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3913"/>
  <workbookPr showInkAnnotation="0" autoCompressPictures="0"/>
  <bookViews>
    <workbookView xWindow="560" yWindow="560" windowWidth="25040" windowHeight="13940" tabRatio="879"/>
  </bookViews>
  <sheets>
    <sheet name="TableS1" sheetId="4" r:id="rId1"/>
    <sheet name="TableS2" sheetId="5" r:id="rId2"/>
    <sheet name="TableS3" sheetId="3" r:id="rId3"/>
    <sheet name="TableS4" sheetId="6" r:id="rId4"/>
    <sheet name="TableS5" sheetId="8" r:id="rId5"/>
    <sheet name="TableS6" sheetId="10" r:id="rId6"/>
    <sheet name="TableS7" sheetId="11" r:id="rId7"/>
    <sheet name="TableS8" sheetId="12" r:id="rId8"/>
    <sheet name="TableS9" sheetId="17" r:id="rId9"/>
    <sheet name="TableS10" sheetId="19" r:id="rId10"/>
    <sheet name="FullPartialSample" sheetId="18" r:id="rId11"/>
    <sheet name="SNB-OffshorePortfolios" sheetId="37" r:id="rId12"/>
    <sheet name="SNB-ForeignFiduciaryDeposits" sheetId="38" r:id="rId13"/>
    <sheet name="SNB-DomesticFiduciaryDeposits" sheetId="39" r:id="rId14"/>
    <sheet name="SNB-ExchangeRateMonthly" sheetId="40" r:id="rId15"/>
    <sheet name="SNB-ExchangeRateDaily" sheetId="41" r:id="rId16"/>
    <sheet name="SNB-AllHoldingsYearlyByCurrency" sheetId="42" r:id="rId17"/>
    <sheet name="SNB-AllHoldingsYearlyBySector" sheetId="43" r:id="rId18"/>
    <sheet name="SNB-AllForeignMonthly" sheetId="44" r:id="rId19"/>
    <sheet name="SwissSecsHeldByForeignersMonth" sheetId="45" r:id="rId20"/>
    <sheet name="SNB-SwissSecuritiesMonthly" sheetId="46" r:id="rId21"/>
    <sheet name="SNB-SwissSecHeldBySwissMonthly" sheetId="47" r:id="rId22"/>
    <sheet name="SNB-ForeignSecsMonthly" sheetId="48" r:id="rId23"/>
    <sheet name="ForeignSecsHeldBySwissMonthly" sheetId="49" r:id="rId24"/>
    <sheet name="SNB-ForeignAssetsIIP" sheetId="50" r:id="rId25"/>
    <sheet name="SNB-ForeignLiabiltiesIIP" sheetId="51" r:id="rId26"/>
    <sheet name="ExchangeRatesSNB" sheetId="53" r:id="rId27"/>
    <sheet name="SwissCapitalMarkets" sheetId="54" r:id="rId28"/>
    <sheet name="SNB-FiduDepsByCountry2012" sheetId="55" r:id="rId29"/>
    <sheet name="EUfinancialWealth2013" sheetId="52" r:id="rId30"/>
    <sheet name="WhoOwnsSwissAccounts2013" sheetId="56" r:id="rId31"/>
    <sheet name="FigureS1" sheetId="7" r:id="rId32"/>
    <sheet name="FigureS2" sheetId="13" r:id="rId33"/>
    <sheet name="FigureS3" sheetId="23" r:id="rId34"/>
    <sheet name="FigureS4" sheetId="33" r:id="rId35"/>
    <sheet name="RawDataSources1" sheetId="1" r:id="rId36"/>
    <sheet name="Data-Fiduciary-CHF" sheetId="27" r:id="rId37"/>
    <sheet name="Data-Fiduciary-$" sheetId="28" r:id="rId38"/>
    <sheet name="Data-BIS-$" sheetId="29" r:id="rId39"/>
    <sheet name="DataBankDeposits" sheetId="31" r:id="rId40"/>
  </sheets>
  <definedNames>
    <definedName name="column_headings">#REF!</definedName>
    <definedName name="column_numbers">#REF!</definedName>
    <definedName name="d">#REF!</definedName>
    <definedName name="data">#REF!</definedName>
    <definedName name="e">#REF!</definedName>
    <definedName name="ea_flux">#REF!</definedName>
    <definedName name="Equilibre">#REF!</definedName>
    <definedName name="f">#REF!</definedName>
    <definedName name="footnotes">#REF!</definedName>
    <definedName name="gg">#REF!</definedName>
    <definedName name="head">#REF!</definedName>
    <definedName name="name">#REF!</definedName>
    <definedName name="name2">#REF!</definedName>
    <definedName name="name3">#REF!</definedName>
    <definedName name="name4">#REF!</definedName>
    <definedName name="nb">#REF!</definedName>
    <definedName name="PIB">#REF!</definedName>
    <definedName name="ressources">#REF!</definedName>
    <definedName name="rpflux">#REF!</definedName>
    <definedName name="rptof">#REF!</definedName>
    <definedName name="spanners_level1">#REF!</definedName>
    <definedName name="spanners_level2">#REF!</definedName>
    <definedName name="spanners_level3">#REF!</definedName>
    <definedName name="spanners_level4">#REF!</definedName>
    <definedName name="spanners_level5">#REF!</definedName>
    <definedName name="stub_lines">#REF!</definedName>
    <definedName name="titles">#REF!</definedName>
    <definedName name="totals">#REF!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V31" i="56" l="1"/>
  <c r="W31" i="56"/>
  <c r="X31" i="56"/>
  <c r="O31" i="56"/>
  <c r="P31" i="56"/>
  <c r="Q31" i="56"/>
  <c r="R31" i="56"/>
  <c r="S31" i="56"/>
  <c r="T31" i="56"/>
  <c r="U31" i="56"/>
  <c r="N31" i="56"/>
  <c r="N30" i="56"/>
  <c r="O30" i="56"/>
  <c r="P30" i="56"/>
  <c r="Q30" i="56"/>
  <c r="R30" i="56"/>
  <c r="S30" i="56"/>
  <c r="T30" i="56"/>
  <c r="U30" i="56"/>
  <c r="M30" i="56"/>
  <c r="J210" i="37"/>
  <c r="J209" i="37"/>
  <c r="I210" i="37"/>
  <c r="I209" i="37"/>
  <c r="H210" i="37"/>
  <c r="H212" i="37"/>
  <c r="H209" i="37"/>
  <c r="D212" i="37"/>
  <c r="D205" i="37"/>
  <c r="E205" i="37"/>
  <c r="F205" i="37"/>
  <c r="G205" i="37"/>
  <c r="I205" i="37"/>
  <c r="J205" i="37"/>
  <c r="K205" i="37"/>
  <c r="L205" i="37"/>
  <c r="M205" i="37"/>
  <c r="N205" i="37"/>
  <c r="C205" i="37"/>
  <c r="Y4" i="56"/>
  <c r="Y17" i="56"/>
  <c r="Y21" i="56"/>
  <c r="Y18" i="56"/>
  <c r="Y19" i="56"/>
  <c r="Y20" i="56"/>
  <c r="Y22" i="56"/>
  <c r="Y23" i="56"/>
  <c r="Y24" i="56"/>
  <c r="Y26" i="56"/>
  <c r="Y25" i="56"/>
  <c r="Y28" i="56"/>
  <c r="X4" i="56"/>
  <c r="X17" i="56"/>
  <c r="X21" i="56"/>
  <c r="X18" i="56"/>
  <c r="X19" i="56"/>
  <c r="X20" i="56"/>
  <c r="X22" i="56"/>
  <c r="X23" i="56"/>
  <c r="X24" i="56"/>
  <c r="X26" i="56"/>
  <c r="X25" i="56"/>
  <c r="X28" i="56"/>
  <c r="W4" i="56"/>
  <c r="W17" i="56"/>
  <c r="W21" i="56"/>
  <c r="W18" i="56"/>
  <c r="W19" i="56"/>
  <c r="W20" i="56"/>
  <c r="W22" i="56"/>
  <c r="W23" i="56"/>
  <c r="W24" i="56"/>
  <c r="W26" i="56"/>
  <c r="W25" i="56"/>
  <c r="W28" i="56"/>
  <c r="V4" i="56"/>
  <c r="V17" i="56"/>
  <c r="V21" i="56"/>
  <c r="V18" i="56"/>
  <c r="V19" i="56"/>
  <c r="V20" i="56"/>
  <c r="V22" i="56"/>
  <c r="V23" i="56"/>
  <c r="V24" i="56"/>
  <c r="V26" i="56"/>
  <c r="V25" i="56"/>
  <c r="V28" i="56"/>
  <c r="U4" i="56"/>
  <c r="U17" i="56"/>
  <c r="U21" i="56"/>
  <c r="U18" i="56"/>
  <c r="U19" i="56"/>
  <c r="U20" i="56"/>
  <c r="U22" i="56"/>
  <c r="U23" i="56"/>
  <c r="U24" i="56"/>
  <c r="U26" i="56"/>
  <c r="U25" i="56"/>
  <c r="U28" i="56"/>
  <c r="T4" i="56"/>
  <c r="T17" i="56"/>
  <c r="T21" i="56"/>
  <c r="T18" i="56"/>
  <c r="T19" i="56"/>
  <c r="T20" i="56"/>
  <c r="T22" i="56"/>
  <c r="T23" i="56"/>
  <c r="T24" i="56"/>
  <c r="T26" i="56"/>
  <c r="T25" i="56"/>
  <c r="T28" i="56"/>
  <c r="S4" i="56"/>
  <c r="S17" i="56"/>
  <c r="S21" i="56"/>
  <c r="S18" i="56"/>
  <c r="S19" i="56"/>
  <c r="S20" i="56"/>
  <c r="S22" i="56"/>
  <c r="S23" i="56"/>
  <c r="S24" i="56"/>
  <c r="S26" i="56"/>
  <c r="S25" i="56"/>
  <c r="S28" i="56"/>
  <c r="R4" i="56"/>
  <c r="R17" i="56"/>
  <c r="R21" i="56"/>
  <c r="R18" i="56"/>
  <c r="R19" i="56"/>
  <c r="R20" i="56"/>
  <c r="R22" i="56"/>
  <c r="R23" i="56"/>
  <c r="R24" i="56"/>
  <c r="R26" i="56"/>
  <c r="R25" i="56"/>
  <c r="R28" i="56"/>
  <c r="Q4" i="56"/>
  <c r="Q17" i="56"/>
  <c r="Q21" i="56"/>
  <c r="Q18" i="56"/>
  <c r="Q19" i="56"/>
  <c r="Q20" i="56"/>
  <c r="Q22" i="56"/>
  <c r="Q23" i="56"/>
  <c r="Q24" i="56"/>
  <c r="Q26" i="56"/>
  <c r="Q25" i="56"/>
  <c r="Q28" i="56"/>
  <c r="P4" i="56"/>
  <c r="P17" i="56"/>
  <c r="P21" i="56"/>
  <c r="P18" i="56"/>
  <c r="P19" i="56"/>
  <c r="P20" i="56"/>
  <c r="P22" i="56"/>
  <c r="P23" i="56"/>
  <c r="P24" i="56"/>
  <c r="P26" i="56"/>
  <c r="P25" i="56"/>
  <c r="P28" i="56"/>
  <c r="O4" i="56"/>
  <c r="O17" i="56"/>
  <c r="O21" i="56"/>
  <c r="O18" i="56"/>
  <c r="O19" i="56"/>
  <c r="O20" i="56"/>
  <c r="O22" i="56"/>
  <c r="O23" i="56"/>
  <c r="O24" i="56"/>
  <c r="O26" i="56"/>
  <c r="O25" i="56"/>
  <c r="O28" i="56"/>
  <c r="N4" i="56"/>
  <c r="N17" i="56"/>
  <c r="N18" i="56"/>
  <c r="N19" i="56"/>
  <c r="N20" i="56"/>
  <c r="N21" i="56"/>
  <c r="N22" i="56"/>
  <c r="N23" i="56"/>
  <c r="N24" i="56"/>
  <c r="N26" i="56"/>
  <c r="N25" i="56"/>
  <c r="N28" i="56"/>
  <c r="M4" i="56"/>
  <c r="M17" i="56"/>
  <c r="M18" i="56"/>
  <c r="M19" i="56"/>
  <c r="M20" i="56"/>
  <c r="M21" i="56"/>
  <c r="M22" i="56"/>
  <c r="M23" i="56"/>
  <c r="M24" i="56"/>
  <c r="M26" i="56"/>
  <c r="M25" i="56"/>
  <c r="M28" i="56"/>
  <c r="H4" i="56"/>
  <c r="I4" i="56"/>
  <c r="H17" i="56"/>
  <c r="I17" i="56"/>
  <c r="H18" i="56"/>
  <c r="I18" i="56"/>
  <c r="H19" i="56"/>
  <c r="I19" i="56"/>
  <c r="H20" i="56"/>
  <c r="I20" i="56"/>
  <c r="H21" i="56"/>
  <c r="I21" i="56"/>
  <c r="H22" i="56"/>
  <c r="I22" i="56"/>
  <c r="H23" i="56"/>
  <c r="I23" i="56"/>
  <c r="H24" i="56"/>
  <c r="I24" i="56"/>
  <c r="I28" i="56"/>
  <c r="H28" i="56"/>
  <c r="F4" i="56"/>
  <c r="G4" i="56"/>
  <c r="F17" i="56"/>
  <c r="G17" i="56"/>
  <c r="F18" i="56"/>
  <c r="G18" i="56"/>
  <c r="F19" i="56"/>
  <c r="G19" i="56"/>
  <c r="F20" i="56"/>
  <c r="G20" i="56"/>
  <c r="F21" i="56"/>
  <c r="G21" i="56"/>
  <c r="F22" i="56"/>
  <c r="G22" i="56"/>
  <c r="F23" i="56"/>
  <c r="G23" i="56"/>
  <c r="F24" i="56"/>
  <c r="G24" i="56"/>
  <c r="G28" i="56"/>
  <c r="F28" i="56"/>
  <c r="D4" i="56"/>
  <c r="E4" i="56"/>
  <c r="D17" i="56"/>
  <c r="E17" i="56"/>
  <c r="D18" i="56"/>
  <c r="E18" i="56"/>
  <c r="D19" i="56"/>
  <c r="E19" i="56"/>
  <c r="D20" i="56"/>
  <c r="E20" i="56"/>
  <c r="D21" i="56"/>
  <c r="E21" i="56"/>
  <c r="D22" i="56"/>
  <c r="E22" i="56"/>
  <c r="D23" i="56"/>
  <c r="E23" i="56"/>
  <c r="D24" i="56"/>
  <c r="E24" i="56"/>
  <c r="E28" i="56"/>
  <c r="D28" i="56"/>
  <c r="C22" i="56"/>
  <c r="C28" i="56"/>
  <c r="H26" i="56"/>
  <c r="I26" i="56"/>
  <c r="F26" i="56"/>
  <c r="G26" i="56"/>
  <c r="D26" i="56"/>
  <c r="E26" i="56"/>
  <c r="I25" i="56"/>
  <c r="G25" i="56"/>
  <c r="E25" i="56"/>
  <c r="B23" i="56"/>
  <c r="B22" i="56"/>
  <c r="B20" i="56"/>
  <c r="B19" i="56"/>
  <c r="B18" i="56"/>
  <c r="B17" i="56"/>
  <c r="Y5" i="56"/>
  <c r="Y6" i="56"/>
  <c r="Y7" i="56"/>
  <c r="Y8" i="56"/>
  <c r="Y9" i="56"/>
  <c r="Y10" i="56"/>
  <c r="Y11" i="56"/>
  <c r="Y12" i="56"/>
  <c r="Y13" i="56"/>
  <c r="Y14" i="56"/>
  <c r="Y15" i="56"/>
  <c r="Y16" i="56"/>
  <c r="X5" i="56"/>
  <c r="X6" i="56"/>
  <c r="X7" i="56"/>
  <c r="X8" i="56"/>
  <c r="X9" i="56"/>
  <c r="X10" i="56"/>
  <c r="X11" i="56"/>
  <c r="X12" i="56"/>
  <c r="X13" i="56"/>
  <c r="X14" i="56"/>
  <c r="X15" i="56"/>
  <c r="X16" i="56"/>
  <c r="W5" i="56"/>
  <c r="W6" i="56"/>
  <c r="W7" i="56"/>
  <c r="W8" i="56"/>
  <c r="W9" i="56"/>
  <c r="W10" i="56"/>
  <c r="W11" i="56"/>
  <c r="W12" i="56"/>
  <c r="W13" i="56"/>
  <c r="W14" i="56"/>
  <c r="W15" i="56"/>
  <c r="W16" i="56"/>
  <c r="V5" i="56"/>
  <c r="V6" i="56"/>
  <c r="V7" i="56"/>
  <c r="V8" i="56"/>
  <c r="V9" i="56"/>
  <c r="V10" i="56"/>
  <c r="V11" i="56"/>
  <c r="V12" i="56"/>
  <c r="V13" i="56"/>
  <c r="V14" i="56"/>
  <c r="V15" i="56"/>
  <c r="V16" i="56"/>
  <c r="U5" i="56"/>
  <c r="U6" i="56"/>
  <c r="U7" i="56"/>
  <c r="U8" i="56"/>
  <c r="U9" i="56"/>
  <c r="U10" i="56"/>
  <c r="U11" i="56"/>
  <c r="U12" i="56"/>
  <c r="U13" i="56"/>
  <c r="U14" i="56"/>
  <c r="U15" i="56"/>
  <c r="U16" i="56"/>
  <c r="T5" i="56"/>
  <c r="T6" i="56"/>
  <c r="T7" i="56"/>
  <c r="T8" i="56"/>
  <c r="T9" i="56"/>
  <c r="T10" i="56"/>
  <c r="T11" i="56"/>
  <c r="T12" i="56"/>
  <c r="T13" i="56"/>
  <c r="T14" i="56"/>
  <c r="T15" i="56"/>
  <c r="T16" i="56"/>
  <c r="S5" i="56"/>
  <c r="S6" i="56"/>
  <c r="S7" i="56"/>
  <c r="S8" i="56"/>
  <c r="S9" i="56"/>
  <c r="S10" i="56"/>
  <c r="S11" i="56"/>
  <c r="S12" i="56"/>
  <c r="S13" i="56"/>
  <c r="S14" i="56"/>
  <c r="S15" i="56"/>
  <c r="S16" i="56"/>
  <c r="R5" i="56"/>
  <c r="R6" i="56"/>
  <c r="R7" i="56"/>
  <c r="R8" i="56"/>
  <c r="R9" i="56"/>
  <c r="R10" i="56"/>
  <c r="R11" i="56"/>
  <c r="R12" i="56"/>
  <c r="R13" i="56"/>
  <c r="R14" i="56"/>
  <c r="R15" i="56"/>
  <c r="R16" i="56"/>
  <c r="Q5" i="56"/>
  <c r="Q6" i="56"/>
  <c r="Q7" i="56"/>
  <c r="Q8" i="56"/>
  <c r="Q9" i="56"/>
  <c r="Q10" i="56"/>
  <c r="Q11" i="56"/>
  <c r="Q12" i="56"/>
  <c r="Q13" i="56"/>
  <c r="Q14" i="56"/>
  <c r="Q15" i="56"/>
  <c r="Q16" i="56"/>
  <c r="P5" i="56"/>
  <c r="P6" i="56"/>
  <c r="P7" i="56"/>
  <c r="P8" i="56"/>
  <c r="P9" i="56"/>
  <c r="P10" i="56"/>
  <c r="P11" i="56"/>
  <c r="P12" i="56"/>
  <c r="P13" i="56"/>
  <c r="P14" i="56"/>
  <c r="P15" i="56"/>
  <c r="P16" i="56"/>
  <c r="O5" i="56"/>
  <c r="O6" i="56"/>
  <c r="O7" i="56"/>
  <c r="O8" i="56"/>
  <c r="O9" i="56"/>
  <c r="O10" i="56"/>
  <c r="O11" i="56"/>
  <c r="O12" i="56"/>
  <c r="O13" i="56"/>
  <c r="O14" i="56"/>
  <c r="O15" i="56"/>
  <c r="O16" i="56"/>
  <c r="N16" i="56"/>
  <c r="M16" i="56"/>
  <c r="H16" i="56"/>
  <c r="I16" i="56"/>
  <c r="F16" i="56"/>
  <c r="G16" i="56"/>
  <c r="D16" i="56"/>
  <c r="E16" i="56"/>
  <c r="B4" i="56"/>
  <c r="B16" i="56"/>
  <c r="C16" i="56"/>
  <c r="N15" i="56"/>
  <c r="M15" i="56"/>
  <c r="H15" i="56"/>
  <c r="I15" i="56"/>
  <c r="F15" i="56"/>
  <c r="G15" i="56"/>
  <c r="D15" i="56"/>
  <c r="E15" i="56"/>
  <c r="B15" i="56"/>
  <c r="C15" i="56"/>
  <c r="N14" i="56"/>
  <c r="M14" i="56"/>
  <c r="H14" i="56"/>
  <c r="I14" i="56"/>
  <c r="F14" i="56"/>
  <c r="G14" i="56"/>
  <c r="D14" i="56"/>
  <c r="E14" i="56"/>
  <c r="B14" i="56"/>
  <c r="C14" i="56"/>
  <c r="N13" i="56"/>
  <c r="M13" i="56"/>
  <c r="H13" i="56"/>
  <c r="I13" i="56"/>
  <c r="F13" i="56"/>
  <c r="G13" i="56"/>
  <c r="D13" i="56"/>
  <c r="E13" i="56"/>
  <c r="B13" i="56"/>
  <c r="C13" i="56"/>
  <c r="N12" i="56"/>
  <c r="M12" i="56"/>
  <c r="H12" i="56"/>
  <c r="I12" i="56"/>
  <c r="F12" i="56"/>
  <c r="G12" i="56"/>
  <c r="D12" i="56"/>
  <c r="E12" i="56"/>
  <c r="B12" i="56"/>
  <c r="C12" i="56"/>
  <c r="N11" i="56"/>
  <c r="M11" i="56"/>
  <c r="H11" i="56"/>
  <c r="I11" i="56"/>
  <c r="F11" i="56"/>
  <c r="G11" i="56"/>
  <c r="D11" i="56"/>
  <c r="E11" i="56"/>
  <c r="B11" i="56"/>
  <c r="C11" i="56"/>
  <c r="N10" i="56"/>
  <c r="M10" i="56"/>
  <c r="H10" i="56"/>
  <c r="I10" i="56"/>
  <c r="F10" i="56"/>
  <c r="G10" i="56"/>
  <c r="D10" i="56"/>
  <c r="E10" i="56"/>
  <c r="B10" i="56"/>
  <c r="C10" i="56"/>
  <c r="N9" i="56"/>
  <c r="M9" i="56"/>
  <c r="H9" i="56"/>
  <c r="I9" i="56"/>
  <c r="F9" i="56"/>
  <c r="G9" i="56"/>
  <c r="D9" i="56"/>
  <c r="E9" i="56"/>
  <c r="B9" i="56"/>
  <c r="C9" i="56"/>
  <c r="N8" i="56"/>
  <c r="M8" i="56"/>
  <c r="H8" i="56"/>
  <c r="I8" i="56"/>
  <c r="F8" i="56"/>
  <c r="G8" i="56"/>
  <c r="D8" i="56"/>
  <c r="E8" i="56"/>
  <c r="B8" i="56"/>
  <c r="C8" i="56"/>
  <c r="N7" i="56"/>
  <c r="M7" i="56"/>
  <c r="H7" i="56"/>
  <c r="I7" i="56"/>
  <c r="F7" i="56"/>
  <c r="G7" i="56"/>
  <c r="D7" i="56"/>
  <c r="E7" i="56"/>
  <c r="B7" i="56"/>
  <c r="C7" i="56"/>
  <c r="N6" i="56"/>
  <c r="M6" i="56"/>
  <c r="H6" i="56"/>
  <c r="I6" i="56"/>
  <c r="F6" i="56"/>
  <c r="G6" i="56"/>
  <c r="D6" i="56"/>
  <c r="E6" i="56"/>
  <c r="B6" i="56"/>
  <c r="C6" i="56"/>
  <c r="N5" i="56"/>
  <c r="M5" i="56"/>
  <c r="H5" i="56"/>
  <c r="I5" i="56"/>
  <c r="F5" i="56"/>
  <c r="G5" i="56"/>
  <c r="D5" i="56"/>
  <c r="E5" i="56"/>
  <c r="B5" i="56"/>
  <c r="C5" i="56"/>
  <c r="M15" i="55"/>
  <c r="D24" i="55"/>
  <c r="D25" i="55"/>
  <c r="D26" i="55"/>
  <c r="B24" i="55"/>
  <c r="B25" i="55"/>
  <c r="B26" i="55"/>
  <c r="BI24" i="55"/>
  <c r="BI25" i="55"/>
  <c r="BI26" i="55"/>
  <c r="AF24" i="55"/>
  <c r="AF25" i="55"/>
  <c r="AF26" i="55"/>
  <c r="FZ24" i="55"/>
  <c r="FZ25" i="55"/>
  <c r="FZ26" i="55"/>
  <c r="DJ24" i="55"/>
  <c r="DJ25" i="55"/>
  <c r="DJ26" i="55"/>
  <c r="CC24" i="55"/>
  <c r="CC25" i="55"/>
  <c r="CC26" i="55"/>
  <c r="AL24" i="55"/>
  <c r="AL25" i="55"/>
  <c r="AL26" i="55"/>
  <c r="S37" i="42"/>
  <c r="T30" i="37"/>
  <c r="U30" i="37"/>
  <c r="T31" i="37"/>
  <c r="U31" i="37"/>
  <c r="T32" i="37"/>
  <c r="U32" i="37"/>
  <c r="T33" i="37"/>
  <c r="U33" i="37"/>
  <c r="T34" i="37"/>
  <c r="U34" i="37"/>
  <c r="T35" i="37"/>
  <c r="U35" i="37"/>
  <c r="T36" i="37"/>
  <c r="U36" i="37"/>
  <c r="T37" i="37"/>
  <c r="U37" i="37"/>
  <c r="T38" i="37"/>
  <c r="U38" i="37"/>
  <c r="T39" i="37"/>
  <c r="U39" i="37"/>
  <c r="T40" i="37"/>
  <c r="U40" i="37"/>
  <c r="T41" i="37"/>
  <c r="U41" i="37"/>
  <c r="T42" i="37"/>
  <c r="U42" i="37"/>
  <c r="T43" i="37"/>
  <c r="U43" i="37"/>
  <c r="T44" i="37"/>
  <c r="U44" i="37"/>
  <c r="T45" i="37"/>
  <c r="U45" i="37"/>
  <c r="T46" i="37"/>
  <c r="U46" i="37"/>
  <c r="T47" i="37"/>
  <c r="U47" i="37"/>
  <c r="T48" i="37"/>
  <c r="U48" i="37"/>
  <c r="T49" i="37"/>
  <c r="U49" i="37"/>
  <c r="T50" i="37"/>
  <c r="U50" i="37"/>
  <c r="T51" i="37"/>
  <c r="U51" i="37"/>
  <c r="T52" i="37"/>
  <c r="U52" i="37"/>
  <c r="T53" i="37"/>
  <c r="U53" i="37"/>
  <c r="T54" i="37"/>
  <c r="U54" i="37"/>
  <c r="T55" i="37"/>
  <c r="U55" i="37"/>
  <c r="T56" i="37"/>
  <c r="U56" i="37"/>
  <c r="T57" i="37"/>
  <c r="U57" i="37"/>
  <c r="T58" i="37"/>
  <c r="U58" i="37"/>
  <c r="T59" i="37"/>
  <c r="U59" i="37"/>
  <c r="T60" i="37"/>
  <c r="U60" i="37"/>
  <c r="T61" i="37"/>
  <c r="U61" i="37"/>
  <c r="T62" i="37"/>
  <c r="U62" i="37"/>
  <c r="T63" i="37"/>
  <c r="U63" i="37"/>
  <c r="T64" i="37"/>
  <c r="U64" i="37"/>
  <c r="T65" i="37"/>
  <c r="U65" i="37"/>
  <c r="T66" i="37"/>
  <c r="U66" i="37"/>
  <c r="T67" i="37"/>
  <c r="U67" i="37"/>
  <c r="T68" i="37"/>
  <c r="U68" i="37"/>
  <c r="T69" i="37"/>
  <c r="U69" i="37"/>
  <c r="T70" i="37"/>
  <c r="U70" i="37"/>
  <c r="T71" i="37"/>
  <c r="U71" i="37"/>
  <c r="T72" i="37"/>
  <c r="U72" i="37"/>
  <c r="T73" i="37"/>
  <c r="U73" i="37"/>
  <c r="T74" i="37"/>
  <c r="U74" i="37"/>
  <c r="T75" i="37"/>
  <c r="U75" i="37"/>
  <c r="T76" i="37"/>
  <c r="U76" i="37"/>
  <c r="T77" i="37"/>
  <c r="U77" i="37"/>
  <c r="T78" i="37"/>
  <c r="U78" i="37"/>
  <c r="T79" i="37"/>
  <c r="U79" i="37"/>
  <c r="T80" i="37"/>
  <c r="U80" i="37"/>
  <c r="T81" i="37"/>
  <c r="U81" i="37"/>
  <c r="T82" i="37"/>
  <c r="U82" i="37"/>
  <c r="T83" i="37"/>
  <c r="U83" i="37"/>
  <c r="T84" i="37"/>
  <c r="U84" i="37"/>
  <c r="T85" i="37"/>
  <c r="U85" i="37"/>
  <c r="T86" i="37"/>
  <c r="U86" i="37"/>
  <c r="T87" i="37"/>
  <c r="U87" i="37"/>
  <c r="T88" i="37"/>
  <c r="U88" i="37"/>
  <c r="T89" i="37"/>
  <c r="U89" i="37"/>
  <c r="T90" i="37"/>
  <c r="U90" i="37"/>
  <c r="T91" i="37"/>
  <c r="U91" i="37"/>
  <c r="T92" i="37"/>
  <c r="U92" i="37"/>
  <c r="T93" i="37"/>
  <c r="U93" i="37"/>
  <c r="T94" i="37"/>
  <c r="U94" i="37"/>
  <c r="T95" i="37"/>
  <c r="U95" i="37"/>
  <c r="T96" i="37"/>
  <c r="U96" i="37"/>
  <c r="T97" i="37"/>
  <c r="U97" i="37"/>
  <c r="T98" i="37"/>
  <c r="U98" i="37"/>
  <c r="T99" i="37"/>
  <c r="U99" i="37"/>
  <c r="T100" i="37"/>
  <c r="U100" i="37"/>
  <c r="T101" i="37"/>
  <c r="U101" i="37"/>
  <c r="T102" i="37"/>
  <c r="U102" i="37"/>
  <c r="T103" i="37"/>
  <c r="U103" i="37"/>
  <c r="T104" i="37"/>
  <c r="U104" i="37"/>
  <c r="T105" i="37"/>
  <c r="U105" i="37"/>
  <c r="T106" i="37"/>
  <c r="U106" i="37"/>
  <c r="T107" i="37"/>
  <c r="U107" i="37"/>
  <c r="T108" i="37"/>
  <c r="U108" i="37"/>
  <c r="T109" i="37"/>
  <c r="U109" i="37"/>
  <c r="T110" i="37"/>
  <c r="U110" i="37"/>
  <c r="T111" i="37"/>
  <c r="U111" i="37"/>
  <c r="T112" i="37"/>
  <c r="U112" i="37"/>
  <c r="T113" i="37"/>
  <c r="U113" i="37"/>
  <c r="T114" i="37"/>
  <c r="U114" i="37"/>
  <c r="T115" i="37"/>
  <c r="U115" i="37"/>
  <c r="T116" i="37"/>
  <c r="U116" i="37"/>
  <c r="T117" i="37"/>
  <c r="U117" i="37"/>
  <c r="T118" i="37"/>
  <c r="U118" i="37"/>
  <c r="T119" i="37"/>
  <c r="U119" i="37"/>
  <c r="T120" i="37"/>
  <c r="U120" i="37"/>
  <c r="T121" i="37"/>
  <c r="U121" i="37"/>
  <c r="T122" i="37"/>
  <c r="U122" i="37"/>
  <c r="T123" i="37"/>
  <c r="U123" i="37"/>
  <c r="T124" i="37"/>
  <c r="U124" i="37"/>
  <c r="T125" i="37"/>
  <c r="U125" i="37"/>
  <c r="T126" i="37"/>
  <c r="U126" i="37"/>
  <c r="T127" i="37"/>
  <c r="U127" i="37"/>
  <c r="T128" i="37"/>
  <c r="U128" i="37"/>
  <c r="T129" i="37"/>
  <c r="U129" i="37"/>
  <c r="T130" i="37"/>
  <c r="U130" i="37"/>
  <c r="T131" i="37"/>
  <c r="U131" i="37"/>
  <c r="T132" i="37"/>
  <c r="U132" i="37"/>
  <c r="T133" i="37"/>
  <c r="U133" i="37"/>
  <c r="T134" i="37"/>
  <c r="U134" i="37"/>
  <c r="T135" i="37"/>
  <c r="U135" i="37"/>
  <c r="T136" i="37"/>
  <c r="U136" i="37"/>
  <c r="T137" i="37"/>
  <c r="U137" i="37"/>
  <c r="T138" i="37"/>
  <c r="U138" i="37"/>
  <c r="T139" i="37"/>
  <c r="U139" i="37"/>
  <c r="T140" i="37"/>
  <c r="U140" i="37"/>
  <c r="T141" i="37"/>
  <c r="U141" i="37"/>
  <c r="T142" i="37"/>
  <c r="U142" i="37"/>
  <c r="T143" i="37"/>
  <c r="U143" i="37"/>
  <c r="T144" i="37"/>
  <c r="U144" i="37"/>
  <c r="T145" i="37"/>
  <c r="U145" i="37"/>
  <c r="T146" i="37"/>
  <c r="U146" i="37"/>
  <c r="T147" i="37"/>
  <c r="U147" i="37"/>
  <c r="T148" i="37"/>
  <c r="U148" i="37"/>
  <c r="T149" i="37"/>
  <c r="U149" i="37"/>
  <c r="T150" i="37"/>
  <c r="U150" i="37"/>
  <c r="T151" i="37"/>
  <c r="U151" i="37"/>
  <c r="T152" i="37"/>
  <c r="U152" i="37"/>
  <c r="T153" i="37"/>
  <c r="U153" i="37"/>
  <c r="T154" i="37"/>
  <c r="U154" i="37"/>
  <c r="T155" i="37"/>
  <c r="U155" i="37"/>
  <c r="T156" i="37"/>
  <c r="U156" i="37"/>
  <c r="T157" i="37"/>
  <c r="U157" i="37"/>
  <c r="T158" i="37"/>
  <c r="U158" i="37"/>
  <c r="T159" i="37"/>
  <c r="U159" i="37"/>
  <c r="T160" i="37"/>
  <c r="U160" i="37"/>
  <c r="T161" i="37"/>
  <c r="U161" i="37"/>
  <c r="T162" i="37"/>
  <c r="U162" i="37"/>
  <c r="T163" i="37"/>
  <c r="U163" i="37"/>
  <c r="T164" i="37"/>
  <c r="U164" i="37"/>
  <c r="T165" i="37"/>
  <c r="U165" i="37"/>
  <c r="T166" i="37"/>
  <c r="U166" i="37"/>
  <c r="T167" i="37"/>
  <c r="U167" i="37"/>
  <c r="T168" i="37"/>
  <c r="U168" i="37"/>
  <c r="T169" i="37"/>
  <c r="U169" i="37"/>
  <c r="T170" i="37"/>
  <c r="U170" i="37"/>
  <c r="T171" i="37"/>
  <c r="U171" i="37"/>
  <c r="T172" i="37"/>
  <c r="U172" i="37"/>
  <c r="T173" i="37"/>
  <c r="U173" i="37"/>
  <c r="T174" i="37"/>
  <c r="U174" i="37"/>
  <c r="T175" i="37"/>
  <c r="U175" i="37"/>
  <c r="T176" i="37"/>
  <c r="U176" i="37"/>
  <c r="T177" i="37"/>
  <c r="U177" i="37"/>
  <c r="T178" i="37"/>
  <c r="U178" i="37"/>
  <c r="T179" i="37"/>
  <c r="U179" i="37"/>
  <c r="T180" i="37"/>
  <c r="U180" i="37"/>
  <c r="T181" i="37"/>
  <c r="U181" i="37"/>
  <c r="T182" i="37"/>
  <c r="U182" i="37"/>
  <c r="T183" i="37"/>
  <c r="U183" i="37"/>
  <c r="T184" i="37"/>
  <c r="U184" i="37"/>
  <c r="T185" i="37"/>
  <c r="U185" i="37"/>
  <c r="T186" i="37"/>
  <c r="U186" i="37"/>
  <c r="T187" i="37"/>
  <c r="U187" i="37"/>
  <c r="T188" i="37"/>
  <c r="U188" i="37"/>
  <c r="T189" i="37"/>
  <c r="U189" i="37"/>
  <c r="T190" i="37"/>
  <c r="U190" i="37"/>
  <c r="T191" i="37"/>
  <c r="U191" i="37"/>
  <c r="T192" i="37"/>
  <c r="U192" i="37"/>
  <c r="T193" i="37"/>
  <c r="U193" i="37"/>
  <c r="T194" i="37"/>
  <c r="U194" i="37"/>
  <c r="T195" i="37"/>
  <c r="U195" i="37"/>
  <c r="T196" i="37"/>
  <c r="U196" i="37"/>
  <c r="T197" i="37"/>
  <c r="U197" i="37"/>
  <c r="T198" i="37"/>
  <c r="U198" i="37"/>
  <c r="T199" i="37"/>
  <c r="U199" i="37"/>
  <c r="T200" i="37"/>
  <c r="U200" i="37"/>
  <c r="T201" i="37"/>
  <c r="U201" i="37"/>
  <c r="T202" i="37"/>
  <c r="U202" i="37"/>
  <c r="T203" i="37"/>
  <c r="U203" i="37"/>
  <c r="U205" i="37"/>
  <c r="T205" i="37"/>
  <c r="S205" i="37"/>
  <c r="F7" i="54"/>
  <c r="F8" i="54"/>
  <c r="F9" i="54"/>
  <c r="F10" i="54"/>
  <c r="F11" i="54"/>
  <c r="F12" i="54"/>
  <c r="F13" i="54"/>
  <c r="F14" i="54"/>
  <c r="F15" i="54"/>
  <c r="F16" i="54"/>
  <c r="F17" i="54"/>
  <c r="BK17" i="54"/>
  <c r="F18" i="54"/>
  <c r="BK18" i="54"/>
  <c r="F19" i="54"/>
  <c r="BK19" i="54"/>
  <c r="F20" i="54"/>
  <c r="K44" i="54"/>
  <c r="K43" i="54"/>
  <c r="K42" i="54"/>
  <c r="K41" i="54"/>
  <c r="K40" i="54"/>
  <c r="K39" i="54"/>
  <c r="K38" i="54"/>
  <c r="K37" i="54"/>
  <c r="K36" i="54"/>
  <c r="K35" i="54"/>
  <c r="K34" i="54"/>
  <c r="K33" i="54"/>
  <c r="K32" i="54"/>
  <c r="K31" i="54"/>
  <c r="K30" i="54"/>
  <c r="K29" i="54"/>
  <c r="K28" i="54"/>
  <c r="K27" i="54"/>
  <c r="K26" i="54"/>
  <c r="K25" i="54"/>
  <c r="K24" i="54"/>
  <c r="K23" i="54"/>
  <c r="K22" i="54"/>
  <c r="K21" i="54"/>
  <c r="K20" i="54"/>
  <c r="N44" i="54"/>
  <c r="N43" i="54"/>
  <c r="N42" i="54"/>
  <c r="N41" i="54"/>
  <c r="N40" i="54"/>
  <c r="N39" i="54"/>
  <c r="N38" i="54"/>
  <c r="N37" i="54"/>
  <c r="N36" i="54"/>
  <c r="N35" i="54"/>
  <c r="N34" i="54"/>
  <c r="N33" i="54"/>
  <c r="N32" i="54"/>
  <c r="N31" i="54"/>
  <c r="N30" i="54"/>
  <c r="N29" i="54"/>
  <c r="N28" i="54"/>
  <c r="N27" i="54"/>
  <c r="N26" i="54"/>
  <c r="N25" i="54"/>
  <c r="N24" i="54"/>
  <c r="N23" i="54"/>
  <c r="N22" i="54"/>
  <c r="N21" i="54"/>
  <c r="N20" i="54"/>
  <c r="P44" i="54"/>
  <c r="P43" i="54"/>
  <c r="P42" i="54"/>
  <c r="P41" i="54"/>
  <c r="P40" i="54"/>
  <c r="P39" i="54"/>
  <c r="P38" i="54"/>
  <c r="P37" i="54"/>
  <c r="P36" i="54"/>
  <c r="P35" i="54"/>
  <c r="P34" i="54"/>
  <c r="P33" i="54"/>
  <c r="P32" i="54"/>
  <c r="P31" i="54"/>
  <c r="P30" i="54"/>
  <c r="P29" i="54"/>
  <c r="P28" i="54"/>
  <c r="P27" i="54"/>
  <c r="P26" i="54"/>
  <c r="Q25" i="54"/>
  <c r="P25" i="54"/>
  <c r="Q24" i="54"/>
  <c r="P24" i="54"/>
  <c r="Q23" i="54"/>
  <c r="P23" i="54"/>
  <c r="Q22" i="54"/>
  <c r="P22" i="54"/>
  <c r="Q21" i="54"/>
  <c r="P21" i="54"/>
  <c r="Q20" i="54"/>
  <c r="P20" i="54"/>
  <c r="R44" i="54"/>
  <c r="R43" i="54"/>
  <c r="R42" i="54"/>
  <c r="R41" i="54"/>
  <c r="R40" i="54"/>
  <c r="R39" i="54"/>
  <c r="R38" i="54"/>
  <c r="R37" i="54"/>
  <c r="R36" i="54"/>
  <c r="R35" i="54"/>
  <c r="R34" i="54"/>
  <c r="R33" i="54"/>
  <c r="R32" i="54"/>
  <c r="R31" i="54"/>
  <c r="R30" i="54"/>
  <c r="R29" i="54"/>
  <c r="R28" i="54"/>
  <c r="R27" i="54"/>
  <c r="R26" i="54"/>
  <c r="R25" i="54"/>
  <c r="R24" i="54"/>
  <c r="R23" i="54"/>
  <c r="R22" i="54"/>
  <c r="R21" i="54"/>
  <c r="R20" i="54"/>
  <c r="X20" i="54"/>
  <c r="X44" i="54"/>
  <c r="X45" i="54"/>
  <c r="Y44" i="54"/>
  <c r="X43" i="54"/>
  <c r="Y43" i="54"/>
  <c r="X42" i="54"/>
  <c r="Y42" i="54"/>
  <c r="X41" i="54"/>
  <c r="Y41" i="54"/>
  <c r="X40" i="54"/>
  <c r="Y40" i="54"/>
  <c r="X39" i="54"/>
  <c r="Y39" i="54"/>
  <c r="X38" i="54"/>
  <c r="Y38" i="54"/>
  <c r="X37" i="54"/>
  <c r="Y37" i="54"/>
  <c r="X36" i="54"/>
  <c r="Y36" i="54"/>
  <c r="X35" i="54"/>
  <c r="Y35" i="54"/>
  <c r="X34" i="54"/>
  <c r="Y34" i="54"/>
  <c r="X33" i="54"/>
  <c r="Y33" i="54"/>
  <c r="X32" i="54"/>
  <c r="Y32" i="54"/>
  <c r="X31" i="54"/>
  <c r="Y31" i="54"/>
  <c r="X30" i="54"/>
  <c r="Y30" i="54"/>
  <c r="X29" i="54"/>
  <c r="Y29" i="54"/>
  <c r="X28" i="54"/>
  <c r="Y28" i="54"/>
  <c r="X27" i="54"/>
  <c r="Y27" i="54"/>
  <c r="X26" i="54"/>
  <c r="Y26" i="54"/>
  <c r="X25" i="54"/>
  <c r="Y25" i="54"/>
  <c r="X24" i="54"/>
  <c r="Y24" i="54"/>
  <c r="X23" i="54"/>
  <c r="Y23" i="54"/>
  <c r="X22" i="54"/>
  <c r="Y22" i="54"/>
  <c r="X21" i="54"/>
  <c r="Y21" i="54"/>
  <c r="Y20" i="54"/>
  <c r="AJ20" i="54"/>
  <c r="BK20" i="54"/>
  <c r="BT20" i="54"/>
  <c r="BU20" i="54"/>
  <c r="BV20" i="54"/>
  <c r="BV104" i="54"/>
  <c r="BV105" i="54"/>
  <c r="CF104" i="54"/>
  <c r="BV103" i="54"/>
  <c r="CF103" i="54"/>
  <c r="BV102" i="54"/>
  <c r="CF102" i="54"/>
  <c r="BV101" i="54"/>
  <c r="CF101" i="54"/>
  <c r="BV100" i="54"/>
  <c r="CF100" i="54"/>
  <c r="BV99" i="54"/>
  <c r="CF99" i="54"/>
  <c r="BV98" i="54"/>
  <c r="CF98" i="54"/>
  <c r="BV97" i="54"/>
  <c r="CF97" i="54"/>
  <c r="BV96" i="54"/>
  <c r="CF96" i="54"/>
  <c r="BV95" i="54"/>
  <c r="CF95" i="54"/>
  <c r="BV94" i="54"/>
  <c r="CF94" i="54"/>
  <c r="BV93" i="54"/>
  <c r="CF93" i="54"/>
  <c r="BV92" i="54"/>
  <c r="CF92" i="54"/>
  <c r="BV91" i="54"/>
  <c r="CF91" i="54"/>
  <c r="BV90" i="54"/>
  <c r="CF90" i="54"/>
  <c r="BV89" i="54"/>
  <c r="CF89" i="54"/>
  <c r="BV88" i="54"/>
  <c r="CF88" i="54"/>
  <c r="BV87" i="54"/>
  <c r="CF87" i="54"/>
  <c r="BV86" i="54"/>
  <c r="CF86" i="54"/>
  <c r="BV85" i="54"/>
  <c r="CF85" i="54"/>
  <c r="BV84" i="54"/>
  <c r="CF84" i="54"/>
  <c r="BV83" i="54"/>
  <c r="CF83" i="54"/>
  <c r="BV82" i="54"/>
  <c r="CF82" i="54"/>
  <c r="BV81" i="54"/>
  <c r="CF81" i="54"/>
  <c r="BV80" i="54"/>
  <c r="CF80" i="54"/>
  <c r="BV79" i="54"/>
  <c r="CF79" i="54"/>
  <c r="BV78" i="54"/>
  <c r="CF78" i="54"/>
  <c r="BV77" i="54"/>
  <c r="CF77" i="54"/>
  <c r="BV76" i="54"/>
  <c r="CF76" i="54"/>
  <c r="BV75" i="54"/>
  <c r="CF75" i="54"/>
  <c r="BV74" i="54"/>
  <c r="CF74" i="54"/>
  <c r="BV73" i="54"/>
  <c r="CF73" i="54"/>
  <c r="BV72" i="54"/>
  <c r="CF72" i="54"/>
  <c r="BV71" i="54"/>
  <c r="CF71" i="54"/>
  <c r="BV70" i="54"/>
  <c r="CF70" i="54"/>
  <c r="BV69" i="54"/>
  <c r="CF69" i="54"/>
  <c r="BV68" i="54"/>
  <c r="CF68" i="54"/>
  <c r="BV67" i="54"/>
  <c r="CF67" i="54"/>
  <c r="BV66" i="54"/>
  <c r="CF66" i="54"/>
  <c r="BV65" i="54"/>
  <c r="CF65" i="54"/>
  <c r="BV64" i="54"/>
  <c r="CF64" i="54"/>
  <c r="BV63" i="54"/>
  <c r="CF63" i="54"/>
  <c r="BV62" i="54"/>
  <c r="CF62" i="54"/>
  <c r="BV61" i="54"/>
  <c r="CF61" i="54"/>
  <c r="BV60" i="54"/>
  <c r="CF60" i="54"/>
  <c r="BV59" i="54"/>
  <c r="CF59" i="54"/>
  <c r="BV58" i="54"/>
  <c r="CF58" i="54"/>
  <c r="BV57" i="54"/>
  <c r="CF57" i="54"/>
  <c r="BV56" i="54"/>
  <c r="CF56" i="54"/>
  <c r="BV55" i="54"/>
  <c r="CF55" i="54"/>
  <c r="BV54" i="54"/>
  <c r="CF54" i="54"/>
  <c r="BV53" i="54"/>
  <c r="CF53" i="54"/>
  <c r="BV52" i="54"/>
  <c r="CF52" i="54"/>
  <c r="BV51" i="54"/>
  <c r="CF51" i="54"/>
  <c r="BV50" i="54"/>
  <c r="CF50" i="54"/>
  <c r="BV49" i="54"/>
  <c r="CF49" i="54"/>
  <c r="BV48" i="54"/>
  <c r="CF48" i="54"/>
  <c r="BV47" i="54"/>
  <c r="CF47" i="54"/>
  <c r="BV46" i="54"/>
  <c r="CF46" i="54"/>
  <c r="BV45" i="54"/>
  <c r="CF45" i="54"/>
  <c r="BV44" i="54"/>
  <c r="CF44" i="54"/>
  <c r="BV43" i="54"/>
  <c r="CF43" i="54"/>
  <c r="BK42" i="54"/>
  <c r="BT42" i="54"/>
  <c r="BS42" i="54"/>
  <c r="BU42" i="54"/>
  <c r="BV42" i="54"/>
  <c r="CF42" i="54"/>
  <c r="BK41" i="54"/>
  <c r="BT41" i="54"/>
  <c r="BS41" i="54"/>
  <c r="BU41" i="54"/>
  <c r="BV41" i="54"/>
  <c r="CF41" i="54"/>
  <c r="BK40" i="54"/>
  <c r="BT40" i="54"/>
  <c r="BS40" i="54"/>
  <c r="BU40" i="54"/>
  <c r="BV40" i="54"/>
  <c r="CF40" i="54"/>
  <c r="BK39" i="54"/>
  <c r="BT39" i="54"/>
  <c r="BS39" i="54"/>
  <c r="BU39" i="54"/>
  <c r="BV39" i="54"/>
  <c r="CF39" i="54"/>
  <c r="BK38" i="54"/>
  <c r="BT38" i="54"/>
  <c r="BS38" i="54"/>
  <c r="BU38" i="54"/>
  <c r="BV38" i="54"/>
  <c r="CF38" i="54"/>
  <c r="BK37" i="54"/>
  <c r="BT37" i="54"/>
  <c r="BS37" i="54"/>
  <c r="BU37" i="54"/>
  <c r="BV37" i="54"/>
  <c r="CF37" i="54"/>
  <c r="CF36" i="54"/>
  <c r="CF35" i="54"/>
  <c r="BK34" i="54"/>
  <c r="BS34" i="54"/>
  <c r="BU34" i="54"/>
  <c r="BV34" i="54"/>
  <c r="CF34" i="54"/>
  <c r="BK33" i="54"/>
  <c r="BS33" i="54"/>
  <c r="BU33" i="54"/>
  <c r="BV33" i="54"/>
  <c r="CF33" i="54"/>
  <c r="BK32" i="54"/>
  <c r="BS32" i="54"/>
  <c r="BU32" i="54"/>
  <c r="BV32" i="54"/>
  <c r="CF32" i="54"/>
  <c r="BK21" i="54"/>
  <c r="BK23" i="54"/>
  <c r="BK24" i="54"/>
  <c r="BK25" i="54"/>
  <c r="BK26" i="54"/>
  <c r="BK27" i="54"/>
  <c r="BK28" i="54"/>
  <c r="BK29" i="54"/>
  <c r="BK30" i="54"/>
  <c r="BK31" i="54"/>
  <c r="BS31" i="54"/>
  <c r="BU31" i="54"/>
  <c r="BV31" i="54"/>
  <c r="CF31" i="54"/>
  <c r="BS30" i="54"/>
  <c r="BU30" i="54"/>
  <c r="BV30" i="54"/>
  <c r="CF30" i="54"/>
  <c r="BS29" i="54"/>
  <c r="BU29" i="54"/>
  <c r="BV29" i="54"/>
  <c r="CF29" i="54"/>
  <c r="BS28" i="54"/>
  <c r="BU28" i="54"/>
  <c r="BV28" i="54"/>
  <c r="CF28" i="54"/>
  <c r="BS27" i="54"/>
  <c r="BU27" i="54"/>
  <c r="BV27" i="54"/>
  <c r="CF27" i="54"/>
  <c r="BS26" i="54"/>
  <c r="BU26" i="54"/>
  <c r="BV26" i="54"/>
  <c r="CF26" i="54"/>
  <c r="BS25" i="54"/>
  <c r="BU25" i="54"/>
  <c r="BV25" i="54"/>
  <c r="CF25" i="54"/>
  <c r="BS24" i="54"/>
  <c r="BU24" i="54"/>
  <c r="BV24" i="54"/>
  <c r="CF24" i="54"/>
  <c r="BS23" i="54"/>
  <c r="BU23" i="54"/>
  <c r="BV23" i="54"/>
  <c r="CF23" i="54"/>
  <c r="BK22" i="54"/>
  <c r="BS22" i="54"/>
  <c r="BU22" i="54"/>
  <c r="BV22" i="54"/>
  <c r="CF22" i="54"/>
  <c r="BS21" i="54"/>
  <c r="BU21" i="54"/>
  <c r="BV21" i="54"/>
  <c r="CF21" i="54"/>
  <c r="CF20" i="54"/>
  <c r="F21" i="54"/>
  <c r="AJ21" i="54"/>
  <c r="F22" i="54"/>
  <c r="AJ22" i="54"/>
  <c r="F23" i="54"/>
  <c r="AJ23" i="54"/>
  <c r="F24" i="54"/>
  <c r="AJ24" i="54"/>
  <c r="F25" i="54"/>
  <c r="AJ25" i="54"/>
  <c r="F26" i="54"/>
  <c r="AJ26" i="54"/>
  <c r="F27" i="54"/>
  <c r="AJ27" i="54"/>
  <c r="F28" i="54"/>
  <c r="AJ28" i="54"/>
  <c r="F29" i="54"/>
  <c r="AJ29" i="54"/>
  <c r="F30" i="54"/>
  <c r="AJ30" i="54"/>
  <c r="F31" i="54"/>
  <c r="AJ31" i="54"/>
  <c r="F32" i="54"/>
  <c r="AJ32" i="54"/>
  <c r="F33" i="54"/>
  <c r="AJ33" i="54"/>
  <c r="F34" i="54"/>
  <c r="AJ34" i="54"/>
  <c r="F35" i="54"/>
  <c r="AJ35" i="54"/>
  <c r="BK35" i="54"/>
  <c r="BT35" i="54"/>
  <c r="F36" i="54"/>
  <c r="AJ36" i="54"/>
  <c r="BK36" i="54"/>
  <c r="BT36" i="54"/>
  <c r="F37" i="54"/>
  <c r="AJ37" i="54"/>
  <c r="F38" i="54"/>
  <c r="AJ38" i="54"/>
  <c r="F39" i="54"/>
  <c r="AJ39" i="54"/>
  <c r="F40" i="54"/>
  <c r="AJ40" i="54"/>
  <c r="F41" i="54"/>
  <c r="AJ41" i="54"/>
  <c r="F42" i="54"/>
  <c r="AJ42" i="54"/>
  <c r="F43" i="54"/>
  <c r="AJ43" i="54"/>
  <c r="BK43" i="54"/>
  <c r="BT43" i="54"/>
  <c r="BS43" i="54"/>
  <c r="BU43" i="54"/>
  <c r="F44" i="54"/>
  <c r="AJ44" i="54"/>
  <c r="BK44" i="54"/>
  <c r="BT44" i="54"/>
  <c r="BS44" i="54"/>
  <c r="BU44" i="54"/>
  <c r="F45" i="54"/>
  <c r="H45" i="54"/>
  <c r="I45" i="54"/>
  <c r="AJ45" i="54"/>
  <c r="BD45" i="54"/>
  <c r="BK45" i="54"/>
  <c r="BT45" i="54"/>
  <c r="BS45" i="54"/>
  <c r="BU45" i="54"/>
  <c r="F46" i="54"/>
  <c r="H46" i="54"/>
  <c r="I46" i="54"/>
  <c r="AJ46" i="54"/>
  <c r="BD46" i="54"/>
  <c r="BK46" i="54"/>
  <c r="BT46" i="54"/>
  <c r="BS46" i="54"/>
  <c r="BU46" i="54"/>
  <c r="F47" i="54"/>
  <c r="H47" i="54"/>
  <c r="I47" i="54"/>
  <c r="AJ47" i="54"/>
  <c r="BD47" i="54"/>
  <c r="BK47" i="54"/>
  <c r="BT47" i="54"/>
  <c r="BS47" i="54"/>
  <c r="BU47" i="54"/>
  <c r="F48" i="54"/>
  <c r="H48" i="54"/>
  <c r="I48" i="54"/>
  <c r="AJ48" i="54"/>
  <c r="BD48" i="54"/>
  <c r="BK48" i="54"/>
  <c r="BT48" i="54"/>
  <c r="BS48" i="54"/>
  <c r="BU48" i="54"/>
  <c r="F49" i="54"/>
  <c r="H49" i="54"/>
  <c r="I49" i="54"/>
  <c r="AJ49" i="54"/>
  <c r="BD49" i="54"/>
  <c r="BK49" i="54"/>
  <c r="BT49" i="54"/>
  <c r="BS49" i="54"/>
  <c r="BU49" i="54"/>
  <c r="F50" i="54"/>
  <c r="H50" i="54"/>
  <c r="I50" i="54"/>
  <c r="AJ50" i="54"/>
  <c r="BD50" i="54"/>
  <c r="BK50" i="54"/>
  <c r="BT50" i="54"/>
  <c r="BS50" i="54"/>
  <c r="BU50" i="54"/>
  <c r="F51" i="54"/>
  <c r="H51" i="54"/>
  <c r="I51" i="54"/>
  <c r="AJ51" i="54"/>
  <c r="BD51" i="54"/>
  <c r="BK51" i="54"/>
  <c r="BT51" i="54"/>
  <c r="BS51" i="54"/>
  <c r="BU51" i="54"/>
  <c r="F52" i="54"/>
  <c r="H52" i="54"/>
  <c r="I52" i="54"/>
  <c r="AJ52" i="54"/>
  <c r="BD52" i="54"/>
  <c r="BK52" i="54"/>
  <c r="BT52" i="54"/>
  <c r="BS52" i="54"/>
  <c r="BU52" i="54"/>
  <c r="F53" i="54"/>
  <c r="H53" i="54"/>
  <c r="I53" i="54"/>
  <c r="AJ53" i="54"/>
  <c r="BD53" i="54"/>
  <c r="BK53" i="54"/>
  <c r="BT53" i="54"/>
  <c r="BS53" i="54"/>
  <c r="BU53" i="54"/>
  <c r="F54" i="54"/>
  <c r="H54" i="54"/>
  <c r="I54" i="54"/>
  <c r="AJ54" i="54"/>
  <c r="BD54" i="54"/>
  <c r="BK54" i="54"/>
  <c r="BT54" i="54"/>
  <c r="BS54" i="54"/>
  <c r="BU54" i="54"/>
  <c r="F55" i="54"/>
  <c r="H55" i="54"/>
  <c r="I55" i="54"/>
  <c r="AJ55" i="54"/>
  <c r="BD55" i="54"/>
  <c r="BK55" i="54"/>
  <c r="BT55" i="54"/>
  <c r="BS55" i="54"/>
  <c r="BU55" i="54"/>
  <c r="F56" i="54"/>
  <c r="H56" i="54"/>
  <c r="I56" i="54"/>
  <c r="AJ56" i="54"/>
  <c r="BD56" i="54"/>
  <c r="BK56" i="54"/>
  <c r="BT56" i="54"/>
  <c r="BS56" i="54"/>
  <c r="BU56" i="54"/>
  <c r="F57" i="54"/>
  <c r="H57" i="54"/>
  <c r="I57" i="54"/>
  <c r="AJ57" i="54"/>
  <c r="BD57" i="54"/>
  <c r="BK57" i="54"/>
  <c r="BT57" i="54"/>
  <c r="BS57" i="54"/>
  <c r="BU57" i="54"/>
  <c r="F58" i="54"/>
  <c r="H58" i="54"/>
  <c r="I58" i="54"/>
  <c r="AJ58" i="54"/>
  <c r="BD58" i="54"/>
  <c r="BK58" i="54"/>
  <c r="BT58" i="54"/>
  <c r="BS58" i="54"/>
  <c r="BU58" i="54"/>
  <c r="CL58" i="54"/>
  <c r="F59" i="54"/>
  <c r="H59" i="54"/>
  <c r="I59" i="54"/>
  <c r="AJ59" i="54"/>
  <c r="BD59" i="54"/>
  <c r="BK59" i="54"/>
  <c r="BT59" i="54"/>
  <c r="BS59" i="54"/>
  <c r="BU59" i="54"/>
  <c r="CL59" i="54"/>
  <c r="F60" i="54"/>
  <c r="H60" i="54"/>
  <c r="I60" i="54"/>
  <c r="AJ60" i="54"/>
  <c r="BD60" i="54"/>
  <c r="BK60" i="54"/>
  <c r="BT60" i="54"/>
  <c r="BS60" i="54"/>
  <c r="BU60" i="54"/>
  <c r="CL60" i="54"/>
  <c r="F61" i="54"/>
  <c r="H61" i="54"/>
  <c r="I61" i="54"/>
  <c r="AJ61" i="54"/>
  <c r="BD61" i="54"/>
  <c r="BK61" i="54"/>
  <c r="BT61" i="54"/>
  <c r="BS61" i="54"/>
  <c r="BU61" i="54"/>
  <c r="CL61" i="54"/>
  <c r="F62" i="54"/>
  <c r="H62" i="54"/>
  <c r="I62" i="54"/>
  <c r="AJ62" i="54"/>
  <c r="BD62" i="54"/>
  <c r="BK62" i="54"/>
  <c r="BT62" i="54"/>
  <c r="BS62" i="54"/>
  <c r="BU62" i="54"/>
  <c r="CL62" i="54"/>
  <c r="F63" i="54"/>
  <c r="H63" i="54"/>
  <c r="I63" i="54"/>
  <c r="Y63" i="54"/>
  <c r="AJ63" i="54"/>
  <c r="BD63" i="54"/>
  <c r="BK63" i="54"/>
  <c r="BT63" i="54"/>
  <c r="BS63" i="54"/>
  <c r="BU63" i="54"/>
  <c r="CL63" i="54"/>
  <c r="F64" i="54"/>
  <c r="H64" i="54"/>
  <c r="I64" i="54"/>
  <c r="Y64" i="54"/>
  <c r="AJ64" i="54"/>
  <c r="BD64" i="54"/>
  <c r="BK64" i="54"/>
  <c r="BT64" i="54"/>
  <c r="BS64" i="54"/>
  <c r="BU64" i="54"/>
  <c r="CL64" i="54"/>
  <c r="F65" i="54"/>
  <c r="H65" i="54"/>
  <c r="I65" i="54"/>
  <c r="Y65" i="54"/>
  <c r="AJ65" i="54"/>
  <c r="BD65" i="54"/>
  <c r="BK65" i="54"/>
  <c r="BT65" i="54"/>
  <c r="BS65" i="54"/>
  <c r="BU65" i="54"/>
  <c r="CL65" i="54"/>
  <c r="F66" i="54"/>
  <c r="H66" i="54"/>
  <c r="I66" i="54"/>
  <c r="Y66" i="54"/>
  <c r="AJ66" i="54"/>
  <c r="BD66" i="54"/>
  <c r="BK66" i="54"/>
  <c r="BT66" i="54"/>
  <c r="BS66" i="54"/>
  <c r="BU66" i="54"/>
  <c r="CL66" i="54"/>
  <c r="F67" i="54"/>
  <c r="H67" i="54"/>
  <c r="I67" i="54"/>
  <c r="AJ67" i="54"/>
  <c r="BD67" i="54"/>
  <c r="BK67" i="54"/>
  <c r="BT67" i="54"/>
  <c r="BS67" i="54"/>
  <c r="BU67" i="54"/>
  <c r="CL67" i="54"/>
  <c r="F68" i="54"/>
  <c r="H68" i="54"/>
  <c r="I68" i="54"/>
  <c r="Y68" i="54"/>
  <c r="AJ68" i="54"/>
  <c r="AP68" i="54"/>
  <c r="BD68" i="54"/>
  <c r="BK68" i="54"/>
  <c r="BT68" i="54"/>
  <c r="BS68" i="54"/>
  <c r="BU68" i="54"/>
  <c r="CL68" i="54"/>
  <c r="F69" i="54"/>
  <c r="H69" i="54"/>
  <c r="I69" i="54"/>
  <c r="Y69" i="54"/>
  <c r="AJ69" i="54"/>
  <c r="AP69" i="54"/>
  <c r="BD69" i="54"/>
  <c r="BK69" i="54"/>
  <c r="BT69" i="54"/>
  <c r="BS69" i="54"/>
  <c r="BU69" i="54"/>
  <c r="CL69" i="54"/>
  <c r="F70" i="54"/>
  <c r="H70" i="54"/>
  <c r="I70" i="54"/>
  <c r="Y70" i="54"/>
  <c r="AJ70" i="54"/>
  <c r="AP70" i="54"/>
  <c r="BD70" i="54"/>
  <c r="BK70" i="54"/>
  <c r="BT70" i="54"/>
  <c r="BS70" i="54"/>
  <c r="BU70" i="54"/>
  <c r="CL70" i="54"/>
  <c r="F71" i="54"/>
  <c r="H71" i="54"/>
  <c r="I71" i="54"/>
  <c r="Y71" i="54"/>
  <c r="AJ71" i="54"/>
  <c r="AP71" i="54"/>
  <c r="BD71" i="54"/>
  <c r="BK71" i="54"/>
  <c r="BT71" i="54"/>
  <c r="BS71" i="54"/>
  <c r="BU71" i="54"/>
  <c r="CL71" i="54"/>
  <c r="F72" i="54"/>
  <c r="H72" i="54"/>
  <c r="I72" i="54"/>
  <c r="AJ72" i="54"/>
  <c r="AP72" i="54"/>
  <c r="BD72" i="54"/>
  <c r="BK72" i="54"/>
  <c r="BT72" i="54"/>
  <c r="BS72" i="54"/>
  <c r="BU72" i="54"/>
  <c r="CL72" i="54"/>
  <c r="F73" i="54"/>
  <c r="H73" i="54"/>
  <c r="I73" i="54"/>
  <c r="Y73" i="54"/>
  <c r="AJ73" i="54"/>
  <c r="AP73" i="54"/>
  <c r="BD73" i="54"/>
  <c r="BK73" i="54"/>
  <c r="BT73" i="54"/>
  <c r="BS73" i="54"/>
  <c r="BU73" i="54"/>
  <c r="CL73" i="54"/>
  <c r="F74" i="54"/>
  <c r="H74" i="54"/>
  <c r="I74" i="54"/>
  <c r="Y74" i="54"/>
  <c r="AJ74" i="54"/>
  <c r="AP74" i="54"/>
  <c r="BD74" i="54"/>
  <c r="BK74" i="54"/>
  <c r="BT74" i="54"/>
  <c r="BS74" i="54"/>
  <c r="BU74" i="54"/>
  <c r="CL74" i="54"/>
  <c r="F75" i="54"/>
  <c r="H75" i="54"/>
  <c r="I75" i="54"/>
  <c r="Y75" i="54"/>
  <c r="AJ75" i="54"/>
  <c r="AP75" i="54"/>
  <c r="BD75" i="54"/>
  <c r="BT75" i="54"/>
  <c r="BS75" i="54"/>
  <c r="BU75" i="54"/>
  <c r="CL75" i="54"/>
  <c r="F76" i="54"/>
  <c r="H76" i="54"/>
  <c r="I76" i="54"/>
  <c r="Y76" i="54"/>
  <c r="AJ76" i="54"/>
  <c r="AP76" i="54"/>
  <c r="BD76" i="54"/>
  <c r="BT76" i="54"/>
  <c r="BS76" i="54"/>
  <c r="BU76" i="54"/>
  <c r="CL76" i="54"/>
  <c r="F77" i="54"/>
  <c r="H77" i="54"/>
  <c r="I77" i="54"/>
  <c r="AJ77" i="54"/>
  <c r="AP77" i="54"/>
  <c r="BD77" i="54"/>
  <c r="BT77" i="54"/>
  <c r="BS77" i="54"/>
  <c r="BU77" i="54"/>
  <c r="CL77" i="54"/>
  <c r="F78" i="54"/>
  <c r="H78" i="54"/>
  <c r="I78" i="54"/>
  <c r="Y78" i="54"/>
  <c r="AJ78" i="54"/>
  <c r="AP78" i="54"/>
  <c r="BD78" i="54"/>
  <c r="BT78" i="54"/>
  <c r="BS78" i="54"/>
  <c r="BU78" i="54"/>
  <c r="CL78" i="54"/>
  <c r="F79" i="54"/>
  <c r="H79" i="54"/>
  <c r="I79" i="54"/>
  <c r="Y79" i="54"/>
  <c r="AJ79" i="54"/>
  <c r="AP79" i="54"/>
  <c r="BD79" i="54"/>
  <c r="BT79" i="54"/>
  <c r="BS79" i="54"/>
  <c r="BU79" i="54"/>
  <c r="CL79" i="54"/>
  <c r="F80" i="54"/>
  <c r="H80" i="54"/>
  <c r="I80" i="54"/>
  <c r="Y80" i="54"/>
  <c r="AJ80" i="54"/>
  <c r="AP80" i="54"/>
  <c r="BD80" i="54"/>
  <c r="BT80" i="54"/>
  <c r="BS80" i="54"/>
  <c r="BU80" i="54"/>
  <c r="CL80" i="54"/>
  <c r="F81" i="54"/>
  <c r="H81" i="54"/>
  <c r="I81" i="54"/>
  <c r="Y81" i="54"/>
  <c r="AJ81" i="54"/>
  <c r="AP81" i="54"/>
  <c r="BD81" i="54"/>
  <c r="BT81" i="54"/>
  <c r="BS81" i="54"/>
  <c r="BU81" i="54"/>
  <c r="CL81" i="54"/>
  <c r="F82" i="54"/>
  <c r="H82" i="54"/>
  <c r="I82" i="54"/>
  <c r="AJ82" i="54"/>
  <c r="AP82" i="54"/>
  <c r="BD82" i="54"/>
  <c r="BT82" i="54"/>
  <c r="BS82" i="54"/>
  <c r="BU82" i="54"/>
  <c r="CL82" i="54"/>
  <c r="F83" i="54"/>
  <c r="H83" i="54"/>
  <c r="I83" i="54"/>
  <c r="Y83" i="54"/>
  <c r="AJ83" i="54"/>
  <c r="AP83" i="54"/>
  <c r="BD83" i="54"/>
  <c r="BT83" i="54"/>
  <c r="BS83" i="54"/>
  <c r="BU83" i="54"/>
  <c r="CL83" i="54"/>
  <c r="F84" i="54"/>
  <c r="H84" i="54"/>
  <c r="I84" i="54"/>
  <c r="Y84" i="54"/>
  <c r="AJ84" i="54"/>
  <c r="AP84" i="54"/>
  <c r="BD84" i="54"/>
  <c r="BT84" i="54"/>
  <c r="BS84" i="54"/>
  <c r="BU84" i="54"/>
  <c r="CL84" i="54"/>
  <c r="F85" i="54"/>
  <c r="H85" i="54"/>
  <c r="I85" i="54"/>
  <c r="Y85" i="54"/>
  <c r="AJ85" i="54"/>
  <c r="AP85" i="54"/>
  <c r="BD85" i="54"/>
  <c r="BT85" i="54"/>
  <c r="BS85" i="54"/>
  <c r="BU85" i="54"/>
  <c r="CL85" i="54"/>
  <c r="F86" i="54"/>
  <c r="H86" i="54"/>
  <c r="I86" i="54"/>
  <c r="Y86" i="54"/>
  <c r="AJ86" i="54"/>
  <c r="AP86" i="54"/>
  <c r="BD86" i="54"/>
  <c r="BT86" i="54"/>
  <c r="BS86" i="54"/>
  <c r="BU86" i="54"/>
  <c r="CL86" i="54"/>
  <c r="F87" i="54"/>
  <c r="H87" i="54"/>
  <c r="I87" i="54"/>
  <c r="AJ87" i="54"/>
  <c r="AP87" i="54"/>
  <c r="BD87" i="54"/>
  <c r="BT87" i="54"/>
  <c r="BS87" i="54"/>
  <c r="BU87" i="54"/>
  <c r="CL87" i="54"/>
  <c r="F88" i="54"/>
  <c r="H88" i="54"/>
  <c r="I88" i="54"/>
  <c r="Y88" i="54"/>
  <c r="AJ88" i="54"/>
  <c r="AP88" i="54"/>
  <c r="BD88" i="54"/>
  <c r="BT88" i="54"/>
  <c r="BS88" i="54"/>
  <c r="BU88" i="54"/>
  <c r="CL88" i="54"/>
  <c r="F89" i="54"/>
  <c r="H89" i="54"/>
  <c r="I89" i="54"/>
  <c r="Y89" i="54"/>
  <c r="AJ89" i="54"/>
  <c r="AP89" i="54"/>
  <c r="BD89" i="54"/>
  <c r="BT89" i="54"/>
  <c r="BS89" i="54"/>
  <c r="BU89" i="54"/>
  <c r="CL89" i="54"/>
  <c r="F90" i="54"/>
  <c r="H90" i="54"/>
  <c r="I90" i="54"/>
  <c r="Y90" i="54"/>
  <c r="AJ90" i="54"/>
  <c r="AP90" i="54"/>
  <c r="BD90" i="54"/>
  <c r="BT90" i="54"/>
  <c r="BS90" i="54"/>
  <c r="BU90" i="54"/>
  <c r="CL90" i="54"/>
  <c r="F91" i="54"/>
  <c r="H91" i="54"/>
  <c r="I91" i="54"/>
  <c r="AJ91" i="54"/>
  <c r="AP91" i="54"/>
  <c r="BD91" i="54"/>
  <c r="BT91" i="54"/>
  <c r="BS91" i="54"/>
  <c r="BU91" i="54"/>
  <c r="CL91" i="54"/>
  <c r="F92" i="54"/>
  <c r="H92" i="54"/>
  <c r="I92" i="54"/>
  <c r="Y92" i="54"/>
  <c r="AJ92" i="54"/>
  <c r="AP92" i="54"/>
  <c r="BD92" i="54"/>
  <c r="BT92" i="54"/>
  <c r="BS92" i="54"/>
  <c r="BU92" i="54"/>
  <c r="CL92" i="54"/>
  <c r="F93" i="54"/>
  <c r="H93" i="54"/>
  <c r="I93" i="54"/>
  <c r="Y93" i="54"/>
  <c r="AJ93" i="54"/>
  <c r="AN93" i="54"/>
  <c r="AP93" i="54"/>
  <c r="BD93" i="54"/>
  <c r="CL93" i="54"/>
  <c r="F94" i="54"/>
  <c r="H94" i="54"/>
  <c r="I94" i="54"/>
  <c r="Y94" i="54"/>
  <c r="AJ94" i="54"/>
  <c r="AN94" i="54"/>
  <c r="AP94" i="54"/>
  <c r="BD94" i="54"/>
  <c r="CL94" i="54"/>
  <c r="F95" i="54"/>
  <c r="H95" i="54"/>
  <c r="I95" i="54"/>
  <c r="Y95" i="54"/>
  <c r="AJ95" i="54"/>
  <c r="AN95" i="54"/>
  <c r="AP95" i="54"/>
  <c r="BD95" i="54"/>
  <c r="CL95" i="54"/>
  <c r="F96" i="54"/>
  <c r="H96" i="54"/>
  <c r="I96" i="54"/>
  <c r="Y96" i="54"/>
  <c r="AC96" i="54"/>
  <c r="AI96" i="54"/>
  <c r="AJ96" i="54"/>
  <c r="AP96" i="54"/>
  <c r="BD96" i="54"/>
  <c r="CL96" i="54"/>
  <c r="F97" i="54"/>
  <c r="H97" i="54"/>
  <c r="I97" i="54"/>
  <c r="Y97" i="54"/>
  <c r="AC97" i="54"/>
  <c r="AI97" i="54"/>
  <c r="AJ97" i="54"/>
  <c r="AP97" i="54"/>
  <c r="AP99" i="54"/>
  <c r="AV99" i="54"/>
  <c r="AP98" i="54"/>
  <c r="AV98" i="54"/>
  <c r="AV97" i="54"/>
  <c r="CL97" i="54"/>
  <c r="F98" i="54"/>
  <c r="H98" i="54"/>
  <c r="I98" i="54"/>
  <c r="Y98" i="54"/>
  <c r="AC98" i="54"/>
  <c r="AI98" i="54"/>
  <c r="AJ98" i="54"/>
  <c r="CL98" i="54"/>
  <c r="F99" i="54"/>
  <c r="H99" i="54"/>
  <c r="I99" i="54"/>
  <c r="Y99" i="54"/>
  <c r="AC99" i="54"/>
  <c r="AI99" i="54"/>
  <c r="AJ99" i="54"/>
  <c r="BD99" i="54"/>
  <c r="CL99" i="54"/>
  <c r="F100" i="54"/>
  <c r="H100" i="54"/>
  <c r="I100" i="54"/>
  <c r="Y100" i="54"/>
  <c r="AC100" i="54"/>
  <c r="AI100" i="54"/>
  <c r="AJ100" i="54"/>
  <c r="AP100" i="54"/>
  <c r="BD100" i="54"/>
  <c r="CL100" i="54"/>
  <c r="F101" i="54"/>
  <c r="H101" i="54"/>
  <c r="I101" i="54"/>
  <c r="Y101" i="54"/>
  <c r="AC101" i="54"/>
  <c r="AI101" i="54"/>
  <c r="AJ101" i="54"/>
  <c r="AP101" i="54"/>
  <c r="BD101" i="54"/>
  <c r="CL101" i="54"/>
  <c r="F102" i="54"/>
  <c r="H102" i="54"/>
  <c r="I102" i="54"/>
  <c r="Y102" i="54"/>
  <c r="AC102" i="54"/>
  <c r="AI102" i="54"/>
  <c r="AJ102" i="54"/>
  <c r="AP102" i="54"/>
  <c r="BD102" i="54"/>
  <c r="CL102" i="54"/>
  <c r="F103" i="54"/>
  <c r="H103" i="54"/>
  <c r="I103" i="54"/>
  <c r="Y103" i="54"/>
  <c r="AC103" i="54"/>
  <c r="AI103" i="54"/>
  <c r="AJ103" i="54"/>
  <c r="AP103" i="54"/>
  <c r="BD103" i="54"/>
  <c r="BE103" i="54"/>
  <c r="CL103" i="54"/>
  <c r="F104" i="54"/>
  <c r="H104" i="54"/>
  <c r="I104" i="54"/>
  <c r="Y104" i="54"/>
  <c r="AC104" i="54"/>
  <c r="AI104" i="54"/>
  <c r="AJ104" i="54"/>
  <c r="AP104" i="54"/>
  <c r="BD104" i="54"/>
  <c r="BE104" i="54"/>
  <c r="CL104" i="54"/>
  <c r="F105" i="54"/>
  <c r="H105" i="54"/>
  <c r="I105" i="54"/>
  <c r="Y105" i="54"/>
  <c r="AC105" i="54"/>
  <c r="AI105" i="54"/>
  <c r="AL105" i="54"/>
  <c r="AP105" i="54"/>
  <c r="BD105" i="54"/>
  <c r="BE105" i="54"/>
  <c r="CL105" i="54"/>
  <c r="F106" i="54"/>
  <c r="H106" i="54"/>
  <c r="I106" i="54"/>
  <c r="Y106" i="54"/>
  <c r="AC106" i="54"/>
  <c r="AI106" i="54"/>
  <c r="AL106" i="54"/>
  <c r="AP106" i="54"/>
  <c r="BD106" i="54"/>
  <c r="BE106" i="54"/>
  <c r="BV106" i="54"/>
  <c r="CL106" i="54"/>
  <c r="F107" i="54"/>
  <c r="H107" i="54"/>
  <c r="I107" i="54"/>
  <c r="Y107" i="54"/>
  <c r="AC107" i="54"/>
  <c r="AI107" i="54"/>
  <c r="AL107" i="54"/>
  <c r="AP107" i="54"/>
  <c r="BD107" i="54"/>
  <c r="BE107" i="54"/>
  <c r="BV107" i="54"/>
  <c r="CL107" i="54"/>
  <c r="F108" i="54"/>
  <c r="H108" i="54"/>
  <c r="I108" i="54"/>
  <c r="Y108" i="54"/>
  <c r="AC108" i="54"/>
  <c r="AI108" i="54"/>
  <c r="AL108" i="54"/>
  <c r="AP108" i="54"/>
  <c r="BD108" i="54"/>
  <c r="BE108" i="54"/>
  <c r="BV108" i="54"/>
  <c r="CL108" i="54"/>
  <c r="F109" i="54"/>
  <c r="H109" i="54"/>
  <c r="I109" i="54"/>
  <c r="Y109" i="54"/>
  <c r="AC109" i="54"/>
  <c r="AI109" i="54"/>
  <c r="AL109" i="54"/>
  <c r="AP109" i="54"/>
  <c r="BD109" i="54"/>
  <c r="BE109" i="54"/>
  <c r="BV109" i="54"/>
  <c r="CL109" i="54"/>
  <c r="F110" i="54"/>
  <c r="H110" i="54"/>
  <c r="I110" i="54"/>
  <c r="Y110" i="54"/>
  <c r="AC110" i="54"/>
  <c r="AI110" i="54"/>
  <c r="AL110" i="54"/>
  <c r="AP110" i="54"/>
  <c r="BD110" i="54"/>
  <c r="BE110" i="54"/>
  <c r="BV110" i="54"/>
  <c r="CL110" i="54"/>
  <c r="F111" i="54"/>
  <c r="H111" i="54"/>
  <c r="I111" i="54"/>
  <c r="Y111" i="54"/>
  <c r="AC111" i="54"/>
  <c r="AI111" i="54"/>
  <c r="AL111" i="54"/>
  <c r="AP111" i="54"/>
  <c r="BD111" i="54"/>
  <c r="BE111" i="54"/>
  <c r="BV111" i="54"/>
  <c r="CL111" i="54"/>
  <c r="F112" i="54"/>
  <c r="H112" i="54"/>
  <c r="I112" i="54"/>
  <c r="Y112" i="54"/>
  <c r="AC112" i="54"/>
  <c r="AI112" i="54"/>
  <c r="AL112" i="54"/>
  <c r="AP112" i="54"/>
  <c r="BD112" i="54"/>
  <c r="BE112" i="54"/>
  <c r="BV112" i="54"/>
  <c r="CL112" i="54"/>
  <c r="F113" i="54"/>
  <c r="H113" i="54"/>
  <c r="I113" i="54"/>
  <c r="Y113" i="54"/>
  <c r="AC113" i="54"/>
  <c r="AI113" i="54"/>
  <c r="AL113" i="54"/>
  <c r="AP113" i="54"/>
  <c r="BD113" i="54"/>
  <c r="BE113" i="54"/>
  <c r="BV113" i="54"/>
  <c r="CL113" i="54"/>
  <c r="Y114" i="54"/>
  <c r="AC114" i="54"/>
  <c r="AI114" i="54"/>
  <c r="AL114" i="54"/>
  <c r="BV114" i="54"/>
  <c r="CL114" i="54"/>
  <c r="Y115" i="54"/>
  <c r="AC115" i="54"/>
  <c r="AI115" i="54"/>
  <c r="AL115" i="54"/>
  <c r="BV115" i="54"/>
  <c r="CL115" i="54"/>
  <c r="Y116" i="54"/>
  <c r="AI116" i="54"/>
  <c r="AL116" i="54"/>
  <c r="BV116" i="54"/>
  <c r="CL116" i="54"/>
  <c r="AD117" i="54"/>
  <c r="AK117" i="54"/>
  <c r="CL117" i="54"/>
  <c r="J85" i="52"/>
  <c r="C85" i="52"/>
  <c r="J99" i="52"/>
  <c r="C99" i="52"/>
  <c r="J100" i="52"/>
  <c r="C100" i="52"/>
  <c r="D99" i="52"/>
  <c r="J98" i="52"/>
  <c r="C98" i="52"/>
  <c r="D98" i="52"/>
  <c r="J97" i="52"/>
  <c r="C97" i="52"/>
  <c r="D97" i="52"/>
  <c r="J96" i="52"/>
  <c r="C96" i="52"/>
  <c r="D96" i="52"/>
  <c r="J95" i="52"/>
  <c r="C95" i="52"/>
  <c r="D95" i="52"/>
  <c r="J94" i="52"/>
  <c r="C94" i="52"/>
  <c r="D94" i="52"/>
  <c r="J93" i="52"/>
  <c r="C93" i="52"/>
  <c r="D93" i="52"/>
  <c r="J92" i="52"/>
  <c r="C92" i="52"/>
  <c r="D92" i="52"/>
  <c r="J91" i="52"/>
  <c r="C91" i="52"/>
  <c r="D91" i="52"/>
  <c r="J90" i="52"/>
  <c r="C90" i="52"/>
  <c r="D90" i="52"/>
  <c r="J89" i="52"/>
  <c r="C89" i="52"/>
  <c r="D89" i="52"/>
  <c r="J88" i="52"/>
  <c r="C88" i="52"/>
  <c r="D88" i="52"/>
  <c r="J87" i="52"/>
  <c r="C87" i="52"/>
  <c r="D87" i="52"/>
  <c r="J86" i="52"/>
  <c r="C86" i="52"/>
  <c r="D86" i="52"/>
  <c r="D85" i="52"/>
  <c r="F100" i="52"/>
  <c r="F101" i="52"/>
  <c r="F99" i="52"/>
  <c r="F98" i="52"/>
  <c r="F97" i="52"/>
  <c r="F96" i="52"/>
  <c r="F95" i="52"/>
  <c r="J101" i="52"/>
  <c r="C101" i="52"/>
  <c r="J102" i="52"/>
  <c r="C102" i="52"/>
  <c r="F102" i="52"/>
  <c r="J103" i="52"/>
  <c r="C103" i="52"/>
  <c r="F103" i="52"/>
  <c r="J104" i="52"/>
  <c r="C104" i="52"/>
  <c r="F104" i="52"/>
  <c r="J105" i="52"/>
  <c r="C105" i="52"/>
  <c r="F105" i="52"/>
  <c r="J106" i="52"/>
  <c r="C106" i="52"/>
  <c r="F106" i="52"/>
  <c r="J107" i="52"/>
  <c r="C107" i="52"/>
  <c r="F107" i="52"/>
  <c r="J108" i="52"/>
  <c r="C108" i="52"/>
  <c r="F108" i="52"/>
  <c r="J109" i="52"/>
  <c r="C109" i="52"/>
  <c r="F109" i="52"/>
  <c r="J110" i="52"/>
  <c r="C110" i="52"/>
  <c r="F110" i="52"/>
  <c r="J111" i="52"/>
  <c r="C111" i="52"/>
  <c r="F111" i="52"/>
  <c r="J112" i="52"/>
  <c r="C112" i="52"/>
  <c r="F112" i="52"/>
  <c r="J113" i="52"/>
  <c r="C113" i="52"/>
  <c r="F113" i="52"/>
  <c r="J114" i="52"/>
  <c r="C114" i="52"/>
  <c r="F114" i="52"/>
  <c r="J115" i="52"/>
  <c r="C115" i="52"/>
  <c r="F115" i="52"/>
  <c r="J116" i="52"/>
  <c r="C116" i="52"/>
  <c r="F116" i="52"/>
  <c r="E117" i="52"/>
  <c r="F117" i="52"/>
  <c r="J117" i="52"/>
  <c r="R30" i="45"/>
  <c r="R31" i="45"/>
  <c r="R32" i="45"/>
  <c r="R33" i="45"/>
  <c r="R34" i="45"/>
  <c r="R35" i="45"/>
  <c r="R36" i="45"/>
  <c r="R37" i="45"/>
  <c r="R38" i="45"/>
  <c r="R39" i="45"/>
  <c r="R40" i="45"/>
  <c r="R41" i="45"/>
  <c r="R42" i="45"/>
  <c r="R43" i="45"/>
  <c r="R44" i="45"/>
  <c r="R45" i="45"/>
  <c r="R46" i="45"/>
  <c r="R47" i="45"/>
  <c r="R48" i="45"/>
  <c r="R49" i="45"/>
  <c r="R50" i="45"/>
  <c r="R51" i="45"/>
  <c r="R52" i="45"/>
  <c r="R53" i="45"/>
  <c r="R54" i="45"/>
  <c r="R55" i="45"/>
  <c r="R56" i="45"/>
  <c r="R57" i="45"/>
  <c r="R58" i="45"/>
  <c r="R59" i="45"/>
  <c r="R60" i="45"/>
  <c r="R61" i="45"/>
  <c r="R62" i="45"/>
  <c r="R63" i="45"/>
  <c r="R64" i="45"/>
  <c r="R65" i="45"/>
  <c r="R66" i="45"/>
  <c r="R67" i="45"/>
  <c r="R68" i="45"/>
  <c r="R69" i="45"/>
  <c r="R70" i="45"/>
  <c r="R71" i="45"/>
  <c r="R72" i="45"/>
  <c r="R73" i="45"/>
  <c r="R74" i="45"/>
  <c r="R75" i="45"/>
  <c r="R76" i="45"/>
  <c r="R77" i="45"/>
  <c r="R78" i="45"/>
  <c r="R79" i="45"/>
  <c r="R80" i="45"/>
  <c r="R81" i="45"/>
  <c r="R82" i="45"/>
  <c r="R83" i="45"/>
  <c r="R84" i="45"/>
  <c r="R85" i="45"/>
  <c r="R86" i="45"/>
  <c r="R87" i="45"/>
  <c r="R88" i="45"/>
  <c r="R89" i="45"/>
  <c r="R90" i="45"/>
  <c r="R91" i="45"/>
  <c r="R92" i="45"/>
  <c r="R93" i="45"/>
  <c r="R94" i="45"/>
  <c r="R95" i="45"/>
  <c r="R96" i="45"/>
  <c r="R97" i="45"/>
  <c r="R98" i="45"/>
  <c r="R99" i="45"/>
  <c r="R100" i="45"/>
  <c r="R101" i="45"/>
  <c r="R102" i="45"/>
  <c r="R103" i="45"/>
  <c r="R104" i="45"/>
  <c r="R105" i="45"/>
  <c r="R106" i="45"/>
  <c r="R107" i="45"/>
  <c r="R108" i="45"/>
  <c r="R109" i="45"/>
  <c r="R110" i="45"/>
  <c r="R111" i="45"/>
  <c r="R112" i="45"/>
  <c r="R113" i="45"/>
  <c r="R114" i="45"/>
  <c r="R115" i="45"/>
  <c r="R116" i="45"/>
  <c r="R117" i="45"/>
  <c r="R118" i="45"/>
  <c r="R119" i="45"/>
  <c r="R120" i="45"/>
  <c r="R121" i="45"/>
  <c r="R122" i="45"/>
  <c r="R123" i="45"/>
  <c r="R124" i="45"/>
  <c r="R125" i="45"/>
  <c r="R126" i="45"/>
  <c r="R127" i="45"/>
  <c r="R128" i="45"/>
  <c r="R129" i="45"/>
  <c r="R130" i="45"/>
  <c r="R131" i="45"/>
  <c r="R132" i="45"/>
  <c r="R133" i="45"/>
  <c r="R134" i="45"/>
  <c r="R135" i="45"/>
  <c r="R136" i="45"/>
  <c r="R137" i="45"/>
  <c r="R138" i="45"/>
  <c r="R139" i="45"/>
  <c r="R140" i="45"/>
  <c r="R141" i="45"/>
  <c r="R142" i="45"/>
  <c r="R143" i="45"/>
  <c r="R144" i="45"/>
  <c r="R145" i="45"/>
  <c r="R146" i="45"/>
  <c r="R147" i="45"/>
  <c r="R148" i="45"/>
  <c r="R149" i="45"/>
  <c r="R150" i="45"/>
  <c r="V150" i="45"/>
  <c r="R151" i="45"/>
  <c r="R152" i="45"/>
  <c r="R153" i="45"/>
  <c r="R154" i="45"/>
  <c r="R155" i="45"/>
  <c r="R156" i="45"/>
  <c r="R157" i="45"/>
  <c r="R158" i="45"/>
  <c r="R159" i="45"/>
  <c r="R160" i="45"/>
  <c r="R161" i="45"/>
  <c r="R162" i="45"/>
  <c r="R163" i="45"/>
  <c r="R164" i="45"/>
  <c r="R165" i="45"/>
  <c r="R166" i="45"/>
  <c r="R167" i="45"/>
  <c r="R168" i="45"/>
  <c r="R169" i="45"/>
  <c r="R170" i="45"/>
  <c r="R171" i="45"/>
  <c r="R172" i="45"/>
  <c r="R173" i="45"/>
  <c r="R174" i="45"/>
  <c r="R175" i="45"/>
  <c r="R176" i="45"/>
  <c r="R177" i="45"/>
  <c r="R178" i="45"/>
  <c r="R179" i="45"/>
  <c r="R180" i="45"/>
  <c r="R181" i="45"/>
  <c r="R182" i="45"/>
  <c r="R183" i="45"/>
  <c r="R184" i="45"/>
  <c r="R185" i="45"/>
  <c r="R186" i="45"/>
  <c r="V186" i="45"/>
  <c r="W186" i="45"/>
  <c r="R187" i="45"/>
  <c r="R188" i="45"/>
  <c r="R189" i="45"/>
  <c r="R190" i="45"/>
  <c r="R191" i="45"/>
  <c r="R192" i="45"/>
  <c r="R193" i="45"/>
  <c r="R194" i="45"/>
  <c r="R195" i="45"/>
  <c r="R196" i="45"/>
  <c r="R197" i="45"/>
  <c r="R198" i="45"/>
  <c r="R199" i="45"/>
  <c r="R200" i="45"/>
  <c r="R201" i="45"/>
  <c r="R202" i="45"/>
  <c r="R203" i="45"/>
  <c r="S31" i="42"/>
  <c r="T31" i="42"/>
  <c r="S32" i="42"/>
  <c r="T32" i="42"/>
  <c r="S33" i="42"/>
  <c r="T33" i="42"/>
  <c r="S34" i="42"/>
  <c r="T34" i="42"/>
  <c r="S35" i="42"/>
  <c r="T35" i="42"/>
  <c r="S36" i="42"/>
  <c r="T36" i="42"/>
  <c r="T37" i="42"/>
  <c r="S39" i="42"/>
  <c r="T39" i="42"/>
  <c r="L694" i="40"/>
  <c r="M694" i="40"/>
  <c r="N694" i="40"/>
  <c r="O694" i="40"/>
  <c r="P694" i="40"/>
  <c r="Q694" i="40"/>
  <c r="R694" i="40"/>
  <c r="S694" i="40"/>
  <c r="L695" i="40"/>
  <c r="M695" i="40"/>
  <c r="N695" i="40"/>
  <c r="O695" i="40"/>
  <c r="P695" i="40"/>
  <c r="Q695" i="40"/>
  <c r="R695" i="40"/>
  <c r="S695" i="40"/>
  <c r="L696" i="40"/>
  <c r="M696" i="40"/>
  <c r="N696" i="40"/>
  <c r="O696" i="40"/>
  <c r="P696" i="40"/>
  <c r="Q696" i="40"/>
  <c r="R696" i="40"/>
  <c r="S696" i="40"/>
  <c r="L697" i="40"/>
  <c r="M697" i="40"/>
  <c r="N697" i="40"/>
  <c r="O697" i="40"/>
  <c r="P697" i="40"/>
  <c r="Q697" i="40"/>
  <c r="R697" i="40"/>
  <c r="S697" i="40"/>
  <c r="L698" i="40"/>
  <c r="M698" i="40"/>
  <c r="N698" i="40"/>
  <c r="O698" i="40"/>
  <c r="P698" i="40"/>
  <c r="Q698" i="40"/>
  <c r="R698" i="40"/>
  <c r="S698" i="40"/>
  <c r="L699" i="40"/>
  <c r="M699" i="40"/>
  <c r="N699" i="40"/>
  <c r="O699" i="40"/>
  <c r="P699" i="40"/>
  <c r="Q699" i="40"/>
  <c r="R699" i="40"/>
  <c r="S699" i="40"/>
  <c r="L700" i="40"/>
  <c r="M700" i="40"/>
  <c r="N700" i="40"/>
  <c r="O700" i="40"/>
  <c r="P700" i="40"/>
  <c r="Q700" i="40"/>
  <c r="R700" i="40"/>
  <c r="S700" i="40"/>
  <c r="L701" i="40"/>
  <c r="M701" i="40"/>
  <c r="N701" i="40"/>
  <c r="O701" i="40"/>
  <c r="P701" i="40"/>
  <c r="Q701" i="40"/>
  <c r="R701" i="40"/>
  <c r="S701" i="40"/>
  <c r="L702" i="40"/>
  <c r="M702" i="40"/>
  <c r="N702" i="40"/>
  <c r="O702" i="40"/>
  <c r="P702" i="40"/>
  <c r="Q702" i="40"/>
  <c r="R702" i="40"/>
  <c r="S702" i="40"/>
  <c r="L703" i="40"/>
  <c r="M703" i="40"/>
  <c r="N703" i="40"/>
  <c r="O703" i="40"/>
  <c r="P703" i="40"/>
  <c r="Q703" i="40"/>
  <c r="R703" i="40"/>
  <c r="S703" i="40"/>
  <c r="L704" i="40"/>
  <c r="M704" i="40"/>
  <c r="N704" i="40"/>
  <c r="O704" i="40"/>
  <c r="P704" i="40"/>
  <c r="Q704" i="40"/>
  <c r="R704" i="40"/>
  <c r="S704" i="40"/>
  <c r="L705" i="40"/>
  <c r="M705" i="40"/>
  <c r="N705" i="40"/>
  <c r="O705" i="40"/>
  <c r="P705" i="40"/>
  <c r="Q705" i="40"/>
  <c r="R705" i="40"/>
  <c r="S705" i="40"/>
  <c r="L706" i="40"/>
  <c r="M706" i="40"/>
  <c r="N706" i="40"/>
  <c r="O706" i="40"/>
  <c r="P706" i="40"/>
  <c r="Q706" i="40"/>
  <c r="R706" i="40"/>
  <c r="S706" i="40"/>
  <c r="L707" i="40"/>
  <c r="M707" i="40"/>
  <c r="N707" i="40"/>
  <c r="O707" i="40"/>
  <c r="P707" i="40"/>
  <c r="Q707" i="40"/>
  <c r="R707" i="40"/>
  <c r="S707" i="40"/>
  <c r="L708" i="40"/>
  <c r="M708" i="40"/>
  <c r="N708" i="40"/>
  <c r="O708" i="40"/>
  <c r="P708" i="40"/>
  <c r="Q708" i="40"/>
  <c r="R708" i="40"/>
  <c r="S708" i="40"/>
  <c r="L709" i="40"/>
  <c r="M709" i="40"/>
  <c r="N709" i="40"/>
  <c r="O709" i="40"/>
  <c r="P709" i="40"/>
  <c r="Q709" i="40"/>
  <c r="R709" i="40"/>
  <c r="S709" i="40"/>
  <c r="L710" i="40"/>
  <c r="M710" i="40"/>
  <c r="N710" i="40"/>
  <c r="O710" i="40"/>
  <c r="P710" i="40"/>
  <c r="Q710" i="40"/>
  <c r="R710" i="40"/>
  <c r="S710" i="40"/>
  <c r="L711" i="40"/>
  <c r="M711" i="40"/>
  <c r="N711" i="40"/>
  <c r="O711" i="40"/>
  <c r="P711" i="40"/>
  <c r="Q711" i="40"/>
  <c r="R711" i="40"/>
  <c r="S711" i="40"/>
  <c r="L712" i="40"/>
  <c r="M712" i="40"/>
  <c r="N712" i="40"/>
  <c r="O712" i="40"/>
  <c r="P712" i="40"/>
  <c r="Q712" i="40"/>
  <c r="R712" i="40"/>
  <c r="S712" i="40"/>
  <c r="L713" i="40"/>
  <c r="M713" i="40"/>
  <c r="N713" i="40"/>
  <c r="O713" i="40"/>
  <c r="P713" i="40"/>
  <c r="Q713" i="40"/>
  <c r="R713" i="40"/>
  <c r="S713" i="40"/>
  <c r="L714" i="40"/>
  <c r="M714" i="40"/>
  <c r="N714" i="40"/>
  <c r="O714" i="40"/>
  <c r="P714" i="40"/>
  <c r="Q714" i="40"/>
  <c r="R714" i="40"/>
  <c r="S714" i="40"/>
  <c r="L715" i="40"/>
  <c r="M715" i="40"/>
  <c r="N715" i="40"/>
  <c r="O715" i="40"/>
  <c r="P715" i="40"/>
  <c r="Q715" i="40"/>
  <c r="R715" i="40"/>
  <c r="S715" i="40"/>
  <c r="L716" i="40"/>
  <c r="M716" i="40"/>
  <c r="N716" i="40"/>
  <c r="O716" i="40"/>
  <c r="P716" i="40"/>
  <c r="Q716" i="40"/>
  <c r="R716" i="40"/>
  <c r="S716" i="40"/>
  <c r="L717" i="40"/>
  <c r="M717" i="40"/>
  <c r="N717" i="40"/>
  <c r="O717" i="40"/>
  <c r="P717" i="40"/>
  <c r="Q717" i="40"/>
  <c r="R717" i="40"/>
  <c r="S717" i="40"/>
  <c r="L718" i="40"/>
  <c r="M718" i="40"/>
  <c r="N718" i="40"/>
  <c r="O718" i="40"/>
  <c r="P718" i="40"/>
  <c r="Q718" i="40"/>
  <c r="R718" i="40"/>
  <c r="S718" i="40"/>
  <c r="L719" i="40"/>
  <c r="M719" i="40"/>
  <c r="N719" i="40"/>
  <c r="O719" i="40"/>
  <c r="P719" i="40"/>
  <c r="Q719" i="40"/>
  <c r="R719" i="40"/>
  <c r="S719" i="40"/>
  <c r="L720" i="40"/>
  <c r="M720" i="40"/>
  <c r="N720" i="40"/>
  <c r="O720" i="40"/>
  <c r="P720" i="40"/>
  <c r="Q720" i="40"/>
  <c r="R720" i="40"/>
  <c r="S720" i="40"/>
  <c r="L721" i="40"/>
  <c r="M721" i="40"/>
  <c r="N721" i="40"/>
  <c r="O721" i="40"/>
  <c r="P721" i="40"/>
  <c r="Q721" i="40"/>
  <c r="R721" i="40"/>
  <c r="S721" i="40"/>
  <c r="L722" i="40"/>
  <c r="M722" i="40"/>
  <c r="N722" i="40"/>
  <c r="O722" i="40"/>
  <c r="P722" i="40"/>
  <c r="Q722" i="40"/>
  <c r="R722" i="40"/>
  <c r="S722" i="40"/>
  <c r="L723" i="40"/>
  <c r="M723" i="40"/>
  <c r="N723" i="40"/>
  <c r="O723" i="40"/>
  <c r="P723" i="40"/>
  <c r="Q723" i="40"/>
  <c r="R723" i="40"/>
  <c r="S723" i="40"/>
  <c r="L724" i="40"/>
  <c r="M724" i="40"/>
  <c r="N724" i="40"/>
  <c r="O724" i="40"/>
  <c r="P724" i="40"/>
  <c r="Q724" i="40"/>
  <c r="R724" i="40"/>
  <c r="S724" i="40"/>
  <c r="L725" i="40"/>
  <c r="M725" i="40"/>
  <c r="N725" i="40"/>
  <c r="O725" i="40"/>
  <c r="P725" i="40"/>
  <c r="Q725" i="40"/>
  <c r="R725" i="40"/>
  <c r="S725" i="40"/>
  <c r="L726" i="40"/>
  <c r="M726" i="40"/>
  <c r="N726" i="40"/>
  <c r="O726" i="40"/>
  <c r="P726" i="40"/>
  <c r="Q726" i="40"/>
  <c r="R726" i="40"/>
  <c r="S726" i="40"/>
  <c r="L727" i="40"/>
  <c r="M727" i="40"/>
  <c r="N727" i="40"/>
  <c r="O727" i="40"/>
  <c r="P727" i="40"/>
  <c r="Q727" i="40"/>
  <c r="R727" i="40"/>
  <c r="S727" i="40"/>
  <c r="L728" i="40"/>
  <c r="M728" i="40"/>
  <c r="N728" i="40"/>
  <c r="O728" i="40"/>
  <c r="P728" i="40"/>
  <c r="Q728" i="40"/>
  <c r="R728" i="40"/>
  <c r="S728" i="40"/>
  <c r="L729" i="40"/>
  <c r="M729" i="40"/>
  <c r="N729" i="40"/>
  <c r="O729" i="40"/>
  <c r="P729" i="40"/>
  <c r="Q729" i="40"/>
  <c r="R729" i="40"/>
  <c r="S729" i="40"/>
  <c r="L730" i="40"/>
  <c r="M730" i="40"/>
  <c r="N730" i="40"/>
  <c r="O730" i="40"/>
  <c r="P730" i="40"/>
  <c r="Q730" i="40"/>
  <c r="R730" i="40"/>
  <c r="S730" i="40"/>
  <c r="L731" i="40"/>
  <c r="M731" i="40"/>
  <c r="N731" i="40"/>
  <c r="O731" i="40"/>
  <c r="P731" i="40"/>
  <c r="Q731" i="40"/>
  <c r="R731" i="40"/>
  <c r="S731" i="40"/>
  <c r="L732" i="40"/>
  <c r="M732" i="40"/>
  <c r="N732" i="40"/>
  <c r="O732" i="40"/>
  <c r="P732" i="40"/>
  <c r="Q732" i="40"/>
  <c r="R732" i="40"/>
  <c r="S732" i="40"/>
  <c r="L733" i="40"/>
  <c r="M733" i="40"/>
  <c r="N733" i="40"/>
  <c r="O733" i="40"/>
  <c r="P733" i="40"/>
  <c r="Q733" i="40"/>
  <c r="R733" i="40"/>
  <c r="S733" i="40"/>
  <c r="L734" i="40"/>
  <c r="M734" i="40"/>
  <c r="N734" i="40"/>
  <c r="O734" i="40"/>
  <c r="P734" i="40"/>
  <c r="Q734" i="40"/>
  <c r="R734" i="40"/>
  <c r="S734" i="40"/>
  <c r="L735" i="40"/>
  <c r="M735" i="40"/>
  <c r="N735" i="40"/>
  <c r="O735" i="40"/>
  <c r="P735" i="40"/>
  <c r="Q735" i="40"/>
  <c r="R735" i="40"/>
  <c r="S735" i="40"/>
  <c r="L736" i="40"/>
  <c r="M736" i="40"/>
  <c r="N736" i="40"/>
  <c r="O736" i="40"/>
  <c r="P736" i="40"/>
  <c r="Q736" i="40"/>
  <c r="R736" i="40"/>
  <c r="S736" i="40"/>
  <c r="L737" i="40"/>
  <c r="M737" i="40"/>
  <c r="N737" i="40"/>
  <c r="O737" i="40"/>
  <c r="P737" i="40"/>
  <c r="Q737" i="40"/>
  <c r="R737" i="40"/>
  <c r="S737" i="40"/>
  <c r="L738" i="40"/>
  <c r="M738" i="40"/>
  <c r="N738" i="40"/>
  <c r="O738" i="40"/>
  <c r="P738" i="40"/>
  <c r="Q738" i="40"/>
  <c r="R738" i="40"/>
  <c r="S738" i="40"/>
  <c r="L739" i="40"/>
  <c r="M739" i="40"/>
  <c r="N739" i="40"/>
  <c r="O739" i="40"/>
  <c r="P739" i="40"/>
  <c r="Q739" i="40"/>
  <c r="R739" i="40"/>
  <c r="S739" i="40"/>
  <c r="L740" i="40"/>
  <c r="M740" i="40"/>
  <c r="N740" i="40"/>
  <c r="O740" i="40"/>
  <c r="P740" i="40"/>
  <c r="Q740" i="40"/>
  <c r="R740" i="40"/>
  <c r="S740" i="40"/>
  <c r="L741" i="40"/>
  <c r="M741" i="40"/>
  <c r="N741" i="40"/>
  <c r="O741" i="40"/>
  <c r="P741" i="40"/>
  <c r="Q741" i="40"/>
  <c r="R741" i="40"/>
  <c r="S741" i="40"/>
  <c r="L742" i="40"/>
  <c r="M742" i="40"/>
  <c r="N742" i="40"/>
  <c r="O742" i="40"/>
  <c r="P742" i="40"/>
  <c r="Q742" i="40"/>
  <c r="R742" i="40"/>
  <c r="S742" i="40"/>
  <c r="L743" i="40"/>
  <c r="M743" i="40"/>
  <c r="N743" i="40"/>
  <c r="O743" i="40"/>
  <c r="P743" i="40"/>
  <c r="Q743" i="40"/>
  <c r="R743" i="40"/>
  <c r="S743" i="40"/>
  <c r="L744" i="40"/>
  <c r="M744" i="40"/>
  <c r="N744" i="40"/>
  <c r="O744" i="40"/>
  <c r="P744" i="40"/>
  <c r="Q744" i="40"/>
  <c r="R744" i="40"/>
  <c r="S744" i="40"/>
  <c r="L745" i="40"/>
  <c r="M745" i="40"/>
  <c r="N745" i="40"/>
  <c r="O745" i="40"/>
  <c r="P745" i="40"/>
  <c r="Q745" i="40"/>
  <c r="R745" i="40"/>
  <c r="S745" i="40"/>
  <c r="L746" i="40"/>
  <c r="M746" i="40"/>
  <c r="N746" i="40"/>
  <c r="O746" i="40"/>
  <c r="P746" i="40"/>
  <c r="Q746" i="40"/>
  <c r="R746" i="40"/>
  <c r="S746" i="40"/>
  <c r="L747" i="40"/>
  <c r="M747" i="40"/>
  <c r="N747" i="40"/>
  <c r="O747" i="40"/>
  <c r="P747" i="40"/>
  <c r="Q747" i="40"/>
  <c r="R747" i="40"/>
  <c r="S747" i="40"/>
  <c r="L748" i="40"/>
  <c r="M748" i="40"/>
  <c r="N748" i="40"/>
  <c r="O748" i="40"/>
  <c r="P748" i="40"/>
  <c r="Q748" i="40"/>
  <c r="R748" i="40"/>
  <c r="S748" i="40"/>
  <c r="L749" i="40"/>
  <c r="M749" i="40"/>
  <c r="N749" i="40"/>
  <c r="O749" i="40"/>
  <c r="P749" i="40"/>
  <c r="Q749" i="40"/>
  <c r="R749" i="40"/>
  <c r="S749" i="40"/>
  <c r="L750" i="40"/>
  <c r="M750" i="40"/>
  <c r="N750" i="40"/>
  <c r="O750" i="40"/>
  <c r="P750" i="40"/>
  <c r="Q750" i="40"/>
  <c r="R750" i="40"/>
  <c r="S750" i="40"/>
  <c r="L751" i="40"/>
  <c r="M751" i="40"/>
  <c r="N751" i="40"/>
  <c r="O751" i="40"/>
  <c r="P751" i="40"/>
  <c r="Q751" i="40"/>
  <c r="R751" i="40"/>
  <c r="S751" i="40"/>
  <c r="L752" i="40"/>
  <c r="M752" i="40"/>
  <c r="N752" i="40"/>
  <c r="O752" i="40"/>
  <c r="P752" i="40"/>
  <c r="Q752" i="40"/>
  <c r="R752" i="40"/>
  <c r="S752" i="40"/>
  <c r="L753" i="40"/>
  <c r="M753" i="40"/>
  <c r="N753" i="40"/>
  <c r="O753" i="40"/>
  <c r="P753" i="40"/>
  <c r="Q753" i="40"/>
  <c r="R753" i="40"/>
  <c r="S753" i="40"/>
  <c r="L754" i="40"/>
  <c r="M754" i="40"/>
  <c r="N754" i="40"/>
  <c r="O754" i="40"/>
  <c r="P754" i="40"/>
  <c r="Q754" i="40"/>
  <c r="R754" i="40"/>
  <c r="S754" i="40"/>
  <c r="L755" i="40"/>
  <c r="M755" i="40"/>
  <c r="N755" i="40"/>
  <c r="O755" i="40"/>
  <c r="P755" i="40"/>
  <c r="Q755" i="40"/>
  <c r="R755" i="40"/>
  <c r="S755" i="40"/>
  <c r="L756" i="40"/>
  <c r="M756" i="40"/>
  <c r="N756" i="40"/>
  <c r="O756" i="40"/>
  <c r="P756" i="40"/>
  <c r="Q756" i="40"/>
  <c r="R756" i="40"/>
  <c r="S756" i="40"/>
  <c r="L757" i="40"/>
  <c r="M757" i="40"/>
  <c r="N757" i="40"/>
  <c r="O757" i="40"/>
  <c r="P757" i="40"/>
  <c r="Q757" i="40"/>
  <c r="R757" i="40"/>
  <c r="S757" i="40"/>
  <c r="L758" i="40"/>
  <c r="M758" i="40"/>
  <c r="N758" i="40"/>
  <c r="O758" i="40"/>
  <c r="P758" i="40"/>
  <c r="Q758" i="40"/>
  <c r="R758" i="40"/>
  <c r="S758" i="40"/>
  <c r="L759" i="40"/>
  <c r="M759" i="40"/>
  <c r="N759" i="40"/>
  <c r="O759" i="40"/>
  <c r="P759" i="40"/>
  <c r="Q759" i="40"/>
  <c r="R759" i="40"/>
  <c r="S759" i="40"/>
  <c r="L760" i="40"/>
  <c r="M760" i="40"/>
  <c r="N760" i="40"/>
  <c r="O760" i="40"/>
  <c r="P760" i="40"/>
  <c r="Q760" i="40"/>
  <c r="R760" i="40"/>
  <c r="S760" i="40"/>
  <c r="L761" i="40"/>
  <c r="M761" i="40"/>
  <c r="N761" i="40"/>
  <c r="O761" i="40"/>
  <c r="P761" i="40"/>
  <c r="Q761" i="40"/>
  <c r="R761" i="40"/>
  <c r="S761" i="40"/>
  <c r="L762" i="40"/>
  <c r="M762" i="40"/>
  <c r="N762" i="40"/>
  <c r="O762" i="40"/>
  <c r="P762" i="40"/>
  <c r="Q762" i="40"/>
  <c r="R762" i="40"/>
  <c r="S762" i="40"/>
  <c r="L763" i="40"/>
  <c r="M763" i="40"/>
  <c r="N763" i="40"/>
  <c r="O763" i="40"/>
  <c r="P763" i="40"/>
  <c r="Q763" i="40"/>
  <c r="R763" i="40"/>
  <c r="S763" i="40"/>
  <c r="L764" i="40"/>
  <c r="M764" i="40"/>
  <c r="N764" i="40"/>
  <c r="O764" i="40"/>
  <c r="P764" i="40"/>
  <c r="Q764" i="40"/>
  <c r="R764" i="40"/>
  <c r="S764" i="40"/>
  <c r="L765" i="40"/>
  <c r="M765" i="40"/>
  <c r="N765" i="40"/>
  <c r="O765" i="40"/>
  <c r="P765" i="40"/>
  <c r="Q765" i="40"/>
  <c r="R765" i="40"/>
  <c r="S765" i="40"/>
  <c r="L766" i="40"/>
  <c r="M766" i="40"/>
  <c r="N766" i="40"/>
  <c r="O766" i="40"/>
  <c r="P766" i="40"/>
  <c r="Q766" i="40"/>
  <c r="R766" i="40"/>
  <c r="S766" i="40"/>
  <c r="L767" i="40"/>
  <c r="M767" i="40"/>
  <c r="N767" i="40"/>
  <c r="O767" i="40"/>
  <c r="P767" i="40"/>
  <c r="Q767" i="40"/>
  <c r="R767" i="40"/>
  <c r="S767" i="40"/>
  <c r="L768" i="40"/>
  <c r="M768" i="40"/>
  <c r="N768" i="40"/>
  <c r="O768" i="40"/>
  <c r="P768" i="40"/>
  <c r="Q768" i="40"/>
  <c r="R768" i="40"/>
  <c r="S768" i="40"/>
  <c r="L769" i="40"/>
  <c r="M769" i="40"/>
  <c r="N769" i="40"/>
  <c r="O769" i="40"/>
  <c r="P769" i="40"/>
  <c r="Q769" i="40"/>
  <c r="R769" i="40"/>
  <c r="S769" i="40"/>
  <c r="L770" i="40"/>
  <c r="M770" i="40"/>
  <c r="N770" i="40"/>
  <c r="O770" i="40"/>
  <c r="P770" i="40"/>
  <c r="Q770" i="40"/>
  <c r="R770" i="40"/>
  <c r="S770" i="40"/>
  <c r="L771" i="40"/>
  <c r="M771" i="40"/>
  <c r="N771" i="40"/>
  <c r="O771" i="40"/>
  <c r="P771" i="40"/>
  <c r="Q771" i="40"/>
  <c r="R771" i="40"/>
  <c r="S771" i="40"/>
  <c r="L772" i="40"/>
  <c r="M772" i="40"/>
  <c r="N772" i="40"/>
  <c r="O772" i="40"/>
  <c r="P772" i="40"/>
  <c r="Q772" i="40"/>
  <c r="R772" i="40"/>
  <c r="S772" i="40"/>
  <c r="L773" i="40"/>
  <c r="M773" i="40"/>
  <c r="N773" i="40"/>
  <c r="O773" i="40"/>
  <c r="P773" i="40"/>
  <c r="Q773" i="40"/>
  <c r="R773" i="40"/>
  <c r="S773" i="40"/>
  <c r="L774" i="40"/>
  <c r="M774" i="40"/>
  <c r="N774" i="40"/>
  <c r="O774" i="40"/>
  <c r="P774" i="40"/>
  <c r="Q774" i="40"/>
  <c r="R774" i="40"/>
  <c r="S774" i="40"/>
  <c r="L775" i="40"/>
  <c r="M775" i="40"/>
  <c r="N775" i="40"/>
  <c r="O775" i="40"/>
  <c r="P775" i="40"/>
  <c r="Q775" i="40"/>
  <c r="R775" i="40"/>
  <c r="S775" i="40"/>
  <c r="L776" i="40"/>
  <c r="M776" i="40"/>
  <c r="N776" i="40"/>
  <c r="O776" i="40"/>
  <c r="P776" i="40"/>
  <c r="Q776" i="40"/>
  <c r="R776" i="40"/>
  <c r="S776" i="40"/>
  <c r="L777" i="40"/>
  <c r="M777" i="40"/>
  <c r="N777" i="40"/>
  <c r="O777" i="40"/>
  <c r="P777" i="40"/>
  <c r="Q777" i="40"/>
  <c r="R777" i="40"/>
  <c r="S777" i="40"/>
  <c r="L778" i="40"/>
  <c r="M778" i="40"/>
  <c r="N778" i="40"/>
  <c r="O778" i="40"/>
  <c r="P778" i="40"/>
  <c r="Q778" i="40"/>
  <c r="R778" i="40"/>
  <c r="S778" i="40"/>
  <c r="L779" i="40"/>
  <c r="M779" i="40"/>
  <c r="N779" i="40"/>
  <c r="O779" i="40"/>
  <c r="P779" i="40"/>
  <c r="Q779" i="40"/>
  <c r="R779" i="40"/>
  <c r="S779" i="40"/>
  <c r="L780" i="40"/>
  <c r="M780" i="40"/>
  <c r="N780" i="40"/>
  <c r="O780" i="40"/>
  <c r="P780" i="40"/>
  <c r="Q780" i="40"/>
  <c r="R780" i="40"/>
  <c r="S780" i="40"/>
  <c r="L781" i="40"/>
  <c r="M781" i="40"/>
  <c r="N781" i="40"/>
  <c r="O781" i="40"/>
  <c r="P781" i="40"/>
  <c r="Q781" i="40"/>
  <c r="R781" i="40"/>
  <c r="S781" i="40"/>
  <c r="L782" i="40"/>
  <c r="M782" i="40"/>
  <c r="N782" i="40"/>
  <c r="O782" i="40"/>
  <c r="P782" i="40"/>
  <c r="Q782" i="40"/>
  <c r="R782" i="40"/>
  <c r="S782" i="40"/>
  <c r="L783" i="40"/>
  <c r="M783" i="40"/>
  <c r="N783" i="40"/>
  <c r="O783" i="40"/>
  <c r="P783" i="40"/>
  <c r="Q783" i="40"/>
  <c r="R783" i="40"/>
  <c r="S783" i="40"/>
  <c r="L784" i="40"/>
  <c r="M784" i="40"/>
  <c r="N784" i="40"/>
  <c r="O784" i="40"/>
  <c r="P784" i="40"/>
  <c r="Q784" i="40"/>
  <c r="R784" i="40"/>
  <c r="S784" i="40"/>
  <c r="L785" i="40"/>
  <c r="M785" i="40"/>
  <c r="N785" i="40"/>
  <c r="O785" i="40"/>
  <c r="P785" i="40"/>
  <c r="Q785" i="40"/>
  <c r="R785" i="40"/>
  <c r="S785" i="40"/>
  <c r="L786" i="40"/>
  <c r="M786" i="40"/>
  <c r="N786" i="40"/>
  <c r="O786" i="40"/>
  <c r="P786" i="40"/>
  <c r="Q786" i="40"/>
  <c r="R786" i="40"/>
  <c r="S786" i="40"/>
  <c r="L787" i="40"/>
  <c r="M787" i="40"/>
  <c r="N787" i="40"/>
  <c r="O787" i="40"/>
  <c r="P787" i="40"/>
  <c r="Q787" i="40"/>
  <c r="R787" i="40"/>
  <c r="S787" i="40"/>
  <c r="L788" i="40"/>
  <c r="M788" i="40"/>
  <c r="N788" i="40"/>
  <c r="O788" i="40"/>
  <c r="P788" i="40"/>
  <c r="Q788" i="40"/>
  <c r="R788" i="40"/>
  <c r="S788" i="40"/>
  <c r="L789" i="40"/>
  <c r="M789" i="40"/>
  <c r="N789" i="40"/>
  <c r="O789" i="40"/>
  <c r="P789" i="40"/>
  <c r="Q789" i="40"/>
  <c r="R789" i="40"/>
  <c r="S789" i="40"/>
  <c r="L790" i="40"/>
  <c r="M790" i="40"/>
  <c r="N790" i="40"/>
  <c r="O790" i="40"/>
  <c r="P790" i="40"/>
  <c r="Q790" i="40"/>
  <c r="R790" i="40"/>
  <c r="S790" i="40"/>
  <c r="L791" i="40"/>
  <c r="M791" i="40"/>
  <c r="N791" i="40"/>
  <c r="O791" i="40"/>
  <c r="P791" i="40"/>
  <c r="Q791" i="40"/>
  <c r="R791" i="40"/>
  <c r="S791" i="40"/>
  <c r="L792" i="40"/>
  <c r="M792" i="40"/>
  <c r="N792" i="40"/>
  <c r="O792" i="40"/>
  <c r="P792" i="40"/>
  <c r="Q792" i="40"/>
  <c r="R792" i="40"/>
  <c r="S792" i="40"/>
  <c r="L793" i="40"/>
  <c r="M793" i="40"/>
  <c r="N793" i="40"/>
  <c r="O793" i="40"/>
  <c r="P793" i="40"/>
  <c r="Q793" i="40"/>
  <c r="R793" i="40"/>
  <c r="S793" i="40"/>
  <c r="L794" i="40"/>
  <c r="M794" i="40"/>
  <c r="N794" i="40"/>
  <c r="O794" i="40"/>
  <c r="P794" i="40"/>
  <c r="Q794" i="40"/>
  <c r="R794" i="40"/>
  <c r="S794" i="40"/>
  <c r="L795" i="40"/>
  <c r="M795" i="40"/>
  <c r="N795" i="40"/>
  <c r="O795" i="40"/>
  <c r="P795" i="40"/>
  <c r="Q795" i="40"/>
  <c r="R795" i="40"/>
  <c r="S795" i="40"/>
  <c r="L796" i="40"/>
  <c r="M796" i="40"/>
  <c r="N796" i="40"/>
  <c r="O796" i="40"/>
  <c r="P796" i="40"/>
  <c r="Q796" i="40"/>
  <c r="R796" i="40"/>
  <c r="S796" i="40"/>
  <c r="L797" i="40"/>
  <c r="M797" i="40"/>
  <c r="N797" i="40"/>
  <c r="O797" i="40"/>
  <c r="P797" i="40"/>
  <c r="Q797" i="40"/>
  <c r="R797" i="40"/>
  <c r="S797" i="40"/>
  <c r="L798" i="40"/>
  <c r="M798" i="40"/>
  <c r="N798" i="40"/>
  <c r="O798" i="40"/>
  <c r="P798" i="40"/>
  <c r="Q798" i="40"/>
  <c r="R798" i="40"/>
  <c r="S798" i="40"/>
  <c r="L799" i="40"/>
  <c r="M799" i="40"/>
  <c r="N799" i="40"/>
  <c r="O799" i="40"/>
  <c r="P799" i="40"/>
  <c r="Q799" i="40"/>
  <c r="R799" i="40"/>
  <c r="S799" i="40"/>
  <c r="L800" i="40"/>
  <c r="M800" i="40"/>
  <c r="N800" i="40"/>
  <c r="O800" i="40"/>
  <c r="P800" i="40"/>
  <c r="Q800" i="40"/>
  <c r="R800" i="40"/>
  <c r="S800" i="40"/>
  <c r="L801" i="40"/>
  <c r="M801" i="40"/>
  <c r="N801" i="40"/>
  <c r="O801" i="40"/>
  <c r="P801" i="40"/>
  <c r="Q801" i="40"/>
  <c r="R801" i="40"/>
  <c r="S801" i="40"/>
  <c r="L802" i="40"/>
  <c r="M802" i="40"/>
  <c r="N802" i="40"/>
  <c r="O802" i="40"/>
  <c r="P802" i="40"/>
  <c r="Q802" i="40"/>
  <c r="R802" i="40"/>
  <c r="S802" i="40"/>
  <c r="L803" i="40"/>
  <c r="M803" i="40"/>
  <c r="N803" i="40"/>
  <c r="O803" i="40"/>
  <c r="P803" i="40"/>
  <c r="Q803" i="40"/>
  <c r="R803" i="40"/>
  <c r="S803" i="40"/>
  <c r="L804" i="40"/>
  <c r="M804" i="40"/>
  <c r="N804" i="40"/>
  <c r="O804" i="40"/>
  <c r="P804" i="40"/>
  <c r="Q804" i="40"/>
  <c r="R804" i="40"/>
  <c r="S804" i="40"/>
  <c r="L805" i="40"/>
  <c r="M805" i="40"/>
  <c r="N805" i="40"/>
  <c r="O805" i="40"/>
  <c r="P805" i="40"/>
  <c r="Q805" i="40"/>
  <c r="R805" i="40"/>
  <c r="S805" i="40"/>
  <c r="L806" i="40"/>
  <c r="M806" i="40"/>
  <c r="N806" i="40"/>
  <c r="O806" i="40"/>
  <c r="P806" i="40"/>
  <c r="Q806" i="40"/>
  <c r="R806" i="40"/>
  <c r="S806" i="40"/>
  <c r="L807" i="40"/>
  <c r="M807" i="40"/>
  <c r="N807" i="40"/>
  <c r="O807" i="40"/>
  <c r="P807" i="40"/>
  <c r="Q807" i="40"/>
  <c r="R807" i="40"/>
  <c r="S807" i="40"/>
  <c r="L808" i="40"/>
  <c r="M808" i="40"/>
  <c r="N808" i="40"/>
  <c r="O808" i="40"/>
  <c r="P808" i="40"/>
  <c r="Q808" i="40"/>
  <c r="R808" i="40"/>
  <c r="S808" i="40"/>
  <c r="L809" i="40"/>
  <c r="M809" i="40"/>
  <c r="N809" i="40"/>
  <c r="O809" i="40"/>
  <c r="P809" i="40"/>
  <c r="Q809" i="40"/>
  <c r="R809" i="40"/>
  <c r="S809" i="40"/>
  <c r="L810" i="40"/>
  <c r="M810" i="40"/>
  <c r="N810" i="40"/>
  <c r="O810" i="40"/>
  <c r="P810" i="40"/>
  <c r="Q810" i="40"/>
  <c r="R810" i="40"/>
  <c r="S810" i="40"/>
  <c r="L811" i="40"/>
  <c r="M811" i="40"/>
  <c r="N811" i="40"/>
  <c r="O811" i="40"/>
  <c r="P811" i="40"/>
  <c r="Q811" i="40"/>
  <c r="R811" i="40"/>
  <c r="S811" i="40"/>
  <c r="L812" i="40"/>
  <c r="M812" i="40"/>
  <c r="N812" i="40"/>
  <c r="O812" i="40"/>
  <c r="P812" i="40"/>
  <c r="Q812" i="40"/>
  <c r="R812" i="40"/>
  <c r="S812" i="40"/>
  <c r="L813" i="40"/>
  <c r="M813" i="40"/>
  <c r="N813" i="40"/>
  <c r="O813" i="40"/>
  <c r="P813" i="40"/>
  <c r="Q813" i="40"/>
  <c r="R813" i="40"/>
  <c r="S813" i="40"/>
  <c r="L814" i="40"/>
  <c r="M814" i="40"/>
  <c r="N814" i="40"/>
  <c r="O814" i="40"/>
  <c r="P814" i="40"/>
  <c r="Q814" i="40"/>
  <c r="R814" i="40"/>
  <c r="S814" i="40"/>
  <c r="L815" i="40"/>
  <c r="M815" i="40"/>
  <c r="N815" i="40"/>
  <c r="O815" i="40"/>
  <c r="P815" i="40"/>
  <c r="Q815" i="40"/>
  <c r="R815" i="40"/>
  <c r="S815" i="40"/>
  <c r="L816" i="40"/>
  <c r="M816" i="40"/>
  <c r="N816" i="40"/>
  <c r="O816" i="40"/>
  <c r="P816" i="40"/>
  <c r="Q816" i="40"/>
  <c r="R816" i="40"/>
  <c r="S816" i="40"/>
  <c r="L817" i="40"/>
  <c r="M817" i="40"/>
  <c r="N817" i="40"/>
  <c r="O817" i="40"/>
  <c r="P817" i="40"/>
  <c r="Q817" i="40"/>
  <c r="R817" i="40"/>
  <c r="S817" i="40"/>
  <c r="L818" i="40"/>
  <c r="M818" i="40"/>
  <c r="N818" i="40"/>
  <c r="O818" i="40"/>
  <c r="P818" i="40"/>
  <c r="Q818" i="40"/>
  <c r="R818" i="40"/>
  <c r="S818" i="40"/>
  <c r="L819" i="40"/>
  <c r="M819" i="40"/>
  <c r="N819" i="40"/>
  <c r="O819" i="40"/>
  <c r="P819" i="40"/>
  <c r="Q819" i="40"/>
  <c r="R819" i="40"/>
  <c r="S819" i="40"/>
  <c r="L820" i="40"/>
  <c r="M820" i="40"/>
  <c r="N820" i="40"/>
  <c r="O820" i="40"/>
  <c r="P820" i="40"/>
  <c r="Q820" i="40"/>
  <c r="R820" i="40"/>
  <c r="S820" i="40"/>
  <c r="L821" i="40"/>
  <c r="M821" i="40"/>
  <c r="N821" i="40"/>
  <c r="O821" i="40"/>
  <c r="P821" i="40"/>
  <c r="Q821" i="40"/>
  <c r="R821" i="40"/>
  <c r="S821" i="40"/>
  <c r="L822" i="40"/>
  <c r="M822" i="40"/>
  <c r="N822" i="40"/>
  <c r="O822" i="40"/>
  <c r="P822" i="40"/>
  <c r="Q822" i="40"/>
  <c r="R822" i="40"/>
  <c r="S822" i="40"/>
  <c r="L823" i="40"/>
  <c r="M823" i="40"/>
  <c r="N823" i="40"/>
  <c r="O823" i="40"/>
  <c r="P823" i="40"/>
  <c r="Q823" i="40"/>
  <c r="R823" i="40"/>
  <c r="S823" i="40"/>
  <c r="L824" i="40"/>
  <c r="M824" i="40"/>
  <c r="N824" i="40"/>
  <c r="O824" i="40"/>
  <c r="P824" i="40"/>
  <c r="Q824" i="40"/>
  <c r="R824" i="40"/>
  <c r="S824" i="40"/>
  <c r="L825" i="40"/>
  <c r="M825" i="40"/>
  <c r="N825" i="40"/>
  <c r="O825" i="40"/>
  <c r="P825" i="40"/>
  <c r="Q825" i="40"/>
  <c r="R825" i="40"/>
  <c r="S825" i="40"/>
  <c r="L826" i="40"/>
  <c r="M826" i="40"/>
  <c r="N826" i="40"/>
  <c r="O826" i="40"/>
  <c r="P826" i="40"/>
  <c r="Q826" i="40"/>
  <c r="R826" i="40"/>
  <c r="S826" i="40"/>
  <c r="L827" i="40"/>
  <c r="M827" i="40"/>
  <c r="N827" i="40"/>
  <c r="O827" i="40"/>
  <c r="P827" i="40"/>
  <c r="Q827" i="40"/>
  <c r="R827" i="40"/>
  <c r="S827" i="40"/>
  <c r="L828" i="40"/>
  <c r="M828" i="40"/>
  <c r="N828" i="40"/>
  <c r="O828" i="40"/>
  <c r="P828" i="40"/>
  <c r="Q828" i="40"/>
  <c r="R828" i="40"/>
  <c r="S828" i="40"/>
  <c r="L829" i="40"/>
  <c r="M829" i="40"/>
  <c r="N829" i="40"/>
  <c r="O829" i="40"/>
  <c r="P829" i="40"/>
  <c r="Q829" i="40"/>
  <c r="R829" i="40"/>
  <c r="S829" i="40"/>
  <c r="L830" i="40"/>
  <c r="M830" i="40"/>
  <c r="N830" i="40"/>
  <c r="O830" i="40"/>
  <c r="P830" i="40"/>
  <c r="Q830" i="40"/>
  <c r="R830" i="40"/>
  <c r="S830" i="40"/>
  <c r="L831" i="40"/>
  <c r="M831" i="40"/>
  <c r="N831" i="40"/>
  <c r="O831" i="40"/>
  <c r="P831" i="40"/>
  <c r="Q831" i="40"/>
  <c r="R831" i="40"/>
  <c r="S831" i="40"/>
  <c r="L832" i="40"/>
  <c r="M832" i="40"/>
  <c r="N832" i="40"/>
  <c r="O832" i="40"/>
  <c r="P832" i="40"/>
  <c r="Q832" i="40"/>
  <c r="R832" i="40"/>
  <c r="S832" i="40"/>
  <c r="L833" i="40"/>
  <c r="M833" i="40"/>
  <c r="N833" i="40"/>
  <c r="O833" i="40"/>
  <c r="P833" i="40"/>
  <c r="Q833" i="40"/>
  <c r="R833" i="40"/>
  <c r="S833" i="40"/>
  <c r="L834" i="40"/>
  <c r="M834" i="40"/>
  <c r="N834" i="40"/>
  <c r="O834" i="40"/>
  <c r="P834" i="40"/>
  <c r="Q834" i="40"/>
  <c r="R834" i="40"/>
  <c r="S834" i="40"/>
  <c r="L835" i="40"/>
  <c r="M835" i="40"/>
  <c r="N835" i="40"/>
  <c r="O835" i="40"/>
  <c r="P835" i="40"/>
  <c r="Q835" i="40"/>
  <c r="R835" i="40"/>
  <c r="S835" i="40"/>
  <c r="L836" i="40"/>
  <c r="M836" i="40"/>
  <c r="N836" i="40"/>
  <c r="O836" i="40"/>
  <c r="P836" i="40"/>
  <c r="Q836" i="40"/>
  <c r="R836" i="40"/>
  <c r="S836" i="40"/>
  <c r="L837" i="40"/>
  <c r="M837" i="40"/>
  <c r="N837" i="40"/>
  <c r="O837" i="40"/>
  <c r="P837" i="40"/>
  <c r="Q837" i="40"/>
  <c r="R837" i="40"/>
  <c r="S837" i="40"/>
  <c r="L838" i="40"/>
  <c r="M838" i="40"/>
  <c r="N838" i="40"/>
  <c r="O838" i="40"/>
  <c r="P838" i="40"/>
  <c r="Q838" i="40"/>
  <c r="R838" i="40"/>
  <c r="S838" i="40"/>
  <c r="L839" i="40"/>
  <c r="M839" i="40"/>
  <c r="N839" i="40"/>
  <c r="O839" i="40"/>
  <c r="P839" i="40"/>
  <c r="Q839" i="40"/>
  <c r="R839" i="40"/>
  <c r="S839" i="40"/>
  <c r="L840" i="40"/>
  <c r="M840" i="40"/>
  <c r="N840" i="40"/>
  <c r="O840" i="40"/>
  <c r="P840" i="40"/>
  <c r="Q840" i="40"/>
  <c r="R840" i="40"/>
  <c r="S840" i="40"/>
  <c r="L841" i="40"/>
  <c r="M841" i="40"/>
  <c r="N841" i="40"/>
  <c r="O841" i="40"/>
  <c r="P841" i="40"/>
  <c r="Q841" i="40"/>
  <c r="R841" i="40"/>
  <c r="S841" i="40"/>
  <c r="L842" i="40"/>
  <c r="M842" i="40"/>
  <c r="N842" i="40"/>
  <c r="O842" i="40"/>
  <c r="P842" i="40"/>
  <c r="Q842" i="40"/>
  <c r="R842" i="40"/>
  <c r="S842" i="40"/>
  <c r="L843" i="40"/>
  <c r="M843" i="40"/>
  <c r="N843" i="40"/>
  <c r="O843" i="40"/>
  <c r="P843" i="40"/>
  <c r="Q843" i="40"/>
  <c r="R843" i="40"/>
  <c r="S843" i="40"/>
  <c r="L844" i="40"/>
  <c r="M844" i="40"/>
  <c r="N844" i="40"/>
  <c r="O844" i="40"/>
  <c r="P844" i="40"/>
  <c r="Q844" i="40"/>
  <c r="R844" i="40"/>
  <c r="S844" i="40"/>
  <c r="L845" i="40"/>
  <c r="M845" i="40"/>
  <c r="N845" i="40"/>
  <c r="O845" i="40"/>
  <c r="P845" i="40"/>
  <c r="Q845" i="40"/>
  <c r="R845" i="40"/>
  <c r="S845" i="40"/>
  <c r="L846" i="40"/>
  <c r="M846" i="40"/>
  <c r="N846" i="40"/>
  <c r="O846" i="40"/>
  <c r="P846" i="40"/>
  <c r="Q846" i="40"/>
  <c r="R846" i="40"/>
  <c r="S846" i="40"/>
  <c r="L847" i="40"/>
  <c r="M847" i="40"/>
  <c r="N847" i="40"/>
  <c r="O847" i="40"/>
  <c r="P847" i="40"/>
  <c r="Q847" i="40"/>
  <c r="R847" i="40"/>
  <c r="S847" i="40"/>
  <c r="L848" i="40"/>
  <c r="M848" i="40"/>
  <c r="N848" i="40"/>
  <c r="O848" i="40"/>
  <c r="P848" i="40"/>
  <c r="Q848" i="40"/>
  <c r="R848" i="40"/>
  <c r="S848" i="40"/>
  <c r="L849" i="40"/>
  <c r="M849" i="40"/>
  <c r="N849" i="40"/>
  <c r="O849" i="40"/>
  <c r="P849" i="40"/>
  <c r="Q849" i="40"/>
  <c r="R849" i="40"/>
  <c r="S849" i="40"/>
  <c r="L850" i="40"/>
  <c r="M850" i="40"/>
  <c r="N850" i="40"/>
  <c r="O850" i="40"/>
  <c r="P850" i="40"/>
  <c r="Q850" i="40"/>
  <c r="R850" i="40"/>
  <c r="S850" i="40"/>
  <c r="L851" i="40"/>
  <c r="M851" i="40"/>
  <c r="N851" i="40"/>
  <c r="O851" i="40"/>
  <c r="P851" i="40"/>
  <c r="Q851" i="40"/>
  <c r="R851" i="40"/>
  <c r="S851" i="40"/>
  <c r="L852" i="40"/>
  <c r="M852" i="40"/>
  <c r="N852" i="40"/>
  <c r="O852" i="40"/>
  <c r="P852" i="40"/>
  <c r="Q852" i="40"/>
  <c r="R852" i="40"/>
  <c r="S852" i="40"/>
  <c r="L853" i="40"/>
  <c r="M853" i="40"/>
  <c r="N853" i="40"/>
  <c r="O853" i="40"/>
  <c r="P853" i="40"/>
  <c r="Q853" i="40"/>
  <c r="R853" i="40"/>
  <c r="S853" i="40"/>
  <c r="L854" i="40"/>
  <c r="M854" i="40"/>
  <c r="N854" i="40"/>
  <c r="O854" i="40"/>
  <c r="P854" i="40"/>
  <c r="Q854" i="40"/>
  <c r="R854" i="40"/>
  <c r="S854" i="40"/>
  <c r="L855" i="40"/>
  <c r="M855" i="40"/>
  <c r="N855" i="40"/>
  <c r="O855" i="40"/>
  <c r="P855" i="40"/>
  <c r="Q855" i="40"/>
  <c r="R855" i="40"/>
  <c r="S855" i="40"/>
  <c r="L856" i="40"/>
  <c r="M856" i="40"/>
  <c r="N856" i="40"/>
  <c r="O856" i="40"/>
  <c r="P856" i="40"/>
  <c r="Q856" i="40"/>
  <c r="R856" i="40"/>
  <c r="S856" i="40"/>
  <c r="L857" i="40"/>
  <c r="M857" i="40"/>
  <c r="N857" i="40"/>
  <c r="O857" i="40"/>
  <c r="P857" i="40"/>
  <c r="Q857" i="40"/>
  <c r="R857" i="40"/>
  <c r="S857" i="40"/>
  <c r="L858" i="40"/>
  <c r="M858" i="40"/>
  <c r="N858" i="40"/>
  <c r="O858" i="40"/>
  <c r="P858" i="40"/>
  <c r="Q858" i="40"/>
  <c r="R858" i="40"/>
  <c r="S858" i="40"/>
  <c r="L859" i="40"/>
  <c r="M859" i="40"/>
  <c r="N859" i="40"/>
  <c r="O859" i="40"/>
  <c r="P859" i="40"/>
  <c r="Q859" i="40"/>
  <c r="R859" i="40"/>
  <c r="S859" i="40"/>
  <c r="L860" i="40"/>
  <c r="M860" i="40"/>
  <c r="N860" i="40"/>
  <c r="O860" i="40"/>
  <c r="P860" i="40"/>
  <c r="Q860" i="40"/>
  <c r="R860" i="40"/>
  <c r="S860" i="40"/>
  <c r="L861" i="40"/>
  <c r="M861" i="40"/>
  <c r="N861" i="40"/>
  <c r="O861" i="40"/>
  <c r="P861" i="40"/>
  <c r="Q861" i="40"/>
  <c r="R861" i="40"/>
  <c r="S861" i="40"/>
  <c r="L862" i="40"/>
  <c r="M862" i="40"/>
  <c r="N862" i="40"/>
  <c r="O862" i="40"/>
  <c r="P862" i="40"/>
  <c r="Q862" i="40"/>
  <c r="R862" i="40"/>
  <c r="S862" i="40"/>
  <c r="L863" i="40"/>
  <c r="M863" i="40"/>
  <c r="N863" i="40"/>
  <c r="O863" i="40"/>
  <c r="P863" i="40"/>
  <c r="Q863" i="40"/>
  <c r="R863" i="40"/>
  <c r="S863" i="40"/>
  <c r="L864" i="40"/>
  <c r="M864" i="40"/>
  <c r="N864" i="40"/>
  <c r="O864" i="40"/>
  <c r="P864" i="40"/>
  <c r="Q864" i="40"/>
  <c r="R864" i="40"/>
  <c r="S864" i="40"/>
  <c r="L865" i="40"/>
  <c r="M865" i="40"/>
  <c r="N865" i="40"/>
  <c r="O865" i="40"/>
  <c r="P865" i="40"/>
  <c r="Q865" i="40"/>
  <c r="R865" i="40"/>
  <c r="S865" i="40"/>
  <c r="L866" i="40"/>
  <c r="M866" i="40"/>
  <c r="N866" i="40"/>
  <c r="O866" i="40"/>
  <c r="P866" i="40"/>
  <c r="Q866" i="40"/>
  <c r="R866" i="40"/>
  <c r="S866" i="40"/>
  <c r="L867" i="40"/>
  <c r="M867" i="40"/>
  <c r="N867" i="40"/>
  <c r="O867" i="40"/>
  <c r="P867" i="40"/>
  <c r="Q867" i="40"/>
  <c r="R867" i="40"/>
  <c r="S867" i="40"/>
  <c r="L868" i="40"/>
  <c r="M868" i="40"/>
  <c r="N868" i="40"/>
  <c r="O868" i="40"/>
  <c r="P868" i="40"/>
  <c r="Q868" i="40"/>
  <c r="R868" i="40"/>
  <c r="S868" i="40"/>
  <c r="L869" i="40"/>
  <c r="M869" i="40"/>
  <c r="N869" i="40"/>
  <c r="O869" i="40"/>
  <c r="P869" i="40"/>
  <c r="Q869" i="40"/>
  <c r="R869" i="40"/>
  <c r="S869" i="40"/>
  <c r="L870" i="40"/>
  <c r="M870" i="40"/>
  <c r="N870" i="40"/>
  <c r="O870" i="40"/>
  <c r="P870" i="40"/>
  <c r="Q870" i="40"/>
  <c r="R870" i="40"/>
  <c r="S870" i="40"/>
  <c r="L871" i="40"/>
  <c r="M871" i="40"/>
  <c r="N871" i="40"/>
  <c r="O871" i="40"/>
  <c r="P871" i="40"/>
  <c r="Q871" i="40"/>
  <c r="R871" i="40"/>
  <c r="S871" i="40"/>
  <c r="L872" i="40"/>
  <c r="M872" i="40"/>
  <c r="N872" i="40"/>
  <c r="O872" i="40"/>
  <c r="P872" i="40"/>
  <c r="Q872" i="40"/>
  <c r="R872" i="40"/>
  <c r="S872" i="40"/>
  <c r="L873" i="40"/>
  <c r="M873" i="40"/>
  <c r="N873" i="40"/>
  <c r="O873" i="40"/>
  <c r="P873" i="40"/>
  <c r="Q873" i="40"/>
  <c r="R873" i="40"/>
  <c r="S873" i="40"/>
  <c r="L874" i="40"/>
  <c r="M874" i="40"/>
  <c r="N874" i="40"/>
  <c r="O874" i="40"/>
  <c r="P874" i="40"/>
  <c r="Q874" i="40"/>
  <c r="R874" i="40"/>
  <c r="S874" i="40"/>
  <c r="L875" i="40"/>
  <c r="M875" i="40"/>
  <c r="N875" i="40"/>
  <c r="O875" i="40"/>
  <c r="P875" i="40"/>
  <c r="Q875" i="40"/>
  <c r="R875" i="40"/>
  <c r="S875" i="40"/>
  <c r="L876" i="40"/>
  <c r="M876" i="40"/>
  <c r="N876" i="40"/>
  <c r="O876" i="40"/>
  <c r="P876" i="40"/>
  <c r="Q876" i="40"/>
  <c r="R876" i="40"/>
  <c r="S876" i="40"/>
  <c r="L877" i="40"/>
  <c r="M877" i="40"/>
  <c r="N877" i="40"/>
  <c r="O877" i="40"/>
  <c r="P877" i="40"/>
  <c r="Q877" i="40"/>
  <c r="R877" i="40"/>
  <c r="S877" i="40"/>
  <c r="L878" i="40"/>
  <c r="M878" i="40"/>
  <c r="N878" i="40"/>
  <c r="O878" i="40"/>
  <c r="P878" i="40"/>
  <c r="Q878" i="40"/>
  <c r="R878" i="40"/>
  <c r="S878" i="40"/>
  <c r="L879" i="40"/>
  <c r="M879" i="40"/>
  <c r="N879" i="40"/>
  <c r="O879" i="40"/>
  <c r="P879" i="40"/>
  <c r="Q879" i="40"/>
  <c r="R879" i="40"/>
  <c r="S879" i="40"/>
  <c r="L880" i="40"/>
  <c r="M880" i="40"/>
  <c r="N880" i="40"/>
  <c r="O880" i="40"/>
  <c r="P880" i="40"/>
  <c r="Q880" i="40"/>
  <c r="R880" i="40"/>
  <c r="S880" i="40"/>
  <c r="L881" i="40"/>
  <c r="M881" i="40"/>
  <c r="N881" i="40"/>
  <c r="O881" i="40"/>
  <c r="P881" i="40"/>
  <c r="Q881" i="40"/>
  <c r="R881" i="40"/>
  <c r="S881" i="40"/>
  <c r="L882" i="40"/>
  <c r="M882" i="40"/>
  <c r="N882" i="40"/>
  <c r="O882" i="40"/>
  <c r="P882" i="40"/>
  <c r="Q882" i="40"/>
  <c r="R882" i="40"/>
  <c r="S882" i="40"/>
  <c r="L883" i="40"/>
  <c r="M883" i="40"/>
  <c r="N883" i="40"/>
  <c r="O883" i="40"/>
  <c r="P883" i="40"/>
  <c r="Q883" i="40"/>
  <c r="R883" i="40"/>
  <c r="S883" i="40"/>
  <c r="L884" i="40"/>
  <c r="M884" i="40"/>
  <c r="N884" i="40"/>
  <c r="O884" i="40"/>
  <c r="P884" i="40"/>
  <c r="Q884" i="40"/>
  <c r="R884" i="40"/>
  <c r="S884" i="40"/>
  <c r="L885" i="40"/>
  <c r="M885" i="40"/>
  <c r="N885" i="40"/>
  <c r="O885" i="40"/>
  <c r="P885" i="40"/>
  <c r="Q885" i="40"/>
  <c r="R885" i="40"/>
  <c r="S885" i="40"/>
  <c r="L886" i="40"/>
  <c r="M886" i="40"/>
  <c r="N886" i="40"/>
  <c r="O886" i="40"/>
  <c r="P886" i="40"/>
  <c r="Q886" i="40"/>
  <c r="R886" i="40"/>
  <c r="S886" i="40"/>
  <c r="L887" i="40"/>
  <c r="M887" i="40"/>
  <c r="N887" i="40"/>
  <c r="O887" i="40"/>
  <c r="P887" i="40"/>
  <c r="Q887" i="40"/>
  <c r="R887" i="40"/>
  <c r="S887" i="40"/>
  <c r="L888" i="40"/>
  <c r="M888" i="40"/>
  <c r="N888" i="40"/>
  <c r="O888" i="40"/>
  <c r="P888" i="40"/>
  <c r="Q888" i="40"/>
  <c r="R888" i="40"/>
  <c r="S888" i="40"/>
  <c r="L889" i="40"/>
  <c r="M889" i="40"/>
  <c r="N889" i="40"/>
  <c r="O889" i="40"/>
  <c r="P889" i="40"/>
  <c r="Q889" i="40"/>
  <c r="R889" i="40"/>
  <c r="S889" i="40"/>
  <c r="L890" i="40"/>
  <c r="M890" i="40"/>
  <c r="N890" i="40"/>
  <c r="O890" i="40"/>
  <c r="P890" i="40"/>
  <c r="Q890" i="40"/>
  <c r="R890" i="40"/>
  <c r="S890" i="40"/>
  <c r="L891" i="40"/>
  <c r="M891" i="40"/>
  <c r="N891" i="40"/>
  <c r="O891" i="40"/>
  <c r="P891" i="40"/>
  <c r="Q891" i="40"/>
  <c r="R891" i="40"/>
  <c r="S891" i="40"/>
  <c r="L892" i="40"/>
  <c r="M892" i="40"/>
  <c r="N892" i="40"/>
  <c r="O892" i="40"/>
  <c r="P892" i="40"/>
  <c r="Q892" i="40"/>
  <c r="R892" i="40"/>
  <c r="S892" i="40"/>
  <c r="L893" i="40"/>
  <c r="M893" i="40"/>
  <c r="N893" i="40"/>
  <c r="O893" i="40"/>
  <c r="P893" i="40"/>
  <c r="Q893" i="40"/>
  <c r="R893" i="40"/>
  <c r="S893" i="40"/>
  <c r="L894" i="40"/>
  <c r="M894" i="40"/>
  <c r="N894" i="40"/>
  <c r="O894" i="40"/>
  <c r="P894" i="40"/>
  <c r="Q894" i="40"/>
  <c r="R894" i="40"/>
  <c r="S894" i="40"/>
  <c r="L895" i="40"/>
  <c r="M895" i="40"/>
  <c r="N895" i="40"/>
  <c r="O895" i="40"/>
  <c r="P895" i="40"/>
  <c r="Q895" i="40"/>
  <c r="R895" i="40"/>
  <c r="S895" i="40"/>
  <c r="L896" i="40"/>
  <c r="M896" i="40"/>
  <c r="N896" i="40"/>
  <c r="O896" i="40"/>
  <c r="P896" i="40"/>
  <c r="Q896" i="40"/>
  <c r="R896" i="40"/>
  <c r="S896" i="40"/>
  <c r="L897" i="40"/>
  <c r="M897" i="40"/>
  <c r="N897" i="40"/>
  <c r="O897" i="40"/>
  <c r="P897" i="40"/>
  <c r="Q897" i="40"/>
  <c r="R897" i="40"/>
  <c r="S897" i="40"/>
  <c r="L898" i="40"/>
  <c r="M898" i="40"/>
  <c r="N898" i="40"/>
  <c r="O898" i="40"/>
  <c r="P898" i="40"/>
  <c r="Q898" i="40"/>
  <c r="R898" i="40"/>
  <c r="S898" i="40"/>
  <c r="L899" i="40"/>
  <c r="M899" i="40"/>
  <c r="N899" i="40"/>
  <c r="O899" i="40"/>
  <c r="P899" i="40"/>
  <c r="Q899" i="40"/>
  <c r="R899" i="40"/>
  <c r="S899" i="40"/>
  <c r="L900" i="40"/>
  <c r="M900" i="40"/>
  <c r="N900" i="40"/>
  <c r="O900" i="40"/>
  <c r="P900" i="40"/>
  <c r="Q900" i="40"/>
  <c r="R900" i="40"/>
  <c r="S900" i="40"/>
  <c r="L901" i="40"/>
  <c r="M901" i="40"/>
  <c r="N901" i="40"/>
  <c r="O901" i="40"/>
  <c r="P901" i="40"/>
  <c r="Q901" i="40"/>
  <c r="R901" i="40"/>
  <c r="S901" i="40"/>
  <c r="L902" i="40"/>
  <c r="M902" i="40"/>
  <c r="N902" i="40"/>
  <c r="O902" i="40"/>
  <c r="P902" i="40"/>
  <c r="Q902" i="40"/>
  <c r="R902" i="40"/>
  <c r="S902" i="40"/>
  <c r="L903" i="40"/>
  <c r="M903" i="40"/>
  <c r="N903" i="40"/>
  <c r="O903" i="40"/>
  <c r="P903" i="40"/>
  <c r="Q903" i="40"/>
  <c r="R903" i="40"/>
  <c r="S903" i="40"/>
  <c r="L904" i="40"/>
  <c r="M904" i="40"/>
  <c r="N904" i="40"/>
  <c r="O904" i="40"/>
  <c r="P904" i="40"/>
  <c r="Q904" i="40"/>
  <c r="R904" i="40"/>
  <c r="S904" i="40"/>
  <c r="L905" i="40"/>
  <c r="M905" i="40"/>
  <c r="N905" i="40"/>
  <c r="O905" i="40"/>
  <c r="P905" i="40"/>
  <c r="Q905" i="40"/>
  <c r="R905" i="40"/>
  <c r="S905" i="40"/>
  <c r="L906" i="40"/>
  <c r="M906" i="40"/>
  <c r="N906" i="40"/>
  <c r="O906" i="40"/>
  <c r="P906" i="40"/>
  <c r="Q906" i="40"/>
  <c r="R906" i="40"/>
  <c r="S906" i="40"/>
  <c r="L907" i="40"/>
  <c r="M907" i="40"/>
  <c r="N907" i="40"/>
  <c r="O907" i="40"/>
  <c r="P907" i="40"/>
  <c r="Q907" i="40"/>
  <c r="R907" i="40"/>
  <c r="S907" i="40"/>
  <c r="L908" i="40"/>
  <c r="M908" i="40"/>
  <c r="N908" i="40"/>
  <c r="O908" i="40"/>
  <c r="P908" i="40"/>
  <c r="Q908" i="40"/>
  <c r="R908" i="40"/>
  <c r="S908" i="40"/>
  <c r="L909" i="40"/>
  <c r="M909" i="40"/>
  <c r="N909" i="40"/>
  <c r="O909" i="40"/>
  <c r="P909" i="40"/>
  <c r="Q909" i="40"/>
  <c r="R909" i="40"/>
  <c r="S909" i="40"/>
  <c r="L910" i="40"/>
  <c r="M910" i="40"/>
  <c r="N910" i="40"/>
  <c r="O910" i="40"/>
  <c r="P910" i="40"/>
  <c r="Q910" i="40"/>
  <c r="R910" i="40"/>
  <c r="S910" i="40"/>
  <c r="L911" i="40"/>
  <c r="M911" i="40"/>
  <c r="N911" i="40"/>
  <c r="O911" i="40"/>
  <c r="P911" i="40"/>
  <c r="Q911" i="40"/>
  <c r="R911" i="40"/>
  <c r="S911" i="40"/>
  <c r="L912" i="40"/>
  <c r="M912" i="40"/>
  <c r="N912" i="40"/>
  <c r="O912" i="40"/>
  <c r="P912" i="40"/>
  <c r="Q912" i="40"/>
  <c r="R912" i="40"/>
  <c r="S912" i="40"/>
  <c r="L913" i="40"/>
  <c r="M913" i="40"/>
  <c r="N913" i="40"/>
  <c r="O913" i="40"/>
  <c r="P913" i="40"/>
  <c r="Q913" i="40"/>
  <c r="R913" i="40"/>
  <c r="S913" i="40"/>
  <c r="L914" i="40"/>
  <c r="M914" i="40"/>
  <c r="N914" i="40"/>
  <c r="O914" i="40"/>
  <c r="P914" i="40"/>
  <c r="Q914" i="40"/>
  <c r="R914" i="40"/>
  <c r="S914" i="40"/>
  <c r="L915" i="40"/>
  <c r="M915" i="40"/>
  <c r="N915" i="40"/>
  <c r="O915" i="40"/>
  <c r="P915" i="40"/>
  <c r="Q915" i="40"/>
  <c r="R915" i="40"/>
  <c r="S915" i="40"/>
  <c r="L916" i="40"/>
  <c r="M916" i="40"/>
  <c r="N916" i="40"/>
  <c r="O916" i="40"/>
  <c r="P916" i="40"/>
  <c r="Q916" i="40"/>
  <c r="R916" i="40"/>
  <c r="S916" i="40"/>
  <c r="L917" i="40"/>
  <c r="M917" i="40"/>
  <c r="N917" i="40"/>
  <c r="O917" i="40"/>
  <c r="P917" i="40"/>
  <c r="Q917" i="40"/>
  <c r="R917" i="40"/>
  <c r="S917" i="40"/>
  <c r="L918" i="40"/>
  <c r="M918" i="40"/>
  <c r="N918" i="40"/>
  <c r="O918" i="40"/>
  <c r="P918" i="40"/>
  <c r="Q918" i="40"/>
  <c r="R918" i="40"/>
  <c r="S918" i="40"/>
  <c r="L919" i="40"/>
  <c r="M919" i="40"/>
  <c r="N919" i="40"/>
  <c r="O919" i="40"/>
  <c r="P919" i="40"/>
  <c r="Q919" i="40"/>
  <c r="R919" i="40"/>
  <c r="S919" i="40"/>
  <c r="L920" i="40"/>
  <c r="M920" i="40"/>
  <c r="N920" i="40"/>
  <c r="O920" i="40"/>
  <c r="P920" i="40"/>
  <c r="Q920" i="40"/>
  <c r="R920" i="40"/>
  <c r="S920" i="40"/>
  <c r="L921" i="40"/>
  <c r="M921" i="40"/>
  <c r="N921" i="40"/>
  <c r="O921" i="40"/>
  <c r="P921" i="40"/>
  <c r="Q921" i="40"/>
  <c r="R921" i="40"/>
  <c r="S921" i="40"/>
  <c r="L922" i="40"/>
  <c r="M922" i="40"/>
  <c r="N922" i="40"/>
  <c r="O922" i="40"/>
  <c r="P922" i="40"/>
  <c r="Q922" i="40"/>
  <c r="R922" i="40"/>
  <c r="S922" i="40"/>
  <c r="L923" i="40"/>
  <c r="M923" i="40"/>
  <c r="N923" i="40"/>
  <c r="O923" i="40"/>
  <c r="P923" i="40"/>
  <c r="Q923" i="40"/>
  <c r="R923" i="40"/>
  <c r="S923" i="40"/>
  <c r="L924" i="40"/>
  <c r="M924" i="40"/>
  <c r="N924" i="40"/>
  <c r="O924" i="40"/>
  <c r="P924" i="40"/>
  <c r="Q924" i="40"/>
  <c r="R924" i="40"/>
  <c r="S924" i="40"/>
  <c r="L925" i="40"/>
  <c r="M925" i="40"/>
  <c r="N925" i="40"/>
  <c r="O925" i="40"/>
  <c r="P925" i="40"/>
  <c r="Q925" i="40"/>
  <c r="R925" i="40"/>
  <c r="S925" i="40"/>
  <c r="L926" i="40"/>
  <c r="M926" i="40"/>
  <c r="N926" i="40"/>
  <c r="O926" i="40"/>
  <c r="P926" i="40"/>
  <c r="Q926" i="40"/>
  <c r="R926" i="40"/>
  <c r="S926" i="40"/>
  <c r="L927" i="40"/>
  <c r="M927" i="40"/>
  <c r="N927" i="40"/>
  <c r="O927" i="40"/>
  <c r="P927" i="40"/>
  <c r="Q927" i="40"/>
  <c r="R927" i="40"/>
  <c r="S927" i="40"/>
  <c r="L928" i="40"/>
  <c r="M928" i="40"/>
  <c r="N928" i="40"/>
  <c r="O928" i="40"/>
  <c r="P928" i="40"/>
  <c r="Q928" i="40"/>
  <c r="R928" i="40"/>
  <c r="S928" i="40"/>
  <c r="L929" i="40"/>
  <c r="M929" i="40"/>
  <c r="N929" i="40"/>
  <c r="O929" i="40"/>
  <c r="P929" i="40"/>
  <c r="Q929" i="40"/>
  <c r="R929" i="40"/>
  <c r="S929" i="40"/>
  <c r="L930" i="40"/>
  <c r="M930" i="40"/>
  <c r="N930" i="40"/>
  <c r="O930" i="40"/>
  <c r="P930" i="40"/>
  <c r="Q930" i="40"/>
  <c r="R930" i="40"/>
  <c r="S930" i="40"/>
  <c r="L931" i="40"/>
  <c r="M931" i="40"/>
  <c r="N931" i="40"/>
  <c r="O931" i="40"/>
  <c r="P931" i="40"/>
  <c r="Q931" i="40"/>
  <c r="R931" i="40"/>
  <c r="S931" i="40"/>
  <c r="L932" i="40"/>
  <c r="M932" i="40"/>
  <c r="N932" i="40"/>
  <c r="O932" i="40"/>
  <c r="P932" i="40"/>
  <c r="Q932" i="40"/>
  <c r="R932" i="40"/>
  <c r="S932" i="40"/>
  <c r="L933" i="40"/>
  <c r="M933" i="40"/>
  <c r="N933" i="40"/>
  <c r="O933" i="40"/>
  <c r="P933" i="40"/>
  <c r="Q933" i="40"/>
  <c r="R933" i="40"/>
  <c r="S933" i="40"/>
  <c r="L934" i="40"/>
  <c r="M934" i="40"/>
  <c r="N934" i="40"/>
  <c r="O934" i="40"/>
  <c r="P934" i="40"/>
  <c r="Q934" i="40"/>
  <c r="R934" i="40"/>
  <c r="S934" i="40"/>
  <c r="L935" i="40"/>
  <c r="M935" i="40"/>
  <c r="N935" i="40"/>
  <c r="O935" i="40"/>
  <c r="P935" i="40"/>
  <c r="Q935" i="40"/>
  <c r="R935" i="40"/>
  <c r="S935" i="40"/>
  <c r="L936" i="40"/>
  <c r="M936" i="40"/>
  <c r="N936" i="40"/>
  <c r="O936" i="40"/>
  <c r="P936" i="40"/>
  <c r="Q936" i="40"/>
  <c r="R936" i="40"/>
  <c r="S936" i="40"/>
  <c r="L937" i="40"/>
  <c r="M937" i="40"/>
  <c r="N937" i="40"/>
  <c r="O937" i="40"/>
  <c r="P937" i="40"/>
  <c r="Q937" i="40"/>
  <c r="R937" i="40"/>
  <c r="S937" i="40"/>
  <c r="L938" i="40"/>
  <c r="M938" i="40"/>
  <c r="N938" i="40"/>
  <c r="O938" i="40"/>
  <c r="P938" i="40"/>
  <c r="Q938" i="40"/>
  <c r="R938" i="40"/>
  <c r="S938" i="40"/>
  <c r="L939" i="40"/>
  <c r="M939" i="40"/>
  <c r="N939" i="40"/>
  <c r="O939" i="40"/>
  <c r="P939" i="40"/>
  <c r="Q939" i="40"/>
  <c r="R939" i="40"/>
  <c r="S939" i="40"/>
  <c r="L940" i="40"/>
  <c r="M940" i="40"/>
  <c r="N940" i="40"/>
  <c r="O940" i="40"/>
  <c r="P940" i="40"/>
  <c r="Q940" i="40"/>
  <c r="R940" i="40"/>
  <c r="S940" i="40"/>
  <c r="L941" i="40"/>
  <c r="M941" i="40"/>
  <c r="N941" i="40"/>
  <c r="O941" i="40"/>
  <c r="P941" i="40"/>
  <c r="Q941" i="40"/>
  <c r="R941" i="40"/>
  <c r="S941" i="40"/>
  <c r="L942" i="40"/>
  <c r="M942" i="40"/>
  <c r="N942" i="40"/>
  <c r="O942" i="40"/>
  <c r="P942" i="40"/>
  <c r="Q942" i="40"/>
  <c r="R942" i="40"/>
  <c r="S942" i="40"/>
  <c r="L943" i="40"/>
  <c r="M943" i="40"/>
  <c r="N943" i="40"/>
  <c r="O943" i="40"/>
  <c r="P943" i="40"/>
  <c r="Q943" i="40"/>
  <c r="R943" i="40"/>
  <c r="S943" i="40"/>
  <c r="L944" i="40"/>
  <c r="M944" i="40"/>
  <c r="N944" i="40"/>
  <c r="O944" i="40"/>
  <c r="P944" i="40"/>
  <c r="Q944" i="40"/>
  <c r="R944" i="40"/>
  <c r="S944" i="40"/>
  <c r="L945" i="40"/>
  <c r="M945" i="40"/>
  <c r="N945" i="40"/>
  <c r="O945" i="40"/>
  <c r="P945" i="40"/>
  <c r="Q945" i="40"/>
  <c r="R945" i="40"/>
  <c r="S945" i="40"/>
  <c r="L946" i="40"/>
  <c r="M946" i="40"/>
  <c r="N946" i="40"/>
  <c r="O946" i="40"/>
  <c r="P946" i="40"/>
  <c r="Q946" i="40"/>
  <c r="R946" i="40"/>
  <c r="S946" i="40"/>
  <c r="L947" i="40"/>
  <c r="M947" i="40"/>
  <c r="N947" i="40"/>
  <c r="O947" i="40"/>
  <c r="P947" i="40"/>
  <c r="Q947" i="40"/>
  <c r="R947" i="40"/>
  <c r="S947" i="40"/>
  <c r="L948" i="40"/>
  <c r="M948" i="40"/>
  <c r="N948" i="40"/>
  <c r="O948" i="40"/>
  <c r="P948" i="40"/>
  <c r="Q948" i="40"/>
  <c r="R948" i="40"/>
  <c r="S948" i="40"/>
  <c r="L949" i="40"/>
  <c r="M949" i="40"/>
  <c r="N949" i="40"/>
  <c r="O949" i="40"/>
  <c r="P949" i="40"/>
  <c r="Q949" i="40"/>
  <c r="R949" i="40"/>
  <c r="S949" i="40"/>
  <c r="L950" i="40"/>
  <c r="M950" i="40"/>
  <c r="N950" i="40"/>
  <c r="O950" i="40"/>
  <c r="P950" i="40"/>
  <c r="Q950" i="40"/>
  <c r="R950" i="40"/>
  <c r="S950" i="40"/>
  <c r="L951" i="40"/>
  <c r="M951" i="40"/>
  <c r="N951" i="40"/>
  <c r="O951" i="40"/>
  <c r="P951" i="40"/>
  <c r="Q951" i="40"/>
  <c r="R951" i="40"/>
  <c r="S951" i="40"/>
  <c r="L952" i="40"/>
  <c r="M952" i="40"/>
  <c r="N952" i="40"/>
  <c r="O952" i="40"/>
  <c r="P952" i="40"/>
  <c r="Q952" i="40"/>
  <c r="R952" i="40"/>
  <c r="S952" i="40"/>
  <c r="L953" i="40"/>
  <c r="M953" i="40"/>
  <c r="N953" i="40"/>
  <c r="O953" i="40"/>
  <c r="P953" i="40"/>
  <c r="Q953" i="40"/>
  <c r="R953" i="40"/>
  <c r="S953" i="40"/>
  <c r="L954" i="40"/>
  <c r="M954" i="40"/>
  <c r="N954" i="40"/>
  <c r="O954" i="40"/>
  <c r="P954" i="40"/>
  <c r="Q954" i="40"/>
  <c r="R954" i="40"/>
  <c r="S954" i="40"/>
  <c r="L955" i="40"/>
  <c r="M955" i="40"/>
  <c r="N955" i="40"/>
  <c r="O955" i="40"/>
  <c r="P955" i="40"/>
  <c r="Q955" i="40"/>
  <c r="R955" i="40"/>
  <c r="S955" i="40"/>
  <c r="L956" i="40"/>
  <c r="M956" i="40"/>
  <c r="N956" i="40"/>
  <c r="O956" i="40"/>
  <c r="P956" i="40"/>
  <c r="Q956" i="40"/>
  <c r="R956" i="40"/>
  <c r="S956" i="40"/>
  <c r="L957" i="40"/>
  <c r="M957" i="40"/>
  <c r="N957" i="40"/>
  <c r="O957" i="40"/>
  <c r="P957" i="40"/>
  <c r="Q957" i="40"/>
  <c r="R957" i="40"/>
  <c r="S957" i="40"/>
  <c r="L958" i="40"/>
  <c r="M958" i="40"/>
  <c r="N958" i="40"/>
  <c r="O958" i="40"/>
  <c r="P958" i="40"/>
  <c r="Q958" i="40"/>
  <c r="R958" i="40"/>
  <c r="S958" i="40"/>
  <c r="L959" i="40"/>
  <c r="M959" i="40"/>
  <c r="N959" i="40"/>
  <c r="O959" i="40"/>
  <c r="P959" i="40"/>
  <c r="Q959" i="40"/>
  <c r="R959" i="40"/>
  <c r="S959" i="40"/>
  <c r="L960" i="40"/>
  <c r="M960" i="40"/>
  <c r="N960" i="40"/>
  <c r="O960" i="40"/>
  <c r="P960" i="40"/>
  <c r="Q960" i="40"/>
  <c r="R960" i="40"/>
  <c r="S960" i="40"/>
  <c r="L961" i="40"/>
  <c r="M961" i="40"/>
  <c r="N961" i="40"/>
  <c r="O961" i="40"/>
  <c r="P961" i="40"/>
  <c r="Q961" i="40"/>
  <c r="R961" i="40"/>
  <c r="S961" i="40"/>
  <c r="L962" i="40"/>
  <c r="M962" i="40"/>
  <c r="N962" i="40"/>
  <c r="O962" i="40"/>
  <c r="P962" i="40"/>
  <c r="Q962" i="40"/>
  <c r="R962" i="40"/>
  <c r="S962" i="40"/>
  <c r="L963" i="40"/>
  <c r="M963" i="40"/>
  <c r="N963" i="40"/>
  <c r="O963" i="40"/>
  <c r="P963" i="40"/>
  <c r="Q963" i="40"/>
  <c r="R963" i="40"/>
  <c r="S963" i="40"/>
  <c r="L964" i="40"/>
  <c r="M964" i="40"/>
  <c r="N964" i="40"/>
  <c r="O964" i="40"/>
  <c r="P964" i="40"/>
  <c r="Q964" i="40"/>
  <c r="R964" i="40"/>
  <c r="S964" i="40"/>
  <c r="L965" i="40"/>
  <c r="M965" i="40"/>
  <c r="N965" i="40"/>
  <c r="O965" i="40"/>
  <c r="P965" i="40"/>
  <c r="Q965" i="40"/>
  <c r="R965" i="40"/>
  <c r="S965" i="40"/>
  <c r="L966" i="40"/>
  <c r="M966" i="40"/>
  <c r="N966" i="40"/>
  <c r="O966" i="40"/>
  <c r="P966" i="40"/>
  <c r="Q966" i="40"/>
  <c r="R966" i="40"/>
  <c r="S966" i="40"/>
  <c r="L967" i="40"/>
  <c r="M967" i="40"/>
  <c r="N967" i="40"/>
  <c r="O967" i="40"/>
  <c r="P967" i="40"/>
  <c r="Q967" i="40"/>
  <c r="R967" i="40"/>
  <c r="S967" i="40"/>
  <c r="L968" i="40"/>
  <c r="M968" i="40"/>
  <c r="N968" i="40"/>
  <c r="O968" i="40"/>
  <c r="P968" i="40"/>
  <c r="Q968" i="40"/>
  <c r="R968" i="40"/>
  <c r="S968" i="40"/>
  <c r="L969" i="40"/>
  <c r="M969" i="40"/>
  <c r="N969" i="40"/>
  <c r="O969" i="40"/>
  <c r="P969" i="40"/>
  <c r="Q969" i="40"/>
  <c r="R969" i="40"/>
  <c r="S969" i="40"/>
  <c r="L970" i="40"/>
  <c r="M970" i="40"/>
  <c r="N970" i="40"/>
  <c r="O970" i="40"/>
  <c r="P970" i="40"/>
  <c r="Q970" i="40"/>
  <c r="R970" i="40"/>
  <c r="S970" i="40"/>
  <c r="L971" i="40"/>
  <c r="M971" i="40"/>
  <c r="N971" i="40"/>
  <c r="O971" i="40"/>
  <c r="P971" i="40"/>
  <c r="Q971" i="40"/>
  <c r="R971" i="40"/>
  <c r="S971" i="40"/>
  <c r="L972" i="40"/>
  <c r="M972" i="40"/>
  <c r="N972" i="40"/>
  <c r="O972" i="40"/>
  <c r="P972" i="40"/>
  <c r="Q972" i="40"/>
  <c r="R972" i="40"/>
  <c r="S972" i="40"/>
  <c r="L973" i="40"/>
  <c r="M973" i="40"/>
  <c r="N973" i="40"/>
  <c r="O973" i="40"/>
  <c r="P973" i="40"/>
  <c r="Q973" i="40"/>
  <c r="R973" i="40"/>
  <c r="S973" i="40"/>
  <c r="L974" i="40"/>
  <c r="M974" i="40"/>
  <c r="N974" i="40"/>
  <c r="O974" i="40"/>
  <c r="P974" i="40"/>
  <c r="Q974" i="40"/>
  <c r="R974" i="40"/>
  <c r="S974" i="40"/>
  <c r="L975" i="40"/>
  <c r="M975" i="40"/>
  <c r="N975" i="40"/>
  <c r="O975" i="40"/>
  <c r="P975" i="40"/>
  <c r="Q975" i="40"/>
  <c r="R975" i="40"/>
  <c r="S975" i="40"/>
  <c r="L976" i="40"/>
  <c r="M976" i="40"/>
  <c r="N976" i="40"/>
  <c r="O976" i="40"/>
  <c r="P976" i="40"/>
  <c r="Q976" i="40"/>
  <c r="R976" i="40"/>
  <c r="S976" i="40"/>
  <c r="L977" i="40"/>
  <c r="M977" i="40"/>
  <c r="N977" i="40"/>
  <c r="O977" i="40"/>
  <c r="P977" i="40"/>
  <c r="Q977" i="40"/>
  <c r="R977" i="40"/>
  <c r="S977" i="40"/>
  <c r="L978" i="40"/>
  <c r="M978" i="40"/>
  <c r="N978" i="40"/>
  <c r="O978" i="40"/>
  <c r="P978" i="40"/>
  <c r="Q978" i="40"/>
  <c r="R978" i="40"/>
  <c r="S978" i="40"/>
  <c r="L979" i="40"/>
  <c r="M979" i="40"/>
  <c r="N979" i="40"/>
  <c r="O979" i="40"/>
  <c r="P979" i="40"/>
  <c r="Q979" i="40"/>
  <c r="R979" i="40"/>
  <c r="S979" i="40"/>
  <c r="L980" i="40"/>
  <c r="M980" i="40"/>
  <c r="N980" i="40"/>
  <c r="O980" i="40"/>
  <c r="P980" i="40"/>
  <c r="Q980" i="40"/>
  <c r="R980" i="40"/>
  <c r="S980" i="40"/>
  <c r="L981" i="40"/>
  <c r="M981" i="40"/>
  <c r="N981" i="40"/>
  <c r="O981" i="40"/>
  <c r="P981" i="40"/>
  <c r="Q981" i="40"/>
  <c r="R981" i="40"/>
  <c r="S981" i="40"/>
  <c r="L982" i="40"/>
  <c r="M982" i="40"/>
  <c r="N982" i="40"/>
  <c r="O982" i="40"/>
  <c r="P982" i="40"/>
  <c r="Q982" i="40"/>
  <c r="R982" i="40"/>
  <c r="S982" i="40"/>
  <c r="L983" i="40"/>
  <c r="M983" i="40"/>
  <c r="N983" i="40"/>
  <c r="O983" i="40"/>
  <c r="P983" i="40"/>
  <c r="Q983" i="40"/>
  <c r="R983" i="40"/>
  <c r="S983" i="40"/>
  <c r="L984" i="40"/>
  <c r="M984" i="40"/>
  <c r="N984" i="40"/>
  <c r="O984" i="40"/>
  <c r="P984" i="40"/>
  <c r="Q984" i="40"/>
  <c r="R984" i="40"/>
  <c r="S984" i="40"/>
  <c r="L985" i="40"/>
  <c r="M985" i="40"/>
  <c r="N985" i="40"/>
  <c r="O985" i="40"/>
  <c r="P985" i="40"/>
  <c r="Q985" i="40"/>
  <c r="R985" i="40"/>
  <c r="S985" i="40"/>
  <c r="L986" i="40"/>
  <c r="M986" i="40"/>
  <c r="N986" i="40"/>
  <c r="O986" i="40"/>
  <c r="P986" i="40"/>
  <c r="Q986" i="40"/>
  <c r="R986" i="40"/>
  <c r="S986" i="40"/>
  <c r="L987" i="40"/>
  <c r="M987" i="40"/>
  <c r="N987" i="40"/>
  <c r="O987" i="40"/>
  <c r="P987" i="40"/>
  <c r="Q987" i="40"/>
  <c r="R987" i="40"/>
  <c r="S987" i="40"/>
  <c r="L988" i="40"/>
  <c r="M988" i="40"/>
  <c r="N988" i="40"/>
  <c r="O988" i="40"/>
  <c r="P988" i="40"/>
  <c r="Q988" i="40"/>
  <c r="R988" i="40"/>
  <c r="S988" i="40"/>
  <c r="L989" i="40"/>
  <c r="M989" i="40"/>
  <c r="N989" i="40"/>
  <c r="O989" i="40"/>
  <c r="P989" i="40"/>
  <c r="Q989" i="40"/>
  <c r="R989" i="40"/>
  <c r="S989" i="40"/>
  <c r="L990" i="40"/>
  <c r="M990" i="40"/>
  <c r="N990" i="40"/>
  <c r="O990" i="40"/>
  <c r="P990" i="40"/>
  <c r="Q990" i="40"/>
  <c r="R990" i="40"/>
  <c r="S990" i="40"/>
  <c r="L991" i="40"/>
  <c r="M991" i="40"/>
  <c r="N991" i="40"/>
  <c r="O991" i="40"/>
  <c r="P991" i="40"/>
  <c r="Q991" i="40"/>
  <c r="R991" i="40"/>
  <c r="S991" i="40"/>
  <c r="L992" i="40"/>
  <c r="M992" i="40"/>
  <c r="N992" i="40"/>
  <c r="O992" i="40"/>
  <c r="P992" i="40"/>
  <c r="Q992" i="40"/>
  <c r="R992" i="40"/>
  <c r="S992" i="40"/>
  <c r="L993" i="40"/>
  <c r="M993" i="40"/>
  <c r="N993" i="40"/>
  <c r="O993" i="40"/>
  <c r="P993" i="40"/>
  <c r="Q993" i="40"/>
  <c r="R993" i="40"/>
  <c r="S993" i="40"/>
  <c r="L994" i="40"/>
  <c r="M994" i="40"/>
  <c r="N994" i="40"/>
  <c r="O994" i="40"/>
  <c r="P994" i="40"/>
  <c r="Q994" i="40"/>
  <c r="R994" i="40"/>
  <c r="S994" i="40"/>
  <c r="L995" i="40"/>
  <c r="M995" i="40"/>
  <c r="N995" i="40"/>
  <c r="O995" i="40"/>
  <c r="P995" i="40"/>
  <c r="Q995" i="40"/>
  <c r="R995" i="40"/>
  <c r="S995" i="40"/>
  <c r="L996" i="40"/>
  <c r="M996" i="40"/>
  <c r="N996" i="40"/>
  <c r="O996" i="40"/>
  <c r="P996" i="40"/>
  <c r="Q996" i="40"/>
  <c r="R996" i="40"/>
  <c r="S996" i="40"/>
  <c r="L997" i="40"/>
  <c r="M997" i="40"/>
  <c r="N997" i="40"/>
  <c r="O997" i="40"/>
  <c r="P997" i="40"/>
  <c r="Q997" i="40"/>
  <c r="R997" i="40"/>
  <c r="S997" i="40"/>
  <c r="L998" i="40"/>
  <c r="M998" i="40"/>
  <c r="N998" i="40"/>
  <c r="O998" i="40"/>
  <c r="P998" i="40"/>
  <c r="Q998" i="40"/>
  <c r="R998" i="40"/>
  <c r="S998" i="40"/>
  <c r="L999" i="40"/>
  <c r="M999" i="40"/>
  <c r="N999" i="40"/>
  <c r="O999" i="40"/>
  <c r="P999" i="40"/>
  <c r="Q999" i="40"/>
  <c r="R999" i="40"/>
  <c r="S999" i="40"/>
  <c r="L1000" i="40"/>
  <c r="M1000" i="40"/>
  <c r="N1000" i="40"/>
  <c r="O1000" i="40"/>
  <c r="P1000" i="40"/>
  <c r="Q1000" i="40"/>
  <c r="R1000" i="40"/>
  <c r="S1000" i="40"/>
  <c r="L1001" i="40"/>
  <c r="M1001" i="40"/>
  <c r="N1001" i="40"/>
  <c r="O1001" i="40"/>
  <c r="P1001" i="40"/>
  <c r="Q1001" i="40"/>
  <c r="R1001" i="40"/>
  <c r="S1001" i="40"/>
  <c r="L1002" i="40"/>
  <c r="M1002" i="40"/>
  <c r="N1002" i="40"/>
  <c r="O1002" i="40"/>
  <c r="P1002" i="40"/>
  <c r="Q1002" i="40"/>
  <c r="R1002" i="40"/>
  <c r="S1002" i="40"/>
  <c r="L1003" i="40"/>
  <c r="M1003" i="40"/>
  <c r="N1003" i="40"/>
  <c r="O1003" i="40"/>
  <c r="P1003" i="40"/>
  <c r="Q1003" i="40"/>
  <c r="R1003" i="40"/>
  <c r="S1003" i="40"/>
  <c r="L1004" i="40"/>
  <c r="M1004" i="40"/>
  <c r="N1004" i="40"/>
  <c r="O1004" i="40"/>
  <c r="P1004" i="40"/>
  <c r="Q1004" i="40"/>
  <c r="R1004" i="40"/>
  <c r="S1004" i="40"/>
  <c r="L1005" i="40"/>
  <c r="M1005" i="40"/>
  <c r="N1005" i="40"/>
  <c r="O1005" i="40"/>
  <c r="P1005" i="40"/>
  <c r="Q1005" i="40"/>
  <c r="R1005" i="40"/>
  <c r="S1005" i="40"/>
  <c r="L1006" i="40"/>
  <c r="M1006" i="40"/>
  <c r="N1006" i="40"/>
  <c r="O1006" i="40"/>
  <c r="P1006" i="40"/>
  <c r="Q1006" i="40"/>
  <c r="R1006" i="40"/>
  <c r="S1006" i="40"/>
  <c r="L1007" i="40"/>
  <c r="M1007" i="40"/>
  <c r="N1007" i="40"/>
  <c r="O1007" i="40"/>
  <c r="P1007" i="40"/>
  <c r="Q1007" i="40"/>
  <c r="R1007" i="40"/>
  <c r="S1007" i="40"/>
  <c r="L1008" i="40"/>
  <c r="M1008" i="40"/>
  <c r="N1008" i="40"/>
  <c r="O1008" i="40"/>
  <c r="P1008" i="40"/>
  <c r="Q1008" i="40"/>
  <c r="R1008" i="40"/>
  <c r="S1008" i="40"/>
  <c r="L1009" i="40"/>
  <c r="M1009" i="40"/>
  <c r="N1009" i="40"/>
  <c r="O1009" i="40"/>
  <c r="P1009" i="40"/>
  <c r="Q1009" i="40"/>
  <c r="R1009" i="40"/>
  <c r="S1009" i="40"/>
  <c r="L1010" i="40"/>
  <c r="M1010" i="40"/>
  <c r="N1010" i="40"/>
  <c r="O1010" i="40"/>
  <c r="P1010" i="40"/>
  <c r="Q1010" i="40"/>
  <c r="R1010" i="40"/>
  <c r="S1010" i="40"/>
  <c r="L1011" i="40"/>
  <c r="M1011" i="40"/>
  <c r="N1011" i="40"/>
  <c r="O1011" i="40"/>
  <c r="P1011" i="40"/>
  <c r="Q1011" i="40"/>
  <c r="R1011" i="40"/>
  <c r="S1011" i="40"/>
  <c r="L1012" i="40"/>
  <c r="M1012" i="40"/>
  <c r="N1012" i="40"/>
  <c r="O1012" i="40"/>
  <c r="P1012" i="40"/>
  <c r="Q1012" i="40"/>
  <c r="R1012" i="40"/>
  <c r="S1012" i="40"/>
  <c r="L1013" i="40"/>
  <c r="M1013" i="40"/>
  <c r="N1013" i="40"/>
  <c r="O1013" i="40"/>
  <c r="P1013" i="40"/>
  <c r="Q1013" i="40"/>
  <c r="R1013" i="40"/>
  <c r="S1013" i="40"/>
  <c r="L1014" i="40"/>
  <c r="M1014" i="40"/>
  <c r="N1014" i="40"/>
  <c r="O1014" i="40"/>
  <c r="P1014" i="40"/>
  <c r="Q1014" i="40"/>
  <c r="R1014" i="40"/>
  <c r="S1014" i="40"/>
  <c r="L1015" i="40"/>
  <c r="M1015" i="40"/>
  <c r="N1015" i="40"/>
  <c r="O1015" i="40"/>
  <c r="P1015" i="40"/>
  <c r="Q1015" i="40"/>
  <c r="R1015" i="40"/>
  <c r="S1015" i="40"/>
  <c r="L1016" i="40"/>
  <c r="M1016" i="40"/>
  <c r="N1016" i="40"/>
  <c r="O1016" i="40"/>
  <c r="P1016" i="40"/>
  <c r="Q1016" i="40"/>
  <c r="R1016" i="40"/>
  <c r="S1016" i="40"/>
  <c r="L1017" i="40"/>
  <c r="M1017" i="40"/>
  <c r="N1017" i="40"/>
  <c r="O1017" i="40"/>
  <c r="P1017" i="40"/>
  <c r="Q1017" i="40"/>
  <c r="R1017" i="40"/>
  <c r="S1017" i="40"/>
  <c r="L1018" i="40"/>
  <c r="M1018" i="40"/>
  <c r="N1018" i="40"/>
  <c r="O1018" i="40"/>
  <c r="P1018" i="40"/>
  <c r="Q1018" i="40"/>
  <c r="R1018" i="40"/>
  <c r="S1018" i="40"/>
  <c r="L1019" i="40"/>
  <c r="M1019" i="40"/>
  <c r="N1019" i="40"/>
  <c r="O1019" i="40"/>
  <c r="P1019" i="40"/>
  <c r="Q1019" i="40"/>
  <c r="R1019" i="40"/>
  <c r="S1019" i="40"/>
  <c r="L1020" i="40"/>
  <c r="M1020" i="40"/>
  <c r="N1020" i="40"/>
  <c r="O1020" i="40"/>
  <c r="P1020" i="40"/>
  <c r="Q1020" i="40"/>
  <c r="R1020" i="40"/>
  <c r="S1020" i="40"/>
  <c r="L1021" i="40"/>
  <c r="M1021" i="40"/>
  <c r="N1021" i="40"/>
  <c r="O1021" i="40"/>
  <c r="P1021" i="40"/>
  <c r="Q1021" i="40"/>
  <c r="R1021" i="40"/>
  <c r="S1021" i="40"/>
  <c r="L1022" i="40"/>
  <c r="M1022" i="40"/>
  <c r="N1022" i="40"/>
  <c r="O1022" i="40"/>
  <c r="P1022" i="40"/>
  <c r="Q1022" i="40"/>
  <c r="R1022" i="40"/>
  <c r="S1022" i="40"/>
  <c r="L1023" i="40"/>
  <c r="M1023" i="40"/>
  <c r="N1023" i="40"/>
  <c r="O1023" i="40"/>
  <c r="P1023" i="40"/>
  <c r="Q1023" i="40"/>
  <c r="R1023" i="40"/>
  <c r="S1023" i="40"/>
  <c r="L1024" i="40"/>
  <c r="M1024" i="40"/>
  <c r="N1024" i="40"/>
  <c r="O1024" i="40"/>
  <c r="P1024" i="40"/>
  <c r="Q1024" i="40"/>
  <c r="R1024" i="40"/>
  <c r="S1024" i="40"/>
  <c r="L1025" i="40"/>
  <c r="M1025" i="40"/>
  <c r="N1025" i="40"/>
  <c r="O1025" i="40"/>
  <c r="P1025" i="40"/>
  <c r="Q1025" i="40"/>
  <c r="R1025" i="40"/>
  <c r="S1025" i="40"/>
  <c r="L1026" i="40"/>
  <c r="M1026" i="40"/>
  <c r="N1026" i="40"/>
  <c r="O1026" i="40"/>
  <c r="P1026" i="40"/>
  <c r="Q1026" i="40"/>
  <c r="R1026" i="40"/>
  <c r="S1026" i="40"/>
  <c r="L1027" i="40"/>
  <c r="M1027" i="40"/>
  <c r="N1027" i="40"/>
  <c r="O1027" i="40"/>
  <c r="P1027" i="40"/>
  <c r="Q1027" i="40"/>
  <c r="R1027" i="40"/>
  <c r="S1027" i="40"/>
  <c r="L1028" i="40"/>
  <c r="M1028" i="40"/>
  <c r="N1028" i="40"/>
  <c r="O1028" i="40"/>
  <c r="P1028" i="40"/>
  <c r="Q1028" i="40"/>
  <c r="R1028" i="40"/>
  <c r="S1028" i="40"/>
  <c r="L1029" i="40"/>
  <c r="M1029" i="40"/>
  <c r="N1029" i="40"/>
  <c r="O1029" i="40"/>
  <c r="P1029" i="40"/>
  <c r="Q1029" i="40"/>
  <c r="R1029" i="40"/>
  <c r="S1029" i="40"/>
  <c r="L1030" i="40"/>
  <c r="M1030" i="40"/>
  <c r="N1030" i="40"/>
  <c r="O1030" i="40"/>
  <c r="P1030" i="40"/>
  <c r="Q1030" i="40"/>
  <c r="R1030" i="40"/>
  <c r="S1030" i="40"/>
  <c r="L1031" i="40"/>
  <c r="M1031" i="40"/>
  <c r="N1031" i="40"/>
  <c r="O1031" i="40"/>
  <c r="P1031" i="40"/>
  <c r="Q1031" i="40"/>
  <c r="R1031" i="40"/>
  <c r="S1031" i="40"/>
  <c r="L1032" i="40"/>
  <c r="M1032" i="40"/>
  <c r="N1032" i="40"/>
  <c r="O1032" i="40"/>
  <c r="P1032" i="40"/>
  <c r="Q1032" i="40"/>
  <c r="R1032" i="40"/>
  <c r="S1032" i="40"/>
  <c r="L1033" i="40"/>
  <c r="M1033" i="40"/>
  <c r="N1033" i="40"/>
  <c r="O1033" i="40"/>
  <c r="P1033" i="40"/>
  <c r="Q1033" i="40"/>
  <c r="R1033" i="40"/>
  <c r="S1033" i="40"/>
  <c r="L1034" i="40"/>
  <c r="M1034" i="40"/>
  <c r="N1034" i="40"/>
  <c r="O1034" i="40"/>
  <c r="P1034" i="40"/>
  <c r="Q1034" i="40"/>
  <c r="R1034" i="40"/>
  <c r="S1034" i="40"/>
  <c r="L1035" i="40"/>
  <c r="M1035" i="40"/>
  <c r="N1035" i="40"/>
  <c r="O1035" i="40"/>
  <c r="P1035" i="40"/>
  <c r="Q1035" i="40"/>
  <c r="R1035" i="40"/>
  <c r="S1035" i="40"/>
  <c r="L1036" i="40"/>
  <c r="M1036" i="40"/>
  <c r="N1036" i="40"/>
  <c r="O1036" i="40"/>
  <c r="P1036" i="40"/>
  <c r="Q1036" i="40"/>
  <c r="R1036" i="40"/>
  <c r="S1036" i="40"/>
  <c r="L1037" i="40"/>
  <c r="M1037" i="40"/>
  <c r="N1037" i="40"/>
  <c r="O1037" i="40"/>
  <c r="P1037" i="40"/>
  <c r="Q1037" i="40"/>
  <c r="R1037" i="40"/>
  <c r="S1037" i="40"/>
  <c r="L1038" i="40"/>
  <c r="M1038" i="40"/>
  <c r="N1038" i="40"/>
  <c r="O1038" i="40"/>
  <c r="P1038" i="40"/>
  <c r="Q1038" i="40"/>
  <c r="R1038" i="40"/>
  <c r="S1038" i="40"/>
  <c r="L1039" i="40"/>
  <c r="M1039" i="40"/>
  <c r="N1039" i="40"/>
  <c r="O1039" i="40"/>
  <c r="P1039" i="40"/>
  <c r="Q1039" i="40"/>
  <c r="R1039" i="40"/>
  <c r="S1039" i="40"/>
  <c r="L1040" i="40"/>
  <c r="M1040" i="40"/>
  <c r="N1040" i="40"/>
  <c r="O1040" i="40"/>
  <c r="P1040" i="40"/>
  <c r="Q1040" i="40"/>
  <c r="R1040" i="40"/>
  <c r="S1040" i="40"/>
  <c r="L1041" i="40"/>
  <c r="M1041" i="40"/>
  <c r="N1041" i="40"/>
  <c r="O1041" i="40"/>
  <c r="P1041" i="40"/>
  <c r="Q1041" i="40"/>
  <c r="R1041" i="40"/>
  <c r="S1041" i="40"/>
  <c r="L1042" i="40"/>
  <c r="M1042" i="40"/>
  <c r="N1042" i="40"/>
  <c r="O1042" i="40"/>
  <c r="P1042" i="40"/>
  <c r="Q1042" i="40"/>
  <c r="R1042" i="40"/>
  <c r="S1042" i="40"/>
  <c r="L1043" i="40"/>
  <c r="M1043" i="40"/>
  <c r="N1043" i="40"/>
  <c r="O1043" i="40"/>
  <c r="P1043" i="40"/>
  <c r="Q1043" i="40"/>
  <c r="R1043" i="40"/>
  <c r="S1043" i="40"/>
  <c r="L1044" i="40"/>
  <c r="M1044" i="40"/>
  <c r="N1044" i="40"/>
  <c r="O1044" i="40"/>
  <c r="P1044" i="40"/>
  <c r="Q1044" i="40"/>
  <c r="R1044" i="40"/>
  <c r="S1044" i="40"/>
  <c r="L1045" i="40"/>
  <c r="M1045" i="40"/>
  <c r="N1045" i="40"/>
  <c r="O1045" i="40"/>
  <c r="P1045" i="40"/>
  <c r="Q1045" i="40"/>
  <c r="R1045" i="40"/>
  <c r="S1045" i="40"/>
  <c r="L1046" i="40"/>
  <c r="M1046" i="40"/>
  <c r="N1046" i="40"/>
  <c r="O1046" i="40"/>
  <c r="P1046" i="40"/>
  <c r="Q1046" i="40"/>
  <c r="R1046" i="40"/>
  <c r="S1046" i="40"/>
  <c r="L1047" i="40"/>
  <c r="M1047" i="40"/>
  <c r="N1047" i="40"/>
  <c r="O1047" i="40"/>
  <c r="P1047" i="40"/>
  <c r="Q1047" i="40"/>
  <c r="R1047" i="40"/>
  <c r="S1047" i="40"/>
  <c r="L1048" i="40"/>
  <c r="M1048" i="40"/>
  <c r="N1048" i="40"/>
  <c r="O1048" i="40"/>
  <c r="P1048" i="40"/>
  <c r="Q1048" i="40"/>
  <c r="R1048" i="40"/>
  <c r="S1048" i="40"/>
  <c r="L1049" i="40"/>
  <c r="M1049" i="40"/>
  <c r="N1049" i="40"/>
  <c r="O1049" i="40"/>
  <c r="P1049" i="40"/>
  <c r="Q1049" i="40"/>
  <c r="R1049" i="40"/>
  <c r="S1049" i="40"/>
  <c r="L1050" i="40"/>
  <c r="M1050" i="40"/>
  <c r="N1050" i="40"/>
  <c r="O1050" i="40"/>
  <c r="P1050" i="40"/>
  <c r="Q1050" i="40"/>
  <c r="R1050" i="40"/>
  <c r="S1050" i="40"/>
  <c r="L1051" i="40"/>
  <c r="M1051" i="40"/>
  <c r="N1051" i="40"/>
  <c r="O1051" i="40"/>
  <c r="P1051" i="40"/>
  <c r="Q1051" i="40"/>
  <c r="R1051" i="40"/>
  <c r="S1051" i="40"/>
  <c r="L1052" i="40"/>
  <c r="M1052" i="40"/>
  <c r="N1052" i="40"/>
  <c r="O1052" i="40"/>
  <c r="P1052" i="40"/>
  <c r="Q1052" i="40"/>
  <c r="R1052" i="40"/>
  <c r="S1052" i="40"/>
  <c r="L1053" i="40"/>
  <c r="M1053" i="40"/>
  <c r="N1053" i="40"/>
  <c r="O1053" i="40"/>
  <c r="P1053" i="40"/>
  <c r="Q1053" i="40"/>
  <c r="R1053" i="40"/>
  <c r="S1053" i="40"/>
  <c r="L1054" i="40"/>
  <c r="M1054" i="40"/>
  <c r="N1054" i="40"/>
  <c r="O1054" i="40"/>
  <c r="P1054" i="40"/>
  <c r="Q1054" i="40"/>
  <c r="R1054" i="40"/>
  <c r="S1054" i="40"/>
  <c r="L1055" i="40"/>
  <c r="M1055" i="40"/>
  <c r="N1055" i="40"/>
  <c r="O1055" i="40"/>
  <c r="P1055" i="40"/>
  <c r="Q1055" i="40"/>
  <c r="R1055" i="40"/>
  <c r="S1055" i="40"/>
  <c r="L1056" i="40"/>
  <c r="M1056" i="40"/>
  <c r="N1056" i="40"/>
  <c r="O1056" i="40"/>
  <c r="P1056" i="40"/>
  <c r="Q1056" i="40"/>
  <c r="R1056" i="40"/>
  <c r="S1056" i="40"/>
  <c r="L1057" i="40"/>
  <c r="M1057" i="40"/>
  <c r="N1057" i="40"/>
  <c r="O1057" i="40"/>
  <c r="P1057" i="40"/>
  <c r="Q1057" i="40"/>
  <c r="R1057" i="40"/>
  <c r="S1057" i="40"/>
  <c r="L1058" i="40"/>
  <c r="M1058" i="40"/>
  <c r="N1058" i="40"/>
  <c r="O1058" i="40"/>
  <c r="P1058" i="40"/>
  <c r="Q1058" i="40"/>
  <c r="R1058" i="40"/>
  <c r="S1058" i="40"/>
  <c r="L1059" i="40"/>
  <c r="M1059" i="40"/>
  <c r="N1059" i="40"/>
  <c r="O1059" i="40"/>
  <c r="P1059" i="40"/>
  <c r="Q1059" i="40"/>
  <c r="R1059" i="40"/>
  <c r="S1059" i="40"/>
  <c r="L1060" i="40"/>
  <c r="M1060" i="40"/>
  <c r="N1060" i="40"/>
  <c r="O1060" i="40"/>
  <c r="P1060" i="40"/>
  <c r="Q1060" i="40"/>
  <c r="R1060" i="40"/>
  <c r="S1060" i="40"/>
  <c r="L1061" i="40"/>
  <c r="M1061" i="40"/>
  <c r="N1061" i="40"/>
  <c r="O1061" i="40"/>
  <c r="P1061" i="40"/>
  <c r="Q1061" i="40"/>
  <c r="R1061" i="40"/>
  <c r="S1061" i="40"/>
  <c r="L1062" i="40"/>
  <c r="M1062" i="40"/>
  <c r="N1062" i="40"/>
  <c r="O1062" i="40"/>
  <c r="P1062" i="40"/>
  <c r="Q1062" i="40"/>
  <c r="R1062" i="40"/>
  <c r="S1062" i="40"/>
  <c r="L1063" i="40"/>
  <c r="M1063" i="40"/>
  <c r="N1063" i="40"/>
  <c r="O1063" i="40"/>
  <c r="P1063" i="40"/>
  <c r="Q1063" i="40"/>
  <c r="R1063" i="40"/>
  <c r="S1063" i="40"/>
  <c r="L1064" i="40"/>
  <c r="M1064" i="40"/>
  <c r="N1064" i="40"/>
  <c r="O1064" i="40"/>
  <c r="P1064" i="40"/>
  <c r="Q1064" i="40"/>
  <c r="R1064" i="40"/>
  <c r="S1064" i="40"/>
  <c r="L1065" i="40"/>
  <c r="M1065" i="40"/>
  <c r="N1065" i="40"/>
  <c r="O1065" i="40"/>
  <c r="P1065" i="40"/>
  <c r="Q1065" i="40"/>
  <c r="R1065" i="40"/>
  <c r="S1065" i="40"/>
  <c r="L1066" i="40"/>
  <c r="M1066" i="40"/>
  <c r="N1066" i="40"/>
  <c r="O1066" i="40"/>
  <c r="P1066" i="40"/>
  <c r="Q1066" i="40"/>
  <c r="R1066" i="40"/>
  <c r="S1066" i="40"/>
  <c r="L1067" i="40"/>
  <c r="M1067" i="40"/>
  <c r="N1067" i="40"/>
  <c r="O1067" i="40"/>
  <c r="P1067" i="40"/>
  <c r="Q1067" i="40"/>
  <c r="R1067" i="40"/>
  <c r="S1067" i="40"/>
  <c r="L1068" i="40"/>
  <c r="M1068" i="40"/>
  <c r="N1068" i="40"/>
  <c r="O1068" i="40"/>
  <c r="P1068" i="40"/>
  <c r="Q1068" i="40"/>
  <c r="R1068" i="40"/>
  <c r="S1068" i="40"/>
  <c r="L1069" i="40"/>
  <c r="M1069" i="40"/>
  <c r="N1069" i="40"/>
  <c r="O1069" i="40"/>
  <c r="P1069" i="40"/>
  <c r="Q1069" i="40"/>
  <c r="R1069" i="40"/>
  <c r="S1069" i="40"/>
  <c r="L1070" i="40"/>
  <c r="M1070" i="40"/>
  <c r="N1070" i="40"/>
  <c r="O1070" i="40"/>
  <c r="P1070" i="40"/>
  <c r="Q1070" i="40"/>
  <c r="R1070" i="40"/>
  <c r="S1070" i="40"/>
  <c r="L1071" i="40"/>
  <c r="M1071" i="40"/>
  <c r="N1071" i="40"/>
  <c r="O1071" i="40"/>
  <c r="P1071" i="40"/>
  <c r="Q1071" i="40"/>
  <c r="R1071" i="40"/>
  <c r="S1071" i="40"/>
  <c r="L1072" i="40"/>
  <c r="M1072" i="40"/>
  <c r="N1072" i="40"/>
  <c r="O1072" i="40"/>
  <c r="P1072" i="40"/>
  <c r="Q1072" i="40"/>
  <c r="R1072" i="40"/>
  <c r="S1072" i="40"/>
  <c r="L1073" i="40"/>
  <c r="M1073" i="40"/>
  <c r="N1073" i="40"/>
  <c r="O1073" i="40"/>
  <c r="P1073" i="40"/>
  <c r="Q1073" i="40"/>
  <c r="R1073" i="40"/>
  <c r="S1073" i="40"/>
  <c r="L1074" i="40"/>
  <c r="M1074" i="40"/>
  <c r="N1074" i="40"/>
  <c r="O1074" i="40"/>
  <c r="P1074" i="40"/>
  <c r="Q1074" i="40"/>
  <c r="R1074" i="40"/>
  <c r="S1074" i="40"/>
  <c r="L1075" i="40"/>
  <c r="M1075" i="40"/>
  <c r="N1075" i="40"/>
  <c r="O1075" i="40"/>
  <c r="P1075" i="40"/>
  <c r="Q1075" i="40"/>
  <c r="R1075" i="40"/>
  <c r="S1075" i="40"/>
  <c r="L1076" i="40"/>
  <c r="M1076" i="40"/>
  <c r="N1076" i="40"/>
  <c r="O1076" i="40"/>
  <c r="P1076" i="40"/>
  <c r="Q1076" i="40"/>
  <c r="R1076" i="40"/>
  <c r="S1076" i="40"/>
  <c r="L1077" i="40"/>
  <c r="M1077" i="40"/>
  <c r="N1077" i="40"/>
  <c r="O1077" i="40"/>
  <c r="P1077" i="40"/>
  <c r="Q1077" i="40"/>
  <c r="R1077" i="40"/>
  <c r="S1077" i="40"/>
  <c r="L1078" i="40"/>
  <c r="M1078" i="40"/>
  <c r="N1078" i="40"/>
  <c r="O1078" i="40"/>
  <c r="P1078" i="40"/>
  <c r="Q1078" i="40"/>
  <c r="R1078" i="40"/>
  <c r="S1078" i="40"/>
  <c r="L1079" i="40"/>
  <c r="M1079" i="40"/>
  <c r="N1079" i="40"/>
  <c r="O1079" i="40"/>
  <c r="P1079" i="40"/>
  <c r="Q1079" i="40"/>
  <c r="R1079" i="40"/>
  <c r="S1079" i="40"/>
  <c r="L1080" i="40"/>
  <c r="M1080" i="40"/>
  <c r="N1080" i="40"/>
  <c r="O1080" i="40"/>
  <c r="P1080" i="40"/>
  <c r="Q1080" i="40"/>
  <c r="R1080" i="40"/>
  <c r="S1080" i="40"/>
  <c r="L1081" i="40"/>
  <c r="M1081" i="40"/>
  <c r="N1081" i="40"/>
  <c r="O1081" i="40"/>
  <c r="P1081" i="40"/>
  <c r="Q1081" i="40"/>
  <c r="R1081" i="40"/>
  <c r="S1081" i="40"/>
  <c r="L1082" i="40"/>
  <c r="M1082" i="40"/>
  <c r="N1082" i="40"/>
  <c r="O1082" i="40"/>
  <c r="P1082" i="40"/>
  <c r="Q1082" i="40"/>
  <c r="R1082" i="40"/>
  <c r="S1082" i="40"/>
  <c r="L1083" i="40"/>
  <c r="M1083" i="40"/>
  <c r="N1083" i="40"/>
  <c r="O1083" i="40"/>
  <c r="P1083" i="40"/>
  <c r="Q1083" i="40"/>
  <c r="R1083" i="40"/>
  <c r="S1083" i="40"/>
  <c r="L1084" i="40"/>
  <c r="M1084" i="40"/>
  <c r="N1084" i="40"/>
  <c r="O1084" i="40"/>
  <c r="P1084" i="40"/>
  <c r="Q1084" i="40"/>
  <c r="R1084" i="40"/>
  <c r="S1084" i="40"/>
  <c r="L1085" i="40"/>
  <c r="M1085" i="40"/>
  <c r="N1085" i="40"/>
  <c r="O1085" i="40"/>
  <c r="P1085" i="40"/>
  <c r="Q1085" i="40"/>
  <c r="R1085" i="40"/>
  <c r="S1085" i="40"/>
  <c r="L1086" i="40"/>
  <c r="M1086" i="40"/>
  <c r="N1086" i="40"/>
  <c r="O1086" i="40"/>
  <c r="P1086" i="40"/>
  <c r="Q1086" i="40"/>
  <c r="R1086" i="40"/>
  <c r="S1086" i="40"/>
  <c r="L1087" i="40"/>
  <c r="M1087" i="40"/>
  <c r="N1087" i="40"/>
  <c r="O1087" i="40"/>
  <c r="P1087" i="40"/>
  <c r="Q1087" i="40"/>
  <c r="R1087" i="40"/>
  <c r="S1087" i="40"/>
  <c r="L1088" i="40"/>
  <c r="M1088" i="40"/>
  <c r="N1088" i="40"/>
  <c r="O1088" i="40"/>
  <c r="P1088" i="40"/>
  <c r="Q1088" i="40"/>
  <c r="R1088" i="40"/>
  <c r="S1088" i="40"/>
  <c r="L1089" i="40"/>
  <c r="M1089" i="40"/>
  <c r="N1089" i="40"/>
  <c r="O1089" i="40"/>
  <c r="P1089" i="40"/>
  <c r="Q1089" i="40"/>
  <c r="R1089" i="40"/>
  <c r="S1089" i="40"/>
  <c r="L1090" i="40"/>
  <c r="M1090" i="40"/>
  <c r="N1090" i="40"/>
  <c r="O1090" i="40"/>
  <c r="P1090" i="40"/>
  <c r="Q1090" i="40"/>
  <c r="R1090" i="40"/>
  <c r="S1090" i="40"/>
  <c r="L1091" i="40"/>
  <c r="M1091" i="40"/>
  <c r="N1091" i="40"/>
  <c r="O1091" i="40"/>
  <c r="P1091" i="40"/>
  <c r="Q1091" i="40"/>
  <c r="R1091" i="40"/>
  <c r="S1091" i="40"/>
  <c r="L1092" i="40"/>
  <c r="M1092" i="40"/>
  <c r="N1092" i="40"/>
  <c r="O1092" i="40"/>
  <c r="P1092" i="40"/>
  <c r="Q1092" i="40"/>
  <c r="R1092" i="40"/>
  <c r="S1092" i="40"/>
  <c r="L1093" i="40"/>
  <c r="M1093" i="40"/>
  <c r="N1093" i="40"/>
  <c r="O1093" i="40"/>
  <c r="P1093" i="40"/>
  <c r="Q1093" i="40"/>
  <c r="R1093" i="40"/>
  <c r="S1093" i="40"/>
  <c r="L1094" i="40"/>
  <c r="M1094" i="40"/>
  <c r="N1094" i="40"/>
  <c r="O1094" i="40"/>
  <c r="P1094" i="40"/>
  <c r="Q1094" i="40"/>
  <c r="R1094" i="40"/>
  <c r="S1094" i="40"/>
  <c r="L1095" i="40"/>
  <c r="M1095" i="40"/>
  <c r="N1095" i="40"/>
  <c r="O1095" i="40"/>
  <c r="P1095" i="40"/>
  <c r="Q1095" i="40"/>
  <c r="R1095" i="40"/>
  <c r="S1095" i="40"/>
  <c r="L1096" i="40"/>
  <c r="M1096" i="40"/>
  <c r="N1096" i="40"/>
  <c r="O1096" i="40"/>
  <c r="P1096" i="40"/>
  <c r="Q1096" i="40"/>
  <c r="R1096" i="40"/>
  <c r="S1096" i="40"/>
  <c r="L1097" i="40"/>
  <c r="M1097" i="40"/>
  <c r="N1097" i="40"/>
  <c r="O1097" i="40"/>
  <c r="P1097" i="40"/>
  <c r="Q1097" i="40"/>
  <c r="R1097" i="40"/>
  <c r="S1097" i="40"/>
  <c r="L1098" i="40"/>
  <c r="M1098" i="40"/>
  <c r="N1098" i="40"/>
  <c r="O1098" i="40"/>
  <c r="P1098" i="40"/>
  <c r="Q1098" i="40"/>
  <c r="R1098" i="40"/>
  <c r="S1098" i="40"/>
  <c r="L1099" i="40"/>
  <c r="M1099" i="40"/>
  <c r="N1099" i="40"/>
  <c r="O1099" i="40"/>
  <c r="P1099" i="40"/>
  <c r="Q1099" i="40"/>
  <c r="R1099" i="40"/>
  <c r="S1099" i="40"/>
  <c r="L1100" i="40"/>
  <c r="M1100" i="40"/>
  <c r="N1100" i="40"/>
  <c r="O1100" i="40"/>
  <c r="P1100" i="40"/>
  <c r="Q1100" i="40"/>
  <c r="R1100" i="40"/>
  <c r="S1100" i="40"/>
  <c r="L1101" i="40"/>
  <c r="M1101" i="40"/>
  <c r="N1101" i="40"/>
  <c r="O1101" i="40"/>
  <c r="P1101" i="40"/>
  <c r="Q1101" i="40"/>
  <c r="R1101" i="40"/>
  <c r="S1101" i="40"/>
  <c r="L1102" i="40"/>
  <c r="M1102" i="40"/>
  <c r="N1102" i="40"/>
  <c r="O1102" i="40"/>
  <c r="P1102" i="40"/>
  <c r="Q1102" i="40"/>
  <c r="R1102" i="40"/>
  <c r="S1102" i="40"/>
  <c r="L1103" i="40"/>
  <c r="M1103" i="40"/>
  <c r="N1103" i="40"/>
  <c r="O1103" i="40"/>
  <c r="P1103" i="40"/>
  <c r="Q1103" i="40"/>
  <c r="R1103" i="40"/>
  <c r="S1103" i="40"/>
  <c r="L1104" i="40"/>
  <c r="M1104" i="40"/>
  <c r="N1104" i="40"/>
  <c r="O1104" i="40"/>
  <c r="P1104" i="40"/>
  <c r="Q1104" i="40"/>
  <c r="R1104" i="40"/>
  <c r="S1104" i="40"/>
  <c r="L1105" i="40"/>
  <c r="M1105" i="40"/>
  <c r="N1105" i="40"/>
  <c r="O1105" i="40"/>
  <c r="P1105" i="40"/>
  <c r="Q1105" i="40"/>
  <c r="R1105" i="40"/>
  <c r="S1105" i="40"/>
  <c r="L1106" i="40"/>
  <c r="M1106" i="40"/>
  <c r="N1106" i="40"/>
  <c r="O1106" i="40"/>
  <c r="P1106" i="40"/>
  <c r="Q1106" i="40"/>
  <c r="R1106" i="40"/>
  <c r="S1106" i="40"/>
  <c r="L1107" i="40"/>
  <c r="M1107" i="40"/>
  <c r="N1107" i="40"/>
  <c r="O1107" i="40"/>
  <c r="P1107" i="40"/>
  <c r="Q1107" i="40"/>
  <c r="R1107" i="40"/>
  <c r="S1107" i="40"/>
  <c r="L1108" i="40"/>
  <c r="M1108" i="40"/>
  <c r="N1108" i="40"/>
  <c r="O1108" i="40"/>
  <c r="P1108" i="40"/>
  <c r="Q1108" i="40"/>
  <c r="R1108" i="40"/>
  <c r="S1108" i="40"/>
  <c r="L1109" i="40"/>
  <c r="M1109" i="40"/>
  <c r="N1109" i="40"/>
  <c r="O1109" i="40"/>
  <c r="P1109" i="40"/>
  <c r="Q1109" i="40"/>
  <c r="R1109" i="40"/>
  <c r="S1109" i="40"/>
  <c r="L1110" i="40"/>
  <c r="M1110" i="40"/>
  <c r="N1110" i="40"/>
  <c r="O1110" i="40"/>
  <c r="P1110" i="40"/>
  <c r="Q1110" i="40"/>
  <c r="R1110" i="40"/>
  <c r="S1110" i="40"/>
  <c r="L1111" i="40"/>
  <c r="M1111" i="40"/>
  <c r="N1111" i="40"/>
  <c r="O1111" i="40"/>
  <c r="P1111" i="40"/>
  <c r="Q1111" i="40"/>
  <c r="R1111" i="40"/>
  <c r="S1111" i="40"/>
  <c r="L1112" i="40"/>
  <c r="M1112" i="40"/>
  <c r="N1112" i="40"/>
  <c r="O1112" i="40"/>
  <c r="P1112" i="40"/>
  <c r="Q1112" i="40"/>
  <c r="R1112" i="40"/>
  <c r="S1112" i="40"/>
  <c r="L1113" i="40"/>
  <c r="M1113" i="40"/>
  <c r="N1113" i="40"/>
  <c r="O1113" i="40"/>
  <c r="P1113" i="40"/>
  <c r="Q1113" i="40"/>
  <c r="R1113" i="40"/>
  <c r="S1113" i="40"/>
  <c r="L1114" i="40"/>
  <c r="M1114" i="40"/>
  <c r="N1114" i="40"/>
  <c r="O1114" i="40"/>
  <c r="P1114" i="40"/>
  <c r="Q1114" i="40"/>
  <c r="R1114" i="40"/>
  <c r="S1114" i="40"/>
  <c r="L1115" i="40"/>
  <c r="M1115" i="40"/>
  <c r="N1115" i="40"/>
  <c r="O1115" i="40"/>
  <c r="P1115" i="40"/>
  <c r="Q1115" i="40"/>
  <c r="R1115" i="40"/>
  <c r="S1115" i="40"/>
  <c r="L1116" i="40"/>
  <c r="M1116" i="40"/>
  <c r="N1116" i="40"/>
  <c r="O1116" i="40"/>
  <c r="P1116" i="40"/>
  <c r="Q1116" i="40"/>
  <c r="R1116" i="40"/>
  <c r="S1116" i="40"/>
  <c r="L1117" i="40"/>
  <c r="M1117" i="40"/>
  <c r="N1117" i="40"/>
  <c r="O1117" i="40"/>
  <c r="P1117" i="40"/>
  <c r="Q1117" i="40"/>
  <c r="R1117" i="40"/>
  <c r="S1117" i="40"/>
  <c r="L1118" i="40"/>
  <c r="M1118" i="40"/>
  <c r="N1118" i="40"/>
  <c r="O1118" i="40"/>
  <c r="P1118" i="40"/>
  <c r="Q1118" i="40"/>
  <c r="R1118" i="40"/>
  <c r="S1118" i="40"/>
  <c r="L1119" i="40"/>
  <c r="M1119" i="40"/>
  <c r="N1119" i="40"/>
  <c r="O1119" i="40"/>
  <c r="P1119" i="40"/>
  <c r="Q1119" i="40"/>
  <c r="R1119" i="40"/>
  <c r="S1119" i="40"/>
  <c r="L1120" i="40"/>
  <c r="M1120" i="40"/>
  <c r="N1120" i="40"/>
  <c r="O1120" i="40"/>
  <c r="P1120" i="40"/>
  <c r="Q1120" i="40"/>
  <c r="R1120" i="40"/>
  <c r="S1120" i="40"/>
  <c r="L1121" i="40"/>
  <c r="M1121" i="40"/>
  <c r="N1121" i="40"/>
  <c r="O1121" i="40"/>
  <c r="P1121" i="40"/>
  <c r="Q1121" i="40"/>
  <c r="R1121" i="40"/>
  <c r="S1121" i="40"/>
  <c r="L1122" i="40"/>
  <c r="M1122" i="40"/>
  <c r="N1122" i="40"/>
  <c r="O1122" i="40"/>
  <c r="P1122" i="40"/>
  <c r="Q1122" i="40"/>
  <c r="R1122" i="40"/>
  <c r="S1122" i="40"/>
  <c r="L1123" i="40"/>
  <c r="M1123" i="40"/>
  <c r="N1123" i="40"/>
  <c r="O1123" i="40"/>
  <c r="P1123" i="40"/>
  <c r="Q1123" i="40"/>
  <c r="R1123" i="40"/>
  <c r="S1123" i="40"/>
  <c r="L1124" i="40"/>
  <c r="M1124" i="40"/>
  <c r="N1124" i="40"/>
  <c r="O1124" i="40"/>
  <c r="P1124" i="40"/>
  <c r="Q1124" i="40"/>
  <c r="R1124" i="40"/>
  <c r="S1124" i="40"/>
  <c r="L1125" i="40"/>
  <c r="M1125" i="40"/>
  <c r="N1125" i="40"/>
  <c r="O1125" i="40"/>
  <c r="P1125" i="40"/>
  <c r="Q1125" i="40"/>
  <c r="R1125" i="40"/>
  <c r="S1125" i="40"/>
  <c r="L1126" i="40"/>
  <c r="M1126" i="40"/>
  <c r="N1126" i="40"/>
  <c r="O1126" i="40"/>
  <c r="P1126" i="40"/>
  <c r="Q1126" i="40"/>
  <c r="R1126" i="40"/>
  <c r="S1126" i="40"/>
  <c r="L1127" i="40"/>
  <c r="M1127" i="40"/>
  <c r="N1127" i="40"/>
  <c r="O1127" i="40"/>
  <c r="P1127" i="40"/>
  <c r="Q1127" i="40"/>
  <c r="R1127" i="40"/>
  <c r="S1127" i="40"/>
  <c r="L1128" i="40"/>
  <c r="M1128" i="40"/>
  <c r="N1128" i="40"/>
  <c r="O1128" i="40"/>
  <c r="P1128" i="40"/>
  <c r="Q1128" i="40"/>
  <c r="R1128" i="40"/>
  <c r="S1128" i="40"/>
  <c r="L1129" i="40"/>
  <c r="M1129" i="40"/>
  <c r="N1129" i="40"/>
  <c r="O1129" i="40"/>
  <c r="P1129" i="40"/>
  <c r="Q1129" i="40"/>
  <c r="R1129" i="40"/>
  <c r="S1129" i="40"/>
  <c r="L1130" i="40"/>
  <c r="M1130" i="40"/>
  <c r="N1130" i="40"/>
  <c r="O1130" i="40"/>
  <c r="P1130" i="40"/>
  <c r="Q1130" i="40"/>
  <c r="R1130" i="40"/>
  <c r="S1130" i="40"/>
  <c r="L1131" i="40"/>
  <c r="M1131" i="40"/>
  <c r="N1131" i="40"/>
  <c r="O1131" i="40"/>
  <c r="P1131" i="40"/>
  <c r="Q1131" i="40"/>
  <c r="R1131" i="40"/>
  <c r="S1131" i="40"/>
  <c r="L1132" i="40"/>
  <c r="M1132" i="40"/>
  <c r="N1132" i="40"/>
  <c r="O1132" i="40"/>
  <c r="P1132" i="40"/>
  <c r="Q1132" i="40"/>
  <c r="R1132" i="40"/>
  <c r="S1132" i="40"/>
  <c r="L1133" i="40"/>
  <c r="M1133" i="40"/>
  <c r="N1133" i="40"/>
  <c r="O1133" i="40"/>
  <c r="P1133" i="40"/>
  <c r="Q1133" i="40"/>
  <c r="R1133" i="40"/>
  <c r="S1133" i="40"/>
  <c r="L1134" i="40"/>
  <c r="M1134" i="40"/>
  <c r="N1134" i="40"/>
  <c r="O1134" i="40"/>
  <c r="P1134" i="40"/>
  <c r="Q1134" i="40"/>
  <c r="R1134" i="40"/>
  <c r="S1134" i="40"/>
  <c r="L1135" i="40"/>
  <c r="M1135" i="40"/>
  <c r="N1135" i="40"/>
  <c r="O1135" i="40"/>
  <c r="P1135" i="40"/>
  <c r="Q1135" i="40"/>
  <c r="R1135" i="40"/>
  <c r="S1135" i="40"/>
  <c r="L1136" i="40"/>
  <c r="M1136" i="40"/>
  <c r="N1136" i="40"/>
  <c r="O1136" i="40"/>
  <c r="P1136" i="40"/>
  <c r="Q1136" i="40"/>
  <c r="R1136" i="40"/>
  <c r="S1136" i="40"/>
  <c r="L1137" i="40"/>
  <c r="M1137" i="40"/>
  <c r="N1137" i="40"/>
  <c r="O1137" i="40"/>
  <c r="P1137" i="40"/>
  <c r="Q1137" i="40"/>
  <c r="R1137" i="40"/>
  <c r="S1137" i="40"/>
  <c r="L1138" i="40"/>
  <c r="M1138" i="40"/>
  <c r="N1138" i="40"/>
  <c r="O1138" i="40"/>
  <c r="P1138" i="40"/>
  <c r="Q1138" i="40"/>
  <c r="R1138" i="40"/>
  <c r="S1138" i="40"/>
  <c r="L1139" i="40"/>
  <c r="M1139" i="40"/>
  <c r="N1139" i="40"/>
  <c r="O1139" i="40"/>
  <c r="P1139" i="40"/>
  <c r="Q1139" i="40"/>
  <c r="R1139" i="40"/>
  <c r="S1139" i="40"/>
  <c r="L1140" i="40"/>
  <c r="M1140" i="40"/>
  <c r="N1140" i="40"/>
  <c r="O1140" i="40"/>
  <c r="P1140" i="40"/>
  <c r="Q1140" i="40"/>
  <c r="R1140" i="40"/>
  <c r="S1140" i="40"/>
  <c r="L1141" i="40"/>
  <c r="M1141" i="40"/>
  <c r="N1141" i="40"/>
  <c r="O1141" i="40"/>
  <c r="P1141" i="40"/>
  <c r="Q1141" i="40"/>
  <c r="R1141" i="40"/>
  <c r="S1141" i="40"/>
  <c r="L1142" i="40"/>
  <c r="M1142" i="40"/>
  <c r="N1142" i="40"/>
  <c r="O1142" i="40"/>
  <c r="P1142" i="40"/>
  <c r="Q1142" i="40"/>
  <c r="R1142" i="40"/>
  <c r="S1142" i="40"/>
  <c r="L1143" i="40"/>
  <c r="M1143" i="40"/>
  <c r="N1143" i="40"/>
  <c r="O1143" i="40"/>
  <c r="P1143" i="40"/>
  <c r="Q1143" i="40"/>
  <c r="R1143" i="40"/>
  <c r="S1143" i="40"/>
  <c r="L1144" i="40"/>
  <c r="M1144" i="40"/>
  <c r="N1144" i="40"/>
  <c r="O1144" i="40"/>
  <c r="P1144" i="40"/>
  <c r="Q1144" i="40"/>
  <c r="R1144" i="40"/>
  <c r="S1144" i="40"/>
  <c r="L1145" i="40"/>
  <c r="M1145" i="40"/>
  <c r="N1145" i="40"/>
  <c r="O1145" i="40"/>
  <c r="P1145" i="40"/>
  <c r="Q1145" i="40"/>
  <c r="R1145" i="40"/>
  <c r="S1145" i="40"/>
  <c r="L1146" i="40"/>
  <c r="M1146" i="40"/>
  <c r="N1146" i="40"/>
  <c r="O1146" i="40"/>
  <c r="P1146" i="40"/>
  <c r="Q1146" i="40"/>
  <c r="R1146" i="40"/>
  <c r="S1146" i="40"/>
  <c r="L1147" i="40"/>
  <c r="M1147" i="40"/>
  <c r="N1147" i="40"/>
  <c r="O1147" i="40"/>
  <c r="P1147" i="40"/>
  <c r="Q1147" i="40"/>
  <c r="R1147" i="40"/>
  <c r="S1147" i="40"/>
  <c r="L1148" i="40"/>
  <c r="M1148" i="40"/>
  <c r="N1148" i="40"/>
  <c r="O1148" i="40"/>
  <c r="P1148" i="40"/>
  <c r="Q1148" i="40"/>
  <c r="R1148" i="40"/>
  <c r="S1148" i="40"/>
  <c r="L1149" i="40"/>
  <c r="M1149" i="40"/>
  <c r="N1149" i="40"/>
  <c r="O1149" i="40"/>
  <c r="P1149" i="40"/>
  <c r="Q1149" i="40"/>
  <c r="R1149" i="40"/>
  <c r="S1149" i="40"/>
  <c r="L1150" i="40"/>
  <c r="M1150" i="40"/>
  <c r="N1150" i="40"/>
  <c r="O1150" i="40"/>
  <c r="P1150" i="40"/>
  <c r="Q1150" i="40"/>
  <c r="R1150" i="40"/>
  <c r="S1150" i="40"/>
  <c r="L1151" i="40"/>
  <c r="M1151" i="40"/>
  <c r="N1151" i="40"/>
  <c r="O1151" i="40"/>
  <c r="P1151" i="40"/>
  <c r="Q1151" i="40"/>
  <c r="R1151" i="40"/>
  <c r="S1151" i="40"/>
  <c r="L1152" i="40"/>
  <c r="M1152" i="40"/>
  <c r="N1152" i="40"/>
  <c r="O1152" i="40"/>
  <c r="P1152" i="40"/>
  <c r="Q1152" i="40"/>
  <c r="R1152" i="40"/>
  <c r="S1152" i="40"/>
  <c r="L1153" i="40"/>
  <c r="M1153" i="40"/>
  <c r="N1153" i="40"/>
  <c r="O1153" i="40"/>
  <c r="P1153" i="40"/>
  <c r="Q1153" i="40"/>
  <c r="R1153" i="40"/>
  <c r="S1153" i="40"/>
  <c r="L1154" i="40"/>
  <c r="M1154" i="40"/>
  <c r="N1154" i="40"/>
  <c r="O1154" i="40"/>
  <c r="P1154" i="40"/>
  <c r="Q1154" i="40"/>
  <c r="R1154" i="40"/>
  <c r="S1154" i="40"/>
  <c r="L1155" i="40"/>
  <c r="M1155" i="40"/>
  <c r="N1155" i="40"/>
  <c r="O1155" i="40"/>
  <c r="P1155" i="40"/>
  <c r="Q1155" i="40"/>
  <c r="R1155" i="40"/>
  <c r="S1155" i="40"/>
  <c r="L1156" i="40"/>
  <c r="M1156" i="40"/>
  <c r="N1156" i="40"/>
  <c r="O1156" i="40"/>
  <c r="P1156" i="40"/>
  <c r="Q1156" i="40"/>
  <c r="R1156" i="40"/>
  <c r="S1156" i="40"/>
  <c r="L1157" i="40"/>
  <c r="M1157" i="40"/>
  <c r="N1157" i="40"/>
  <c r="O1157" i="40"/>
  <c r="P1157" i="40"/>
  <c r="Q1157" i="40"/>
  <c r="R1157" i="40"/>
  <c r="S1157" i="40"/>
  <c r="L1158" i="40"/>
  <c r="M1158" i="40"/>
  <c r="N1158" i="40"/>
  <c r="O1158" i="40"/>
  <c r="P1158" i="40"/>
  <c r="Q1158" i="40"/>
  <c r="R1158" i="40"/>
  <c r="S1158" i="40"/>
  <c r="L1159" i="40"/>
  <c r="M1159" i="40"/>
  <c r="N1159" i="40"/>
  <c r="O1159" i="40"/>
  <c r="P1159" i="40"/>
  <c r="Q1159" i="40"/>
  <c r="R1159" i="40"/>
  <c r="S1159" i="40"/>
  <c r="L1160" i="40"/>
  <c r="M1160" i="40"/>
  <c r="N1160" i="40"/>
  <c r="O1160" i="40"/>
  <c r="P1160" i="40"/>
  <c r="Q1160" i="40"/>
  <c r="R1160" i="40"/>
  <c r="S1160" i="40"/>
  <c r="L1161" i="40"/>
  <c r="M1161" i="40"/>
  <c r="N1161" i="40"/>
  <c r="O1161" i="40"/>
  <c r="P1161" i="40"/>
  <c r="Q1161" i="40"/>
  <c r="R1161" i="40"/>
  <c r="S1161" i="40"/>
  <c r="L1162" i="40"/>
  <c r="M1162" i="40"/>
  <c r="N1162" i="40"/>
  <c r="O1162" i="40"/>
  <c r="P1162" i="40"/>
  <c r="Q1162" i="40"/>
  <c r="R1162" i="40"/>
  <c r="S1162" i="40"/>
  <c r="L1163" i="40"/>
  <c r="M1163" i="40"/>
  <c r="N1163" i="40"/>
  <c r="O1163" i="40"/>
  <c r="P1163" i="40"/>
  <c r="Q1163" i="40"/>
  <c r="R1163" i="40"/>
  <c r="S1163" i="40"/>
  <c r="L1164" i="40"/>
  <c r="M1164" i="40"/>
  <c r="N1164" i="40"/>
  <c r="O1164" i="40"/>
  <c r="P1164" i="40"/>
  <c r="Q1164" i="40"/>
  <c r="R1164" i="40"/>
  <c r="S1164" i="40"/>
  <c r="L1165" i="40"/>
  <c r="M1165" i="40"/>
  <c r="N1165" i="40"/>
  <c r="O1165" i="40"/>
  <c r="P1165" i="40"/>
  <c r="Q1165" i="40"/>
  <c r="R1165" i="40"/>
  <c r="S1165" i="40"/>
  <c r="L1166" i="40"/>
  <c r="M1166" i="40"/>
  <c r="N1166" i="40"/>
  <c r="O1166" i="40"/>
  <c r="P1166" i="40"/>
  <c r="Q1166" i="40"/>
  <c r="R1166" i="40"/>
  <c r="S1166" i="40"/>
  <c r="L1167" i="40"/>
  <c r="M1167" i="40"/>
  <c r="N1167" i="40"/>
  <c r="O1167" i="40"/>
  <c r="P1167" i="40"/>
  <c r="Q1167" i="40"/>
  <c r="R1167" i="40"/>
  <c r="S1167" i="40"/>
  <c r="L1168" i="40"/>
  <c r="M1168" i="40"/>
  <c r="N1168" i="40"/>
  <c r="O1168" i="40"/>
  <c r="P1168" i="40"/>
  <c r="Q1168" i="40"/>
  <c r="R1168" i="40"/>
  <c r="S1168" i="40"/>
  <c r="L1169" i="40"/>
  <c r="M1169" i="40"/>
  <c r="N1169" i="40"/>
  <c r="O1169" i="40"/>
  <c r="P1169" i="40"/>
  <c r="Q1169" i="40"/>
  <c r="R1169" i="40"/>
  <c r="S1169" i="40"/>
  <c r="L1170" i="40"/>
  <c r="M1170" i="40"/>
  <c r="N1170" i="40"/>
  <c r="O1170" i="40"/>
  <c r="P1170" i="40"/>
  <c r="Q1170" i="40"/>
  <c r="R1170" i="40"/>
  <c r="S1170" i="40"/>
  <c r="L1171" i="40"/>
  <c r="M1171" i="40"/>
  <c r="N1171" i="40"/>
  <c r="O1171" i="40"/>
  <c r="P1171" i="40"/>
  <c r="Q1171" i="40"/>
  <c r="R1171" i="40"/>
  <c r="S1171" i="40"/>
  <c r="L1172" i="40"/>
  <c r="M1172" i="40"/>
  <c r="N1172" i="40"/>
  <c r="O1172" i="40"/>
  <c r="P1172" i="40"/>
  <c r="Q1172" i="40"/>
  <c r="R1172" i="40"/>
  <c r="S1172" i="40"/>
  <c r="L1173" i="40"/>
  <c r="M1173" i="40"/>
  <c r="N1173" i="40"/>
  <c r="O1173" i="40"/>
  <c r="P1173" i="40"/>
  <c r="Q1173" i="40"/>
  <c r="R1173" i="40"/>
  <c r="S1173" i="40"/>
  <c r="L1174" i="40"/>
  <c r="M1174" i="40"/>
  <c r="N1174" i="40"/>
  <c r="O1174" i="40"/>
  <c r="P1174" i="40"/>
  <c r="Q1174" i="40"/>
  <c r="R1174" i="40"/>
  <c r="S1174" i="40"/>
  <c r="L1175" i="40"/>
  <c r="M1175" i="40"/>
  <c r="N1175" i="40"/>
  <c r="O1175" i="40"/>
  <c r="P1175" i="40"/>
  <c r="Q1175" i="40"/>
  <c r="R1175" i="40"/>
  <c r="S1175" i="40"/>
  <c r="L1176" i="40"/>
  <c r="M1176" i="40"/>
  <c r="N1176" i="40"/>
  <c r="O1176" i="40"/>
  <c r="P1176" i="40"/>
  <c r="Q1176" i="40"/>
  <c r="R1176" i="40"/>
  <c r="S1176" i="40"/>
  <c r="L1177" i="40"/>
  <c r="M1177" i="40"/>
  <c r="N1177" i="40"/>
  <c r="O1177" i="40"/>
  <c r="P1177" i="40"/>
  <c r="Q1177" i="40"/>
  <c r="R1177" i="40"/>
  <c r="S1177" i="40"/>
  <c r="L1178" i="40"/>
  <c r="M1178" i="40"/>
  <c r="N1178" i="40"/>
  <c r="O1178" i="40"/>
  <c r="P1178" i="40"/>
  <c r="Q1178" i="40"/>
  <c r="R1178" i="40"/>
  <c r="S1178" i="40"/>
  <c r="L1179" i="40"/>
  <c r="M1179" i="40"/>
  <c r="N1179" i="40"/>
  <c r="O1179" i="40"/>
  <c r="P1179" i="40"/>
  <c r="Q1179" i="40"/>
  <c r="R1179" i="40"/>
  <c r="S1179" i="40"/>
  <c r="L1180" i="40"/>
  <c r="M1180" i="40"/>
  <c r="N1180" i="40"/>
  <c r="O1180" i="40"/>
  <c r="P1180" i="40"/>
  <c r="Q1180" i="40"/>
  <c r="R1180" i="40"/>
  <c r="S1180" i="40"/>
  <c r="L1181" i="40"/>
  <c r="M1181" i="40"/>
  <c r="N1181" i="40"/>
  <c r="O1181" i="40"/>
  <c r="P1181" i="40"/>
  <c r="Q1181" i="40"/>
  <c r="R1181" i="40"/>
  <c r="S1181" i="40"/>
  <c r="L1182" i="40"/>
  <c r="M1182" i="40"/>
  <c r="N1182" i="40"/>
  <c r="O1182" i="40"/>
  <c r="P1182" i="40"/>
  <c r="Q1182" i="40"/>
  <c r="R1182" i="40"/>
  <c r="S1182" i="40"/>
  <c r="L1183" i="40"/>
  <c r="M1183" i="40"/>
  <c r="N1183" i="40"/>
  <c r="O1183" i="40"/>
  <c r="P1183" i="40"/>
  <c r="Q1183" i="40"/>
  <c r="R1183" i="40"/>
  <c r="S1183" i="40"/>
  <c r="L1184" i="40"/>
  <c r="M1184" i="40"/>
  <c r="N1184" i="40"/>
  <c r="O1184" i="40"/>
  <c r="P1184" i="40"/>
  <c r="Q1184" i="40"/>
  <c r="R1184" i="40"/>
  <c r="S1184" i="40"/>
  <c r="L1185" i="40"/>
  <c r="M1185" i="40"/>
  <c r="N1185" i="40"/>
  <c r="O1185" i="40"/>
  <c r="P1185" i="40"/>
  <c r="Q1185" i="40"/>
  <c r="R1185" i="40"/>
  <c r="S1185" i="40"/>
  <c r="L1186" i="40"/>
  <c r="M1186" i="40"/>
  <c r="N1186" i="40"/>
  <c r="O1186" i="40"/>
  <c r="P1186" i="40"/>
  <c r="Q1186" i="40"/>
  <c r="R1186" i="40"/>
  <c r="S1186" i="40"/>
  <c r="L1187" i="40"/>
  <c r="M1187" i="40"/>
  <c r="N1187" i="40"/>
  <c r="O1187" i="40"/>
  <c r="P1187" i="40"/>
  <c r="Q1187" i="40"/>
  <c r="R1187" i="40"/>
  <c r="S1187" i="40"/>
  <c r="L1188" i="40"/>
  <c r="M1188" i="40"/>
  <c r="N1188" i="40"/>
  <c r="O1188" i="40"/>
  <c r="P1188" i="40"/>
  <c r="Q1188" i="40"/>
  <c r="R1188" i="40"/>
  <c r="S1188" i="40"/>
  <c r="L1189" i="40"/>
  <c r="M1189" i="40"/>
  <c r="N1189" i="40"/>
  <c r="O1189" i="40"/>
  <c r="P1189" i="40"/>
  <c r="Q1189" i="40"/>
  <c r="R1189" i="40"/>
  <c r="S1189" i="40"/>
  <c r="L1190" i="40"/>
  <c r="M1190" i="40"/>
  <c r="N1190" i="40"/>
  <c r="O1190" i="40"/>
  <c r="P1190" i="40"/>
  <c r="Q1190" i="40"/>
  <c r="R1190" i="40"/>
  <c r="S1190" i="40"/>
  <c r="L1191" i="40"/>
  <c r="M1191" i="40"/>
  <c r="N1191" i="40"/>
  <c r="O1191" i="40"/>
  <c r="P1191" i="40"/>
  <c r="Q1191" i="40"/>
  <c r="R1191" i="40"/>
  <c r="S1191" i="40"/>
  <c r="L1192" i="40"/>
  <c r="M1192" i="40"/>
  <c r="N1192" i="40"/>
  <c r="O1192" i="40"/>
  <c r="P1192" i="40"/>
  <c r="Q1192" i="40"/>
  <c r="R1192" i="40"/>
  <c r="S1192" i="40"/>
  <c r="L1193" i="40"/>
  <c r="M1193" i="40"/>
  <c r="N1193" i="40"/>
  <c r="O1193" i="40"/>
  <c r="P1193" i="40"/>
  <c r="Q1193" i="40"/>
  <c r="R1193" i="40"/>
  <c r="S1193" i="40"/>
  <c r="L1194" i="40"/>
  <c r="M1194" i="40"/>
  <c r="N1194" i="40"/>
  <c r="O1194" i="40"/>
  <c r="P1194" i="40"/>
  <c r="Q1194" i="40"/>
  <c r="R1194" i="40"/>
  <c r="S1194" i="40"/>
  <c r="L1195" i="40"/>
  <c r="M1195" i="40"/>
  <c r="N1195" i="40"/>
  <c r="O1195" i="40"/>
  <c r="P1195" i="40"/>
  <c r="Q1195" i="40"/>
  <c r="R1195" i="40"/>
  <c r="S1195" i="40"/>
  <c r="L1196" i="40"/>
  <c r="M1196" i="40"/>
  <c r="N1196" i="40"/>
  <c r="O1196" i="40"/>
  <c r="P1196" i="40"/>
  <c r="Q1196" i="40"/>
  <c r="R1196" i="40"/>
  <c r="S1196" i="40"/>
  <c r="L1197" i="40"/>
  <c r="M1197" i="40"/>
  <c r="N1197" i="40"/>
  <c r="O1197" i="40"/>
  <c r="P1197" i="40"/>
  <c r="Q1197" i="40"/>
  <c r="R1197" i="40"/>
  <c r="S1197" i="40"/>
  <c r="L1198" i="40"/>
  <c r="M1198" i="40"/>
  <c r="N1198" i="40"/>
  <c r="O1198" i="40"/>
  <c r="P1198" i="40"/>
  <c r="Q1198" i="40"/>
  <c r="R1198" i="40"/>
  <c r="S1198" i="40"/>
  <c r="L1199" i="40"/>
  <c r="M1199" i="40"/>
  <c r="N1199" i="40"/>
  <c r="O1199" i="40"/>
  <c r="P1199" i="40"/>
  <c r="Q1199" i="40"/>
  <c r="R1199" i="40"/>
  <c r="S1199" i="40"/>
  <c r="L1200" i="40"/>
  <c r="M1200" i="40"/>
  <c r="N1200" i="40"/>
  <c r="O1200" i="40"/>
  <c r="P1200" i="40"/>
  <c r="Q1200" i="40"/>
  <c r="R1200" i="40"/>
  <c r="S1200" i="40"/>
  <c r="L1201" i="40"/>
  <c r="M1201" i="40"/>
  <c r="N1201" i="40"/>
  <c r="O1201" i="40"/>
  <c r="P1201" i="40"/>
  <c r="Q1201" i="40"/>
  <c r="R1201" i="40"/>
  <c r="S1201" i="40"/>
  <c r="L1202" i="40"/>
  <c r="M1202" i="40"/>
  <c r="N1202" i="40"/>
  <c r="O1202" i="40"/>
  <c r="P1202" i="40"/>
  <c r="Q1202" i="40"/>
  <c r="R1202" i="40"/>
  <c r="S1202" i="40"/>
  <c r="L1203" i="40"/>
  <c r="M1203" i="40"/>
  <c r="N1203" i="40"/>
  <c r="O1203" i="40"/>
  <c r="P1203" i="40"/>
  <c r="Q1203" i="40"/>
  <c r="R1203" i="40"/>
  <c r="S1203" i="40"/>
  <c r="L1204" i="40"/>
  <c r="M1204" i="40"/>
  <c r="N1204" i="40"/>
  <c r="O1204" i="40"/>
  <c r="P1204" i="40"/>
  <c r="Q1204" i="40"/>
  <c r="R1204" i="40"/>
  <c r="S1204" i="40"/>
  <c r="L1205" i="40"/>
  <c r="M1205" i="40"/>
  <c r="N1205" i="40"/>
  <c r="O1205" i="40"/>
  <c r="P1205" i="40"/>
  <c r="Q1205" i="40"/>
  <c r="R1205" i="40"/>
  <c r="S1205" i="40"/>
  <c r="L1206" i="40"/>
  <c r="M1206" i="40"/>
  <c r="N1206" i="40"/>
  <c r="O1206" i="40"/>
  <c r="P1206" i="40"/>
  <c r="Q1206" i="40"/>
  <c r="R1206" i="40"/>
  <c r="S1206" i="40"/>
  <c r="L1207" i="40"/>
  <c r="M1207" i="40"/>
  <c r="N1207" i="40"/>
  <c r="O1207" i="40"/>
  <c r="P1207" i="40"/>
  <c r="Q1207" i="40"/>
  <c r="R1207" i="40"/>
  <c r="S1207" i="40"/>
  <c r="L1208" i="40"/>
  <c r="M1208" i="40"/>
  <c r="N1208" i="40"/>
  <c r="O1208" i="40"/>
  <c r="P1208" i="40"/>
  <c r="Q1208" i="40"/>
  <c r="R1208" i="40"/>
  <c r="S1208" i="40"/>
  <c r="L1209" i="40"/>
  <c r="M1209" i="40"/>
  <c r="N1209" i="40"/>
  <c r="O1209" i="40"/>
  <c r="P1209" i="40"/>
  <c r="Q1209" i="40"/>
  <c r="R1209" i="40"/>
  <c r="S1209" i="40"/>
  <c r="L1210" i="40"/>
  <c r="M1210" i="40"/>
  <c r="N1210" i="40"/>
  <c r="O1210" i="40"/>
  <c r="P1210" i="40"/>
  <c r="Q1210" i="40"/>
  <c r="R1210" i="40"/>
  <c r="S1210" i="40"/>
  <c r="L1211" i="40"/>
  <c r="M1211" i="40"/>
  <c r="N1211" i="40"/>
  <c r="O1211" i="40"/>
  <c r="P1211" i="40"/>
  <c r="Q1211" i="40"/>
  <c r="R1211" i="40"/>
  <c r="S1211" i="40"/>
  <c r="L1212" i="40"/>
  <c r="M1212" i="40"/>
  <c r="N1212" i="40"/>
  <c r="O1212" i="40"/>
  <c r="P1212" i="40"/>
  <c r="Q1212" i="40"/>
  <c r="R1212" i="40"/>
  <c r="S1212" i="40"/>
  <c r="L1213" i="40"/>
  <c r="M1213" i="40"/>
  <c r="N1213" i="40"/>
  <c r="O1213" i="40"/>
  <c r="P1213" i="40"/>
  <c r="Q1213" i="40"/>
  <c r="R1213" i="40"/>
  <c r="S1213" i="40"/>
  <c r="L1214" i="40"/>
  <c r="M1214" i="40"/>
  <c r="N1214" i="40"/>
  <c r="O1214" i="40"/>
  <c r="P1214" i="40"/>
  <c r="Q1214" i="40"/>
  <c r="R1214" i="40"/>
  <c r="S1214" i="40"/>
  <c r="L1215" i="40"/>
  <c r="M1215" i="40"/>
  <c r="N1215" i="40"/>
  <c r="O1215" i="40"/>
  <c r="P1215" i="40"/>
  <c r="Q1215" i="40"/>
  <c r="R1215" i="40"/>
  <c r="S1215" i="40"/>
  <c r="L24" i="38"/>
  <c r="M24" i="38"/>
  <c r="O24" i="38"/>
  <c r="P24" i="38"/>
  <c r="T24" i="38"/>
  <c r="U24" i="38"/>
  <c r="L25" i="38"/>
  <c r="M25" i="38"/>
  <c r="O25" i="38"/>
  <c r="P25" i="38"/>
  <c r="T25" i="38"/>
  <c r="U25" i="38"/>
  <c r="L26" i="38"/>
  <c r="M26" i="38"/>
  <c r="O26" i="38"/>
  <c r="P26" i="38"/>
  <c r="T26" i="38"/>
  <c r="U26" i="38"/>
  <c r="L27" i="38"/>
  <c r="M27" i="38"/>
  <c r="O27" i="38"/>
  <c r="P27" i="38"/>
  <c r="T27" i="38"/>
  <c r="U27" i="38"/>
  <c r="L28" i="38"/>
  <c r="M28" i="38"/>
  <c r="O28" i="38"/>
  <c r="P28" i="38"/>
  <c r="T28" i="38"/>
  <c r="U28" i="38"/>
  <c r="L29" i="38"/>
  <c r="M29" i="38"/>
  <c r="O29" i="38"/>
  <c r="P29" i="38"/>
  <c r="T29" i="38"/>
  <c r="U29" i="38"/>
  <c r="L30" i="38"/>
  <c r="M30" i="38"/>
  <c r="O30" i="38"/>
  <c r="P30" i="38"/>
  <c r="T30" i="38"/>
  <c r="U30" i="38"/>
  <c r="L31" i="38"/>
  <c r="M31" i="38"/>
  <c r="O31" i="38"/>
  <c r="P31" i="38"/>
  <c r="T31" i="38"/>
  <c r="U31" i="38"/>
  <c r="L32" i="38"/>
  <c r="M32" i="38"/>
  <c r="O32" i="38"/>
  <c r="P32" i="38"/>
  <c r="T32" i="38"/>
  <c r="U32" i="38"/>
  <c r="L33" i="38"/>
  <c r="M33" i="38"/>
  <c r="O33" i="38"/>
  <c r="P33" i="38"/>
  <c r="T33" i="38"/>
  <c r="U33" i="38"/>
  <c r="L34" i="38"/>
  <c r="M34" i="38"/>
  <c r="O34" i="38"/>
  <c r="P34" i="38"/>
  <c r="T34" i="38"/>
  <c r="U34" i="38"/>
  <c r="L35" i="38"/>
  <c r="M35" i="38"/>
  <c r="O35" i="38"/>
  <c r="P35" i="38"/>
  <c r="T35" i="38"/>
  <c r="U35" i="38"/>
  <c r="L36" i="38"/>
  <c r="M36" i="38"/>
  <c r="O36" i="38"/>
  <c r="P36" i="38"/>
  <c r="T36" i="38"/>
  <c r="U36" i="38"/>
  <c r="L37" i="38"/>
  <c r="M37" i="38"/>
  <c r="O37" i="38"/>
  <c r="P37" i="38"/>
  <c r="T37" i="38"/>
  <c r="U37" i="38"/>
  <c r="L38" i="38"/>
  <c r="M38" i="38"/>
  <c r="O38" i="38"/>
  <c r="P38" i="38"/>
  <c r="T38" i="38"/>
  <c r="U38" i="38"/>
  <c r="L39" i="38"/>
  <c r="M39" i="38"/>
  <c r="O39" i="38"/>
  <c r="P39" i="38"/>
  <c r="T39" i="38"/>
  <c r="U39" i="38"/>
  <c r="L40" i="38"/>
  <c r="M40" i="38"/>
  <c r="O40" i="38"/>
  <c r="P40" i="38"/>
  <c r="T40" i="38"/>
  <c r="U40" i="38"/>
  <c r="L41" i="38"/>
  <c r="M41" i="38"/>
  <c r="O41" i="38"/>
  <c r="P41" i="38"/>
  <c r="T41" i="38"/>
  <c r="U41" i="38"/>
  <c r="L42" i="38"/>
  <c r="M42" i="38"/>
  <c r="O42" i="38"/>
  <c r="P42" i="38"/>
  <c r="T42" i="38"/>
  <c r="U42" i="38"/>
  <c r="L43" i="38"/>
  <c r="M43" i="38"/>
  <c r="O43" i="38"/>
  <c r="P43" i="38"/>
  <c r="T43" i="38"/>
  <c r="U43" i="38"/>
  <c r="L44" i="38"/>
  <c r="M44" i="38"/>
  <c r="O44" i="38"/>
  <c r="P44" i="38"/>
  <c r="T44" i="38"/>
  <c r="U44" i="38"/>
  <c r="L45" i="38"/>
  <c r="M45" i="38"/>
  <c r="O45" i="38"/>
  <c r="P45" i="38"/>
  <c r="T45" i="38"/>
  <c r="U45" i="38"/>
  <c r="L46" i="38"/>
  <c r="M46" i="38"/>
  <c r="O46" i="38"/>
  <c r="P46" i="38"/>
  <c r="T46" i="38"/>
  <c r="U46" i="38"/>
  <c r="L47" i="38"/>
  <c r="M47" i="38"/>
  <c r="O47" i="38"/>
  <c r="P47" i="38"/>
  <c r="T47" i="38"/>
  <c r="U47" i="38"/>
  <c r="L48" i="38"/>
  <c r="M48" i="38"/>
  <c r="O48" i="38"/>
  <c r="P48" i="38"/>
  <c r="T48" i="38"/>
  <c r="U48" i="38"/>
  <c r="L49" i="38"/>
  <c r="M49" i="38"/>
  <c r="O49" i="38"/>
  <c r="P49" i="38"/>
  <c r="T49" i="38"/>
  <c r="U49" i="38"/>
  <c r="L50" i="38"/>
  <c r="M50" i="38"/>
  <c r="O50" i="38"/>
  <c r="P50" i="38"/>
  <c r="T50" i="38"/>
  <c r="U50" i="38"/>
  <c r="L51" i="38"/>
  <c r="M51" i="38"/>
  <c r="O51" i="38"/>
  <c r="P51" i="38"/>
  <c r="T51" i="38"/>
  <c r="U51" i="38"/>
  <c r="L52" i="38"/>
  <c r="M52" i="38"/>
  <c r="O52" i="38"/>
  <c r="P52" i="38"/>
  <c r="T52" i="38"/>
  <c r="U52" i="38"/>
  <c r="L53" i="38"/>
  <c r="M53" i="38"/>
  <c r="O53" i="38"/>
  <c r="P53" i="38"/>
  <c r="T53" i="38"/>
  <c r="U53" i="38"/>
  <c r="L54" i="38"/>
  <c r="M54" i="38"/>
  <c r="O54" i="38"/>
  <c r="P54" i="38"/>
  <c r="T54" i="38"/>
  <c r="U54" i="38"/>
  <c r="L55" i="38"/>
  <c r="M55" i="38"/>
  <c r="O55" i="38"/>
  <c r="P55" i="38"/>
  <c r="T55" i="38"/>
  <c r="U55" i="38"/>
  <c r="L56" i="38"/>
  <c r="M56" i="38"/>
  <c r="O56" i="38"/>
  <c r="P56" i="38"/>
  <c r="T56" i="38"/>
  <c r="U56" i="38"/>
  <c r="L57" i="38"/>
  <c r="M57" i="38"/>
  <c r="O57" i="38"/>
  <c r="P57" i="38"/>
  <c r="T57" i="38"/>
  <c r="U57" i="38"/>
  <c r="L58" i="38"/>
  <c r="M58" i="38"/>
  <c r="O58" i="38"/>
  <c r="P58" i="38"/>
  <c r="T58" i="38"/>
  <c r="U58" i="38"/>
  <c r="L59" i="38"/>
  <c r="M59" i="38"/>
  <c r="O59" i="38"/>
  <c r="P59" i="38"/>
  <c r="T59" i="38"/>
  <c r="U59" i="38"/>
  <c r="L60" i="38"/>
  <c r="M60" i="38"/>
  <c r="O60" i="38"/>
  <c r="P60" i="38"/>
  <c r="T60" i="38"/>
  <c r="U60" i="38"/>
  <c r="L61" i="38"/>
  <c r="M61" i="38"/>
  <c r="O61" i="38"/>
  <c r="P61" i="38"/>
  <c r="T61" i="38"/>
  <c r="U61" i="38"/>
  <c r="L62" i="38"/>
  <c r="M62" i="38"/>
  <c r="O62" i="38"/>
  <c r="P62" i="38"/>
  <c r="T62" i="38"/>
  <c r="U62" i="38"/>
  <c r="L63" i="38"/>
  <c r="M63" i="38"/>
  <c r="O63" i="38"/>
  <c r="P63" i="38"/>
  <c r="T63" i="38"/>
  <c r="U63" i="38"/>
  <c r="L64" i="38"/>
  <c r="M64" i="38"/>
  <c r="O64" i="38"/>
  <c r="P64" i="38"/>
  <c r="T64" i="38"/>
  <c r="U64" i="38"/>
  <c r="L65" i="38"/>
  <c r="M65" i="38"/>
  <c r="O65" i="38"/>
  <c r="P65" i="38"/>
  <c r="T65" i="38"/>
  <c r="U65" i="38"/>
  <c r="L66" i="38"/>
  <c r="M66" i="38"/>
  <c r="O66" i="38"/>
  <c r="P66" i="38"/>
  <c r="T66" i="38"/>
  <c r="U66" i="38"/>
  <c r="L67" i="38"/>
  <c r="M67" i="38"/>
  <c r="O67" i="38"/>
  <c r="P67" i="38"/>
  <c r="T67" i="38"/>
  <c r="U67" i="38"/>
  <c r="L68" i="38"/>
  <c r="M68" i="38"/>
  <c r="O68" i="38"/>
  <c r="P68" i="38"/>
  <c r="T68" i="38"/>
  <c r="U68" i="38"/>
  <c r="L69" i="38"/>
  <c r="M69" i="38"/>
  <c r="O69" i="38"/>
  <c r="P69" i="38"/>
  <c r="T69" i="38"/>
  <c r="U69" i="38"/>
  <c r="L70" i="38"/>
  <c r="M70" i="38"/>
  <c r="O70" i="38"/>
  <c r="P70" i="38"/>
  <c r="T70" i="38"/>
  <c r="U70" i="38"/>
  <c r="L71" i="38"/>
  <c r="M71" i="38"/>
  <c r="O71" i="38"/>
  <c r="P71" i="38"/>
  <c r="T71" i="38"/>
  <c r="U71" i="38"/>
  <c r="L72" i="38"/>
  <c r="M72" i="38"/>
  <c r="O72" i="38"/>
  <c r="P72" i="38"/>
  <c r="T72" i="38"/>
  <c r="U72" i="38"/>
  <c r="L73" i="38"/>
  <c r="M73" i="38"/>
  <c r="O73" i="38"/>
  <c r="P73" i="38"/>
  <c r="T73" i="38"/>
  <c r="U73" i="38"/>
  <c r="L74" i="38"/>
  <c r="M74" i="38"/>
  <c r="O74" i="38"/>
  <c r="P74" i="38"/>
  <c r="T74" i="38"/>
  <c r="U74" i="38"/>
  <c r="L75" i="38"/>
  <c r="M75" i="38"/>
  <c r="O75" i="38"/>
  <c r="P75" i="38"/>
  <c r="T75" i="38"/>
  <c r="U75" i="38"/>
  <c r="L76" i="38"/>
  <c r="M76" i="38"/>
  <c r="O76" i="38"/>
  <c r="P76" i="38"/>
  <c r="T76" i="38"/>
  <c r="U76" i="38"/>
  <c r="L77" i="38"/>
  <c r="M77" i="38"/>
  <c r="O77" i="38"/>
  <c r="P77" i="38"/>
  <c r="T77" i="38"/>
  <c r="U77" i="38"/>
  <c r="L78" i="38"/>
  <c r="M78" i="38"/>
  <c r="O78" i="38"/>
  <c r="P78" i="38"/>
  <c r="T78" i="38"/>
  <c r="U78" i="38"/>
  <c r="L79" i="38"/>
  <c r="M79" i="38"/>
  <c r="O79" i="38"/>
  <c r="P79" i="38"/>
  <c r="T79" i="38"/>
  <c r="U79" i="38"/>
  <c r="L80" i="38"/>
  <c r="M80" i="38"/>
  <c r="O80" i="38"/>
  <c r="P80" i="38"/>
  <c r="T80" i="38"/>
  <c r="U80" i="38"/>
  <c r="L81" i="38"/>
  <c r="M81" i="38"/>
  <c r="O81" i="38"/>
  <c r="P81" i="38"/>
  <c r="T81" i="38"/>
  <c r="U81" i="38"/>
  <c r="L82" i="38"/>
  <c r="M82" i="38"/>
  <c r="O82" i="38"/>
  <c r="P82" i="38"/>
  <c r="T82" i="38"/>
  <c r="U82" i="38"/>
  <c r="L83" i="38"/>
  <c r="M83" i="38"/>
  <c r="O83" i="38"/>
  <c r="P83" i="38"/>
  <c r="T83" i="38"/>
  <c r="U83" i="38"/>
  <c r="L84" i="38"/>
  <c r="M84" i="38"/>
  <c r="O84" i="38"/>
  <c r="P84" i="38"/>
  <c r="T84" i="38"/>
  <c r="U84" i="38"/>
  <c r="L85" i="38"/>
  <c r="M85" i="38"/>
  <c r="O85" i="38"/>
  <c r="P85" i="38"/>
  <c r="T85" i="38"/>
  <c r="U85" i="38"/>
  <c r="L86" i="38"/>
  <c r="M86" i="38"/>
  <c r="O86" i="38"/>
  <c r="P86" i="38"/>
  <c r="T86" i="38"/>
  <c r="U86" i="38"/>
  <c r="L87" i="38"/>
  <c r="M87" i="38"/>
  <c r="O87" i="38"/>
  <c r="P87" i="38"/>
  <c r="T87" i="38"/>
  <c r="U87" i="38"/>
  <c r="L88" i="38"/>
  <c r="M88" i="38"/>
  <c r="O88" i="38"/>
  <c r="P88" i="38"/>
  <c r="T88" i="38"/>
  <c r="U88" i="38"/>
  <c r="L89" i="38"/>
  <c r="M89" i="38"/>
  <c r="O89" i="38"/>
  <c r="P89" i="38"/>
  <c r="T89" i="38"/>
  <c r="U89" i="38"/>
  <c r="L90" i="38"/>
  <c r="M90" i="38"/>
  <c r="O90" i="38"/>
  <c r="P90" i="38"/>
  <c r="T90" i="38"/>
  <c r="U90" i="38"/>
  <c r="L91" i="38"/>
  <c r="M91" i="38"/>
  <c r="O91" i="38"/>
  <c r="P91" i="38"/>
  <c r="T91" i="38"/>
  <c r="U91" i="38"/>
  <c r="L92" i="38"/>
  <c r="M92" i="38"/>
  <c r="O92" i="38"/>
  <c r="P92" i="38"/>
  <c r="T92" i="38"/>
  <c r="U92" i="38"/>
  <c r="L93" i="38"/>
  <c r="M93" i="38"/>
  <c r="O93" i="38"/>
  <c r="P93" i="38"/>
  <c r="T93" i="38"/>
  <c r="U93" i="38"/>
  <c r="L94" i="38"/>
  <c r="M94" i="38"/>
  <c r="O94" i="38"/>
  <c r="P94" i="38"/>
  <c r="T94" i="38"/>
  <c r="U94" i="38"/>
  <c r="L95" i="38"/>
  <c r="M95" i="38"/>
  <c r="O95" i="38"/>
  <c r="P95" i="38"/>
  <c r="T95" i="38"/>
  <c r="U95" i="38"/>
  <c r="L96" i="38"/>
  <c r="M96" i="38"/>
  <c r="O96" i="38"/>
  <c r="P96" i="38"/>
  <c r="T96" i="38"/>
  <c r="U96" i="38"/>
  <c r="L97" i="38"/>
  <c r="M97" i="38"/>
  <c r="O97" i="38"/>
  <c r="P97" i="38"/>
  <c r="T97" i="38"/>
  <c r="U97" i="38"/>
  <c r="L98" i="38"/>
  <c r="M98" i="38"/>
  <c r="O98" i="38"/>
  <c r="P98" i="38"/>
  <c r="T98" i="38"/>
  <c r="U98" i="38"/>
  <c r="L99" i="38"/>
  <c r="M99" i="38"/>
  <c r="O99" i="38"/>
  <c r="P99" i="38"/>
  <c r="T99" i="38"/>
  <c r="U99" i="38"/>
  <c r="L100" i="38"/>
  <c r="M100" i="38"/>
  <c r="O100" i="38"/>
  <c r="P100" i="38"/>
  <c r="T100" i="38"/>
  <c r="U100" i="38"/>
  <c r="L101" i="38"/>
  <c r="M101" i="38"/>
  <c r="O101" i="38"/>
  <c r="P101" i="38"/>
  <c r="T101" i="38"/>
  <c r="U101" i="38"/>
  <c r="L102" i="38"/>
  <c r="M102" i="38"/>
  <c r="O102" i="38"/>
  <c r="P102" i="38"/>
  <c r="T102" i="38"/>
  <c r="U102" i="38"/>
  <c r="L103" i="38"/>
  <c r="M103" i="38"/>
  <c r="O103" i="38"/>
  <c r="P103" i="38"/>
  <c r="T103" i="38"/>
  <c r="U103" i="38"/>
  <c r="L104" i="38"/>
  <c r="M104" i="38"/>
  <c r="O104" i="38"/>
  <c r="P104" i="38"/>
  <c r="T104" i="38"/>
  <c r="U104" i="38"/>
  <c r="L105" i="38"/>
  <c r="M105" i="38"/>
  <c r="O105" i="38"/>
  <c r="P105" i="38"/>
  <c r="T105" i="38"/>
  <c r="U105" i="38"/>
  <c r="L106" i="38"/>
  <c r="M106" i="38"/>
  <c r="O106" i="38"/>
  <c r="P106" i="38"/>
  <c r="T106" i="38"/>
  <c r="U106" i="38"/>
  <c r="L107" i="38"/>
  <c r="M107" i="38"/>
  <c r="O107" i="38"/>
  <c r="P107" i="38"/>
  <c r="T107" i="38"/>
  <c r="U107" i="38"/>
  <c r="L108" i="38"/>
  <c r="M108" i="38"/>
  <c r="O108" i="38"/>
  <c r="P108" i="38"/>
  <c r="T108" i="38"/>
  <c r="U108" i="38"/>
  <c r="L109" i="38"/>
  <c r="M109" i="38"/>
  <c r="O109" i="38"/>
  <c r="P109" i="38"/>
  <c r="T109" i="38"/>
  <c r="U109" i="38"/>
  <c r="L110" i="38"/>
  <c r="M110" i="38"/>
  <c r="O110" i="38"/>
  <c r="P110" i="38"/>
  <c r="T110" i="38"/>
  <c r="U110" i="38"/>
  <c r="L111" i="38"/>
  <c r="M111" i="38"/>
  <c r="O111" i="38"/>
  <c r="P111" i="38"/>
  <c r="T111" i="38"/>
  <c r="U111" i="38"/>
  <c r="L112" i="38"/>
  <c r="M112" i="38"/>
  <c r="O112" i="38"/>
  <c r="P112" i="38"/>
  <c r="T112" i="38"/>
  <c r="U112" i="38"/>
  <c r="L113" i="38"/>
  <c r="M113" i="38"/>
  <c r="O113" i="38"/>
  <c r="P113" i="38"/>
  <c r="T113" i="38"/>
  <c r="U113" i="38"/>
  <c r="L114" i="38"/>
  <c r="M114" i="38"/>
  <c r="O114" i="38"/>
  <c r="P114" i="38"/>
  <c r="T114" i="38"/>
  <c r="U114" i="38"/>
  <c r="L115" i="38"/>
  <c r="M115" i="38"/>
  <c r="O115" i="38"/>
  <c r="P115" i="38"/>
  <c r="T115" i="38"/>
  <c r="U115" i="38"/>
  <c r="L116" i="38"/>
  <c r="M116" i="38"/>
  <c r="O116" i="38"/>
  <c r="P116" i="38"/>
  <c r="T116" i="38"/>
  <c r="U116" i="38"/>
  <c r="L117" i="38"/>
  <c r="M117" i="38"/>
  <c r="O117" i="38"/>
  <c r="P117" i="38"/>
  <c r="T117" i="38"/>
  <c r="U117" i="38"/>
  <c r="L118" i="38"/>
  <c r="M118" i="38"/>
  <c r="O118" i="38"/>
  <c r="P118" i="38"/>
  <c r="T118" i="38"/>
  <c r="U118" i="38"/>
  <c r="L119" i="38"/>
  <c r="M119" i="38"/>
  <c r="O119" i="38"/>
  <c r="P119" i="38"/>
  <c r="T119" i="38"/>
  <c r="U119" i="38"/>
  <c r="L120" i="38"/>
  <c r="M120" i="38"/>
  <c r="O120" i="38"/>
  <c r="P120" i="38"/>
  <c r="T120" i="38"/>
  <c r="U120" i="38"/>
  <c r="L121" i="38"/>
  <c r="M121" i="38"/>
  <c r="O121" i="38"/>
  <c r="P121" i="38"/>
  <c r="T121" i="38"/>
  <c r="U121" i="38"/>
  <c r="L122" i="38"/>
  <c r="M122" i="38"/>
  <c r="O122" i="38"/>
  <c r="P122" i="38"/>
  <c r="T122" i="38"/>
  <c r="U122" i="38"/>
  <c r="L123" i="38"/>
  <c r="M123" i="38"/>
  <c r="O123" i="38"/>
  <c r="P123" i="38"/>
  <c r="T123" i="38"/>
  <c r="U123" i="38"/>
  <c r="L124" i="38"/>
  <c r="M124" i="38"/>
  <c r="O124" i="38"/>
  <c r="P124" i="38"/>
  <c r="T124" i="38"/>
  <c r="U124" i="38"/>
  <c r="L125" i="38"/>
  <c r="M125" i="38"/>
  <c r="O125" i="38"/>
  <c r="P125" i="38"/>
  <c r="T125" i="38"/>
  <c r="U125" i="38"/>
  <c r="L126" i="38"/>
  <c r="M126" i="38"/>
  <c r="O126" i="38"/>
  <c r="P126" i="38"/>
  <c r="T126" i="38"/>
  <c r="U126" i="38"/>
  <c r="L127" i="38"/>
  <c r="M127" i="38"/>
  <c r="O127" i="38"/>
  <c r="P127" i="38"/>
  <c r="T127" i="38"/>
  <c r="U127" i="38"/>
  <c r="L128" i="38"/>
  <c r="M128" i="38"/>
  <c r="O128" i="38"/>
  <c r="P128" i="38"/>
  <c r="T128" i="38"/>
  <c r="U128" i="38"/>
  <c r="L129" i="38"/>
  <c r="M129" i="38"/>
  <c r="O129" i="38"/>
  <c r="P129" i="38"/>
  <c r="T129" i="38"/>
  <c r="U129" i="38"/>
  <c r="L130" i="38"/>
  <c r="M130" i="38"/>
  <c r="O130" i="38"/>
  <c r="P130" i="38"/>
  <c r="T130" i="38"/>
  <c r="U130" i="38"/>
  <c r="L131" i="38"/>
  <c r="M131" i="38"/>
  <c r="O131" i="38"/>
  <c r="P131" i="38"/>
  <c r="T131" i="38"/>
  <c r="U131" i="38"/>
  <c r="L132" i="38"/>
  <c r="M132" i="38"/>
  <c r="O132" i="38"/>
  <c r="P132" i="38"/>
  <c r="T132" i="38"/>
  <c r="U132" i="38"/>
  <c r="L133" i="38"/>
  <c r="M133" i="38"/>
  <c r="O133" i="38"/>
  <c r="P133" i="38"/>
  <c r="T133" i="38"/>
  <c r="U133" i="38"/>
  <c r="L134" i="38"/>
  <c r="M134" i="38"/>
  <c r="O134" i="38"/>
  <c r="P134" i="38"/>
  <c r="T134" i="38"/>
  <c r="U134" i="38"/>
  <c r="L135" i="38"/>
  <c r="M135" i="38"/>
  <c r="O135" i="38"/>
  <c r="P135" i="38"/>
  <c r="T135" i="38"/>
  <c r="U135" i="38"/>
  <c r="L136" i="38"/>
  <c r="M136" i="38"/>
  <c r="O136" i="38"/>
  <c r="P136" i="38"/>
  <c r="T136" i="38"/>
  <c r="U136" i="38"/>
  <c r="L137" i="38"/>
  <c r="M137" i="38"/>
  <c r="O137" i="38"/>
  <c r="P137" i="38"/>
  <c r="T137" i="38"/>
  <c r="U137" i="38"/>
  <c r="L138" i="38"/>
  <c r="M138" i="38"/>
  <c r="O138" i="38"/>
  <c r="P138" i="38"/>
  <c r="T138" i="38"/>
  <c r="U138" i="38"/>
  <c r="L139" i="38"/>
  <c r="M139" i="38"/>
  <c r="O139" i="38"/>
  <c r="P139" i="38"/>
  <c r="T139" i="38"/>
  <c r="U139" i="38"/>
  <c r="L140" i="38"/>
  <c r="M140" i="38"/>
  <c r="O140" i="38"/>
  <c r="P140" i="38"/>
  <c r="T140" i="38"/>
  <c r="U140" i="38"/>
  <c r="L141" i="38"/>
  <c r="M141" i="38"/>
  <c r="O141" i="38"/>
  <c r="P141" i="38"/>
  <c r="T141" i="38"/>
  <c r="U141" i="38"/>
  <c r="L142" i="38"/>
  <c r="M142" i="38"/>
  <c r="O142" i="38"/>
  <c r="P142" i="38"/>
  <c r="T142" i="38"/>
  <c r="U142" i="38"/>
  <c r="L143" i="38"/>
  <c r="M143" i="38"/>
  <c r="O143" i="38"/>
  <c r="P143" i="38"/>
  <c r="T143" i="38"/>
  <c r="U143" i="38"/>
  <c r="L144" i="38"/>
  <c r="M144" i="38"/>
  <c r="O144" i="38"/>
  <c r="P144" i="38"/>
  <c r="T144" i="38"/>
  <c r="U144" i="38"/>
  <c r="L145" i="38"/>
  <c r="M145" i="38"/>
  <c r="O145" i="38"/>
  <c r="P145" i="38"/>
  <c r="T145" i="38"/>
  <c r="U145" i="38"/>
  <c r="L146" i="38"/>
  <c r="M146" i="38"/>
  <c r="O146" i="38"/>
  <c r="P146" i="38"/>
  <c r="T146" i="38"/>
  <c r="U146" i="38"/>
  <c r="L147" i="38"/>
  <c r="M147" i="38"/>
  <c r="O147" i="38"/>
  <c r="P147" i="38"/>
  <c r="T147" i="38"/>
  <c r="U147" i="38"/>
  <c r="L148" i="38"/>
  <c r="M148" i="38"/>
  <c r="O148" i="38"/>
  <c r="P148" i="38"/>
  <c r="T148" i="38"/>
  <c r="U148" i="38"/>
  <c r="L149" i="38"/>
  <c r="M149" i="38"/>
  <c r="O149" i="38"/>
  <c r="P149" i="38"/>
  <c r="T149" i="38"/>
  <c r="U149" i="38"/>
  <c r="L150" i="38"/>
  <c r="M150" i="38"/>
  <c r="O150" i="38"/>
  <c r="P150" i="38"/>
  <c r="T150" i="38"/>
  <c r="U150" i="38"/>
  <c r="L151" i="38"/>
  <c r="M151" i="38"/>
  <c r="O151" i="38"/>
  <c r="P151" i="38"/>
  <c r="T151" i="38"/>
  <c r="U151" i="38"/>
  <c r="L152" i="38"/>
  <c r="M152" i="38"/>
  <c r="O152" i="38"/>
  <c r="P152" i="38"/>
  <c r="T152" i="38"/>
  <c r="U152" i="38"/>
  <c r="L153" i="38"/>
  <c r="M153" i="38"/>
  <c r="O153" i="38"/>
  <c r="P153" i="38"/>
  <c r="T153" i="38"/>
  <c r="U153" i="38"/>
  <c r="L154" i="38"/>
  <c r="M154" i="38"/>
  <c r="O154" i="38"/>
  <c r="P154" i="38"/>
  <c r="T154" i="38"/>
  <c r="U154" i="38"/>
  <c r="L155" i="38"/>
  <c r="M155" i="38"/>
  <c r="O155" i="38"/>
  <c r="P155" i="38"/>
  <c r="T155" i="38"/>
  <c r="U155" i="38"/>
  <c r="L156" i="38"/>
  <c r="M156" i="38"/>
  <c r="O156" i="38"/>
  <c r="P156" i="38"/>
  <c r="T156" i="38"/>
  <c r="U156" i="38"/>
  <c r="L157" i="38"/>
  <c r="M157" i="38"/>
  <c r="O157" i="38"/>
  <c r="P157" i="38"/>
  <c r="T157" i="38"/>
  <c r="U157" i="38"/>
  <c r="L158" i="38"/>
  <c r="M158" i="38"/>
  <c r="O158" i="38"/>
  <c r="P158" i="38"/>
  <c r="T158" i="38"/>
  <c r="U158" i="38"/>
  <c r="L159" i="38"/>
  <c r="M159" i="38"/>
  <c r="O159" i="38"/>
  <c r="P159" i="38"/>
  <c r="T159" i="38"/>
  <c r="U159" i="38"/>
  <c r="L160" i="38"/>
  <c r="M160" i="38"/>
  <c r="O160" i="38"/>
  <c r="P160" i="38"/>
  <c r="T160" i="38"/>
  <c r="U160" i="38"/>
  <c r="L161" i="38"/>
  <c r="M161" i="38"/>
  <c r="O161" i="38"/>
  <c r="P161" i="38"/>
  <c r="T161" i="38"/>
  <c r="U161" i="38"/>
  <c r="L162" i="38"/>
  <c r="M162" i="38"/>
  <c r="O162" i="38"/>
  <c r="P162" i="38"/>
  <c r="T162" i="38"/>
  <c r="U162" i="38"/>
  <c r="L163" i="38"/>
  <c r="M163" i="38"/>
  <c r="O163" i="38"/>
  <c r="P163" i="38"/>
  <c r="T163" i="38"/>
  <c r="U163" i="38"/>
  <c r="L164" i="38"/>
  <c r="M164" i="38"/>
  <c r="O164" i="38"/>
  <c r="P164" i="38"/>
  <c r="T164" i="38"/>
  <c r="U164" i="38"/>
  <c r="L165" i="38"/>
  <c r="M165" i="38"/>
  <c r="O165" i="38"/>
  <c r="P165" i="38"/>
  <c r="T165" i="38"/>
  <c r="U165" i="38"/>
  <c r="L166" i="38"/>
  <c r="M166" i="38"/>
  <c r="O166" i="38"/>
  <c r="P166" i="38"/>
  <c r="T166" i="38"/>
  <c r="U166" i="38"/>
  <c r="L167" i="38"/>
  <c r="M167" i="38"/>
  <c r="O167" i="38"/>
  <c r="P167" i="38"/>
  <c r="T167" i="38"/>
  <c r="U167" i="38"/>
  <c r="L168" i="38"/>
  <c r="M168" i="38"/>
  <c r="O168" i="38"/>
  <c r="P168" i="38"/>
  <c r="T168" i="38"/>
  <c r="U168" i="38"/>
  <c r="L169" i="38"/>
  <c r="M169" i="38"/>
  <c r="O169" i="38"/>
  <c r="P169" i="38"/>
  <c r="T169" i="38"/>
  <c r="U169" i="38"/>
  <c r="L170" i="38"/>
  <c r="M170" i="38"/>
  <c r="O170" i="38"/>
  <c r="P170" i="38"/>
  <c r="T170" i="38"/>
  <c r="U170" i="38"/>
  <c r="L171" i="38"/>
  <c r="M171" i="38"/>
  <c r="O171" i="38"/>
  <c r="P171" i="38"/>
  <c r="T171" i="38"/>
  <c r="U171" i="38"/>
  <c r="L172" i="38"/>
  <c r="M172" i="38"/>
  <c r="O172" i="38"/>
  <c r="P172" i="38"/>
  <c r="T172" i="38"/>
  <c r="U172" i="38"/>
  <c r="L173" i="38"/>
  <c r="M173" i="38"/>
  <c r="O173" i="38"/>
  <c r="P173" i="38"/>
  <c r="T173" i="38"/>
  <c r="U173" i="38"/>
  <c r="L174" i="38"/>
  <c r="M174" i="38"/>
  <c r="O174" i="38"/>
  <c r="P174" i="38"/>
  <c r="T174" i="38"/>
  <c r="U174" i="38"/>
  <c r="L175" i="38"/>
  <c r="M175" i="38"/>
  <c r="O175" i="38"/>
  <c r="P175" i="38"/>
  <c r="T175" i="38"/>
  <c r="U175" i="38"/>
  <c r="L176" i="38"/>
  <c r="M176" i="38"/>
  <c r="O176" i="38"/>
  <c r="P176" i="38"/>
  <c r="T176" i="38"/>
  <c r="U176" i="38"/>
  <c r="L177" i="38"/>
  <c r="M177" i="38"/>
  <c r="O177" i="38"/>
  <c r="P177" i="38"/>
  <c r="T177" i="38"/>
  <c r="U177" i="38"/>
  <c r="L178" i="38"/>
  <c r="M178" i="38"/>
  <c r="O178" i="38"/>
  <c r="P178" i="38"/>
  <c r="T178" i="38"/>
  <c r="U178" i="38"/>
  <c r="L179" i="38"/>
  <c r="M179" i="38"/>
  <c r="O179" i="38"/>
  <c r="P179" i="38"/>
  <c r="T179" i="38"/>
  <c r="U179" i="38"/>
  <c r="L180" i="38"/>
  <c r="M180" i="38"/>
  <c r="O180" i="38"/>
  <c r="P180" i="38"/>
  <c r="T180" i="38"/>
  <c r="U180" i="38"/>
  <c r="L181" i="38"/>
  <c r="M181" i="38"/>
  <c r="O181" i="38"/>
  <c r="P181" i="38"/>
  <c r="T181" i="38"/>
  <c r="U181" i="38"/>
  <c r="L182" i="38"/>
  <c r="M182" i="38"/>
  <c r="O182" i="38"/>
  <c r="P182" i="38"/>
  <c r="T182" i="38"/>
  <c r="U182" i="38"/>
  <c r="L183" i="38"/>
  <c r="M183" i="38"/>
  <c r="O183" i="38"/>
  <c r="P183" i="38"/>
  <c r="T183" i="38"/>
  <c r="U183" i="38"/>
  <c r="L184" i="38"/>
  <c r="M184" i="38"/>
  <c r="O184" i="38"/>
  <c r="P184" i="38"/>
  <c r="T184" i="38"/>
  <c r="U184" i="38"/>
  <c r="L185" i="38"/>
  <c r="M185" i="38"/>
  <c r="O185" i="38"/>
  <c r="P185" i="38"/>
  <c r="T185" i="38"/>
  <c r="U185" i="38"/>
  <c r="L186" i="38"/>
  <c r="M186" i="38"/>
  <c r="O186" i="38"/>
  <c r="P186" i="38"/>
  <c r="T186" i="38"/>
  <c r="U186" i="38"/>
  <c r="L187" i="38"/>
  <c r="M187" i="38"/>
  <c r="O187" i="38"/>
  <c r="P187" i="38"/>
  <c r="T187" i="38"/>
  <c r="U187" i="38"/>
  <c r="L188" i="38"/>
  <c r="M188" i="38"/>
  <c r="O188" i="38"/>
  <c r="P188" i="38"/>
  <c r="T188" i="38"/>
  <c r="U188" i="38"/>
  <c r="L189" i="38"/>
  <c r="M189" i="38"/>
  <c r="O189" i="38"/>
  <c r="P189" i="38"/>
  <c r="T189" i="38"/>
  <c r="U189" i="38"/>
  <c r="L190" i="38"/>
  <c r="M190" i="38"/>
  <c r="O190" i="38"/>
  <c r="P190" i="38"/>
  <c r="T190" i="38"/>
  <c r="U190" i="38"/>
  <c r="L191" i="38"/>
  <c r="M191" i="38"/>
  <c r="O191" i="38"/>
  <c r="P191" i="38"/>
  <c r="T191" i="38"/>
  <c r="U191" i="38"/>
  <c r="L192" i="38"/>
  <c r="M192" i="38"/>
  <c r="O192" i="38"/>
  <c r="P192" i="38"/>
  <c r="T192" i="38"/>
  <c r="U192" i="38"/>
  <c r="L193" i="38"/>
  <c r="M193" i="38"/>
  <c r="O193" i="38"/>
  <c r="P193" i="38"/>
  <c r="T193" i="38"/>
  <c r="U193" i="38"/>
  <c r="L194" i="38"/>
  <c r="M194" i="38"/>
  <c r="O194" i="38"/>
  <c r="P194" i="38"/>
  <c r="T194" i="38"/>
  <c r="U194" i="38"/>
  <c r="L195" i="38"/>
  <c r="M195" i="38"/>
  <c r="O195" i="38"/>
  <c r="P195" i="38"/>
  <c r="T195" i="38"/>
  <c r="U195" i="38"/>
  <c r="L196" i="38"/>
  <c r="M196" i="38"/>
  <c r="O196" i="38"/>
  <c r="P196" i="38"/>
  <c r="T196" i="38"/>
  <c r="U196" i="38"/>
  <c r="L197" i="38"/>
  <c r="M197" i="38"/>
  <c r="O197" i="38"/>
  <c r="P197" i="38"/>
  <c r="T197" i="38"/>
  <c r="U197" i="38"/>
  <c r="L198" i="38"/>
  <c r="M198" i="38"/>
  <c r="O198" i="38"/>
  <c r="P198" i="38"/>
  <c r="T198" i="38"/>
  <c r="U198" i="38"/>
  <c r="L199" i="38"/>
  <c r="M199" i="38"/>
  <c r="O199" i="38"/>
  <c r="P199" i="38"/>
  <c r="T199" i="38"/>
  <c r="U199" i="38"/>
  <c r="L200" i="38"/>
  <c r="M200" i="38"/>
  <c r="O200" i="38"/>
  <c r="P200" i="38"/>
  <c r="T200" i="38"/>
  <c r="U200" i="38"/>
  <c r="L201" i="38"/>
  <c r="M201" i="38"/>
  <c r="O201" i="38"/>
  <c r="P201" i="38"/>
  <c r="T201" i="38"/>
  <c r="U201" i="38"/>
  <c r="L202" i="38"/>
  <c r="M202" i="38"/>
  <c r="O202" i="38"/>
  <c r="P202" i="38"/>
  <c r="T202" i="38"/>
  <c r="U202" i="38"/>
  <c r="L203" i="38"/>
  <c r="M203" i="38"/>
  <c r="O203" i="38"/>
  <c r="P203" i="38"/>
  <c r="T203" i="38"/>
  <c r="U203" i="38"/>
  <c r="L204" i="38"/>
  <c r="M204" i="38"/>
  <c r="O204" i="38"/>
  <c r="P204" i="38"/>
  <c r="T204" i="38"/>
  <c r="U204" i="38"/>
  <c r="L205" i="38"/>
  <c r="M205" i="38"/>
  <c r="O205" i="38"/>
  <c r="P205" i="38"/>
  <c r="T205" i="38"/>
  <c r="U205" i="38"/>
  <c r="L206" i="38"/>
  <c r="M206" i="38"/>
  <c r="O206" i="38"/>
  <c r="P206" i="38"/>
  <c r="T206" i="38"/>
  <c r="U206" i="38"/>
  <c r="L207" i="38"/>
  <c r="M207" i="38"/>
  <c r="O207" i="38"/>
  <c r="P207" i="38"/>
  <c r="T207" i="38"/>
  <c r="U207" i="38"/>
  <c r="L208" i="38"/>
  <c r="M208" i="38"/>
  <c r="O208" i="38"/>
  <c r="P208" i="38"/>
  <c r="T208" i="38"/>
  <c r="U208" i="38"/>
  <c r="L209" i="38"/>
  <c r="M209" i="38"/>
  <c r="O209" i="38"/>
  <c r="P209" i="38"/>
  <c r="T209" i="38"/>
  <c r="U209" i="38"/>
  <c r="L210" i="38"/>
  <c r="M210" i="38"/>
  <c r="O210" i="38"/>
  <c r="P210" i="38"/>
  <c r="T210" i="38"/>
  <c r="U210" i="38"/>
  <c r="L211" i="38"/>
  <c r="M211" i="38"/>
  <c r="O211" i="38"/>
  <c r="P211" i="38"/>
  <c r="T211" i="38"/>
  <c r="U211" i="38"/>
  <c r="L212" i="38"/>
  <c r="M212" i="38"/>
  <c r="O212" i="38"/>
  <c r="P212" i="38"/>
  <c r="T212" i="38"/>
  <c r="U212" i="38"/>
  <c r="L213" i="38"/>
  <c r="M213" i="38"/>
  <c r="O213" i="38"/>
  <c r="P213" i="38"/>
  <c r="T213" i="38"/>
  <c r="U213" i="38"/>
  <c r="L214" i="38"/>
  <c r="M214" i="38"/>
  <c r="O214" i="38"/>
  <c r="P214" i="38"/>
  <c r="T214" i="38"/>
  <c r="U214" i="38"/>
  <c r="L215" i="38"/>
  <c r="M215" i="38"/>
  <c r="O215" i="38"/>
  <c r="P215" i="38"/>
  <c r="T215" i="38"/>
  <c r="U215" i="38"/>
  <c r="L216" i="38"/>
  <c r="M216" i="38"/>
  <c r="O216" i="38"/>
  <c r="P216" i="38"/>
  <c r="T216" i="38"/>
  <c r="U216" i="38"/>
  <c r="L217" i="38"/>
  <c r="M217" i="38"/>
  <c r="O217" i="38"/>
  <c r="P217" i="38"/>
  <c r="T217" i="38"/>
  <c r="U217" i="38"/>
  <c r="L218" i="38"/>
  <c r="M218" i="38"/>
  <c r="O218" i="38"/>
  <c r="P218" i="38"/>
  <c r="T218" i="38"/>
  <c r="U218" i="38"/>
  <c r="L219" i="38"/>
  <c r="M219" i="38"/>
  <c r="O219" i="38"/>
  <c r="P219" i="38"/>
  <c r="T219" i="38"/>
  <c r="U219" i="38"/>
  <c r="L220" i="38"/>
  <c r="M220" i="38"/>
  <c r="O220" i="38"/>
  <c r="P220" i="38"/>
  <c r="T220" i="38"/>
  <c r="U220" i="38"/>
  <c r="L221" i="38"/>
  <c r="M221" i="38"/>
  <c r="O221" i="38"/>
  <c r="P221" i="38"/>
  <c r="T221" i="38"/>
  <c r="U221" i="38"/>
  <c r="L222" i="38"/>
  <c r="M222" i="38"/>
  <c r="O222" i="38"/>
  <c r="P222" i="38"/>
  <c r="T222" i="38"/>
  <c r="U222" i="38"/>
  <c r="L223" i="38"/>
  <c r="M223" i="38"/>
  <c r="O223" i="38"/>
  <c r="P223" i="38"/>
  <c r="T223" i="38"/>
  <c r="U223" i="38"/>
  <c r="L224" i="38"/>
  <c r="M224" i="38"/>
  <c r="O224" i="38"/>
  <c r="P224" i="38"/>
  <c r="T224" i="38"/>
  <c r="U224" i="38"/>
  <c r="L225" i="38"/>
  <c r="M225" i="38"/>
  <c r="O225" i="38"/>
  <c r="P225" i="38"/>
  <c r="T225" i="38"/>
  <c r="U225" i="38"/>
  <c r="L226" i="38"/>
  <c r="M226" i="38"/>
  <c r="O226" i="38"/>
  <c r="P226" i="38"/>
  <c r="T226" i="38"/>
  <c r="U226" i="38"/>
  <c r="L227" i="38"/>
  <c r="M227" i="38"/>
  <c r="O227" i="38"/>
  <c r="P227" i="38"/>
  <c r="T227" i="38"/>
  <c r="U227" i="38"/>
  <c r="L228" i="38"/>
  <c r="M228" i="38"/>
  <c r="O228" i="38"/>
  <c r="P228" i="38"/>
  <c r="T228" i="38"/>
  <c r="U228" i="38"/>
  <c r="L229" i="38"/>
  <c r="M229" i="38"/>
  <c r="O229" i="38"/>
  <c r="P229" i="38"/>
  <c r="T229" i="38"/>
  <c r="U229" i="38"/>
  <c r="L230" i="38"/>
  <c r="M230" i="38"/>
  <c r="O230" i="38"/>
  <c r="P230" i="38"/>
  <c r="T230" i="38"/>
  <c r="U230" i="38"/>
  <c r="L231" i="38"/>
  <c r="M231" i="38"/>
  <c r="O231" i="38"/>
  <c r="P231" i="38"/>
  <c r="T231" i="38"/>
  <c r="U231" i="38"/>
  <c r="L232" i="38"/>
  <c r="M232" i="38"/>
  <c r="O232" i="38"/>
  <c r="P232" i="38"/>
  <c r="T232" i="38"/>
  <c r="U232" i="38"/>
  <c r="L233" i="38"/>
  <c r="M233" i="38"/>
  <c r="O233" i="38"/>
  <c r="P233" i="38"/>
  <c r="T233" i="38"/>
  <c r="U233" i="38"/>
  <c r="L234" i="38"/>
  <c r="M234" i="38"/>
  <c r="O234" i="38"/>
  <c r="P234" i="38"/>
  <c r="T234" i="38"/>
  <c r="U234" i="38"/>
  <c r="L235" i="38"/>
  <c r="M235" i="38"/>
  <c r="O235" i="38"/>
  <c r="P235" i="38"/>
  <c r="T235" i="38"/>
  <c r="U235" i="38"/>
  <c r="L236" i="38"/>
  <c r="M236" i="38"/>
  <c r="O236" i="38"/>
  <c r="P236" i="38"/>
  <c r="T236" i="38"/>
  <c r="U236" i="38"/>
  <c r="L237" i="38"/>
  <c r="M237" i="38"/>
  <c r="O237" i="38"/>
  <c r="P237" i="38"/>
  <c r="T237" i="38"/>
  <c r="U237" i="38"/>
  <c r="L238" i="38"/>
  <c r="M238" i="38"/>
  <c r="O238" i="38"/>
  <c r="P238" i="38"/>
  <c r="T238" i="38"/>
  <c r="U238" i="38"/>
  <c r="L239" i="38"/>
  <c r="M239" i="38"/>
  <c r="O239" i="38"/>
  <c r="P239" i="38"/>
  <c r="T239" i="38"/>
  <c r="U239" i="38"/>
  <c r="L240" i="38"/>
  <c r="M240" i="38"/>
  <c r="O240" i="38"/>
  <c r="P240" i="38"/>
  <c r="T240" i="38"/>
  <c r="U240" i="38"/>
  <c r="L241" i="38"/>
  <c r="M241" i="38"/>
  <c r="O241" i="38"/>
  <c r="P241" i="38"/>
  <c r="T241" i="38"/>
  <c r="U241" i="38"/>
  <c r="L242" i="38"/>
  <c r="M242" i="38"/>
  <c r="O242" i="38"/>
  <c r="P242" i="38"/>
  <c r="T242" i="38"/>
  <c r="U242" i="38"/>
  <c r="L243" i="38"/>
  <c r="M243" i="38"/>
  <c r="O243" i="38"/>
  <c r="P243" i="38"/>
  <c r="T243" i="38"/>
  <c r="U243" i="38"/>
  <c r="L244" i="38"/>
  <c r="M244" i="38"/>
  <c r="O244" i="38"/>
  <c r="P244" i="38"/>
  <c r="T244" i="38"/>
  <c r="U244" i="38"/>
  <c r="L245" i="38"/>
  <c r="M245" i="38"/>
  <c r="O245" i="38"/>
  <c r="P245" i="38"/>
  <c r="T245" i="38"/>
  <c r="U245" i="38"/>
  <c r="L246" i="38"/>
  <c r="M246" i="38"/>
  <c r="O246" i="38"/>
  <c r="P246" i="38"/>
  <c r="T246" i="38"/>
  <c r="U246" i="38"/>
  <c r="L247" i="38"/>
  <c r="M247" i="38"/>
  <c r="O247" i="38"/>
  <c r="P247" i="38"/>
  <c r="T247" i="38"/>
  <c r="U247" i="38"/>
  <c r="L248" i="38"/>
  <c r="M248" i="38"/>
  <c r="O248" i="38"/>
  <c r="P248" i="38"/>
  <c r="T248" i="38"/>
  <c r="U248" i="38"/>
  <c r="L249" i="38"/>
  <c r="M249" i="38"/>
  <c r="O249" i="38"/>
  <c r="P249" i="38"/>
  <c r="T249" i="38"/>
  <c r="U249" i="38"/>
  <c r="L250" i="38"/>
  <c r="M250" i="38"/>
  <c r="O250" i="38"/>
  <c r="P250" i="38"/>
  <c r="T250" i="38"/>
  <c r="U250" i="38"/>
  <c r="L251" i="38"/>
  <c r="M251" i="38"/>
  <c r="O251" i="38"/>
  <c r="P251" i="38"/>
  <c r="T251" i="38"/>
  <c r="U251" i="38"/>
  <c r="L252" i="38"/>
  <c r="M252" i="38"/>
  <c r="O252" i="38"/>
  <c r="P252" i="38"/>
  <c r="T252" i="38"/>
  <c r="U252" i="38"/>
  <c r="L253" i="38"/>
  <c r="M253" i="38"/>
  <c r="O253" i="38"/>
  <c r="P253" i="38"/>
  <c r="T253" i="38"/>
  <c r="U253" i="38"/>
  <c r="L254" i="38"/>
  <c r="M254" i="38"/>
  <c r="O254" i="38"/>
  <c r="P254" i="38"/>
  <c r="T254" i="38"/>
  <c r="U254" i="38"/>
  <c r="L255" i="38"/>
  <c r="M255" i="38"/>
  <c r="O255" i="38"/>
  <c r="P255" i="38"/>
  <c r="T255" i="38"/>
  <c r="U255" i="38"/>
  <c r="L256" i="38"/>
  <c r="M256" i="38"/>
  <c r="O256" i="38"/>
  <c r="P256" i="38"/>
  <c r="T256" i="38"/>
  <c r="U256" i="38"/>
  <c r="L257" i="38"/>
  <c r="M257" i="38"/>
  <c r="O257" i="38"/>
  <c r="P257" i="38"/>
  <c r="T257" i="38"/>
  <c r="U257" i="38"/>
  <c r="L258" i="38"/>
  <c r="M258" i="38"/>
  <c r="O258" i="38"/>
  <c r="P258" i="38"/>
  <c r="T258" i="38"/>
  <c r="U258" i="38"/>
  <c r="L259" i="38"/>
  <c r="M259" i="38"/>
  <c r="O259" i="38"/>
  <c r="P259" i="38"/>
  <c r="T259" i="38"/>
  <c r="U259" i="38"/>
  <c r="L260" i="38"/>
  <c r="M260" i="38"/>
  <c r="O260" i="38"/>
  <c r="P260" i="38"/>
  <c r="T260" i="38"/>
  <c r="U260" i="38"/>
  <c r="L261" i="38"/>
  <c r="M261" i="38"/>
  <c r="O261" i="38"/>
  <c r="P261" i="38"/>
  <c r="T261" i="38"/>
  <c r="U261" i="38"/>
  <c r="L262" i="38"/>
  <c r="M262" i="38"/>
  <c r="O262" i="38"/>
  <c r="P262" i="38"/>
  <c r="T262" i="38"/>
  <c r="U262" i="38"/>
  <c r="L263" i="38"/>
  <c r="M263" i="38"/>
  <c r="O263" i="38"/>
  <c r="P263" i="38"/>
  <c r="T263" i="38"/>
  <c r="U263" i="38"/>
  <c r="L264" i="38"/>
  <c r="M264" i="38"/>
  <c r="O264" i="38"/>
  <c r="P264" i="38"/>
  <c r="T264" i="38"/>
  <c r="U264" i="38"/>
  <c r="L265" i="38"/>
  <c r="M265" i="38"/>
  <c r="O265" i="38"/>
  <c r="P265" i="38"/>
  <c r="T265" i="38"/>
  <c r="U265" i="38"/>
  <c r="L266" i="38"/>
  <c r="M266" i="38"/>
  <c r="O266" i="38"/>
  <c r="P266" i="38"/>
  <c r="T266" i="38"/>
  <c r="U266" i="38"/>
  <c r="L267" i="38"/>
  <c r="M267" i="38"/>
  <c r="O267" i="38"/>
  <c r="P267" i="38"/>
  <c r="T267" i="38"/>
  <c r="U267" i="38"/>
  <c r="L268" i="38"/>
  <c r="M268" i="38"/>
  <c r="O268" i="38"/>
  <c r="P268" i="38"/>
  <c r="T268" i="38"/>
  <c r="U268" i="38"/>
  <c r="L269" i="38"/>
  <c r="M269" i="38"/>
  <c r="O269" i="38"/>
  <c r="P269" i="38"/>
  <c r="T269" i="38"/>
  <c r="U269" i="38"/>
  <c r="L270" i="38"/>
  <c r="M270" i="38"/>
  <c r="O270" i="38"/>
  <c r="P270" i="38"/>
  <c r="T270" i="38"/>
  <c r="U270" i="38"/>
  <c r="L271" i="38"/>
  <c r="M271" i="38"/>
  <c r="O271" i="38"/>
  <c r="P271" i="38"/>
  <c r="T271" i="38"/>
  <c r="U271" i="38"/>
  <c r="L272" i="38"/>
  <c r="M272" i="38"/>
  <c r="O272" i="38"/>
  <c r="P272" i="38"/>
  <c r="T272" i="38"/>
  <c r="U272" i="38"/>
  <c r="L273" i="38"/>
  <c r="M273" i="38"/>
  <c r="O273" i="38"/>
  <c r="P273" i="38"/>
  <c r="T273" i="38"/>
  <c r="U273" i="38"/>
  <c r="L274" i="38"/>
  <c r="M274" i="38"/>
  <c r="O274" i="38"/>
  <c r="P274" i="38"/>
  <c r="T274" i="38"/>
  <c r="U274" i="38"/>
  <c r="L275" i="38"/>
  <c r="M275" i="38"/>
  <c r="O275" i="38"/>
  <c r="P275" i="38"/>
  <c r="T275" i="38"/>
  <c r="U275" i="38"/>
  <c r="L276" i="38"/>
  <c r="M276" i="38"/>
  <c r="O276" i="38"/>
  <c r="P276" i="38"/>
  <c r="T276" i="38"/>
  <c r="U276" i="38"/>
  <c r="L277" i="38"/>
  <c r="M277" i="38"/>
  <c r="O277" i="38"/>
  <c r="P277" i="38"/>
  <c r="T277" i="38"/>
  <c r="U277" i="38"/>
  <c r="L278" i="38"/>
  <c r="M278" i="38"/>
  <c r="O278" i="38"/>
  <c r="P278" i="38"/>
  <c r="T278" i="38"/>
  <c r="U278" i="38"/>
  <c r="L279" i="38"/>
  <c r="M279" i="38"/>
  <c r="O279" i="38"/>
  <c r="P279" i="38"/>
  <c r="T279" i="38"/>
  <c r="U279" i="38"/>
  <c r="L280" i="38"/>
  <c r="M280" i="38"/>
  <c r="O280" i="38"/>
  <c r="P280" i="38"/>
  <c r="T280" i="38"/>
  <c r="U280" i="38"/>
  <c r="L281" i="38"/>
  <c r="M281" i="38"/>
  <c r="O281" i="38"/>
  <c r="P281" i="38"/>
  <c r="T281" i="38"/>
  <c r="U281" i="38"/>
  <c r="L282" i="38"/>
  <c r="M282" i="38"/>
  <c r="O282" i="38"/>
  <c r="P282" i="38"/>
  <c r="T282" i="38"/>
  <c r="U282" i="38"/>
  <c r="L283" i="38"/>
  <c r="M283" i="38"/>
  <c r="O283" i="38"/>
  <c r="P283" i="38"/>
  <c r="T283" i="38"/>
  <c r="U283" i="38"/>
  <c r="L284" i="38"/>
  <c r="M284" i="38"/>
  <c r="O284" i="38"/>
  <c r="P284" i="38"/>
  <c r="T284" i="38"/>
  <c r="U284" i="38"/>
  <c r="L285" i="38"/>
  <c r="M285" i="38"/>
  <c r="O285" i="38"/>
  <c r="P285" i="38"/>
  <c r="T285" i="38"/>
  <c r="U285" i="38"/>
  <c r="L286" i="38"/>
  <c r="M286" i="38"/>
  <c r="O286" i="38"/>
  <c r="P286" i="38"/>
  <c r="T286" i="38"/>
  <c r="U286" i="38"/>
  <c r="L287" i="38"/>
  <c r="M287" i="38"/>
  <c r="O287" i="38"/>
  <c r="P287" i="38"/>
  <c r="T287" i="38"/>
  <c r="U287" i="38"/>
  <c r="L288" i="38"/>
  <c r="M288" i="38"/>
  <c r="O288" i="38"/>
  <c r="P288" i="38"/>
  <c r="T288" i="38"/>
  <c r="U288" i="38"/>
  <c r="L289" i="38"/>
  <c r="M289" i="38"/>
  <c r="O289" i="38"/>
  <c r="P289" i="38"/>
  <c r="T289" i="38"/>
  <c r="U289" i="38"/>
  <c r="L290" i="38"/>
  <c r="M290" i="38"/>
  <c r="O290" i="38"/>
  <c r="P290" i="38"/>
  <c r="T290" i="38"/>
  <c r="U290" i="38"/>
  <c r="L291" i="38"/>
  <c r="M291" i="38"/>
  <c r="O291" i="38"/>
  <c r="P291" i="38"/>
  <c r="T291" i="38"/>
  <c r="U291" i="38"/>
  <c r="L292" i="38"/>
  <c r="M292" i="38"/>
  <c r="O292" i="38"/>
  <c r="P292" i="38"/>
  <c r="T292" i="38"/>
  <c r="U292" i="38"/>
  <c r="L293" i="38"/>
  <c r="M293" i="38"/>
  <c r="O293" i="38"/>
  <c r="P293" i="38"/>
  <c r="T293" i="38"/>
  <c r="U293" i="38"/>
  <c r="L294" i="38"/>
  <c r="M294" i="38"/>
  <c r="O294" i="38"/>
  <c r="P294" i="38"/>
  <c r="T294" i="38"/>
  <c r="U294" i="38"/>
  <c r="L295" i="38"/>
  <c r="M295" i="38"/>
  <c r="O295" i="38"/>
  <c r="P295" i="38"/>
  <c r="T295" i="38"/>
  <c r="U295" i="38"/>
  <c r="L296" i="38"/>
  <c r="M296" i="38"/>
  <c r="O296" i="38"/>
  <c r="P296" i="38"/>
  <c r="T296" i="38"/>
  <c r="U296" i="38"/>
  <c r="L297" i="38"/>
  <c r="M297" i="38"/>
  <c r="O297" i="38"/>
  <c r="P297" i="38"/>
  <c r="T297" i="38"/>
  <c r="U297" i="38"/>
  <c r="L298" i="38"/>
  <c r="M298" i="38"/>
  <c r="O298" i="38"/>
  <c r="P298" i="38"/>
  <c r="T298" i="38"/>
  <c r="U298" i="38"/>
  <c r="L299" i="38"/>
  <c r="M299" i="38"/>
  <c r="O299" i="38"/>
  <c r="P299" i="38"/>
  <c r="T299" i="38"/>
  <c r="U299" i="38"/>
  <c r="L300" i="38"/>
  <c r="M300" i="38"/>
  <c r="O300" i="38"/>
  <c r="P300" i="38"/>
  <c r="T300" i="38"/>
  <c r="U300" i="38"/>
  <c r="L301" i="38"/>
  <c r="M301" i="38"/>
  <c r="O301" i="38"/>
  <c r="P301" i="38"/>
  <c r="T301" i="38"/>
  <c r="U301" i="38"/>
  <c r="L302" i="38"/>
  <c r="M302" i="38"/>
  <c r="O302" i="38"/>
  <c r="P302" i="38"/>
  <c r="T302" i="38"/>
  <c r="U302" i="38"/>
  <c r="L303" i="38"/>
  <c r="M303" i="38"/>
  <c r="O303" i="38"/>
  <c r="P303" i="38"/>
  <c r="T303" i="38"/>
  <c r="U303" i="38"/>
  <c r="L304" i="38"/>
  <c r="M304" i="38"/>
  <c r="O304" i="38"/>
  <c r="P304" i="38"/>
  <c r="T304" i="38"/>
  <c r="U304" i="38"/>
  <c r="L305" i="38"/>
  <c r="M305" i="38"/>
  <c r="O305" i="38"/>
  <c r="P305" i="38"/>
  <c r="T305" i="38"/>
  <c r="U305" i="38"/>
  <c r="L306" i="38"/>
  <c r="M306" i="38"/>
  <c r="O306" i="38"/>
  <c r="P306" i="38"/>
  <c r="T306" i="38"/>
  <c r="U306" i="38"/>
  <c r="L307" i="38"/>
  <c r="M307" i="38"/>
  <c r="O307" i="38"/>
  <c r="P307" i="38"/>
  <c r="T307" i="38"/>
  <c r="U307" i="38"/>
  <c r="L308" i="38"/>
  <c r="M308" i="38"/>
  <c r="O308" i="38"/>
  <c r="P308" i="38"/>
  <c r="T308" i="38"/>
  <c r="U308" i="38"/>
  <c r="L309" i="38"/>
  <c r="M309" i="38"/>
  <c r="O309" i="38"/>
  <c r="P309" i="38"/>
  <c r="T309" i="38"/>
  <c r="U309" i="38"/>
  <c r="L310" i="38"/>
  <c r="M310" i="38"/>
  <c r="O310" i="38"/>
  <c r="P310" i="38"/>
  <c r="T310" i="38"/>
  <c r="U310" i="38"/>
  <c r="L311" i="38"/>
  <c r="M311" i="38"/>
  <c r="O311" i="38"/>
  <c r="P311" i="38"/>
  <c r="T311" i="38"/>
  <c r="U311" i="38"/>
  <c r="L312" i="38"/>
  <c r="M312" i="38"/>
  <c r="O312" i="38"/>
  <c r="P312" i="38"/>
  <c r="T312" i="38"/>
  <c r="U312" i="38"/>
  <c r="L313" i="38"/>
  <c r="M313" i="38"/>
  <c r="O313" i="38"/>
  <c r="P313" i="38"/>
  <c r="T313" i="38"/>
  <c r="U313" i="38"/>
  <c r="L314" i="38"/>
  <c r="M314" i="38"/>
  <c r="O314" i="38"/>
  <c r="P314" i="38"/>
  <c r="T314" i="38"/>
  <c r="U314" i="38"/>
  <c r="L315" i="38"/>
  <c r="M315" i="38"/>
  <c r="O315" i="38"/>
  <c r="P315" i="38"/>
  <c r="T315" i="38"/>
  <c r="U315" i="38"/>
  <c r="L316" i="38"/>
  <c r="M316" i="38"/>
  <c r="O316" i="38"/>
  <c r="P316" i="38"/>
  <c r="T316" i="38"/>
  <c r="U316" i="38"/>
  <c r="L317" i="38"/>
  <c r="M317" i="38"/>
  <c r="O317" i="38"/>
  <c r="P317" i="38"/>
  <c r="T317" i="38"/>
  <c r="U317" i="38"/>
  <c r="L318" i="38"/>
  <c r="M318" i="38"/>
  <c r="O318" i="38"/>
  <c r="P318" i="38"/>
  <c r="T318" i="38"/>
  <c r="U318" i="38"/>
  <c r="L319" i="38"/>
  <c r="M319" i="38"/>
  <c r="O319" i="38"/>
  <c r="P319" i="38"/>
  <c r="T319" i="38"/>
  <c r="U319" i="38"/>
  <c r="L320" i="38"/>
  <c r="M320" i="38"/>
  <c r="O320" i="38"/>
  <c r="P320" i="38"/>
  <c r="T320" i="38"/>
  <c r="U320" i="38"/>
  <c r="L321" i="38"/>
  <c r="M321" i="38"/>
  <c r="O321" i="38"/>
  <c r="P321" i="38"/>
  <c r="T321" i="38"/>
  <c r="U321" i="38"/>
  <c r="L322" i="38"/>
  <c r="M322" i="38"/>
  <c r="O322" i="38"/>
  <c r="P322" i="38"/>
  <c r="T322" i="38"/>
  <c r="U322" i="38"/>
  <c r="L323" i="38"/>
  <c r="M323" i="38"/>
  <c r="O323" i="38"/>
  <c r="P323" i="38"/>
  <c r="T323" i="38"/>
  <c r="U323" i="38"/>
  <c r="L324" i="38"/>
  <c r="M324" i="38"/>
  <c r="O324" i="38"/>
  <c r="P324" i="38"/>
  <c r="T324" i="38"/>
  <c r="U324" i="38"/>
  <c r="L325" i="38"/>
  <c r="M325" i="38"/>
  <c r="O325" i="38"/>
  <c r="P325" i="38"/>
  <c r="T325" i="38"/>
  <c r="U325" i="38"/>
  <c r="L326" i="38"/>
  <c r="M326" i="38"/>
  <c r="O326" i="38"/>
  <c r="P326" i="38"/>
  <c r="T326" i="38"/>
  <c r="U326" i="38"/>
  <c r="L327" i="38"/>
  <c r="M327" i="38"/>
  <c r="O327" i="38"/>
  <c r="P327" i="38"/>
  <c r="T327" i="38"/>
  <c r="U327" i="38"/>
  <c r="L328" i="38"/>
  <c r="M328" i="38"/>
  <c r="O328" i="38"/>
  <c r="P328" i="38"/>
  <c r="T328" i="38"/>
  <c r="U328" i="38"/>
  <c r="L329" i="38"/>
  <c r="M329" i="38"/>
  <c r="O329" i="38"/>
  <c r="P329" i="38"/>
  <c r="T329" i="38"/>
  <c r="U329" i="38"/>
  <c r="R30" i="37"/>
  <c r="S30" i="37"/>
  <c r="R31" i="37"/>
  <c r="S31" i="37"/>
  <c r="R32" i="37"/>
  <c r="S32" i="37"/>
  <c r="R33" i="37"/>
  <c r="S33" i="37"/>
  <c r="R34" i="37"/>
  <c r="S34" i="37"/>
  <c r="R35" i="37"/>
  <c r="S35" i="37"/>
  <c r="R36" i="37"/>
  <c r="S36" i="37"/>
  <c r="R37" i="37"/>
  <c r="S37" i="37"/>
  <c r="R38" i="37"/>
  <c r="S38" i="37"/>
  <c r="R39" i="37"/>
  <c r="S39" i="37"/>
  <c r="R40" i="37"/>
  <c r="S40" i="37"/>
  <c r="R41" i="37"/>
  <c r="S41" i="37"/>
  <c r="R42" i="37"/>
  <c r="S42" i="37"/>
  <c r="R43" i="37"/>
  <c r="S43" i="37"/>
  <c r="R44" i="37"/>
  <c r="S44" i="37"/>
  <c r="R45" i="37"/>
  <c r="S45" i="37"/>
  <c r="R46" i="37"/>
  <c r="S46" i="37"/>
  <c r="R47" i="37"/>
  <c r="S47" i="37"/>
  <c r="R48" i="37"/>
  <c r="S48" i="37"/>
  <c r="R49" i="37"/>
  <c r="S49" i="37"/>
  <c r="R50" i="37"/>
  <c r="S50" i="37"/>
  <c r="R51" i="37"/>
  <c r="S51" i="37"/>
  <c r="R52" i="37"/>
  <c r="S52" i="37"/>
  <c r="R53" i="37"/>
  <c r="S53" i="37"/>
  <c r="R54" i="37"/>
  <c r="S54" i="37"/>
  <c r="R55" i="37"/>
  <c r="S55" i="37"/>
  <c r="R56" i="37"/>
  <c r="S56" i="37"/>
  <c r="R57" i="37"/>
  <c r="S57" i="37"/>
  <c r="R58" i="37"/>
  <c r="S58" i="37"/>
  <c r="R59" i="37"/>
  <c r="S59" i="37"/>
  <c r="R60" i="37"/>
  <c r="S60" i="37"/>
  <c r="R61" i="37"/>
  <c r="S61" i="37"/>
  <c r="R62" i="37"/>
  <c r="S62" i="37"/>
  <c r="R63" i="37"/>
  <c r="S63" i="37"/>
  <c r="R64" i="37"/>
  <c r="S64" i="37"/>
  <c r="R65" i="37"/>
  <c r="S65" i="37"/>
  <c r="R66" i="37"/>
  <c r="S66" i="37"/>
  <c r="R67" i="37"/>
  <c r="S67" i="37"/>
  <c r="R68" i="37"/>
  <c r="S68" i="37"/>
  <c r="R69" i="37"/>
  <c r="S69" i="37"/>
  <c r="R70" i="37"/>
  <c r="S70" i="37"/>
  <c r="R71" i="37"/>
  <c r="S71" i="37"/>
  <c r="R72" i="37"/>
  <c r="S72" i="37"/>
  <c r="R73" i="37"/>
  <c r="S73" i="37"/>
  <c r="R74" i="37"/>
  <c r="S74" i="37"/>
  <c r="R75" i="37"/>
  <c r="S75" i="37"/>
  <c r="R76" i="37"/>
  <c r="S76" i="37"/>
  <c r="R77" i="37"/>
  <c r="S77" i="37"/>
  <c r="R78" i="37"/>
  <c r="S78" i="37"/>
  <c r="R79" i="37"/>
  <c r="S79" i="37"/>
  <c r="R80" i="37"/>
  <c r="S80" i="37"/>
  <c r="R81" i="37"/>
  <c r="S81" i="37"/>
  <c r="R82" i="37"/>
  <c r="S82" i="37"/>
  <c r="R83" i="37"/>
  <c r="S83" i="37"/>
  <c r="R84" i="37"/>
  <c r="S84" i="37"/>
  <c r="R85" i="37"/>
  <c r="S85" i="37"/>
  <c r="R86" i="37"/>
  <c r="S86" i="37"/>
  <c r="R87" i="37"/>
  <c r="S87" i="37"/>
  <c r="R88" i="37"/>
  <c r="S88" i="37"/>
  <c r="R89" i="37"/>
  <c r="S89" i="37"/>
  <c r="R90" i="37"/>
  <c r="S90" i="37"/>
  <c r="R91" i="37"/>
  <c r="S91" i="37"/>
  <c r="R92" i="37"/>
  <c r="S92" i="37"/>
  <c r="R93" i="37"/>
  <c r="S93" i="37"/>
  <c r="R94" i="37"/>
  <c r="S94" i="37"/>
  <c r="R95" i="37"/>
  <c r="S95" i="37"/>
  <c r="R96" i="37"/>
  <c r="S96" i="37"/>
  <c r="R97" i="37"/>
  <c r="S97" i="37"/>
  <c r="R98" i="37"/>
  <c r="S98" i="37"/>
  <c r="R99" i="37"/>
  <c r="S99" i="37"/>
  <c r="R100" i="37"/>
  <c r="S100" i="37"/>
  <c r="R101" i="37"/>
  <c r="S101" i="37"/>
  <c r="R102" i="37"/>
  <c r="S102" i="37"/>
  <c r="R103" i="37"/>
  <c r="S103" i="37"/>
  <c r="R104" i="37"/>
  <c r="S104" i="37"/>
  <c r="R105" i="37"/>
  <c r="S105" i="37"/>
  <c r="R106" i="37"/>
  <c r="S106" i="37"/>
  <c r="R107" i="37"/>
  <c r="S107" i="37"/>
  <c r="R108" i="37"/>
  <c r="S108" i="37"/>
  <c r="R109" i="37"/>
  <c r="S109" i="37"/>
  <c r="R110" i="37"/>
  <c r="S110" i="37"/>
  <c r="R111" i="37"/>
  <c r="S111" i="37"/>
  <c r="R112" i="37"/>
  <c r="S112" i="37"/>
  <c r="R113" i="37"/>
  <c r="S113" i="37"/>
  <c r="R114" i="37"/>
  <c r="S114" i="37"/>
  <c r="R115" i="37"/>
  <c r="S115" i="37"/>
  <c r="R116" i="37"/>
  <c r="S116" i="37"/>
  <c r="R117" i="37"/>
  <c r="S117" i="37"/>
  <c r="R118" i="37"/>
  <c r="S118" i="37"/>
  <c r="R119" i="37"/>
  <c r="S119" i="37"/>
  <c r="R120" i="37"/>
  <c r="S120" i="37"/>
  <c r="R121" i="37"/>
  <c r="S121" i="37"/>
  <c r="R122" i="37"/>
  <c r="S122" i="37"/>
  <c r="R123" i="37"/>
  <c r="S123" i="37"/>
  <c r="R124" i="37"/>
  <c r="S124" i="37"/>
  <c r="R125" i="37"/>
  <c r="S125" i="37"/>
  <c r="R126" i="37"/>
  <c r="S126" i="37"/>
  <c r="R127" i="37"/>
  <c r="S127" i="37"/>
  <c r="R128" i="37"/>
  <c r="S128" i="37"/>
  <c r="R129" i="37"/>
  <c r="S129" i="37"/>
  <c r="R130" i="37"/>
  <c r="S130" i="37"/>
  <c r="R131" i="37"/>
  <c r="S131" i="37"/>
  <c r="R132" i="37"/>
  <c r="S132" i="37"/>
  <c r="R133" i="37"/>
  <c r="S133" i="37"/>
  <c r="R134" i="37"/>
  <c r="S134" i="37"/>
  <c r="R135" i="37"/>
  <c r="S135" i="37"/>
  <c r="R136" i="37"/>
  <c r="S136" i="37"/>
  <c r="R137" i="37"/>
  <c r="S137" i="37"/>
  <c r="R138" i="37"/>
  <c r="S138" i="37"/>
  <c r="R139" i="37"/>
  <c r="S139" i="37"/>
  <c r="R140" i="37"/>
  <c r="S140" i="37"/>
  <c r="R141" i="37"/>
  <c r="S141" i="37"/>
  <c r="R142" i="37"/>
  <c r="S142" i="37"/>
  <c r="R143" i="37"/>
  <c r="S143" i="37"/>
  <c r="R144" i="37"/>
  <c r="S144" i="37"/>
  <c r="R145" i="37"/>
  <c r="S145" i="37"/>
  <c r="R146" i="37"/>
  <c r="S146" i="37"/>
  <c r="R147" i="37"/>
  <c r="S147" i="37"/>
  <c r="R148" i="37"/>
  <c r="S148" i="37"/>
  <c r="R149" i="37"/>
  <c r="S149" i="37"/>
  <c r="R150" i="37"/>
  <c r="S150" i="37"/>
  <c r="R151" i="37"/>
  <c r="S151" i="37"/>
  <c r="R152" i="37"/>
  <c r="S152" i="37"/>
  <c r="R153" i="37"/>
  <c r="S153" i="37"/>
  <c r="R154" i="37"/>
  <c r="S154" i="37"/>
  <c r="R155" i="37"/>
  <c r="S155" i="37"/>
  <c r="R156" i="37"/>
  <c r="S156" i="37"/>
  <c r="R157" i="37"/>
  <c r="S157" i="37"/>
  <c r="R158" i="37"/>
  <c r="S158" i="37"/>
  <c r="R159" i="37"/>
  <c r="S159" i="37"/>
  <c r="R160" i="37"/>
  <c r="S160" i="37"/>
  <c r="R161" i="37"/>
  <c r="S161" i="37"/>
  <c r="R162" i="37"/>
  <c r="S162" i="37"/>
  <c r="R163" i="37"/>
  <c r="S163" i="37"/>
  <c r="R164" i="37"/>
  <c r="S164" i="37"/>
  <c r="R165" i="37"/>
  <c r="S165" i="37"/>
  <c r="R166" i="37"/>
  <c r="S166" i="37"/>
  <c r="R167" i="37"/>
  <c r="S167" i="37"/>
  <c r="R168" i="37"/>
  <c r="S168" i="37"/>
  <c r="R169" i="37"/>
  <c r="S169" i="37"/>
  <c r="R170" i="37"/>
  <c r="S170" i="37"/>
  <c r="R171" i="37"/>
  <c r="S171" i="37"/>
  <c r="R172" i="37"/>
  <c r="S172" i="37"/>
  <c r="R173" i="37"/>
  <c r="S173" i="37"/>
  <c r="R174" i="37"/>
  <c r="S174" i="37"/>
  <c r="R175" i="37"/>
  <c r="S175" i="37"/>
  <c r="R176" i="37"/>
  <c r="S176" i="37"/>
  <c r="R177" i="37"/>
  <c r="S177" i="37"/>
  <c r="R178" i="37"/>
  <c r="S178" i="37"/>
  <c r="R179" i="37"/>
  <c r="S179" i="37"/>
  <c r="R180" i="37"/>
  <c r="S180" i="37"/>
  <c r="R181" i="37"/>
  <c r="S181" i="37"/>
  <c r="R182" i="37"/>
  <c r="S182" i="37"/>
  <c r="R183" i="37"/>
  <c r="S183" i="37"/>
  <c r="R184" i="37"/>
  <c r="S184" i="37"/>
  <c r="R185" i="37"/>
  <c r="S185" i="37"/>
  <c r="R186" i="37"/>
  <c r="S186" i="37"/>
  <c r="R187" i="37"/>
  <c r="S187" i="37"/>
  <c r="R188" i="37"/>
  <c r="S188" i="37"/>
  <c r="R189" i="37"/>
  <c r="S189" i="37"/>
  <c r="R190" i="37"/>
  <c r="S190" i="37"/>
  <c r="R191" i="37"/>
  <c r="S191" i="37"/>
  <c r="R192" i="37"/>
  <c r="S192" i="37"/>
  <c r="R193" i="37"/>
  <c r="S193" i="37"/>
  <c r="R194" i="37"/>
  <c r="S194" i="37"/>
  <c r="R195" i="37"/>
  <c r="S195" i="37"/>
  <c r="R196" i="37"/>
  <c r="S196" i="37"/>
  <c r="R197" i="37"/>
  <c r="S197" i="37"/>
  <c r="R198" i="37"/>
  <c r="S198" i="37"/>
  <c r="R199" i="37"/>
  <c r="S199" i="37"/>
  <c r="R200" i="37"/>
  <c r="S200" i="37"/>
  <c r="R201" i="37"/>
  <c r="S201" i="37"/>
  <c r="R202" i="37"/>
  <c r="S202" i="37"/>
  <c r="R203" i="37"/>
  <c r="S203" i="37"/>
  <c r="R205" i="37"/>
  <c r="H20" i="18"/>
  <c r="P5" i="18"/>
  <c r="H5" i="18"/>
  <c r="E5" i="18"/>
  <c r="K5" i="18"/>
  <c r="D5" i="18"/>
  <c r="G5" i="18"/>
  <c r="J5" i="18"/>
  <c r="L5" i="18"/>
  <c r="X5" i="18"/>
  <c r="P6" i="18"/>
  <c r="H6" i="18"/>
  <c r="E6" i="18"/>
  <c r="K6" i="18"/>
  <c r="D6" i="18"/>
  <c r="G6" i="18"/>
  <c r="J6" i="18"/>
  <c r="L6" i="18"/>
  <c r="X6" i="18"/>
  <c r="P7" i="18"/>
  <c r="H7" i="18"/>
  <c r="E7" i="18"/>
  <c r="K7" i="18"/>
  <c r="D7" i="18"/>
  <c r="G7" i="18"/>
  <c r="J7" i="18"/>
  <c r="L7" i="18"/>
  <c r="X7" i="18"/>
  <c r="P8" i="18"/>
  <c r="H8" i="18"/>
  <c r="E8" i="18"/>
  <c r="K8" i="18"/>
  <c r="D8" i="18"/>
  <c r="G8" i="18"/>
  <c r="J8" i="18"/>
  <c r="L8" i="18"/>
  <c r="X8" i="18"/>
  <c r="P9" i="18"/>
  <c r="H9" i="18"/>
  <c r="E9" i="18"/>
  <c r="K9" i="18"/>
  <c r="D9" i="18"/>
  <c r="G9" i="18"/>
  <c r="J9" i="18"/>
  <c r="L9" i="18"/>
  <c r="X9" i="18"/>
  <c r="P10" i="18"/>
  <c r="H10" i="18"/>
  <c r="E10" i="18"/>
  <c r="K10" i="18"/>
  <c r="D10" i="18"/>
  <c r="G10" i="18"/>
  <c r="J10" i="18"/>
  <c r="L10" i="18"/>
  <c r="X10" i="18"/>
  <c r="P11" i="18"/>
  <c r="H11" i="18"/>
  <c r="E11" i="18"/>
  <c r="K11" i="18"/>
  <c r="D11" i="18"/>
  <c r="G11" i="18"/>
  <c r="J11" i="18"/>
  <c r="L11" i="18"/>
  <c r="X11" i="18"/>
  <c r="P12" i="18"/>
  <c r="H12" i="18"/>
  <c r="E12" i="18"/>
  <c r="K12" i="18"/>
  <c r="D12" i="18"/>
  <c r="G12" i="18"/>
  <c r="J12" i="18"/>
  <c r="L12" i="18"/>
  <c r="X12" i="18"/>
  <c r="P13" i="18"/>
  <c r="H13" i="18"/>
  <c r="E13" i="18"/>
  <c r="K13" i="18"/>
  <c r="D13" i="18"/>
  <c r="G13" i="18"/>
  <c r="J13" i="18"/>
  <c r="L13" i="18"/>
  <c r="X13" i="18"/>
  <c r="P14" i="18"/>
  <c r="H14" i="18"/>
  <c r="E14" i="18"/>
  <c r="K14" i="18"/>
  <c r="D14" i="18"/>
  <c r="G14" i="18"/>
  <c r="J14" i="18"/>
  <c r="L14" i="18"/>
  <c r="X14" i="18"/>
  <c r="P15" i="18"/>
  <c r="H15" i="18"/>
  <c r="E15" i="18"/>
  <c r="K15" i="18"/>
  <c r="D15" i="18"/>
  <c r="G15" i="18"/>
  <c r="J15" i="18"/>
  <c r="L15" i="18"/>
  <c r="X15" i="18"/>
  <c r="P16" i="18"/>
  <c r="H16" i="18"/>
  <c r="E16" i="18"/>
  <c r="K16" i="18"/>
  <c r="D16" i="18"/>
  <c r="G16" i="18"/>
  <c r="J16" i="18"/>
  <c r="L16" i="18"/>
  <c r="X16" i="18"/>
  <c r="P17" i="18"/>
  <c r="H17" i="18"/>
  <c r="E17" i="18"/>
  <c r="K17" i="18"/>
  <c r="D17" i="18"/>
  <c r="G17" i="18"/>
  <c r="J17" i="18"/>
  <c r="L17" i="18"/>
  <c r="X17" i="18"/>
  <c r="P18" i="18"/>
  <c r="H18" i="18"/>
  <c r="E18" i="18"/>
  <c r="K18" i="18"/>
  <c r="D18" i="18"/>
  <c r="G18" i="18"/>
  <c r="J18" i="18"/>
  <c r="L18" i="18"/>
  <c r="X18" i="18"/>
  <c r="P19" i="18"/>
  <c r="H19" i="18"/>
  <c r="E19" i="18"/>
  <c r="K19" i="18"/>
  <c r="D19" i="18"/>
  <c r="G19" i="18"/>
  <c r="J19" i="18"/>
  <c r="L19" i="18"/>
  <c r="X19" i="18"/>
  <c r="X20" i="18"/>
  <c r="E20" i="18"/>
  <c r="K20" i="18"/>
  <c r="D20" i="18"/>
  <c r="G20" i="18"/>
  <c r="J20" i="18"/>
  <c r="L20" i="18"/>
  <c r="I75" i="27"/>
  <c r="M75" i="27"/>
  <c r="C74" i="19"/>
  <c r="F97" i="1"/>
  <c r="F98" i="1"/>
  <c r="F99" i="1"/>
  <c r="F100" i="1"/>
  <c r="F101" i="1"/>
  <c r="F102" i="1"/>
  <c r="F103" i="1"/>
  <c r="F104" i="1"/>
  <c r="F105" i="1"/>
  <c r="O109" i="8"/>
  <c r="I72" i="27"/>
  <c r="M72" i="27"/>
  <c r="C71" i="19"/>
  <c r="I73" i="27"/>
  <c r="M73" i="27"/>
  <c r="C72" i="19"/>
  <c r="I74" i="27"/>
  <c r="M74" i="27"/>
  <c r="C73" i="19"/>
  <c r="C16" i="18"/>
  <c r="D104" i="12"/>
  <c r="C104" i="12"/>
  <c r="H104" i="12"/>
  <c r="K72" i="27"/>
  <c r="D71" i="19"/>
  <c r="E71" i="19"/>
  <c r="K104" i="12"/>
  <c r="L104" i="12"/>
  <c r="F71" i="19"/>
  <c r="C17" i="18"/>
  <c r="D105" i="12"/>
  <c r="O110" i="8"/>
  <c r="C105" i="12"/>
  <c r="H105" i="12"/>
  <c r="K73" i="27"/>
  <c r="D72" i="19"/>
  <c r="E72" i="19"/>
  <c r="K105" i="12"/>
  <c r="L105" i="12"/>
  <c r="F72" i="19"/>
  <c r="C18" i="18"/>
  <c r="D106" i="12"/>
  <c r="O111" i="8"/>
  <c r="C106" i="12"/>
  <c r="H106" i="12"/>
  <c r="K74" i="27"/>
  <c r="D73" i="19"/>
  <c r="E73" i="19"/>
  <c r="K106" i="12"/>
  <c r="L106" i="12"/>
  <c r="F73" i="19"/>
  <c r="C19" i="18"/>
  <c r="D107" i="12"/>
  <c r="O112" i="8"/>
  <c r="C107" i="12"/>
  <c r="H107" i="12"/>
  <c r="K75" i="27"/>
  <c r="D74" i="19"/>
  <c r="E74" i="19"/>
  <c r="K107" i="12"/>
  <c r="L107" i="12"/>
  <c r="F74" i="19"/>
  <c r="G72" i="27"/>
  <c r="G73" i="27"/>
  <c r="G74" i="27"/>
  <c r="G75" i="27"/>
  <c r="F72" i="27"/>
  <c r="F73" i="27"/>
  <c r="F74" i="27"/>
  <c r="F75" i="27"/>
  <c r="E72" i="27"/>
  <c r="E73" i="27"/>
  <c r="E74" i="27"/>
  <c r="E75" i="27"/>
  <c r="B73" i="27"/>
  <c r="B74" i="27"/>
  <c r="B75" i="27"/>
  <c r="B72" i="27"/>
  <c r="J73" i="27"/>
  <c r="J74" i="27"/>
  <c r="J75" i="27"/>
  <c r="J76" i="27"/>
  <c r="J72" i="27"/>
  <c r="I76" i="27"/>
  <c r="K76" i="27"/>
  <c r="M76" i="27"/>
  <c r="C13" i="31"/>
  <c r="C14" i="31"/>
  <c r="C15" i="31"/>
  <c r="C16" i="31"/>
  <c r="C17" i="31"/>
  <c r="C18" i="31"/>
  <c r="C19" i="31"/>
  <c r="C20" i="31"/>
  <c r="C21" i="31"/>
  <c r="C22" i="31"/>
  <c r="B11" i="31"/>
  <c r="B10" i="31"/>
  <c r="B9" i="31"/>
  <c r="B8" i="31"/>
  <c r="B7" i="31"/>
  <c r="B6" i="31"/>
  <c r="B5" i="31"/>
  <c r="B4" i="31"/>
  <c r="B3" i="31"/>
  <c r="B2" i="31"/>
  <c r="D2" i="31"/>
  <c r="E2" i="31"/>
  <c r="F2" i="31"/>
  <c r="G2" i="31"/>
  <c r="H2" i="31"/>
  <c r="I2" i="31"/>
  <c r="J2" i="31"/>
  <c r="Q2" i="31"/>
  <c r="T2" i="31"/>
  <c r="T39" i="31"/>
  <c r="U2" i="31"/>
  <c r="V2" i="31"/>
  <c r="W2" i="31"/>
  <c r="X2" i="31"/>
  <c r="AA2" i="31"/>
  <c r="AB2" i="31"/>
  <c r="AC2" i="31"/>
  <c r="AD2" i="31"/>
  <c r="AE2" i="31"/>
  <c r="AF2" i="31"/>
  <c r="AG2" i="31"/>
  <c r="AH2" i="31"/>
  <c r="C3" i="31"/>
  <c r="D3" i="31"/>
  <c r="E3" i="31"/>
  <c r="F3" i="31"/>
  <c r="G3" i="31"/>
  <c r="H3" i="31"/>
  <c r="I3" i="31"/>
  <c r="J3" i="31"/>
  <c r="Q3" i="31"/>
  <c r="T3" i="31"/>
  <c r="U3" i="31"/>
  <c r="V3" i="31"/>
  <c r="W3" i="31"/>
  <c r="X3" i="31"/>
  <c r="AA3" i="31"/>
  <c r="AB3" i="31"/>
  <c r="AC3" i="31"/>
  <c r="AD3" i="31"/>
  <c r="AE3" i="31"/>
  <c r="AF3" i="31"/>
  <c r="AG3" i="31"/>
  <c r="AH3" i="31"/>
  <c r="C4" i="31"/>
  <c r="D4" i="31"/>
  <c r="E4" i="31"/>
  <c r="F4" i="31"/>
  <c r="G4" i="31"/>
  <c r="H4" i="31"/>
  <c r="I4" i="31"/>
  <c r="J4" i="31"/>
  <c r="Q4" i="31"/>
  <c r="T4" i="31"/>
  <c r="U4" i="31"/>
  <c r="V4" i="31"/>
  <c r="W4" i="31"/>
  <c r="X4" i="31"/>
  <c r="AA4" i="31"/>
  <c r="AB4" i="31"/>
  <c r="AC4" i="31"/>
  <c r="AD4" i="31"/>
  <c r="AE4" i="31"/>
  <c r="AF4" i="31"/>
  <c r="AG4" i="31"/>
  <c r="AH4" i="31"/>
  <c r="C5" i="31"/>
  <c r="D5" i="31"/>
  <c r="E5" i="31"/>
  <c r="F5" i="31"/>
  <c r="G5" i="31"/>
  <c r="H5" i="31"/>
  <c r="I5" i="31"/>
  <c r="J5" i="31"/>
  <c r="Q5" i="31"/>
  <c r="T5" i="31"/>
  <c r="U5" i="31"/>
  <c r="V5" i="31"/>
  <c r="W5" i="31"/>
  <c r="X5" i="31"/>
  <c r="AA5" i="31"/>
  <c r="AB5" i="31"/>
  <c r="AC5" i="31"/>
  <c r="AD5" i="31"/>
  <c r="AE5" i="31"/>
  <c r="AF5" i="31"/>
  <c r="AG5" i="31"/>
  <c r="AH5" i="31"/>
  <c r="C6" i="31"/>
  <c r="D6" i="31"/>
  <c r="E6" i="31"/>
  <c r="F6" i="31"/>
  <c r="G6" i="31"/>
  <c r="H6" i="31"/>
  <c r="I6" i="31"/>
  <c r="J6" i="31"/>
  <c r="Q6" i="31"/>
  <c r="T6" i="31"/>
  <c r="U6" i="31"/>
  <c r="V6" i="31"/>
  <c r="W6" i="31"/>
  <c r="X6" i="31"/>
  <c r="AA6" i="31"/>
  <c r="AB6" i="31"/>
  <c r="AC6" i="31"/>
  <c r="AD6" i="31"/>
  <c r="AE6" i="31"/>
  <c r="AF6" i="31"/>
  <c r="AG6" i="31"/>
  <c r="AH6" i="31"/>
  <c r="C7" i="31"/>
  <c r="D7" i="31"/>
  <c r="E7" i="31"/>
  <c r="F7" i="31"/>
  <c r="G7" i="31"/>
  <c r="H7" i="31"/>
  <c r="I7" i="31"/>
  <c r="J7" i="31"/>
  <c r="Q7" i="31"/>
  <c r="T7" i="31"/>
  <c r="U7" i="31"/>
  <c r="V7" i="31"/>
  <c r="W7" i="31"/>
  <c r="X7" i="31"/>
  <c r="AA7" i="31"/>
  <c r="AB7" i="31"/>
  <c r="AC7" i="31"/>
  <c r="AD7" i="31"/>
  <c r="AE7" i="31"/>
  <c r="AF7" i="31"/>
  <c r="AG7" i="31"/>
  <c r="AH7" i="31"/>
  <c r="C8" i="31"/>
  <c r="D8" i="31"/>
  <c r="E8" i="31"/>
  <c r="F8" i="31"/>
  <c r="G8" i="31"/>
  <c r="H8" i="31"/>
  <c r="I8" i="31"/>
  <c r="J8" i="31"/>
  <c r="Q8" i="31"/>
  <c r="T8" i="31"/>
  <c r="U8" i="31"/>
  <c r="V8" i="31"/>
  <c r="W8" i="31"/>
  <c r="X8" i="31"/>
  <c r="AA8" i="31"/>
  <c r="AB8" i="31"/>
  <c r="AC8" i="31"/>
  <c r="AD8" i="31"/>
  <c r="AE8" i="31"/>
  <c r="AF8" i="31"/>
  <c r="AG8" i="31"/>
  <c r="AH8" i="31"/>
  <c r="C9" i="31"/>
  <c r="D9" i="31"/>
  <c r="E9" i="31"/>
  <c r="F9" i="31"/>
  <c r="G9" i="31"/>
  <c r="H9" i="31"/>
  <c r="I9" i="31"/>
  <c r="J9" i="31"/>
  <c r="Q9" i="31"/>
  <c r="T9" i="31"/>
  <c r="U9" i="31"/>
  <c r="V9" i="31"/>
  <c r="W9" i="31"/>
  <c r="X9" i="31"/>
  <c r="AA9" i="31"/>
  <c r="AB9" i="31"/>
  <c r="AC9" i="31"/>
  <c r="AD9" i="31"/>
  <c r="AE9" i="31"/>
  <c r="AF9" i="31"/>
  <c r="AG9" i="31"/>
  <c r="AH9" i="31"/>
  <c r="C10" i="31"/>
  <c r="D10" i="31"/>
  <c r="E10" i="31"/>
  <c r="F10" i="31"/>
  <c r="G10" i="31"/>
  <c r="H10" i="31"/>
  <c r="I10" i="31"/>
  <c r="J10" i="31"/>
  <c r="Q10" i="31"/>
  <c r="T10" i="31"/>
  <c r="U10" i="31"/>
  <c r="V10" i="31"/>
  <c r="W10" i="31"/>
  <c r="X10" i="31"/>
  <c r="AA10" i="31"/>
  <c r="AB10" i="31"/>
  <c r="AC10" i="31"/>
  <c r="AD10" i="31"/>
  <c r="AE10" i="31"/>
  <c r="AF10" i="31"/>
  <c r="AG10" i="31"/>
  <c r="AH10" i="31"/>
  <c r="C11" i="31"/>
  <c r="D11" i="31"/>
  <c r="E11" i="31"/>
  <c r="F11" i="31"/>
  <c r="G11" i="31"/>
  <c r="H11" i="31"/>
  <c r="I11" i="31"/>
  <c r="J11" i="31"/>
  <c r="Q11" i="31"/>
  <c r="T11" i="31"/>
  <c r="U11" i="31"/>
  <c r="V11" i="31"/>
  <c r="W11" i="31"/>
  <c r="X11" i="31"/>
  <c r="AA11" i="31"/>
  <c r="AB11" i="31"/>
  <c r="AC11" i="31"/>
  <c r="AD11" i="31"/>
  <c r="AE11" i="31"/>
  <c r="AF11" i="31"/>
  <c r="AG11" i="31"/>
  <c r="AH11" i="31"/>
  <c r="C12" i="31"/>
  <c r="D12" i="31"/>
  <c r="E12" i="31"/>
  <c r="F12" i="31"/>
  <c r="G12" i="31"/>
  <c r="H12" i="31"/>
  <c r="I12" i="31"/>
  <c r="J12" i="31"/>
  <c r="Q12" i="31"/>
  <c r="T12" i="31"/>
  <c r="U12" i="31"/>
  <c r="V12" i="31"/>
  <c r="W12" i="31"/>
  <c r="X12" i="31"/>
  <c r="AA12" i="31"/>
  <c r="AB12" i="31"/>
  <c r="AC12" i="31"/>
  <c r="AD12" i="31"/>
  <c r="AE12" i="31"/>
  <c r="AF12" i="31"/>
  <c r="AG12" i="31"/>
  <c r="AH12" i="31"/>
  <c r="D13" i="31"/>
  <c r="E13" i="31"/>
  <c r="F13" i="31"/>
  <c r="G13" i="31"/>
  <c r="H13" i="31"/>
  <c r="I13" i="31"/>
  <c r="J13" i="31"/>
  <c r="Q13" i="31"/>
  <c r="T13" i="31"/>
  <c r="U13" i="31"/>
  <c r="V13" i="31"/>
  <c r="W13" i="31"/>
  <c r="X13" i="31"/>
  <c r="AA13" i="31"/>
  <c r="AB13" i="31"/>
  <c r="AC13" i="31"/>
  <c r="AD13" i="31"/>
  <c r="AE13" i="31"/>
  <c r="AF13" i="31"/>
  <c r="AG13" i="31"/>
  <c r="AH13" i="31"/>
  <c r="D14" i="31"/>
  <c r="E14" i="31"/>
  <c r="F14" i="31"/>
  <c r="G14" i="31"/>
  <c r="H14" i="31"/>
  <c r="I14" i="31"/>
  <c r="J14" i="31"/>
  <c r="Q14" i="31"/>
  <c r="T14" i="31"/>
  <c r="U14" i="31"/>
  <c r="V14" i="31"/>
  <c r="W14" i="31"/>
  <c r="X14" i="31"/>
  <c r="AA14" i="31"/>
  <c r="AB14" i="31"/>
  <c r="AC14" i="31"/>
  <c r="AD14" i="31"/>
  <c r="AE14" i="31"/>
  <c r="AF14" i="31"/>
  <c r="AG14" i="31"/>
  <c r="AH14" i="31"/>
  <c r="D15" i="31"/>
  <c r="E15" i="31"/>
  <c r="F15" i="31"/>
  <c r="G15" i="31"/>
  <c r="H15" i="31"/>
  <c r="I15" i="31"/>
  <c r="J15" i="31"/>
  <c r="Q15" i="31"/>
  <c r="T15" i="31"/>
  <c r="U15" i="31"/>
  <c r="V15" i="31"/>
  <c r="W15" i="31"/>
  <c r="X15" i="31"/>
  <c r="AA15" i="31"/>
  <c r="AB15" i="31"/>
  <c r="AC15" i="31"/>
  <c r="AD15" i="31"/>
  <c r="AE15" i="31"/>
  <c r="AF15" i="31"/>
  <c r="AG15" i="31"/>
  <c r="AH15" i="31"/>
  <c r="D16" i="31"/>
  <c r="E16" i="31"/>
  <c r="F16" i="31"/>
  <c r="G16" i="31"/>
  <c r="H16" i="31"/>
  <c r="I16" i="31"/>
  <c r="J16" i="31"/>
  <c r="Q16" i="31"/>
  <c r="T16" i="31"/>
  <c r="U16" i="31"/>
  <c r="V16" i="31"/>
  <c r="W16" i="31"/>
  <c r="X16" i="31"/>
  <c r="AA16" i="31"/>
  <c r="AB16" i="31"/>
  <c r="AC16" i="31"/>
  <c r="AD16" i="31"/>
  <c r="AE16" i="31"/>
  <c r="AF16" i="31"/>
  <c r="AG16" i="31"/>
  <c r="AH16" i="31"/>
  <c r="D17" i="31"/>
  <c r="E17" i="31"/>
  <c r="F17" i="31"/>
  <c r="G17" i="31"/>
  <c r="H17" i="31"/>
  <c r="I17" i="31"/>
  <c r="J17" i="31"/>
  <c r="Q17" i="31"/>
  <c r="T17" i="31"/>
  <c r="U17" i="31"/>
  <c r="V17" i="31"/>
  <c r="W17" i="31"/>
  <c r="X17" i="31"/>
  <c r="AA17" i="31"/>
  <c r="AB17" i="31"/>
  <c r="AC17" i="31"/>
  <c r="AD17" i="31"/>
  <c r="AE17" i="31"/>
  <c r="AF17" i="31"/>
  <c r="AG17" i="31"/>
  <c r="AH17" i="31"/>
  <c r="D18" i="31"/>
  <c r="E18" i="31"/>
  <c r="F18" i="31"/>
  <c r="G18" i="31"/>
  <c r="H18" i="31"/>
  <c r="I18" i="31"/>
  <c r="J18" i="31"/>
  <c r="Q18" i="31"/>
  <c r="T18" i="31"/>
  <c r="U18" i="31"/>
  <c r="V18" i="31"/>
  <c r="W18" i="31"/>
  <c r="X18" i="31"/>
  <c r="AA18" i="31"/>
  <c r="AB18" i="31"/>
  <c r="AC18" i="31"/>
  <c r="AD18" i="31"/>
  <c r="AE18" i="31"/>
  <c r="AF18" i="31"/>
  <c r="AG18" i="31"/>
  <c r="AH18" i="31"/>
  <c r="D19" i="31"/>
  <c r="E19" i="31"/>
  <c r="F19" i="31"/>
  <c r="G19" i="31"/>
  <c r="H19" i="31"/>
  <c r="I19" i="31"/>
  <c r="J19" i="31"/>
  <c r="Q19" i="31"/>
  <c r="T19" i="31"/>
  <c r="U19" i="31"/>
  <c r="V19" i="31"/>
  <c r="W19" i="31"/>
  <c r="X19" i="31"/>
  <c r="AA19" i="31"/>
  <c r="AB19" i="31"/>
  <c r="AC19" i="31"/>
  <c r="AD19" i="31"/>
  <c r="AE19" i="31"/>
  <c r="AF19" i="31"/>
  <c r="AG19" i="31"/>
  <c r="AH19" i="31"/>
  <c r="D20" i="31"/>
  <c r="E20" i="31"/>
  <c r="F20" i="31"/>
  <c r="G20" i="31"/>
  <c r="H20" i="31"/>
  <c r="I20" i="31"/>
  <c r="J20" i="31"/>
  <c r="Q20" i="31"/>
  <c r="T20" i="31"/>
  <c r="U20" i="31"/>
  <c r="V20" i="31"/>
  <c r="W20" i="31"/>
  <c r="X20" i="31"/>
  <c r="AA20" i="31"/>
  <c r="AB20" i="31"/>
  <c r="AC20" i="31"/>
  <c r="AD20" i="31"/>
  <c r="AE20" i="31"/>
  <c r="AF20" i="31"/>
  <c r="AG20" i="31"/>
  <c r="AH20" i="31"/>
  <c r="D21" i="31"/>
  <c r="E21" i="31"/>
  <c r="F21" i="31"/>
  <c r="G21" i="31"/>
  <c r="H21" i="31"/>
  <c r="I21" i="31"/>
  <c r="J21" i="31"/>
  <c r="Q21" i="31"/>
  <c r="T21" i="31"/>
  <c r="U21" i="31"/>
  <c r="V21" i="31"/>
  <c r="W21" i="31"/>
  <c r="X21" i="31"/>
  <c r="AA21" i="31"/>
  <c r="AB21" i="31"/>
  <c r="AC21" i="31"/>
  <c r="AD21" i="31"/>
  <c r="AE21" i="31"/>
  <c r="AF21" i="31"/>
  <c r="AG21" i="31"/>
  <c r="AH21" i="31"/>
  <c r="D22" i="31"/>
  <c r="E22" i="31"/>
  <c r="F22" i="31"/>
  <c r="G22" i="31"/>
  <c r="H22" i="31"/>
  <c r="I22" i="31"/>
  <c r="J22" i="31"/>
  <c r="Q22" i="31"/>
  <c r="T22" i="31"/>
  <c r="U22" i="31"/>
  <c r="V22" i="31"/>
  <c r="W22" i="31"/>
  <c r="X22" i="31"/>
  <c r="AA22" i="31"/>
  <c r="AB22" i="31"/>
  <c r="AC22" i="31"/>
  <c r="AD22" i="31"/>
  <c r="AE22" i="31"/>
  <c r="AF22" i="31"/>
  <c r="AG22" i="31"/>
  <c r="AH22" i="31"/>
  <c r="C23" i="31"/>
  <c r="D23" i="31"/>
  <c r="E23" i="31"/>
  <c r="F23" i="31"/>
  <c r="G23" i="31"/>
  <c r="H23" i="31"/>
  <c r="I23" i="31"/>
  <c r="J23" i="31"/>
  <c r="Q23" i="31"/>
  <c r="T23" i="31"/>
  <c r="U23" i="31"/>
  <c r="V23" i="31"/>
  <c r="W23" i="31"/>
  <c r="X23" i="31"/>
  <c r="AA23" i="31"/>
  <c r="AB23" i="31"/>
  <c r="AC23" i="31"/>
  <c r="AD23" i="31"/>
  <c r="AE23" i="31"/>
  <c r="AF23" i="31"/>
  <c r="AG23" i="31"/>
  <c r="AH23" i="31"/>
  <c r="C24" i="31"/>
  <c r="D24" i="31"/>
  <c r="E24" i="31"/>
  <c r="F24" i="31"/>
  <c r="G24" i="31"/>
  <c r="H24" i="31"/>
  <c r="I24" i="31"/>
  <c r="J24" i="31"/>
  <c r="Q24" i="31"/>
  <c r="T24" i="31"/>
  <c r="U24" i="31"/>
  <c r="V24" i="31"/>
  <c r="W24" i="31"/>
  <c r="X24" i="31"/>
  <c r="AA24" i="31"/>
  <c r="AB24" i="31"/>
  <c r="AC24" i="31"/>
  <c r="AD24" i="31"/>
  <c r="AE24" i="31"/>
  <c r="AF24" i="31"/>
  <c r="AG24" i="31"/>
  <c r="AH24" i="31"/>
  <c r="C25" i="31"/>
  <c r="D25" i="31"/>
  <c r="E25" i="31"/>
  <c r="F25" i="31"/>
  <c r="G25" i="31"/>
  <c r="H25" i="31"/>
  <c r="I25" i="31"/>
  <c r="J25" i="31"/>
  <c r="Q25" i="31"/>
  <c r="T25" i="31"/>
  <c r="U25" i="31"/>
  <c r="V25" i="31"/>
  <c r="W25" i="31"/>
  <c r="X25" i="31"/>
  <c r="AA25" i="31"/>
  <c r="AB25" i="31"/>
  <c r="AC25" i="31"/>
  <c r="AD25" i="31"/>
  <c r="AE25" i="31"/>
  <c r="AF25" i="31"/>
  <c r="AG25" i="31"/>
  <c r="AH25" i="31"/>
  <c r="C26" i="31"/>
  <c r="D26" i="31"/>
  <c r="E26" i="31"/>
  <c r="F26" i="31"/>
  <c r="G26" i="31"/>
  <c r="H26" i="31"/>
  <c r="I26" i="31"/>
  <c r="J26" i="31"/>
  <c r="Q26" i="31"/>
  <c r="T26" i="31"/>
  <c r="U26" i="31"/>
  <c r="V26" i="31"/>
  <c r="W26" i="31"/>
  <c r="X26" i="31"/>
  <c r="AA26" i="31"/>
  <c r="AB26" i="31"/>
  <c r="AC26" i="31"/>
  <c r="AD26" i="31"/>
  <c r="AE26" i="31"/>
  <c r="AF26" i="31"/>
  <c r="AG26" i="31"/>
  <c r="AH26" i="31"/>
  <c r="C27" i="31"/>
  <c r="D27" i="31"/>
  <c r="E27" i="31"/>
  <c r="F27" i="31"/>
  <c r="G27" i="31"/>
  <c r="H27" i="31"/>
  <c r="I27" i="31"/>
  <c r="J27" i="31"/>
  <c r="Q27" i="31"/>
  <c r="T27" i="31"/>
  <c r="U27" i="31"/>
  <c r="V27" i="31"/>
  <c r="W27" i="31"/>
  <c r="X27" i="31"/>
  <c r="AA27" i="31"/>
  <c r="AB27" i="31"/>
  <c r="AC27" i="31"/>
  <c r="AD27" i="31"/>
  <c r="AE27" i="31"/>
  <c r="AF27" i="31"/>
  <c r="AG27" i="31"/>
  <c r="AH27" i="31"/>
  <c r="C28" i="31"/>
  <c r="D28" i="31"/>
  <c r="E28" i="31"/>
  <c r="F28" i="31"/>
  <c r="G28" i="31"/>
  <c r="H28" i="31"/>
  <c r="I28" i="31"/>
  <c r="J28" i="31"/>
  <c r="N28" i="31"/>
  <c r="O28" i="31"/>
  <c r="Q28" i="31"/>
  <c r="T28" i="31"/>
  <c r="U28" i="31"/>
  <c r="V28" i="31"/>
  <c r="W28" i="31"/>
  <c r="X28" i="31"/>
  <c r="AA28" i="31"/>
  <c r="AB28" i="31"/>
  <c r="AC28" i="31"/>
  <c r="AD28" i="31"/>
  <c r="AE28" i="31"/>
  <c r="AF28" i="31"/>
  <c r="AG28" i="31"/>
  <c r="AH28" i="31"/>
  <c r="C29" i="31"/>
  <c r="D29" i="31"/>
  <c r="E29" i="31"/>
  <c r="F29" i="31"/>
  <c r="G29" i="31"/>
  <c r="H29" i="31"/>
  <c r="I29" i="31"/>
  <c r="J29" i="31"/>
  <c r="N29" i="31"/>
  <c r="O29" i="31"/>
  <c r="Q29" i="31"/>
  <c r="T29" i="31"/>
  <c r="U29" i="31"/>
  <c r="V29" i="31"/>
  <c r="W29" i="31"/>
  <c r="X29" i="31"/>
  <c r="AA29" i="31"/>
  <c r="AB29" i="31"/>
  <c r="AC29" i="31"/>
  <c r="AD29" i="31"/>
  <c r="AE29" i="31"/>
  <c r="AF29" i="31"/>
  <c r="AG29" i="31"/>
  <c r="AH29" i="31"/>
  <c r="C30" i="31"/>
  <c r="D30" i="31"/>
  <c r="E30" i="31"/>
  <c r="F30" i="31"/>
  <c r="G30" i="31"/>
  <c r="H30" i="31"/>
  <c r="I30" i="31"/>
  <c r="J30" i="31"/>
  <c r="N30" i="31"/>
  <c r="O30" i="31"/>
  <c r="Q30" i="31"/>
  <c r="T30" i="31"/>
  <c r="U30" i="31"/>
  <c r="V30" i="31"/>
  <c r="W30" i="31"/>
  <c r="X30" i="31"/>
  <c r="AA30" i="31"/>
  <c r="AB30" i="31"/>
  <c r="AC30" i="31"/>
  <c r="AD30" i="31"/>
  <c r="AE30" i="31"/>
  <c r="AF30" i="31"/>
  <c r="AG30" i="31"/>
  <c r="AH30" i="31"/>
  <c r="C31" i="31"/>
  <c r="D31" i="31"/>
  <c r="E31" i="31"/>
  <c r="F31" i="31"/>
  <c r="G31" i="31"/>
  <c r="H31" i="31"/>
  <c r="I31" i="31"/>
  <c r="J31" i="31"/>
  <c r="N31" i="31"/>
  <c r="O31" i="31"/>
  <c r="Q31" i="31"/>
  <c r="T31" i="31"/>
  <c r="U31" i="31"/>
  <c r="V31" i="31"/>
  <c r="W31" i="31"/>
  <c r="X31" i="31"/>
  <c r="AA31" i="31"/>
  <c r="AB31" i="31"/>
  <c r="AC31" i="31"/>
  <c r="AD31" i="31"/>
  <c r="AE31" i="31"/>
  <c r="AF31" i="31"/>
  <c r="AG31" i="31"/>
  <c r="AH31" i="31"/>
  <c r="C32" i="31"/>
  <c r="D32" i="31"/>
  <c r="E32" i="31"/>
  <c r="F32" i="31"/>
  <c r="G32" i="31"/>
  <c r="H32" i="31"/>
  <c r="I32" i="31"/>
  <c r="J32" i="31"/>
  <c r="N32" i="31"/>
  <c r="O32" i="31"/>
  <c r="Q32" i="31"/>
  <c r="T32" i="31"/>
  <c r="U32" i="31"/>
  <c r="V32" i="31"/>
  <c r="W32" i="31"/>
  <c r="X32" i="31"/>
  <c r="AA32" i="31"/>
  <c r="AB32" i="31"/>
  <c r="AC32" i="31"/>
  <c r="AD32" i="31"/>
  <c r="AE32" i="31"/>
  <c r="AF32" i="31"/>
  <c r="AG32" i="31"/>
  <c r="AH32" i="31"/>
  <c r="C33" i="31"/>
  <c r="D33" i="31"/>
  <c r="E33" i="31"/>
  <c r="F33" i="31"/>
  <c r="G33" i="31"/>
  <c r="H33" i="31"/>
  <c r="I33" i="31"/>
  <c r="J33" i="31"/>
  <c r="N33" i="31"/>
  <c r="O33" i="31"/>
  <c r="Q33" i="31"/>
  <c r="T33" i="31"/>
  <c r="U33" i="31"/>
  <c r="V33" i="31"/>
  <c r="W33" i="31"/>
  <c r="X33" i="31"/>
  <c r="AA33" i="31"/>
  <c r="AB33" i="31"/>
  <c r="AC33" i="31"/>
  <c r="AD33" i="31"/>
  <c r="AE33" i="31"/>
  <c r="AF33" i="31"/>
  <c r="AG33" i="31"/>
  <c r="AH33" i="31"/>
  <c r="C34" i="31"/>
  <c r="D34" i="31"/>
  <c r="E34" i="31"/>
  <c r="F34" i="31"/>
  <c r="G34" i="31"/>
  <c r="H34" i="31"/>
  <c r="I34" i="31"/>
  <c r="J34" i="31"/>
  <c r="N34" i="31"/>
  <c r="O34" i="31"/>
  <c r="Q34" i="31"/>
  <c r="T34" i="31"/>
  <c r="U34" i="31"/>
  <c r="V34" i="31"/>
  <c r="W34" i="31"/>
  <c r="X34" i="31"/>
  <c r="AA34" i="31"/>
  <c r="AB34" i="31"/>
  <c r="AC34" i="31"/>
  <c r="AD34" i="31"/>
  <c r="AE34" i="31"/>
  <c r="AF34" i="31"/>
  <c r="AG34" i="31"/>
  <c r="AH34" i="31"/>
  <c r="C35" i="31"/>
  <c r="D35" i="31"/>
  <c r="E35" i="31"/>
  <c r="F35" i="31"/>
  <c r="G35" i="31"/>
  <c r="H35" i="31"/>
  <c r="I35" i="31"/>
  <c r="J35" i="31"/>
  <c r="N35" i="31"/>
  <c r="O35" i="31"/>
  <c r="Q35" i="31"/>
  <c r="T35" i="31"/>
  <c r="U35" i="31"/>
  <c r="V35" i="31"/>
  <c r="W35" i="31"/>
  <c r="X35" i="31"/>
  <c r="AA35" i="31"/>
  <c r="AB35" i="31"/>
  <c r="AC35" i="31"/>
  <c r="AD35" i="31"/>
  <c r="AE35" i="31"/>
  <c r="AF35" i="31"/>
  <c r="AG35" i="31"/>
  <c r="AH35" i="31"/>
  <c r="C36" i="31"/>
  <c r="D36" i="31"/>
  <c r="E36" i="31"/>
  <c r="F36" i="31"/>
  <c r="G36" i="31"/>
  <c r="H36" i="31"/>
  <c r="I36" i="31"/>
  <c r="J36" i="31"/>
  <c r="N36" i="31"/>
  <c r="O36" i="31"/>
  <c r="Q36" i="31"/>
  <c r="T36" i="31"/>
  <c r="U36" i="31"/>
  <c r="V36" i="31"/>
  <c r="W36" i="31"/>
  <c r="X36" i="31"/>
  <c r="AA36" i="31"/>
  <c r="AB36" i="31"/>
  <c r="AC36" i="31"/>
  <c r="AD36" i="31"/>
  <c r="AE36" i="31"/>
  <c r="AF36" i="31"/>
  <c r="AG36" i="31"/>
  <c r="AH36" i="31"/>
  <c r="C37" i="31"/>
  <c r="D37" i="31"/>
  <c r="E37" i="31"/>
  <c r="F37" i="31"/>
  <c r="G37" i="31"/>
  <c r="H37" i="31"/>
  <c r="I37" i="31"/>
  <c r="J37" i="31"/>
  <c r="N37" i="31"/>
  <c r="O37" i="31"/>
  <c r="Q37" i="31"/>
  <c r="T37" i="31"/>
  <c r="U37" i="31"/>
  <c r="V37" i="31"/>
  <c r="W37" i="31"/>
  <c r="X37" i="31"/>
  <c r="AA37" i="31"/>
  <c r="AB37" i="31"/>
  <c r="AC37" i="31"/>
  <c r="AD37" i="31"/>
  <c r="AE37" i="31"/>
  <c r="AF37" i="31"/>
  <c r="AG37" i="31"/>
  <c r="AH37" i="31"/>
  <c r="C38" i="31"/>
  <c r="D38" i="31"/>
  <c r="E38" i="31"/>
  <c r="F38" i="31"/>
  <c r="G38" i="31"/>
  <c r="H38" i="31"/>
  <c r="I38" i="31"/>
  <c r="J38" i="31"/>
  <c r="N38" i="31"/>
  <c r="O38" i="31"/>
  <c r="Q38" i="31"/>
  <c r="T38" i="31"/>
  <c r="U38" i="31"/>
  <c r="V38" i="31"/>
  <c r="W38" i="31"/>
  <c r="X38" i="31"/>
  <c r="AA38" i="31"/>
  <c r="AB38" i="31"/>
  <c r="AC38" i="31"/>
  <c r="AD38" i="31"/>
  <c r="AE38" i="31"/>
  <c r="AF38" i="31"/>
  <c r="AG38" i="31"/>
  <c r="AH38" i="31"/>
  <c r="C39" i="31"/>
  <c r="D39" i="31"/>
  <c r="E39" i="31"/>
  <c r="F39" i="31"/>
  <c r="G39" i="31"/>
  <c r="H39" i="31"/>
  <c r="I39" i="31"/>
  <c r="J39" i="31"/>
  <c r="N39" i="31"/>
  <c r="O39" i="31"/>
  <c r="Q39" i="31"/>
  <c r="V39" i="31"/>
  <c r="W39" i="31"/>
  <c r="X39" i="31"/>
  <c r="AA39" i="31"/>
  <c r="AB39" i="31"/>
  <c r="AC39" i="31"/>
  <c r="AD39" i="31"/>
  <c r="AE39" i="31"/>
  <c r="AF39" i="31"/>
  <c r="AG39" i="31"/>
  <c r="AH39" i="31"/>
  <c r="C40" i="31"/>
  <c r="D40" i="31"/>
  <c r="E40" i="31"/>
  <c r="F40" i="31"/>
  <c r="G40" i="31"/>
  <c r="H40" i="31"/>
  <c r="I40" i="31"/>
  <c r="J40" i="31"/>
  <c r="N40" i="31"/>
  <c r="O40" i="31"/>
  <c r="Q40" i="31"/>
  <c r="T40" i="31"/>
  <c r="V40" i="31"/>
  <c r="W40" i="31"/>
  <c r="X40" i="31"/>
  <c r="AA40" i="31"/>
  <c r="AB40" i="31"/>
  <c r="AC40" i="31"/>
  <c r="AD40" i="31"/>
  <c r="AE40" i="31"/>
  <c r="AF40" i="31"/>
  <c r="AG40" i="31"/>
  <c r="AH40" i="31"/>
  <c r="C41" i="31"/>
  <c r="D41" i="31"/>
  <c r="E41" i="31"/>
  <c r="F41" i="31"/>
  <c r="G41" i="31"/>
  <c r="H41" i="31"/>
  <c r="I41" i="31"/>
  <c r="J41" i="31"/>
  <c r="N41" i="31"/>
  <c r="O41" i="31"/>
  <c r="Q41" i="31"/>
  <c r="T41" i="31"/>
  <c r="V41" i="31"/>
  <c r="W41" i="31"/>
  <c r="X41" i="31"/>
  <c r="AA41" i="31"/>
  <c r="AB41" i="31"/>
  <c r="AC41" i="31"/>
  <c r="AD41" i="31"/>
  <c r="AE41" i="31"/>
  <c r="AF41" i="31"/>
  <c r="AG41" i="31"/>
  <c r="AH41" i="31"/>
  <c r="C42" i="31"/>
  <c r="D42" i="31"/>
  <c r="E42" i="31"/>
  <c r="F42" i="31"/>
  <c r="G42" i="31"/>
  <c r="H42" i="31"/>
  <c r="I42" i="31"/>
  <c r="J42" i="31"/>
  <c r="N42" i="31"/>
  <c r="O42" i="31"/>
  <c r="Q42" i="31"/>
  <c r="T42" i="31"/>
  <c r="V42" i="31"/>
  <c r="W42" i="31"/>
  <c r="X42" i="31"/>
  <c r="AA42" i="31"/>
  <c r="AB42" i="31"/>
  <c r="AC42" i="31"/>
  <c r="AD42" i="31"/>
  <c r="AE42" i="31"/>
  <c r="AF42" i="31"/>
  <c r="AG42" i="31"/>
  <c r="AH42" i="31"/>
  <c r="C43" i="31"/>
  <c r="D43" i="31"/>
  <c r="E43" i="31"/>
  <c r="F43" i="31"/>
  <c r="G43" i="31"/>
  <c r="H43" i="31"/>
  <c r="I43" i="31"/>
  <c r="J43" i="31"/>
  <c r="N43" i="31"/>
  <c r="O43" i="31"/>
  <c r="Q43" i="31"/>
  <c r="T43" i="31"/>
  <c r="V43" i="31"/>
  <c r="W43" i="31"/>
  <c r="X43" i="31"/>
  <c r="AA43" i="31"/>
  <c r="AB43" i="31"/>
  <c r="AC43" i="31"/>
  <c r="AD43" i="31"/>
  <c r="AE43" i="31"/>
  <c r="AF43" i="31"/>
  <c r="AG43" i="31"/>
  <c r="AH43" i="31"/>
  <c r="C44" i="31"/>
  <c r="D44" i="31"/>
  <c r="E44" i="31"/>
  <c r="F44" i="31"/>
  <c r="G44" i="31"/>
  <c r="H44" i="31"/>
  <c r="I44" i="31"/>
  <c r="J44" i="31"/>
  <c r="N44" i="31"/>
  <c r="O44" i="31"/>
  <c r="Q44" i="31"/>
  <c r="T44" i="31"/>
  <c r="V44" i="31"/>
  <c r="W44" i="31"/>
  <c r="X44" i="31"/>
  <c r="AA44" i="31"/>
  <c r="AB44" i="31"/>
  <c r="AC44" i="31"/>
  <c r="AD44" i="31"/>
  <c r="AE44" i="31"/>
  <c r="AF44" i="31"/>
  <c r="AG44" i="31"/>
  <c r="AH44" i="31"/>
  <c r="C45" i="31"/>
  <c r="D45" i="31"/>
  <c r="E45" i="31"/>
  <c r="F45" i="31"/>
  <c r="G45" i="31"/>
  <c r="H45" i="31"/>
  <c r="I45" i="31"/>
  <c r="J45" i="31"/>
  <c r="N45" i="31"/>
  <c r="O45" i="31"/>
  <c r="Q45" i="31"/>
  <c r="T45" i="31"/>
  <c r="V45" i="31"/>
  <c r="W45" i="31"/>
  <c r="X45" i="31"/>
  <c r="AA45" i="31"/>
  <c r="AB45" i="31"/>
  <c r="AC45" i="31"/>
  <c r="AD45" i="31"/>
  <c r="AE45" i="31"/>
  <c r="AF45" i="31"/>
  <c r="AG45" i="31"/>
  <c r="AH45" i="31"/>
  <c r="C46" i="31"/>
  <c r="D46" i="31"/>
  <c r="E46" i="31"/>
  <c r="F46" i="31"/>
  <c r="G46" i="31"/>
  <c r="H46" i="31"/>
  <c r="I46" i="31"/>
  <c r="J46" i="31"/>
  <c r="N46" i="31"/>
  <c r="O46" i="31"/>
  <c r="Q46" i="31"/>
  <c r="T46" i="31"/>
  <c r="V46" i="31"/>
  <c r="W46" i="31"/>
  <c r="X46" i="31"/>
  <c r="AA46" i="31"/>
  <c r="AB46" i="31"/>
  <c r="AC46" i="31"/>
  <c r="AD46" i="31"/>
  <c r="AE46" i="31"/>
  <c r="AF46" i="31"/>
  <c r="AG46" i="31"/>
  <c r="AH46" i="31"/>
  <c r="C47" i="31"/>
  <c r="D47" i="31"/>
  <c r="E47" i="31"/>
  <c r="F47" i="31"/>
  <c r="G47" i="31"/>
  <c r="H47" i="31"/>
  <c r="I47" i="31"/>
  <c r="J47" i="31"/>
  <c r="N47" i="31"/>
  <c r="O47" i="31"/>
  <c r="Q47" i="31"/>
  <c r="T47" i="31"/>
  <c r="V47" i="31"/>
  <c r="W47" i="31"/>
  <c r="X47" i="31"/>
  <c r="AA47" i="31"/>
  <c r="AB47" i="31"/>
  <c r="AC47" i="31"/>
  <c r="AD47" i="31"/>
  <c r="AE47" i="31"/>
  <c r="AF47" i="31"/>
  <c r="AG47" i="31"/>
  <c r="AH47" i="31"/>
  <c r="C48" i="31"/>
  <c r="D48" i="31"/>
  <c r="E48" i="31"/>
  <c r="F48" i="31"/>
  <c r="G48" i="31"/>
  <c r="H48" i="31"/>
  <c r="I48" i="31"/>
  <c r="J48" i="31"/>
  <c r="N48" i="31"/>
  <c r="O48" i="31"/>
  <c r="Q48" i="31"/>
  <c r="T48" i="31"/>
  <c r="V48" i="31"/>
  <c r="W48" i="31"/>
  <c r="X48" i="31"/>
  <c r="AA48" i="31"/>
  <c r="AB48" i="31"/>
  <c r="AC48" i="31"/>
  <c r="AD48" i="31"/>
  <c r="AE48" i="31"/>
  <c r="AF48" i="31"/>
  <c r="AG48" i="31"/>
  <c r="AH48" i="31"/>
  <c r="C49" i="31"/>
  <c r="D49" i="31"/>
  <c r="E49" i="31"/>
  <c r="F49" i="31"/>
  <c r="G49" i="31"/>
  <c r="H49" i="31"/>
  <c r="I49" i="31"/>
  <c r="J49" i="31"/>
  <c r="N49" i="31"/>
  <c r="O49" i="31"/>
  <c r="Q49" i="31"/>
  <c r="T49" i="31"/>
  <c r="V49" i="31"/>
  <c r="W49" i="31"/>
  <c r="X49" i="31"/>
  <c r="AA49" i="31"/>
  <c r="AB49" i="31"/>
  <c r="AC49" i="31"/>
  <c r="AD49" i="31"/>
  <c r="AE49" i="31"/>
  <c r="AF49" i="31"/>
  <c r="AG49" i="31"/>
  <c r="AH49" i="31"/>
  <c r="C50" i="31"/>
  <c r="D50" i="31"/>
  <c r="E50" i="31"/>
  <c r="F50" i="31"/>
  <c r="G50" i="31"/>
  <c r="H50" i="31"/>
  <c r="I50" i="31"/>
  <c r="J50" i="31"/>
  <c r="N50" i="31"/>
  <c r="O50" i="31"/>
  <c r="Q50" i="31"/>
  <c r="T50" i="31"/>
  <c r="V50" i="31"/>
  <c r="W50" i="31"/>
  <c r="X50" i="31"/>
  <c r="AA50" i="31"/>
  <c r="AB50" i="31"/>
  <c r="AC50" i="31"/>
  <c r="AD50" i="31"/>
  <c r="AE50" i="31"/>
  <c r="AF50" i="31"/>
  <c r="AG50" i="31"/>
  <c r="AH50" i="31"/>
  <c r="C51" i="31"/>
  <c r="D51" i="31"/>
  <c r="E51" i="31"/>
  <c r="F51" i="31"/>
  <c r="G51" i="31"/>
  <c r="H51" i="31"/>
  <c r="I51" i="31"/>
  <c r="J51" i="31"/>
  <c r="N51" i="31"/>
  <c r="O51" i="31"/>
  <c r="Q51" i="31"/>
  <c r="T51" i="31"/>
  <c r="V51" i="31"/>
  <c r="W51" i="31"/>
  <c r="X51" i="31"/>
  <c r="AA51" i="31"/>
  <c r="AB51" i="31"/>
  <c r="AC51" i="31"/>
  <c r="AD51" i="31"/>
  <c r="AE51" i="31"/>
  <c r="AF51" i="31"/>
  <c r="AG51" i="31"/>
  <c r="AH51" i="31"/>
  <c r="C52" i="31"/>
  <c r="D52" i="31"/>
  <c r="E52" i="31"/>
  <c r="F52" i="31"/>
  <c r="G52" i="31"/>
  <c r="H52" i="31"/>
  <c r="I52" i="31"/>
  <c r="J52" i="31"/>
  <c r="N52" i="31"/>
  <c r="O52" i="31"/>
  <c r="Q52" i="31"/>
  <c r="T52" i="31"/>
  <c r="V52" i="31"/>
  <c r="W52" i="31"/>
  <c r="X52" i="31"/>
  <c r="AA52" i="31"/>
  <c r="AB52" i="31"/>
  <c r="AC52" i="31"/>
  <c r="AD52" i="31"/>
  <c r="AE52" i="31"/>
  <c r="AF52" i="31"/>
  <c r="AG52" i="31"/>
  <c r="AH52" i="31"/>
  <c r="C53" i="31"/>
  <c r="D53" i="31"/>
  <c r="E53" i="31"/>
  <c r="F53" i="31"/>
  <c r="G53" i="31"/>
  <c r="H53" i="31"/>
  <c r="I53" i="31"/>
  <c r="J53" i="31"/>
  <c r="N53" i="31"/>
  <c r="O53" i="31"/>
  <c r="Q53" i="31"/>
  <c r="T53" i="31"/>
  <c r="V53" i="31"/>
  <c r="W53" i="31"/>
  <c r="X53" i="31"/>
  <c r="AA53" i="31"/>
  <c r="AB53" i="31"/>
  <c r="AC53" i="31"/>
  <c r="AD53" i="31"/>
  <c r="AE53" i="31"/>
  <c r="AF53" i="31"/>
  <c r="AG53" i="31"/>
  <c r="AH53" i="31"/>
  <c r="C54" i="31"/>
  <c r="D54" i="31"/>
  <c r="E54" i="31"/>
  <c r="F54" i="31"/>
  <c r="G54" i="31"/>
  <c r="H54" i="31"/>
  <c r="I54" i="31"/>
  <c r="J54" i="31"/>
  <c r="N54" i="31"/>
  <c r="O54" i="31"/>
  <c r="Q54" i="31"/>
  <c r="T54" i="31"/>
  <c r="V54" i="31"/>
  <c r="W54" i="31"/>
  <c r="X54" i="31"/>
  <c r="AA54" i="31"/>
  <c r="AB54" i="31"/>
  <c r="AC54" i="31"/>
  <c r="AD54" i="31"/>
  <c r="AE54" i="31"/>
  <c r="AF54" i="31"/>
  <c r="AG54" i="31"/>
  <c r="AH54" i="31"/>
  <c r="C55" i="31"/>
  <c r="D55" i="31"/>
  <c r="E55" i="31"/>
  <c r="F55" i="31"/>
  <c r="G55" i="31"/>
  <c r="H55" i="31"/>
  <c r="I55" i="31"/>
  <c r="J55" i="31"/>
  <c r="N55" i="31"/>
  <c r="O55" i="31"/>
  <c r="Q55" i="31"/>
  <c r="T55" i="31"/>
  <c r="V55" i="31"/>
  <c r="W55" i="31"/>
  <c r="X55" i="31"/>
  <c r="AA55" i="31"/>
  <c r="AB55" i="31"/>
  <c r="AC55" i="31"/>
  <c r="AD55" i="31"/>
  <c r="AE55" i="31"/>
  <c r="AF55" i="31"/>
  <c r="AG55" i="31"/>
  <c r="AH55" i="31"/>
  <c r="C56" i="31"/>
  <c r="D56" i="31"/>
  <c r="E56" i="31"/>
  <c r="F56" i="31"/>
  <c r="G56" i="31"/>
  <c r="H56" i="31"/>
  <c r="I56" i="31"/>
  <c r="J56" i="31"/>
  <c r="N56" i="31"/>
  <c r="O56" i="31"/>
  <c r="Q56" i="31"/>
  <c r="T56" i="31"/>
  <c r="V56" i="31"/>
  <c r="W56" i="31"/>
  <c r="X56" i="31"/>
  <c r="AA56" i="31"/>
  <c r="AB56" i="31"/>
  <c r="AC56" i="31"/>
  <c r="AD56" i="31"/>
  <c r="AE56" i="31"/>
  <c r="AF56" i="31"/>
  <c r="AG56" i="31"/>
  <c r="AH56" i="31"/>
  <c r="C57" i="31"/>
  <c r="D57" i="31"/>
  <c r="E57" i="31"/>
  <c r="F57" i="31"/>
  <c r="G57" i="31"/>
  <c r="H57" i="31"/>
  <c r="I57" i="31"/>
  <c r="J57" i="31"/>
  <c r="N57" i="31"/>
  <c r="O57" i="31"/>
  <c r="Q57" i="31"/>
  <c r="T57" i="31"/>
  <c r="V57" i="31"/>
  <c r="W57" i="31"/>
  <c r="X57" i="31"/>
  <c r="AA57" i="31"/>
  <c r="AB57" i="31"/>
  <c r="AC57" i="31"/>
  <c r="AD57" i="31"/>
  <c r="AE57" i="31"/>
  <c r="AF57" i="31"/>
  <c r="AG57" i="31"/>
  <c r="AH57" i="31"/>
  <c r="C58" i="31"/>
  <c r="D58" i="31"/>
  <c r="E58" i="31"/>
  <c r="F58" i="31"/>
  <c r="G58" i="31"/>
  <c r="H58" i="31"/>
  <c r="I58" i="31"/>
  <c r="J58" i="31"/>
  <c r="N58" i="31"/>
  <c r="O58" i="31"/>
  <c r="Q58" i="31"/>
  <c r="T58" i="31"/>
  <c r="V58" i="31"/>
  <c r="W58" i="31"/>
  <c r="X58" i="31"/>
  <c r="AA58" i="31"/>
  <c r="AB58" i="31"/>
  <c r="AC58" i="31"/>
  <c r="AD58" i="31"/>
  <c r="AE58" i="31"/>
  <c r="AF58" i="31"/>
  <c r="AG58" i="31"/>
  <c r="AH58" i="31"/>
  <c r="C59" i="31"/>
  <c r="D59" i="31"/>
  <c r="E59" i="31"/>
  <c r="C65" i="29"/>
  <c r="D65" i="29"/>
  <c r="E65" i="29"/>
  <c r="F65" i="29"/>
  <c r="F59" i="31"/>
  <c r="G59" i="31"/>
  <c r="H59" i="31"/>
  <c r="I59" i="31"/>
  <c r="J59" i="31"/>
  <c r="N59" i="31"/>
  <c r="O59" i="31"/>
  <c r="Q59" i="31"/>
  <c r="T59" i="31"/>
  <c r="V59" i="31"/>
  <c r="W59" i="31"/>
  <c r="X59" i="31"/>
  <c r="AA59" i="31"/>
  <c r="AB59" i="31"/>
  <c r="AC59" i="31"/>
  <c r="AD59" i="31"/>
  <c r="AE59" i="31"/>
  <c r="AF59" i="31"/>
  <c r="AG59" i="31"/>
  <c r="AH59" i="31"/>
  <c r="C60" i="31"/>
  <c r="E71" i="27"/>
  <c r="K71" i="27"/>
  <c r="F71" i="28"/>
  <c r="D60" i="31"/>
  <c r="E60" i="31"/>
  <c r="C66" i="29"/>
  <c r="D66" i="29"/>
  <c r="E66" i="29"/>
  <c r="F66" i="29"/>
  <c r="F60" i="31"/>
  <c r="G60" i="31"/>
  <c r="H60" i="31"/>
  <c r="I60" i="31"/>
  <c r="J60" i="31"/>
  <c r="N60" i="31"/>
  <c r="O60" i="31"/>
  <c r="Q60" i="31"/>
  <c r="T60" i="31"/>
  <c r="V60" i="31"/>
  <c r="W60" i="31"/>
  <c r="X60" i="31"/>
  <c r="AA60" i="31"/>
  <c r="AB60" i="31"/>
  <c r="AC60" i="31"/>
  <c r="AD60" i="31"/>
  <c r="AE60" i="31"/>
  <c r="AF60" i="31"/>
  <c r="L71" i="27"/>
  <c r="O71" i="27"/>
  <c r="AG60" i="31"/>
  <c r="AH60" i="31"/>
  <c r="C35" i="29"/>
  <c r="D35" i="29"/>
  <c r="E35" i="29"/>
  <c r="E34" i="29"/>
  <c r="E33" i="29"/>
  <c r="E32" i="29"/>
  <c r="E31" i="29"/>
  <c r="E30" i="29"/>
  <c r="E29" i="29"/>
  <c r="E28" i="29"/>
  <c r="E27" i="29"/>
  <c r="E26" i="29"/>
  <c r="E25" i="29"/>
  <c r="E24" i="29"/>
  <c r="E23" i="29"/>
  <c r="E22" i="29"/>
  <c r="E21" i="29"/>
  <c r="E20" i="29"/>
  <c r="E19" i="29"/>
  <c r="E18" i="29"/>
  <c r="E17" i="29"/>
  <c r="E16" i="29"/>
  <c r="E15" i="29"/>
  <c r="E14" i="29"/>
  <c r="E13" i="29"/>
  <c r="E12" i="29"/>
  <c r="E11" i="29"/>
  <c r="E10" i="29"/>
  <c r="E9" i="29"/>
  <c r="E8" i="29"/>
  <c r="F8" i="29"/>
  <c r="F9" i="29"/>
  <c r="F10" i="29"/>
  <c r="F11" i="29"/>
  <c r="F12" i="29"/>
  <c r="F13" i="29"/>
  <c r="F14" i="29"/>
  <c r="F15" i="29"/>
  <c r="F16" i="29"/>
  <c r="F17" i="29"/>
  <c r="F18" i="29"/>
  <c r="F19" i="29"/>
  <c r="F20" i="29"/>
  <c r="F21" i="29"/>
  <c r="F22" i="29"/>
  <c r="F23" i="29"/>
  <c r="F24" i="29"/>
  <c r="F25" i="29"/>
  <c r="F26" i="29"/>
  <c r="F27" i="29"/>
  <c r="F28" i="29"/>
  <c r="F29" i="29"/>
  <c r="F30" i="29"/>
  <c r="F31" i="29"/>
  <c r="F32" i="29"/>
  <c r="F33" i="29"/>
  <c r="F34" i="29"/>
  <c r="F35" i="29"/>
  <c r="C36" i="29"/>
  <c r="D36" i="29"/>
  <c r="E36" i="29"/>
  <c r="F36" i="29"/>
  <c r="C37" i="29"/>
  <c r="D37" i="29"/>
  <c r="E37" i="29"/>
  <c r="F37" i="29"/>
  <c r="C38" i="29"/>
  <c r="D38" i="29"/>
  <c r="E38" i="29"/>
  <c r="F38" i="29"/>
  <c r="C39" i="29"/>
  <c r="D39" i="29"/>
  <c r="E39" i="29"/>
  <c r="F39" i="29"/>
  <c r="C40" i="29"/>
  <c r="D40" i="29"/>
  <c r="E40" i="29"/>
  <c r="F40" i="29"/>
  <c r="C41" i="29"/>
  <c r="D41" i="29"/>
  <c r="E41" i="29"/>
  <c r="F41" i="29"/>
  <c r="C42" i="29"/>
  <c r="D42" i="29"/>
  <c r="E42" i="29"/>
  <c r="F42" i="29"/>
  <c r="C43" i="29"/>
  <c r="D43" i="29"/>
  <c r="E43" i="29"/>
  <c r="F43" i="29"/>
  <c r="C44" i="29"/>
  <c r="D44" i="29"/>
  <c r="E44" i="29"/>
  <c r="F44" i="29"/>
  <c r="C45" i="29"/>
  <c r="D45" i="29"/>
  <c r="E45" i="29"/>
  <c r="F45" i="29"/>
  <c r="C46" i="29"/>
  <c r="D46" i="29"/>
  <c r="E46" i="29"/>
  <c r="F46" i="29"/>
  <c r="C47" i="29"/>
  <c r="D47" i="29"/>
  <c r="E47" i="29"/>
  <c r="F47" i="29"/>
  <c r="C48" i="29"/>
  <c r="D48" i="29"/>
  <c r="E48" i="29"/>
  <c r="F48" i="29"/>
  <c r="C49" i="29"/>
  <c r="D49" i="29"/>
  <c r="E49" i="29"/>
  <c r="F49" i="29"/>
  <c r="C50" i="29"/>
  <c r="D50" i="29"/>
  <c r="E50" i="29"/>
  <c r="F50" i="29"/>
  <c r="C51" i="29"/>
  <c r="D51" i="29"/>
  <c r="E51" i="29"/>
  <c r="F51" i="29"/>
  <c r="C52" i="29"/>
  <c r="D52" i="29"/>
  <c r="E52" i="29"/>
  <c r="F52" i="29"/>
  <c r="C53" i="29"/>
  <c r="D53" i="29"/>
  <c r="E53" i="29"/>
  <c r="F53" i="29"/>
  <c r="C54" i="29"/>
  <c r="D54" i="29"/>
  <c r="E54" i="29"/>
  <c r="F54" i="29"/>
  <c r="C55" i="29"/>
  <c r="D55" i="29"/>
  <c r="E55" i="29"/>
  <c r="F55" i="29"/>
  <c r="C56" i="29"/>
  <c r="D56" i="29"/>
  <c r="E56" i="29"/>
  <c r="F56" i="29"/>
  <c r="C57" i="29"/>
  <c r="D57" i="29"/>
  <c r="E57" i="29"/>
  <c r="F57" i="29"/>
  <c r="C58" i="29"/>
  <c r="D58" i="29"/>
  <c r="E58" i="29"/>
  <c r="F58" i="29"/>
  <c r="C59" i="29"/>
  <c r="D59" i="29"/>
  <c r="E59" i="29"/>
  <c r="F59" i="29"/>
  <c r="C60" i="29"/>
  <c r="D60" i="29"/>
  <c r="E60" i="29"/>
  <c r="F60" i="29"/>
  <c r="C61" i="29"/>
  <c r="D61" i="29"/>
  <c r="E61" i="29"/>
  <c r="F61" i="29"/>
  <c r="C62" i="29"/>
  <c r="D62" i="29"/>
  <c r="E62" i="29"/>
  <c r="F62" i="29"/>
  <c r="C63" i="29"/>
  <c r="D63" i="29"/>
  <c r="E63" i="29"/>
  <c r="F63" i="29"/>
  <c r="C64" i="29"/>
  <c r="D64" i="29"/>
  <c r="E64" i="29"/>
  <c r="F64" i="29"/>
  <c r="B13" i="28"/>
  <c r="D13" i="28"/>
  <c r="E13" i="28"/>
  <c r="F13" i="28"/>
  <c r="G13" i="28"/>
  <c r="I13" i="28"/>
  <c r="J13" i="28"/>
  <c r="K13" i="28"/>
  <c r="L13" i="28"/>
  <c r="P13" i="28"/>
  <c r="B14" i="28"/>
  <c r="D14" i="28"/>
  <c r="E14" i="28"/>
  <c r="F14" i="28"/>
  <c r="G14" i="28"/>
  <c r="I14" i="28"/>
  <c r="J14" i="28"/>
  <c r="K14" i="28"/>
  <c r="L14" i="28"/>
  <c r="P14" i="28"/>
  <c r="B15" i="28"/>
  <c r="D15" i="28"/>
  <c r="E15" i="28"/>
  <c r="F15" i="28"/>
  <c r="G15" i="28"/>
  <c r="I15" i="28"/>
  <c r="J15" i="28"/>
  <c r="K15" i="28"/>
  <c r="L15" i="28"/>
  <c r="P15" i="28"/>
  <c r="B16" i="28"/>
  <c r="D16" i="28"/>
  <c r="E16" i="28"/>
  <c r="F16" i="28"/>
  <c r="G16" i="28"/>
  <c r="I16" i="28"/>
  <c r="J16" i="28"/>
  <c r="K16" i="28"/>
  <c r="L16" i="28"/>
  <c r="P16" i="28"/>
  <c r="B17" i="28"/>
  <c r="D17" i="28"/>
  <c r="E17" i="28"/>
  <c r="F17" i="28"/>
  <c r="G17" i="28"/>
  <c r="I17" i="28"/>
  <c r="J17" i="28"/>
  <c r="K17" i="28"/>
  <c r="L17" i="28"/>
  <c r="P17" i="28"/>
  <c r="B18" i="28"/>
  <c r="D18" i="28"/>
  <c r="E18" i="28"/>
  <c r="F18" i="28"/>
  <c r="G18" i="28"/>
  <c r="I18" i="28"/>
  <c r="J18" i="28"/>
  <c r="K18" i="28"/>
  <c r="L18" i="28"/>
  <c r="P18" i="28"/>
  <c r="B19" i="28"/>
  <c r="D19" i="28"/>
  <c r="E19" i="28"/>
  <c r="F19" i="28"/>
  <c r="G19" i="28"/>
  <c r="I19" i="28"/>
  <c r="J19" i="28"/>
  <c r="K19" i="28"/>
  <c r="L19" i="28"/>
  <c r="P19" i="28"/>
  <c r="B20" i="28"/>
  <c r="D20" i="28"/>
  <c r="E20" i="28"/>
  <c r="F20" i="28"/>
  <c r="G20" i="28"/>
  <c r="I20" i="28"/>
  <c r="J20" i="28"/>
  <c r="K20" i="28"/>
  <c r="L20" i="28"/>
  <c r="P20" i="28"/>
  <c r="B21" i="28"/>
  <c r="D21" i="28"/>
  <c r="E21" i="28"/>
  <c r="F21" i="28"/>
  <c r="G21" i="28"/>
  <c r="I21" i="28"/>
  <c r="J21" i="28"/>
  <c r="K21" i="28"/>
  <c r="L21" i="28"/>
  <c r="P21" i="28"/>
  <c r="B22" i="28"/>
  <c r="D22" i="28"/>
  <c r="E22" i="28"/>
  <c r="F22" i="28"/>
  <c r="G22" i="28"/>
  <c r="I22" i="28"/>
  <c r="J22" i="28"/>
  <c r="K22" i="28"/>
  <c r="L22" i="28"/>
  <c r="P22" i="28"/>
  <c r="B23" i="28"/>
  <c r="D23" i="28"/>
  <c r="E23" i="28"/>
  <c r="F23" i="28"/>
  <c r="G23" i="28"/>
  <c r="I23" i="28"/>
  <c r="J23" i="28"/>
  <c r="K23" i="28"/>
  <c r="L23" i="28"/>
  <c r="P23" i="28"/>
  <c r="B24" i="28"/>
  <c r="D24" i="28"/>
  <c r="E24" i="28"/>
  <c r="F24" i="28"/>
  <c r="G24" i="28"/>
  <c r="I24" i="28"/>
  <c r="J24" i="28"/>
  <c r="K24" i="28"/>
  <c r="L24" i="28"/>
  <c r="P24" i="28"/>
  <c r="B25" i="28"/>
  <c r="D25" i="28"/>
  <c r="E25" i="28"/>
  <c r="F25" i="28"/>
  <c r="G25" i="28"/>
  <c r="I25" i="28"/>
  <c r="J25" i="28"/>
  <c r="K25" i="28"/>
  <c r="L25" i="28"/>
  <c r="P25" i="28"/>
  <c r="B26" i="28"/>
  <c r="D26" i="28"/>
  <c r="E26" i="28"/>
  <c r="F26" i="28"/>
  <c r="G26" i="28"/>
  <c r="I26" i="28"/>
  <c r="J26" i="28"/>
  <c r="K26" i="28"/>
  <c r="L26" i="28"/>
  <c r="P26" i="28"/>
  <c r="B27" i="28"/>
  <c r="D27" i="28"/>
  <c r="E27" i="28"/>
  <c r="F27" i="28"/>
  <c r="G27" i="28"/>
  <c r="I27" i="28"/>
  <c r="J27" i="28"/>
  <c r="K27" i="28"/>
  <c r="L27" i="28"/>
  <c r="P27" i="28"/>
  <c r="B28" i="28"/>
  <c r="D28" i="28"/>
  <c r="E28" i="28"/>
  <c r="F28" i="28"/>
  <c r="G28" i="28"/>
  <c r="I28" i="28"/>
  <c r="J28" i="28"/>
  <c r="K28" i="28"/>
  <c r="L28" i="28"/>
  <c r="P28" i="28"/>
  <c r="B29" i="28"/>
  <c r="D29" i="28"/>
  <c r="E29" i="28"/>
  <c r="F29" i="28"/>
  <c r="G29" i="28"/>
  <c r="I29" i="28"/>
  <c r="J29" i="28"/>
  <c r="K29" i="28"/>
  <c r="L29" i="28"/>
  <c r="P29" i="28"/>
  <c r="B30" i="28"/>
  <c r="D30" i="28"/>
  <c r="E30" i="28"/>
  <c r="F30" i="28"/>
  <c r="G30" i="28"/>
  <c r="I30" i="28"/>
  <c r="J30" i="28"/>
  <c r="K30" i="28"/>
  <c r="L30" i="28"/>
  <c r="P30" i="28"/>
  <c r="B31" i="28"/>
  <c r="D31" i="28"/>
  <c r="E31" i="28"/>
  <c r="F31" i="28"/>
  <c r="G31" i="28"/>
  <c r="I31" i="28"/>
  <c r="J31" i="28"/>
  <c r="K31" i="28"/>
  <c r="L31" i="28"/>
  <c r="P31" i="28"/>
  <c r="B32" i="28"/>
  <c r="D32" i="28"/>
  <c r="E32" i="28"/>
  <c r="F32" i="28"/>
  <c r="G32" i="28"/>
  <c r="I32" i="28"/>
  <c r="J32" i="28"/>
  <c r="K32" i="28"/>
  <c r="L32" i="28"/>
  <c r="P32" i="28"/>
  <c r="B33" i="28"/>
  <c r="D33" i="28"/>
  <c r="E33" i="28"/>
  <c r="F33" i="28"/>
  <c r="G33" i="28"/>
  <c r="I33" i="28"/>
  <c r="J33" i="28"/>
  <c r="K33" i="28"/>
  <c r="L33" i="28"/>
  <c r="P33" i="28"/>
  <c r="B34" i="28"/>
  <c r="D34" i="28"/>
  <c r="E34" i="28"/>
  <c r="F34" i="28"/>
  <c r="G34" i="28"/>
  <c r="I34" i="28"/>
  <c r="J34" i="28"/>
  <c r="K34" i="28"/>
  <c r="L34" i="28"/>
  <c r="P34" i="28"/>
  <c r="B35" i="28"/>
  <c r="D35" i="28"/>
  <c r="E35" i="28"/>
  <c r="F35" i="28"/>
  <c r="G35" i="28"/>
  <c r="I35" i="28"/>
  <c r="J35" i="28"/>
  <c r="K35" i="28"/>
  <c r="L35" i="28"/>
  <c r="P35" i="28"/>
  <c r="B36" i="28"/>
  <c r="D36" i="28"/>
  <c r="E36" i="28"/>
  <c r="F36" i="28"/>
  <c r="G36" i="28"/>
  <c r="I36" i="28"/>
  <c r="J36" i="28"/>
  <c r="K36" i="28"/>
  <c r="L36" i="28"/>
  <c r="P36" i="28"/>
  <c r="B37" i="28"/>
  <c r="D37" i="28"/>
  <c r="E37" i="28"/>
  <c r="F37" i="28"/>
  <c r="G37" i="28"/>
  <c r="I37" i="28"/>
  <c r="J37" i="28"/>
  <c r="K37" i="28"/>
  <c r="L37" i="28"/>
  <c r="P37" i="28"/>
  <c r="B38" i="28"/>
  <c r="D38" i="28"/>
  <c r="E38" i="28"/>
  <c r="F38" i="28"/>
  <c r="G38" i="28"/>
  <c r="I38" i="28"/>
  <c r="J38" i="28"/>
  <c r="K38" i="28"/>
  <c r="L38" i="28"/>
  <c r="P38" i="28"/>
  <c r="B39" i="28"/>
  <c r="C39" i="28"/>
  <c r="D39" i="28"/>
  <c r="E39" i="28"/>
  <c r="F39" i="28"/>
  <c r="G39" i="28"/>
  <c r="I39" i="28"/>
  <c r="J39" i="28"/>
  <c r="K39" i="28"/>
  <c r="L39" i="28"/>
  <c r="P39" i="28"/>
  <c r="B40" i="28"/>
  <c r="C40" i="28"/>
  <c r="D40" i="28"/>
  <c r="E40" i="28"/>
  <c r="F40" i="28"/>
  <c r="G40" i="28"/>
  <c r="I40" i="28"/>
  <c r="J40" i="28"/>
  <c r="K40" i="28"/>
  <c r="L40" i="28"/>
  <c r="P40" i="28"/>
  <c r="B41" i="28"/>
  <c r="C41" i="28"/>
  <c r="D41" i="28"/>
  <c r="E41" i="28"/>
  <c r="F41" i="28"/>
  <c r="G41" i="28"/>
  <c r="I41" i="28"/>
  <c r="J41" i="28"/>
  <c r="K41" i="28"/>
  <c r="L41" i="28"/>
  <c r="P41" i="28"/>
  <c r="B42" i="28"/>
  <c r="C42" i="28"/>
  <c r="D42" i="28"/>
  <c r="E42" i="28"/>
  <c r="F42" i="28"/>
  <c r="G42" i="28"/>
  <c r="I42" i="28"/>
  <c r="J42" i="28"/>
  <c r="K42" i="28"/>
  <c r="L42" i="28"/>
  <c r="P42" i="28"/>
  <c r="B43" i="28"/>
  <c r="C43" i="28"/>
  <c r="D43" i="28"/>
  <c r="E43" i="28"/>
  <c r="F43" i="28"/>
  <c r="G43" i="28"/>
  <c r="I43" i="28"/>
  <c r="J43" i="28"/>
  <c r="K43" i="28"/>
  <c r="L43" i="28"/>
  <c r="P43" i="28"/>
  <c r="B44" i="28"/>
  <c r="C44" i="28"/>
  <c r="D44" i="28"/>
  <c r="E44" i="28"/>
  <c r="F44" i="28"/>
  <c r="G44" i="28"/>
  <c r="I44" i="28"/>
  <c r="J44" i="28"/>
  <c r="K44" i="28"/>
  <c r="L44" i="28"/>
  <c r="P44" i="28"/>
  <c r="B45" i="28"/>
  <c r="C45" i="28"/>
  <c r="D45" i="28"/>
  <c r="E45" i="28"/>
  <c r="F45" i="28"/>
  <c r="G45" i="28"/>
  <c r="I45" i="28"/>
  <c r="J45" i="28"/>
  <c r="K45" i="28"/>
  <c r="L45" i="28"/>
  <c r="P45" i="28"/>
  <c r="B46" i="28"/>
  <c r="C46" i="28"/>
  <c r="D46" i="28"/>
  <c r="E46" i="28"/>
  <c r="F46" i="28"/>
  <c r="G46" i="28"/>
  <c r="I46" i="28"/>
  <c r="J46" i="28"/>
  <c r="K46" i="28"/>
  <c r="L46" i="28"/>
  <c r="P46" i="28"/>
  <c r="B47" i="28"/>
  <c r="C47" i="28"/>
  <c r="D47" i="28"/>
  <c r="E47" i="28"/>
  <c r="F47" i="28"/>
  <c r="G47" i="28"/>
  <c r="I47" i="28"/>
  <c r="J47" i="28"/>
  <c r="K47" i="28"/>
  <c r="L47" i="28"/>
  <c r="P47" i="28"/>
  <c r="B48" i="28"/>
  <c r="C48" i="28"/>
  <c r="D48" i="28"/>
  <c r="E48" i="28"/>
  <c r="F48" i="28"/>
  <c r="G48" i="28"/>
  <c r="I48" i="28"/>
  <c r="J48" i="28"/>
  <c r="K48" i="28"/>
  <c r="L48" i="28"/>
  <c r="P48" i="28"/>
  <c r="B49" i="28"/>
  <c r="C49" i="28"/>
  <c r="D49" i="28"/>
  <c r="E49" i="28"/>
  <c r="F49" i="28"/>
  <c r="G49" i="28"/>
  <c r="I49" i="28"/>
  <c r="J49" i="28"/>
  <c r="K49" i="28"/>
  <c r="L49" i="28"/>
  <c r="P49" i="28"/>
  <c r="B50" i="28"/>
  <c r="C50" i="28"/>
  <c r="D50" i="28"/>
  <c r="E50" i="28"/>
  <c r="F50" i="28"/>
  <c r="G50" i="28"/>
  <c r="I50" i="28"/>
  <c r="J50" i="28"/>
  <c r="K50" i="28"/>
  <c r="L50" i="28"/>
  <c r="P50" i="28"/>
  <c r="B51" i="28"/>
  <c r="C51" i="28"/>
  <c r="D51" i="28"/>
  <c r="E51" i="28"/>
  <c r="F51" i="28"/>
  <c r="G51" i="28"/>
  <c r="I51" i="28"/>
  <c r="J51" i="28"/>
  <c r="K51" i="28"/>
  <c r="L51" i="28"/>
  <c r="P51" i="28"/>
  <c r="B52" i="28"/>
  <c r="C52" i="28"/>
  <c r="D52" i="28"/>
  <c r="E52" i="28"/>
  <c r="F52" i="28"/>
  <c r="G52" i="28"/>
  <c r="I52" i="28"/>
  <c r="J52" i="28"/>
  <c r="K52" i="28"/>
  <c r="L52" i="28"/>
  <c r="P52" i="28"/>
  <c r="B53" i="28"/>
  <c r="C53" i="28"/>
  <c r="D53" i="28"/>
  <c r="E53" i="28"/>
  <c r="F53" i="28"/>
  <c r="G53" i="28"/>
  <c r="I53" i="28"/>
  <c r="J53" i="28"/>
  <c r="K53" i="28"/>
  <c r="L53" i="28"/>
  <c r="P53" i="28"/>
  <c r="B54" i="28"/>
  <c r="C54" i="28"/>
  <c r="D54" i="28"/>
  <c r="E54" i="28"/>
  <c r="F54" i="28"/>
  <c r="G54" i="28"/>
  <c r="I54" i="28"/>
  <c r="J54" i="28"/>
  <c r="K54" i="28"/>
  <c r="L54" i="28"/>
  <c r="P54" i="28"/>
  <c r="B55" i="28"/>
  <c r="C55" i="28"/>
  <c r="D55" i="28"/>
  <c r="E55" i="28"/>
  <c r="F55" i="28"/>
  <c r="G55" i="28"/>
  <c r="I55" i="28"/>
  <c r="J55" i="28"/>
  <c r="K55" i="28"/>
  <c r="L55" i="28"/>
  <c r="P55" i="28"/>
  <c r="B56" i="28"/>
  <c r="C56" i="28"/>
  <c r="D56" i="28"/>
  <c r="E56" i="28"/>
  <c r="F56" i="28"/>
  <c r="G56" i="28"/>
  <c r="I56" i="28"/>
  <c r="J56" i="28"/>
  <c r="K56" i="28"/>
  <c r="L56" i="28"/>
  <c r="P56" i="28"/>
  <c r="B57" i="28"/>
  <c r="C57" i="28"/>
  <c r="D57" i="28"/>
  <c r="E57" i="28"/>
  <c r="F57" i="28"/>
  <c r="G57" i="28"/>
  <c r="I57" i="28"/>
  <c r="J57" i="28"/>
  <c r="K57" i="28"/>
  <c r="L57" i="28"/>
  <c r="P57" i="28"/>
  <c r="B58" i="28"/>
  <c r="C58" i="28"/>
  <c r="D58" i="28"/>
  <c r="E58" i="28"/>
  <c r="F58" i="28"/>
  <c r="G58" i="28"/>
  <c r="I58" i="28"/>
  <c r="J58" i="28"/>
  <c r="K58" i="28"/>
  <c r="L58" i="28"/>
  <c r="P58" i="28"/>
  <c r="B59" i="28"/>
  <c r="C59" i="28"/>
  <c r="D59" i="28"/>
  <c r="E59" i="28"/>
  <c r="F59" i="28"/>
  <c r="G59" i="28"/>
  <c r="I59" i="28"/>
  <c r="J59" i="28"/>
  <c r="K59" i="28"/>
  <c r="L59" i="28"/>
  <c r="P59" i="28"/>
  <c r="B60" i="28"/>
  <c r="C60" i="28"/>
  <c r="D60" i="28"/>
  <c r="E60" i="28"/>
  <c r="F60" i="28"/>
  <c r="G60" i="28"/>
  <c r="I60" i="28"/>
  <c r="J60" i="28"/>
  <c r="K60" i="28"/>
  <c r="L60" i="28"/>
  <c r="P60" i="28"/>
  <c r="B61" i="28"/>
  <c r="C61" i="28"/>
  <c r="D61" i="28"/>
  <c r="E61" i="28"/>
  <c r="F61" i="28"/>
  <c r="G61" i="28"/>
  <c r="I61" i="28"/>
  <c r="J61" i="28"/>
  <c r="K61" i="28"/>
  <c r="L61" i="28"/>
  <c r="P61" i="28"/>
  <c r="B62" i="28"/>
  <c r="C62" i="28"/>
  <c r="D62" i="28"/>
  <c r="E62" i="28"/>
  <c r="F62" i="28"/>
  <c r="G62" i="28"/>
  <c r="I62" i="28"/>
  <c r="J62" i="28"/>
  <c r="K62" i="28"/>
  <c r="L62" i="28"/>
  <c r="P62" i="28"/>
  <c r="B63" i="28"/>
  <c r="C63" i="28"/>
  <c r="D63" i="28"/>
  <c r="E63" i="28"/>
  <c r="F63" i="28"/>
  <c r="G63" i="28"/>
  <c r="I63" i="28"/>
  <c r="J63" i="28"/>
  <c r="K63" i="28"/>
  <c r="L63" i="28"/>
  <c r="P63" i="28"/>
  <c r="B64" i="28"/>
  <c r="C64" i="28"/>
  <c r="D64" i="28"/>
  <c r="E64" i="28"/>
  <c r="F64" i="28"/>
  <c r="G64" i="28"/>
  <c r="I64" i="28"/>
  <c r="J64" i="28"/>
  <c r="K64" i="28"/>
  <c r="L64" i="28"/>
  <c r="P64" i="28"/>
  <c r="B65" i="28"/>
  <c r="C65" i="28"/>
  <c r="D65" i="28"/>
  <c r="E65" i="28"/>
  <c r="F65" i="28"/>
  <c r="G65" i="28"/>
  <c r="I65" i="28"/>
  <c r="J65" i="28"/>
  <c r="K65" i="28"/>
  <c r="L65" i="28"/>
  <c r="P65" i="28"/>
  <c r="B66" i="28"/>
  <c r="C66" i="28"/>
  <c r="D66" i="28"/>
  <c r="E66" i="28"/>
  <c r="F66" i="28"/>
  <c r="G66" i="28"/>
  <c r="I66" i="28"/>
  <c r="J66" i="28"/>
  <c r="K66" i="28"/>
  <c r="L66" i="28"/>
  <c r="P66" i="28"/>
  <c r="B67" i="28"/>
  <c r="C67" i="28"/>
  <c r="D67" i="28"/>
  <c r="E67" i="28"/>
  <c r="F67" i="28"/>
  <c r="G67" i="28"/>
  <c r="I67" i="28"/>
  <c r="J67" i="28"/>
  <c r="K67" i="28"/>
  <c r="L67" i="28"/>
  <c r="P67" i="28"/>
  <c r="B68" i="28"/>
  <c r="C68" i="28"/>
  <c r="D68" i="28"/>
  <c r="E68" i="28"/>
  <c r="F68" i="28"/>
  <c r="G68" i="28"/>
  <c r="I68" i="28"/>
  <c r="J68" i="28"/>
  <c r="K68" i="28"/>
  <c r="L68" i="28"/>
  <c r="P68" i="28"/>
  <c r="B69" i="28"/>
  <c r="C69" i="28"/>
  <c r="D69" i="28"/>
  <c r="E69" i="28"/>
  <c r="F69" i="28"/>
  <c r="G69" i="28"/>
  <c r="I69" i="28"/>
  <c r="J69" i="28"/>
  <c r="K69" i="28"/>
  <c r="L69" i="28"/>
  <c r="P69" i="28"/>
  <c r="B70" i="28"/>
  <c r="C70" i="28"/>
  <c r="D70" i="28"/>
  <c r="E70" i="28"/>
  <c r="F70" i="28"/>
  <c r="G70" i="28"/>
  <c r="I70" i="28"/>
  <c r="J70" i="28"/>
  <c r="K70" i="28"/>
  <c r="L70" i="28"/>
  <c r="P70" i="28"/>
  <c r="B71" i="28"/>
  <c r="C71" i="28"/>
  <c r="D71" i="28"/>
  <c r="E71" i="28"/>
  <c r="G71" i="28"/>
  <c r="I71" i="28"/>
  <c r="J71" i="28"/>
  <c r="K71" i="28"/>
  <c r="L71" i="28"/>
  <c r="P71" i="28"/>
  <c r="C36" i="27"/>
  <c r="C35" i="27"/>
  <c r="C34" i="27"/>
  <c r="C33" i="27"/>
  <c r="C32" i="27"/>
  <c r="C31" i="27"/>
  <c r="C30" i="27"/>
  <c r="C29" i="27"/>
  <c r="C28" i="27"/>
  <c r="C27" i="27"/>
  <c r="C26" i="27"/>
  <c r="C25" i="27"/>
  <c r="C24" i="27"/>
  <c r="C23" i="27"/>
  <c r="C22" i="27"/>
  <c r="C21" i="27"/>
  <c r="C20" i="27"/>
  <c r="C19" i="27"/>
  <c r="C18" i="27"/>
  <c r="C17" i="27"/>
  <c r="C16" i="27"/>
  <c r="C15" i="27"/>
  <c r="C14" i="27"/>
  <c r="C13" i="27"/>
  <c r="D36" i="27"/>
  <c r="D35" i="27"/>
  <c r="D34" i="27"/>
  <c r="D33" i="27"/>
  <c r="D32" i="27"/>
  <c r="D31" i="27"/>
  <c r="D30" i="27"/>
  <c r="D29" i="27"/>
  <c r="D28" i="27"/>
  <c r="D27" i="27"/>
  <c r="D26" i="27"/>
  <c r="D25" i="27"/>
  <c r="D24" i="27"/>
  <c r="D23" i="27"/>
  <c r="D22" i="27"/>
  <c r="D21" i="27"/>
  <c r="D20" i="27"/>
  <c r="D19" i="27"/>
  <c r="D18" i="27"/>
  <c r="D17" i="27"/>
  <c r="D16" i="27"/>
  <c r="D15" i="27"/>
  <c r="D14" i="27"/>
  <c r="D13" i="27"/>
  <c r="G13" i="27"/>
  <c r="I49" i="27"/>
  <c r="I48" i="27"/>
  <c r="I47" i="27"/>
  <c r="I46" i="27"/>
  <c r="I45" i="27"/>
  <c r="I44" i="27"/>
  <c r="I43" i="27"/>
  <c r="I42" i="27"/>
  <c r="I41" i="27"/>
  <c r="I40" i="27"/>
  <c r="I39" i="27"/>
  <c r="I38" i="27"/>
  <c r="I37" i="27"/>
  <c r="I36" i="27"/>
  <c r="I35" i="27"/>
  <c r="I34" i="27"/>
  <c r="I33" i="27"/>
  <c r="I32" i="27"/>
  <c r="I31" i="27"/>
  <c r="I30" i="27"/>
  <c r="I29" i="27"/>
  <c r="I28" i="27"/>
  <c r="I27" i="27"/>
  <c r="I26" i="27"/>
  <c r="I25" i="27"/>
  <c r="I24" i="27"/>
  <c r="I23" i="27"/>
  <c r="I22" i="27"/>
  <c r="I21" i="27"/>
  <c r="I20" i="27"/>
  <c r="I19" i="27"/>
  <c r="I18" i="27"/>
  <c r="I17" i="27"/>
  <c r="I16" i="27"/>
  <c r="I15" i="27"/>
  <c r="I14" i="27"/>
  <c r="I13" i="27"/>
  <c r="K13" i="27"/>
  <c r="M49" i="27"/>
  <c r="M48" i="27"/>
  <c r="M47" i="27"/>
  <c r="M46" i="27"/>
  <c r="M45" i="27"/>
  <c r="M44" i="27"/>
  <c r="M43" i="27"/>
  <c r="M42" i="27"/>
  <c r="M41" i="27"/>
  <c r="M40" i="27"/>
  <c r="M39" i="27"/>
  <c r="M38" i="27"/>
  <c r="M37" i="27"/>
  <c r="M36" i="27"/>
  <c r="M35" i="27"/>
  <c r="M34" i="27"/>
  <c r="M33" i="27"/>
  <c r="M32" i="27"/>
  <c r="M31" i="27"/>
  <c r="M30" i="27"/>
  <c r="M29" i="27"/>
  <c r="M28" i="27"/>
  <c r="M27" i="27"/>
  <c r="M26" i="27"/>
  <c r="M25" i="27"/>
  <c r="M24" i="27"/>
  <c r="M23" i="27"/>
  <c r="M22" i="27"/>
  <c r="M21" i="27"/>
  <c r="M20" i="27"/>
  <c r="M19" i="27"/>
  <c r="M18" i="27"/>
  <c r="M17" i="27"/>
  <c r="M16" i="27"/>
  <c r="M15" i="27"/>
  <c r="M14" i="27"/>
  <c r="M13" i="27"/>
  <c r="O13" i="27"/>
  <c r="T13" i="27"/>
  <c r="G14" i="27"/>
  <c r="K14" i="27"/>
  <c r="O14" i="27"/>
  <c r="T14" i="27"/>
  <c r="G15" i="27"/>
  <c r="K15" i="27"/>
  <c r="O15" i="27"/>
  <c r="T15" i="27"/>
  <c r="G16" i="27"/>
  <c r="K16" i="27"/>
  <c r="O16" i="27"/>
  <c r="T16" i="27"/>
  <c r="G17" i="27"/>
  <c r="K17" i="27"/>
  <c r="O17" i="27"/>
  <c r="T17" i="27"/>
  <c r="G18" i="27"/>
  <c r="K18" i="27"/>
  <c r="O18" i="27"/>
  <c r="T18" i="27"/>
  <c r="G19" i="27"/>
  <c r="K19" i="27"/>
  <c r="O19" i="27"/>
  <c r="T19" i="27"/>
  <c r="G20" i="27"/>
  <c r="K20" i="27"/>
  <c r="O20" i="27"/>
  <c r="T20" i="27"/>
  <c r="G21" i="27"/>
  <c r="K21" i="27"/>
  <c r="O21" i="27"/>
  <c r="T21" i="27"/>
  <c r="G22" i="27"/>
  <c r="K22" i="27"/>
  <c r="O22" i="27"/>
  <c r="T22" i="27"/>
  <c r="G23" i="27"/>
  <c r="K23" i="27"/>
  <c r="O23" i="27"/>
  <c r="T23" i="27"/>
  <c r="G24" i="27"/>
  <c r="K24" i="27"/>
  <c r="O24" i="27"/>
  <c r="T24" i="27"/>
  <c r="G25" i="27"/>
  <c r="K25" i="27"/>
  <c r="O25" i="27"/>
  <c r="T25" i="27"/>
  <c r="G26" i="27"/>
  <c r="K26" i="27"/>
  <c r="O26" i="27"/>
  <c r="T26" i="27"/>
  <c r="G27" i="27"/>
  <c r="K27" i="27"/>
  <c r="O27" i="27"/>
  <c r="T27" i="27"/>
  <c r="G28" i="27"/>
  <c r="K28" i="27"/>
  <c r="O28" i="27"/>
  <c r="T28" i="27"/>
  <c r="G29" i="27"/>
  <c r="K29" i="27"/>
  <c r="O29" i="27"/>
  <c r="T29" i="27"/>
  <c r="G30" i="27"/>
  <c r="K30" i="27"/>
  <c r="O30" i="27"/>
  <c r="T30" i="27"/>
  <c r="G31" i="27"/>
  <c r="K31" i="27"/>
  <c r="O31" i="27"/>
  <c r="T31" i="27"/>
  <c r="G32" i="27"/>
  <c r="K32" i="27"/>
  <c r="O32" i="27"/>
  <c r="T32" i="27"/>
  <c r="G33" i="27"/>
  <c r="K33" i="27"/>
  <c r="O33" i="27"/>
  <c r="T33" i="27"/>
  <c r="G34" i="27"/>
  <c r="K34" i="27"/>
  <c r="O34" i="27"/>
  <c r="T34" i="27"/>
  <c r="G35" i="27"/>
  <c r="K35" i="27"/>
  <c r="O35" i="27"/>
  <c r="T35" i="27"/>
  <c r="G36" i="27"/>
  <c r="K36" i="27"/>
  <c r="O36" i="27"/>
  <c r="T36" i="27"/>
  <c r="G37" i="27"/>
  <c r="K37" i="27"/>
  <c r="O37" i="27"/>
  <c r="T37" i="27"/>
  <c r="G38" i="27"/>
  <c r="K38" i="27"/>
  <c r="O38" i="27"/>
  <c r="T38" i="27"/>
  <c r="F39" i="27"/>
  <c r="G39" i="27"/>
  <c r="J39" i="27"/>
  <c r="K39" i="27"/>
  <c r="L39" i="27"/>
  <c r="N39" i="27"/>
  <c r="O39" i="27"/>
  <c r="T39" i="27"/>
  <c r="F40" i="27"/>
  <c r="G40" i="27"/>
  <c r="J40" i="27"/>
  <c r="K40" i="27"/>
  <c r="L40" i="27"/>
  <c r="N40" i="27"/>
  <c r="O40" i="27"/>
  <c r="T40" i="27"/>
  <c r="F41" i="27"/>
  <c r="G41" i="27"/>
  <c r="J41" i="27"/>
  <c r="K41" i="27"/>
  <c r="L41" i="27"/>
  <c r="N41" i="27"/>
  <c r="O41" i="27"/>
  <c r="T41" i="27"/>
  <c r="F42" i="27"/>
  <c r="G42" i="27"/>
  <c r="J42" i="27"/>
  <c r="K42" i="27"/>
  <c r="L42" i="27"/>
  <c r="N42" i="27"/>
  <c r="O42" i="27"/>
  <c r="T42" i="27"/>
  <c r="F43" i="27"/>
  <c r="G43" i="27"/>
  <c r="J43" i="27"/>
  <c r="K43" i="27"/>
  <c r="L43" i="27"/>
  <c r="N43" i="27"/>
  <c r="O43" i="27"/>
  <c r="T43" i="27"/>
  <c r="F44" i="27"/>
  <c r="G44" i="27"/>
  <c r="J44" i="27"/>
  <c r="K44" i="27"/>
  <c r="L44" i="27"/>
  <c r="N44" i="27"/>
  <c r="O44" i="27"/>
  <c r="T44" i="27"/>
  <c r="F45" i="27"/>
  <c r="G45" i="27"/>
  <c r="J45" i="27"/>
  <c r="K45" i="27"/>
  <c r="L45" i="27"/>
  <c r="N45" i="27"/>
  <c r="O45" i="27"/>
  <c r="T45" i="27"/>
  <c r="F46" i="27"/>
  <c r="G46" i="27"/>
  <c r="J46" i="27"/>
  <c r="K46" i="27"/>
  <c r="L46" i="27"/>
  <c r="N46" i="27"/>
  <c r="O46" i="27"/>
  <c r="T46" i="27"/>
  <c r="E47" i="27"/>
  <c r="F47" i="27"/>
  <c r="G47" i="27"/>
  <c r="J47" i="27"/>
  <c r="K47" i="27"/>
  <c r="L47" i="27"/>
  <c r="N47" i="27"/>
  <c r="O47" i="27"/>
  <c r="T47" i="27"/>
  <c r="E48" i="27"/>
  <c r="F48" i="27"/>
  <c r="G48" i="27"/>
  <c r="J48" i="27"/>
  <c r="K48" i="27"/>
  <c r="L48" i="27"/>
  <c r="N48" i="27"/>
  <c r="O48" i="27"/>
  <c r="T48" i="27"/>
  <c r="E49" i="27"/>
  <c r="F49" i="27"/>
  <c r="G49" i="27"/>
  <c r="J49" i="27"/>
  <c r="K49" i="27"/>
  <c r="L49" i="27"/>
  <c r="N49" i="27"/>
  <c r="O49" i="27"/>
  <c r="T49" i="27"/>
  <c r="E50" i="27"/>
  <c r="F50" i="27"/>
  <c r="G50" i="27"/>
  <c r="J50" i="27"/>
  <c r="K50" i="27"/>
  <c r="L50" i="27"/>
  <c r="N50" i="27"/>
  <c r="O50" i="27"/>
  <c r="T50" i="27"/>
  <c r="E51" i="27"/>
  <c r="F51" i="27"/>
  <c r="G51" i="27"/>
  <c r="J51" i="27"/>
  <c r="K51" i="27"/>
  <c r="L51" i="27"/>
  <c r="N51" i="27"/>
  <c r="O51" i="27"/>
  <c r="T51" i="27"/>
  <c r="E52" i="27"/>
  <c r="F52" i="27"/>
  <c r="G52" i="27"/>
  <c r="J52" i="27"/>
  <c r="K52" i="27"/>
  <c r="L52" i="27"/>
  <c r="N52" i="27"/>
  <c r="O52" i="27"/>
  <c r="T52" i="27"/>
  <c r="E53" i="27"/>
  <c r="F53" i="27"/>
  <c r="G53" i="27"/>
  <c r="J53" i="27"/>
  <c r="K53" i="27"/>
  <c r="L53" i="27"/>
  <c r="N53" i="27"/>
  <c r="O53" i="27"/>
  <c r="T53" i="27"/>
  <c r="E54" i="27"/>
  <c r="F54" i="27"/>
  <c r="G54" i="27"/>
  <c r="J54" i="27"/>
  <c r="K54" i="27"/>
  <c r="L54" i="27"/>
  <c r="N54" i="27"/>
  <c r="O54" i="27"/>
  <c r="T54" i="27"/>
  <c r="E55" i="27"/>
  <c r="F55" i="27"/>
  <c r="G55" i="27"/>
  <c r="J55" i="27"/>
  <c r="K55" i="27"/>
  <c r="L55" i="27"/>
  <c r="N55" i="27"/>
  <c r="O55" i="27"/>
  <c r="T55" i="27"/>
  <c r="E56" i="27"/>
  <c r="F56" i="27"/>
  <c r="G56" i="27"/>
  <c r="J56" i="27"/>
  <c r="K56" i="27"/>
  <c r="L56" i="27"/>
  <c r="N56" i="27"/>
  <c r="O56" i="27"/>
  <c r="T56" i="27"/>
  <c r="E57" i="27"/>
  <c r="F57" i="27"/>
  <c r="G57" i="27"/>
  <c r="J57" i="27"/>
  <c r="K57" i="27"/>
  <c r="L57" i="27"/>
  <c r="N57" i="27"/>
  <c r="O57" i="27"/>
  <c r="T57" i="27"/>
  <c r="E58" i="27"/>
  <c r="F58" i="27"/>
  <c r="G58" i="27"/>
  <c r="J58" i="27"/>
  <c r="K58" i="27"/>
  <c r="L58" i="27"/>
  <c r="N58" i="27"/>
  <c r="O58" i="27"/>
  <c r="T58" i="27"/>
  <c r="E59" i="27"/>
  <c r="F59" i="27"/>
  <c r="G59" i="27"/>
  <c r="J59" i="27"/>
  <c r="K59" i="27"/>
  <c r="L59" i="27"/>
  <c r="N59" i="27"/>
  <c r="O59" i="27"/>
  <c r="T59" i="27"/>
  <c r="E60" i="27"/>
  <c r="F60" i="27"/>
  <c r="G60" i="27"/>
  <c r="J60" i="27"/>
  <c r="K60" i="27"/>
  <c r="L60" i="27"/>
  <c r="N60" i="27"/>
  <c r="O60" i="27"/>
  <c r="T60" i="27"/>
  <c r="E61" i="27"/>
  <c r="F61" i="27"/>
  <c r="G61" i="27"/>
  <c r="J61" i="27"/>
  <c r="K61" i="27"/>
  <c r="L61" i="27"/>
  <c r="N61" i="27"/>
  <c r="O61" i="27"/>
  <c r="T61" i="27"/>
  <c r="E62" i="27"/>
  <c r="F62" i="27"/>
  <c r="G62" i="27"/>
  <c r="J62" i="27"/>
  <c r="K62" i="27"/>
  <c r="L62" i="27"/>
  <c r="N62" i="27"/>
  <c r="O62" i="27"/>
  <c r="T62" i="27"/>
  <c r="E63" i="27"/>
  <c r="F63" i="27"/>
  <c r="G63" i="27"/>
  <c r="J63" i="27"/>
  <c r="K63" i="27"/>
  <c r="L63" i="27"/>
  <c r="N63" i="27"/>
  <c r="O63" i="27"/>
  <c r="T63" i="27"/>
  <c r="E64" i="27"/>
  <c r="F64" i="27"/>
  <c r="G64" i="27"/>
  <c r="J64" i="27"/>
  <c r="K64" i="27"/>
  <c r="L64" i="27"/>
  <c r="N64" i="27"/>
  <c r="O64" i="27"/>
  <c r="T64" i="27"/>
  <c r="E65" i="27"/>
  <c r="F65" i="27"/>
  <c r="G65" i="27"/>
  <c r="J65" i="27"/>
  <c r="K65" i="27"/>
  <c r="L65" i="27"/>
  <c r="N65" i="27"/>
  <c r="O65" i="27"/>
  <c r="T65" i="27"/>
  <c r="E66" i="27"/>
  <c r="F66" i="27"/>
  <c r="G66" i="27"/>
  <c r="J66" i="27"/>
  <c r="K66" i="27"/>
  <c r="L66" i="27"/>
  <c r="N66" i="27"/>
  <c r="O66" i="27"/>
  <c r="T66" i="27"/>
  <c r="E67" i="27"/>
  <c r="F67" i="27"/>
  <c r="G67" i="27"/>
  <c r="J67" i="27"/>
  <c r="K67" i="27"/>
  <c r="L67" i="27"/>
  <c r="N67" i="27"/>
  <c r="O67" i="27"/>
  <c r="T67" i="27"/>
  <c r="E68" i="27"/>
  <c r="F68" i="27"/>
  <c r="G68" i="27"/>
  <c r="J68" i="27"/>
  <c r="K68" i="27"/>
  <c r="L68" i="27"/>
  <c r="N68" i="27"/>
  <c r="O68" i="27"/>
  <c r="T68" i="27"/>
  <c r="E69" i="27"/>
  <c r="F69" i="27"/>
  <c r="G69" i="27"/>
  <c r="J69" i="27"/>
  <c r="K69" i="27"/>
  <c r="L69" i="27"/>
  <c r="N69" i="27"/>
  <c r="O69" i="27"/>
  <c r="T69" i="27"/>
  <c r="E70" i="27"/>
  <c r="F70" i="27"/>
  <c r="G70" i="27"/>
  <c r="J70" i="27"/>
  <c r="K70" i="27"/>
  <c r="L70" i="27"/>
  <c r="N70" i="27"/>
  <c r="O70" i="27"/>
  <c r="T70" i="27"/>
  <c r="F71" i="27"/>
  <c r="G71" i="27"/>
  <c r="J71" i="27"/>
  <c r="N71" i="27"/>
  <c r="T71" i="27"/>
  <c r="D70" i="19"/>
  <c r="C70" i="19"/>
  <c r="D69" i="19"/>
  <c r="C69" i="19"/>
  <c r="D68" i="19"/>
  <c r="C68" i="19"/>
  <c r="D67" i="19"/>
  <c r="C67" i="19"/>
  <c r="D66" i="19"/>
  <c r="C66" i="19"/>
  <c r="D65" i="19"/>
  <c r="C65" i="19"/>
  <c r="D64" i="19"/>
  <c r="C64" i="19"/>
  <c r="D63" i="19"/>
  <c r="C63" i="19"/>
  <c r="D62" i="19"/>
  <c r="C62" i="19"/>
  <c r="D61" i="19"/>
  <c r="C61" i="19"/>
  <c r="D60" i="19"/>
  <c r="C60" i="19"/>
  <c r="D59" i="19"/>
  <c r="C59" i="19"/>
  <c r="D58" i="19"/>
  <c r="C58" i="19"/>
  <c r="D57" i="19"/>
  <c r="C57" i="19"/>
  <c r="D56" i="19"/>
  <c r="C56" i="19"/>
  <c r="D55" i="19"/>
  <c r="C55" i="19"/>
  <c r="D54" i="19"/>
  <c r="C54" i="19"/>
  <c r="D53" i="19"/>
  <c r="C53" i="19"/>
  <c r="D52" i="19"/>
  <c r="C52" i="19"/>
  <c r="D51" i="19"/>
  <c r="C51" i="19"/>
  <c r="D50" i="19"/>
  <c r="C50" i="19"/>
  <c r="D49" i="19"/>
  <c r="C49" i="19"/>
  <c r="D48" i="19"/>
  <c r="C48" i="19"/>
  <c r="D47" i="19"/>
  <c r="C47" i="19"/>
  <c r="D46" i="19"/>
  <c r="C46" i="19"/>
  <c r="D45" i="19"/>
  <c r="C45" i="19"/>
  <c r="D44" i="19"/>
  <c r="C44" i="19"/>
  <c r="D43" i="19"/>
  <c r="C43" i="19"/>
  <c r="D42" i="19"/>
  <c r="C42" i="19"/>
  <c r="D41" i="19"/>
  <c r="C41" i="19"/>
  <c r="D40" i="19"/>
  <c r="C40" i="19"/>
  <c r="D39" i="19"/>
  <c r="C39" i="19"/>
  <c r="D38" i="19"/>
  <c r="C38" i="19"/>
  <c r="D37" i="19"/>
  <c r="C37" i="19"/>
  <c r="D36" i="19"/>
  <c r="C36" i="19"/>
  <c r="D35" i="19"/>
  <c r="C35" i="19"/>
  <c r="D34" i="19"/>
  <c r="C34" i="19"/>
  <c r="D33" i="19"/>
  <c r="C33" i="19"/>
  <c r="D32" i="19"/>
  <c r="C32" i="19"/>
  <c r="D31" i="19"/>
  <c r="C31" i="19"/>
  <c r="D30" i="19"/>
  <c r="C30" i="19"/>
  <c r="D29" i="19"/>
  <c r="C29" i="19"/>
  <c r="D28" i="19"/>
  <c r="C28" i="19"/>
  <c r="D27" i="19"/>
  <c r="C27" i="19"/>
  <c r="D26" i="19"/>
  <c r="C26" i="19"/>
  <c r="D25" i="19"/>
  <c r="C25" i="19"/>
  <c r="D24" i="19"/>
  <c r="C24" i="19"/>
  <c r="D23" i="19"/>
  <c r="C23" i="19"/>
  <c r="D22" i="19"/>
  <c r="C22" i="19"/>
  <c r="D21" i="19"/>
  <c r="C21" i="19"/>
  <c r="D20" i="19"/>
  <c r="C20" i="19"/>
  <c r="D19" i="19"/>
  <c r="C19" i="19"/>
  <c r="D18" i="19"/>
  <c r="C18" i="19"/>
  <c r="D17" i="19"/>
  <c r="C17" i="19"/>
  <c r="D16" i="19"/>
  <c r="C16" i="19"/>
  <c r="D15" i="19"/>
  <c r="C15" i="19"/>
  <c r="D14" i="19"/>
  <c r="C14" i="19"/>
  <c r="D13" i="19"/>
  <c r="C13" i="19"/>
  <c r="D12" i="19"/>
  <c r="C12" i="19"/>
  <c r="F108" i="1"/>
  <c r="F109"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106" i="1"/>
  <c r="F107" i="1"/>
  <c r="F11" i="1"/>
  <c r="F20" i="18"/>
  <c r="C20" i="18"/>
  <c r="M106" i="12"/>
  <c r="M107" i="12"/>
  <c r="J104" i="12"/>
  <c r="J105" i="12"/>
  <c r="K93" i="12"/>
  <c r="K94" i="12"/>
  <c r="K95" i="12"/>
  <c r="K96" i="12"/>
  <c r="K97" i="12"/>
  <c r="K98" i="12"/>
  <c r="K99" i="12"/>
  <c r="K100" i="12"/>
  <c r="K101" i="12"/>
  <c r="K102" i="12"/>
  <c r="K103" i="12"/>
  <c r="C5" i="18"/>
  <c r="D93" i="12"/>
  <c r="C6" i="18"/>
  <c r="D94" i="12"/>
  <c r="C7" i="18"/>
  <c r="D95" i="12"/>
  <c r="C8" i="18"/>
  <c r="D96" i="12"/>
  <c r="C9" i="18"/>
  <c r="D97" i="12"/>
  <c r="C10" i="18"/>
  <c r="D98" i="12"/>
  <c r="C11" i="18"/>
  <c r="D99" i="12"/>
  <c r="C12" i="18"/>
  <c r="D100" i="12"/>
  <c r="C13" i="18"/>
  <c r="D101" i="12"/>
  <c r="C14" i="18"/>
  <c r="D102" i="12"/>
  <c r="C15" i="18"/>
  <c r="D103" i="12"/>
  <c r="D90" i="12"/>
  <c r="D91" i="12"/>
  <c r="D92" i="12"/>
  <c r="O5" i="18"/>
  <c r="AA5" i="18"/>
  <c r="O6" i="18"/>
  <c r="AA6" i="18"/>
  <c r="O7" i="18"/>
  <c r="AA7" i="18"/>
  <c r="O8" i="18"/>
  <c r="AA8" i="18"/>
  <c r="O9" i="18"/>
  <c r="AA9" i="18"/>
  <c r="O10" i="18"/>
  <c r="AA10" i="18"/>
  <c r="O11" i="18"/>
  <c r="AA11" i="18"/>
  <c r="O12" i="18"/>
  <c r="AA12" i="18"/>
  <c r="O13" i="18"/>
  <c r="AA13" i="18"/>
  <c r="O14" i="18"/>
  <c r="AA14" i="18"/>
  <c r="O15" i="18"/>
  <c r="AA15" i="18"/>
  <c r="O16" i="18"/>
  <c r="AA16" i="18"/>
  <c r="O17" i="18"/>
  <c r="AA17" i="18"/>
  <c r="O18" i="18"/>
  <c r="AA18" i="18"/>
  <c r="O19" i="18"/>
  <c r="AA19" i="18"/>
  <c r="AA20" i="18"/>
  <c r="U6" i="18"/>
  <c r="U7" i="18"/>
  <c r="U8" i="18"/>
  <c r="U9" i="18"/>
  <c r="U10" i="18"/>
  <c r="U11" i="18"/>
  <c r="U12" i="18"/>
  <c r="U13" i="18"/>
  <c r="U14" i="18"/>
  <c r="U15" i="18"/>
  <c r="U16" i="18"/>
  <c r="U17" i="18"/>
  <c r="U18" i="18"/>
  <c r="U5" i="18"/>
  <c r="T6" i="18"/>
  <c r="T7" i="18"/>
  <c r="T8" i="18"/>
  <c r="T9" i="18"/>
  <c r="T10" i="18"/>
  <c r="T11" i="18"/>
  <c r="T12" i="18"/>
  <c r="T13" i="18"/>
  <c r="T14" i="18"/>
  <c r="T15" i="18"/>
  <c r="T16" i="18"/>
  <c r="T17" i="18"/>
  <c r="T18" i="18"/>
  <c r="T5" i="18"/>
  <c r="Z5" i="18"/>
  <c r="Z6" i="18"/>
  <c r="Z7" i="18"/>
  <c r="Z8" i="18"/>
  <c r="Z9" i="18"/>
  <c r="Z10" i="18"/>
  <c r="Z11" i="18"/>
  <c r="Z12" i="18"/>
  <c r="Z13" i="18"/>
  <c r="Z14" i="18"/>
  <c r="Z15" i="18"/>
  <c r="Z16" i="18"/>
  <c r="Z17" i="18"/>
  <c r="Z18" i="18"/>
  <c r="Z19" i="18"/>
  <c r="Z20" i="18"/>
  <c r="N18" i="18"/>
  <c r="E23" i="17"/>
  <c r="N19" i="18"/>
  <c r="E24" i="17"/>
  <c r="H23" i="17"/>
  <c r="H24" i="17"/>
  <c r="G23" i="17"/>
  <c r="G24" i="17"/>
  <c r="N5" i="18"/>
  <c r="Y5" i="18"/>
  <c r="N6" i="18"/>
  <c r="Y6" i="18"/>
  <c r="N7" i="18"/>
  <c r="Y7" i="18"/>
  <c r="N8" i="18"/>
  <c r="Y8" i="18"/>
  <c r="N9" i="18"/>
  <c r="Y9" i="18"/>
  <c r="N10" i="18"/>
  <c r="Y10" i="18"/>
  <c r="N11" i="18"/>
  <c r="Y11" i="18"/>
  <c r="N12" i="18"/>
  <c r="Y12" i="18"/>
  <c r="N13" i="18"/>
  <c r="Y13" i="18"/>
  <c r="N14" i="18"/>
  <c r="Y14" i="18"/>
  <c r="N15" i="18"/>
  <c r="Y15" i="18"/>
  <c r="N16" i="18"/>
  <c r="Y16" i="18"/>
  <c r="N17" i="18"/>
  <c r="Y17" i="18"/>
  <c r="Y18" i="18"/>
  <c r="Y19" i="18"/>
  <c r="Y20" i="18"/>
  <c r="F6" i="18"/>
  <c r="F7" i="18"/>
  <c r="F8" i="18"/>
  <c r="F9" i="18"/>
  <c r="F10" i="18"/>
  <c r="F11" i="18"/>
  <c r="F12" i="18"/>
  <c r="F13" i="18"/>
  <c r="F14" i="18"/>
  <c r="F15" i="18"/>
  <c r="F16" i="18"/>
  <c r="F17" i="18"/>
  <c r="F18" i="18"/>
  <c r="F19" i="18"/>
  <c r="F5" i="18"/>
  <c r="F23" i="17"/>
  <c r="F24" i="17"/>
  <c r="D23" i="17"/>
  <c r="D24" i="17"/>
  <c r="O12" i="1"/>
  <c r="T10" i="12"/>
  <c r="O13" i="1"/>
  <c r="T11" i="12"/>
  <c r="O14" i="1"/>
  <c r="T12" i="12"/>
  <c r="O15" i="1"/>
  <c r="T13" i="12"/>
  <c r="O16" i="1"/>
  <c r="T14" i="12"/>
  <c r="O17" i="1"/>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O11" i="1"/>
  <c r="T9" i="12"/>
  <c r="C7" i="4"/>
  <c r="D7" i="5"/>
  <c r="K45" i="8"/>
  <c r="I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D11" i="4"/>
  <c r="E13" i="4"/>
  <c r="E15" i="4"/>
  <c r="E18" i="4"/>
  <c r="E19" i="4"/>
  <c r="E20" i="4"/>
  <c r="E22" i="4"/>
  <c r="E25" i="4"/>
  <c r="E26" i="4"/>
  <c r="E28" i="4"/>
  <c r="E31" i="4"/>
  <c r="E33" i="4"/>
  <c r="E11" i="4"/>
  <c r="D11" i="5"/>
  <c r="C11" i="4"/>
  <c r="D8" i="5"/>
  <c r="N45" i="8"/>
  <c r="C34" i="4"/>
  <c r="D9" i="5"/>
  <c r="D34" i="4"/>
  <c r="E35" i="4"/>
  <c r="E38" i="4"/>
  <c r="E40" i="4"/>
  <c r="E42" i="4"/>
  <c r="E52" i="4"/>
  <c r="E34" i="4"/>
  <c r="D12" i="5"/>
  <c r="E59" i="4"/>
  <c r="F59" i="4"/>
  <c r="D14" i="5"/>
  <c r="M45" i="8"/>
  <c r="O45" i="8"/>
  <c r="L45" i="8"/>
  <c r="L35" i="8"/>
  <c r="L34" i="8"/>
  <c r="L33" i="8"/>
  <c r="L32" i="8"/>
  <c r="L31" i="8"/>
  <c r="L30" i="8"/>
  <c r="L29" i="8"/>
  <c r="L28" i="8"/>
  <c r="L27" i="8"/>
  <c r="L26" i="8"/>
  <c r="L25" i="8"/>
  <c r="L24" i="8"/>
  <c r="L23" i="8"/>
  <c r="L22" i="8"/>
  <c r="L21" i="8"/>
  <c r="L20" i="8"/>
  <c r="L19" i="8"/>
  <c r="L18" i="8"/>
  <c r="L17" i="8"/>
  <c r="L16" i="8"/>
  <c r="L15" i="8"/>
  <c r="O15" i="8"/>
  <c r="C10" i="12"/>
  <c r="O16" i="8"/>
  <c r="C11" i="12"/>
  <c r="O17" i="8"/>
  <c r="C12" i="12"/>
  <c r="O18" i="8"/>
  <c r="C13" i="12"/>
  <c r="O19" i="8"/>
  <c r="C14" i="12"/>
  <c r="O20" i="8"/>
  <c r="C15" i="12"/>
  <c r="O21" i="8"/>
  <c r="C16" i="12"/>
  <c r="O22" i="8"/>
  <c r="C17" i="12"/>
  <c r="O23" i="8"/>
  <c r="C18" i="12"/>
  <c r="O24" i="8"/>
  <c r="C19" i="12"/>
  <c r="O25" i="8"/>
  <c r="C20" i="12"/>
  <c r="O26" i="8"/>
  <c r="C21" i="12"/>
  <c r="O27" i="8"/>
  <c r="C22" i="12"/>
  <c r="O28" i="8"/>
  <c r="C23" i="12"/>
  <c r="O29" i="8"/>
  <c r="C24" i="12"/>
  <c r="O30" i="8"/>
  <c r="C25" i="12"/>
  <c r="O31" i="8"/>
  <c r="C26" i="12"/>
  <c r="O32" i="8"/>
  <c r="C27" i="12"/>
  <c r="O33" i="8"/>
  <c r="C28" i="12"/>
  <c r="O34" i="8"/>
  <c r="C29" i="12"/>
  <c r="O35" i="8"/>
  <c r="C30" i="12"/>
  <c r="L36" i="8"/>
  <c r="O36" i="8"/>
  <c r="C31" i="12"/>
  <c r="L37" i="8"/>
  <c r="O37" i="8"/>
  <c r="C32" i="12"/>
  <c r="L38" i="8"/>
  <c r="O38" i="8"/>
  <c r="C33" i="12"/>
  <c r="L39" i="8"/>
  <c r="O39" i="8"/>
  <c r="C34" i="12"/>
  <c r="L40" i="8"/>
  <c r="O40" i="8"/>
  <c r="C35" i="12"/>
  <c r="L41" i="8"/>
  <c r="O41" i="8"/>
  <c r="C36" i="12"/>
  <c r="L42" i="8"/>
  <c r="O42" i="8"/>
  <c r="C37" i="12"/>
  <c r="L43" i="8"/>
  <c r="O43" i="8"/>
  <c r="C38" i="12"/>
  <c r="L44" i="8"/>
  <c r="O44" i="8"/>
  <c r="C39" i="12"/>
  <c r="C40" i="12"/>
  <c r="K46" i="8"/>
  <c r="L46" i="8"/>
  <c r="O46" i="8"/>
  <c r="C41" i="12"/>
  <c r="K47" i="8"/>
  <c r="L47" i="8"/>
  <c r="O47" i="8"/>
  <c r="C42" i="12"/>
  <c r="K48" i="8"/>
  <c r="L48" i="8"/>
  <c r="O48" i="8"/>
  <c r="C43" i="12"/>
  <c r="K49" i="8"/>
  <c r="L49" i="8"/>
  <c r="O49" i="8"/>
  <c r="C44" i="12"/>
  <c r="K50" i="8"/>
  <c r="L50" i="8"/>
  <c r="O50" i="8"/>
  <c r="C45" i="12"/>
  <c r="K51" i="8"/>
  <c r="L51" i="8"/>
  <c r="O51" i="8"/>
  <c r="C46" i="12"/>
  <c r="K52" i="8"/>
  <c r="L52" i="8"/>
  <c r="O52" i="8"/>
  <c r="C47" i="12"/>
  <c r="K53" i="8"/>
  <c r="L53" i="8"/>
  <c r="O53" i="8"/>
  <c r="C48" i="12"/>
  <c r="K54" i="8"/>
  <c r="L54" i="8"/>
  <c r="O54" i="8"/>
  <c r="C49" i="12"/>
  <c r="K55" i="8"/>
  <c r="L55" i="8"/>
  <c r="O55" i="8"/>
  <c r="C50" i="12"/>
  <c r="K56" i="8"/>
  <c r="L56" i="8"/>
  <c r="O56" i="8"/>
  <c r="C51" i="12"/>
  <c r="O57" i="8"/>
  <c r="C52" i="12"/>
  <c r="O58" i="8"/>
  <c r="C53" i="12"/>
  <c r="O59" i="8"/>
  <c r="C54" i="12"/>
  <c r="O60" i="8"/>
  <c r="C55" i="12"/>
  <c r="O61" i="8"/>
  <c r="C56" i="12"/>
  <c r="O62" i="8"/>
  <c r="C57" i="12"/>
  <c r="O63" i="8"/>
  <c r="C58" i="12"/>
  <c r="O64" i="8"/>
  <c r="C59" i="12"/>
  <c r="O65" i="8"/>
  <c r="C60" i="12"/>
  <c r="O66" i="8"/>
  <c r="C61" i="12"/>
  <c r="O67" i="8"/>
  <c r="C62" i="12"/>
  <c r="O68" i="8"/>
  <c r="C63" i="12"/>
  <c r="O69" i="8"/>
  <c r="C64" i="12"/>
  <c r="O70" i="8"/>
  <c r="C65" i="12"/>
  <c r="O71" i="8"/>
  <c r="C66" i="12"/>
  <c r="O72" i="8"/>
  <c r="C67" i="12"/>
  <c r="O73" i="8"/>
  <c r="C68" i="12"/>
  <c r="O74" i="8"/>
  <c r="C69" i="12"/>
  <c r="O75" i="8"/>
  <c r="C70" i="12"/>
  <c r="O76" i="8"/>
  <c r="C71" i="12"/>
  <c r="O77" i="8"/>
  <c r="C72" i="12"/>
  <c r="O78" i="8"/>
  <c r="C73" i="12"/>
  <c r="O79" i="8"/>
  <c r="C74" i="12"/>
  <c r="O80" i="8"/>
  <c r="C75" i="12"/>
  <c r="O81" i="8"/>
  <c r="C76" i="12"/>
  <c r="O82" i="8"/>
  <c r="C77" i="12"/>
  <c r="O83" i="8"/>
  <c r="C78" i="12"/>
  <c r="O84" i="8"/>
  <c r="C79" i="12"/>
  <c r="O85" i="8"/>
  <c r="C80" i="12"/>
  <c r="O86" i="8"/>
  <c r="C81" i="12"/>
  <c r="O87" i="8"/>
  <c r="C82" i="12"/>
  <c r="O88" i="8"/>
  <c r="C83" i="12"/>
  <c r="O89" i="8"/>
  <c r="C84" i="12"/>
  <c r="O90" i="8"/>
  <c r="C85" i="12"/>
  <c r="O91" i="8"/>
  <c r="C86" i="12"/>
  <c r="O92" i="8"/>
  <c r="C87" i="12"/>
  <c r="O93" i="8"/>
  <c r="C88" i="12"/>
  <c r="O94" i="8"/>
  <c r="C89" i="12"/>
  <c r="O95" i="8"/>
  <c r="C90" i="12"/>
  <c r="O96" i="8"/>
  <c r="C91" i="12"/>
  <c r="O97" i="8"/>
  <c r="C92" i="12"/>
  <c r="C93" i="12"/>
  <c r="C94" i="12"/>
  <c r="C95" i="12"/>
  <c r="C96" i="12"/>
  <c r="C97" i="12"/>
  <c r="C98" i="12"/>
  <c r="C99" i="12"/>
  <c r="C100" i="12"/>
  <c r="C101" i="12"/>
  <c r="C102" i="12"/>
  <c r="C103" i="12"/>
  <c r="K14" i="8"/>
  <c r="L14" i="8"/>
  <c r="O14" i="8"/>
  <c r="C9" i="12"/>
  <c r="S14" i="10"/>
  <c r="S15" i="10"/>
  <c r="S16" i="10"/>
  <c r="S17" i="10"/>
  <c r="S18" i="10"/>
  <c r="S19" i="10"/>
  <c r="S20" i="10"/>
  <c r="S21" i="10"/>
  <c r="S22" i="10"/>
  <c r="S23" i="10"/>
  <c r="S24" i="10"/>
  <c r="S25" i="10"/>
  <c r="S26" i="10"/>
  <c r="S27" i="10"/>
  <c r="S28" i="10"/>
  <c r="S29" i="10"/>
  <c r="S30" i="10"/>
  <c r="S31" i="10"/>
  <c r="S32" i="10"/>
  <c r="S33" i="10"/>
  <c r="S34" i="10"/>
  <c r="S35" i="10"/>
  <c r="S36" i="10"/>
  <c r="S37" i="10"/>
  <c r="W38" i="10"/>
  <c r="Z38" i="10"/>
  <c r="Q38" i="10"/>
  <c r="S38" i="10"/>
  <c r="Z39" i="10"/>
  <c r="Q39" i="10"/>
  <c r="S39" i="10"/>
  <c r="Z40" i="10"/>
  <c r="Q40" i="10"/>
  <c r="S40" i="10"/>
  <c r="Z41" i="10"/>
  <c r="Q41" i="10"/>
  <c r="S41" i="10"/>
  <c r="Z42" i="10"/>
  <c r="Q42" i="10"/>
  <c r="S42" i="10"/>
  <c r="Z43" i="10"/>
  <c r="Q43" i="10"/>
  <c r="S43" i="10"/>
  <c r="Z44" i="10"/>
  <c r="Q44" i="10"/>
  <c r="S44" i="10"/>
  <c r="Z45" i="10"/>
  <c r="Q45" i="10"/>
  <c r="S45" i="10"/>
  <c r="Z46" i="10"/>
  <c r="Q46" i="10"/>
  <c r="S46" i="10"/>
  <c r="Z47" i="10"/>
  <c r="Q47" i="10"/>
  <c r="S47" i="10"/>
  <c r="Z48" i="10"/>
  <c r="Q48" i="10"/>
  <c r="S48" i="10"/>
  <c r="Z49" i="10"/>
  <c r="Q49" i="10"/>
  <c r="S49" i="10"/>
  <c r="Z50" i="10"/>
  <c r="Q50" i="10"/>
  <c r="S50" i="10"/>
  <c r="Z51" i="10"/>
  <c r="Q51" i="10"/>
  <c r="S51" i="10"/>
  <c r="Z52" i="10"/>
  <c r="Q52" i="10"/>
  <c r="S52" i="10"/>
  <c r="Z53" i="10"/>
  <c r="Q53" i="10"/>
  <c r="S53" i="10"/>
  <c r="Z54" i="10"/>
  <c r="Q54" i="10"/>
  <c r="S54" i="10"/>
  <c r="Z55" i="10"/>
  <c r="Q55" i="10"/>
  <c r="S55" i="10"/>
  <c r="Z56" i="10"/>
  <c r="Q56" i="10"/>
  <c r="S56" i="10"/>
  <c r="Z57" i="10"/>
  <c r="Q57" i="10"/>
  <c r="S57" i="10"/>
  <c r="Z58" i="10"/>
  <c r="Q58" i="10"/>
  <c r="S58" i="10"/>
  <c r="Z59" i="10"/>
  <c r="Q59" i="10"/>
  <c r="S59" i="10"/>
  <c r="Z60" i="10"/>
  <c r="Q60" i="10"/>
  <c r="S60" i="10"/>
  <c r="Z61" i="10"/>
  <c r="Q61" i="10"/>
  <c r="S61" i="10"/>
  <c r="Z62" i="10"/>
  <c r="Q62" i="10"/>
  <c r="S62" i="10"/>
  <c r="Z63" i="10"/>
  <c r="Q63" i="10"/>
  <c r="S63" i="10"/>
  <c r="Z64" i="10"/>
  <c r="Q64" i="10"/>
  <c r="S64" i="10"/>
  <c r="Z65" i="10"/>
  <c r="Q65" i="10"/>
  <c r="S65" i="10"/>
  <c r="Z66" i="10"/>
  <c r="Q66" i="10"/>
  <c r="S66" i="10"/>
  <c r="Z67" i="10"/>
  <c r="Q67" i="10"/>
  <c r="S67" i="10"/>
  <c r="S68" i="10"/>
  <c r="S69" i="10"/>
  <c r="S70" i="10"/>
  <c r="S71" i="10"/>
  <c r="S72" i="10"/>
  <c r="S73" i="10"/>
  <c r="S74" i="10"/>
  <c r="S75" i="10"/>
  <c r="S76" i="10"/>
  <c r="S77" i="10"/>
  <c r="S78" i="10"/>
  <c r="S79" i="10"/>
  <c r="S80" i="10"/>
  <c r="S81" i="10"/>
  <c r="S82" i="10"/>
  <c r="S83" i="10"/>
  <c r="S84" i="10"/>
  <c r="S85" i="10"/>
  <c r="S86" i="10"/>
  <c r="S13" i="10"/>
  <c r="K12" i="10"/>
  <c r="K11" i="10"/>
  <c r="K10" i="10"/>
  <c r="K9" i="10"/>
  <c r="K8" i="10"/>
  <c r="R8" i="10"/>
  <c r="R9" i="10"/>
  <c r="R10" i="10"/>
  <c r="R11" i="10"/>
  <c r="R12"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13"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69" i="10"/>
  <c r="Q70" i="10"/>
  <c r="Q71" i="10"/>
  <c r="Q72" i="10"/>
  <c r="Q73" i="10"/>
  <c r="Q74" i="10"/>
  <c r="Q75" i="10"/>
  <c r="Q76" i="10"/>
  <c r="Q77" i="10"/>
  <c r="Q78" i="10"/>
  <c r="Q79" i="10"/>
  <c r="Q80" i="10"/>
  <c r="Q81" i="10"/>
  <c r="Q82" i="10"/>
  <c r="Q83" i="10"/>
  <c r="Q84" i="10"/>
  <c r="Q85" i="10"/>
  <c r="Q86" i="10"/>
  <c r="Q87" i="10"/>
  <c r="Q88" i="10"/>
  <c r="Q89" i="10"/>
  <c r="Z70" i="10"/>
  <c r="Z71" i="10"/>
  <c r="Z72" i="10"/>
  <c r="Z73" i="10"/>
  <c r="Z74" i="10"/>
  <c r="Z75" i="10"/>
  <c r="Z76" i="10"/>
  <c r="Z77" i="10"/>
  <c r="Z78" i="10"/>
  <c r="Z79" i="10"/>
  <c r="Z80" i="10"/>
  <c r="Z81" i="10"/>
  <c r="Z82" i="10"/>
  <c r="Z83" i="10"/>
  <c r="Z84" i="10"/>
  <c r="Z85" i="10"/>
  <c r="Z86" i="10"/>
  <c r="Z87" i="10"/>
  <c r="Z88" i="10"/>
  <c r="Z89" i="10"/>
  <c r="Z69" i="10"/>
  <c r="Q68" i="10"/>
  <c r="W39" i="10"/>
  <c r="Y39" i="10"/>
  <c r="W40" i="10"/>
  <c r="Y40" i="10"/>
  <c r="W41" i="10"/>
  <c r="Y41" i="10"/>
  <c r="W42" i="10"/>
  <c r="Y42" i="10"/>
  <c r="W43" i="10"/>
  <c r="Y43" i="10"/>
  <c r="W44" i="10"/>
  <c r="Y44" i="10"/>
  <c r="W45" i="10"/>
  <c r="Y45" i="10"/>
  <c r="W46" i="10"/>
  <c r="Y46" i="10"/>
  <c r="W47" i="10"/>
  <c r="Y47" i="10"/>
  <c r="W48" i="10"/>
  <c r="Y48" i="10"/>
  <c r="W49" i="10"/>
  <c r="Y49" i="10"/>
  <c r="W50" i="10"/>
  <c r="Y50" i="10"/>
  <c r="W51" i="10"/>
  <c r="Y51" i="10"/>
  <c r="W52" i="10"/>
  <c r="Y52" i="10"/>
  <c r="W53" i="10"/>
  <c r="Y53" i="10"/>
  <c r="W54" i="10"/>
  <c r="Y54" i="10"/>
  <c r="W55" i="10"/>
  <c r="Y55" i="10"/>
  <c r="W56" i="10"/>
  <c r="Y56" i="10"/>
  <c r="W57" i="10"/>
  <c r="Y57" i="10"/>
  <c r="W58" i="10"/>
  <c r="Y58" i="10"/>
  <c r="W59" i="10"/>
  <c r="Y59" i="10"/>
  <c r="W60" i="10"/>
  <c r="Y60" i="10"/>
  <c r="W61" i="10"/>
  <c r="Y61" i="10"/>
  <c r="W62" i="10"/>
  <c r="Y62" i="10"/>
  <c r="W63" i="10"/>
  <c r="Y63" i="10"/>
  <c r="W64" i="10"/>
  <c r="Y64" i="10"/>
  <c r="W65" i="10"/>
  <c r="Y65" i="10"/>
  <c r="W66" i="10"/>
  <c r="Y66" i="10"/>
  <c r="W67" i="10"/>
  <c r="Y67" i="10"/>
  <c r="W68" i="10"/>
  <c r="Y68" i="10"/>
  <c r="W69" i="10"/>
  <c r="Y69" i="10"/>
  <c r="W70" i="10"/>
  <c r="Y70" i="10"/>
  <c r="W71" i="10"/>
  <c r="Y71" i="10"/>
  <c r="W72" i="10"/>
  <c r="Y72" i="10"/>
  <c r="W73" i="10"/>
  <c r="Y73" i="10"/>
  <c r="W74" i="10"/>
  <c r="Y74" i="10"/>
  <c r="W75" i="10"/>
  <c r="Y75" i="10"/>
  <c r="W76" i="10"/>
  <c r="Y76" i="10"/>
  <c r="W77" i="10"/>
  <c r="Y77" i="10"/>
  <c r="W78" i="10"/>
  <c r="Y78" i="10"/>
  <c r="W79" i="10"/>
  <c r="Y79" i="10"/>
  <c r="W80" i="10"/>
  <c r="Y80" i="10"/>
  <c r="W81" i="10"/>
  <c r="Y81" i="10"/>
  <c r="W82" i="10"/>
  <c r="Y82" i="10"/>
  <c r="W83" i="10"/>
  <c r="Y83" i="10"/>
  <c r="W84" i="10"/>
  <c r="Y84" i="10"/>
  <c r="W85" i="10"/>
  <c r="Y85" i="10"/>
  <c r="W86" i="10"/>
  <c r="Y86" i="10"/>
  <c r="W87" i="10"/>
  <c r="Y87" i="10"/>
  <c r="W88" i="10"/>
  <c r="Y88" i="10"/>
  <c r="W89" i="10"/>
  <c r="Y89" i="10"/>
  <c r="Y38"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13" i="10"/>
  <c r="L15" i="10"/>
  <c r="R37" i="8"/>
  <c r="L13" i="10"/>
  <c r="R20" i="8"/>
  <c r="R109" i="8"/>
  <c r="R100" i="8"/>
  <c r="T100" i="8"/>
  <c r="L34" i="10"/>
  <c r="R90" i="8"/>
  <c r="R99" i="8"/>
  <c r="T90" i="8"/>
  <c r="R89" i="8"/>
  <c r="R80" i="8"/>
  <c r="T80" i="8"/>
  <c r="R79" i="8"/>
  <c r="R70" i="8"/>
  <c r="T70" i="8"/>
  <c r="R69" i="8"/>
  <c r="R60" i="8"/>
  <c r="T60" i="8"/>
  <c r="R59" i="8"/>
  <c r="L28" i="10"/>
  <c r="R50" i="8"/>
  <c r="T50" i="8"/>
  <c r="L27" i="10"/>
  <c r="R49" i="8"/>
  <c r="L18" i="10"/>
  <c r="R40" i="8"/>
  <c r="T40" i="8"/>
  <c r="L17" i="10"/>
  <c r="R39" i="8"/>
  <c r="R30" i="8"/>
  <c r="T30" i="8"/>
  <c r="R29" i="8"/>
  <c r="T20" i="8"/>
  <c r="R16" i="8"/>
  <c r="R15" i="8"/>
  <c r="S16" i="8"/>
  <c r="R17" i="8"/>
  <c r="S17" i="8"/>
  <c r="R18" i="8"/>
  <c r="S18" i="8"/>
  <c r="R19" i="8"/>
  <c r="S19" i="8"/>
  <c r="S20" i="8"/>
  <c r="R21" i="8"/>
  <c r="S21" i="8"/>
  <c r="R22" i="8"/>
  <c r="S22" i="8"/>
  <c r="R23" i="8"/>
  <c r="S23" i="8"/>
  <c r="R24" i="8"/>
  <c r="S24" i="8"/>
  <c r="R25" i="8"/>
  <c r="S25" i="8"/>
  <c r="R26" i="8"/>
  <c r="S26" i="8"/>
  <c r="R27" i="8"/>
  <c r="S27" i="8"/>
  <c r="R28" i="8"/>
  <c r="S28" i="8"/>
  <c r="S29" i="8"/>
  <c r="S30" i="8"/>
  <c r="R31" i="8"/>
  <c r="S31" i="8"/>
  <c r="R32" i="8"/>
  <c r="S32" i="8"/>
  <c r="R33" i="8"/>
  <c r="S33" i="8"/>
  <c r="R34" i="8"/>
  <c r="S34" i="8"/>
  <c r="R35" i="8"/>
  <c r="S35" i="8"/>
  <c r="L14" i="10"/>
  <c r="R36" i="8"/>
  <c r="S36" i="8"/>
  <c r="S37" i="8"/>
  <c r="L16" i="10"/>
  <c r="R38" i="8"/>
  <c r="S38" i="8"/>
  <c r="S39" i="8"/>
  <c r="S40" i="8"/>
  <c r="L19" i="10"/>
  <c r="R41" i="8"/>
  <c r="S41" i="8"/>
  <c r="L20" i="10"/>
  <c r="R42" i="8"/>
  <c r="S42" i="8"/>
  <c r="L21" i="10"/>
  <c r="R43" i="8"/>
  <c r="S43" i="8"/>
  <c r="L22" i="10"/>
  <c r="R44" i="8"/>
  <c r="S44" i="8"/>
  <c r="R45" i="8"/>
  <c r="S45" i="8"/>
  <c r="L24" i="10"/>
  <c r="R46" i="8"/>
  <c r="S46" i="8"/>
  <c r="L25" i="10"/>
  <c r="R47" i="8"/>
  <c r="S47" i="8"/>
  <c r="L26" i="10"/>
  <c r="R48" i="8"/>
  <c r="S48" i="8"/>
  <c r="S49" i="8"/>
  <c r="S50" i="8"/>
  <c r="L29" i="10"/>
  <c r="R51" i="8"/>
  <c r="S51" i="8"/>
  <c r="L30" i="10"/>
  <c r="R52" i="8"/>
  <c r="S52" i="8"/>
  <c r="L31" i="10"/>
  <c r="R53" i="8"/>
  <c r="S53" i="8"/>
  <c r="L32" i="10"/>
  <c r="R54" i="8"/>
  <c r="S54" i="8"/>
  <c r="L33" i="10"/>
  <c r="R55" i="8"/>
  <c r="S55" i="8"/>
  <c r="R56" i="8"/>
  <c r="S56" i="8"/>
  <c r="R57" i="8"/>
  <c r="S57" i="8"/>
  <c r="R58" i="8"/>
  <c r="S58" i="8"/>
  <c r="S59" i="8"/>
  <c r="S60" i="8"/>
  <c r="R61" i="8"/>
  <c r="S61" i="8"/>
  <c r="R62" i="8"/>
  <c r="S62" i="8"/>
  <c r="R63" i="8"/>
  <c r="S63" i="8"/>
  <c r="R64" i="8"/>
  <c r="S64" i="8"/>
  <c r="R65" i="8"/>
  <c r="S65" i="8"/>
  <c r="R66" i="8"/>
  <c r="S66" i="8"/>
  <c r="R67" i="8"/>
  <c r="S67" i="8"/>
  <c r="R68" i="8"/>
  <c r="S68" i="8"/>
  <c r="S69" i="8"/>
  <c r="S70" i="8"/>
  <c r="R71" i="8"/>
  <c r="S71" i="8"/>
  <c r="R72" i="8"/>
  <c r="S72" i="8"/>
  <c r="R73" i="8"/>
  <c r="S73" i="8"/>
  <c r="R74" i="8"/>
  <c r="S74" i="8"/>
  <c r="R75" i="8"/>
  <c r="S75" i="8"/>
  <c r="R76" i="8"/>
  <c r="S76" i="8"/>
  <c r="R77" i="8"/>
  <c r="S77" i="8"/>
  <c r="R78" i="8"/>
  <c r="S78" i="8"/>
  <c r="S79" i="8"/>
  <c r="S80" i="8"/>
  <c r="R81" i="8"/>
  <c r="S81" i="8"/>
  <c r="R82" i="8"/>
  <c r="S82" i="8"/>
  <c r="R83" i="8"/>
  <c r="S83" i="8"/>
  <c r="R84" i="8"/>
  <c r="S84" i="8"/>
  <c r="R85" i="8"/>
  <c r="S85" i="8"/>
  <c r="R86" i="8"/>
  <c r="S86" i="8"/>
  <c r="R87" i="8"/>
  <c r="S87" i="8"/>
  <c r="R88" i="8"/>
  <c r="S88" i="8"/>
  <c r="S89" i="8"/>
  <c r="S90" i="8"/>
  <c r="R91" i="8"/>
  <c r="S91" i="8"/>
  <c r="R92" i="8"/>
  <c r="S92" i="8"/>
  <c r="R93" i="8"/>
  <c r="S93" i="8"/>
  <c r="R94" i="8"/>
  <c r="S94" i="8"/>
  <c r="R95" i="8"/>
  <c r="S95" i="8"/>
  <c r="R96" i="8"/>
  <c r="S96" i="8"/>
  <c r="R97" i="8"/>
  <c r="S97" i="8"/>
  <c r="R98" i="8"/>
  <c r="S98" i="8"/>
  <c r="S99" i="8"/>
  <c r="S100" i="8"/>
  <c r="R101" i="8"/>
  <c r="S101" i="8"/>
  <c r="R102" i="8"/>
  <c r="S102" i="8"/>
  <c r="R103" i="8"/>
  <c r="S103" i="8"/>
  <c r="R104" i="8"/>
  <c r="S104" i="8"/>
  <c r="R105" i="8"/>
  <c r="S105" i="8"/>
  <c r="R106" i="8"/>
  <c r="S106" i="8"/>
  <c r="R107" i="8"/>
  <c r="S107" i="8"/>
  <c r="R108" i="8"/>
  <c r="S108" i="8"/>
  <c r="S109" i="8"/>
  <c r="R110" i="8"/>
  <c r="S110" i="8"/>
  <c r="R14" i="8"/>
  <c r="S15" i="8"/>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 i="12"/>
  <c r="H16" i="12"/>
  <c r="O16" i="12"/>
  <c r="Q16" i="12"/>
  <c r="H17" i="12"/>
  <c r="O17" i="12"/>
  <c r="Q17" i="12"/>
  <c r="H18" i="12"/>
  <c r="O18" i="12"/>
  <c r="Q18" i="12"/>
  <c r="H19" i="12"/>
  <c r="O19" i="12"/>
  <c r="Q19" i="12"/>
  <c r="H20" i="12"/>
  <c r="O20" i="12"/>
  <c r="Q20" i="12"/>
  <c r="H21" i="12"/>
  <c r="O21" i="12"/>
  <c r="Q21" i="12"/>
  <c r="H22" i="12"/>
  <c r="O22" i="12"/>
  <c r="Q22" i="12"/>
  <c r="H23" i="12"/>
  <c r="O23" i="12"/>
  <c r="Q23" i="12"/>
  <c r="H24" i="12"/>
  <c r="O24" i="12"/>
  <c r="Q24" i="12"/>
  <c r="H25" i="12"/>
  <c r="O25" i="12"/>
  <c r="Q25" i="12"/>
  <c r="H26" i="12"/>
  <c r="O26" i="12"/>
  <c r="Q26" i="12"/>
  <c r="H27" i="12"/>
  <c r="O27" i="12"/>
  <c r="Q27" i="12"/>
  <c r="H28" i="12"/>
  <c r="O28" i="12"/>
  <c r="Q28" i="12"/>
  <c r="H29" i="12"/>
  <c r="O29" i="12"/>
  <c r="Q29" i="12"/>
  <c r="H30" i="12"/>
  <c r="O30" i="12"/>
  <c r="Q30" i="12"/>
  <c r="H31" i="12"/>
  <c r="O31" i="12"/>
  <c r="Q31" i="12"/>
  <c r="H32" i="12"/>
  <c r="O32" i="12"/>
  <c r="Q32" i="12"/>
  <c r="H33" i="12"/>
  <c r="O33" i="12"/>
  <c r="Q33" i="12"/>
  <c r="H34" i="12"/>
  <c r="O34" i="12"/>
  <c r="Q34" i="12"/>
  <c r="H35" i="12"/>
  <c r="O35" i="12"/>
  <c r="Q35" i="12"/>
  <c r="H36" i="12"/>
  <c r="O36" i="12"/>
  <c r="Q36" i="12"/>
  <c r="H37" i="12"/>
  <c r="O37" i="12"/>
  <c r="Q37" i="12"/>
  <c r="H38" i="12"/>
  <c r="O38" i="12"/>
  <c r="Q38" i="12"/>
  <c r="H39" i="12"/>
  <c r="O39" i="12"/>
  <c r="Q39" i="12"/>
  <c r="H40" i="12"/>
  <c r="O40" i="12"/>
  <c r="Q40" i="12"/>
  <c r="H41" i="12"/>
  <c r="O41" i="12"/>
  <c r="Q41" i="12"/>
  <c r="H42" i="12"/>
  <c r="O42" i="12"/>
  <c r="Q42" i="12"/>
  <c r="H43" i="12"/>
  <c r="O43" i="12"/>
  <c r="Q43" i="12"/>
  <c r="H44" i="12"/>
  <c r="O44" i="12"/>
  <c r="Q44" i="12"/>
  <c r="H45" i="12"/>
  <c r="Q45" i="12"/>
  <c r="H46" i="12"/>
  <c r="Q46" i="12"/>
  <c r="H47" i="12"/>
  <c r="Q47" i="12"/>
  <c r="H48" i="12"/>
  <c r="Q48" i="12"/>
  <c r="H49" i="12"/>
  <c r="Q49" i="12"/>
  <c r="H50" i="12"/>
  <c r="Q50" i="12"/>
  <c r="H51" i="12"/>
  <c r="Q51" i="12"/>
  <c r="H52" i="12"/>
  <c r="Q52" i="12"/>
  <c r="H53" i="12"/>
  <c r="Q53" i="12"/>
  <c r="H54" i="12"/>
  <c r="Q54" i="12"/>
  <c r="H55" i="12"/>
  <c r="Q55" i="12"/>
  <c r="H56" i="12"/>
  <c r="Q56" i="12"/>
  <c r="H57" i="12"/>
  <c r="Q57" i="12"/>
  <c r="H58" i="12"/>
  <c r="Q58" i="12"/>
  <c r="H59" i="12"/>
  <c r="Q59" i="12"/>
  <c r="H60" i="12"/>
  <c r="Q60" i="12"/>
  <c r="H61" i="12"/>
  <c r="Q61" i="12"/>
  <c r="H62" i="12"/>
  <c r="Q62" i="12"/>
  <c r="H63" i="12"/>
  <c r="Q63" i="12"/>
  <c r="H64" i="12"/>
  <c r="Q64" i="12"/>
  <c r="H65" i="12"/>
  <c r="Q65" i="12"/>
  <c r="H66" i="12"/>
  <c r="Q66" i="12"/>
  <c r="H67" i="12"/>
  <c r="Q67" i="12"/>
  <c r="H68" i="12"/>
  <c r="Q68" i="12"/>
  <c r="H69" i="12"/>
  <c r="Q69" i="12"/>
  <c r="H70" i="12"/>
  <c r="Q70" i="12"/>
  <c r="H71" i="12"/>
  <c r="Q71" i="12"/>
  <c r="H72" i="12"/>
  <c r="Q72" i="12"/>
  <c r="H73" i="12"/>
  <c r="Q73" i="12"/>
  <c r="H74" i="12"/>
  <c r="Q74" i="12"/>
  <c r="H75" i="12"/>
  <c r="Q75" i="12"/>
  <c r="H76" i="12"/>
  <c r="Q76" i="12"/>
  <c r="H77" i="12"/>
  <c r="Q77" i="12"/>
  <c r="H78" i="12"/>
  <c r="Q78" i="12"/>
  <c r="H79" i="12"/>
  <c r="Q79" i="12"/>
  <c r="H80" i="12"/>
  <c r="Q80" i="12"/>
  <c r="H81" i="12"/>
  <c r="Q81" i="12"/>
  <c r="H82" i="12"/>
  <c r="Q82" i="12"/>
  <c r="H83" i="12"/>
  <c r="Q83" i="12"/>
  <c r="H84" i="12"/>
  <c r="Q84" i="12"/>
  <c r="H85" i="12"/>
  <c r="Q85" i="12"/>
  <c r="H86" i="12"/>
  <c r="Q86" i="12"/>
  <c r="H87" i="12"/>
  <c r="Q87" i="12"/>
  <c r="H88" i="12"/>
  <c r="Q88" i="12"/>
  <c r="H89" i="12"/>
  <c r="Q89" i="12"/>
  <c r="H90" i="12"/>
  <c r="Q90" i="12"/>
  <c r="H91" i="12"/>
  <c r="Q91" i="12"/>
  <c r="H92" i="12"/>
  <c r="Q92" i="12"/>
  <c r="H93" i="12"/>
  <c r="Q93" i="12"/>
  <c r="H94" i="12"/>
  <c r="Q94" i="12"/>
  <c r="H95" i="12"/>
  <c r="Q95" i="12"/>
  <c r="H96" i="12"/>
  <c r="Q96" i="12"/>
  <c r="H97" i="12"/>
  <c r="Q97" i="12"/>
  <c r="H98" i="12"/>
  <c r="Q98" i="12"/>
  <c r="H99" i="12"/>
  <c r="Q99" i="12"/>
  <c r="H100" i="12"/>
  <c r="Q100" i="12"/>
  <c r="H101" i="12"/>
  <c r="Q101" i="12"/>
  <c r="H102" i="12"/>
  <c r="Q102" i="12"/>
  <c r="H103" i="12"/>
  <c r="Q103" i="12"/>
  <c r="H10" i="12"/>
  <c r="O10" i="12"/>
  <c r="Q10" i="12"/>
  <c r="H11" i="12"/>
  <c r="O11" i="12"/>
  <c r="Q11" i="12"/>
  <c r="H12" i="12"/>
  <c r="O12" i="12"/>
  <c r="Q12" i="12"/>
  <c r="H13" i="12"/>
  <c r="O13" i="12"/>
  <c r="Q13" i="12"/>
  <c r="H14" i="12"/>
  <c r="O14" i="12"/>
  <c r="Q14" i="12"/>
  <c r="H15" i="12"/>
  <c r="O15" i="12"/>
  <c r="Q15" i="12"/>
  <c r="H9" i="12"/>
  <c r="O9" i="12"/>
  <c r="Q9" i="12"/>
  <c r="K13" i="1"/>
  <c r="AJ13" i="1"/>
  <c r="J44" i="8"/>
  <c r="J45" i="8"/>
  <c r="J43" i="8"/>
  <c r="J42" i="8"/>
  <c r="J41" i="8"/>
  <c r="J40" i="8"/>
  <c r="J39" i="8"/>
  <c r="J38" i="8"/>
  <c r="J37" i="8"/>
  <c r="J36" i="8"/>
  <c r="J35" i="8"/>
  <c r="J34" i="8"/>
  <c r="J33" i="8"/>
  <c r="J32" i="8"/>
  <c r="J31" i="8"/>
  <c r="J30" i="8"/>
  <c r="J29" i="8"/>
  <c r="J28" i="8"/>
  <c r="J27" i="8"/>
  <c r="J26" i="8"/>
  <c r="J25" i="8"/>
  <c r="J24" i="8"/>
  <c r="J23" i="8"/>
  <c r="J22" i="8"/>
  <c r="J21" i="8"/>
  <c r="J20" i="8"/>
  <c r="J19" i="8"/>
  <c r="J18" i="8"/>
  <c r="J17" i="8"/>
  <c r="J16" i="8"/>
  <c r="AH13" i="1"/>
  <c r="K14" i="1"/>
  <c r="AJ14" i="1"/>
  <c r="AH14" i="1"/>
  <c r="K15" i="1"/>
  <c r="AJ15" i="1"/>
  <c r="AH15" i="1"/>
  <c r="K16" i="1"/>
  <c r="AJ16" i="1"/>
  <c r="AH16" i="1"/>
  <c r="K17" i="1"/>
  <c r="AJ17" i="1"/>
  <c r="AH17" i="1"/>
  <c r="K18" i="1"/>
  <c r="AJ18" i="1"/>
  <c r="AH18" i="1"/>
  <c r="K19" i="1"/>
  <c r="AJ19" i="1"/>
  <c r="AH19" i="1"/>
  <c r="K20" i="1"/>
  <c r="AJ20" i="1"/>
  <c r="AH20" i="1"/>
  <c r="K21" i="1"/>
  <c r="AJ21" i="1"/>
  <c r="AH21" i="1"/>
  <c r="K22" i="1"/>
  <c r="AJ22" i="1"/>
  <c r="AH22" i="1"/>
  <c r="K23" i="1"/>
  <c r="AJ23" i="1"/>
  <c r="AH23" i="1"/>
  <c r="K24" i="1"/>
  <c r="AJ24" i="1"/>
  <c r="AH24" i="1"/>
  <c r="K25" i="1"/>
  <c r="AJ25" i="1"/>
  <c r="AH25" i="1"/>
  <c r="K26" i="1"/>
  <c r="AJ26" i="1"/>
  <c r="AH26" i="1"/>
  <c r="K27" i="1"/>
  <c r="AJ27" i="1"/>
  <c r="AH27" i="1"/>
  <c r="K28" i="1"/>
  <c r="AJ28" i="1"/>
  <c r="AH28" i="1"/>
  <c r="K29" i="1"/>
  <c r="AJ29" i="1"/>
  <c r="AH29" i="1"/>
  <c r="K30" i="1"/>
  <c r="AJ30" i="1"/>
  <c r="AH30" i="1"/>
  <c r="K31" i="1"/>
  <c r="AJ31" i="1"/>
  <c r="AH31" i="1"/>
  <c r="K32" i="1"/>
  <c r="AJ32" i="1"/>
  <c r="AH32" i="1"/>
  <c r="K33" i="1"/>
  <c r="AJ33" i="1"/>
  <c r="AH33" i="1"/>
  <c r="K34" i="1"/>
  <c r="AJ34" i="1"/>
  <c r="AH34" i="1"/>
  <c r="K35" i="1"/>
  <c r="AJ35" i="1"/>
  <c r="AH35" i="1"/>
  <c r="K36" i="1"/>
  <c r="AJ36" i="1"/>
  <c r="AH36" i="1"/>
  <c r="K37" i="1"/>
  <c r="AJ37" i="1"/>
  <c r="AH37" i="1"/>
  <c r="AJ38" i="1"/>
  <c r="AH38" i="1"/>
  <c r="AJ39" i="1"/>
  <c r="AH39" i="1"/>
  <c r="AJ40" i="1"/>
  <c r="AH40" i="1"/>
  <c r="AJ41" i="1"/>
  <c r="AH41" i="1"/>
  <c r="AJ42" i="1"/>
  <c r="AH42" i="1"/>
  <c r="AJ43" i="1"/>
  <c r="J46" i="8"/>
  <c r="AH43" i="1"/>
  <c r="AJ44" i="1"/>
  <c r="J47" i="8"/>
  <c r="AH44" i="1"/>
  <c r="AJ45" i="1"/>
  <c r="J48" i="8"/>
  <c r="AH45" i="1"/>
  <c r="K46" i="1"/>
  <c r="AJ46" i="1"/>
  <c r="J49" i="8"/>
  <c r="AH46" i="1"/>
  <c r="K47" i="1"/>
  <c r="AJ47" i="1"/>
  <c r="J50" i="8"/>
  <c r="AH47" i="1"/>
  <c r="K48" i="1"/>
  <c r="AJ48" i="1"/>
  <c r="J51" i="8"/>
  <c r="AH48" i="1"/>
  <c r="K49" i="1"/>
  <c r="AJ49" i="1"/>
  <c r="J52" i="8"/>
  <c r="AH49" i="1"/>
  <c r="K50" i="1"/>
  <c r="AJ50" i="1"/>
  <c r="J53" i="8"/>
  <c r="AH50" i="1"/>
  <c r="K51" i="1"/>
  <c r="AJ51" i="1"/>
  <c r="J54" i="8"/>
  <c r="AH51" i="1"/>
  <c r="K52" i="1"/>
  <c r="AJ52" i="1"/>
  <c r="J55" i="8"/>
  <c r="AH52" i="1"/>
  <c r="K53" i="1"/>
  <c r="AJ53" i="1"/>
  <c r="J56" i="8"/>
  <c r="AH53" i="1"/>
  <c r="K54" i="1"/>
  <c r="AJ54" i="1"/>
  <c r="AH54" i="1"/>
  <c r="K55" i="1"/>
  <c r="AJ55" i="1"/>
  <c r="AH55" i="1"/>
  <c r="K56" i="1"/>
  <c r="AJ56" i="1"/>
  <c r="AH56" i="1"/>
  <c r="K57" i="1"/>
  <c r="AJ57" i="1"/>
  <c r="AH57" i="1"/>
  <c r="K58" i="1"/>
  <c r="AJ58" i="1"/>
  <c r="AH58" i="1"/>
  <c r="K59" i="1"/>
  <c r="AJ59" i="1"/>
  <c r="AH59" i="1"/>
  <c r="K60" i="1"/>
  <c r="AJ60" i="1"/>
  <c r="AH60" i="1"/>
  <c r="K61" i="1"/>
  <c r="AJ61" i="1"/>
  <c r="AH61" i="1"/>
  <c r="K62" i="1"/>
  <c r="AJ62" i="1"/>
  <c r="AH62" i="1"/>
  <c r="K63" i="1"/>
  <c r="AJ63" i="1"/>
  <c r="AH63" i="1"/>
  <c r="K64" i="1"/>
  <c r="AJ64" i="1"/>
  <c r="AH64" i="1"/>
  <c r="K65" i="1"/>
  <c r="AJ65" i="1"/>
  <c r="AH65" i="1"/>
  <c r="K66" i="1"/>
  <c r="AJ66" i="1"/>
  <c r="AH66" i="1"/>
  <c r="K67" i="1"/>
  <c r="AJ67" i="1"/>
  <c r="AH67" i="1"/>
  <c r="K68" i="1"/>
  <c r="AJ68" i="1"/>
  <c r="AH68" i="1"/>
  <c r="K69" i="1"/>
  <c r="AJ69" i="1"/>
  <c r="AH69" i="1"/>
  <c r="K70" i="1"/>
  <c r="AJ70" i="1"/>
  <c r="AH70" i="1"/>
  <c r="K71" i="1"/>
  <c r="AJ71" i="1"/>
  <c r="AH71" i="1"/>
  <c r="K72" i="1"/>
  <c r="AJ72" i="1"/>
  <c r="AH72" i="1"/>
  <c r="K73" i="1"/>
  <c r="AJ73" i="1"/>
  <c r="AH73" i="1"/>
  <c r="K74" i="1"/>
  <c r="AJ74" i="1"/>
  <c r="AH74" i="1"/>
  <c r="K75" i="1"/>
  <c r="AJ75" i="1"/>
  <c r="AH75" i="1"/>
  <c r="K76" i="1"/>
  <c r="AJ76" i="1"/>
  <c r="AH76" i="1"/>
  <c r="K77" i="1"/>
  <c r="AJ77" i="1"/>
  <c r="AH77" i="1"/>
  <c r="K78" i="1"/>
  <c r="AJ78" i="1"/>
  <c r="AH78" i="1"/>
  <c r="K79" i="1"/>
  <c r="AJ79" i="1"/>
  <c r="AH79" i="1"/>
  <c r="K80" i="1"/>
  <c r="AJ80" i="1"/>
  <c r="AH80" i="1"/>
  <c r="K81" i="1"/>
  <c r="AJ81" i="1"/>
  <c r="AH81" i="1"/>
  <c r="K82" i="1"/>
  <c r="AJ82" i="1"/>
  <c r="AH82" i="1"/>
  <c r="K83" i="1"/>
  <c r="AJ83" i="1"/>
  <c r="AH83" i="1"/>
  <c r="K84" i="1"/>
  <c r="AJ84" i="1"/>
  <c r="AH84" i="1"/>
  <c r="K85" i="1"/>
  <c r="AJ85" i="1"/>
  <c r="AH85" i="1"/>
  <c r="K86" i="1"/>
  <c r="AJ86" i="1"/>
  <c r="AH86" i="1"/>
  <c r="K87" i="1"/>
  <c r="AJ87" i="1"/>
  <c r="AH87" i="1"/>
  <c r="K88" i="1"/>
  <c r="AJ88" i="1"/>
  <c r="AH88" i="1"/>
  <c r="AJ89" i="1"/>
  <c r="AH89" i="1"/>
  <c r="AJ90" i="1"/>
  <c r="AH90" i="1"/>
  <c r="AJ91" i="1"/>
  <c r="AH91" i="1"/>
  <c r="AJ92" i="1"/>
  <c r="AH92" i="1"/>
  <c r="AJ93" i="1"/>
  <c r="AH93" i="1"/>
  <c r="AJ94" i="1"/>
  <c r="AH94" i="1"/>
  <c r="AJ95" i="1"/>
  <c r="AH95" i="1"/>
  <c r="AJ96" i="1"/>
  <c r="AH96" i="1"/>
  <c r="AJ97" i="1"/>
  <c r="AH97" i="1"/>
  <c r="AJ98" i="1"/>
  <c r="AH98" i="1"/>
  <c r="AJ99" i="1"/>
  <c r="AH99" i="1"/>
  <c r="AJ100" i="1"/>
  <c r="AH100" i="1"/>
  <c r="AJ101" i="1"/>
  <c r="AH101" i="1"/>
  <c r="AJ102" i="1"/>
  <c r="AH102" i="1"/>
  <c r="AJ103" i="1"/>
  <c r="AH103" i="1"/>
  <c r="K12" i="1"/>
  <c r="AJ12" i="1"/>
  <c r="J15" i="8"/>
  <c r="AH12" i="1"/>
  <c r="AD40" i="1"/>
  <c r="AD41" i="1"/>
  <c r="AD42" i="1"/>
  <c r="AD43" i="1"/>
  <c r="AD44" i="1"/>
  <c r="AD45" i="1"/>
  <c r="AD39" i="1"/>
  <c r="AD38" i="1"/>
  <c r="J14" i="8"/>
  <c r="L100" i="12"/>
  <c r="S100" i="12"/>
  <c r="S90" i="12"/>
  <c r="S80" i="12"/>
  <c r="S70" i="12"/>
  <c r="S60" i="12"/>
  <c r="S50" i="12"/>
  <c r="S40" i="12"/>
  <c r="S30" i="12"/>
  <c r="S20" i="12"/>
  <c r="S10" i="12"/>
  <c r="O95" i="12"/>
  <c r="O96" i="12"/>
  <c r="O97" i="12"/>
  <c r="O98" i="12"/>
  <c r="O99" i="12"/>
  <c r="O100" i="12"/>
  <c r="O101" i="12"/>
  <c r="O102" i="12"/>
  <c r="O103" i="12"/>
  <c r="P100" i="12"/>
  <c r="O85" i="12"/>
  <c r="O86" i="12"/>
  <c r="O87" i="12"/>
  <c r="O88" i="12"/>
  <c r="O89" i="12"/>
  <c r="O90" i="12"/>
  <c r="O91" i="12"/>
  <c r="O92" i="12"/>
  <c r="O93" i="12"/>
  <c r="O94" i="12"/>
  <c r="P90" i="12"/>
  <c r="O75" i="12"/>
  <c r="O76" i="12"/>
  <c r="O77" i="12"/>
  <c r="O78" i="12"/>
  <c r="O79" i="12"/>
  <c r="O80" i="12"/>
  <c r="O81" i="12"/>
  <c r="O82" i="12"/>
  <c r="O83" i="12"/>
  <c r="O84" i="12"/>
  <c r="P80" i="12"/>
  <c r="O65" i="12"/>
  <c r="O66" i="12"/>
  <c r="O67" i="12"/>
  <c r="O68" i="12"/>
  <c r="O69" i="12"/>
  <c r="O70" i="12"/>
  <c r="O71" i="12"/>
  <c r="O72" i="12"/>
  <c r="O73" i="12"/>
  <c r="O74" i="12"/>
  <c r="P70" i="12"/>
  <c r="O55" i="12"/>
  <c r="O56" i="12"/>
  <c r="O57" i="12"/>
  <c r="O58" i="12"/>
  <c r="O59" i="12"/>
  <c r="O60" i="12"/>
  <c r="O61" i="12"/>
  <c r="O62" i="12"/>
  <c r="O63" i="12"/>
  <c r="O64" i="12"/>
  <c r="P60" i="12"/>
  <c r="O45" i="12"/>
  <c r="O46" i="12"/>
  <c r="O47" i="12"/>
  <c r="O48" i="12"/>
  <c r="O49" i="12"/>
  <c r="O50" i="12"/>
  <c r="O51" i="12"/>
  <c r="O52" i="12"/>
  <c r="O53" i="12"/>
  <c r="O54" i="12"/>
  <c r="P50" i="12"/>
  <c r="P40" i="12"/>
  <c r="P30" i="12"/>
  <c r="P20" i="12"/>
  <c r="P10" i="12"/>
  <c r="M78" i="12"/>
  <c r="M79" i="12"/>
  <c r="L78" i="12"/>
  <c r="L79" i="12"/>
  <c r="J73" i="12"/>
  <c r="F45" i="19"/>
  <c r="F46" i="19"/>
  <c r="L80" i="12"/>
  <c r="F47" i="19"/>
  <c r="L81" i="12"/>
  <c r="F48" i="19"/>
  <c r="L82" i="12"/>
  <c r="F49" i="19"/>
  <c r="L83" i="12"/>
  <c r="F50" i="19"/>
  <c r="L84" i="12"/>
  <c r="F51" i="19"/>
  <c r="L85" i="12"/>
  <c r="F52" i="19"/>
  <c r="L86" i="12"/>
  <c r="F53" i="19"/>
  <c r="L87" i="12"/>
  <c r="F54" i="19"/>
  <c r="L88" i="12"/>
  <c r="F55" i="19"/>
  <c r="L89" i="12"/>
  <c r="F56" i="19"/>
  <c r="L90" i="12"/>
  <c r="F57" i="19"/>
  <c r="L91" i="12"/>
  <c r="F58" i="19"/>
  <c r="L92" i="12"/>
  <c r="F59" i="19"/>
  <c r="L93" i="12"/>
  <c r="F60" i="19"/>
  <c r="L94" i="12"/>
  <c r="F61" i="19"/>
  <c r="L95" i="12"/>
  <c r="F62" i="19"/>
  <c r="L96" i="12"/>
  <c r="F63" i="19"/>
  <c r="L97" i="12"/>
  <c r="F64" i="19"/>
  <c r="L98" i="12"/>
  <c r="F65" i="19"/>
  <c r="L99" i="12"/>
  <c r="F66" i="19"/>
  <c r="F67" i="19"/>
  <c r="L101" i="12"/>
  <c r="F68" i="19"/>
  <c r="L102" i="12"/>
  <c r="F69" i="19"/>
  <c r="L103" i="12"/>
  <c r="F70"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12" i="19"/>
  <c r="H11" i="17"/>
  <c r="N11" i="17"/>
  <c r="H12" i="17"/>
  <c r="N12" i="17"/>
  <c r="H13" i="17"/>
  <c r="N13" i="17"/>
  <c r="H14" i="17"/>
  <c r="N14" i="17"/>
  <c r="H15" i="17"/>
  <c r="N15" i="17"/>
  <c r="H16" i="17"/>
  <c r="N16" i="17"/>
  <c r="H17" i="17"/>
  <c r="N17" i="17"/>
  <c r="H18" i="17"/>
  <c r="N18" i="17"/>
  <c r="H19" i="17"/>
  <c r="N19" i="17"/>
  <c r="H20" i="17"/>
  <c r="N20" i="17"/>
  <c r="H21" i="17"/>
  <c r="N21" i="17"/>
  <c r="H22" i="17"/>
  <c r="H10" i="17"/>
  <c r="N10" i="17"/>
  <c r="M11" i="17"/>
  <c r="M12" i="17"/>
  <c r="M13" i="17"/>
  <c r="M14" i="17"/>
  <c r="M15" i="17"/>
  <c r="M16" i="17"/>
  <c r="M17" i="17"/>
  <c r="M18" i="17"/>
  <c r="M19" i="17"/>
  <c r="M20" i="17"/>
  <c r="M21" i="17"/>
  <c r="M10" i="17"/>
  <c r="L11" i="17"/>
  <c r="L12" i="17"/>
  <c r="L13" i="17"/>
  <c r="L14" i="17"/>
  <c r="L15" i="17"/>
  <c r="L16" i="17"/>
  <c r="L17" i="17"/>
  <c r="L18" i="17"/>
  <c r="L19" i="17"/>
  <c r="L20" i="17"/>
  <c r="L21" i="17"/>
  <c r="L10" i="17"/>
  <c r="G11" i="17"/>
  <c r="G12" i="17"/>
  <c r="G13" i="17"/>
  <c r="G14" i="17"/>
  <c r="G15" i="17"/>
  <c r="G16" i="17"/>
  <c r="G17" i="17"/>
  <c r="G18" i="17"/>
  <c r="G19" i="17"/>
  <c r="G20" i="17"/>
  <c r="G21" i="17"/>
  <c r="G10" i="17"/>
  <c r="F22" i="17"/>
  <c r="F21" i="17"/>
  <c r="F20" i="17"/>
  <c r="F19" i="17"/>
  <c r="F18" i="17"/>
  <c r="F17" i="17"/>
  <c r="F16" i="17"/>
  <c r="F15" i="17"/>
  <c r="F14" i="17"/>
  <c r="F13" i="17"/>
  <c r="F12" i="17"/>
  <c r="F11" i="17"/>
  <c r="F10" i="17"/>
  <c r="E11" i="17"/>
  <c r="E12" i="17"/>
  <c r="E13" i="17"/>
  <c r="E14" i="17"/>
  <c r="E15" i="17"/>
  <c r="E16" i="17"/>
  <c r="E17" i="17"/>
  <c r="E18" i="17"/>
  <c r="E19" i="17"/>
  <c r="E20" i="17"/>
  <c r="E21" i="17"/>
  <c r="E10" i="17"/>
  <c r="D11" i="17"/>
  <c r="D12" i="17"/>
  <c r="D13" i="17"/>
  <c r="D14" i="17"/>
  <c r="D15" i="17"/>
  <c r="D16" i="17"/>
  <c r="D17" i="17"/>
  <c r="D18" i="17"/>
  <c r="D19" i="17"/>
  <c r="D20" i="17"/>
  <c r="D21" i="17"/>
  <c r="D22" i="17"/>
  <c r="D10" i="17"/>
  <c r="R5" i="18"/>
  <c r="S5" i="18"/>
  <c r="R6" i="18"/>
  <c r="S6" i="18"/>
  <c r="R7" i="18"/>
  <c r="S7" i="18"/>
  <c r="R8" i="18"/>
  <c r="S8" i="18"/>
  <c r="R9" i="18"/>
  <c r="S9" i="18"/>
  <c r="R10" i="18"/>
  <c r="S10" i="18"/>
  <c r="R11" i="18"/>
  <c r="S11" i="18"/>
  <c r="R12" i="18"/>
  <c r="S12" i="18"/>
  <c r="R13" i="18"/>
  <c r="S13" i="18"/>
  <c r="R14" i="18"/>
  <c r="S14" i="18"/>
  <c r="R15" i="18"/>
  <c r="S15" i="18"/>
  <c r="R16" i="18"/>
  <c r="S16" i="18"/>
  <c r="R17" i="18"/>
  <c r="S17" i="18"/>
  <c r="R20" i="18"/>
  <c r="S20" i="18"/>
  <c r="H97" i="1"/>
  <c r="W97" i="1"/>
  <c r="H98" i="1"/>
  <c r="W98" i="1"/>
  <c r="H99" i="1"/>
  <c r="W99" i="1"/>
  <c r="H100" i="1"/>
  <c r="W100" i="1"/>
  <c r="H101" i="1"/>
  <c r="W101" i="1"/>
  <c r="H102" i="1"/>
  <c r="W102" i="1"/>
  <c r="H103" i="1"/>
  <c r="W103" i="1"/>
  <c r="H104" i="1"/>
  <c r="W104" i="1"/>
  <c r="H105" i="1"/>
  <c r="W105" i="1"/>
  <c r="H106" i="1"/>
  <c r="W106" i="1"/>
  <c r="H87" i="1"/>
  <c r="W87" i="1"/>
  <c r="H88" i="1"/>
  <c r="W88" i="1"/>
  <c r="H89" i="1"/>
  <c r="W89" i="1"/>
  <c r="H90" i="1"/>
  <c r="W90" i="1"/>
  <c r="H91" i="1"/>
  <c r="W91" i="1"/>
  <c r="H92" i="1"/>
  <c r="W92" i="1"/>
  <c r="H93" i="1"/>
  <c r="W93" i="1"/>
  <c r="H94" i="1"/>
  <c r="W94" i="1"/>
  <c r="H95" i="1"/>
  <c r="W95" i="1"/>
  <c r="H96" i="1"/>
  <c r="W96" i="1"/>
  <c r="H77" i="1"/>
  <c r="W77" i="1"/>
  <c r="H78" i="1"/>
  <c r="W78" i="1"/>
  <c r="H79" i="1"/>
  <c r="W79" i="1"/>
  <c r="H80" i="1"/>
  <c r="W80" i="1"/>
  <c r="H81" i="1"/>
  <c r="W81" i="1"/>
  <c r="H82" i="1"/>
  <c r="W82" i="1"/>
  <c r="H83" i="1"/>
  <c r="W83" i="1"/>
  <c r="H84" i="1"/>
  <c r="W84" i="1"/>
  <c r="H85" i="1"/>
  <c r="W85" i="1"/>
  <c r="H86" i="1"/>
  <c r="W86" i="1"/>
  <c r="H67" i="1"/>
  <c r="W67" i="1"/>
  <c r="H68" i="1"/>
  <c r="W68" i="1"/>
  <c r="H69" i="1"/>
  <c r="W69" i="1"/>
  <c r="H70" i="1"/>
  <c r="W70" i="1"/>
  <c r="H71" i="1"/>
  <c r="W71" i="1"/>
  <c r="H72" i="1"/>
  <c r="W72" i="1"/>
  <c r="H73" i="1"/>
  <c r="W73" i="1"/>
  <c r="H74" i="1"/>
  <c r="W74" i="1"/>
  <c r="H75" i="1"/>
  <c r="W75" i="1"/>
  <c r="H76" i="1"/>
  <c r="W76" i="1"/>
  <c r="H57" i="1"/>
  <c r="W57" i="1"/>
  <c r="H58" i="1"/>
  <c r="W58" i="1"/>
  <c r="H59" i="1"/>
  <c r="W59" i="1"/>
  <c r="H60" i="1"/>
  <c r="W60" i="1"/>
  <c r="H61" i="1"/>
  <c r="W61" i="1"/>
  <c r="H62" i="1"/>
  <c r="W62" i="1"/>
  <c r="H63" i="1"/>
  <c r="W63" i="1"/>
  <c r="H64" i="1"/>
  <c r="W64" i="1"/>
  <c r="H65" i="1"/>
  <c r="W65" i="1"/>
  <c r="H66" i="1"/>
  <c r="W66" i="1"/>
  <c r="H47" i="1"/>
  <c r="W47" i="1"/>
  <c r="H48" i="1"/>
  <c r="W48" i="1"/>
  <c r="H49" i="1"/>
  <c r="W49" i="1"/>
  <c r="H50" i="1"/>
  <c r="W50" i="1"/>
  <c r="H51" i="1"/>
  <c r="W51" i="1"/>
  <c r="H52" i="1"/>
  <c r="W52" i="1"/>
  <c r="H53" i="1"/>
  <c r="W53" i="1"/>
  <c r="H54" i="1"/>
  <c r="W54" i="1"/>
  <c r="H55" i="1"/>
  <c r="W55" i="1"/>
  <c r="H56" i="1"/>
  <c r="W56" i="1"/>
  <c r="H37" i="1"/>
  <c r="W37" i="1"/>
  <c r="P10" i="1"/>
  <c r="M11" i="1"/>
  <c r="M10" i="1"/>
  <c r="P11" i="1"/>
  <c r="M12" i="1"/>
  <c r="P12" i="1"/>
  <c r="M13" i="1"/>
  <c r="P13" i="1"/>
  <c r="M14" i="1"/>
  <c r="P14" i="1"/>
  <c r="M15" i="1"/>
  <c r="P15" i="1"/>
  <c r="M16" i="1"/>
  <c r="P16" i="1"/>
  <c r="M17" i="1"/>
  <c r="P17" i="1"/>
  <c r="M18" i="1"/>
  <c r="P18" i="1"/>
  <c r="M19" i="1"/>
  <c r="P19" i="1"/>
  <c r="M20" i="1"/>
  <c r="P20" i="1"/>
  <c r="M21" i="1"/>
  <c r="P21" i="1"/>
  <c r="M22" i="1"/>
  <c r="P22" i="1"/>
  <c r="M23" i="1"/>
  <c r="P23" i="1"/>
  <c r="M24" i="1"/>
  <c r="P24" i="1"/>
  <c r="M25" i="1"/>
  <c r="P25" i="1"/>
  <c r="M26" i="1"/>
  <c r="P26" i="1"/>
  <c r="M27" i="1"/>
  <c r="P27" i="1"/>
  <c r="M28" i="1"/>
  <c r="P28" i="1"/>
  <c r="M29" i="1"/>
  <c r="P29" i="1"/>
  <c r="M30" i="1"/>
  <c r="P30" i="1"/>
  <c r="M31" i="1"/>
  <c r="P31" i="1"/>
  <c r="M32" i="1"/>
  <c r="P32" i="1"/>
  <c r="M33" i="1"/>
  <c r="P33" i="1"/>
  <c r="M34" i="1"/>
  <c r="P34" i="1"/>
  <c r="M35" i="1"/>
  <c r="P35" i="1"/>
  <c r="M36" i="1"/>
  <c r="P36" i="1"/>
  <c r="M37" i="1"/>
  <c r="P37" i="1"/>
  <c r="M38" i="1"/>
  <c r="P38" i="1"/>
  <c r="W38" i="1"/>
  <c r="M39" i="1"/>
  <c r="P39" i="1"/>
  <c r="W39" i="1"/>
  <c r="M40" i="1"/>
  <c r="P40" i="1"/>
  <c r="W40" i="1"/>
  <c r="M41" i="1"/>
  <c r="P41" i="1"/>
  <c r="W41" i="1"/>
  <c r="M42" i="1"/>
  <c r="P42" i="1"/>
  <c r="W42" i="1"/>
  <c r="M43" i="1"/>
  <c r="P43" i="1"/>
  <c r="W43" i="1"/>
  <c r="M44" i="1"/>
  <c r="P44" i="1"/>
  <c r="W44" i="1"/>
  <c r="M45" i="1"/>
  <c r="P45" i="1"/>
  <c r="W45" i="1"/>
  <c r="H46" i="1"/>
  <c r="W46" i="1"/>
  <c r="H27" i="1"/>
  <c r="W27" i="1"/>
  <c r="H28" i="1"/>
  <c r="W28" i="1"/>
  <c r="H29" i="1"/>
  <c r="W29" i="1"/>
  <c r="H30" i="1"/>
  <c r="W30" i="1"/>
  <c r="H31" i="1"/>
  <c r="W31" i="1"/>
  <c r="H32" i="1"/>
  <c r="W32" i="1"/>
  <c r="H33" i="1"/>
  <c r="W33" i="1"/>
  <c r="H34" i="1"/>
  <c r="W34" i="1"/>
  <c r="H35" i="1"/>
  <c r="W35" i="1"/>
  <c r="H36" i="1"/>
  <c r="W36" i="1"/>
  <c r="H17" i="1"/>
  <c r="W17" i="1"/>
  <c r="H18" i="1"/>
  <c r="W18" i="1"/>
  <c r="H19" i="1"/>
  <c r="W19" i="1"/>
  <c r="H20" i="1"/>
  <c r="W20" i="1"/>
  <c r="H21" i="1"/>
  <c r="W21" i="1"/>
  <c r="H22" i="1"/>
  <c r="W22" i="1"/>
  <c r="H23" i="1"/>
  <c r="W23" i="1"/>
  <c r="H24" i="1"/>
  <c r="W24" i="1"/>
  <c r="H25" i="1"/>
  <c r="W25" i="1"/>
  <c r="H26" i="1"/>
  <c r="W26" i="1"/>
  <c r="H11" i="1"/>
  <c r="W11" i="1"/>
  <c r="H12" i="1"/>
  <c r="W12" i="1"/>
  <c r="H13" i="1"/>
  <c r="W13" i="1"/>
  <c r="H14" i="1"/>
  <c r="W14" i="1"/>
  <c r="H15" i="1"/>
  <c r="W15" i="1"/>
  <c r="H16" i="1"/>
  <c r="W16" i="1"/>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6" i="8"/>
  <c r="P47" i="8"/>
  <c r="P48" i="8"/>
  <c r="P49" i="8"/>
  <c r="P50" i="8"/>
  <c r="P51" i="8"/>
  <c r="P52" i="8"/>
  <c r="P53" i="8"/>
  <c r="P54" i="8"/>
  <c r="P55" i="8"/>
  <c r="P56" i="8"/>
  <c r="P14" i="8"/>
  <c r="M81" i="12"/>
  <c r="M82" i="12"/>
  <c r="M83" i="12"/>
  <c r="M84" i="12"/>
  <c r="M85" i="12"/>
  <c r="M86" i="12"/>
  <c r="M87" i="12"/>
  <c r="M88" i="12"/>
  <c r="M89" i="12"/>
  <c r="M90" i="12"/>
  <c r="M91" i="12"/>
  <c r="M92" i="12"/>
  <c r="M93" i="12"/>
  <c r="M94" i="12"/>
  <c r="M95" i="12"/>
  <c r="M96" i="12"/>
  <c r="M97" i="12"/>
  <c r="M98" i="12"/>
  <c r="M99" i="12"/>
  <c r="M100" i="12"/>
  <c r="M101" i="12"/>
  <c r="M102" i="12"/>
  <c r="M103" i="12"/>
  <c r="M104" i="12"/>
  <c r="M105" i="12"/>
  <c r="M80" i="12"/>
  <c r="J24" i="12"/>
  <c r="J29" i="12"/>
  <c r="J32" i="12"/>
  <c r="J36"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9" i="12"/>
  <c r="L23" i="10"/>
  <c r="E14" i="10"/>
  <c r="M14" i="10"/>
  <c r="G14" i="10"/>
  <c r="N14" i="10"/>
  <c r="O14" i="10"/>
  <c r="E15" i="10"/>
  <c r="M15" i="10"/>
  <c r="G15" i="10"/>
  <c r="N15" i="10"/>
  <c r="O15" i="10"/>
  <c r="E16" i="10"/>
  <c r="M16" i="10"/>
  <c r="G16" i="10"/>
  <c r="N16" i="10"/>
  <c r="O16" i="10"/>
  <c r="E17" i="10"/>
  <c r="M17" i="10"/>
  <c r="G17" i="10"/>
  <c r="N17" i="10"/>
  <c r="O17" i="10"/>
  <c r="E18" i="10"/>
  <c r="M18" i="10"/>
  <c r="G18" i="10"/>
  <c r="N18" i="10"/>
  <c r="O18" i="10"/>
  <c r="E19" i="10"/>
  <c r="M19" i="10"/>
  <c r="G19" i="10"/>
  <c r="N19" i="10"/>
  <c r="O19" i="10"/>
  <c r="E20" i="10"/>
  <c r="M20" i="10"/>
  <c r="G20" i="10"/>
  <c r="N20" i="10"/>
  <c r="O20" i="10"/>
  <c r="E21" i="10"/>
  <c r="M21" i="10"/>
  <c r="G21" i="10"/>
  <c r="N21" i="10"/>
  <c r="O21" i="10"/>
  <c r="M22" i="10"/>
  <c r="N22" i="10"/>
  <c r="O22" i="10"/>
  <c r="M23" i="10"/>
  <c r="N23" i="10"/>
  <c r="O23" i="10"/>
  <c r="M24" i="10"/>
  <c r="N24" i="10"/>
  <c r="O24" i="10"/>
  <c r="M25" i="10"/>
  <c r="N25" i="10"/>
  <c r="O25" i="10"/>
  <c r="M26" i="10"/>
  <c r="N26" i="10"/>
  <c r="O26" i="10"/>
  <c r="M27" i="10"/>
  <c r="N27" i="10"/>
  <c r="O27" i="10"/>
  <c r="M28" i="10"/>
  <c r="N28" i="10"/>
  <c r="O28" i="10"/>
  <c r="M29" i="10"/>
  <c r="N29" i="10"/>
  <c r="O29" i="10"/>
  <c r="M30" i="10"/>
  <c r="N30" i="10"/>
  <c r="O30" i="10"/>
  <c r="M31" i="10"/>
  <c r="N31" i="10"/>
  <c r="O31" i="10"/>
  <c r="M32" i="10"/>
  <c r="N32" i="10"/>
  <c r="O32" i="10"/>
  <c r="M33" i="10"/>
  <c r="N33" i="10"/>
  <c r="O33" i="10"/>
  <c r="M34" i="10"/>
  <c r="N34" i="10"/>
  <c r="O34" i="10"/>
  <c r="L35" i="10"/>
  <c r="M35" i="10"/>
  <c r="N35" i="10"/>
  <c r="O35" i="10"/>
  <c r="L36" i="10"/>
  <c r="M36" i="10"/>
  <c r="N36" i="10"/>
  <c r="O36" i="10"/>
  <c r="L37" i="10"/>
  <c r="M37" i="10"/>
  <c r="N37" i="10"/>
  <c r="O37" i="10"/>
  <c r="L38" i="10"/>
  <c r="M38" i="10"/>
  <c r="N38" i="10"/>
  <c r="O38" i="10"/>
  <c r="L39" i="10"/>
  <c r="M39" i="10"/>
  <c r="N39" i="10"/>
  <c r="O39" i="10"/>
  <c r="L40" i="10"/>
  <c r="M40" i="10"/>
  <c r="N40" i="10"/>
  <c r="O40" i="10"/>
  <c r="L41" i="10"/>
  <c r="M41" i="10"/>
  <c r="N41" i="10"/>
  <c r="O41" i="10"/>
  <c r="L42" i="10"/>
  <c r="M42" i="10"/>
  <c r="N42" i="10"/>
  <c r="O42" i="10"/>
  <c r="L43" i="10"/>
  <c r="M43" i="10"/>
  <c r="N43" i="10"/>
  <c r="O43" i="10"/>
  <c r="L44" i="10"/>
  <c r="M44" i="10"/>
  <c r="N44" i="10"/>
  <c r="O44" i="10"/>
  <c r="L45" i="10"/>
  <c r="M45" i="10"/>
  <c r="N45" i="10"/>
  <c r="O45" i="10"/>
  <c r="L46" i="10"/>
  <c r="M46" i="10"/>
  <c r="N46" i="10"/>
  <c r="O46" i="10"/>
  <c r="L47" i="10"/>
  <c r="M47" i="10"/>
  <c r="N47" i="10"/>
  <c r="O47" i="10"/>
  <c r="K48" i="10"/>
  <c r="L48" i="10"/>
  <c r="M48" i="10"/>
  <c r="N48" i="10"/>
  <c r="O48" i="10"/>
  <c r="K49" i="10"/>
  <c r="L49" i="10"/>
  <c r="M49" i="10"/>
  <c r="N49" i="10"/>
  <c r="O49" i="10"/>
  <c r="K50" i="10"/>
  <c r="L50" i="10"/>
  <c r="M50" i="10"/>
  <c r="N50" i="10"/>
  <c r="O50" i="10"/>
  <c r="K51" i="10"/>
  <c r="L51" i="10"/>
  <c r="M51" i="10"/>
  <c r="N51" i="10"/>
  <c r="O51" i="10"/>
  <c r="K52" i="10"/>
  <c r="L52" i="10"/>
  <c r="M52" i="10"/>
  <c r="N52" i="10"/>
  <c r="O52" i="10"/>
  <c r="K53" i="10"/>
  <c r="L53" i="10"/>
  <c r="M53" i="10"/>
  <c r="N53" i="10"/>
  <c r="O53" i="10"/>
  <c r="K54" i="10"/>
  <c r="L54" i="10"/>
  <c r="M54" i="10"/>
  <c r="N54" i="10"/>
  <c r="O54" i="10"/>
  <c r="K55" i="10"/>
  <c r="L55" i="10"/>
  <c r="M55" i="10"/>
  <c r="N55" i="10"/>
  <c r="O55" i="10"/>
  <c r="K56" i="10"/>
  <c r="L56" i="10"/>
  <c r="M56" i="10"/>
  <c r="N56" i="10"/>
  <c r="O56" i="10"/>
  <c r="K57" i="10"/>
  <c r="L57" i="10"/>
  <c r="M57" i="10"/>
  <c r="N57" i="10"/>
  <c r="O57" i="10"/>
  <c r="K58" i="10"/>
  <c r="L58" i="10"/>
  <c r="M58" i="10"/>
  <c r="N58" i="10"/>
  <c r="O58" i="10"/>
  <c r="K59" i="10"/>
  <c r="L59" i="10"/>
  <c r="M59" i="10"/>
  <c r="N59" i="10"/>
  <c r="O59" i="10"/>
  <c r="K60" i="10"/>
  <c r="L60" i="10"/>
  <c r="M60" i="10"/>
  <c r="N60" i="10"/>
  <c r="O60" i="10"/>
  <c r="K61" i="10"/>
  <c r="L61" i="10"/>
  <c r="M61" i="10"/>
  <c r="N61" i="10"/>
  <c r="O61" i="10"/>
  <c r="K62" i="10"/>
  <c r="L62" i="10"/>
  <c r="M62" i="10"/>
  <c r="N62" i="10"/>
  <c r="O62" i="10"/>
  <c r="K63" i="10"/>
  <c r="L63" i="10"/>
  <c r="M63" i="10"/>
  <c r="N63" i="10"/>
  <c r="O63" i="10"/>
  <c r="K64" i="10"/>
  <c r="L64" i="10"/>
  <c r="M64" i="10"/>
  <c r="N64" i="10"/>
  <c r="O64" i="10"/>
  <c r="K65" i="10"/>
  <c r="L65" i="10"/>
  <c r="M65" i="10"/>
  <c r="N65" i="10"/>
  <c r="O65" i="10"/>
  <c r="K66" i="10"/>
  <c r="L66" i="10"/>
  <c r="M66" i="10"/>
  <c r="N66" i="10"/>
  <c r="O66" i="10"/>
  <c r="K67" i="10"/>
  <c r="L67" i="10"/>
  <c r="M67" i="10"/>
  <c r="N67" i="10"/>
  <c r="O67" i="10"/>
  <c r="K68" i="10"/>
  <c r="L68" i="10"/>
  <c r="M68" i="10"/>
  <c r="N68" i="10"/>
  <c r="O68" i="10"/>
  <c r="K69" i="10"/>
  <c r="L69" i="10"/>
  <c r="M69" i="10"/>
  <c r="N69" i="10"/>
  <c r="O69" i="10"/>
  <c r="K70" i="10"/>
  <c r="L70" i="10"/>
  <c r="M70" i="10"/>
  <c r="N70" i="10"/>
  <c r="O70" i="10"/>
  <c r="K71" i="10"/>
  <c r="L71" i="10"/>
  <c r="M71" i="10"/>
  <c r="N71" i="10"/>
  <c r="O71" i="10"/>
  <c r="K72" i="10"/>
  <c r="L72" i="10"/>
  <c r="M72" i="10"/>
  <c r="N72" i="10"/>
  <c r="O72" i="10"/>
  <c r="K73" i="10"/>
  <c r="L73" i="10"/>
  <c r="M73" i="10"/>
  <c r="N73" i="10"/>
  <c r="O73" i="10"/>
  <c r="K74" i="10"/>
  <c r="L74" i="10"/>
  <c r="M74" i="10"/>
  <c r="N74" i="10"/>
  <c r="O74" i="10"/>
  <c r="K75" i="10"/>
  <c r="L75" i="10"/>
  <c r="M75" i="10"/>
  <c r="N75" i="10"/>
  <c r="O75" i="10"/>
  <c r="K76" i="10"/>
  <c r="L76" i="10"/>
  <c r="M76" i="10"/>
  <c r="N76" i="10"/>
  <c r="O76" i="10"/>
  <c r="K77" i="10"/>
  <c r="L77" i="10"/>
  <c r="M77" i="10"/>
  <c r="N77" i="10"/>
  <c r="O77" i="10"/>
  <c r="K78" i="10"/>
  <c r="L78" i="10"/>
  <c r="M78" i="10"/>
  <c r="N78" i="10"/>
  <c r="O78" i="10"/>
  <c r="K79" i="10"/>
  <c r="L79" i="10"/>
  <c r="M79" i="10"/>
  <c r="N79" i="10"/>
  <c r="O79" i="10"/>
  <c r="K80" i="10"/>
  <c r="L80" i="10"/>
  <c r="M80" i="10"/>
  <c r="N80" i="10"/>
  <c r="O80" i="10"/>
  <c r="K81" i="10"/>
  <c r="L81" i="10"/>
  <c r="M81" i="10"/>
  <c r="N81" i="10"/>
  <c r="O81" i="10"/>
  <c r="K82" i="10"/>
  <c r="L82" i="10"/>
  <c r="M82" i="10"/>
  <c r="N82" i="10"/>
  <c r="O82" i="10"/>
  <c r="K83" i="10"/>
  <c r="L83" i="10"/>
  <c r="M83" i="10"/>
  <c r="N83" i="10"/>
  <c r="O83" i="10"/>
  <c r="K84" i="10"/>
  <c r="L84" i="10"/>
  <c r="M84" i="10"/>
  <c r="N84" i="10"/>
  <c r="O84" i="10"/>
  <c r="K85" i="10"/>
  <c r="L85" i="10"/>
  <c r="M85" i="10"/>
  <c r="N85" i="10"/>
  <c r="O85" i="10"/>
  <c r="K86" i="10"/>
  <c r="L86" i="10"/>
  <c r="M86" i="10"/>
  <c r="N86" i="10"/>
  <c r="O86" i="10"/>
  <c r="O13" i="10"/>
  <c r="E13" i="10"/>
  <c r="G13" i="10"/>
  <c r="N13" i="10"/>
  <c r="M13" i="10"/>
  <c r="J74" i="11"/>
  <c r="J75"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37" i="11"/>
  <c r="E8" i="10"/>
  <c r="G8" i="10"/>
  <c r="E9" i="10"/>
  <c r="G9" i="10"/>
  <c r="E10" i="10"/>
  <c r="G10" i="10"/>
  <c r="E11" i="10"/>
  <c r="G11" i="10"/>
  <c r="E12" i="10"/>
  <c r="G12" i="10"/>
  <c r="J8" i="8"/>
  <c r="J9" i="8"/>
  <c r="J10" i="8"/>
  <c r="J11" i="8"/>
  <c r="J12" i="8"/>
  <c r="J13" i="8"/>
  <c r="J57" i="8"/>
  <c r="J58" i="8"/>
  <c r="J59" i="8"/>
  <c r="J60" i="8"/>
  <c r="J61" i="8"/>
  <c r="J62" i="8"/>
  <c r="J7" i="8"/>
  <c r="E54" i="4"/>
  <c r="D10" i="5"/>
  <c r="C54" i="4"/>
  <c r="D6" i="5"/>
  <c r="F34" i="4"/>
  <c r="F11" i="4"/>
  <c r="F7" i="4"/>
  <c r="F54" i="4"/>
  <c r="D5" i="5"/>
  <c r="D13" i="5"/>
  <c r="D17" i="5"/>
  <c r="D7" i="4"/>
  <c r="H7" i="4"/>
  <c r="H11" i="4"/>
  <c r="H34" i="4"/>
  <c r="H54" i="4"/>
  <c r="F62" i="4"/>
  <c r="G62" i="4"/>
  <c r="H62" i="4"/>
  <c r="AE58" i="1"/>
  <c r="AD58" i="1"/>
  <c r="AF58" i="1"/>
  <c r="AE59" i="1"/>
  <c r="AD59" i="1"/>
  <c r="AF59" i="1"/>
  <c r="AE60" i="1"/>
  <c r="AD60" i="1"/>
  <c r="AF60" i="1"/>
  <c r="AE61" i="1"/>
  <c r="AD61" i="1"/>
  <c r="AF61" i="1"/>
  <c r="AE62" i="1"/>
  <c r="AD62" i="1"/>
  <c r="AF62" i="1"/>
  <c r="AE63" i="1"/>
  <c r="AD63" i="1"/>
  <c r="AF63" i="1"/>
  <c r="AE64" i="1"/>
  <c r="AD64" i="1"/>
  <c r="AF64" i="1"/>
  <c r="AE65" i="1"/>
  <c r="AD65" i="1"/>
  <c r="AF65" i="1"/>
  <c r="AE66" i="1"/>
  <c r="AD66" i="1"/>
  <c r="AF66" i="1"/>
  <c r="AE67" i="1"/>
  <c r="AD67" i="1"/>
  <c r="AF67" i="1"/>
  <c r="AE68" i="1"/>
  <c r="AD68" i="1"/>
  <c r="AF68" i="1"/>
  <c r="AE69" i="1"/>
  <c r="AD69" i="1"/>
  <c r="AF69" i="1"/>
  <c r="AE70" i="1"/>
  <c r="AD70" i="1"/>
  <c r="AF70" i="1"/>
  <c r="AE71" i="1"/>
  <c r="AD71" i="1"/>
  <c r="AF71" i="1"/>
  <c r="AE72" i="1"/>
  <c r="AD72" i="1"/>
  <c r="AF72" i="1"/>
  <c r="AE73" i="1"/>
  <c r="AD73" i="1"/>
  <c r="AF73" i="1"/>
  <c r="AE74" i="1"/>
  <c r="AD74" i="1"/>
  <c r="AF74" i="1"/>
  <c r="AE75" i="1"/>
  <c r="AD75" i="1"/>
  <c r="AF75" i="1"/>
  <c r="AE76" i="1"/>
  <c r="AD76" i="1"/>
  <c r="AF76" i="1"/>
  <c r="AE77" i="1"/>
  <c r="AD77" i="1"/>
  <c r="AF77" i="1"/>
  <c r="AE78" i="1"/>
  <c r="AD78" i="1"/>
  <c r="AF78" i="1"/>
  <c r="AE79" i="1"/>
  <c r="AD79" i="1"/>
  <c r="AF79" i="1"/>
  <c r="AE80" i="1"/>
  <c r="AD80" i="1"/>
  <c r="AF80" i="1"/>
  <c r="AE81" i="1"/>
  <c r="AD81" i="1"/>
  <c r="AF81" i="1"/>
  <c r="AE82" i="1"/>
  <c r="AD82" i="1"/>
  <c r="AF82" i="1"/>
  <c r="AE83" i="1"/>
  <c r="AD83" i="1"/>
  <c r="AF83" i="1"/>
  <c r="AE84" i="1"/>
  <c r="AD84" i="1"/>
  <c r="AF84" i="1"/>
  <c r="AE85" i="1"/>
  <c r="AD85" i="1"/>
  <c r="AF85" i="1"/>
  <c r="AE86" i="1"/>
  <c r="AD86" i="1"/>
  <c r="AF86" i="1"/>
  <c r="AE87" i="1"/>
  <c r="AD87" i="1"/>
  <c r="AF87" i="1"/>
  <c r="AE88" i="1"/>
  <c r="AD88" i="1"/>
  <c r="AF88" i="1"/>
  <c r="AE89" i="1"/>
  <c r="AD89" i="1"/>
  <c r="AF89" i="1"/>
  <c r="AE90" i="1"/>
  <c r="AD90" i="1"/>
  <c r="AF90" i="1"/>
  <c r="AE91" i="1"/>
  <c r="AD91" i="1"/>
  <c r="AF91" i="1"/>
  <c r="AE92" i="1"/>
  <c r="AD92" i="1"/>
  <c r="AF92" i="1"/>
  <c r="AE93" i="1"/>
  <c r="AD93" i="1"/>
  <c r="AF93" i="1"/>
  <c r="AE94" i="1"/>
  <c r="AD94" i="1"/>
  <c r="AF94" i="1"/>
  <c r="AE95" i="1"/>
  <c r="AD95" i="1"/>
  <c r="AF95" i="1"/>
  <c r="AE96" i="1"/>
  <c r="AD96" i="1"/>
  <c r="AF96" i="1"/>
  <c r="AE97" i="1"/>
  <c r="AD97" i="1"/>
  <c r="AF97" i="1"/>
  <c r="AE98" i="1"/>
  <c r="AD98" i="1"/>
  <c r="AF98" i="1"/>
  <c r="AE99" i="1"/>
  <c r="AD99" i="1"/>
  <c r="AF99" i="1"/>
  <c r="AE100" i="1"/>
  <c r="AD100" i="1"/>
  <c r="AF100" i="1"/>
  <c r="AE101" i="1"/>
  <c r="AD101" i="1"/>
  <c r="AF101" i="1"/>
  <c r="AE102" i="1"/>
  <c r="AD102" i="1"/>
  <c r="AF102" i="1"/>
  <c r="AE103" i="1"/>
  <c r="AD103" i="1"/>
  <c r="AF103" i="1"/>
  <c r="AE104" i="1"/>
  <c r="AD104" i="1"/>
  <c r="AF104" i="1"/>
  <c r="AE105" i="1"/>
  <c r="AD105" i="1"/>
  <c r="AF105" i="1"/>
  <c r="AD106" i="1"/>
  <c r="AD57" i="1"/>
  <c r="AD37" i="1"/>
  <c r="AF37" i="1"/>
  <c r="AF38" i="1"/>
  <c r="AF39" i="1"/>
  <c r="AF40" i="1"/>
  <c r="AF41" i="1"/>
  <c r="AF42" i="1"/>
  <c r="AF43" i="1"/>
  <c r="AF44" i="1"/>
  <c r="AF45" i="1"/>
  <c r="AD46" i="1"/>
  <c r="AF46" i="1"/>
  <c r="AD47" i="1"/>
  <c r="AF47" i="1"/>
  <c r="AD48" i="1"/>
  <c r="AF48" i="1"/>
  <c r="AD49" i="1"/>
  <c r="AF49" i="1"/>
  <c r="AD50" i="1"/>
  <c r="AF50" i="1"/>
  <c r="AD51" i="1"/>
  <c r="AF51" i="1"/>
  <c r="AD52" i="1"/>
  <c r="AF52" i="1"/>
  <c r="AD53" i="1"/>
  <c r="AF53" i="1"/>
  <c r="AD54" i="1"/>
  <c r="AF54" i="1"/>
  <c r="AD55" i="1"/>
  <c r="AF55" i="1"/>
  <c r="AD56" i="1"/>
  <c r="AF56" i="1"/>
  <c r="AF57" i="1"/>
  <c r="AD36" i="1"/>
  <c r="AF36" i="1"/>
  <c r="AD27" i="1"/>
  <c r="AF27" i="1"/>
  <c r="AD28" i="1"/>
  <c r="AF28" i="1"/>
  <c r="AD29" i="1"/>
  <c r="AF29" i="1"/>
  <c r="AD30" i="1"/>
  <c r="AF30" i="1"/>
  <c r="AD31" i="1"/>
  <c r="AF31" i="1"/>
  <c r="AD32" i="1"/>
  <c r="AF32" i="1"/>
  <c r="AD33" i="1"/>
  <c r="AF33" i="1"/>
  <c r="AD34" i="1"/>
  <c r="AF34" i="1"/>
  <c r="AD35" i="1"/>
  <c r="AF35" i="1"/>
  <c r="AD26" i="1"/>
  <c r="AF26" i="1"/>
  <c r="AD21" i="1"/>
  <c r="AF21" i="1"/>
  <c r="K11" i="1"/>
  <c r="AD11" i="1"/>
  <c r="AD12" i="1"/>
  <c r="AD13" i="1"/>
  <c r="AD14" i="1"/>
  <c r="AD15" i="1"/>
  <c r="AD16" i="1"/>
  <c r="AD17" i="1"/>
  <c r="AD18" i="1"/>
  <c r="AD19" i="1"/>
  <c r="AD20" i="1"/>
  <c r="AD22" i="1"/>
  <c r="AD23" i="1"/>
  <c r="AD24" i="1"/>
  <c r="AD25" i="1"/>
  <c r="AD10" i="1"/>
  <c r="W10" i="1"/>
  <c r="H40" i="1"/>
  <c r="H41" i="1"/>
  <c r="H42" i="1"/>
  <c r="H39" i="1"/>
  <c r="H38" i="1"/>
  <c r="H43" i="1"/>
  <c r="H44" i="1"/>
  <c r="H45" i="1"/>
  <c r="M46" i="1"/>
  <c r="P46" i="1"/>
  <c r="M47" i="1"/>
  <c r="P47" i="1"/>
  <c r="M48" i="1"/>
  <c r="P48" i="1"/>
  <c r="M49" i="1"/>
  <c r="P49" i="1"/>
  <c r="M50" i="1"/>
  <c r="P50" i="1"/>
  <c r="R50" i="1"/>
  <c r="O10" i="1"/>
  <c r="R11" i="1"/>
  <c r="R12" i="1"/>
  <c r="R13" i="1"/>
  <c r="R14" i="1"/>
  <c r="R15" i="1"/>
  <c r="R16" i="1"/>
  <c r="R17" i="1"/>
  <c r="R18" i="1"/>
  <c r="R19" i="1"/>
  <c r="R20" i="1"/>
  <c r="R21" i="1"/>
  <c r="R22" i="1"/>
  <c r="R23" i="1"/>
  <c r="R24" i="1"/>
  <c r="R25" i="1"/>
  <c r="R26" i="1"/>
  <c r="R27" i="1"/>
  <c r="R28" i="1"/>
  <c r="R29" i="1"/>
  <c r="R30" i="1"/>
  <c r="R31" i="1"/>
  <c r="R32" i="1"/>
  <c r="R33" i="1"/>
  <c r="R34" i="1"/>
  <c r="R35" i="1"/>
  <c r="R42" i="1"/>
  <c r="R43" i="1"/>
  <c r="R44" i="1"/>
  <c r="R45" i="1"/>
  <c r="R46" i="1"/>
  <c r="R47" i="1"/>
  <c r="R48" i="1"/>
  <c r="R49" i="1"/>
  <c r="M51" i="1"/>
  <c r="P51" i="1"/>
  <c r="R51" i="1"/>
  <c r="M52" i="1"/>
  <c r="P52" i="1"/>
  <c r="R52" i="1"/>
  <c r="M53" i="1"/>
  <c r="P53" i="1"/>
  <c r="R53" i="1"/>
  <c r="M54" i="1"/>
  <c r="P54" i="1"/>
  <c r="R54" i="1"/>
  <c r="M55" i="1"/>
  <c r="P55" i="1"/>
  <c r="R55" i="1"/>
  <c r="M56" i="1"/>
  <c r="P56" i="1"/>
  <c r="R56" i="1"/>
  <c r="M57" i="1"/>
  <c r="P57" i="1"/>
  <c r="R57" i="1"/>
  <c r="M58" i="1"/>
  <c r="P58" i="1"/>
  <c r="R58" i="1"/>
  <c r="M59" i="1"/>
  <c r="P59" i="1"/>
  <c r="R59" i="1"/>
  <c r="M60" i="1"/>
  <c r="P60" i="1"/>
  <c r="R60" i="1"/>
  <c r="M61" i="1"/>
  <c r="P61" i="1"/>
  <c r="R61" i="1"/>
  <c r="M62" i="1"/>
  <c r="P62" i="1"/>
  <c r="R62" i="1"/>
  <c r="M63" i="1"/>
  <c r="P63" i="1"/>
  <c r="R63" i="1"/>
  <c r="M64" i="1"/>
  <c r="P64" i="1"/>
  <c r="R64" i="1"/>
  <c r="M65" i="1"/>
  <c r="P65" i="1"/>
  <c r="R65" i="1"/>
  <c r="M66" i="1"/>
  <c r="P66" i="1"/>
  <c r="R66" i="1"/>
  <c r="M67" i="1"/>
  <c r="P67" i="1"/>
  <c r="R67" i="1"/>
  <c r="M68" i="1"/>
  <c r="P68" i="1"/>
  <c r="R68" i="1"/>
  <c r="M69" i="1"/>
  <c r="P69" i="1"/>
  <c r="R69" i="1"/>
  <c r="M70" i="1"/>
  <c r="P70" i="1"/>
  <c r="R70" i="1"/>
  <c r="M71" i="1"/>
  <c r="P71" i="1"/>
  <c r="R71" i="1"/>
  <c r="M72" i="1"/>
  <c r="P72" i="1"/>
  <c r="R72" i="1"/>
  <c r="M73" i="1"/>
  <c r="P73" i="1"/>
  <c r="R73" i="1"/>
  <c r="M74" i="1"/>
  <c r="P74" i="1"/>
  <c r="R74" i="1"/>
  <c r="M75" i="1"/>
  <c r="P75" i="1"/>
  <c r="R75" i="1"/>
  <c r="M76" i="1"/>
  <c r="P76" i="1"/>
  <c r="R76" i="1"/>
  <c r="M77" i="1"/>
  <c r="P77" i="1"/>
  <c r="R77" i="1"/>
  <c r="M78" i="1"/>
  <c r="P78" i="1"/>
  <c r="R78" i="1"/>
  <c r="M79" i="1"/>
  <c r="P79" i="1"/>
  <c r="R79" i="1"/>
  <c r="M80" i="1"/>
  <c r="P80" i="1"/>
  <c r="R80" i="1"/>
  <c r="M81" i="1"/>
  <c r="P81" i="1"/>
  <c r="R81" i="1"/>
  <c r="M82" i="1"/>
  <c r="P82" i="1"/>
  <c r="R82" i="1"/>
  <c r="M83" i="1"/>
  <c r="P83" i="1"/>
  <c r="R83" i="1"/>
  <c r="M84" i="1"/>
  <c r="P84" i="1"/>
  <c r="R84" i="1"/>
  <c r="M85" i="1"/>
  <c r="P85" i="1"/>
  <c r="R85" i="1"/>
  <c r="M86" i="1"/>
  <c r="P86" i="1"/>
  <c r="R86" i="1"/>
  <c r="M87" i="1"/>
  <c r="P87" i="1"/>
  <c r="R87" i="1"/>
  <c r="M88" i="1"/>
  <c r="P88" i="1"/>
  <c r="R88" i="1"/>
  <c r="M89" i="1"/>
  <c r="P89" i="1"/>
  <c r="R89" i="1"/>
  <c r="M90" i="1"/>
  <c r="P90" i="1"/>
  <c r="R90" i="1"/>
  <c r="M91" i="1"/>
  <c r="P91" i="1"/>
  <c r="R91" i="1"/>
  <c r="M92" i="1"/>
  <c r="P92" i="1"/>
  <c r="R92" i="1"/>
  <c r="M93" i="1"/>
  <c r="P93" i="1"/>
  <c r="R93" i="1"/>
  <c r="M94" i="1"/>
  <c r="P94" i="1"/>
  <c r="R94" i="1"/>
  <c r="M95" i="1"/>
  <c r="P95" i="1"/>
  <c r="R95" i="1"/>
  <c r="M96" i="1"/>
  <c r="P96" i="1"/>
  <c r="R96" i="1"/>
  <c r="M97" i="1"/>
  <c r="P97" i="1"/>
  <c r="R97" i="1"/>
  <c r="M98" i="1"/>
  <c r="P98" i="1"/>
  <c r="R98" i="1"/>
  <c r="M99" i="1"/>
  <c r="P99" i="1"/>
  <c r="R99" i="1"/>
  <c r="M100" i="1"/>
  <c r="P100" i="1"/>
  <c r="R100" i="1"/>
  <c r="M101" i="1"/>
  <c r="P101" i="1"/>
  <c r="R101" i="1"/>
  <c r="M102" i="1"/>
  <c r="P102" i="1"/>
  <c r="R102" i="1"/>
  <c r="M103" i="1"/>
  <c r="P103" i="1"/>
  <c r="R103" i="1"/>
  <c r="M104" i="1"/>
  <c r="P104" i="1"/>
  <c r="R104" i="1"/>
  <c r="M105" i="1"/>
  <c r="P105" i="1"/>
  <c r="R105" i="1"/>
  <c r="M106" i="1"/>
  <c r="P106" i="1"/>
  <c r="R106" i="1"/>
  <c r="R40" i="1"/>
  <c r="R41" i="1"/>
  <c r="R37" i="1"/>
  <c r="R38" i="1"/>
  <c r="R39" i="1"/>
  <c r="R36" i="1"/>
  <c r="K38" i="1"/>
  <c r="K39" i="1"/>
  <c r="K40" i="1"/>
  <c r="K41" i="1"/>
  <c r="K42" i="1"/>
  <c r="K43" i="1"/>
  <c r="K44" i="1"/>
  <c r="K45" i="1"/>
  <c r="P107" i="1"/>
  <c r="J106" i="1"/>
  <c r="J107" i="1"/>
  <c r="J96" i="1"/>
  <c r="J97" i="1"/>
  <c r="J98" i="1"/>
  <c r="J99" i="1"/>
  <c r="J100" i="1"/>
  <c r="J101" i="1"/>
  <c r="J102" i="1"/>
  <c r="J103" i="1"/>
  <c r="J104" i="1"/>
  <c r="J105" i="1"/>
  <c r="J90" i="1"/>
  <c r="J91" i="1"/>
  <c r="J92" i="1"/>
  <c r="J93" i="1"/>
  <c r="J94" i="1"/>
  <c r="J95" i="1"/>
  <c r="J89" i="1"/>
  <c r="H107"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44" i="1"/>
  <c r="AN89" i="1"/>
  <c r="AN90" i="1"/>
  <c r="AN91" i="1"/>
  <c r="AN92" i="1"/>
  <c r="AN93" i="1"/>
  <c r="AN94" i="1"/>
  <c r="AN95" i="1"/>
  <c r="AN96" i="1"/>
  <c r="AN97" i="1"/>
  <c r="AN98" i="1"/>
  <c r="AN99" i="1"/>
  <c r="AN100" i="1"/>
  <c r="AN101" i="1"/>
  <c r="AN102" i="1"/>
  <c r="AN103" i="1"/>
  <c r="AN104" i="1"/>
  <c r="AN105" i="1"/>
  <c r="AN106" i="1"/>
  <c r="AY35" i="1"/>
  <c r="N22" i="17"/>
  <c r="M22" i="17"/>
  <c r="L22" i="17"/>
  <c r="G22" i="17"/>
  <c r="E22" i="17"/>
</calcChain>
</file>

<file path=xl/comments1.xml><?xml version="1.0" encoding="utf-8"?>
<comments xmlns="http://schemas.openxmlformats.org/spreadsheetml/2006/main">
  <authors>
    <author>Gabriel Zucman</author>
  </authors>
  <commentList>
    <comment ref="BX20" authorId="0">
      <text>
        <r>
          <rPr>
            <b/>
            <sz val="9"/>
            <color indexed="81"/>
            <rFont val="Calibri"/>
            <family val="2"/>
          </rPr>
          <t>Gabriel Zucman:</t>
        </r>
        <r>
          <rPr>
            <sz val="9"/>
            <color indexed="81"/>
            <rFont val="Calibri"/>
            <family val="2"/>
          </rPr>
          <t xml:space="preserve">
58% of 1913 GDP according to Rajan-Zingales (2002, Table 3)</t>
        </r>
      </text>
    </comment>
    <comment ref="BG21" authorId="0">
      <text>
        <r>
          <rPr>
            <b/>
            <sz val="9"/>
            <color indexed="81"/>
            <rFont val="Calibri"/>
            <family val="2"/>
          </rPr>
          <t>Gabriel Zucman:</t>
        </r>
        <r>
          <rPr>
            <sz val="9"/>
            <color indexed="81"/>
            <rFont val="Calibri"/>
            <family val="2"/>
          </rPr>
          <t xml:space="preserve">
Juillet</t>
        </r>
      </text>
    </comment>
    <comment ref="BH21" authorId="0">
      <text>
        <r>
          <rPr>
            <sz val="12"/>
            <color theme="1"/>
            <rFont val="Calibri"/>
            <family val="2"/>
            <scheme val="minor"/>
          </rPr>
          <t>Gabriel Zucman:</t>
        </r>
        <r>
          <rPr>
            <sz val="9"/>
            <color indexed="81"/>
            <rFont val="Calibri"/>
            <family val="2"/>
          </rPr>
          <t xml:space="preserve">
July</t>
        </r>
      </text>
    </comment>
    <comment ref="BX77" authorId="0">
      <text>
        <r>
          <rPr>
            <b/>
            <sz val="9"/>
            <color indexed="81"/>
            <rFont val="Calibri"/>
            <family val="2"/>
          </rPr>
          <t>Gabriel Zucman:</t>
        </r>
        <r>
          <rPr>
            <sz val="9"/>
            <color indexed="81"/>
            <rFont val="Calibri"/>
            <family val="2"/>
          </rPr>
          <t xml:space="preserve">
Rajan-Zingales : 0,5 * GDP</t>
        </r>
      </text>
    </comment>
    <comment ref="BX87" authorId="0">
      <text>
        <r>
          <rPr>
            <b/>
            <sz val="9"/>
            <color indexed="81"/>
            <rFont val="Calibri"/>
            <family val="2"/>
          </rPr>
          <t>Gabriel Zucman:</t>
        </r>
        <r>
          <rPr>
            <sz val="9"/>
            <color indexed="81"/>
            <rFont val="Calibri"/>
            <family val="2"/>
          </rPr>
          <t xml:space="preserve">
0,44*GDP Rajan Zingales</t>
        </r>
      </text>
    </comment>
    <comment ref="CC111" authorId="0">
      <text>
        <r>
          <rPr>
            <b/>
            <sz val="9"/>
            <color indexed="81"/>
            <rFont val="Calibri"/>
            <family val="2"/>
          </rPr>
          <t>Gabriel Zucman:</t>
        </r>
        <r>
          <rPr>
            <sz val="9"/>
            <color indexed="81"/>
            <rFont val="Calibri"/>
            <family val="2"/>
          </rPr>
          <t xml:space="preserve">
Probably a mistake, since Swiss All shares must be &gt; SPI</t>
        </r>
      </text>
    </comment>
  </commentList>
</comments>
</file>

<file path=xl/comments2.xml><?xml version="1.0" encoding="utf-8"?>
<comments xmlns="http://schemas.openxmlformats.org/spreadsheetml/2006/main">
  <authors>
    <author>Gabriel Zucman</author>
  </authors>
  <commentList>
    <comment ref="I33" authorId="0">
      <text>
        <r>
          <rPr>
            <sz val="12"/>
            <color indexed="8"/>
            <rFont val="Calibri"/>
            <family val="2"/>
          </rPr>
          <t>Gabriel Zucman:</t>
        </r>
        <r>
          <rPr>
            <sz val="9"/>
            <color indexed="81"/>
            <rFont val="Calibri"/>
            <family val="2"/>
          </rPr>
          <t xml:space="preserve">
Jan-Oct 36 = 3,03
October = devaluation
Oct-Dec= 4,35
</t>
        </r>
      </text>
    </comment>
    <comment ref="J42" authorId="0">
      <text>
        <r>
          <rPr>
            <b/>
            <sz val="9"/>
            <color indexed="81"/>
            <rFont val="Calibri"/>
            <family val="2"/>
          </rPr>
          <t>Gabriel Zucman:</t>
        </r>
        <r>
          <rPr>
            <sz val="9"/>
            <color indexed="81"/>
            <rFont val="Calibri"/>
            <family val="2"/>
          </rPr>
          <t xml:space="preserve">
mars 1945- avril 1948: accord de paiement. </t>
        </r>
      </text>
    </comment>
    <comment ref="K42" authorId="0">
      <text>
        <r>
          <rPr>
            <b/>
            <sz val="9"/>
            <color indexed="81"/>
            <rFont val="Calibri"/>
            <family val="2"/>
          </rPr>
          <t>Gabriel Zucman:</t>
        </r>
        <r>
          <rPr>
            <sz val="9"/>
            <color indexed="81"/>
            <rFont val="Calibri"/>
            <family val="2"/>
          </rPr>
          <t xml:space="preserve">
mars 1945- avril 1948: accord de paiement. </t>
        </r>
      </text>
    </comment>
  </commentList>
</comments>
</file>

<file path=xl/sharedStrings.xml><?xml version="1.0" encoding="utf-8"?>
<sst xmlns="http://schemas.openxmlformats.org/spreadsheetml/2006/main" count="35824" uniqueCount="1106">
  <si>
    <t xml:space="preserve">SNB Foreign Currency assets </t>
  </si>
  <si>
    <t>Series</t>
  </si>
  <si>
    <t>Unit</t>
  </si>
  <si>
    <t>mn CHF</t>
  </si>
  <si>
    <t>Raw Source</t>
  </si>
  <si>
    <t>SNB Balance Sheet and Income Statement</t>
  </si>
  <si>
    <t>Note</t>
  </si>
  <si>
    <t>Global Financial Data</t>
  </si>
  <si>
    <t>1$= x CHF</t>
  </si>
  <si>
    <t>USD/CHF, year-end</t>
  </si>
  <si>
    <t>USD/French Franc, year-end</t>
  </si>
  <si>
    <t>1$= x FF</t>
  </si>
  <si>
    <t>1 CHF = x FF</t>
  </si>
  <si>
    <t>CHF/FF, year-end</t>
  </si>
  <si>
    <t>Exchange Rates</t>
  </si>
  <si>
    <t>old franc before 1960</t>
  </si>
  <si>
    <t>USD/CHF, average</t>
  </si>
  <si>
    <t>CHF/FF, average</t>
  </si>
  <si>
    <t>100 FF = x CHF</t>
  </si>
  <si>
    <t>Old franc before 1960</t>
  </si>
  <si>
    <t>Net foreign investment income</t>
  </si>
  <si>
    <t>Foreign investment income, credits</t>
  </si>
  <si>
    <t>Foreign investment income, debits</t>
  </si>
  <si>
    <t>SNB</t>
  </si>
  <si>
    <t>Net Foreign Assets</t>
  </si>
  <si>
    <t>mn USD</t>
  </si>
  <si>
    <t>Lane &amp; Milesi-Ferretti EWNII</t>
  </si>
  <si>
    <t>August 2009</t>
  </si>
  <si>
    <t>Update</t>
  </si>
  <si>
    <t>Total foreign assets</t>
  </si>
  <si>
    <t>Equity</t>
  </si>
  <si>
    <t>FDI</t>
  </si>
  <si>
    <t>Reserve minus gold</t>
  </si>
  <si>
    <t>A compléter si nécessaire</t>
  </si>
  <si>
    <t>avec annuaire</t>
  </si>
  <si>
    <t>Total foreign liabilities</t>
  </si>
  <si>
    <t>Portfolio debt</t>
  </si>
  <si>
    <t xml:space="preserve">Other </t>
  </si>
  <si>
    <t>GDP</t>
  </si>
  <si>
    <t>IFS</t>
  </si>
  <si>
    <t>bn CHF</t>
  </si>
  <si>
    <t>Piketty (2010)</t>
  </si>
  <si>
    <t>June 1914 = 100</t>
  </si>
  <si>
    <t>CPI Switzerland, yearly average</t>
  </si>
  <si>
    <t>CPI Switzerland, year-end</t>
  </si>
  <si>
    <t>Office Federal de la Statistique</t>
  </si>
  <si>
    <t>CPI- year-end</t>
  </si>
  <si>
    <t>Computed as mean value annual average year end n, n+1</t>
  </si>
  <si>
    <t>&gt; 1921: Office Federal de la Statistique 1921; 1914 backwards: mean value average year end n, n+1</t>
  </si>
  <si>
    <t>CPI France, yearly average</t>
  </si>
  <si>
    <t>Real exchange rate CHF/FF, yearly average</t>
  </si>
  <si>
    <t>jan 2011 (exchange-rate.org)</t>
  </si>
  <si>
    <t>jan 2011 ECB)</t>
  </si>
  <si>
    <t>FF/CHF, average</t>
  </si>
  <si>
    <t>Until 1991: Siegenthaler, p. 837; 1991-1998: IFS; 1998 onwards: ECB</t>
  </si>
  <si>
    <t>Until 1991: Siengethaler, p. 837; 1992-2008: IFS; 2009 onwards: SNB</t>
  </si>
  <si>
    <t>current billions euros 1949-2009; current billions old francs before</t>
  </si>
  <si>
    <t>French private wealth, year-end</t>
  </si>
  <si>
    <t>French national income</t>
  </si>
  <si>
    <t>current billions euros 1948-2009; current billions old francs before</t>
  </si>
  <si>
    <t>Dec 1913=100</t>
  </si>
  <si>
    <t>France CPI- year-end</t>
  </si>
  <si>
    <t>Relative PPP CHF/FF, year end</t>
  </si>
  <si>
    <t>bn CHF, converted at market exchange rates (except 1941-1948= 1940 rate inflation adjusted)</t>
  </si>
  <si>
    <t>Swiss national income</t>
  </si>
  <si>
    <t>Swiss national income / French national income</t>
  </si>
  <si>
    <t>old franc before 1960. 1941-1948: exchange rates uninformative</t>
  </si>
  <si>
    <t>Around 89% of all deposits are transfered to UBS in 1945.</t>
  </si>
  <si>
    <t>Unexplained break in the securities deposits valuation method in 1944.</t>
  </si>
  <si>
    <t>–</t>
  </si>
  <si>
    <t>Two figures for the value of Zürich Secs. Deps, incl or excl the securities portfolio owned by the bank.</t>
  </si>
  <si>
    <t>In deep financial trouble during the 1930s, recapitalized by Swiss government in 1933.</t>
  </si>
  <si>
    <t>Merged with UBS in 1998, but the two banks were audited separately by ICEP. SBS had a London branch since 1898</t>
  </si>
  <si>
    <t>Notes</t>
  </si>
  <si>
    <t>Value of off-balance sheet cash and gold deposits (1926; 1935-1936; 1940-1944); country breakdown of deposits owners (1944).</t>
  </si>
  <si>
    <t>Fees Earned (Total and Zürich hq., 1936, 1944-1945, 1955-1957)</t>
  </si>
  <si>
    <t>Value &amp; Number of Sec. Deps in Zurich hq. (1908-1909 ; 1919-1962); Value &amp; Nb of Sec. Dep. In New-York Branch (1940-1962); country breakdown of deposits owners (1944-1945).</t>
  </si>
  <si>
    <t>Additional information used in this paper</t>
  </si>
  <si>
    <t>Bonds at their nominal value; stocks at market value</t>
  </si>
  <si>
    <t>Valuation</t>
  </si>
  <si>
    <t>End of December</t>
  </si>
  <si>
    <t>June, 30th</t>
  </si>
  <si>
    <t>Month of Estimation</t>
  </si>
  <si>
    <t>Yes (1926; 1935-1936; 1940-1944)</t>
  </si>
  <si>
    <t>Yes (1936)</t>
  </si>
  <si>
    <t>Zürich hq. Only (1936, 1944-1945, 1955-1957, 1971 [p. 99 for the latter])</t>
  </si>
  <si>
    <t>No</t>
  </si>
  <si>
    <t>Yes (1923-1962 &amp; 1971)</t>
  </si>
  <si>
    <t>Zurich Branch Only (1924-1952)</t>
  </si>
  <si>
    <t>Mean Value of Sec. Dep.</t>
  </si>
  <si>
    <t>Yes (1936-1937)</t>
  </si>
  <si>
    <t>No (included in UBS after 1945)</t>
  </si>
  <si>
    <t>Yes (Total and Zürich hq., 1924-1958)</t>
  </si>
  <si>
    <t>Number of Sec. Deposits</t>
  </si>
  <si>
    <t>Yes (1934-1936; 1941-1944)</t>
  </si>
  <si>
    <t>Yes (1927-1962 &amp; 1971 [p. 99 for the latter])</t>
  </si>
  <si>
    <t>Yes (1907-1936; 1938-1941; 1944-1956)</t>
  </si>
  <si>
    <t>Value of Sec. Deposits</t>
  </si>
  <si>
    <t>ICE (Perrenoud et al. (2000)) Data</t>
  </si>
  <si>
    <t>No (included in SBS)</t>
  </si>
  <si>
    <t>No (included in CS)</t>
  </si>
  <si>
    <t>No (included in UBS)</t>
  </si>
  <si>
    <t>Yes (includes BF and 55 small banks taken over after 1945)</t>
  </si>
  <si>
    <t>Yes (includes BPS, BL and 21 small banks taken over after 1945)</t>
  </si>
  <si>
    <t>Yes (includes BCB and 58 small banks taken over after 1945)</t>
  </si>
  <si>
    <t>ICEP Estimate of Securities Deposits Value in 1945</t>
  </si>
  <si>
    <t>SBS (in 1945)</t>
  </si>
  <si>
    <t>Credit Suisse (in 1990)</t>
  </si>
  <si>
    <t>UBS (in 1945)</t>
  </si>
  <si>
    <t>Credit Suisse (in 1993)</t>
  </si>
  <si>
    <t>UBS (in 1998)</t>
  </si>
  <si>
    <t xml:space="preserve">Taken Over by </t>
  </si>
  <si>
    <t>1869 (Banque populaire de Berne)</t>
  </si>
  <si>
    <t>1872 (Société de banque bâloise)</t>
  </si>
  <si>
    <t>Created in</t>
  </si>
  <si>
    <t>Basel</t>
  </si>
  <si>
    <t>Zürich</t>
  </si>
  <si>
    <t>Bern</t>
  </si>
  <si>
    <t>Headquarter</t>
  </si>
  <si>
    <t>Basler Handelsbank</t>
  </si>
  <si>
    <t>Bank Leu</t>
  </si>
  <si>
    <t>Eidgenössische Bank</t>
  </si>
  <si>
    <t>Schweizerische Bankgesellschaft</t>
  </si>
  <si>
    <t>Schweizerische Volksbank</t>
  </si>
  <si>
    <t>Schweizerische Kreditanstalt</t>
  </si>
  <si>
    <t>Schweizerischer Bankverein</t>
  </si>
  <si>
    <t>German</t>
  </si>
  <si>
    <t>Banque commerciale de Bâle</t>
  </si>
  <si>
    <t>Banque Leu</t>
  </si>
  <si>
    <t>Banque fédérale</t>
  </si>
  <si>
    <t xml:space="preserve">Union de Banques Suisses </t>
  </si>
  <si>
    <t>Banque Populaire Suisse (BPS)</t>
  </si>
  <si>
    <t>Crédit Suisse</t>
  </si>
  <si>
    <t>Société de Banque Suisse</t>
  </si>
  <si>
    <t>French</t>
  </si>
  <si>
    <t>Union Bank of Switzerland</t>
  </si>
  <si>
    <t>Swiss Volksbank</t>
  </si>
  <si>
    <t>Credit Suisse Group</t>
  </si>
  <si>
    <t>Swiss Bank Corporation</t>
  </si>
  <si>
    <t>English</t>
  </si>
  <si>
    <t>Name</t>
  </si>
  <si>
    <t>BCB</t>
  </si>
  <si>
    <t>BL</t>
  </si>
  <si>
    <t>BF</t>
  </si>
  <si>
    <t>UBS</t>
  </si>
  <si>
    <t>BPS</t>
  </si>
  <si>
    <t>CS</t>
  </si>
  <si>
    <t>SBS</t>
  </si>
  <si>
    <t>Commercial Bank of Basle</t>
  </si>
  <si>
    <t>New-York Branch included in Totals. 1971 figure probably includes deps. of foreign branches opened in the 1960s. See Jung (2000, p.93)</t>
  </si>
  <si>
    <t>and Author's calculations</t>
  </si>
  <si>
    <t>Banks, Berne 1999, pp. 32-41 et 57)</t>
  </si>
  <si>
    <t>pour le comité Volcker (ICEP); Independent Committe of Eminent Persons (éd.): Report on Dormont Accounts of Victims of Nazi Persecutions in Swiss</t>
  </si>
  <si>
    <t>Archives CFB, Rapports confidentiels des sociétés de révision: Arthur Andersen, Coopers &amp; Lybrand, Deloitte &amp; Touche, KPMG et Price-Waterhouse</t>
  </si>
  <si>
    <t>((ICEP, p.5, note 15). From the viewpoint of the ICEP, this is the only unvestigated bank that might have had significant deposits.</t>
  </si>
  <si>
    <t xml:space="preserve">possibly posing "a significant impedement to the accomplishment of the goals of the ICEP investigation" </t>
  </si>
  <si>
    <t xml:space="preserve">(2)  Though selected by the ICEP for a forensic accounting examination, Banque populaire de Genève dit not allow any audit work, </t>
  </si>
  <si>
    <t>The latter is the parent company of the former; for estimation purpose we consider them here as one single bank.</t>
  </si>
  <si>
    <t>Grand total 1945</t>
  </si>
  <si>
    <t>Banque Cantonale de Genève (2)</t>
  </si>
  <si>
    <t>Uninvestigated</t>
  </si>
  <si>
    <t>Total</t>
  </si>
  <si>
    <t>Zürcher Kantonalbank</t>
  </si>
  <si>
    <t>Zuger Kantonalbank</t>
  </si>
  <si>
    <t>Thurgauer Kantonalbank</t>
  </si>
  <si>
    <t>St. Gallische Kantonalbank</t>
  </si>
  <si>
    <t>Schwyzer Kantonalbank</t>
  </si>
  <si>
    <t>Schaffhauser Kantonalbank</t>
  </si>
  <si>
    <t>Luzerner Kantonalbank</t>
  </si>
  <si>
    <t>Granbündner Kantonalbank</t>
  </si>
  <si>
    <t>Berner Kantonalbnak</t>
  </si>
  <si>
    <t>Basler Kantonalbnak</t>
  </si>
  <si>
    <t>Basellandschaftliche Kantonalbank</t>
  </si>
  <si>
    <t>Banque cantonale du Jura</t>
  </si>
  <si>
    <t>Banque Cantonale Vaudoise</t>
  </si>
  <si>
    <t>Banque Cantonale Nauchâteloise</t>
  </si>
  <si>
    <t>Banco dello Stato del Cantone Ticino</t>
  </si>
  <si>
    <t>Aargauische Kantonalbank</t>
  </si>
  <si>
    <t>Banca della Svizzera Italiana</t>
  </si>
  <si>
    <t>Spar + Leikhasse in Bern</t>
  </si>
  <si>
    <t>Coop Bank</t>
  </si>
  <si>
    <t>Wegelin &amp; Co.</t>
  </si>
  <si>
    <t>Rahn &amp; Bodmer, Banquiers</t>
  </si>
  <si>
    <t>Solothurner Bank</t>
  </si>
  <si>
    <t>Sarasin &amp; Co.</t>
  </si>
  <si>
    <t>Pictet &amp; Cie.</t>
  </si>
  <si>
    <t>Mourgue d'Algue &amp; Cie.</t>
  </si>
  <si>
    <t>Mirabaud &amp; Cie.</t>
  </si>
  <si>
    <t>Lombard Odier &amp; Cie.</t>
  </si>
  <si>
    <t>Landolt &amp; Cie.</t>
  </si>
  <si>
    <t>La Roche &amp; Co.</t>
  </si>
  <si>
    <t>Banque Julius Baer (Genève) SA (1)</t>
  </si>
  <si>
    <t xml:space="preserve">Bank Julius Bär &amp; Co. AG </t>
  </si>
  <si>
    <t>J. Vontobel &amp; Co.</t>
  </si>
  <si>
    <t>Hentsch Henchoz &amp; Cie.</t>
  </si>
  <si>
    <t>Gonet &amp; Cie.</t>
  </si>
  <si>
    <t>Falck &amp; Co Ltd.</t>
  </si>
  <si>
    <t>E. Gutzwiller &amp; Cie.</t>
  </si>
  <si>
    <t>Dreyfus &amp; Söhne &amp; Co.</t>
  </si>
  <si>
    <t>Darier Hentsch &amp; Cie</t>
  </si>
  <si>
    <t xml:space="preserve">Coutts Bank </t>
  </si>
  <si>
    <t>Bordier &amp; Cie.</t>
  </si>
  <si>
    <t>Baumann &amp; Co</t>
  </si>
  <si>
    <t>Union de Banques Suisses</t>
  </si>
  <si>
    <t>Investigated by ICEP</t>
  </si>
  <si>
    <t>Nb of banks in 1945 (ICEP annex 2 p.32)</t>
  </si>
  <si>
    <t>Nb of Banks in 1998</t>
  </si>
  <si>
    <t>My Estimates for Missing Banks</t>
  </si>
  <si>
    <t>Mean by Bank Category</t>
  </si>
  <si>
    <t>Total by Bank Category</t>
  </si>
  <si>
    <t>(2) 59 banks if one counts subsiadaries (e.g. Bank Leu AG for Credit Suisse; BDL Banco di Lugano for UBS etc.)</t>
  </si>
  <si>
    <t>which are sometimes classified as private banks and sometimes as cantonal banks in the ICEP report (see footnote 7 p. 28)</t>
  </si>
  <si>
    <t xml:space="preserve">(1) Including Coop Bank, BSI-Banca della Svizzera Italiana, and Spar + Leihkasse in Bern, </t>
  </si>
  <si>
    <t>686 banks</t>
  </si>
  <si>
    <t>45 banks</t>
  </si>
  <si>
    <t>Total AUM in 1945</t>
  </si>
  <si>
    <t>205 banks liquidated between 1945 and 1998</t>
  </si>
  <si>
    <t>n.a.</t>
  </si>
  <si>
    <t>226 banks that existed in 1945</t>
  </si>
  <si>
    <t>1 bank (Banque cantonale de Genève)</t>
  </si>
  <si>
    <t>432 mainly small local banks</t>
  </si>
  <si>
    <t>Not investigated by ICEP</t>
  </si>
  <si>
    <t>12 banks</t>
  </si>
  <si>
    <t>5 cantonal &amp; regional banks</t>
  </si>
  <si>
    <t>16 banks</t>
  </si>
  <si>
    <t>12 private bankers</t>
  </si>
  <si>
    <t>28 banks</t>
  </si>
  <si>
    <t>65 banks</t>
  </si>
  <si>
    <t>14 cantonal &amp; regional banks (2)</t>
  </si>
  <si>
    <t>19 banks</t>
  </si>
  <si>
    <t>10 private bankers</t>
  </si>
  <si>
    <t>141 banks (include the 7 big banks)</t>
  </si>
  <si>
    <t>3 big banks</t>
  </si>
  <si>
    <t>225 banks</t>
  </si>
  <si>
    <t>Estimate provided by ICEP: 27 banks</t>
  </si>
  <si>
    <t>254 banks</t>
  </si>
  <si>
    <t>44 banks (1)</t>
  </si>
  <si>
    <t>Securities deposits</t>
  </si>
  <si>
    <t>Number of banks in 1945</t>
  </si>
  <si>
    <t>Number of banks in 1998</t>
  </si>
  <si>
    <t>My estimates: 17 banks</t>
  </si>
  <si>
    <t>Those 59 banks are in bold in Appendix 2 of the ICEP report.</t>
  </si>
  <si>
    <t>Big Banks</t>
  </si>
  <si>
    <t>Private Banks</t>
  </si>
  <si>
    <t>Cantonal Banks</t>
  </si>
  <si>
    <t>1926-1944</t>
  </si>
  <si>
    <t>1926; 1935-1936; 1940-1944</t>
  </si>
  <si>
    <t>1934-1945</t>
  </si>
  <si>
    <t>1934-1936; 1941-1944</t>
  </si>
  <si>
    <t>1924-1944 for UBS; 1944-1958 &amp; 1971 for UBS + BF</t>
  </si>
  <si>
    <t>UBS + BF</t>
  </si>
  <si>
    <t>1927-1962 &amp; 1971</t>
  </si>
  <si>
    <t>1907-1956</t>
  </si>
  <si>
    <t>1907-1936; 1938-1941; 1944-1956</t>
  </si>
  <si>
    <t>Final Series</t>
  </si>
  <si>
    <t>Extrapolation Method</t>
  </si>
  <si>
    <t>Raw Series</t>
  </si>
  <si>
    <t>Bank</t>
  </si>
  <si>
    <t>1937: I use the 1938 value and the % change of securities value in Zürich hq. between 1937 and 1938. 1942-1943: idem.</t>
  </si>
  <si>
    <t xml:space="preserve">1924-1944: value of UBS accounts = number of accounts x mean value of accounts at Credit Suisse (group level minus New-York). 1945-1958: value of UBS + BF accounts = number of UBS + BF accounts x mean value of accounts at Credit Suisse (group level minus New-York). </t>
  </si>
  <si>
    <t>1945 value (3,876,912, inc. New York) coherent with ICEP estimate (5,064,000) since ICEP figure includes 23 other banks bought by CS, including two big banks: BL and BPS</t>
  </si>
  <si>
    <t>1945 value (4,744,730) coherent with ICEP estimate (5,505,406) which includes 59 small banks taken over by SBS after 1945</t>
  </si>
  <si>
    <t>1927-1934: Linear interpolation. 1937-1939: idem (value of securities held in custody very stable)</t>
  </si>
  <si>
    <t>Linear interpolation between 1936 and 1941 (value of securities held in custody very stable). I disregard the 1944-1945 figure obtained by BF after a suspicion change of methodology and use the 1943 figure instead (i.e. 501,830) for both years.</t>
  </si>
  <si>
    <t>1945 value (3,667,570) coherent with ICEP estimate (3,868,000) which includes 56 small banks taken over by UBS after 1945. Credit Suisse = bank most similar to UBS on observables (number of deposits, headquarter, mean value of deposits in 1936, 1944-45, 1955-58)</t>
  </si>
  <si>
    <t>1909-1962</t>
  </si>
  <si>
    <t>Cantonal banks</t>
  </si>
  <si>
    <t>Private banks</t>
  </si>
  <si>
    <t>All banks</t>
  </si>
  <si>
    <t>Total big banks</t>
  </si>
  <si>
    <t>BPS + 134 small banks</t>
  </si>
  <si>
    <t>Total known ICE</t>
  </si>
  <si>
    <t>[1]</t>
  </si>
  <si>
    <t>[2]</t>
  </si>
  <si>
    <t>[3]</t>
  </si>
  <si>
    <t>[4]</t>
  </si>
  <si>
    <t>[5]</t>
  </si>
  <si>
    <t>[6]</t>
  </si>
  <si>
    <t>[7]</t>
  </si>
  <si>
    <t>[8]</t>
  </si>
  <si>
    <t>[9]</t>
  </si>
  <si>
    <t>[10]</t>
  </si>
  <si>
    <t>[11]</t>
  </si>
  <si>
    <t>[12]</t>
  </si>
  <si>
    <t>Big banks</t>
  </si>
  <si>
    <t>Regional and saving banks</t>
  </si>
  <si>
    <t>Other banks</t>
  </si>
  <si>
    <t>Total 1-5</t>
  </si>
  <si>
    <t>Foreign branches</t>
  </si>
  <si>
    <t>[13]</t>
  </si>
  <si>
    <t>Raiffeisen banks</t>
  </si>
  <si>
    <t>Other and foreign banks</t>
  </si>
  <si>
    <t>Cantonal, regional, saving and Raiffeisen banks</t>
  </si>
  <si>
    <t>Millions of current Swiss Francs</t>
  </si>
  <si>
    <t>%</t>
  </si>
  <si>
    <t xml:space="preserve"> Big banks</t>
  </si>
  <si>
    <t>% of total commission income</t>
  </si>
  <si>
    <t>1) 1909-1926: We know the values held in Zürich hq. in 1909 and 1919 onwards, as well as the number of deposits.  I fill the missing years by linear interpolation (we know that the number of deposits has grown regularly over 1909-1919). I assume that the number of accounts has grown at the same pace at the group level than in Zürich over 1909-1918 (The group level figure is known since 1919). Beginning in 1926 we know the mean value in custody accounts for the whole group; before 1926 I assume that the mean value evolved like in Zürich. 2) 1940-1962: I substract deposits in New-York branch from total deposits values. I disregard the 1971 figure since it includes foreign branches.</t>
  </si>
  <si>
    <t>Swiss securities</t>
  </si>
  <si>
    <t>Foreign securities</t>
  </si>
  <si>
    <t>All securities</t>
  </si>
  <si>
    <t>Memo: BF</t>
  </si>
  <si>
    <t>Commission income of big banks</t>
  </si>
  <si>
    <t>U.S. liabilties/ Switzerland</t>
  </si>
  <si>
    <t>Debt</t>
  </si>
  <si>
    <t>Equities</t>
  </si>
  <si>
    <t>Mutual fund shares</t>
  </si>
  <si>
    <t>Share U.S.</t>
  </si>
  <si>
    <t>W</t>
  </si>
  <si>
    <t>S</t>
  </si>
  <si>
    <t>F</t>
  </si>
  <si>
    <t>Foreign securities belonging to foreigners</t>
  </si>
  <si>
    <t>Foreign securities belonging to residents</t>
  </si>
  <si>
    <t>Nominal wealth</t>
  </si>
  <si>
    <t>Forreign secs / nominal wealth</t>
  </si>
  <si>
    <t>Swiss owned</t>
  </si>
  <si>
    <t>Foreign owned</t>
  </si>
  <si>
    <t>Of which: mutual fund shares</t>
  </si>
  <si>
    <t>Bonds</t>
  </si>
  <si>
    <t>Ratio full sample/partial sample</t>
  </si>
  <si>
    <t>Ratio full sample / partial sample for secs owned by foreigners</t>
  </si>
  <si>
    <t>Ratio full sample / partial sample for secs owned by Swiss</t>
  </si>
  <si>
    <t>Securities owned by foreigners</t>
  </si>
  <si>
    <t>Securities owned by Swiss residents</t>
  </si>
  <si>
    <t>Total secs owned by foreigners</t>
  </si>
  <si>
    <t>Total secs owned by Swiss</t>
  </si>
  <si>
    <t>owned by foreigners</t>
  </si>
  <si>
    <t>owned by Swiss residents</t>
  </si>
  <si>
    <t>s</t>
  </si>
  <si>
    <t>Securites deposits, annual survey, bn of CHF</t>
  </si>
  <si>
    <t>Securities deposited in Switzerland, monthly survey, bn of CHF</t>
  </si>
  <si>
    <t>Amounts</t>
  </si>
  <si>
    <t>Total foreign-owned fiduciary deposits</t>
  </si>
  <si>
    <t>% of foreign securities in custody</t>
  </si>
  <si>
    <t>% of foreign securities belonging to foreigners</t>
  </si>
  <si>
    <t>% wealth covered in archives records</t>
  </si>
  <si>
    <t>[14]</t>
  </si>
  <si>
    <r>
      <t>F</t>
    </r>
    <r>
      <rPr>
        <vertAlign val="superscript"/>
        <sz val="11"/>
        <color indexed="8"/>
        <rFont val="Arial"/>
      </rPr>
      <t>F</t>
    </r>
  </si>
  <si>
    <r>
      <t>F</t>
    </r>
    <r>
      <rPr>
        <vertAlign val="superscript"/>
        <sz val="11"/>
        <color indexed="8"/>
        <rFont val="Arial"/>
      </rPr>
      <t>S</t>
    </r>
  </si>
  <si>
    <r>
      <t>F</t>
    </r>
    <r>
      <rPr>
        <vertAlign val="superscript"/>
        <sz val="11"/>
        <color indexed="8"/>
        <rFont val="Arial"/>
      </rPr>
      <t>S</t>
    </r>
    <r>
      <rPr>
        <sz val="11"/>
        <color indexed="8"/>
        <rFont val="Arial"/>
        <family val="2"/>
      </rPr>
      <t xml:space="preserve"> / F</t>
    </r>
  </si>
  <si>
    <t>Decenial averages</t>
  </si>
  <si>
    <t>Foreign secs + fiduciary deposits / nominal wealth</t>
  </si>
  <si>
    <t>Total fiduciary deposits</t>
  </si>
  <si>
    <t>French total income reported on tax returns</t>
  </si>
  <si>
    <t xml:space="preserve">Milliards de FF (anciens FF avant 1960) puis d'euros courants </t>
  </si>
  <si>
    <t>Income of French top 1% reported on tax returns</t>
  </si>
  <si>
    <t>All banks In 2010 CHF bn</t>
  </si>
  <si>
    <t>France</t>
  </si>
  <si>
    <t>National income</t>
  </si>
  <si>
    <t>Commission inc/national inc</t>
  </si>
  <si>
    <t>Memo: national income Siegenthaler</t>
  </si>
  <si>
    <t>GNI WB</t>
  </si>
  <si>
    <t>Depreciation/GDP</t>
  </si>
  <si>
    <t>National income Dell et al.</t>
  </si>
  <si>
    <t>Official acounts: 18.8% in 1990 (and about the same over 1990-2010)</t>
  </si>
  <si>
    <t>Commission income private banks/ NI</t>
  </si>
  <si>
    <t>Real 2010 CHF wealth Swiss</t>
  </si>
  <si>
    <t>Owned by Swiss</t>
  </si>
  <si>
    <t>Owned by foreign</t>
  </si>
  <si>
    <t>IIP data</t>
  </si>
  <si>
    <t>Foreign securities held by Swiss residents</t>
  </si>
  <si>
    <t>Swiss securities held by foreigners</t>
  </si>
  <si>
    <t>NB: includes bonds held with Clearstream etc.</t>
  </si>
  <si>
    <t>So not directly comparable to custody data</t>
  </si>
  <si>
    <t>Ratio for offshore portfolio</t>
  </si>
  <si>
    <t>May 2013</t>
  </si>
  <si>
    <t>1CHF= x $</t>
  </si>
  <si>
    <t>Swiss GDP, millions of current CHF</t>
  </si>
  <si>
    <t>Total =  balanche sheet business with non bank foreigners</t>
  </si>
  <si>
    <t>On balance sheet liabilities toward foreign customers, at term</t>
  </si>
  <si>
    <t>On balance sheet liabilities toward foreign customers, at sight</t>
  </si>
  <si>
    <t>On balance sheet liabilities toward foreign customers, savings and deposits</t>
  </si>
  <si>
    <t>Total domestic fiduciary liabilities; excluding Licht</t>
  </si>
  <si>
    <t>Liechtenstein / (Swiss + Liechtenstein)</t>
  </si>
  <si>
    <t>Total domestic fiduciary liabilities</t>
  </si>
  <si>
    <t>Fiduciary liabilities / Liechtenstein</t>
  </si>
  <si>
    <t>Total foreign fiduciary liabilities, including Liechtenstein</t>
  </si>
  <si>
    <t>Ratio total bank-office / partial parent company</t>
  </si>
  <si>
    <t>Total foreign fiduciary liabilities, excluding Liechtenstein</t>
  </si>
  <si>
    <t>Memo: Partial (after 1984) foreign fiduciary liabilities</t>
  </si>
  <si>
    <t>Total foreign fiduciary liabilities incl. Liechtenstein</t>
  </si>
  <si>
    <t>Total foreign fiduciary liabilities</t>
  </si>
  <si>
    <t>Total fiduciary liabilities (domestic + foreign)</t>
  </si>
  <si>
    <t>Excel ComptoirVEntreprise.xls</t>
  </si>
  <si>
    <t>Excel TotalFiduEntreprise.xls</t>
  </si>
  <si>
    <t>Ref for robustsness of extrapolation</t>
  </si>
  <si>
    <t>Reflects alsmot exclusively the business of foreign branches of Swiss banks (ex: UBS in the USA)</t>
  </si>
  <si>
    <t>Alsmot all in foreign currency &gt;&gt; very likeliy that these are deposits in foreign branches of Swiss banks</t>
  </si>
  <si>
    <t>Vast majority in foreign currency &gt;&gt; very likeliy that these are deposits in foreign branches of Swiss banks</t>
  </si>
  <si>
    <t>Almost 100% in CHF &gt;&gt; very likely that these are accounts in banks actually located in Switzerland</t>
  </si>
  <si>
    <t>This ratio is not constant after 1984, contrary to the ratio at the parent company level, because the ratio parent company/bank-office is slightly different for "Swiss" deposits than for foreign deposits</t>
  </si>
  <si>
    <t>Before 1984: excludes Liechtenstein. After 1984: includes.</t>
  </si>
  <si>
    <t>Always including Liechtenstein</t>
  </si>
  <si>
    <t xml:space="preserve">Before 1984: includes Liechstenstein. After 1984: excludes Liechstenstein. </t>
  </si>
  <si>
    <t>Error in the SNB sheeet 26 in 1983 ; I use the sheet 24 value instead</t>
  </si>
  <si>
    <t xml:space="preserve">Before 1984: excludes Liechstenstein. After 1984: includes Liechstenstein. </t>
  </si>
  <si>
    <t>Data available after 1987. Before 1987: extrapolation based on % change of domestic liab parent company consolidation principle</t>
  </si>
  <si>
    <t>Data available after 1987. Before 1987: extrapolation based on % change of foreign liab parent company consolidation principle</t>
  </si>
  <si>
    <t>Data available over 76-83. After 84 =  mean value of ratio Liechtenstein / (Swiss + Liechtenstein)</t>
  </si>
  <si>
    <t>Data available over 76-83. After 84, use mean value of ratio Liechtenstein / (Swiss + Liechtenstein)</t>
  </si>
  <si>
    <t>Data available after 1974. Before 1974: extrapolation based on % change of total fiduciary liabilities</t>
  </si>
  <si>
    <t>Extrapolation</t>
  </si>
  <si>
    <t>All banks 1.00-5.00, i.e. excluding private banker.</t>
  </si>
  <si>
    <t>All banks included</t>
  </si>
  <si>
    <t>All banks with balance sheet + fiduciary &gt; 150m CHF and balance sheet &gt; 100m in 2008 (i.e. almost all banks)</t>
  </si>
  <si>
    <t>All banks included before 1984, only banks with significant external business after 1984 (&gt; 1 Bn CHF in 2008)</t>
  </si>
  <si>
    <t>Banks covered</t>
  </si>
  <si>
    <t>Parent company</t>
  </si>
  <si>
    <t>Bank office company</t>
  </si>
  <si>
    <t>Consolidation principle</t>
  </si>
  <si>
    <t>IMF IFS</t>
  </si>
  <si>
    <t>SNB "Banks in Switzerland", Excel sheet 17</t>
  </si>
  <si>
    <t>Monthly Bulletin of Banking stat, Excel THG_IBI_M1 + my computations</t>
  </si>
  <si>
    <t>My computations</t>
  </si>
  <si>
    <t>Monthly stat Bulletin, Excel D4_1a_2 OR Monthly Bulletin of Banking stat, Excel THG_IBA_M1 (same thing) + my computations</t>
  </si>
  <si>
    <t>SNB "Banks in Switzerland", Excel sheet 26</t>
  </si>
  <si>
    <t>Banks in Switzerland, 1976-1983, table 21</t>
  </si>
  <si>
    <t>SNB "Banks in Switzerland", Excel sheet 24 + my computations</t>
  </si>
  <si>
    <t>Raw Data Source</t>
  </si>
  <si>
    <t>Swiss GDP, millions of current US$ (market rate)</t>
  </si>
  <si>
    <t>uschf_end (IMF IFS)</t>
  </si>
  <si>
    <t>Domestic fiduciary liabilities excl. Lichtenstein</t>
  </si>
  <si>
    <t>Total foreign fiduciary liabilities incl Lichtenstein</t>
  </si>
  <si>
    <t>Total foreign fiduciary liabilities excl Lichtenstein</t>
  </si>
  <si>
    <t>Partial (after 1984) foreign fiduciary liabilities</t>
  </si>
  <si>
    <t>All banks with balance sheet + fiduciary &gt; 150m CHF and balance sheet &gt; 100m in 2008</t>
  </si>
  <si>
    <t>SNB "Banks in Switzerland", Excel sheet 25</t>
  </si>
  <si>
    <t>as Swiss or not does not matter</t>
  </si>
  <si>
    <t>can be fully neglected, in particular wether Lich is considered</t>
  </si>
  <si>
    <t>NB: For non fiduciary liabilities, I assume that Lichtenstein</t>
  </si>
  <si>
    <t>Non bank foreign deposits in Swiss banks excluding fiduciary liabilities</t>
  </si>
  <si>
    <t>Non-bank foreign deposits in Swiss banks -- Full sample, incl. Savings and passbook accounts before 1989</t>
  </si>
  <si>
    <t>Non-bank foreign deposits in Swiss banks -- Full sample</t>
  </si>
  <si>
    <t>Non-bank foreign deposits in Swiss banks -- Survey basis, BIS raw data</t>
  </si>
  <si>
    <t>BRI_Suisse.xls</t>
  </si>
  <si>
    <t>References</t>
  </si>
  <si>
    <t>I use the percent change in savings and passbook accounts over 1950-1977</t>
  </si>
  <si>
    <t>I assume that all on balance sheet liabilities toward foreign customers in the form of savings and deposits and parent company consolidation = savings and passbook accounts under standard residence principle (almost 100% are in CHF, so very likely that these accounts are actually in Switzerland, e.g. cross-border workers accounts)</t>
  </si>
  <si>
    <t>After 1984, I use the ratio total fiduciary liabilities / Survey fiduciary liabilities (both with parent company reporting entity principle). For 1983 I use the 1984 ratio</t>
  </si>
  <si>
    <t>I subtract fiduciary liabilities after 1989</t>
  </si>
  <si>
    <t>Extrapolation on 1950-1977. Still excludes fiduciary liabilities</t>
  </si>
  <si>
    <t>Inclusion of savings and passbook accounts before 1989. Still exclude fiduciary liabilities</t>
  </si>
  <si>
    <t>Still excludes fiduciary positions and passbook and savings accounts before 1989</t>
  </si>
  <si>
    <t>Q4 1989: inclusion of (i) fiduciary positions; (ii) passbook and savings accounts. See break-in-series BIS</t>
  </si>
  <si>
    <t>All banks included before Q41983, only banks with significant external business after Q41983 (&gt; 1 Bn CHF in 2008), see BIS Locational Bank stat Guide table II</t>
  </si>
  <si>
    <t>BIS locational banking statistics, table 2B (same as table 3B) + my computations</t>
  </si>
  <si>
    <t>BIS locational banking statistics, table 2B (same as table 3B)</t>
  </si>
  <si>
    <t>As a % of world GDP</t>
  </si>
  <si>
    <t>Total domestic fiduciary liabilities, always excl Licht, bank-office level</t>
  </si>
  <si>
    <t>Total foreign fiduciary liabilities, always incl Licht, bank-office level</t>
  </si>
  <si>
    <t>Total domestic fiduciary liabilities, incl Licht after 84, bank-office level</t>
  </si>
  <si>
    <t>Total foreign fiduciary liabilities, excluding Liechtenstein after 84, bank-office level</t>
  </si>
  <si>
    <t>As a % of World GDP</t>
  </si>
  <si>
    <t>Adding foreign non fidu liab</t>
  </si>
  <si>
    <t>Total foreign fiduciary liabiilties (Swiss + Foreign) bank office consolidation principle</t>
  </si>
  <si>
    <t>Total foreign fiduciary liabiilties (Swiss + Foreign) parent company consolidation principle</t>
  </si>
  <si>
    <t>All bank accounts (parent company reporting entity) / world GDP</t>
  </si>
  <si>
    <t>Conversely, my sample represents …% of the true amount of deposits</t>
  </si>
  <si>
    <t>Multiplicative factor to scale up each country's fiduciary deposits in my database</t>
  </si>
  <si>
    <t>Total domestic fiduciary liabilities bank office consolidation principle, excl. Lichtenstein</t>
  </si>
  <si>
    <t>Share of fiduciary deposits in total foreign deposits</t>
  </si>
  <si>
    <t>Total Customers Bank accounts (Fiduciary + Non fiduciary) in Swiss banks</t>
  </si>
  <si>
    <t>Total foreign non fiduciary liabilities bank-office consolidation principle</t>
  </si>
  <si>
    <t>Total foreign fiduciary liabilities bank office consolidation principle, incl Lichtenstein</t>
  </si>
  <si>
    <t>Nominal growth rate of world GDP</t>
  </si>
  <si>
    <t>World GDP (WB WDI) current US$</t>
  </si>
  <si>
    <t>Million of US$</t>
  </si>
  <si>
    <t>SNB "Banks in Switzerland", series 36 + my computations</t>
  </si>
  <si>
    <t>SNB "Banks in Switzerland", series 36</t>
  </si>
  <si>
    <t>SNB "Banks in Switzerland", series 36; for 1945-1950: Banks in Switzerland, 1975, p. 21</t>
  </si>
  <si>
    <t>Average</t>
  </si>
  <si>
    <t>Growth rate since London</t>
  </si>
  <si>
    <t>M</t>
  </si>
  <si>
    <t>eur</t>
  </si>
  <si>
    <t>$</t>
  </si>
  <si>
    <t>Corrected for partial survey</t>
  </si>
  <si>
    <t>Offshore portfolios total</t>
  </si>
  <si>
    <t>Produits avec protection du capital</t>
  </si>
  <si>
    <t>Produits d'optimisation de la performance</t>
  </si>
  <si>
    <t>Produits de participation</t>
  </si>
  <si>
    <t>Produits à effet de levier</t>
  </si>
  <si>
    <t/>
  </si>
  <si>
    <t>Placements collectifs suisses selon la LPCC</t>
  </si>
  <si>
    <t>Collectivités publiques</t>
  </si>
  <si>
    <t>dont</t>
  </si>
  <si>
    <t>Autres titres</t>
  </si>
  <si>
    <t>Produits structurés</t>
  </si>
  <si>
    <t>Parts de placements collectifs</t>
  </si>
  <si>
    <t>Actions</t>
  </si>
  <si>
    <t>Obligations</t>
  </si>
  <si>
    <t>Papiers monétaires</t>
  </si>
  <si>
    <t>La ventilation des produits structurés se fonde sur la Carte des produits dérivés suisses (Swiss Derivative Map) de l¿Association suisse des produits structurés (ASPS).</t>
  </si>
  <si>
    <t>Jusqu'en février 2005, des parts d'autres placements collectifs ouverts figuraient également sous Parts de fonds de placement. De mars 2005 à novembre 2007, la catégorie Parts de fonds de placement suisses était constituée exclusivement de parts de fonds de placement au sens de la loi suisse sur les fonds de placement (LFP). A partir de décembre 2007, les Placements collectifs suisses selon la LPCC (loi sur les placements collectifs) sont recensés. Ceux-ci comprennent également, outre les fonds communs de placement, les sociétés d'investissement à capital variable (SICAV) (open-end), les placements collectifs fermés (closed-end) sous forme de sociétés en commandite de placements collectifs (SCPC) et de sociétés d'investissement non cotées à capital fixe (SICAF).</t>
  </si>
  <si>
    <t>Jusqu'en février 2005, Parts de fonds de placement uniquement. De mars 2005 à novembre 2007, parts de placements collectifs ouverts uniquement. es parts de placements collectifs fermés sont comptabilisées sous Actions. A compter de décembre 2007, toutes les parts de placements collectifs (ouverts et fermés). Les Produits structurés ne sont pas enregistrés sous Parts de placements collectifs, mais dans une catégorie séparée.</t>
  </si>
  <si>
    <t>La clarification de questions de délimitation a entraîné des transferts entre les obligations et les parts de placements collectifs d¿une part, et les produits structurés d¿autre part. Il est par conséquent difficile de comparer les données d'avant juillet 2009 avec celles d'après juillet 2009.</t>
  </si>
  <si>
    <t>Ce poste incluait également des produits structurés jusqu'en février 2005.</t>
  </si>
  <si>
    <t>Ruptures dans la série:</t>
  </si>
  <si>
    <t>Z (zero) est représenté par "-" dans la publication.</t>
  </si>
  <si>
    <t>M (missing) est représenté par "." dans la publication;</t>
  </si>
  <si>
    <t>Légende:</t>
  </si>
  <si>
    <t>un "x" symbolise les chiffres inaccessibles.</t>
  </si>
  <si>
    <t>de séries chronologiques. Lorsque des séries chronologiques sont bloquées,</t>
  </si>
  <si>
    <t>Droits d'auteur: des restrictions sont apportées au téléchargement</t>
  </si>
  <si>
    <t>web précédant celle-ci.</t>
  </si>
  <si>
    <t>correspondant disponible en format PDF, activez le lien qui figure à la page</t>
  </si>
  <si>
    <t>des notes de bas de page, etc. Pour accéder au document</t>
  </si>
  <si>
    <t>Ce fichier ne contient aucune information sur des indices,</t>
  </si>
  <si>
    <t xml:space="preserve">nécessaire de consulter le document correspondant de la publication. </t>
  </si>
  <si>
    <t>Remarque: Pour bien comprendre les données du présent fichier, il est</t>
  </si>
  <si>
    <t>Dépôts des titulaires étrangers: Toutes les monnaies: Emetteurs domiciliés à l'étranger (mensuel)</t>
  </si>
  <si>
    <t>D5_1a Stocks de titres dans les dépôts de la clientèle auprès des banques - Répartition par domicile du titulaire, catégories de titres, monnaies de placement et domicile de l'émetteur</t>
  </si>
  <si>
    <t>Banques et autres intermédiaires financiers</t>
  </si>
  <si>
    <t>Bulletin mensuel de statistiques économiques juillet 2013</t>
  </si>
  <si>
    <t>Banque nationale suisse</t>
  </si>
  <si>
    <t>Euros</t>
  </si>
  <si>
    <t>Total fidu depsts</t>
  </si>
  <si>
    <t>Add "domestic-owned" (= Liechtenstein) fiduciary deposits</t>
  </si>
  <si>
    <t>Fiduciary deposits</t>
  </si>
  <si>
    <t>Prêts et pensions de titres</t>
  </si>
  <si>
    <t>Métaux précieux</t>
  </si>
  <si>
    <t>Autres monnaies</t>
  </si>
  <si>
    <t>DEM</t>
  </si>
  <si>
    <t>EUR</t>
  </si>
  <si>
    <t>USD</t>
  </si>
  <si>
    <t>CHF</t>
  </si>
  <si>
    <t>Depuis septembre 2006, les données afférentes aux banques Raiffeisen portent sur l'ensemble du groupe Raiffeisen. Avant cette date, seuls les chiffres des principales banques Raiffeisen étaient pris en compte. De plus amples informations figurent dans le Bulletin mensuel de statistiques économiques de mars 2007 (Informations afférentes aux statistiques de la BNS) ainsi que dans les tableaux complémentaires D11a et D31a contenant des données extrapolées.</t>
  </si>
  <si>
    <t>Passifs à titre fiduciaire en comptes étrangers (mensuel)</t>
  </si>
  <si>
    <t>D4_1a Opérations fiduciaires - Avoirs à l'étranger et engagements envers l'étranger - Périmètre de consolidation: comptoir</t>
  </si>
  <si>
    <t>Z</t>
  </si>
  <si>
    <t>Nombre d'établissements</t>
  </si>
  <si>
    <t>Passifs à titre fiduciaire</t>
  </si>
  <si>
    <t>Actifs à titre fiduciaire</t>
  </si>
  <si>
    <t>Toutes les banques Raiffeisen. De plus amples informations figurent dans le Bulletin mensuel de statistiques économiques, édition de mars 2007 (Informations afférentes aux statistiques de la BNS).</t>
  </si>
  <si>
    <t>Toutes banques (mensuel)</t>
  </si>
  <si>
    <t>2E En comptes suisses (périmètre de consolidation: comptoir)</t>
  </si>
  <si>
    <t>Opérations fiduciaires</t>
  </si>
  <si>
    <t>Bulletin mensuel de statistiques bancaires juillet 2013</t>
  </si>
  <si>
    <t>DTS XDR 1.-</t>
  </si>
  <si>
    <t>Chine CNY 100.-</t>
  </si>
  <si>
    <t>Japon JPY 100.-</t>
  </si>
  <si>
    <t>Brésil BRL 100.-</t>
  </si>
  <si>
    <t>Canada CAD 1.-</t>
  </si>
  <si>
    <t>Etats-Unis USD 1.-</t>
  </si>
  <si>
    <t>Royaume-Uni GBP 1.-</t>
  </si>
  <si>
    <t>Euro ECU EUR 1.-</t>
  </si>
  <si>
    <t>End of Month</t>
  </si>
  <si>
    <t>Monthly averages</t>
  </si>
  <si>
    <t xml:space="preserve">Cours des devises en Suisse (mensuel). </t>
  </si>
  <si>
    <t>G1 Cours des devises en Suisse</t>
  </si>
  <si>
    <t>Marché des changes</t>
  </si>
  <si>
    <t>Cours des devises en Suisse (jours ouvrables)</t>
  </si>
  <si>
    <t>Ratio yearly/monthly for offshore portfolios</t>
  </si>
  <si>
    <t>Etranger</t>
  </si>
  <si>
    <t>Suisse</t>
  </si>
  <si>
    <t>Dépôts des titulaires suisses et étrangers</t>
  </si>
  <si>
    <t>Total (annuel)</t>
  </si>
  <si>
    <t>38b Stocks de titres dans les dépôts de la clientèle auprès des banques - Répartition par domicile du titulaire, catégories de titres et monnaies de placement</t>
  </si>
  <si>
    <t>Stocks de titres dans les dépôts de la clientèle auprès des banques</t>
  </si>
  <si>
    <t>Les banques suisses 2012</t>
  </si>
  <si>
    <t>38b</t>
  </si>
  <si>
    <t>Caisses de pensions</t>
  </si>
  <si>
    <t>Assurances et caisses de pensions</t>
  </si>
  <si>
    <t>Etablissements financiers</t>
  </si>
  <si>
    <t>Investisseurs institutionnels</t>
  </si>
  <si>
    <t>Entreprises</t>
  </si>
  <si>
    <t>Particuliers</t>
  </si>
  <si>
    <t>Dépôts des titulaires suisses</t>
  </si>
  <si>
    <t>Dépôts des titulaires étrangers</t>
  </si>
  <si>
    <t>A partir de 2005, les avoirs gérés à titre fiduciaire dans les dépôts de titres doivent être répartis entre les différentes catégories de titulaires de dépôts selon le principe de l'ayant droit économique.</t>
  </si>
  <si>
    <t>Les stocks des institutions sans but lucratif au service des ménages étaient pris en considération avec ceux des particuliers jusqu'en 2004; ils sont compris dans les stocks des entreprises à partir de 2005.</t>
  </si>
  <si>
    <t>Toutes les monnaies (annuel)</t>
  </si>
  <si>
    <t>38a Stocks de titres dans les dépôts de la clientèle auprès des banques - Répartition par domicile du titulaire, secteurs économiques et monnaies de placement</t>
  </si>
  <si>
    <t>38a</t>
  </si>
  <si>
    <t>A compter de décembre 2008, les produits structurés comprennent aussi des produits à effet de levier.</t>
  </si>
  <si>
    <t>Dépôts des titulaires étrangers (mensuel)</t>
  </si>
  <si>
    <t>D5_1 Stocks de titres dans les dépôts de la clientèle auprès des banques - Répartition par domicile du titulaire et catégories de titres</t>
  </si>
  <si>
    <t>euro</t>
  </si>
  <si>
    <t>US$</t>
  </si>
  <si>
    <t>Gap</t>
  </si>
  <si>
    <t>Derived liabilities CPIS</t>
  </si>
  <si>
    <t>Equity + fund liabilities</t>
  </si>
  <si>
    <t>Dépôts des titulaires étrangers: Toutes les monnaies: Emetteurs domiciliés en Suisse (mensuel)</t>
  </si>
  <si>
    <t>Y compris les obligations de caisse, les obligations dénonçables, les notes, les emprunts convertibles et les emprunts à option. A compter de décembre 2008, y compris les obligations de caisse détenues sous forme de comptes.</t>
  </si>
  <si>
    <t>Dépôts des titulaires suisses et étrangers: Toutes les monnaies: Emetteurs domiciliés en Suisse (mensuel)</t>
  </si>
  <si>
    <t>Dépôts des titulaires suisses: Toutes les monnaies: Emetteurs domiciliés en Suisse (mensuel)</t>
  </si>
  <si>
    <t>dont Caisses de pensions</t>
  </si>
  <si>
    <t>dont Etablissements de placements coll.</t>
  </si>
  <si>
    <t>Assurances sociales</t>
  </si>
  <si>
    <t>Auxiliaires financiers</t>
  </si>
  <si>
    <t>Etablissements de placements collectifs selon la LPCC. De mars 2005 à novembre 2007, seuls des fonds de placement selon la loi suisse sur les fonds de placement (LFP) figuraient sous ce poste. A compter de décembre 2007, seuls sont recensés les stocks des établissements de placements collectifs de capitaux, qui sont soumis à la loi sur les placements collectifs (LPCC).</t>
  </si>
  <si>
    <t>A partir de mars 2005, les avoirs gérés à titre fiduciaire dans les dépôts de titres doivent être ventilés entre les différentes catégories de titulaires de dépôts selon le principe de l'ayant droit économique.</t>
  </si>
  <si>
    <t>A partir de mars 2005, y compris les institutions sans but lucratif au service des ménages.</t>
  </si>
  <si>
    <t>Dépôts des titulaires suisses et étrangers: Toutes les monnaies: Emetteurs domiciliés à l'étranger (mensuel)</t>
  </si>
  <si>
    <t>D5_2a Stocks de titres dans les dépôts de la clientèle auprès des banques - Répartition par domicile du titulaire, secteurs économiques, monnaies de placement et domicile de l'émetteur</t>
  </si>
  <si>
    <t>Des corrections ont entraîné, en mai 2010, une diminution d'environ 44 milliards de francs pour l'ensemble de ce sous-secteur.</t>
  </si>
  <si>
    <t>A partir de mars 2005, non compris les institutions privées sans but lucratif.</t>
  </si>
  <si>
    <t>Dépôts des titulaires suisses: Toutes les monnaies: Emetteurs domiciliés à l'étranger (mensuel)</t>
  </si>
  <si>
    <t>Placements à titre fiduciaire</t>
  </si>
  <si>
    <t>au secteur non bancaire</t>
  </si>
  <si>
    <t>au secteur bancaire</t>
  </si>
  <si>
    <t>par les entreprises</t>
  </si>
  <si>
    <t>par les banques</t>
  </si>
  <si>
    <t>par les collectivités publiques</t>
  </si>
  <si>
    <t>par la Banque nationale</t>
  </si>
  <si>
    <t>Placements collectifs</t>
  </si>
  <si>
    <t>Emprunts obligataires et notes</t>
  </si>
  <si>
    <t>Autres réserves monétaires</t>
  </si>
  <si>
    <t>Position de réserve au FMI</t>
  </si>
  <si>
    <t>Devises</t>
  </si>
  <si>
    <t>Or</t>
  </si>
  <si>
    <t>Autres investissements</t>
  </si>
  <si>
    <t>Crédits accordés</t>
  </si>
  <si>
    <t>Produits dérivés</t>
  </si>
  <si>
    <t>Titres de participation</t>
  </si>
  <si>
    <t>Titres de créance</t>
  </si>
  <si>
    <t>Crédits</t>
  </si>
  <si>
    <t>Capital social</t>
  </si>
  <si>
    <t>Réserves monétaires</t>
  </si>
  <si>
    <t>Autres actifs</t>
  </si>
  <si>
    <t>Produits dérivés et structurés</t>
  </si>
  <si>
    <t>Investissements de portefeuille</t>
  </si>
  <si>
    <t>Investissements directs</t>
  </si>
  <si>
    <t>Depuis 2008, y compris les papiers monétaires détenus par les entreprises du secteur non financier.</t>
  </si>
  <si>
    <t>Jusqu'en 2004, les papiers monétaires détenus par les banques. Depuis 2005, y compris les papiers monétaires détenus par les assurances.</t>
  </si>
  <si>
    <t>Jusqu'en 1998, uniquement les titres détenus par les banques ou conservés dans les dépôts de la clientèle auprès des banques. Depuis 1999, y compris les stocks de titres des collectivités publiques et de la Banque nationale, qui ne font pas partie des réserves monétaires.</t>
  </si>
  <si>
    <t>Depuis 2003 sans les crédits d'aide monétaire. 2009 attribution de droits de tirage spéciaux (DTS) par le FMI.</t>
  </si>
  <si>
    <t>Distribution, en 2005, du produit des ventes d¿or à la Confédération et aux cantons.</t>
  </si>
  <si>
    <t>Jusqu'en 1999, l'or était évalué au prix officiel de 4 596 francs le kilogramme. Depuis 2000, il est évalué à sa valeur de marché.</t>
  </si>
  <si>
    <t xml:space="preserve">A partir de 1995 y compris les sociétés financières (qui ne sont plus soumises à la loi sur les banques). </t>
  </si>
  <si>
    <t>Jusqu'en 1985, sans les banques.</t>
  </si>
  <si>
    <t>Depuis  2003, modification apportée dans les relevés des banques.</t>
  </si>
  <si>
    <t>Depuis 1999, sans les prêts de titres.</t>
  </si>
  <si>
    <t>A partir de 1995, sans les sociétés financières (qui ne sont plus soumises à la loi sur les banques).</t>
  </si>
  <si>
    <t>Depuis 2003, y compris les crédits d'aide monétaire.</t>
  </si>
  <si>
    <t>Jusqu'en 2007, uniquement les produits dérivés des banques et des assurances. A partir de 2008, les produits dérivés de toutes les branches.</t>
  </si>
  <si>
    <t>Depuis 2007, toutes les parts de placements collectifs (ouverts et fermés) sont incluses dans ce poste.</t>
  </si>
  <si>
    <t>Jusqu'en 2004, uniquement les parts de fonds de placement. En 2005 et en 2006, seules les parts de placements collectifs ouverts figuraient sous ce poste, alors que les parts de placements collectifs fermés étaient comptabilisées sous le poste Actions.</t>
  </si>
  <si>
    <t>En 1993 et en 2004, extension du nombre des entreprises participant à l'enquête.</t>
  </si>
  <si>
    <t>Par catégories (annuel)</t>
  </si>
  <si>
    <t>2.1 Selon la catégorie</t>
  </si>
  <si>
    <t>Actifs à l'étranger</t>
  </si>
  <si>
    <t>Position extérieure nette de la Suisse 2011</t>
  </si>
  <si>
    <t>par le secteur non bancaire</t>
  </si>
  <si>
    <t>par le secteur bancaire</t>
  </si>
  <si>
    <t>à des entreprises</t>
  </si>
  <si>
    <t>aux banques</t>
  </si>
  <si>
    <t>à des collectivités publiques</t>
  </si>
  <si>
    <t>à la Banque nationale</t>
  </si>
  <si>
    <t>Crédits au sein de groupes</t>
  </si>
  <si>
    <t>Autres passifs</t>
  </si>
  <si>
    <t>Depuis 2008, y compris les papiers monétaires émis par les entreprises du secteur non financier.</t>
  </si>
  <si>
    <t>Depuis 2005, y compris les papiers monétaires émis par les assurances.</t>
  </si>
  <si>
    <t>A partir de 1995, y compris les sociétés financières (qui ne sont plus soumises à la loi sur les banques).</t>
  </si>
  <si>
    <t>3.1 Selon la catégorie</t>
  </si>
  <si>
    <t>Passifs envers l'étranger</t>
  </si>
  <si>
    <t>Euro/dollar (year avg)</t>
  </si>
  <si>
    <t>Population (millions)</t>
  </si>
  <si>
    <t>EU27 Net fin wealth / national income</t>
  </si>
  <si>
    <t>EU27 Households net financial wealth (bn €)</t>
  </si>
  <si>
    <t>EU27 national income (bn €)</t>
  </si>
  <si>
    <t>EU GDP (bn €)</t>
  </si>
  <si>
    <t>EU GDP (bn US$)</t>
  </si>
  <si>
    <t>WB WDI</t>
  </si>
  <si>
    <t>Eurostat</t>
  </si>
  <si>
    <t>Source</t>
  </si>
  <si>
    <t>Moyennes annuelles</t>
  </si>
  <si>
    <t>Cours des devises en Suisse (annuel)</t>
  </si>
  <si>
    <t>(Private = no public information on issues)</t>
  </si>
  <si>
    <t>"Data from the interwar period are taken from Statistisches Reichsamt, Statistisches Jahrbuch fur das Deutsche Reich, Berlin: Statistisches Reichsamt (Bewegung und Bestand des Aktienkapitals from various issues). Sources include the International Federation of Stock Exchanges (FIBV); International Finance Corporation, Emerging Markets Fact Book, Washington D.C.: IFC; Marcel Garneau, World Directory of Stock Exchanges, W.I.S.E.R. Research, 1995, Electronic Commerce, Inc.; World Stock Exchange Fact Book, Morris Plains: ECI, and annual statistical yearbooks published by both local stock exchanges and national statistical agencies. Data were taken from the World Federation of Exchanges web site as well."</t>
  </si>
  <si>
    <t>&gt;&gt; I will neglect private issues (no data on redemptions)</t>
  </si>
  <si>
    <t>GFD sources:</t>
  </si>
  <si>
    <t>Swiss mutual fund shares in custody</t>
  </si>
  <si>
    <t>Swiss mutual fund assets</t>
  </si>
  <si>
    <t>Swiss mutual fund shares in custody in Switzerland</t>
  </si>
  <si>
    <t>Swiss equities in custody in Swiss banks</t>
  </si>
  <si>
    <t>Market Cap of Swiss All shares, not free-float adjusted</t>
  </si>
  <si>
    <t>Market Cap of Swiss All shares, free float adjusted</t>
  </si>
  <si>
    <t>Market cap of SIX SPI index</t>
  </si>
  <si>
    <t>Equity market cap on the SIX Swiss Exchange</t>
  </si>
  <si>
    <t>Equity market cap GFD</t>
  </si>
  <si>
    <t>Equity market cap Rajan-Zingales</t>
  </si>
  <si>
    <t>Market value of listed corporations</t>
  </si>
  <si>
    <t>Nominal capital of listed corporations with a claim on profits</t>
  </si>
  <si>
    <t>Nominal capital of listed corp/nominal capital of Swiss corp</t>
  </si>
  <si>
    <r>
      <t xml:space="preserve">Nominal capital of </t>
    </r>
    <r>
      <rPr>
        <b/>
        <sz val="10"/>
        <color indexed="8"/>
        <rFont val="Arial"/>
        <family val="2"/>
      </rPr>
      <t>listed</t>
    </r>
    <r>
      <rPr>
        <sz val="10"/>
        <color indexed="8"/>
        <rFont val="Arial"/>
      </rPr>
      <t xml:space="preserve"> corporations</t>
    </r>
  </si>
  <si>
    <t>Nominal Capital of Swiss corporations</t>
  </si>
  <si>
    <t>SPI price index (dividends not reinvested)</t>
  </si>
  <si>
    <t>SPI (dividend reinvested)</t>
  </si>
  <si>
    <t>SWX Swiss Market Index (dividends not reinvested) 1989- , year-end</t>
  </si>
  <si>
    <t>SBS swiss equity index 1959-1997: year-end</t>
  </si>
  <si>
    <t>SNB Swiss equity index 1966-1988, year-end</t>
  </si>
  <si>
    <t>Reconstructeed index, 1910-1967</t>
  </si>
  <si>
    <t>year-avg</t>
  </si>
  <si>
    <t xml:space="preserve">SNB Swiss equity index 1924-1967: market price as a percentage of paid-up capital, year-end </t>
  </si>
  <si>
    <t>Index of 21 big equities and 45 bonds</t>
  </si>
  <si>
    <t>Index of 21 big equities: 1910-1925, year-end</t>
  </si>
  <si>
    <t>Net issuance of Swiss equities</t>
  </si>
  <si>
    <t>Redemption of Swiss equities</t>
  </si>
  <si>
    <t>Issuance of Swiss equities</t>
  </si>
  <si>
    <t>Net issues of international bonds in CHF</t>
  </si>
  <si>
    <t>Value of international bonds issued in CHF outstanding</t>
  </si>
  <si>
    <t>Foreign bonds listed in Switzerland</t>
  </si>
  <si>
    <t>Value of bonds listed in Switzerland (domestic + foreign)</t>
  </si>
  <si>
    <t>Net issurance of debt seucirites by foreign borrowers in CHF</t>
  </si>
  <si>
    <t>Redemption of debt securities issued by foreign borrowers in CHF</t>
  </si>
  <si>
    <t>New market issues of debt securities in CHF by foreign borrowers</t>
  </si>
  <si>
    <t>Debt secs issued by Swiss borrowers in foreign currency in custody in Switzerland</t>
  </si>
  <si>
    <t>ow: held by foreigners</t>
  </si>
  <si>
    <t>Debt securities issued by Swiss borrowers in custody in Switzerland</t>
  </si>
  <si>
    <t>Swiss-issued bonds (domestic + international) outstanding</t>
  </si>
  <si>
    <t>International debt securities issued by Swiss borrowers, outstanding</t>
  </si>
  <si>
    <t>Swiss bonds listed, market value</t>
  </si>
  <si>
    <t>Bonds issued by Swiss borrowers in CHF in custody in Switzerland</t>
  </si>
  <si>
    <t>Domestic debt securities issued by Swiss borrowers, outstanding, minus medium term banknotes</t>
  </si>
  <si>
    <t>Medium term Bank-issued notes (owned by Swiss residents)</t>
  </si>
  <si>
    <t>Domestic debt securities issued by Swiss borrowers, outstanding</t>
  </si>
  <si>
    <t>Swiss-issued CHF bonds outstanding</t>
  </si>
  <si>
    <t>Conf+Cantons+Cities+Railroads+Banks+Mortgage bonds outstanding</t>
  </si>
  <si>
    <t>Outstanding bonds issued by central mortgage bond instituions</t>
  </si>
  <si>
    <t>Memo: Money market paper issued by Swiss banks</t>
  </si>
  <si>
    <t>Memo: Bonds issued by Swiss banks + financial corporations since 1976</t>
  </si>
  <si>
    <t>Outstanding Bonds issued by Swiss banks</t>
  </si>
  <si>
    <t>Outstanding consolidated debt of Swiss public railroads</t>
  </si>
  <si>
    <t>Outstanding bonds issued by Swiss railroads</t>
  </si>
  <si>
    <t>Outstanding consolidated debt of Swiss cities</t>
  </si>
  <si>
    <t>Outstanding bond issued by Swiss cities</t>
  </si>
  <si>
    <t>Outstanding consolidated debt of Swiss Cantons</t>
  </si>
  <si>
    <t>Outstanding bond issued by Swiss Cantons</t>
  </si>
  <si>
    <t>% of national income</t>
  </si>
  <si>
    <t>Outstanding debt of the Swiss Confederation</t>
  </si>
  <si>
    <t>Outstanding bond issued by Swiss Confederation</t>
  </si>
  <si>
    <t>New market issues minus redemption = net money raised</t>
  </si>
  <si>
    <t>Gross issuance minus redemption</t>
  </si>
  <si>
    <t xml:space="preserve">Redemptions </t>
  </si>
  <si>
    <t>New Market issues</t>
  </si>
  <si>
    <t>Conversions</t>
  </si>
  <si>
    <t>Memo: Private issuance of debt secs by Swiss borrowers in CHF</t>
  </si>
  <si>
    <t>Public Issuance of debt securities by Swiss borrowers in CHF</t>
  </si>
  <si>
    <t>mn chf</t>
  </si>
  <si>
    <t>1500 = 30 June 1988</t>
  </si>
  <si>
    <t>100 = year-end 1958</t>
  </si>
  <si>
    <t>100 = 1966 average</t>
  </si>
  <si>
    <t>100 = 1835,9</t>
  </si>
  <si>
    <t>100 = 592,9 mn CHF in XXXX</t>
  </si>
  <si>
    <t>bn USD</t>
  </si>
  <si>
    <t>98-onwards: SNB (col. CI); backwards: use % change of swiss mutual fund assets+distribute gap equally between 1951 and 1998. 0 before 1951</t>
  </si>
  <si>
    <t>Includes structure products since 2005, and other securities; corrected for partial/full survey</t>
  </si>
  <si>
    <t>Swiss equity market, anchored on SNB custody data 98-onwards (corrected for partial/full survey). Not all equities are in custody (i.e. because free float different from 100%)</t>
  </si>
  <si>
    <t>This includes shares which are not publicly floated</t>
  </si>
  <si>
    <t xml:space="preserve">SPI = All Swiss + LIE shares (no foreign corp), excluding investment companies and corp with free float &lt;20% (since 2001, free-float adjusted, i.e. excludes non floated equities of listed corp with free float &gt; 20 %). </t>
  </si>
  <si>
    <t>Important doubts on first half of century figures, see doc GFD</t>
  </si>
  <si>
    <t xml:space="preserve">1913 value coherent with Stat Yrbk; 1970, 1980, 1990 very far off. </t>
  </si>
  <si>
    <t>My computations before 1936, GFD after 1936 (and SPI after 1990, free-float adjusted since 2001)</t>
  </si>
  <si>
    <t>I think that this just excludes preferred stocks, but not sure</t>
  </si>
  <si>
    <t>SA = incorporated company</t>
  </si>
  <si>
    <t>SPI = bigger than SMI, small than Swiss All Shares</t>
  </si>
  <si>
    <t>SMI = smallest Swiss index</t>
  </si>
  <si>
    <t>Equity trading suspended in 1915. I assume that adjustments between former and newer indice is gradual between 1916 and 1924</t>
  </si>
  <si>
    <t>Arithmetic average of monthly value of index</t>
  </si>
  <si>
    <t>20% gap with previous index</t>
  </si>
  <si>
    <t xml:space="preserve">9 banks &amp; trusts, 9 industries and 3 private railroads; banks=2/3 of index in base year </t>
  </si>
  <si>
    <t xml:space="preserve"> I don't understand the discrepancy with series AY, but it strongly suggests that SNB historical series on stock issues are useless</t>
  </si>
  <si>
    <t>Not all bonds are listed</t>
  </si>
  <si>
    <t>Almost no foreign issues in other currency than CHF (Christensen86 p. 14), and no issues of CHF bonds abroad &gt;&gt; all financing in chf takes place in Switzerland</t>
  </si>
  <si>
    <t>SNB  1998 onwards (bonds + money market), before: I paste my series on Swiss CHF bonds outstanding and add 0.71 times Swiss-issued international bonds (0.71 = fraction of international bonds in custody in Switzerland in 98). Corrected for partial/full survey</t>
  </si>
  <si>
    <t>Assume 0 before 85</t>
  </si>
  <si>
    <t>Corrected for partial/full survey. Excludes money market funds</t>
  </si>
  <si>
    <t>Not consistent with Stat Yearbook 1984. BIS has no answer.</t>
  </si>
  <si>
    <t>Included by the BIS in its domestic debt stats</t>
  </si>
  <si>
    <t>Includes Kassenobligationen (see mail BIS 14 jan 2011)</t>
  </si>
  <si>
    <t xml:space="preserve">1938-1955: Stat Yrbk, e.g. 1950 p. 229 ; 1955-1984: Siegenthaler (= Stat Yrbk), with interpolation  between years using net issues, assuming 0 valo; 1913-1937: backward from 1938 using % change of conf+canton+cities+railroads+banks+mortgage bonds debt; 1984-2008: Siegenthaler onwards using net issues assuming 0 valo </t>
  </si>
  <si>
    <t>Assume 0 before 1931 (Mortgage bond act in 1930)</t>
  </si>
  <si>
    <t xml:space="preserve">Not counted as bond in Siegenthaler. Until 1995, certificates of deposit (CD), commercial papers and medium-term deposits were recorded under Other liabilities towards customers, time. Since then, they have been entered under Money market paper issued. In recent years, includes paper issued by foreign subsidiaries. </t>
  </si>
  <si>
    <t>1906-1995 = total bond issued = total bond issued in Switzerland; 1996 onwards= total bonds issued in Switzerland</t>
  </si>
  <si>
    <t>Stat Yearbook 1945 p. 238</t>
  </si>
  <si>
    <t>1938-1984: Siegenthaler; 1913-1937: anchored on outstanding debt of railroads</t>
  </si>
  <si>
    <t>1919-1923: Stat Yrbk 1930, p. 352; 1924-1935: Stat Yrbk 1939, p. 347; 1936-1944 : Stat Yrbk 1945, p. 454; 1913-1918: anchored on debt of cantons</t>
  </si>
  <si>
    <t>1938-1984: Siegenthaler; 1913-1937: anchored on outstanding debt of cities</t>
  </si>
  <si>
    <t>1913-1917: Stat Yrbk 1918, p. 337; till 1939: Stat Yrbk 1939 p. 339; then Stat Yrbk 1945 p. 451 and 1955 p. 459</t>
  </si>
  <si>
    <t>1938-1984: Siegenthaler; 1913-1937: anchored on outstanding debt of Cantons</t>
  </si>
  <si>
    <t>1938-1984: Siegenthaler; 1913-1937: achored on outstanding debt of Confederation</t>
  </si>
  <si>
    <t>&gt; 2006: SNB Monthly Stat Bullein, F2</t>
  </si>
  <si>
    <t>Private = private subscription. 1934-1949: Stat Yrbk 1949 p. 238</t>
  </si>
  <si>
    <t>Public = public subscription (not public debt). Raw source= SNB. Stat Ykb gives since 1923 alternative figures with source = "statistiques du bureau fédéral de statistiques" (difference may be due to different timing of recording, e.g. subscription vs. payment), e.g. p. 208 in Stat Ybk 1929. I keep SNB data</t>
  </si>
  <si>
    <t>January 2011</t>
  </si>
  <si>
    <t>SNB, Capital &amp; Stock Mkt Historical Time Series</t>
  </si>
  <si>
    <t>SNB Monthly Statistcial Bulletin D51A</t>
  </si>
  <si>
    <t>SIX Swiss</t>
  </si>
  <si>
    <t>World Federation of Exchange</t>
  </si>
  <si>
    <t>Rajan Zingales (2002)</t>
  </si>
  <si>
    <t>1913: Stat Yrbk 1917 p. 138; 1928: Stat Yrbk 1929 p. 207; 1929: Stat Yrbk p. 234</t>
  </si>
  <si>
    <t>Siegenthaler</t>
  </si>
  <si>
    <t>SNB Monthly Statistcial Bulletin F7M1M</t>
  </si>
  <si>
    <t>Stat Yrbk 1924 p. 153; Stat Yrbk 1917 p. 137; Stat Yrbk 1925 p. 165</t>
  </si>
  <si>
    <t>SNB Monthly Statistcial Bulletin F4M1A</t>
  </si>
  <si>
    <t>BIS table 13B</t>
  </si>
  <si>
    <t>SIX SWISS</t>
  </si>
  <si>
    <t>BIS Table 11</t>
  </si>
  <si>
    <t>SNB, Banks in Switzerland Historical Time Series</t>
  </si>
  <si>
    <t>BIS Table 16</t>
  </si>
  <si>
    <t>Siegenthaler + Interpolation</t>
  </si>
  <si>
    <t>Statistical Yearbook</t>
  </si>
  <si>
    <t>Siegenthaler + interpolation</t>
  </si>
  <si>
    <t>Statistical Yearbook + interpolation</t>
  </si>
  <si>
    <t>Swiss mutual fund shares</t>
  </si>
  <si>
    <t>Swiss equities: market capitalizations</t>
  </si>
  <si>
    <t>Swiss equities: indices</t>
  </si>
  <si>
    <t>Swiss Equities: issues</t>
  </si>
  <si>
    <t>Foreign bond securities issued/outstanding/listed in Switzerland</t>
  </si>
  <si>
    <t>International debt issued by Swiss borrowers</t>
  </si>
  <si>
    <t>Outstanding bonds issued by Swiss borrowers in CHF</t>
  </si>
  <si>
    <t>Public bond issues by Swiss borrowers in CHF</t>
  </si>
  <si>
    <t>Offshore portfolios + fidu deps</t>
  </si>
  <si>
    <t>NB: here uses the monthly average FX rate which is not totally OK, I disregard this here</t>
  </si>
  <si>
    <t>Autres pays d'Asie et du Pacifique</t>
  </si>
  <si>
    <t>Wallis-et-Futuna</t>
  </si>
  <si>
    <t>Vietnam</t>
  </si>
  <si>
    <t>Ouzbékistan</t>
  </si>
  <si>
    <t>Iles américaines du Pacifique</t>
  </si>
  <si>
    <t>Tuvalu</t>
  </si>
  <si>
    <t>Turkménistan</t>
  </si>
  <si>
    <t>Tonga</t>
  </si>
  <si>
    <t>Timor-Leste</t>
  </si>
  <si>
    <t>Thaïlande</t>
  </si>
  <si>
    <t>Tadjikistan</t>
  </si>
  <si>
    <t>Corée du Sud</t>
  </si>
  <si>
    <t>Sri Lanka</t>
  </si>
  <si>
    <t>Salomon (Iles)</t>
  </si>
  <si>
    <t>Philippines</t>
  </si>
  <si>
    <t>Papouasie-Nouvelle-Guinée</t>
  </si>
  <si>
    <t>Palaos</t>
  </si>
  <si>
    <t>Pakistan</t>
  </si>
  <si>
    <t>Corée du Nord</t>
  </si>
  <si>
    <t>Nouvelle-Calédonie</t>
  </si>
  <si>
    <t>Népal</t>
  </si>
  <si>
    <t>Nauru</t>
  </si>
  <si>
    <t>Myanmar</t>
  </si>
  <si>
    <t>Mongolie</t>
  </si>
  <si>
    <t>Marshall (Iles)</t>
  </si>
  <si>
    <t>Maldives</t>
  </si>
  <si>
    <t>Malaisie</t>
  </si>
  <si>
    <t>Laos</t>
  </si>
  <si>
    <t>Kiribati</t>
  </si>
  <si>
    <t>République kirghize</t>
  </si>
  <si>
    <t>Kazakhstan</t>
  </si>
  <si>
    <t>Cambodge</t>
  </si>
  <si>
    <t>Indonésie</t>
  </si>
  <si>
    <t>Inde</t>
  </si>
  <si>
    <t>Géorgie</t>
  </si>
  <si>
    <t>Polynésie française</t>
  </si>
  <si>
    <t>Fidji</t>
  </si>
  <si>
    <t>Taipei chinois</t>
  </si>
  <si>
    <t>Chine</t>
  </si>
  <si>
    <t>Brunei Darussalam</t>
  </si>
  <si>
    <t>Territoires britanniques d'outre-mer</t>
  </si>
  <si>
    <t>Bhoutan</t>
  </si>
  <si>
    <t>Bangladesh</t>
  </si>
  <si>
    <t>Azerbaïdjan</t>
  </si>
  <si>
    <t>Arménie</t>
  </si>
  <si>
    <t>Afghanistan</t>
  </si>
  <si>
    <t>Autres pays d'Afrique et du Moyen-Orient</t>
  </si>
  <si>
    <t>Centrafricaine (République)</t>
  </si>
  <si>
    <t>Emirats arabes unis</t>
  </si>
  <si>
    <t>Ouganda</t>
  </si>
  <si>
    <t>Tunisie</t>
  </si>
  <si>
    <t>Tchad</t>
  </si>
  <si>
    <t>Togo</t>
  </si>
  <si>
    <t>Tanzanie</t>
  </si>
  <si>
    <t>Syrie</t>
  </si>
  <si>
    <t>Swaziland</t>
  </si>
  <si>
    <t>Soudan</t>
  </si>
  <si>
    <t>Soudan du Sud</t>
  </si>
  <si>
    <t>Afrique du Sud</t>
  </si>
  <si>
    <t>Sainte-Hélène</t>
  </si>
  <si>
    <t>Somalie</t>
  </si>
  <si>
    <t>Zimbabwe</t>
  </si>
  <si>
    <t>Sierra Leone</t>
  </si>
  <si>
    <t>Seychelles</t>
  </si>
  <si>
    <t>Sénégal</t>
  </si>
  <si>
    <t>Arabie saoudite</t>
  </si>
  <si>
    <t>Sao Tomé-et-Principe</t>
  </si>
  <si>
    <t>Zambie</t>
  </si>
  <si>
    <t>Rwanda</t>
  </si>
  <si>
    <t>Palestine</t>
  </si>
  <si>
    <t>Oman</t>
  </si>
  <si>
    <t>Nigéria</t>
  </si>
  <si>
    <t>Niger</t>
  </si>
  <si>
    <t>Namibie</t>
  </si>
  <si>
    <t>Mozambique</t>
  </si>
  <si>
    <t>Mauritanie</t>
  </si>
  <si>
    <t>Maroc</t>
  </si>
  <si>
    <t>Mali</t>
  </si>
  <si>
    <t>Malawi</t>
  </si>
  <si>
    <t>Madagascar</t>
  </si>
  <si>
    <t>Libye</t>
  </si>
  <si>
    <t>Libéria</t>
  </si>
  <si>
    <t>Lesotho</t>
  </si>
  <si>
    <t>Koweït</t>
  </si>
  <si>
    <t>Congo (République démocratique du (ex-Zaïre))</t>
  </si>
  <si>
    <t>Congo (Brazzaville)</t>
  </si>
  <si>
    <t>Comores</t>
  </si>
  <si>
    <t>Kenya</t>
  </si>
  <si>
    <t>Qatar</t>
  </si>
  <si>
    <t>Cap-Vert</t>
  </si>
  <si>
    <t>Cameroun</t>
  </si>
  <si>
    <t>Jordanie</t>
  </si>
  <si>
    <t>Yémen</t>
  </si>
  <si>
    <t>Israël</t>
  </si>
  <si>
    <t>Iran</t>
  </si>
  <si>
    <t>Iraq</t>
  </si>
  <si>
    <t>Guinée-Bissau</t>
  </si>
  <si>
    <t>Guinée</t>
  </si>
  <si>
    <t>Ghana</t>
  </si>
  <si>
    <t>Gambie</t>
  </si>
  <si>
    <t>Gabon</t>
  </si>
  <si>
    <t>Erythrée</t>
  </si>
  <si>
    <t>Djibouti</t>
  </si>
  <si>
    <t>Côte d'Ivoire</t>
  </si>
  <si>
    <t>Burundi</t>
  </si>
  <si>
    <t>Burkina Faso</t>
  </si>
  <si>
    <t>Botswana</t>
  </si>
  <si>
    <t>Bénin</t>
  </si>
  <si>
    <t>Ethiopie</t>
  </si>
  <si>
    <t>Guinée équatoriale</t>
  </si>
  <si>
    <t>Angola</t>
  </si>
  <si>
    <t>Algérie</t>
  </si>
  <si>
    <t>Egypte</t>
  </si>
  <si>
    <t>Autres pays d'Amérique latine et des Caraïbes</t>
  </si>
  <si>
    <t>Venezuela</t>
  </si>
  <si>
    <t>Uruguay</t>
  </si>
  <si>
    <t>Turks-et-Caïcos (Iles)</t>
  </si>
  <si>
    <t>Trinité-et-Tobago</t>
  </si>
  <si>
    <t>Suriname</t>
  </si>
  <si>
    <t>Saint-Vincent-et-les Grenadines</t>
  </si>
  <si>
    <t>Sainte-Lucie</t>
  </si>
  <si>
    <t>Pérou</t>
  </si>
  <si>
    <t>Paraguay</t>
  </si>
  <si>
    <t>Nicaragua</t>
  </si>
  <si>
    <t>Mexique</t>
  </si>
  <si>
    <t>Cuba</t>
  </si>
  <si>
    <t>Colombie</t>
  </si>
  <si>
    <t>Jamaïque</t>
  </si>
  <si>
    <t>Honduras</t>
  </si>
  <si>
    <t>Haïti</t>
  </si>
  <si>
    <t>Guyana</t>
  </si>
  <si>
    <t>Guatemala</t>
  </si>
  <si>
    <t>Grenade</t>
  </si>
  <si>
    <t>Falkland (Iles)</t>
  </si>
  <si>
    <t>El Salvador</t>
  </si>
  <si>
    <t>Equateur</t>
  </si>
  <si>
    <t>Dominicaine (République)</t>
  </si>
  <si>
    <t>Dominique</t>
  </si>
  <si>
    <t>Costa Rica</t>
  </si>
  <si>
    <t>Chili</t>
  </si>
  <si>
    <t>Brésil</t>
  </si>
  <si>
    <t>Bonaire, Saint-Eustache et Saba</t>
  </si>
  <si>
    <t>Bolivie</t>
  </si>
  <si>
    <t>Belize</t>
  </si>
  <si>
    <t>Argentine</t>
  </si>
  <si>
    <t>Autres pays d'Europe</t>
  </si>
  <si>
    <t>Hongrie</t>
  </si>
  <si>
    <t>Ukraine</t>
  </si>
  <si>
    <t>Turquie</t>
  </si>
  <si>
    <t>Tchèque (République)</t>
  </si>
  <si>
    <t>Serbie</t>
  </si>
  <si>
    <t>Russie (Fédération de)</t>
  </si>
  <si>
    <t>Roumanie</t>
  </si>
  <si>
    <t>Pologne</t>
  </si>
  <si>
    <t>Monténégro</t>
  </si>
  <si>
    <t>Moldova</t>
  </si>
  <si>
    <t>Macédoine</t>
  </si>
  <si>
    <t>Lituanie</t>
  </si>
  <si>
    <t>Lettonie</t>
  </si>
  <si>
    <t>Croatie</t>
  </si>
  <si>
    <t>Bulgarie</t>
  </si>
  <si>
    <t>Bosnie-Herzégovine</t>
  </si>
  <si>
    <t>Bélarus</t>
  </si>
  <si>
    <t>Albanie</t>
  </si>
  <si>
    <t>Etats-Unis</t>
  </si>
  <si>
    <t>Nouvelle-Zélande</t>
  </si>
  <si>
    <t>Canada</t>
  </si>
  <si>
    <t>Japon</t>
  </si>
  <si>
    <t>Australie</t>
  </si>
  <si>
    <t>Chypre</t>
  </si>
  <si>
    <t>Royaume-Uni</t>
  </si>
  <si>
    <t>Etat de la Cité du Vatican</t>
  </si>
  <si>
    <t>Espagne</t>
  </si>
  <si>
    <t>Slovénie</t>
  </si>
  <si>
    <t>Slovaquie</t>
  </si>
  <si>
    <t>Suède</t>
  </si>
  <si>
    <t>Saint-Marin</t>
  </si>
  <si>
    <t>Portugal</t>
  </si>
  <si>
    <t>Autriche</t>
  </si>
  <si>
    <t>Norvège</t>
  </si>
  <si>
    <t>Pays-Bas</t>
  </si>
  <si>
    <t>Malte</t>
  </si>
  <si>
    <t>Luxembourg</t>
  </si>
  <si>
    <t>Italie</t>
  </si>
  <si>
    <t>Islande</t>
  </si>
  <si>
    <t>Irlande</t>
  </si>
  <si>
    <t>Groenland</t>
  </si>
  <si>
    <t>Grèce</t>
  </si>
  <si>
    <t>Finlande</t>
  </si>
  <si>
    <t>Féroé (Iles)</t>
  </si>
  <si>
    <t>Estonie</t>
  </si>
  <si>
    <t>Allemagne</t>
  </si>
  <si>
    <t>Danemark</t>
  </si>
  <si>
    <t>Belgique</t>
  </si>
  <si>
    <t>Andorre</t>
  </si>
  <si>
    <t>Asie et Pacifique (suite)</t>
  </si>
  <si>
    <t>Asie et Pacifique</t>
  </si>
  <si>
    <t>Afrique et Moyen-Orient (suite)</t>
  </si>
  <si>
    <t>Afrique et Moyen-Orient</t>
  </si>
  <si>
    <t>Amérique latine et Caraïbes</t>
  </si>
  <si>
    <t>Europe</t>
  </si>
  <si>
    <t>Antilles britanniques</t>
  </si>
  <si>
    <t>Vanuatu</t>
  </si>
  <si>
    <t>Saint-Martin</t>
  </si>
  <si>
    <t>Singapour</t>
  </si>
  <si>
    <t>Samoa</t>
  </si>
  <si>
    <t>Panama</t>
  </si>
  <si>
    <t>Maurice</t>
  </si>
  <si>
    <t>Macao</t>
  </si>
  <si>
    <t>Liban</t>
  </si>
  <si>
    <t>Caïmans (Iles)</t>
  </si>
  <si>
    <t>Jersey</t>
  </si>
  <si>
    <t>Ile de Man</t>
  </si>
  <si>
    <t>Hong Kong</t>
  </si>
  <si>
    <t>Guernesey</t>
  </si>
  <si>
    <t>Gibraltar</t>
  </si>
  <si>
    <t>Curaçao</t>
  </si>
  <si>
    <t>Bermudes</t>
  </si>
  <si>
    <t>Barbade</t>
  </si>
  <si>
    <t>Bahreïn</t>
  </si>
  <si>
    <t>Bahamas</t>
  </si>
  <si>
    <t>Aruba</t>
  </si>
  <si>
    <t>Autres</t>
  </si>
  <si>
    <t>Non attribué</t>
  </si>
  <si>
    <t>Economies émergentes</t>
  </si>
  <si>
    <t>Centres financiers offshore (suite)</t>
  </si>
  <si>
    <t>Centres financiers offshore</t>
  </si>
  <si>
    <t>Economies avancées</t>
  </si>
  <si>
    <t>Ensemble des pays</t>
  </si>
  <si>
    <t>Banques: Engagements (annuel)</t>
  </si>
  <si>
    <t>38 Opérations fiduciaires - Répartition géographique</t>
  </si>
  <si>
    <t>deps in monaco 2005:</t>
  </si>
  <si>
    <t>Qui possède les comptes en Suisse en 2013 ? (milliards d'euros)</t>
  </si>
  <si>
    <t>Share</t>
  </si>
  <si>
    <t>Milliards d'€</t>
  </si>
  <si>
    <t>% du patrimoine financier</t>
  </si>
  <si>
    <t>Sur la base des parts 2004 corrected QJE</t>
  </si>
  <si>
    <t>Sur la base des parts 2002-12</t>
  </si>
  <si>
    <t>Sur la base des parts 2002-04</t>
  </si>
  <si>
    <t>parts 2012</t>
  </si>
  <si>
    <t>2002-12</t>
  </si>
  <si>
    <t>2002-04</t>
  </si>
  <si>
    <t xml:space="preserve">     Allemagne</t>
  </si>
  <si>
    <t xml:space="preserve">     France</t>
  </si>
  <si>
    <t xml:space="preserve">     Italie</t>
  </si>
  <si>
    <t xml:space="preserve">     Royaume-Uni</t>
  </si>
  <si>
    <t xml:space="preserve">     Espagne</t>
  </si>
  <si>
    <t xml:space="preserve">     Grèce</t>
  </si>
  <si>
    <t xml:space="preserve">     Belgique</t>
  </si>
  <si>
    <t xml:space="preserve">     Portugal</t>
  </si>
  <si>
    <t xml:space="preserve">     Pologne</t>
  </si>
  <si>
    <t xml:space="preserve">     Suède</t>
  </si>
  <si>
    <t xml:space="preserve">     Norvège</t>
  </si>
  <si>
    <t xml:space="preserve">     Autres</t>
  </si>
  <si>
    <t>Pays du Golfe</t>
  </si>
  <si>
    <t>Afrique</t>
  </si>
  <si>
    <t>Amérique latine</t>
  </si>
  <si>
    <t>Moyen Orient</t>
  </si>
  <si>
    <t>incl in Gulf</t>
  </si>
  <si>
    <t>Asie</t>
  </si>
  <si>
    <t>Russie</t>
  </si>
  <si>
    <t xml:space="preserve">     Dont à travers des sociétés écran</t>
  </si>
  <si>
    <t>Check</t>
  </si>
  <si>
    <t>check</t>
  </si>
  <si>
    <t>Assumption that 80% of accounts held through sham corporations belong to Europeans</t>
  </si>
  <si>
    <t>10% to US</t>
  </si>
  <si>
    <t>10% restant à attribuer</t>
  </si>
  <si>
    <t>(à checker)</t>
  </si>
  <si>
    <t>fonds distribués en Suisse</t>
  </si>
  <si>
    <t>domiciliés au lux</t>
  </si>
  <si>
    <t>en Irlande</t>
  </si>
  <si>
    <t>en Suisse</t>
  </si>
  <si>
    <t>Dans d'autres pays</t>
  </si>
  <si>
    <r>
      <rPr>
        <u/>
        <sz val="10"/>
        <rFont val="Verdana"/>
      </rPr>
      <t>Notes</t>
    </r>
    <r>
      <rPr>
        <sz val="10"/>
        <rFont val="Verdana"/>
      </rPr>
      <t>: (1) In the ICEP list, a distinction is made between Bank Julius Bär &amp; Co. AG and Banque Julius Baer (Genève) SA.</t>
    </r>
  </si>
  <si>
    <r>
      <rPr>
        <u/>
        <sz val="10"/>
        <rFont val="Verdana"/>
      </rPr>
      <t>Source</t>
    </r>
    <r>
      <rPr>
        <sz val="10"/>
        <rFont val="Verdana"/>
      </rPr>
      <t>: Perrenoud et al. (2000) table 14 (which in turns lists the following sources:</t>
    </r>
  </si>
  <si>
    <t>My estimate: 1 bank</t>
  </si>
  <si>
    <t>ICEP Estimates</t>
  </si>
  <si>
    <t>(thousands of Swiss francs)</t>
  </si>
  <si>
    <t>Table S1: Portfolio securities deposited in Swiss banks in 1945 – Bank level data</t>
  </si>
  <si>
    <t>Table S2: Portfolio securities deposited in Swiss banks in 1945 – Summary (thoushands of SFr)</t>
  </si>
  <si>
    <t>Table S4: Methods Used to Compute Missing Values of Securities Deposits in the 7 big Banks</t>
  </si>
  <si>
    <t>Table S3: Raw Available Data on the Securities Deposits in the 7 Swiss Big Banks Of the Twentieth Century, 1907-1971</t>
  </si>
  <si>
    <t>Table S5: Value of the Securities Held in Custody in Swiss banks, 1907-2012, mn of CHF (year-end data)</t>
  </si>
  <si>
    <t>Notes: All data on this table include Swiss-owned plus foreign owned securities.</t>
  </si>
  <si>
    <t>Table S6: Commission Income by Category of Bank, 1930-2008</t>
  </si>
  <si>
    <t>Table S7: Total Gross Income by Category of Bank, 1906-2008, mn of CHF</t>
  </si>
  <si>
    <t>Table S8: Securities Held in Switzerland, Breakdown by Type and Residence of Owner</t>
  </si>
  <si>
    <t>Table S9: Securities in Custody in Switzerland, 1998-2012 (year-end data)</t>
  </si>
  <si>
    <t>Table CX: Fiduciary Deposits, 1945-2012</t>
  </si>
  <si>
    <t>0</t>
  </si>
  <si>
    <t>.</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</si>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</sst>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00"/>
    <numFmt numFmtId="165" formatCode="0.0"/>
    <numFmt numFmtId="166" formatCode="#,##0.0"/>
    <numFmt numFmtId="167" formatCode="0.0%"/>
    <numFmt numFmtId="168" formatCode="\$#,##0\ ;\(\$#,##0\)"/>
    <numFmt numFmtId="169" formatCode="#\ ###\ ###"/>
    <numFmt numFmtId="170" formatCode="###\ ###\ ###"/>
    <numFmt numFmtId="171" formatCode="0.000%"/>
    <numFmt numFmtId="172" formatCode="###0.00"/>
    <numFmt numFmtId="173" formatCode="yyyy"/>
    <numFmt numFmtId="174" formatCode="yyyy\ mm"/>
    <numFmt numFmtId="175" formatCode="yyyy\ mm\ dd"/>
  </numFmts>
  <fonts count="54" x14ac:knownFonts="1">
    <font>
      <sz val="12"/>
      <color theme="1"/>
      <name val="Calibri"/>
      <family val="2"/>
      <scheme val="minor"/>
    </font>
    <font>
      <sz val="9"/>
      <color indexed="81"/>
      <name val="Calibri"/>
      <family val="2"/>
    </font>
    <font>
      <b/>
      <sz val="9"/>
      <color indexed="81"/>
      <name val="Calibri"/>
      <family val="2"/>
    </font>
    <font>
      <sz val="12"/>
      <color indexed="8"/>
      <name val="Calibri"/>
      <family val="2"/>
    </font>
    <font>
      <sz val="10"/>
      <name val="Verdana"/>
    </font>
    <font>
      <b/>
      <sz val="10"/>
      <name val="Verdana"/>
    </font>
    <font>
      <b/>
      <sz val="15"/>
      <name val="Verdana"/>
    </font>
    <font>
      <i/>
      <sz val="10"/>
      <name val="Verdana"/>
    </font>
    <font>
      <sz val="12"/>
      <name val="Verdana"/>
    </font>
    <font>
      <b/>
      <sz val="14"/>
      <name val="Verdana"/>
    </font>
    <font>
      <sz val="10"/>
      <name val="Arial"/>
    </font>
    <font>
      <b/>
      <sz val="12"/>
      <name val="Verdana"/>
    </font>
    <font>
      <sz val="8"/>
      <name val="Calibri"/>
      <family val="2"/>
    </font>
    <font>
      <i/>
      <sz val="12"/>
      <name val="Verdana"/>
    </font>
    <font>
      <sz val="14"/>
      <name val="Verdana"/>
    </font>
    <font>
      <sz val="11"/>
      <color indexed="8"/>
      <name val="Arial"/>
      <family val="2"/>
    </font>
    <font>
      <vertAlign val="superscript"/>
      <sz val="11"/>
      <color indexed="8"/>
      <name val="Arial"/>
    </font>
    <font>
      <sz val="12"/>
      <color indexed="24"/>
      <name val="Arial"/>
    </font>
    <font>
      <b/>
      <sz val="8"/>
      <color indexed="24"/>
      <name val="Times New Roman"/>
    </font>
    <font>
      <sz val="8"/>
      <color indexed="24"/>
      <name val="Times New Roman"/>
    </font>
    <font>
      <sz val="7"/>
      <name val="Helvetica"/>
    </font>
    <font>
      <sz val="8"/>
      <name val="Arial"/>
      <family val="2"/>
    </font>
    <font>
      <sz val="10"/>
      <color indexed="12"/>
      <name val="Arial"/>
    </font>
    <font>
      <b/>
      <sz val="10"/>
      <name val="Arial"/>
    </font>
    <font>
      <sz val="10"/>
      <color indexed="8"/>
      <name val="Arial"/>
    </font>
    <font>
      <b/>
      <sz val="10"/>
      <color indexed="8"/>
      <name val="Arial"/>
      <family val="2"/>
    </font>
    <font>
      <sz val="12"/>
      <color theme="1"/>
      <name val="Calibri"/>
      <family val="2"/>
      <scheme val="minor"/>
    </font>
    <font>
      <u/>
      <sz val="12"/>
      <color theme="10"/>
      <name val="Calibri"/>
      <family val="2"/>
      <scheme val="minor"/>
    </font>
    <font>
      <sz val="12"/>
      <color theme="1"/>
      <name val="Arial"/>
      <family val="2"/>
    </font>
    <font>
      <b/>
      <sz val="12"/>
      <color theme="1"/>
      <name val="Calibri"/>
      <family val="2"/>
      <scheme val="minor"/>
    </font>
    <font>
      <b/>
      <sz val="12"/>
      <color theme="0"/>
      <name val="Calibri"/>
      <family val="2"/>
      <scheme val="minor"/>
    </font>
    <font>
      <i/>
      <sz val="12"/>
      <color theme="1"/>
      <name val="Calibri"/>
      <scheme val="minor"/>
    </font>
    <font>
      <sz val="11"/>
      <color theme="1"/>
      <name val="Arial"/>
    </font>
    <font>
      <b/>
      <sz val="11"/>
      <color theme="1"/>
      <name val="Arial"/>
    </font>
    <font>
      <i/>
      <sz val="12"/>
      <color theme="1"/>
      <name val="Arial"/>
    </font>
    <font>
      <b/>
      <sz val="12"/>
      <color theme="1"/>
      <name val="Arial"/>
      <family val="2"/>
    </font>
    <font>
      <i/>
      <sz val="11"/>
      <color theme="1"/>
      <name val="Arial"/>
    </font>
    <font>
      <b/>
      <sz val="14"/>
      <color theme="1"/>
      <name val="Arial"/>
    </font>
    <font>
      <sz val="10"/>
      <color rgb="FFFF0000"/>
      <name val="Verdana"/>
    </font>
    <font>
      <sz val="12"/>
      <color rgb="FFFF0000"/>
      <name val="Arial"/>
      <family val="2"/>
    </font>
    <font>
      <i/>
      <sz val="12"/>
      <name val="Calibri"/>
      <scheme val="minor"/>
    </font>
    <font>
      <sz val="12"/>
      <name val="Calibri"/>
      <scheme val="minor"/>
    </font>
    <font>
      <sz val="10"/>
      <color theme="1"/>
      <name val="Arial"/>
    </font>
    <font>
      <b/>
      <sz val="10"/>
      <color theme="1"/>
      <name val="Arial"/>
    </font>
    <font>
      <i/>
      <sz val="10"/>
      <color theme="1"/>
      <name val="Arial"/>
    </font>
    <font>
      <u/>
      <sz val="10"/>
      <color theme="10"/>
      <name val="Arial"/>
    </font>
    <font>
      <b/>
      <u/>
      <sz val="12"/>
      <color theme="10"/>
      <name val="Calibri"/>
      <family val="2"/>
      <scheme val="minor"/>
    </font>
    <font>
      <sz val="10"/>
      <color rgb="FFFF0000"/>
      <name val="Arial"/>
    </font>
    <font>
      <b/>
      <i/>
      <sz val="12"/>
      <color theme="1"/>
      <name val="Arial"/>
    </font>
    <font>
      <u/>
      <sz val="10"/>
      <name val="Verdana"/>
    </font>
    <font>
      <b/>
      <sz val="13"/>
      <name val="Verdana"/>
    </font>
    <font>
      <sz val="12"/>
      <color theme="1"/>
      <name val="Arial Narrow"/>
    </font>
    <font>
      <sz val="11"/>
      <color theme="1"/>
      <name val="Arial Narrow"/>
    </font>
    <font>
      <u/>
      <sz val="12"/>
      <color theme="11"/>
      <name val="Calibri"/>
      <family val="2"/>
      <scheme val="minor"/>
    </font>
  </fonts>
  <fills count="25">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1"/>
        <bgColor indexed="64"/>
      </patternFill>
    </fill>
    <fill>
      <patternFill patternType="solid">
        <fgColor indexed="50"/>
        <bgColor indexed="64"/>
      </patternFill>
    </fill>
    <fill>
      <patternFill patternType="solid">
        <fgColor indexed="29"/>
        <bgColor indexed="64"/>
      </patternFill>
    </fill>
    <fill>
      <patternFill patternType="solid">
        <fgColor indexed="15"/>
        <bgColor indexed="64"/>
      </patternFill>
    </fill>
    <fill>
      <patternFill patternType="solid">
        <fgColor indexed="24"/>
        <bgColor indexed="64"/>
      </patternFill>
    </fill>
    <fill>
      <patternFill patternType="solid">
        <fgColor indexed="46"/>
        <bgColor indexed="64"/>
      </patternFill>
    </fill>
    <fill>
      <patternFill patternType="solid">
        <fgColor indexed="14"/>
        <bgColor indexed="64"/>
      </patternFill>
    </fill>
    <fill>
      <patternFill patternType="solid">
        <fgColor indexed="45"/>
        <bgColor indexed="64"/>
      </patternFill>
    </fill>
    <fill>
      <patternFill patternType="solid">
        <fgColor indexed="35"/>
        <bgColor indexed="64"/>
      </patternFill>
    </fill>
    <fill>
      <patternFill patternType="solid">
        <fgColor indexed="42"/>
        <bgColor indexed="64"/>
      </patternFill>
    </fill>
    <fill>
      <patternFill patternType="solid">
        <fgColor indexed="27"/>
        <bgColor indexed="64"/>
      </patternFill>
    </fill>
    <fill>
      <patternFill patternType="solid">
        <fgColor indexed="11"/>
        <bgColor indexed="64"/>
      </patternFill>
    </fill>
    <fill>
      <patternFill patternType="solid">
        <fgColor indexed="1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CCFFCC"/>
        <bgColor indexed="64"/>
      </patternFill>
    </fill>
    <fill>
      <patternFill patternType="solid">
        <fgColor rgb="FF008000"/>
        <bgColor indexed="64"/>
      </patternFill>
    </fill>
    <fill>
      <patternFill patternType="solid">
        <fgColor theme="8" tint="0.79998168889431442"/>
        <bgColor indexed="64"/>
      </patternFill>
    </fill>
    <fill>
      <patternFill patternType="solid">
        <fgColor theme="0"/>
        <bgColor indexed="64"/>
      </patternFill>
    </fill>
  </fills>
  <borders count="45">
    <border>
      <left/>
      <right/>
      <top/>
      <bottom/>
      <diagonal/>
    </border>
    <border>
      <left style="thin">
        <color auto="1"/>
      </left>
      <right/>
      <top/>
      <bottom/>
      <diagonal/>
    </border>
    <border>
      <left/>
      <right/>
      <top/>
      <bottom style="thin">
        <color auto="1"/>
      </bottom>
      <diagonal/>
    </border>
    <border>
      <left/>
      <right/>
      <top style="thin">
        <color auto="1"/>
      </top>
      <bottom/>
      <diagonal/>
    </border>
    <border>
      <left/>
      <right/>
      <top style="thin">
        <color auto="1"/>
      </top>
      <bottom style="medium">
        <color auto="1"/>
      </bottom>
      <diagonal/>
    </border>
    <border>
      <left/>
      <right/>
      <top/>
      <bottom style="medium">
        <color auto="1"/>
      </bottom>
      <diagonal/>
    </border>
    <border>
      <left/>
      <right style="thin">
        <color auto="1"/>
      </right>
      <top/>
      <bottom/>
      <diagonal/>
    </border>
    <border>
      <left/>
      <right/>
      <top style="dashed">
        <color auto="1"/>
      </top>
      <bottom/>
      <diagonal/>
    </border>
    <border>
      <left/>
      <right style="thin">
        <color auto="1"/>
      </right>
      <top style="thin">
        <color auto="1"/>
      </top>
      <bottom/>
      <diagonal/>
    </border>
    <border>
      <left/>
      <right/>
      <top/>
      <bottom style="dashed">
        <color auto="1"/>
      </bottom>
      <diagonal/>
    </border>
    <border>
      <left/>
      <right style="thin">
        <color auto="1"/>
      </right>
      <top/>
      <bottom style="dashed">
        <color auto="1"/>
      </bottom>
      <diagonal/>
    </border>
    <border>
      <left style="thick">
        <color auto="1"/>
      </left>
      <right/>
      <top/>
      <bottom/>
      <diagonal/>
    </border>
    <border>
      <left style="thick">
        <color auto="1"/>
      </left>
      <right/>
      <top/>
      <bottom style="medium">
        <color auto="1"/>
      </bottom>
      <diagonal/>
    </border>
    <border>
      <left/>
      <right style="thick">
        <color auto="1"/>
      </right>
      <top/>
      <bottom/>
      <diagonal/>
    </border>
    <border>
      <left style="thick">
        <color auto="1"/>
      </left>
      <right/>
      <top/>
      <bottom style="dashed">
        <color auto="1"/>
      </bottom>
      <diagonal/>
    </border>
    <border>
      <left style="thick">
        <color auto="1"/>
      </left>
      <right/>
      <top/>
      <bottom style="thick">
        <color auto="1"/>
      </bottom>
      <diagonal/>
    </border>
    <border>
      <left/>
      <right/>
      <top/>
      <bottom style="thick">
        <color auto="1"/>
      </bottom>
      <diagonal/>
    </border>
    <border>
      <left/>
      <right style="thin">
        <color auto="1"/>
      </right>
      <top/>
      <bottom style="thick">
        <color auto="1"/>
      </bottom>
      <diagonal/>
    </border>
    <border>
      <left/>
      <right style="thick">
        <color auto="1"/>
      </right>
      <top/>
      <bottom style="medium">
        <color auto="1"/>
      </bottom>
      <diagonal/>
    </border>
    <border>
      <left style="thick">
        <color auto="1"/>
      </left>
      <right/>
      <top style="thin">
        <color auto="1"/>
      </top>
      <bottom/>
      <diagonal/>
    </border>
    <border>
      <left/>
      <right style="thick">
        <color auto="1"/>
      </right>
      <top/>
      <bottom style="dashed">
        <color auto="1"/>
      </bottom>
      <diagonal/>
    </border>
    <border>
      <left/>
      <right style="thick">
        <color auto="1"/>
      </right>
      <top/>
      <bottom style="thick">
        <color auto="1"/>
      </bottom>
      <diagonal/>
    </border>
    <border>
      <left/>
      <right style="thin">
        <color auto="1"/>
      </right>
      <top/>
      <bottom style="thin">
        <color auto="1"/>
      </bottom>
      <diagonal/>
    </border>
    <border>
      <left/>
      <right/>
      <top style="medium">
        <color auto="1"/>
      </top>
      <bottom/>
      <diagonal/>
    </border>
    <border>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ck">
        <color auto="1"/>
      </top>
      <bottom/>
      <diagonal/>
    </border>
    <border>
      <left/>
      <right/>
      <top style="thin">
        <color auto="1"/>
      </top>
      <bottom style="thin">
        <color auto="1"/>
      </bottom>
      <diagonal/>
    </border>
    <border>
      <left style="thick">
        <color auto="1"/>
      </left>
      <right/>
      <top style="thick">
        <color auto="1"/>
      </top>
      <bottom/>
      <diagonal/>
    </border>
    <border>
      <left/>
      <right style="thick">
        <color auto="1"/>
      </right>
      <top style="thick">
        <color auto="1"/>
      </top>
      <bottom/>
      <diagonal/>
    </border>
    <border>
      <left/>
      <right style="thick">
        <color auto="1"/>
      </right>
      <top style="medium">
        <color auto="1"/>
      </top>
      <bottom/>
      <diagonal/>
    </border>
    <border>
      <left/>
      <right/>
      <top style="medium">
        <color auto="1"/>
      </top>
      <bottom style="thin">
        <color auto="1"/>
      </bottom>
      <diagonal/>
    </border>
    <border>
      <left/>
      <right style="thick">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double">
        <color auto="1"/>
      </top>
      <bottom/>
      <diagonal/>
    </border>
    <border>
      <left/>
      <right/>
      <top/>
      <bottom style="double">
        <color auto="1"/>
      </bottom>
      <diagonal/>
    </border>
    <border>
      <left/>
      <right/>
      <top style="thin">
        <color auto="1"/>
      </top>
      <bottom style="double">
        <color auto="1"/>
      </bottom>
      <diagonal/>
    </border>
    <border>
      <left/>
      <right style="thick">
        <color auto="1"/>
      </right>
      <top style="thin">
        <color auto="1"/>
      </top>
      <bottom/>
      <diagonal/>
    </border>
  </borders>
  <cellStyleXfs count="29">
    <xf numFmtId="0" fontId="0" fillId="0" borderId="0"/>
    <xf numFmtId="0" fontId="17"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3" fontId="17" fillId="0" borderId="0" applyFont="0" applyFill="0" applyBorder="0" applyAlignment="0" applyProtection="0"/>
    <xf numFmtId="0" fontId="27" fillId="0" borderId="0" applyNumberFormat="0" applyFill="0" applyBorder="0" applyAlignment="0" applyProtection="0"/>
    <xf numFmtId="168" fontId="17" fillId="0" borderId="0" applyFont="0" applyFill="0" applyBorder="0" applyAlignment="0" applyProtection="0"/>
    <xf numFmtId="0" fontId="4" fillId="0" borderId="0"/>
    <xf numFmtId="0" fontId="10" fillId="0" borderId="0"/>
    <xf numFmtId="0" fontId="4" fillId="0" borderId="0"/>
    <xf numFmtId="0" fontId="10" fillId="0" borderId="0"/>
    <xf numFmtId="0" fontId="28" fillId="0" borderId="0"/>
    <xf numFmtId="0" fontId="10" fillId="0" borderId="0"/>
    <xf numFmtId="0" fontId="10" fillId="0" borderId="0"/>
    <xf numFmtId="0" fontId="10" fillId="0" borderId="0"/>
    <xf numFmtId="0" fontId="26" fillId="0" borderId="0"/>
    <xf numFmtId="9" fontId="26"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0" fontId="10" fillId="0" borderId="0"/>
    <xf numFmtId="0" fontId="20" fillId="0" borderId="1">
      <alignment horizontal="center"/>
    </xf>
    <xf numFmtId="2" fontId="17"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cellStyleXfs>
  <cellXfs count="465">
    <xf numFmtId="0" fontId="0" fillId="0" borderId="0" xfId="0"/>
    <xf numFmtId="0" fontId="0" fillId="0" borderId="0" xfId="0" applyAlignment="1">
      <alignment wrapText="1"/>
    </xf>
    <xf numFmtId="0" fontId="27" fillId="0" borderId="0" xfId="5" applyAlignment="1">
      <alignment wrapText="1"/>
    </xf>
    <xf numFmtId="2" fontId="0" fillId="0" borderId="0" xfId="0" applyNumberFormat="1"/>
    <xf numFmtId="0" fontId="29" fillId="0" borderId="0" xfId="0" applyFont="1" applyAlignment="1"/>
    <xf numFmtId="0" fontId="0" fillId="0" borderId="0" xfId="0" applyAlignment="1"/>
    <xf numFmtId="2" fontId="0" fillId="19" borderId="0" xfId="0" applyNumberFormat="1" applyFill="1"/>
    <xf numFmtId="3" fontId="0" fillId="0" borderId="0" xfId="0" applyNumberFormat="1"/>
    <xf numFmtId="0" fontId="31" fillId="0" borderId="0" xfId="0" applyFont="1" applyAlignment="1">
      <alignment wrapText="1"/>
    </xf>
    <xf numFmtId="0" fontId="29" fillId="0" borderId="0" xfId="0" applyFont="1"/>
    <xf numFmtId="2" fontId="0" fillId="0" borderId="0" xfId="0" applyNumberFormat="1" applyFill="1"/>
    <xf numFmtId="9" fontId="26" fillId="0" borderId="0" xfId="16" applyFont="1"/>
    <xf numFmtId="166" fontId="0" fillId="0" borderId="0" xfId="0" applyNumberFormat="1"/>
    <xf numFmtId="3" fontId="0" fillId="0" borderId="2" xfId="0" applyNumberFormat="1" applyBorder="1"/>
    <xf numFmtId="17" fontId="0" fillId="0" borderId="0" xfId="0" applyNumberFormat="1" applyAlignment="1">
      <alignment wrapText="1"/>
    </xf>
    <xf numFmtId="3" fontId="0" fillId="0" borderId="0" xfId="0" applyNumberFormat="1" applyBorder="1"/>
    <xf numFmtId="3" fontId="0" fillId="19" borderId="0" xfId="0" applyNumberFormat="1" applyFill="1"/>
    <xf numFmtId="9" fontId="26" fillId="0" borderId="0" xfId="16" applyFont="1"/>
    <xf numFmtId="2" fontId="26" fillId="0" borderId="0" xfId="16" applyNumberFormat="1" applyFont="1"/>
    <xf numFmtId="3" fontId="0" fillId="0" borderId="0" xfId="0" applyNumberFormat="1" applyFill="1"/>
    <xf numFmtId="2" fontId="0" fillId="0" borderId="2" xfId="0" applyNumberFormat="1" applyBorder="1"/>
    <xf numFmtId="0" fontId="4" fillId="0" borderId="0" xfId="7"/>
    <xf numFmtId="0" fontId="5" fillId="0" borderId="0" xfId="7" applyFont="1"/>
    <xf numFmtId="0" fontId="6" fillId="0" borderId="0" xfId="7" applyFont="1"/>
    <xf numFmtId="0" fontId="4" fillId="0" borderId="0" xfId="7" applyAlignment="1">
      <alignment wrapText="1"/>
    </xf>
    <xf numFmtId="0" fontId="4" fillId="0" borderId="3" xfId="7" applyBorder="1"/>
    <xf numFmtId="0" fontId="4" fillId="0" borderId="4" xfId="7" applyBorder="1" applyAlignment="1">
      <alignment wrapText="1"/>
    </xf>
    <xf numFmtId="0" fontId="4" fillId="0" borderId="4" xfId="7" applyFont="1" applyBorder="1" applyAlignment="1">
      <alignment wrapText="1"/>
    </xf>
    <xf numFmtId="0" fontId="7" fillId="0" borderId="4" xfId="7" applyFont="1" applyBorder="1"/>
    <xf numFmtId="0" fontId="4" fillId="0" borderId="5" xfId="7" applyBorder="1"/>
    <xf numFmtId="0" fontId="4" fillId="0" borderId="0" xfId="7" applyBorder="1"/>
    <xf numFmtId="0" fontId="4" fillId="0" borderId="0" xfId="7" applyBorder="1" applyAlignment="1">
      <alignment wrapText="1"/>
    </xf>
    <xf numFmtId="0" fontId="4" fillId="0" borderId="0" xfId="7" applyFont="1" applyBorder="1" applyAlignment="1">
      <alignment wrapText="1"/>
    </xf>
    <xf numFmtId="0" fontId="4" fillId="0" borderId="0" xfId="7" applyFill="1" applyBorder="1" applyAlignment="1">
      <alignment wrapText="1"/>
    </xf>
    <xf numFmtId="0" fontId="4" fillId="0" borderId="3" xfId="7" applyBorder="1" applyAlignment="1">
      <alignment wrapText="1"/>
    </xf>
    <xf numFmtId="0" fontId="4" fillId="0" borderId="3" xfId="7" applyFont="1" applyBorder="1" applyAlignment="1">
      <alignment wrapText="1"/>
    </xf>
    <xf numFmtId="0" fontId="4" fillId="0" borderId="0" xfId="7" applyFont="1" applyAlignment="1">
      <alignment wrapText="1"/>
    </xf>
    <xf numFmtId="0" fontId="4" fillId="0" borderId="0" xfId="7" applyFont="1"/>
    <xf numFmtId="0" fontId="4" fillId="0" borderId="0" xfId="7" applyFont="1" applyBorder="1"/>
    <xf numFmtId="0" fontId="4" fillId="0" borderId="3" xfId="7" applyFont="1" applyBorder="1"/>
    <xf numFmtId="0" fontId="8" fillId="0" borderId="0" xfId="7" applyFont="1"/>
    <xf numFmtId="0" fontId="8" fillId="0" borderId="0" xfId="7" applyFont="1" applyBorder="1"/>
    <xf numFmtId="0" fontId="9" fillId="0" borderId="0" xfId="7" applyFont="1"/>
    <xf numFmtId="0" fontId="5" fillId="0" borderId="0" xfId="7" applyFont="1" applyBorder="1" applyAlignment="1">
      <alignment horizontal="left" vertical="center"/>
    </xf>
    <xf numFmtId="0" fontId="5" fillId="0" borderId="0" xfId="7" applyFont="1" applyAlignment="1">
      <alignment wrapText="1"/>
    </xf>
    <xf numFmtId="0" fontId="5" fillId="0" borderId="5" xfId="7" applyFont="1" applyBorder="1"/>
    <xf numFmtId="0" fontId="11" fillId="0" borderId="2" xfId="7" applyFont="1" applyBorder="1"/>
    <xf numFmtId="0" fontId="4" fillId="0" borderId="0" xfId="7" applyFont="1" applyBorder="1" applyAlignment="1">
      <alignment horizontal="left" wrapText="1"/>
    </xf>
    <xf numFmtId="0" fontId="4" fillId="0" borderId="0" xfId="7" applyBorder="1" applyAlignment="1">
      <alignment horizontal="left" wrapText="1"/>
    </xf>
    <xf numFmtId="3" fontId="4" fillId="0" borderId="0" xfId="7" applyNumberFormat="1"/>
    <xf numFmtId="3" fontId="9" fillId="0" borderId="0" xfId="7" applyNumberFormat="1" applyFont="1"/>
    <xf numFmtId="0" fontId="4" fillId="0" borderId="0" xfId="7" applyAlignment="1">
      <alignment horizontal="right"/>
    </xf>
    <xf numFmtId="0" fontId="4" fillId="0" borderId="0" xfId="7" applyFill="1" applyBorder="1"/>
    <xf numFmtId="0" fontId="13" fillId="0" borderId="3" xfId="7" applyFont="1" applyBorder="1"/>
    <xf numFmtId="0" fontId="11" fillId="0" borderId="3" xfId="7" applyFont="1" applyBorder="1"/>
    <xf numFmtId="0" fontId="8" fillId="0" borderId="3" xfId="7" applyFont="1" applyBorder="1"/>
    <xf numFmtId="0" fontId="11" fillId="0" borderId="3" xfId="7" applyFont="1" applyBorder="1" applyAlignment="1">
      <alignment wrapText="1"/>
    </xf>
    <xf numFmtId="0" fontId="8" fillId="0" borderId="0" xfId="7" applyFont="1" applyAlignment="1">
      <alignment wrapText="1"/>
    </xf>
    <xf numFmtId="0" fontId="8" fillId="0" borderId="3" xfId="7" applyFont="1" applyBorder="1" applyAlignment="1">
      <alignment wrapText="1"/>
    </xf>
    <xf numFmtId="0" fontId="8" fillId="0" borderId="5" xfId="7" applyFont="1" applyBorder="1"/>
    <xf numFmtId="0" fontId="8" fillId="0" borderId="5" xfId="7" applyFont="1" applyBorder="1" applyAlignment="1">
      <alignment wrapText="1"/>
    </xf>
    <xf numFmtId="0" fontId="11" fillId="0" borderId="0" xfId="7" applyFont="1" applyBorder="1"/>
    <xf numFmtId="0" fontId="8" fillId="0" borderId="0" xfId="7" applyFont="1" applyBorder="1" applyAlignment="1">
      <alignment wrapText="1"/>
    </xf>
    <xf numFmtId="0" fontId="32" fillId="0" borderId="0" xfId="0" applyFont="1"/>
    <xf numFmtId="0" fontId="32" fillId="0" borderId="0" xfId="0" applyFont="1" applyAlignment="1">
      <alignment wrapText="1"/>
    </xf>
    <xf numFmtId="0" fontId="32" fillId="0" borderId="0" xfId="0" applyFont="1" applyBorder="1"/>
    <xf numFmtId="3" fontId="32" fillId="0" borderId="0" xfId="0" applyNumberFormat="1" applyFont="1" applyBorder="1"/>
    <xf numFmtId="0" fontId="33" fillId="0" borderId="0" xfId="0" applyFont="1"/>
    <xf numFmtId="0" fontId="32" fillId="0" borderId="11" xfId="0" applyFont="1" applyBorder="1"/>
    <xf numFmtId="0" fontId="32" fillId="0" borderId="12" xfId="0" applyFont="1" applyBorder="1"/>
    <xf numFmtId="0" fontId="32" fillId="0" borderId="11" xfId="0" applyFont="1" applyBorder="1" applyAlignment="1">
      <alignment wrapText="1"/>
    </xf>
    <xf numFmtId="0" fontId="28" fillId="0" borderId="0" xfId="0" applyFont="1" applyBorder="1" applyAlignment="1">
      <alignment wrapText="1"/>
    </xf>
    <xf numFmtId="0" fontId="34" fillId="0" borderId="0" xfId="0" applyFont="1" applyBorder="1" applyAlignment="1">
      <alignment wrapText="1"/>
    </xf>
    <xf numFmtId="0" fontId="32" fillId="0" borderId="16" xfId="0" applyFont="1" applyBorder="1"/>
    <xf numFmtId="0" fontId="32" fillId="0" borderId="5" xfId="0" applyFont="1" applyBorder="1" applyAlignment="1">
      <alignment horizontal="center"/>
    </xf>
    <xf numFmtId="0" fontId="32" fillId="0" borderId="18" xfId="0" applyFont="1" applyBorder="1" applyAlignment="1">
      <alignment horizontal="center"/>
    </xf>
    <xf numFmtId="0" fontId="32" fillId="0" borderId="13" xfId="0" applyFont="1" applyBorder="1"/>
    <xf numFmtId="0" fontId="33" fillId="0" borderId="0" xfId="0" applyFont="1" applyBorder="1"/>
    <xf numFmtId="3" fontId="28" fillId="0" borderId="0" xfId="0" applyNumberFormat="1" applyFont="1" applyBorder="1"/>
    <xf numFmtId="3" fontId="28" fillId="0" borderId="13" xfId="0" applyNumberFormat="1" applyFont="1" applyBorder="1"/>
    <xf numFmtId="3" fontId="35" fillId="0" borderId="0" xfId="0" applyNumberFormat="1" applyFont="1" applyBorder="1"/>
    <xf numFmtId="0" fontId="28" fillId="0" borderId="0" xfId="0" applyFont="1" applyBorder="1"/>
    <xf numFmtId="3" fontId="28" fillId="0" borderId="0" xfId="0" applyNumberFormat="1" applyFont="1" applyBorder="1" applyAlignment="1">
      <alignment wrapText="1"/>
    </xf>
    <xf numFmtId="0" fontId="28" fillId="0" borderId="9" xfId="0" applyFont="1" applyBorder="1"/>
    <xf numFmtId="9" fontId="28" fillId="0" borderId="0" xfId="16" applyFont="1" applyBorder="1"/>
    <xf numFmtId="9" fontId="28" fillId="0" borderId="13" xfId="16" applyFont="1" applyBorder="1"/>
    <xf numFmtId="0" fontId="32" fillId="0" borderId="0" xfId="0" applyFont="1" applyBorder="1" applyAlignment="1">
      <alignment horizontal="center"/>
    </xf>
    <xf numFmtId="0" fontId="32" fillId="0" borderId="13" xfId="0" applyFont="1" applyBorder="1" applyAlignment="1">
      <alignment horizontal="center"/>
    </xf>
    <xf numFmtId="9" fontId="32" fillId="0" borderId="0" xfId="16" applyFont="1" applyAlignment="1">
      <alignment wrapText="1"/>
    </xf>
    <xf numFmtId="9" fontId="32" fillId="0" borderId="0" xfId="16" applyFont="1"/>
    <xf numFmtId="0" fontId="29" fillId="0" borderId="0" xfId="0" applyFont="1" applyAlignment="1">
      <alignment wrapText="1"/>
    </xf>
    <xf numFmtId="9" fontId="32" fillId="0" borderId="0" xfId="0" applyNumberFormat="1" applyFont="1"/>
    <xf numFmtId="167" fontId="28" fillId="0" borderId="0" xfId="16" applyNumberFormat="1" applyFont="1" applyBorder="1"/>
    <xf numFmtId="0" fontId="34" fillId="0" borderId="0" xfId="0" applyFont="1" applyFill="1" applyBorder="1" applyAlignment="1">
      <alignment wrapText="1"/>
    </xf>
    <xf numFmtId="164" fontId="4" fillId="0" borderId="0" xfId="7" applyNumberFormat="1"/>
    <xf numFmtId="164" fontId="4" fillId="19" borderId="0" xfId="7" applyNumberFormat="1" applyFill="1"/>
    <xf numFmtId="14" fontId="4" fillId="0" borderId="0" xfId="7" applyNumberFormat="1"/>
    <xf numFmtId="0" fontId="5" fillId="0" borderId="25" xfId="7" applyFont="1" applyBorder="1" applyAlignment="1">
      <alignment wrapText="1"/>
    </xf>
    <xf numFmtId="0" fontId="7" fillId="0" borderId="0" xfId="7" applyFont="1" applyAlignment="1">
      <alignment wrapText="1"/>
    </xf>
    <xf numFmtId="0" fontId="32" fillId="0" borderId="0" xfId="0" applyFont="1" applyBorder="1" applyAlignment="1">
      <alignment horizontal="center"/>
    </xf>
    <xf numFmtId="165" fontId="0" fillId="0" borderId="0" xfId="0" applyNumberFormat="1"/>
    <xf numFmtId="0" fontId="32" fillId="0" borderId="21" xfId="0" applyFont="1" applyBorder="1"/>
    <xf numFmtId="9" fontId="28" fillId="0" borderId="0" xfId="0" applyNumberFormat="1" applyFont="1" applyBorder="1"/>
    <xf numFmtId="0" fontId="37" fillId="0" borderId="0" xfId="7" applyFont="1" applyFill="1" applyBorder="1" applyAlignment="1">
      <alignment horizontal="center" vertical="center"/>
    </xf>
    <xf numFmtId="9" fontId="26" fillId="0" borderId="0" xfId="16" applyFont="1"/>
    <xf numFmtId="0" fontId="32" fillId="0" borderId="0" xfId="0" applyFont="1" applyBorder="1" applyAlignment="1">
      <alignment horizontal="center"/>
    </xf>
    <xf numFmtId="165" fontId="32" fillId="0" borderId="0" xfId="0" applyNumberFormat="1" applyFont="1" applyAlignment="1">
      <alignment horizontal="center"/>
    </xf>
    <xf numFmtId="0" fontId="28" fillId="0" borderId="0" xfId="11"/>
    <xf numFmtId="9" fontId="32" fillId="0" borderId="0" xfId="16" applyNumberFormat="1" applyFont="1"/>
    <xf numFmtId="9" fontId="4" fillId="0" borderId="0" xfId="16" applyFont="1"/>
    <xf numFmtId="167" fontId="5" fillId="0" borderId="26" xfId="16" applyNumberFormat="1" applyFont="1" applyBorder="1"/>
    <xf numFmtId="167" fontId="4" fillId="0" borderId="0" xfId="16" applyNumberFormat="1" applyFont="1"/>
    <xf numFmtId="167" fontId="5" fillId="0" borderId="27" xfId="16" applyNumberFormat="1" applyFont="1" applyBorder="1"/>
    <xf numFmtId="164" fontId="4" fillId="0" borderId="0" xfId="7" applyNumberFormat="1" applyFill="1"/>
    <xf numFmtId="0" fontId="4" fillId="0" borderId="0" xfId="7" applyFill="1"/>
    <xf numFmtId="9" fontId="4" fillId="0" borderId="0" xfId="16" applyNumberFormat="1" applyFont="1"/>
    <xf numFmtId="0" fontId="4" fillId="0" borderId="6" xfId="7" applyBorder="1"/>
    <xf numFmtId="10" fontId="21" fillId="0" borderId="0" xfId="8" applyNumberFormat="1" applyFont="1" applyFill="1" applyBorder="1" applyAlignment="1">
      <alignment horizontal="right"/>
    </xf>
    <xf numFmtId="9" fontId="4" fillId="0" borderId="0" xfId="7" applyNumberFormat="1"/>
    <xf numFmtId="3" fontId="4" fillId="0" borderId="0" xfId="7" applyNumberFormat="1" applyBorder="1"/>
    <xf numFmtId="3" fontId="4" fillId="0" borderId="0" xfId="7" applyNumberFormat="1" applyFill="1"/>
    <xf numFmtId="169" fontId="4" fillId="0" borderId="6" xfId="10" applyNumberFormat="1" applyFont="1" applyFill="1" applyBorder="1" applyAlignment="1">
      <alignment horizontal="right"/>
    </xf>
    <xf numFmtId="169" fontId="4" fillId="0" borderId="0" xfId="10" applyNumberFormat="1" applyFont="1" applyFill="1" applyBorder="1" applyAlignment="1">
      <alignment horizontal="right"/>
    </xf>
    <xf numFmtId="170" fontId="4" fillId="0" borderId="0" xfId="8" applyNumberFormat="1" applyFont="1" applyFill="1" applyBorder="1" applyAlignment="1">
      <alignment horizontal="right"/>
    </xf>
    <xf numFmtId="3" fontId="4" fillId="0" borderId="3" xfId="7" applyNumberFormat="1" applyBorder="1"/>
    <xf numFmtId="9" fontId="4" fillId="0" borderId="0" xfId="7" applyNumberFormat="1" applyBorder="1"/>
    <xf numFmtId="3" fontId="4" fillId="0" borderId="2" xfId="7" applyNumberFormat="1" applyBorder="1"/>
    <xf numFmtId="169" fontId="4" fillId="0" borderId="8" xfId="10" applyNumberFormat="1" applyFont="1" applyFill="1" applyBorder="1" applyAlignment="1">
      <alignment horizontal="right"/>
    </xf>
    <xf numFmtId="169" fontId="4" fillId="0" borderId="3" xfId="10" applyNumberFormat="1" applyFont="1" applyFill="1" applyBorder="1" applyAlignment="1">
      <alignment horizontal="right"/>
    </xf>
    <xf numFmtId="170" fontId="4" fillId="0" borderId="3" xfId="8" applyNumberFormat="1" applyFont="1" applyFill="1" applyBorder="1" applyAlignment="1">
      <alignment horizontal="right"/>
    </xf>
    <xf numFmtId="9" fontId="4" fillId="0" borderId="2" xfId="7" applyNumberFormat="1" applyBorder="1"/>
    <xf numFmtId="170" fontId="4" fillId="0" borderId="6" xfId="8" applyNumberFormat="1" applyFont="1" applyFill="1" applyBorder="1" applyAlignment="1">
      <alignment horizontal="right"/>
    </xf>
    <xf numFmtId="3" fontId="4" fillId="0" borderId="3" xfId="10" applyNumberFormat="1" applyFont="1" applyFill="1" applyBorder="1" applyAlignment="1">
      <alignment horizontal="right"/>
    </xf>
    <xf numFmtId="3" fontId="5" fillId="0" borderId="0" xfId="7" applyNumberFormat="1" applyFont="1" applyFill="1"/>
    <xf numFmtId="170" fontId="4" fillId="0" borderId="0" xfId="7" applyNumberFormat="1"/>
    <xf numFmtId="0" fontId="4" fillId="0" borderId="0" xfId="7" applyFont="1" applyFill="1" applyAlignment="1">
      <alignment wrapText="1"/>
    </xf>
    <xf numFmtId="0" fontId="4" fillId="0" borderId="6" xfId="7" applyBorder="1" applyAlignment="1">
      <alignment wrapText="1"/>
    </xf>
    <xf numFmtId="167" fontId="4" fillId="0" borderId="0" xfId="7" applyNumberFormat="1" applyAlignment="1">
      <alignment wrapText="1"/>
    </xf>
    <xf numFmtId="167" fontId="4" fillId="0" borderId="0" xfId="7" applyNumberFormat="1" applyFill="1" applyAlignment="1">
      <alignment wrapText="1"/>
    </xf>
    <xf numFmtId="0" fontId="5" fillId="0" borderId="0" xfId="7" applyFont="1" applyFill="1" applyAlignment="1">
      <alignment wrapText="1"/>
    </xf>
    <xf numFmtId="0" fontId="4" fillId="0" borderId="6" xfId="7" applyFont="1" applyBorder="1" applyAlignment="1">
      <alignment wrapText="1"/>
    </xf>
    <xf numFmtId="0" fontId="4" fillId="0" borderId="0" xfId="7" applyFill="1" applyAlignment="1">
      <alignment wrapText="1"/>
    </xf>
    <xf numFmtId="171" fontId="4" fillId="0" borderId="0" xfId="7" applyNumberFormat="1"/>
    <xf numFmtId="166" fontId="4" fillId="0" borderId="0" xfId="7" applyNumberFormat="1"/>
    <xf numFmtId="172" fontId="4" fillId="0" borderId="0" xfId="7" applyNumberFormat="1" applyFont="1" applyFill="1" applyAlignment="1" applyProtection="1"/>
    <xf numFmtId="167" fontId="4" fillId="0" borderId="0" xfId="7" applyNumberFormat="1" applyFont="1" applyAlignment="1">
      <alignment wrapText="1"/>
    </xf>
    <xf numFmtId="3" fontId="4" fillId="3" borderId="0" xfId="7" applyNumberFormat="1" applyFill="1"/>
    <xf numFmtId="167" fontId="4" fillId="0" borderId="0" xfId="7" applyNumberFormat="1"/>
    <xf numFmtId="165" fontId="4" fillId="0" borderId="0" xfId="7" applyNumberFormat="1"/>
    <xf numFmtId="167" fontId="4" fillId="3" borderId="0" xfId="7" applyNumberFormat="1" applyFill="1"/>
    <xf numFmtId="9" fontId="38" fillId="0" borderId="0" xfId="7" applyNumberFormat="1" applyFont="1" applyFill="1"/>
    <xf numFmtId="17" fontId="0" fillId="0" borderId="0" xfId="0" applyNumberFormat="1"/>
    <xf numFmtId="0" fontId="10" fillId="0" borderId="0" xfId="8"/>
    <xf numFmtId="9" fontId="26" fillId="0" borderId="0" xfId="18" applyFont="1"/>
    <xf numFmtId="0" fontId="10" fillId="0" borderId="0" xfId="8" applyAlignment="1">
      <alignment horizontal="right"/>
    </xf>
    <xf numFmtId="174" fontId="10" fillId="4" borderId="0" xfId="8" applyNumberFormat="1" applyFill="1"/>
    <xf numFmtId="0" fontId="10" fillId="5" borderId="28" xfId="8" applyFill="1" applyBorder="1" applyAlignment="1">
      <alignment horizontal="right"/>
    </xf>
    <xf numFmtId="0" fontId="10" fillId="6" borderId="28" xfId="8" applyFill="1" applyBorder="1" applyAlignment="1">
      <alignment horizontal="right"/>
    </xf>
    <xf numFmtId="0" fontId="10" fillId="7" borderId="28" xfId="8" applyFill="1" applyBorder="1" applyAlignment="1">
      <alignment horizontal="right"/>
    </xf>
    <xf numFmtId="0" fontId="10" fillId="8" borderId="28" xfId="8" applyFill="1" applyBorder="1" applyAlignment="1">
      <alignment horizontal="right"/>
    </xf>
    <xf numFmtId="0" fontId="10" fillId="9" borderId="28" xfId="8" applyFill="1" applyBorder="1" applyAlignment="1">
      <alignment horizontal="right"/>
    </xf>
    <xf numFmtId="49" fontId="10" fillId="0" borderId="0" xfId="8" applyNumberFormat="1" applyAlignment="1">
      <alignment horizontal="left"/>
    </xf>
    <xf numFmtId="14" fontId="10" fillId="0" borderId="0" xfId="8" applyNumberFormat="1"/>
    <xf numFmtId="0" fontId="23" fillId="0" borderId="0" xfId="8" applyFont="1"/>
    <xf numFmtId="175" fontId="10" fillId="4" borderId="0" xfId="8" applyNumberFormat="1" applyFill="1"/>
    <xf numFmtId="167" fontId="10" fillId="0" borderId="0" xfId="8" applyNumberFormat="1"/>
    <xf numFmtId="167" fontId="26" fillId="0" borderId="0" xfId="18" applyNumberFormat="1" applyFont="1"/>
    <xf numFmtId="173" fontId="10" fillId="4" borderId="0" xfId="8" applyNumberFormat="1" applyFill="1"/>
    <xf numFmtId="0" fontId="10" fillId="10" borderId="28" xfId="8" applyFill="1" applyBorder="1" applyAlignment="1">
      <alignment horizontal="right"/>
    </xf>
    <xf numFmtId="0" fontId="10" fillId="11" borderId="28" xfId="8" applyFill="1" applyBorder="1" applyAlignment="1">
      <alignment horizontal="right"/>
    </xf>
    <xf numFmtId="0" fontId="10" fillId="12" borderId="28" xfId="8" applyFill="1" applyBorder="1" applyAlignment="1">
      <alignment horizontal="right"/>
    </xf>
    <xf numFmtId="0" fontId="10" fillId="13" borderId="28" xfId="8" applyFill="1" applyBorder="1" applyAlignment="1">
      <alignment horizontal="right"/>
    </xf>
    <xf numFmtId="0" fontId="10" fillId="14" borderId="28" xfId="8" applyFill="1" applyBorder="1" applyAlignment="1">
      <alignment horizontal="right"/>
    </xf>
    <xf numFmtId="0" fontId="10" fillId="15" borderId="28" xfId="8" applyFill="1" applyBorder="1" applyAlignment="1">
      <alignment horizontal="right"/>
    </xf>
    <xf numFmtId="0" fontId="10" fillId="2" borderId="28" xfId="8" applyFill="1" applyBorder="1" applyAlignment="1">
      <alignment horizontal="right"/>
    </xf>
    <xf numFmtId="0" fontId="10" fillId="16" borderId="28" xfId="8" applyFill="1" applyBorder="1" applyAlignment="1">
      <alignment horizontal="right"/>
    </xf>
    <xf numFmtId="0" fontId="10" fillId="3" borderId="28" xfId="8" applyFill="1" applyBorder="1" applyAlignment="1">
      <alignment horizontal="right"/>
    </xf>
    <xf numFmtId="0" fontId="10" fillId="17" borderId="28" xfId="8" applyFill="1" applyBorder="1" applyAlignment="1">
      <alignment horizontal="right"/>
    </xf>
    <xf numFmtId="0" fontId="10" fillId="18" borderId="28" xfId="8" applyFill="1" applyBorder="1" applyAlignment="1">
      <alignment horizontal="right"/>
    </xf>
    <xf numFmtId="9" fontId="26" fillId="0" borderId="0" xfId="20" applyFont="1"/>
    <xf numFmtId="0" fontId="39" fillId="0" borderId="0" xfId="11" applyFont="1"/>
    <xf numFmtId="0" fontId="28" fillId="0" borderId="0" xfId="11" applyAlignment="1">
      <alignment wrapText="1"/>
    </xf>
    <xf numFmtId="0" fontId="0" fillId="0" borderId="0" xfId="0" applyFill="1"/>
    <xf numFmtId="3" fontId="29" fillId="0" borderId="0" xfId="0" applyNumberFormat="1" applyFont="1"/>
    <xf numFmtId="3" fontId="29" fillId="0" borderId="0" xfId="0" applyNumberFormat="1" applyFont="1" applyBorder="1"/>
    <xf numFmtId="3" fontId="40" fillId="19" borderId="0" xfId="0" applyNumberFormat="1" applyFont="1" applyFill="1"/>
    <xf numFmtId="3" fontId="29" fillId="0" borderId="0" xfId="0" applyNumberFormat="1" applyFont="1" applyFill="1" applyBorder="1"/>
    <xf numFmtId="3" fontId="0" fillId="19" borderId="0" xfId="0" applyNumberFormat="1" applyFill="1" applyBorder="1"/>
    <xf numFmtId="174" fontId="0" fillId="0" borderId="0" xfId="0" applyNumberFormat="1" applyFill="1"/>
    <xf numFmtId="3" fontId="0" fillId="0" borderId="0" xfId="0" applyNumberFormat="1" applyFont="1"/>
    <xf numFmtId="9" fontId="26" fillId="0" borderId="0" xfId="16" applyFont="1" applyFill="1"/>
    <xf numFmtId="3" fontId="31" fillId="0" borderId="0" xfId="0" applyNumberFormat="1" applyFont="1" applyFill="1"/>
    <xf numFmtId="3" fontId="0" fillId="0" borderId="0" xfId="0" applyNumberFormat="1" applyFill="1" applyBorder="1"/>
    <xf numFmtId="3" fontId="41" fillId="0" borderId="0" xfId="0" applyNumberFormat="1" applyFont="1" applyFill="1"/>
    <xf numFmtId="3" fontId="31" fillId="0" borderId="0" xfId="0" applyNumberFormat="1" applyFont="1"/>
    <xf numFmtId="3" fontId="0" fillId="0" borderId="2" xfId="0" applyNumberFormat="1" applyFont="1" applyBorder="1"/>
    <xf numFmtId="3" fontId="29" fillId="0" borderId="3" xfId="0" applyNumberFormat="1" applyFont="1" applyBorder="1"/>
    <xf numFmtId="3" fontId="29" fillId="0" borderId="0" xfId="0" applyNumberFormat="1" applyFont="1" applyFill="1"/>
    <xf numFmtId="3" fontId="0" fillId="0" borderId="3" xfId="0" applyNumberFormat="1" applyFill="1" applyBorder="1"/>
    <xf numFmtId="0" fontId="0" fillId="19" borderId="0" xfId="0" applyFill="1"/>
    <xf numFmtId="9" fontId="26" fillId="0" borderId="0" xfId="16" applyFont="1" applyFill="1" applyBorder="1"/>
    <xf numFmtId="9" fontId="26" fillId="0" borderId="0" xfId="16" applyFont="1"/>
    <xf numFmtId="165" fontId="10" fillId="0" borderId="0" xfId="0" applyNumberFormat="1" applyFont="1" applyAlignment="1">
      <alignment horizontal="right"/>
    </xf>
    <xf numFmtId="3" fontId="0" fillId="0" borderId="2" xfId="0" applyNumberFormat="1" applyFill="1" applyBorder="1"/>
    <xf numFmtId="9" fontId="29" fillId="0" borderId="2" xfId="16" applyFont="1" applyBorder="1"/>
    <xf numFmtId="3" fontId="29" fillId="0" borderId="2" xfId="0" applyNumberFormat="1" applyFont="1" applyBorder="1"/>
    <xf numFmtId="9" fontId="29" fillId="0" borderId="0" xfId="16" applyFont="1"/>
    <xf numFmtId="9" fontId="26" fillId="0" borderId="0" xfId="16" applyFont="1" applyBorder="1"/>
    <xf numFmtId="165" fontId="0" fillId="0" borderId="3" xfId="0" applyNumberFormat="1" applyBorder="1"/>
    <xf numFmtId="1" fontId="0" fillId="0" borderId="0" xfId="0" applyNumberFormat="1"/>
    <xf numFmtId="165" fontId="0" fillId="0" borderId="29" xfId="0" applyNumberFormat="1" applyBorder="1"/>
    <xf numFmtId="3" fontId="0" fillId="0" borderId="0" xfId="0" applyNumberFormat="1" applyAlignment="1">
      <alignment wrapText="1"/>
    </xf>
    <xf numFmtId="0" fontId="29" fillId="0" borderId="0" xfId="0" applyFont="1" applyFill="1"/>
    <xf numFmtId="0" fontId="42" fillId="0" borderId="0" xfId="0" applyFont="1"/>
    <xf numFmtId="0" fontId="43" fillId="0" borderId="0" xfId="0" applyFont="1" applyAlignment="1">
      <alignment wrapText="1"/>
    </xf>
    <xf numFmtId="0" fontId="42" fillId="0" borderId="0" xfId="0" applyFont="1" applyAlignment="1">
      <alignment wrapText="1"/>
    </xf>
    <xf numFmtId="0" fontId="43" fillId="0" borderId="0" xfId="0" applyFont="1"/>
    <xf numFmtId="0" fontId="44" fillId="0" borderId="0" xfId="0" applyFont="1" applyAlignment="1">
      <alignment wrapText="1"/>
    </xf>
    <xf numFmtId="0" fontId="42" fillId="0" borderId="0" xfId="0" applyFont="1" applyFill="1" applyAlignment="1">
      <alignment wrapText="1"/>
    </xf>
    <xf numFmtId="0" fontId="44" fillId="0" borderId="0" xfId="0" applyFont="1" applyFill="1" applyAlignment="1">
      <alignment wrapText="1"/>
    </xf>
    <xf numFmtId="0" fontId="45" fillId="0" borderId="0" xfId="5" applyFont="1" applyFill="1" applyAlignment="1">
      <alignment wrapText="1"/>
    </xf>
    <xf numFmtId="17" fontId="42" fillId="0" borderId="0" xfId="0" applyNumberFormat="1" applyFont="1" applyAlignment="1">
      <alignment wrapText="1"/>
    </xf>
    <xf numFmtId="17" fontId="43" fillId="0" borderId="0" xfId="0" applyNumberFormat="1" applyFont="1" applyAlignment="1">
      <alignment wrapText="1"/>
    </xf>
    <xf numFmtId="0" fontId="43" fillId="0" borderId="0" xfId="0" applyFont="1" applyFill="1" applyAlignment="1">
      <alignment wrapText="1"/>
    </xf>
    <xf numFmtId="0" fontId="27" fillId="0" borderId="0" xfId="5" applyFill="1" applyAlignment="1">
      <alignment wrapText="1"/>
    </xf>
    <xf numFmtId="0" fontId="46" fillId="0" borderId="0" xfId="5" applyFont="1" applyAlignment="1">
      <alignment wrapText="1"/>
    </xf>
    <xf numFmtId="0" fontId="29" fillId="20" borderId="0" xfId="0" applyFont="1" applyFill="1" applyAlignment="1">
      <alignment horizontal="center"/>
    </xf>
    <xf numFmtId="0" fontId="47" fillId="0" borderId="0" xfId="8" applyFont="1" applyAlignment="1">
      <alignment horizontal="right"/>
    </xf>
    <xf numFmtId="0" fontId="10" fillId="0" borderId="0" xfId="8" applyFont="1" applyAlignment="1">
      <alignment horizontal="right"/>
    </xf>
    <xf numFmtId="9" fontId="29" fillId="0" borderId="0" xfId="16" applyFont="1" applyAlignment="1">
      <alignment horizontal="center"/>
    </xf>
    <xf numFmtId="9" fontId="26" fillId="0" borderId="0" xfId="16" applyFont="1" applyAlignment="1">
      <alignment horizontal="center"/>
    </xf>
    <xf numFmtId="9" fontId="26" fillId="0" borderId="0" xfId="16" applyFont="1" applyFill="1" applyAlignment="1">
      <alignment horizontal="center"/>
    </xf>
    <xf numFmtId="3" fontId="0" fillId="21" borderId="0" xfId="0" applyNumberFormat="1" applyFill="1"/>
    <xf numFmtId="9" fontId="29" fillId="0" borderId="0" xfId="16" applyNumberFormat="1" applyFont="1" applyAlignment="1">
      <alignment horizontal="center"/>
    </xf>
    <xf numFmtId="9" fontId="26" fillId="0" borderId="0" xfId="16" applyFont="1"/>
    <xf numFmtId="9" fontId="10" fillId="0" borderId="0" xfId="16" applyFont="1"/>
    <xf numFmtId="10" fontId="10" fillId="0" borderId="0" xfId="16" applyNumberFormat="1" applyFont="1"/>
    <xf numFmtId="9" fontId="26" fillId="0" borderId="0" xfId="16" applyFont="1"/>
    <xf numFmtId="0" fontId="28" fillId="0" borderId="0" xfId="0" applyFont="1" applyBorder="1" applyAlignment="1">
      <alignment horizontal="center" vertical="center" wrapText="1"/>
    </xf>
    <xf numFmtId="0" fontId="35"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32" fillId="0" borderId="0" xfId="0" applyFont="1" applyBorder="1" applyAlignment="1">
      <alignment horizontal="center"/>
    </xf>
    <xf numFmtId="0" fontId="32" fillId="0" borderId="13" xfId="0" applyFont="1" applyBorder="1" applyAlignment="1">
      <alignment horizontal="center"/>
    </xf>
    <xf numFmtId="0" fontId="4" fillId="24" borderId="0" xfId="7" applyFill="1" applyBorder="1"/>
    <xf numFmtId="0" fontId="4" fillId="24" borderId="35" xfId="7" applyFill="1" applyBorder="1"/>
    <xf numFmtId="0" fontId="4" fillId="24" borderId="23" xfId="7" applyFill="1" applyBorder="1"/>
    <xf numFmtId="0" fontId="4" fillId="24" borderId="36" xfId="7" applyFill="1" applyBorder="1"/>
    <xf numFmtId="0" fontId="4" fillId="24" borderId="37" xfId="7" applyFill="1" applyBorder="1"/>
    <xf numFmtId="0" fontId="4" fillId="24" borderId="38" xfId="7" applyFill="1" applyBorder="1"/>
    <xf numFmtId="0" fontId="4" fillId="24" borderId="39" xfId="7" applyFill="1" applyBorder="1"/>
    <xf numFmtId="0" fontId="4" fillId="24" borderId="5" xfId="7" applyFill="1" applyBorder="1"/>
    <xf numFmtId="0" fontId="4" fillId="24" borderId="40" xfId="7" applyFill="1" applyBorder="1"/>
    <xf numFmtId="0" fontId="9" fillId="0" borderId="0" xfId="7" applyFont="1" applyBorder="1" applyAlignment="1">
      <alignment wrapText="1"/>
    </xf>
    <xf numFmtId="0" fontId="8" fillId="0" borderId="0" xfId="7" applyFont="1" applyFill="1" applyBorder="1"/>
    <xf numFmtId="0" fontId="9" fillId="0" borderId="42" xfId="7" applyFont="1" applyBorder="1"/>
    <xf numFmtId="0" fontId="4" fillId="0" borderId="0" xfId="7" applyBorder="1" applyAlignment="1">
      <alignment horizontal="center" wrapText="1"/>
    </xf>
    <xf numFmtId="0" fontId="5" fillId="0" borderId="0" xfId="7" applyFont="1" applyBorder="1" applyAlignment="1">
      <alignment horizontal="center" wrapText="1"/>
    </xf>
    <xf numFmtId="0" fontId="8" fillId="0" borderId="0" xfId="7" applyFont="1" applyBorder="1" applyAlignment="1">
      <alignment horizontal="center"/>
    </xf>
    <xf numFmtId="3" fontId="11" fillId="0" borderId="0" xfId="7" applyNumberFormat="1" applyFont="1" applyBorder="1" applyAlignment="1">
      <alignment horizontal="center"/>
    </xf>
    <xf numFmtId="3" fontId="8" fillId="0" borderId="0" xfId="7" applyNumberFormat="1" applyFont="1" applyBorder="1" applyAlignment="1">
      <alignment horizontal="center"/>
    </xf>
    <xf numFmtId="0" fontId="11" fillId="0" borderId="0" xfId="7" applyFont="1" applyBorder="1" applyAlignment="1">
      <alignment horizontal="center"/>
    </xf>
    <xf numFmtId="3" fontId="4" fillId="0" borderId="0" xfId="7" applyNumberFormat="1" applyBorder="1" applyAlignment="1">
      <alignment horizontal="center"/>
    </xf>
    <xf numFmtId="0" fontId="4" fillId="0" borderId="0" xfId="7" applyBorder="1" applyAlignment="1">
      <alignment horizontal="center"/>
    </xf>
    <xf numFmtId="3" fontId="4" fillId="0" borderId="42" xfId="7" applyNumberFormat="1" applyBorder="1" applyAlignment="1">
      <alignment horizontal="center"/>
    </xf>
    <xf numFmtId="0" fontId="4" fillId="0" borderId="42" xfId="7" applyBorder="1" applyAlignment="1">
      <alignment horizontal="center"/>
    </xf>
    <xf numFmtId="0" fontId="8" fillId="0" borderId="0" xfId="7" applyFont="1" applyBorder="1" applyAlignment="1">
      <alignment horizontal="center" vertical="center" wrapText="1"/>
    </xf>
    <xf numFmtId="0" fontId="11" fillId="0" borderId="0" xfId="7" applyFont="1" applyBorder="1" applyAlignment="1">
      <alignment horizontal="center" vertical="center" wrapText="1"/>
    </xf>
    <xf numFmtId="3" fontId="50" fillId="0" borderId="42" xfId="7" applyNumberFormat="1" applyFont="1" applyBorder="1" applyAlignment="1">
      <alignment horizontal="center"/>
    </xf>
    <xf numFmtId="0" fontId="4" fillId="0" borderId="0" xfId="7" applyBorder="1" applyAlignment="1">
      <alignment horizontal="center" vertical="center" wrapText="1"/>
    </xf>
    <xf numFmtId="0" fontId="14" fillId="0" borderId="0" xfId="7" applyFont="1" applyBorder="1"/>
    <xf numFmtId="0" fontId="9" fillId="0" borderId="0" xfId="7" applyFont="1" applyBorder="1"/>
    <xf numFmtId="0" fontId="13" fillId="0" borderId="0" xfId="7" applyFont="1" applyBorder="1"/>
    <xf numFmtId="0" fontId="13" fillId="0" borderId="0" xfId="7" applyFont="1" applyBorder="1" applyAlignment="1">
      <alignment wrapText="1"/>
    </xf>
    <xf numFmtId="0" fontId="11" fillId="0" borderId="42" xfId="7" applyFont="1" applyBorder="1"/>
    <xf numFmtId="0" fontId="8" fillId="0" borderId="43" xfId="7" applyFont="1" applyBorder="1"/>
    <xf numFmtId="3" fontId="11" fillId="0" borderId="3" xfId="7" applyNumberFormat="1" applyFont="1" applyBorder="1" applyAlignment="1">
      <alignment horizontal="center"/>
    </xf>
    <xf numFmtId="3" fontId="11" fillId="0" borderId="43" xfId="7" applyNumberFormat="1" applyFont="1" applyBorder="1" applyAlignment="1">
      <alignment horizontal="center"/>
    </xf>
    <xf numFmtId="0" fontId="13" fillId="0" borderId="0" xfId="7" applyFont="1" applyBorder="1" applyAlignment="1">
      <alignment horizontal="left"/>
    </xf>
    <xf numFmtId="3" fontId="4" fillId="24" borderId="36" xfId="7" applyNumberFormat="1" applyFill="1" applyBorder="1"/>
    <xf numFmtId="0" fontId="28" fillId="0" borderId="0" xfId="0" applyFont="1" applyBorder="1" applyAlignment="1">
      <alignment horizontal="center" wrapText="1"/>
    </xf>
    <xf numFmtId="0" fontId="35" fillId="0" borderId="0" xfId="0" applyFont="1" applyBorder="1" applyAlignment="1">
      <alignment horizontal="center" wrapText="1"/>
    </xf>
    <xf numFmtId="0" fontId="28" fillId="0" borderId="13" xfId="0" applyFont="1" applyBorder="1" applyAlignment="1">
      <alignment horizontal="center" wrapText="1"/>
    </xf>
    <xf numFmtId="0" fontId="35" fillId="0" borderId="23" xfId="0" applyFont="1" applyBorder="1" applyAlignment="1">
      <alignment horizontal="center" vertical="center" wrapText="1"/>
    </xf>
    <xf numFmtId="0" fontId="28" fillId="0" borderId="13" xfId="0" applyFont="1" applyBorder="1" applyAlignment="1">
      <alignment horizontal="center" vertical="center" wrapText="1"/>
    </xf>
    <xf numFmtId="0" fontId="32" fillId="0" borderId="11" xfId="0" applyFont="1" applyBorder="1" applyAlignment="1">
      <alignment horizontal="center"/>
    </xf>
    <xf numFmtId="0" fontId="32" fillId="0" borderId="14" xfId="0" applyFont="1" applyBorder="1" applyAlignment="1">
      <alignment horizontal="center"/>
    </xf>
    <xf numFmtId="0" fontId="32" fillId="0" borderId="15" xfId="0" applyFont="1" applyBorder="1" applyAlignment="1">
      <alignment horizontal="center"/>
    </xf>
    <xf numFmtId="0" fontId="32" fillId="0" borderId="0" xfId="0" applyFont="1" applyAlignment="1">
      <alignment horizontal="center"/>
    </xf>
    <xf numFmtId="3" fontId="32" fillId="0" borderId="3" xfId="0" applyNumberFormat="1" applyFont="1" applyBorder="1" applyAlignment="1">
      <alignment horizontal="center"/>
    </xf>
    <xf numFmtId="3" fontId="32" fillId="0" borderId="8" xfId="0" applyNumberFormat="1" applyFont="1" applyBorder="1" applyAlignment="1">
      <alignment horizontal="center"/>
    </xf>
    <xf numFmtId="3" fontId="33" fillId="0" borderId="3" xfId="0" applyNumberFormat="1" applyFont="1" applyBorder="1" applyAlignment="1">
      <alignment horizontal="center"/>
    </xf>
    <xf numFmtId="0" fontId="32" fillId="0" borderId="44" xfId="0" applyFont="1" applyBorder="1" applyAlignment="1">
      <alignment horizontal="center"/>
    </xf>
    <xf numFmtId="3" fontId="32" fillId="0" borderId="0" xfId="0" applyNumberFormat="1" applyFont="1" applyBorder="1" applyAlignment="1">
      <alignment horizontal="center"/>
    </xf>
    <xf numFmtId="3" fontId="32" fillId="0" borderId="6" xfId="0" applyNumberFormat="1" applyFont="1" applyBorder="1" applyAlignment="1">
      <alignment horizontal="center"/>
    </xf>
    <xf numFmtId="3" fontId="33" fillId="0" borderId="0" xfId="0" applyNumberFormat="1" applyFont="1" applyBorder="1" applyAlignment="1">
      <alignment horizontal="center"/>
    </xf>
    <xf numFmtId="3" fontId="32" fillId="0" borderId="9" xfId="0" applyNumberFormat="1" applyFont="1" applyBorder="1" applyAlignment="1">
      <alignment horizontal="center"/>
    </xf>
    <xf numFmtId="3" fontId="32" fillId="0" borderId="10" xfId="0" applyNumberFormat="1" applyFont="1" applyBorder="1" applyAlignment="1">
      <alignment horizontal="center"/>
    </xf>
    <xf numFmtId="3" fontId="33" fillId="0" borderId="9" xfId="0" applyNumberFormat="1" applyFont="1" applyBorder="1" applyAlignment="1">
      <alignment horizontal="center"/>
    </xf>
    <xf numFmtId="0" fontId="32" fillId="0" borderId="20" xfId="0" applyFont="1" applyBorder="1" applyAlignment="1">
      <alignment horizontal="center"/>
    </xf>
    <xf numFmtId="9" fontId="32" fillId="0" borderId="6" xfId="16" applyFont="1" applyBorder="1" applyAlignment="1">
      <alignment horizontal="center"/>
    </xf>
    <xf numFmtId="9" fontId="32" fillId="0" borderId="13" xfId="16" applyFont="1" applyBorder="1" applyAlignment="1">
      <alignment horizontal="center"/>
    </xf>
    <xf numFmtId="9" fontId="32" fillId="0" borderId="10" xfId="16" applyFont="1" applyBorder="1" applyAlignment="1">
      <alignment horizontal="center"/>
    </xf>
    <xf numFmtId="9" fontId="32" fillId="0" borderId="20" xfId="16" applyFont="1" applyBorder="1" applyAlignment="1">
      <alignment horizontal="center"/>
    </xf>
    <xf numFmtId="3" fontId="36" fillId="0" borderId="0" xfId="0" applyNumberFormat="1" applyFont="1" applyBorder="1" applyAlignment="1">
      <alignment horizontal="center"/>
    </xf>
    <xf numFmtId="0" fontId="32" fillId="0" borderId="9" xfId="0" applyFont="1" applyBorder="1" applyAlignment="1">
      <alignment horizontal="center"/>
    </xf>
    <xf numFmtId="0" fontId="32" fillId="0" borderId="7" xfId="0" applyFont="1" applyBorder="1" applyAlignment="1">
      <alignment horizontal="center"/>
    </xf>
    <xf numFmtId="0" fontId="32" fillId="0" borderId="6" xfId="0" applyFont="1" applyBorder="1" applyAlignment="1">
      <alignment horizontal="center"/>
    </xf>
    <xf numFmtId="0" fontId="32" fillId="0" borderId="16" xfId="0" applyFont="1" applyBorder="1" applyAlignment="1">
      <alignment horizontal="center"/>
    </xf>
    <xf numFmtId="0" fontId="32" fillId="0" borderId="17" xfId="0" applyFont="1" applyBorder="1" applyAlignment="1">
      <alignment horizontal="center"/>
    </xf>
    <xf numFmtId="3" fontId="33" fillId="0" borderId="16" xfId="0" applyNumberFormat="1" applyFont="1" applyBorder="1" applyAlignment="1">
      <alignment horizontal="center"/>
    </xf>
    <xf numFmtId="0" fontId="32" fillId="0" borderId="21" xfId="0" applyFont="1" applyBorder="1" applyAlignment="1">
      <alignment horizontal="center"/>
    </xf>
    <xf numFmtId="0" fontId="51" fillId="0" borderId="24" xfId="0" applyFont="1" applyBorder="1" applyAlignment="1">
      <alignment horizontal="center" vertical="center" wrapText="1"/>
    </xf>
    <xf numFmtId="0" fontId="28" fillId="0" borderId="0" xfId="0" applyFont="1" applyFill="1" applyBorder="1" applyAlignment="1">
      <alignment horizontal="center" wrapText="1"/>
    </xf>
    <xf numFmtId="0" fontId="28" fillId="0" borderId="0" xfId="0" applyFont="1" applyFill="1" applyBorder="1" applyAlignment="1">
      <alignment horizontal="center" vertical="center" wrapText="1"/>
    </xf>
    <xf numFmtId="0" fontId="35" fillId="0" borderId="22" xfId="0" applyFont="1" applyBorder="1" applyAlignment="1">
      <alignment horizontal="center" vertical="center" wrapText="1"/>
    </xf>
    <xf numFmtId="9" fontId="28" fillId="0" borderId="0" xfId="16" applyFont="1" applyFill="1" applyBorder="1" applyAlignment="1">
      <alignment horizontal="center"/>
    </xf>
    <xf numFmtId="3" fontId="28" fillId="0" borderId="0" xfId="0" applyNumberFormat="1" applyFont="1" applyBorder="1" applyAlignment="1">
      <alignment horizontal="center"/>
    </xf>
    <xf numFmtId="9" fontId="28" fillId="0" borderId="0" xfId="16" applyFont="1" applyBorder="1" applyAlignment="1">
      <alignment horizontal="center"/>
    </xf>
    <xf numFmtId="9" fontId="28" fillId="0" borderId="13" xfId="16" applyFont="1" applyBorder="1" applyAlignment="1">
      <alignment horizontal="center"/>
    </xf>
    <xf numFmtId="3" fontId="28" fillId="0" borderId="16" xfId="0" applyNumberFormat="1" applyFont="1" applyBorder="1" applyAlignment="1">
      <alignment horizontal="center"/>
    </xf>
    <xf numFmtId="3" fontId="28" fillId="0" borderId="3" xfId="0" applyNumberFormat="1" applyFont="1" applyBorder="1" applyAlignment="1">
      <alignment horizontal="center" vertical="center"/>
    </xf>
    <xf numFmtId="3" fontId="34" fillId="0" borderId="6" xfId="0" applyNumberFormat="1" applyFont="1" applyBorder="1" applyAlignment="1">
      <alignment horizontal="center" vertical="center"/>
    </xf>
    <xf numFmtId="9" fontId="28" fillId="0" borderId="0" xfId="16" applyFont="1" applyFill="1" applyBorder="1" applyAlignment="1">
      <alignment horizontal="center" vertical="center"/>
    </xf>
    <xf numFmtId="0" fontId="32" fillId="0" borderId="0" xfId="0" applyFont="1" applyBorder="1" applyAlignment="1">
      <alignment horizontal="center" vertical="center"/>
    </xf>
    <xf numFmtId="0" fontId="32" fillId="0" borderId="13" xfId="0" applyFont="1" applyBorder="1" applyAlignment="1">
      <alignment horizontal="center"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9" fontId="28" fillId="0" borderId="0" xfId="16" applyFont="1" applyBorder="1" applyAlignment="1">
      <alignment horizontal="center" vertical="center"/>
    </xf>
    <xf numFmtId="9" fontId="28" fillId="0" borderId="13" xfId="16" applyFont="1" applyBorder="1" applyAlignment="1">
      <alignment horizontal="center" vertical="center"/>
    </xf>
    <xf numFmtId="3" fontId="28" fillId="0" borderId="16" xfId="0" applyNumberFormat="1" applyFont="1" applyBorder="1" applyAlignment="1">
      <alignment horizontal="center" vertical="center"/>
    </xf>
    <xf numFmtId="3" fontId="28" fillId="0" borderId="17" xfId="0" applyNumberFormat="1" applyFont="1" applyBorder="1" applyAlignment="1">
      <alignment horizontal="center" vertical="center"/>
    </xf>
    <xf numFmtId="9" fontId="28" fillId="0" borderId="16" xfId="16" applyFont="1" applyBorder="1" applyAlignment="1">
      <alignment horizontal="center" vertical="center"/>
    </xf>
    <xf numFmtId="9" fontId="28" fillId="0" borderId="21" xfId="16" applyFont="1" applyBorder="1" applyAlignment="1">
      <alignment horizontal="center" vertical="center"/>
    </xf>
    <xf numFmtId="0" fontId="28" fillId="0" borderId="19" xfId="0" applyFont="1" applyBorder="1" applyAlignment="1">
      <alignment horizontal="center"/>
    </xf>
    <xf numFmtId="0" fontId="28" fillId="0" borderId="11" xfId="0" applyFont="1" applyBorder="1" applyAlignment="1">
      <alignment horizontal="center"/>
    </xf>
    <xf numFmtId="0" fontId="28" fillId="0" borderId="14" xfId="0" applyFont="1" applyBorder="1" applyAlignment="1">
      <alignment horizontal="center"/>
    </xf>
    <xf numFmtId="0" fontId="28" fillId="0" borderId="15" xfId="0" applyFont="1" applyBorder="1" applyAlignment="1">
      <alignment horizontal="center"/>
    </xf>
    <xf numFmtId="166" fontId="32" fillId="0" borderId="0" xfId="0" applyNumberFormat="1" applyFont="1" applyAlignment="1">
      <alignment horizontal="center"/>
    </xf>
    <xf numFmtId="0" fontId="52" fillId="0" borderId="0" xfId="0" applyFont="1" applyAlignment="1">
      <alignment horizontal="center" vertical="center" wrapText="1"/>
    </xf>
    <xf numFmtId="0" fontId="32" fillId="0" borderId="0" xfId="0" applyFont="1" applyAlignment="1">
      <alignment horizontal="center" vertical="center" wrapText="1"/>
    </xf>
    <xf numFmtId="166" fontId="32" fillId="0" borderId="0" xfId="16" applyNumberFormat="1" applyFont="1" applyAlignment="1">
      <alignment horizontal="center"/>
    </xf>
    <xf numFmtId="167" fontId="32" fillId="0" borderId="0" xfId="16" applyNumberFormat="1" applyFont="1" applyAlignment="1">
      <alignment horizontal="center"/>
    </xf>
    <xf numFmtId="3" fontId="28" fillId="0" borderId="9" xfId="0" applyNumberFormat="1" applyFont="1" applyBorder="1" applyAlignment="1">
      <alignment horizontal="center" vertical="center"/>
    </xf>
    <xf numFmtId="3" fontId="28" fillId="0" borderId="10" xfId="0" applyNumberFormat="1" applyFont="1" applyBorder="1" applyAlignment="1">
      <alignment horizontal="center" vertical="center"/>
    </xf>
    <xf numFmtId="9" fontId="28" fillId="0" borderId="9" xfId="16" applyFont="1" applyBorder="1" applyAlignment="1">
      <alignment horizontal="center" vertical="center"/>
    </xf>
    <xf numFmtId="9" fontId="28" fillId="0" borderId="20" xfId="16" applyFont="1" applyBorder="1" applyAlignment="1">
      <alignment horizontal="center" vertical="center"/>
    </xf>
    <xf numFmtId="0" fontId="35" fillId="0" borderId="13" xfId="0" applyFont="1" applyBorder="1" applyAlignment="1">
      <alignment horizontal="center" wrapText="1"/>
    </xf>
    <xf numFmtId="0" fontId="35" fillId="0" borderId="13" xfId="0" applyFont="1" applyBorder="1" applyAlignment="1">
      <alignment horizontal="center" vertical="center" wrapText="1"/>
    </xf>
    <xf numFmtId="0" fontId="28" fillId="0" borderId="11" xfId="0" applyFont="1" applyBorder="1" applyAlignment="1">
      <alignment horizontal="center" vertical="top" wrapText="1"/>
    </xf>
    <xf numFmtId="0" fontId="28" fillId="0" borderId="0" xfId="0" applyFont="1" applyBorder="1" applyAlignment="1">
      <alignment horizontal="center" vertical="top" wrapText="1"/>
    </xf>
    <xf numFmtId="0" fontId="35" fillId="0" borderId="0" xfId="0" applyFont="1" applyBorder="1" applyAlignment="1">
      <alignment horizontal="center" vertical="top" wrapText="1"/>
    </xf>
    <xf numFmtId="0" fontId="28" fillId="0" borderId="13" xfId="0" applyFont="1" applyBorder="1" applyAlignment="1">
      <alignment horizontal="center" vertical="top" wrapText="1"/>
    </xf>
    <xf numFmtId="0" fontId="28" fillId="0" borderId="11" xfId="0" applyFont="1" applyBorder="1" applyAlignment="1">
      <alignment horizontal="center" vertical="top"/>
    </xf>
    <xf numFmtId="3" fontId="28" fillId="0" borderId="0" xfId="0" applyNumberFormat="1" applyFont="1" applyBorder="1" applyAlignment="1">
      <alignment horizontal="center" vertical="top"/>
    </xf>
    <xf numFmtId="3" fontId="35" fillId="0" borderId="0" xfId="0" applyNumberFormat="1" applyFont="1" applyBorder="1" applyAlignment="1">
      <alignment horizontal="center" vertical="top"/>
    </xf>
    <xf numFmtId="0" fontId="28" fillId="0" borderId="0" xfId="0" applyFont="1" applyBorder="1" applyAlignment="1">
      <alignment horizontal="center" vertical="top"/>
    </xf>
    <xf numFmtId="0" fontId="28" fillId="0" borderId="13" xfId="0" applyFont="1" applyBorder="1" applyAlignment="1">
      <alignment horizontal="center" vertical="top"/>
    </xf>
    <xf numFmtId="0" fontId="28" fillId="0" borderId="14" xfId="0" applyFont="1" applyBorder="1" applyAlignment="1">
      <alignment horizontal="center" vertical="top"/>
    </xf>
    <xf numFmtId="0" fontId="28" fillId="0" borderId="9" xfId="0" applyFont="1" applyBorder="1" applyAlignment="1">
      <alignment horizontal="center" vertical="top" wrapText="1"/>
    </xf>
    <xf numFmtId="3" fontId="28" fillId="0" borderId="9" xfId="0" applyNumberFormat="1" applyFont="1" applyBorder="1" applyAlignment="1">
      <alignment horizontal="center" vertical="top"/>
    </xf>
    <xf numFmtId="3" fontId="35" fillId="0" borderId="9" xfId="0" applyNumberFormat="1" applyFont="1" applyBorder="1" applyAlignment="1">
      <alignment horizontal="center" vertical="top"/>
    </xf>
    <xf numFmtId="0" fontId="28" fillId="0" borderId="9" xfId="0" applyFont="1" applyBorder="1" applyAlignment="1">
      <alignment horizontal="center" vertical="top"/>
    </xf>
    <xf numFmtId="0" fontId="28" fillId="0" borderId="20" xfId="0" applyFont="1" applyBorder="1" applyAlignment="1">
      <alignment horizontal="center" vertical="top"/>
    </xf>
    <xf numFmtId="3" fontId="28" fillId="0" borderId="0" xfId="0" applyNumberFormat="1" applyFont="1" applyBorder="1" applyAlignment="1">
      <alignment horizontal="center" vertical="top" wrapText="1"/>
    </xf>
    <xf numFmtId="3" fontId="28" fillId="0" borderId="13" xfId="0" applyNumberFormat="1" applyFont="1" applyBorder="1" applyAlignment="1">
      <alignment horizontal="center" vertical="top"/>
    </xf>
    <xf numFmtId="0" fontId="28" fillId="0" borderId="15" xfId="0" applyFont="1" applyBorder="1" applyAlignment="1">
      <alignment horizontal="center" vertical="top"/>
    </xf>
    <xf numFmtId="3" fontId="28" fillId="0" borderId="16" xfId="0" applyNumberFormat="1" applyFont="1" applyBorder="1" applyAlignment="1">
      <alignment horizontal="center" vertical="top" wrapText="1"/>
    </xf>
    <xf numFmtId="3" fontId="28" fillId="0" borderId="16" xfId="0" applyNumberFormat="1" applyFont="1" applyBorder="1" applyAlignment="1">
      <alignment horizontal="center" vertical="top"/>
    </xf>
    <xf numFmtId="3" fontId="28" fillId="0" borderId="21" xfId="0" applyNumberFormat="1" applyFont="1" applyBorder="1" applyAlignment="1">
      <alignment horizontal="center" vertical="top"/>
    </xf>
    <xf numFmtId="3" fontId="34" fillId="0" borderId="0" xfId="0" applyNumberFormat="1" applyFont="1" applyBorder="1" applyAlignment="1">
      <alignment horizontal="center" wrapText="1"/>
    </xf>
    <xf numFmtId="3" fontId="28" fillId="0" borderId="0" xfId="0" applyNumberFormat="1" applyFont="1" applyFill="1" applyBorder="1" applyAlignment="1">
      <alignment horizontal="center"/>
    </xf>
    <xf numFmtId="0" fontId="32" fillId="0" borderId="0" xfId="0" applyFont="1" applyBorder="1" applyAlignment="1">
      <alignment horizontal="center" wrapText="1"/>
    </xf>
    <xf numFmtId="0" fontId="32" fillId="0" borderId="0" xfId="0" applyFont="1" applyBorder="1" applyAlignment="1">
      <alignment horizontal="center" vertical="center" wrapText="1"/>
    </xf>
    <xf numFmtId="3" fontId="34" fillId="0" borderId="0" xfId="0" applyNumberFormat="1" applyFont="1" applyFill="1" applyBorder="1" applyAlignment="1">
      <alignment horizontal="center" wrapText="1"/>
    </xf>
    <xf numFmtId="3" fontId="32" fillId="0" borderId="16" xfId="0" applyNumberFormat="1" applyFont="1" applyBorder="1" applyAlignment="1">
      <alignment horizontal="center"/>
    </xf>
    <xf numFmtId="3" fontId="28" fillId="0" borderId="9" xfId="0" applyNumberFormat="1" applyFont="1" applyBorder="1" applyAlignment="1">
      <alignment horizontal="center"/>
    </xf>
    <xf numFmtId="3" fontId="34" fillId="0" borderId="9" xfId="0" applyNumberFormat="1" applyFont="1" applyBorder="1" applyAlignment="1">
      <alignment horizontal="center" wrapText="1"/>
    </xf>
    <xf numFmtId="9" fontId="28" fillId="0" borderId="20" xfId="16" applyFont="1" applyBorder="1"/>
    <xf numFmtId="167" fontId="28" fillId="0" borderId="9" xfId="16" applyNumberFormat="1" applyFont="1" applyBorder="1"/>
    <xf numFmtId="9" fontId="28" fillId="0" borderId="9" xfId="16" applyFont="1" applyBorder="1" applyAlignment="1">
      <alignment horizontal="center" wrapText="1"/>
    </xf>
    <xf numFmtId="9" fontId="28" fillId="0" borderId="0" xfId="16" applyFont="1" applyBorder="1" applyAlignment="1">
      <alignment horizontal="center" wrapText="1"/>
    </xf>
    <xf numFmtId="0" fontId="28" fillId="0" borderId="0" xfId="0" applyFont="1" applyBorder="1" applyAlignment="1">
      <alignment horizontal="center"/>
    </xf>
    <xf numFmtId="9" fontId="28" fillId="0" borderId="0" xfId="0" applyNumberFormat="1" applyFont="1" applyBorder="1" applyAlignment="1">
      <alignment horizontal="center"/>
    </xf>
    <xf numFmtId="9" fontId="28" fillId="0" borderId="9" xfId="16" applyFont="1" applyBorder="1" applyAlignment="1">
      <alignment horizontal="center"/>
    </xf>
    <xf numFmtId="0" fontId="28" fillId="0" borderId="9" xfId="0" applyFont="1" applyBorder="1" applyAlignment="1">
      <alignment horizontal="center"/>
    </xf>
    <xf numFmtId="9" fontId="28" fillId="0" borderId="20" xfId="16" applyFont="1" applyBorder="1" applyAlignment="1">
      <alignment horizontal="center"/>
    </xf>
    <xf numFmtId="167" fontId="28" fillId="0" borderId="0" xfId="16" applyNumberFormat="1" applyFont="1" applyBorder="1" applyAlignment="1">
      <alignment horizontal="center"/>
    </xf>
    <xf numFmtId="167" fontId="28" fillId="0" borderId="9" xfId="16" applyNumberFormat="1" applyFont="1" applyBorder="1" applyAlignment="1">
      <alignment horizontal="center"/>
    </xf>
    <xf numFmtId="9" fontId="28" fillId="0" borderId="0" xfId="16" applyFont="1" applyFill="1" applyBorder="1" applyAlignment="1">
      <alignment horizontal="center" wrapText="1"/>
    </xf>
    <xf numFmtId="0" fontId="33" fillId="0" borderId="0" xfId="0" applyFont="1" applyBorder="1" applyAlignment="1">
      <alignment horizontal="center"/>
    </xf>
    <xf numFmtId="0" fontId="33" fillId="0" borderId="16" xfId="0" applyFont="1" applyBorder="1" applyAlignment="1">
      <alignment horizontal="center"/>
    </xf>
    <xf numFmtId="9" fontId="28" fillId="0" borderId="16" xfId="16" applyFont="1" applyBorder="1" applyAlignment="1">
      <alignment horizontal="center" wrapText="1"/>
    </xf>
    <xf numFmtId="0" fontId="28" fillId="0" borderId="28" xfId="0" applyFont="1" applyBorder="1"/>
    <xf numFmtId="0" fontId="28" fillId="0" borderId="28" xfId="0" applyFont="1" applyBorder="1" applyAlignment="1">
      <alignment wrapText="1"/>
    </xf>
    <xf numFmtId="3" fontId="28" fillId="0" borderId="28" xfId="0" applyNumberFormat="1" applyFont="1" applyBorder="1"/>
    <xf numFmtId="3" fontId="35" fillId="0" borderId="28" xfId="0" applyNumberFormat="1" applyFont="1" applyBorder="1"/>
    <xf numFmtId="0" fontId="34" fillId="0" borderId="13" xfId="0" applyFont="1" applyBorder="1" applyAlignment="1">
      <alignment wrapText="1"/>
    </xf>
    <xf numFmtId="3" fontId="35" fillId="0" borderId="0" xfId="0" applyNumberFormat="1" applyFont="1" applyBorder="1" applyAlignment="1">
      <alignment horizontal="center" wrapText="1"/>
    </xf>
    <xf numFmtId="3" fontId="28" fillId="0" borderId="0" xfId="0" applyNumberFormat="1" applyFont="1" applyBorder="1" applyAlignment="1">
      <alignment horizontal="center" wrapText="1"/>
    </xf>
    <xf numFmtId="9" fontId="28" fillId="0" borderId="13" xfId="16" applyFont="1" applyBorder="1" applyAlignment="1">
      <alignment horizontal="center" wrapText="1"/>
    </xf>
    <xf numFmtId="0" fontId="28" fillId="0" borderId="13" xfId="0" applyFont="1" applyBorder="1" applyAlignment="1">
      <alignment horizontal="center"/>
    </xf>
    <xf numFmtId="3" fontId="35" fillId="0" borderId="0" xfId="0" applyNumberFormat="1" applyFont="1" applyBorder="1" applyAlignment="1">
      <alignment horizontal="center"/>
    </xf>
    <xf numFmtId="0" fontId="28" fillId="0" borderId="11" xfId="0" applyFont="1" applyBorder="1" applyAlignment="1">
      <alignment horizontal="center" wrapText="1"/>
    </xf>
    <xf numFmtId="14" fontId="32" fillId="0" borderId="0" xfId="0" applyNumberFormat="1" applyFont="1" applyAlignment="1">
      <alignment horizontal="center" wrapText="1"/>
    </xf>
    <xf numFmtId="14" fontId="32" fillId="0" borderId="0" xfId="0" applyNumberFormat="1" applyFont="1" applyAlignment="1">
      <alignment horizontal="center"/>
    </xf>
    <xf numFmtId="0" fontId="32" fillId="0" borderId="13" xfId="0" applyFont="1" applyBorder="1" applyAlignment="1">
      <alignment horizontal="center" vertical="center" wrapText="1"/>
    </xf>
    <xf numFmtId="3" fontId="28" fillId="0" borderId="0" xfId="16" applyNumberFormat="1" applyFont="1" applyBorder="1" applyAlignment="1">
      <alignment horizontal="center"/>
    </xf>
    <xf numFmtId="3" fontId="28" fillId="0" borderId="9" xfId="16" applyNumberFormat="1" applyFont="1" applyBorder="1" applyAlignment="1">
      <alignment horizontal="center"/>
    </xf>
    <xf numFmtId="9" fontId="32" fillId="0" borderId="0" xfId="16" applyFont="1" applyBorder="1" applyAlignment="1">
      <alignment horizontal="center"/>
    </xf>
    <xf numFmtId="9" fontId="32" fillId="0" borderId="9" xfId="16" applyFont="1" applyBorder="1" applyAlignment="1">
      <alignment horizontal="center"/>
    </xf>
    <xf numFmtId="3" fontId="28" fillId="0" borderId="16" xfId="16" applyNumberFormat="1" applyFont="1" applyBorder="1" applyAlignment="1">
      <alignment horizontal="center"/>
    </xf>
    <xf numFmtId="9" fontId="32" fillId="0" borderId="16" xfId="16" applyFont="1" applyBorder="1" applyAlignment="1">
      <alignment horizontal="center"/>
    </xf>
    <xf numFmtId="9" fontId="32" fillId="0" borderId="21" xfId="16" applyFont="1" applyBorder="1" applyAlignment="1">
      <alignment horizontal="center"/>
    </xf>
    <xf numFmtId="0" fontId="9" fillId="0" borderId="41" xfId="7" applyFont="1" applyBorder="1" applyAlignment="1">
      <alignment horizontal="center" vertical="center"/>
    </xf>
    <xf numFmtId="0" fontId="9" fillId="0" borderId="41" xfId="7" applyFont="1" applyBorder="1" applyAlignment="1">
      <alignment horizontal="center"/>
    </xf>
    <xf numFmtId="0" fontId="5" fillId="0" borderId="0" xfId="7" applyFont="1" applyBorder="1" applyAlignment="1">
      <alignment horizontal="left" vertical="center"/>
    </xf>
    <xf numFmtId="0" fontId="5" fillId="0" borderId="0" xfId="7" applyFont="1" applyBorder="1" applyAlignment="1">
      <alignment horizontal="left" vertical="center" wrapText="1"/>
    </xf>
    <xf numFmtId="0" fontId="8" fillId="0" borderId="5" xfId="7" applyFont="1" applyBorder="1" applyAlignment="1">
      <alignment horizontal="left"/>
    </xf>
    <xf numFmtId="0" fontId="8" fillId="0" borderId="0" xfId="7" applyFont="1" applyAlignment="1">
      <alignment wrapText="1"/>
    </xf>
    <xf numFmtId="0" fontId="8" fillId="0" borderId="3" xfId="7" applyFont="1" applyBorder="1" applyAlignment="1">
      <alignment wrapText="1"/>
    </xf>
    <xf numFmtId="0" fontId="37" fillId="0" borderId="30" xfId="7" applyFont="1" applyFill="1" applyBorder="1" applyAlignment="1">
      <alignment horizontal="center" vertical="center"/>
    </xf>
    <xf numFmtId="0" fontId="37" fillId="0" borderId="28" xfId="7" applyFont="1" applyFill="1" applyBorder="1" applyAlignment="1">
      <alignment horizontal="center" vertical="center"/>
    </xf>
    <xf numFmtId="0" fontId="37" fillId="0" borderId="31" xfId="7" applyFont="1" applyFill="1" applyBorder="1" applyAlignment="1">
      <alignment horizontal="center" vertical="center"/>
    </xf>
    <xf numFmtId="0" fontId="32" fillId="0" borderId="35" xfId="0" applyFont="1" applyBorder="1" applyAlignment="1">
      <alignment horizontal="left" vertical="center"/>
    </xf>
    <xf numFmtId="0" fontId="32" fillId="0" borderId="23" xfId="0" applyFont="1" applyBorder="1" applyAlignment="1">
      <alignment horizontal="left" vertical="center"/>
    </xf>
    <xf numFmtId="0" fontId="32" fillId="0" borderId="36" xfId="0" applyFont="1" applyBorder="1" applyAlignment="1">
      <alignment horizontal="left" vertical="center"/>
    </xf>
    <xf numFmtId="0" fontId="32" fillId="0" borderId="39" xfId="0" applyFont="1" applyBorder="1" applyAlignment="1">
      <alignment horizontal="left" vertical="center"/>
    </xf>
    <xf numFmtId="0" fontId="32" fillId="0" borderId="5" xfId="0" applyFont="1" applyBorder="1" applyAlignment="1">
      <alignment horizontal="left" vertical="center"/>
    </xf>
    <xf numFmtId="0" fontId="32" fillId="0" borderId="40" xfId="0" applyFont="1" applyBorder="1" applyAlignment="1">
      <alignment horizontal="left"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2" xfId="0" applyFont="1" applyBorder="1" applyAlignment="1">
      <alignment horizontal="center" vertical="center"/>
    </xf>
    <xf numFmtId="0" fontId="32" fillId="0" borderId="33" xfId="0" applyFont="1" applyBorder="1" applyAlignment="1">
      <alignment horizontal="center"/>
    </xf>
    <xf numFmtId="0" fontId="32" fillId="0" borderId="34" xfId="0" applyFont="1" applyBorder="1" applyAlignment="1">
      <alignment horizontal="center"/>
    </xf>
    <xf numFmtId="0" fontId="28" fillId="0" borderId="3" xfId="0" applyFont="1" applyBorder="1" applyAlignment="1">
      <alignment horizontal="center" vertical="center" wrapText="1"/>
    </xf>
    <xf numFmtId="0" fontId="28" fillId="0" borderId="0"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0" xfId="0" applyFont="1" applyBorder="1" applyAlignment="1">
      <alignment horizontal="center" vertical="center" wrapText="1"/>
    </xf>
    <xf numFmtId="0" fontId="34" fillId="0" borderId="0" xfId="0" applyFont="1" applyBorder="1" applyAlignment="1">
      <alignment horizontal="center" vertical="center" wrapText="1"/>
    </xf>
    <xf numFmtId="0" fontId="48" fillId="0" borderId="0" xfId="0" applyFont="1" applyBorder="1" applyAlignment="1">
      <alignment horizontal="center" vertical="center" wrapText="1"/>
    </xf>
    <xf numFmtId="0" fontId="32" fillId="0" borderId="0" xfId="0" applyFont="1" applyBorder="1" applyAlignment="1">
      <alignment horizontal="center"/>
    </xf>
    <xf numFmtId="0" fontId="32" fillId="0" borderId="13" xfId="0" applyFont="1" applyBorder="1" applyAlignment="1">
      <alignment horizontal="center"/>
    </xf>
    <xf numFmtId="0" fontId="22" fillId="7" borderId="0" xfId="8" applyFont="1" applyFill="1" applyAlignment="1">
      <alignment horizontal="left"/>
    </xf>
    <xf numFmtId="0" fontId="10" fillId="0" borderId="0" xfId="8" applyAlignment="1">
      <alignment horizontal="left"/>
    </xf>
    <xf numFmtId="0" fontId="22" fillId="6" borderId="0" xfId="8" applyFont="1" applyFill="1" applyAlignment="1">
      <alignment horizontal="left"/>
    </xf>
    <xf numFmtId="0" fontId="22" fillId="9" borderId="0" xfId="8" applyFont="1" applyFill="1" applyAlignment="1">
      <alignment horizontal="left"/>
    </xf>
    <xf numFmtId="0" fontId="22" fillId="8" borderId="0" xfId="8" applyFont="1" applyFill="1" applyAlignment="1">
      <alignment horizontal="left"/>
    </xf>
    <xf numFmtId="0" fontId="22" fillId="5" borderId="0" xfId="8" applyFont="1" applyFill="1" applyAlignment="1">
      <alignment horizontal="left"/>
    </xf>
    <xf numFmtId="0" fontId="23" fillId="0" borderId="0" xfId="8" applyFont="1" applyAlignment="1">
      <alignment horizontal="left"/>
    </xf>
    <xf numFmtId="0" fontId="22" fillId="10" borderId="0" xfId="8" applyFont="1" applyFill="1" applyAlignment="1">
      <alignment horizontal="left"/>
    </xf>
    <xf numFmtId="0" fontId="22" fillId="18" borderId="0" xfId="8" applyFont="1" applyFill="1" applyAlignment="1">
      <alignment horizontal="left"/>
    </xf>
    <xf numFmtId="0" fontId="22" fillId="3" borderId="0" xfId="8" applyFont="1" applyFill="1" applyAlignment="1">
      <alignment horizontal="left"/>
    </xf>
    <xf numFmtId="0" fontId="22" fillId="13" borderId="0" xfId="8" applyFont="1" applyFill="1" applyAlignment="1">
      <alignment horizontal="left"/>
    </xf>
    <xf numFmtId="0" fontId="22" fillId="11" borderId="0" xfId="8" applyFont="1" applyFill="1" applyAlignment="1">
      <alignment horizontal="left"/>
    </xf>
    <xf numFmtId="0" fontId="22" fillId="12" borderId="0" xfId="8" applyFont="1" applyFill="1" applyAlignment="1">
      <alignment horizontal="left"/>
    </xf>
    <xf numFmtId="0" fontId="22" fillId="14" borderId="0" xfId="8" applyFont="1" applyFill="1" applyAlignment="1">
      <alignment horizontal="left"/>
    </xf>
    <xf numFmtId="0" fontId="22" fillId="16" borderId="0" xfId="8" applyFont="1" applyFill="1" applyAlignment="1">
      <alignment horizontal="left"/>
    </xf>
    <xf numFmtId="0" fontId="22" fillId="15" borderId="0" xfId="8" applyFont="1" applyFill="1" applyAlignment="1">
      <alignment horizontal="left"/>
    </xf>
    <xf numFmtId="0" fontId="22" fillId="17" borderId="0" xfId="8" applyFont="1" applyFill="1" applyAlignment="1">
      <alignment horizontal="left"/>
    </xf>
    <xf numFmtId="0" fontId="22" fillId="2" borderId="0" xfId="8" applyFont="1" applyFill="1" applyAlignment="1">
      <alignment horizontal="left"/>
    </xf>
    <xf numFmtId="0" fontId="30" fillId="22" borderId="0" xfId="0" applyFont="1" applyFill="1" applyAlignment="1">
      <alignment horizontal="center"/>
    </xf>
    <xf numFmtId="0" fontId="29" fillId="21" borderId="0" xfId="0" applyFont="1" applyFill="1" applyAlignment="1">
      <alignment horizontal="center"/>
    </xf>
    <xf numFmtId="0" fontId="29" fillId="20" borderId="0" xfId="0" applyFont="1" applyFill="1" applyAlignment="1">
      <alignment horizontal="center"/>
    </xf>
    <xf numFmtId="0" fontId="29" fillId="19" borderId="0" xfId="0" applyFont="1" applyFill="1" applyAlignment="1">
      <alignment horizontal="center"/>
    </xf>
    <xf numFmtId="0" fontId="29" fillId="23" borderId="0" xfId="0" applyFont="1" applyFill="1" applyAlignment="1">
      <alignment horizontal="center"/>
    </xf>
  </cellXfs>
  <cellStyles count="29">
    <cellStyle name="Date" xfId="1"/>
    <cellStyle name="En-tête 1" xfId="2"/>
    <cellStyle name="En-tête 2" xfId="3"/>
    <cellStyle name="Financier0" xfId="4"/>
    <cellStyle name="Lien hypertexte" xfId="5" builtinId="8"/>
    <cellStyle name="Lien hypertexte visité" xfId="24" builtinId="9" hidden="1"/>
    <cellStyle name="Lien hypertexte visité" xfId="25" builtinId="9" hidden="1"/>
    <cellStyle name="Lien hypertexte visité" xfId="26" builtinId="9" hidden="1"/>
    <cellStyle name="Lien hypertexte visité" xfId="27" builtinId="9" hidden="1"/>
    <cellStyle name="Lien hypertexte visité" xfId="28" builtinId="9" hidden="1"/>
    <cellStyle name="Monétaire0" xfId="6"/>
    <cellStyle name="Normal" xfId="0" builtinId="0"/>
    <cellStyle name="Normal 2" xfId="7"/>
    <cellStyle name="Normal 2 2" xfId="8"/>
    <cellStyle name="Normal 3" xfId="9"/>
    <cellStyle name="Normal 3 108" xfId="10"/>
    <cellStyle name="Normal 4" xfId="11"/>
    <cellStyle name="Normal 4 102" xfId="12"/>
    <cellStyle name="Normal 4 37" xfId="13"/>
    <cellStyle name="Normal 4 38" xfId="14"/>
    <cellStyle name="Normal 6" xfId="15"/>
    <cellStyle name="Pourcentage" xfId="16" builtinId="5"/>
    <cellStyle name="Pourcentage 2" xfId="17"/>
    <cellStyle name="Pourcentage 3" xfId="18"/>
    <cellStyle name="Pourcentage 3 2" xfId="19"/>
    <cellStyle name="Pourcentage 4" xfId="20"/>
    <cellStyle name="Standard 11" xfId="21"/>
    <cellStyle name="style_col_headings" xfId="22"/>
    <cellStyle name="Virgule fixe" xfId="2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chartsheet" Target="chartsheets/sheet1.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chartsheet" Target="chartsheets/sheet2.xml"/><Relationship Id="rId34" Type="http://schemas.openxmlformats.org/officeDocument/2006/relationships/chartsheet" Target="chartsheets/sheet3.xml"/><Relationship Id="rId35" Type="http://schemas.openxmlformats.org/officeDocument/2006/relationships/chartsheet" Target="chartsheets/sheet4.xml"/><Relationship Id="rId36" Type="http://schemas.openxmlformats.org/officeDocument/2006/relationships/worksheet" Target="worksheets/sheet3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3.xml"/><Relationship Id="rId38" Type="http://schemas.openxmlformats.org/officeDocument/2006/relationships/worksheet" Target="worksheets/sheet34.xml"/><Relationship Id="rId39" Type="http://schemas.openxmlformats.org/officeDocument/2006/relationships/worksheet" Target="worksheets/sheet35.xml"/><Relationship Id="rId40" Type="http://schemas.openxmlformats.org/officeDocument/2006/relationships/worksheet" Target="worksheets/sheet36.xml"/><Relationship Id="rId41" Type="http://schemas.openxmlformats.org/officeDocument/2006/relationships/theme" Target="theme/theme1.xml"/><Relationship Id="rId42" Type="http://schemas.openxmlformats.org/officeDocument/2006/relationships/styles" Target="styles.xml"/><Relationship Id="rId43" Type="http://schemas.openxmlformats.org/officeDocument/2006/relationships/sharedStrings" Target="sharedStrings.xml"/><Relationship Id="rId44"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marker>
            <c:symbol val="none"/>
          </c:marker>
          <c:val>
            <c:numRef>
              <c:f>'SNB-OffshorePortfolios'!$R$97:$R$203</c:f>
              <c:numCache>
                <c:formatCode>General</c:formatCode>
                <c:ptCount val="107"/>
                <c:pt idx="0">
                  <c:v>897.6500949698715</c:v>
                </c:pt>
                <c:pt idx="1">
                  <c:v>895.4978011832781</c:v>
                </c:pt>
                <c:pt idx="2">
                  <c:v>899.0445939990927</c:v>
                </c:pt>
                <c:pt idx="3">
                  <c:v>889.3460329292798</c:v>
                </c:pt>
                <c:pt idx="4">
                  <c:v>895.147776755798</c:v>
                </c:pt>
                <c:pt idx="5">
                  <c:v>906.4256462009245</c:v>
                </c:pt>
                <c:pt idx="6">
                  <c:v>928.5420876705243</c:v>
                </c:pt>
                <c:pt idx="7">
                  <c:v>927.9146667526937</c:v>
                </c:pt>
                <c:pt idx="8">
                  <c:v>982.6094079669442</c:v>
                </c:pt>
                <c:pt idx="9">
                  <c:v>983.7241988236054</c:v>
                </c:pt>
                <c:pt idx="10">
                  <c:v>1020.583049585707</c:v>
                </c:pt>
                <c:pt idx="11">
                  <c:v>1055.032508126382</c:v>
                </c:pt>
                <c:pt idx="12">
                  <c:v>1056.677014954111</c:v>
                </c:pt>
                <c:pt idx="13">
                  <c:v>1063.716704882133</c:v>
                </c:pt>
                <c:pt idx="14">
                  <c:v>1114.084587179653</c:v>
                </c:pt>
                <c:pt idx="15">
                  <c:v>1090.521434566466</c:v>
                </c:pt>
                <c:pt idx="16">
                  <c:v>1127.516150012943</c:v>
                </c:pt>
                <c:pt idx="17">
                  <c:v>1142.447429900504</c:v>
                </c:pt>
                <c:pt idx="18">
                  <c:v>1151.58403718288</c:v>
                </c:pt>
                <c:pt idx="19">
                  <c:v>1175.65085055848</c:v>
                </c:pt>
                <c:pt idx="20">
                  <c:v>1174.95391445691</c:v>
                </c:pt>
                <c:pt idx="21">
                  <c:v>1161.449676804876</c:v>
                </c:pt>
                <c:pt idx="22">
                  <c:v>1142.079879858657</c:v>
                </c:pt>
                <c:pt idx="23">
                  <c:v>1137.601340384615</c:v>
                </c:pt>
                <c:pt idx="24">
                  <c:v>1150.197506056356</c:v>
                </c:pt>
                <c:pt idx="25">
                  <c:v>1163.538076069731</c:v>
                </c:pt>
                <c:pt idx="26">
                  <c:v>1182.017985098188</c:v>
                </c:pt>
                <c:pt idx="27">
                  <c:v>1197.148412279046</c:v>
                </c:pt>
                <c:pt idx="28">
                  <c:v>1193.797201984675</c:v>
                </c:pt>
                <c:pt idx="29">
                  <c:v>1210.672655016911</c:v>
                </c:pt>
                <c:pt idx="30">
                  <c:v>1230.37880794702</c:v>
                </c:pt>
                <c:pt idx="31">
                  <c:v>1240.75408746068</c:v>
                </c:pt>
                <c:pt idx="32">
                  <c:v>1270.96063685973</c:v>
                </c:pt>
                <c:pt idx="33">
                  <c:v>1288.569311713692</c:v>
                </c:pt>
                <c:pt idx="34">
                  <c:v>1315.793742424243</c:v>
                </c:pt>
                <c:pt idx="35">
                  <c:v>1319.405055616008</c:v>
                </c:pt>
                <c:pt idx="36">
                  <c:v>1317.197480533591</c:v>
                </c:pt>
                <c:pt idx="37">
                  <c:v>1332.424238871588</c:v>
                </c:pt>
                <c:pt idx="38">
                  <c:v>1349.449654628225</c:v>
                </c:pt>
                <c:pt idx="39">
                  <c:v>1358.251068606322</c:v>
                </c:pt>
                <c:pt idx="40">
                  <c:v>1338.417486199575</c:v>
                </c:pt>
                <c:pt idx="41">
                  <c:v>1310.080300856144</c:v>
                </c:pt>
                <c:pt idx="42">
                  <c:v>1250.030629439743</c:v>
                </c:pt>
                <c:pt idx="43">
                  <c:v>1229.285325418039</c:v>
                </c:pt>
                <c:pt idx="44">
                  <c:v>1234.20232448603</c:v>
                </c:pt>
                <c:pt idx="45">
                  <c:v>1280.500811708662</c:v>
                </c:pt>
                <c:pt idx="46">
                  <c:v>1274.864031394275</c:v>
                </c:pt>
                <c:pt idx="47">
                  <c:v>1224.679435493865</c:v>
                </c:pt>
                <c:pt idx="48">
                  <c:v>1228.128530829112</c:v>
                </c:pt>
                <c:pt idx="49">
                  <c:v>1242.653892865959</c:v>
                </c:pt>
                <c:pt idx="50">
                  <c:v>1187.772618375666</c:v>
                </c:pt>
                <c:pt idx="51">
                  <c:v>1128.742733193001</c:v>
                </c:pt>
                <c:pt idx="52">
                  <c:v>1139.04879091869</c:v>
                </c:pt>
                <c:pt idx="53">
                  <c:v>1023.282612846658</c:v>
                </c:pt>
                <c:pt idx="54">
                  <c:v>1073.007502008032</c:v>
                </c:pt>
                <c:pt idx="55">
                  <c:v>1046.986514592419</c:v>
                </c:pt>
                <c:pt idx="56">
                  <c:v>1032.948790151314</c:v>
                </c:pt>
                <c:pt idx="57">
                  <c:v>1052.614612236816</c:v>
                </c:pt>
                <c:pt idx="58">
                  <c:v>1062.412003571901</c:v>
                </c:pt>
                <c:pt idx="59">
                  <c:v>1086.397341036646</c:v>
                </c:pt>
                <c:pt idx="60">
                  <c:v>1114.586667543744</c:v>
                </c:pt>
                <c:pt idx="61">
                  <c:v>1123.995860236221</c:v>
                </c:pt>
                <c:pt idx="62">
                  <c:v>1156.499357010826</c:v>
                </c:pt>
                <c:pt idx="63">
                  <c:v>1152.624264861295</c:v>
                </c:pt>
                <c:pt idx="64">
                  <c:v>1129.706854475636</c:v>
                </c:pt>
                <c:pt idx="65">
                  <c:v>1143.94221031614</c:v>
                </c:pt>
                <c:pt idx="66">
                  <c:v>1165.230516692625</c:v>
                </c:pt>
                <c:pt idx="67">
                  <c:v>1183.575144142302</c:v>
                </c:pt>
                <c:pt idx="68">
                  <c:v>1208.577241784038</c:v>
                </c:pt>
                <c:pt idx="69">
                  <c:v>1244.926589022944</c:v>
                </c:pt>
                <c:pt idx="70">
                  <c:v>1250.019551376858</c:v>
                </c:pt>
                <c:pt idx="71">
                  <c:v>1203.520437055322</c:v>
                </c:pt>
                <c:pt idx="72">
                  <c:v>1237.729071338431</c:v>
                </c:pt>
                <c:pt idx="73">
                  <c:v>1192.101808906762</c:v>
                </c:pt>
                <c:pt idx="74">
                  <c:v>1241.949601834161</c:v>
                </c:pt>
                <c:pt idx="75">
                  <c:v>1249.055253695862</c:v>
                </c:pt>
                <c:pt idx="76">
                  <c:v>1248.952716995165</c:v>
                </c:pt>
                <c:pt idx="77">
                  <c:v>1262.721471966266</c:v>
                </c:pt>
                <c:pt idx="78">
                  <c:v>1291.228370764536</c:v>
                </c:pt>
                <c:pt idx="79">
                  <c:v>1271.981022674688</c:v>
                </c:pt>
                <c:pt idx="80">
                  <c:v>1288.524053886171</c:v>
                </c:pt>
                <c:pt idx="81">
                  <c:v>1258.974997688396</c:v>
                </c:pt>
                <c:pt idx="82">
                  <c:v>1262.962559808612</c:v>
                </c:pt>
                <c:pt idx="83">
                  <c:v>1290.566512031754</c:v>
                </c:pt>
                <c:pt idx="84">
                  <c:v>1241.883470877908</c:v>
                </c:pt>
                <c:pt idx="85">
                  <c:v>1278.966057117358</c:v>
                </c:pt>
                <c:pt idx="86">
                  <c:v>1231.135758534554</c:v>
                </c:pt>
                <c:pt idx="87">
                  <c:v>1217.625733452594</c:v>
                </c:pt>
                <c:pt idx="88">
                  <c:v>1233.498233049127</c:v>
                </c:pt>
                <c:pt idx="89">
                  <c:v>1246.001644672532</c:v>
                </c:pt>
                <c:pt idx="90">
                  <c:v>1285.207401535794</c:v>
                </c:pt>
                <c:pt idx="91">
                  <c:v>1308.766398277005</c:v>
                </c:pt>
                <c:pt idx="92">
                  <c:v>1310.198522755534</c:v>
                </c:pt>
                <c:pt idx="93">
                  <c:v>1332.713417900516</c:v>
                </c:pt>
                <c:pt idx="94">
                  <c:v>1325.949481351981</c:v>
                </c:pt>
                <c:pt idx="95">
                  <c:v>1310.344563696919</c:v>
                </c:pt>
                <c:pt idx="96">
                  <c:v>1345.318954204829</c:v>
                </c:pt>
                <c:pt idx="97">
                  <c:v>1343.33011406211</c:v>
                </c:pt>
                <c:pt idx="98">
                  <c:v>1347.741989411862</c:v>
                </c:pt>
                <c:pt idx="99">
                  <c:v>1345.236974706563</c:v>
                </c:pt>
                <c:pt idx="100">
                  <c:v>1355.634607534019</c:v>
                </c:pt>
                <c:pt idx="101">
                  <c:v>1360.063343809445</c:v>
                </c:pt>
                <c:pt idx="102">
                  <c:v>1367.558083876222</c:v>
                </c:pt>
                <c:pt idx="103">
                  <c:v>1385.324804846317</c:v>
                </c:pt>
                <c:pt idx="104">
                  <c:v>1406.254867906066</c:v>
                </c:pt>
                <c:pt idx="105">
                  <c:v>1397.750934579439</c:v>
                </c:pt>
                <c:pt idx="106">
                  <c:v>1411.912440754474</c:v>
                </c:pt>
              </c:numCache>
            </c:numRef>
          </c:val>
          <c:smooth val="0"/>
        </c:ser>
        <c:ser>
          <c:idx val="3"/>
          <c:order val="1"/>
          <c:marker>
            <c:symbol val="none"/>
          </c:marker>
          <c:val>
            <c:numRef>
              <c:f>'SNB-OffshorePortfolios'!$U$97:$U$203</c:f>
              <c:numCache>
                <c:formatCode>General</c:formatCode>
                <c:ptCount val="107"/>
                <c:pt idx="0">
                  <c:v>1200.585038541382</c:v>
                </c:pt>
                <c:pt idx="1">
                  <c:v>1198.507065703934</c:v>
                </c:pt>
                <c:pt idx="2">
                  <c:v>1200.331914285256</c:v>
                </c:pt>
                <c:pt idx="3">
                  <c:v>1186.90385602452</c:v>
                </c:pt>
                <c:pt idx="4">
                  <c:v>1192.058900395517</c:v>
                </c:pt>
                <c:pt idx="5">
                  <c:v>1206.782483861383</c:v>
                </c:pt>
                <c:pt idx="6">
                  <c:v>1236.476581342158</c:v>
                </c:pt>
                <c:pt idx="7">
                  <c:v>1231.915677771849</c:v>
                </c:pt>
                <c:pt idx="8">
                  <c:v>1295.123245449651</c:v>
                </c:pt>
                <c:pt idx="9">
                  <c:v>1300.150523183881</c:v>
                </c:pt>
                <c:pt idx="10">
                  <c:v>1350.595631447842</c:v>
                </c:pt>
                <c:pt idx="11">
                  <c:v>1386.92461932792</c:v>
                </c:pt>
                <c:pt idx="12">
                  <c:v>1390.795029732826</c:v>
                </c:pt>
                <c:pt idx="13">
                  <c:v>1397.728464497682</c:v>
                </c:pt>
                <c:pt idx="14">
                  <c:v>1453.675470946075</c:v>
                </c:pt>
                <c:pt idx="15">
                  <c:v>1441.048780688958</c:v>
                </c:pt>
                <c:pt idx="16">
                  <c:v>1484.480129089664</c:v>
                </c:pt>
                <c:pt idx="17">
                  <c:v>1512.870741715939</c:v>
                </c:pt>
                <c:pt idx="18">
                  <c:v>1513.071443120642</c:v>
                </c:pt>
                <c:pt idx="19">
                  <c:v>1541.013172507303</c:v>
                </c:pt>
                <c:pt idx="20">
                  <c:v>1542.219603053773</c:v>
                </c:pt>
                <c:pt idx="21">
                  <c:v>1525.501666999419</c:v>
                </c:pt>
                <c:pt idx="22">
                  <c:v>1515.337838798415</c:v>
                </c:pt>
                <c:pt idx="23">
                  <c:v>1515.48659569537</c:v>
                </c:pt>
                <c:pt idx="24">
                  <c:v>1540.734328994443</c:v>
                </c:pt>
                <c:pt idx="25">
                  <c:v>1557.95967924945</c:v>
                </c:pt>
                <c:pt idx="26">
                  <c:v>1582.933099592027</c:v>
                </c:pt>
                <c:pt idx="27">
                  <c:v>1603.258105493895</c:v>
                </c:pt>
                <c:pt idx="28">
                  <c:v>1597.401546754659</c:v>
                </c:pt>
                <c:pt idx="29">
                  <c:v>1631.565410464225</c:v>
                </c:pt>
                <c:pt idx="30">
                  <c:v>1658.949398186043</c:v>
                </c:pt>
                <c:pt idx="31">
                  <c:v>1669.23533516728</c:v>
                </c:pt>
                <c:pt idx="32">
                  <c:v>1706.455068404655</c:v>
                </c:pt>
                <c:pt idx="33">
                  <c:v>1724.238770017254</c:v>
                </c:pt>
                <c:pt idx="34">
                  <c:v>1761.065699770149</c:v>
                </c:pt>
                <c:pt idx="35">
                  <c:v>1770.965959175537</c:v>
                </c:pt>
                <c:pt idx="36">
                  <c:v>1775.56150694124</c:v>
                </c:pt>
                <c:pt idx="37">
                  <c:v>1807.353459592104</c:v>
                </c:pt>
                <c:pt idx="38">
                  <c:v>1821.728387533008</c:v>
                </c:pt>
                <c:pt idx="39">
                  <c:v>1831.130510784737</c:v>
                </c:pt>
                <c:pt idx="40">
                  <c:v>1810.598241771526</c:v>
                </c:pt>
                <c:pt idx="41">
                  <c:v>1782.495664780307</c:v>
                </c:pt>
                <c:pt idx="42">
                  <c:v>1726.728119717927</c:v>
                </c:pt>
                <c:pt idx="43">
                  <c:v>1704.713978007046</c:v>
                </c:pt>
                <c:pt idx="44">
                  <c:v>1696.463433919846</c:v>
                </c:pt>
                <c:pt idx="45">
                  <c:v>1755.392054797631</c:v>
                </c:pt>
                <c:pt idx="46">
                  <c:v>1743.343601096115</c:v>
                </c:pt>
                <c:pt idx="47">
                  <c:v>1687.925793517881</c:v>
                </c:pt>
                <c:pt idx="48">
                  <c:v>1704.722467305097</c:v>
                </c:pt>
                <c:pt idx="49">
                  <c:v>1732.510874468903</c:v>
                </c:pt>
                <c:pt idx="50">
                  <c:v>1661.00273028363</c:v>
                </c:pt>
                <c:pt idx="51">
                  <c:v>1594.332519107156</c:v>
                </c:pt>
                <c:pt idx="52">
                  <c:v>1612.02149878667</c:v>
                </c:pt>
                <c:pt idx="53">
                  <c:v>1420.101671578092</c:v>
                </c:pt>
                <c:pt idx="54">
                  <c:v>1480.097773788916</c:v>
                </c:pt>
                <c:pt idx="55">
                  <c:v>1439.033388541968</c:v>
                </c:pt>
                <c:pt idx="56">
                  <c:v>1405.259016386727</c:v>
                </c:pt>
                <c:pt idx="57">
                  <c:v>1418.875137046879</c:v>
                </c:pt>
                <c:pt idx="58">
                  <c:v>1407.218890674369</c:v>
                </c:pt>
                <c:pt idx="59">
                  <c:v>1424.488962137499</c:v>
                </c:pt>
                <c:pt idx="60">
                  <c:v>1440.898318516814</c:v>
                </c:pt>
                <c:pt idx="61">
                  <c:v>1440.833197499542</c:v>
                </c:pt>
                <c:pt idx="62">
                  <c:v>1461.300330092482</c:v>
                </c:pt>
                <c:pt idx="63">
                  <c:v>1446.880173766133</c:v>
                </c:pt>
                <c:pt idx="64">
                  <c:v>1413.082496884742</c:v>
                </c:pt>
                <c:pt idx="65">
                  <c:v>1424.521977795593</c:v>
                </c:pt>
                <c:pt idx="66">
                  <c:v>1446.002075960754</c:v>
                </c:pt>
                <c:pt idx="67">
                  <c:v>1461.624968477438</c:v>
                </c:pt>
                <c:pt idx="68">
                  <c:v>1480.925059199102</c:v>
                </c:pt>
                <c:pt idx="69">
                  <c:v>1521.929067510887</c:v>
                </c:pt>
                <c:pt idx="70">
                  <c:v>1533.722227667618</c:v>
                </c:pt>
                <c:pt idx="71">
                  <c:v>1474.797050521053</c:v>
                </c:pt>
                <c:pt idx="72">
                  <c:v>1516.084638861454</c:v>
                </c:pt>
                <c:pt idx="73">
                  <c:v>1461.890275167262</c:v>
                </c:pt>
                <c:pt idx="74">
                  <c:v>1516.631024618996</c:v>
                </c:pt>
                <c:pt idx="75">
                  <c:v>1521.056993477216</c:v>
                </c:pt>
                <c:pt idx="76">
                  <c:v>1516.008067968824</c:v>
                </c:pt>
                <c:pt idx="77">
                  <c:v>1530.655429489744</c:v>
                </c:pt>
                <c:pt idx="78">
                  <c:v>1561.67296195153</c:v>
                </c:pt>
                <c:pt idx="79">
                  <c:v>1537.776352091199</c:v>
                </c:pt>
                <c:pt idx="80">
                  <c:v>1555.452462477993</c:v>
                </c:pt>
                <c:pt idx="81">
                  <c:v>1518.798650644386</c:v>
                </c:pt>
                <c:pt idx="82">
                  <c:v>1523.035228553588</c:v>
                </c:pt>
                <c:pt idx="83">
                  <c:v>1556.257398919065</c:v>
                </c:pt>
                <c:pt idx="84">
                  <c:v>1500.497847957301</c:v>
                </c:pt>
                <c:pt idx="85">
                  <c:v>1552.172336827096</c:v>
                </c:pt>
                <c:pt idx="86">
                  <c:v>1496.317343894627</c:v>
                </c:pt>
                <c:pt idx="87">
                  <c:v>1472.317079166073</c:v>
                </c:pt>
                <c:pt idx="88">
                  <c:v>1492.566342599389</c:v>
                </c:pt>
                <c:pt idx="89">
                  <c:v>1502.14904989608</c:v>
                </c:pt>
                <c:pt idx="90">
                  <c:v>1541.426023647772</c:v>
                </c:pt>
                <c:pt idx="91">
                  <c:v>1560.808934133846</c:v>
                </c:pt>
                <c:pt idx="92">
                  <c:v>1559.356851814798</c:v>
                </c:pt>
                <c:pt idx="93">
                  <c:v>1581.08919779025</c:v>
                </c:pt>
                <c:pt idx="94">
                  <c:v>1578.890238753112</c:v>
                </c:pt>
                <c:pt idx="95">
                  <c:v>1553.642175613703</c:v>
                </c:pt>
                <c:pt idx="96">
                  <c:v>1583.856819126559</c:v>
                </c:pt>
                <c:pt idx="97">
                  <c:v>1579.285729470098</c:v>
                </c:pt>
                <c:pt idx="98">
                  <c:v>1575.858610202709</c:v>
                </c:pt>
                <c:pt idx="99">
                  <c:v>1567.323720493197</c:v>
                </c:pt>
                <c:pt idx="100">
                  <c:v>1576.806314536198</c:v>
                </c:pt>
                <c:pt idx="101">
                  <c:v>1575.042978248284</c:v>
                </c:pt>
                <c:pt idx="102">
                  <c:v>1575.126402801748</c:v>
                </c:pt>
                <c:pt idx="103">
                  <c:v>1592.920106282414</c:v>
                </c:pt>
                <c:pt idx="104">
                  <c:v>1618.099267139273</c:v>
                </c:pt>
                <c:pt idx="105">
                  <c:v>1608.35320130639</c:v>
                </c:pt>
                <c:pt idx="106">
                  <c:v>1618.400441673573</c:v>
                </c:pt>
              </c:numCache>
            </c:numRef>
          </c:val>
          <c:smooth val="0"/>
        </c:ser>
        <c:dLbls>
          <c:showLegendKey val="0"/>
          <c:showVal val="0"/>
          <c:showCatName val="0"/>
          <c:showSerName val="0"/>
          <c:showPercent val="0"/>
          <c:showBubbleSize val="0"/>
        </c:dLbls>
        <c:marker val="1"/>
        <c:smooth val="0"/>
        <c:axId val="-2145354536"/>
        <c:axId val="-2145352456"/>
      </c:lineChart>
      <c:catAx>
        <c:axId val="-2145354536"/>
        <c:scaling>
          <c:orientation val="minMax"/>
        </c:scaling>
        <c:delete val="0"/>
        <c:axPos val="b"/>
        <c:numFmt formatCode="General" sourceLinked="1"/>
        <c:majorTickMark val="out"/>
        <c:minorTickMark val="none"/>
        <c:tickLblPos val="nextTo"/>
        <c:crossAx val="-2145352456"/>
        <c:crosses val="autoZero"/>
        <c:auto val="1"/>
        <c:lblAlgn val="ctr"/>
        <c:lblOffset val="100"/>
        <c:noMultiLvlLbl val="0"/>
      </c:catAx>
      <c:valAx>
        <c:axId val="-2145352456"/>
        <c:scaling>
          <c:orientation val="minMax"/>
        </c:scaling>
        <c:delete val="0"/>
        <c:axPos val="l"/>
        <c:majorGridlines/>
        <c:numFmt formatCode="General" sourceLinked="1"/>
        <c:majorTickMark val="out"/>
        <c:minorTickMark val="none"/>
        <c:tickLblPos val="nextTo"/>
        <c:crossAx val="-2145354536"/>
        <c:crosses val="autoZero"/>
        <c:crossBetween val="between"/>
      </c:valAx>
    </c:plotArea>
    <c:legend>
      <c:legendPos val="r"/>
      <c:overlay val="0"/>
    </c:legend>
    <c:plotVisOnly val="1"/>
    <c:dispBlanksAs val="gap"/>
    <c:showDLblsOverMax val="0"/>
  </c:chart>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fr-FR"/>
              <a:t>Share of Total Net Commission Income Earned</a:t>
            </a:r>
          </a:p>
        </c:rich>
      </c:tx>
      <c:layout>
        <c:manualLayout>
          <c:xMode val="edge"/>
          <c:yMode val="edge"/>
          <c:x val="0.164137931034483"/>
          <c:y val="0.0"/>
        </c:manualLayout>
      </c:layout>
      <c:overlay val="0"/>
      <c:spPr>
        <a:noFill/>
        <a:ln w="25400">
          <a:noFill/>
        </a:ln>
      </c:spPr>
    </c:title>
    <c:autoTitleDeleted val="0"/>
    <c:plotArea>
      <c:layout>
        <c:manualLayout>
          <c:layoutTarget val="inner"/>
          <c:xMode val="edge"/>
          <c:yMode val="edge"/>
          <c:x val="0.0758620689655172"/>
          <c:y val="0.101809954751131"/>
          <c:w val="0.895172413793103"/>
          <c:h val="0.82579185520362"/>
        </c:manualLayout>
      </c:layout>
      <c:lineChart>
        <c:grouping val="standard"/>
        <c:varyColors val="0"/>
        <c:ser>
          <c:idx val="0"/>
          <c:order val="0"/>
          <c:tx>
            <c:v>Big Banks</c:v>
          </c:tx>
          <c:spPr>
            <a:ln w="25400">
              <a:solidFill>
                <a:srgbClr val="000000"/>
              </a:solidFill>
              <a:prstDash val="solid"/>
            </a:ln>
          </c:spPr>
          <c:marker>
            <c:symbol val="diamond"/>
            <c:size val="12"/>
            <c:spPr>
              <a:solidFill>
                <a:srgbClr val="000000"/>
              </a:solidFill>
              <a:ln>
                <a:solidFill>
                  <a:srgbClr val="FFFFFF"/>
                </a:solidFill>
                <a:prstDash val="solid"/>
              </a:ln>
            </c:spPr>
          </c:marker>
          <c:cat>
            <c:numRef>
              <c:f>TableS6!$B$13:$B$86</c:f>
              <c:numCache>
                <c:formatCode>General</c:formatCode>
                <c:ptCount val="74"/>
                <c:pt idx="0">
                  <c:v>1935.0</c:v>
                </c:pt>
                <c:pt idx="1">
                  <c:v>1936.0</c:v>
                </c:pt>
                <c:pt idx="2">
                  <c:v>1937.0</c:v>
                </c:pt>
                <c:pt idx="3">
                  <c:v>1938.0</c:v>
                </c:pt>
                <c:pt idx="4">
                  <c:v>1939.0</c:v>
                </c:pt>
                <c:pt idx="5">
                  <c:v>1940.0</c:v>
                </c:pt>
                <c:pt idx="6">
                  <c:v>1941.0</c:v>
                </c:pt>
                <c:pt idx="7">
                  <c:v>1942.0</c:v>
                </c:pt>
                <c:pt idx="8">
                  <c:v>1943.0</c:v>
                </c:pt>
                <c:pt idx="9">
                  <c:v>1944.0</c:v>
                </c:pt>
                <c:pt idx="10">
                  <c:v>1945.0</c:v>
                </c:pt>
                <c:pt idx="11">
                  <c:v>1946.0</c:v>
                </c:pt>
                <c:pt idx="12">
                  <c:v>1947.0</c:v>
                </c:pt>
                <c:pt idx="13">
                  <c:v>1948.0</c:v>
                </c:pt>
                <c:pt idx="14">
                  <c:v>1949.0</c:v>
                </c:pt>
                <c:pt idx="15">
                  <c:v>1950.0</c:v>
                </c:pt>
                <c:pt idx="16">
                  <c:v>1951.0</c:v>
                </c:pt>
                <c:pt idx="17">
                  <c:v>1952.0</c:v>
                </c:pt>
                <c:pt idx="18">
                  <c:v>1953.0</c:v>
                </c:pt>
                <c:pt idx="19">
                  <c:v>1954.0</c:v>
                </c:pt>
                <c:pt idx="20">
                  <c:v>1955.0</c:v>
                </c:pt>
                <c:pt idx="21">
                  <c:v>1956.0</c:v>
                </c:pt>
                <c:pt idx="22">
                  <c:v>1957.0</c:v>
                </c:pt>
                <c:pt idx="23">
                  <c:v>1958.0</c:v>
                </c:pt>
                <c:pt idx="24">
                  <c:v>1959.0</c:v>
                </c:pt>
                <c:pt idx="25">
                  <c:v>1960.0</c:v>
                </c:pt>
                <c:pt idx="26">
                  <c:v>1961.0</c:v>
                </c:pt>
                <c:pt idx="27">
                  <c:v>1962.0</c:v>
                </c:pt>
                <c:pt idx="28">
                  <c:v>1963.0</c:v>
                </c:pt>
                <c:pt idx="29">
                  <c:v>1964.0</c:v>
                </c:pt>
                <c:pt idx="30">
                  <c:v>1965.0</c:v>
                </c:pt>
                <c:pt idx="31">
                  <c:v>1966.0</c:v>
                </c:pt>
                <c:pt idx="32">
                  <c:v>1967.0</c:v>
                </c:pt>
                <c:pt idx="33">
                  <c:v>1968.0</c:v>
                </c:pt>
                <c:pt idx="34">
                  <c:v>1969.0</c:v>
                </c:pt>
                <c:pt idx="35">
                  <c:v>1970.0</c:v>
                </c:pt>
                <c:pt idx="36">
                  <c:v>1971.0</c:v>
                </c:pt>
                <c:pt idx="37">
                  <c:v>1972.0</c:v>
                </c:pt>
                <c:pt idx="38">
                  <c:v>1973.0</c:v>
                </c:pt>
                <c:pt idx="39">
                  <c:v>1974.0</c:v>
                </c:pt>
                <c:pt idx="40">
                  <c:v>1975.0</c:v>
                </c:pt>
                <c:pt idx="41">
                  <c:v>1976.0</c:v>
                </c:pt>
                <c:pt idx="42">
                  <c:v>1977.0</c:v>
                </c:pt>
                <c:pt idx="43">
                  <c:v>1978.0</c:v>
                </c:pt>
                <c:pt idx="44">
                  <c:v>1979.0</c:v>
                </c:pt>
                <c:pt idx="45">
                  <c:v>1980.0</c:v>
                </c:pt>
                <c:pt idx="46">
                  <c:v>1981.0</c:v>
                </c:pt>
                <c:pt idx="47">
                  <c:v>1982.0</c:v>
                </c:pt>
                <c:pt idx="48">
                  <c:v>1983.0</c:v>
                </c:pt>
                <c:pt idx="49">
                  <c:v>1984.0</c:v>
                </c:pt>
                <c:pt idx="50">
                  <c:v>1985.0</c:v>
                </c:pt>
                <c:pt idx="51">
                  <c:v>1986.0</c:v>
                </c:pt>
                <c:pt idx="52">
                  <c:v>1987.0</c:v>
                </c:pt>
                <c:pt idx="53">
                  <c:v>1988.0</c:v>
                </c:pt>
                <c:pt idx="54">
                  <c:v>1989.0</c:v>
                </c:pt>
                <c:pt idx="55">
                  <c:v>1990.0</c:v>
                </c:pt>
                <c:pt idx="56">
                  <c:v>1991.0</c:v>
                </c:pt>
                <c:pt idx="57">
                  <c:v>1992.0</c:v>
                </c:pt>
                <c:pt idx="58">
                  <c:v>1993.0</c:v>
                </c:pt>
                <c:pt idx="59">
                  <c:v>1994.0</c:v>
                </c:pt>
                <c:pt idx="60">
                  <c:v>1995.0</c:v>
                </c:pt>
                <c:pt idx="61">
                  <c:v>1996.0</c:v>
                </c:pt>
                <c:pt idx="62">
                  <c:v>1997.0</c:v>
                </c:pt>
                <c:pt idx="63">
                  <c:v>1998.0</c:v>
                </c:pt>
                <c:pt idx="64">
                  <c:v>1999.0</c:v>
                </c:pt>
                <c:pt idx="65">
                  <c:v>2000.0</c:v>
                </c:pt>
                <c:pt idx="66">
                  <c:v>2001.0</c:v>
                </c:pt>
                <c:pt idx="67">
                  <c:v>2002.0</c:v>
                </c:pt>
                <c:pt idx="68">
                  <c:v>2003.0</c:v>
                </c:pt>
                <c:pt idx="69">
                  <c:v>2004.0</c:v>
                </c:pt>
                <c:pt idx="70">
                  <c:v>2005.0</c:v>
                </c:pt>
                <c:pt idx="71">
                  <c:v>2006.0</c:v>
                </c:pt>
                <c:pt idx="72">
                  <c:v>2007.0</c:v>
                </c:pt>
                <c:pt idx="73">
                  <c:v>2008.0</c:v>
                </c:pt>
              </c:numCache>
            </c:numRef>
          </c:cat>
          <c:val>
            <c:numRef>
              <c:f>TableS6!$L$13:$L$86</c:f>
              <c:numCache>
                <c:formatCode>0%</c:formatCode>
                <c:ptCount val="74"/>
                <c:pt idx="0">
                  <c:v>0.64</c:v>
                </c:pt>
                <c:pt idx="1">
                  <c:v>0.607142857142857</c:v>
                </c:pt>
                <c:pt idx="2">
                  <c:v>0.596774193548387</c:v>
                </c:pt>
                <c:pt idx="3">
                  <c:v>0.614035087719298</c:v>
                </c:pt>
                <c:pt idx="4">
                  <c:v>0.625</c:v>
                </c:pt>
                <c:pt idx="5">
                  <c:v>0.625</c:v>
                </c:pt>
                <c:pt idx="6">
                  <c:v>0.614035087719298</c:v>
                </c:pt>
                <c:pt idx="7">
                  <c:v>0.607142857142857</c:v>
                </c:pt>
                <c:pt idx="8">
                  <c:v>0.625</c:v>
                </c:pt>
                <c:pt idx="9">
                  <c:v>0.6</c:v>
                </c:pt>
                <c:pt idx="10">
                  <c:v>0.6</c:v>
                </c:pt>
                <c:pt idx="11">
                  <c:v>0.61038961038961</c:v>
                </c:pt>
                <c:pt idx="12">
                  <c:v>0.628865979381443</c:v>
                </c:pt>
                <c:pt idx="13">
                  <c:v>0.608695652173913</c:v>
                </c:pt>
                <c:pt idx="14">
                  <c:v>0.612612612612612</c:v>
                </c:pt>
                <c:pt idx="15">
                  <c:v>0.608695652173913</c:v>
                </c:pt>
                <c:pt idx="16">
                  <c:v>0.612403100775194</c:v>
                </c:pt>
                <c:pt idx="17">
                  <c:v>0.606060606060606</c:v>
                </c:pt>
                <c:pt idx="18">
                  <c:v>0.613636363636364</c:v>
                </c:pt>
                <c:pt idx="19">
                  <c:v>0.583892617449664</c:v>
                </c:pt>
                <c:pt idx="20">
                  <c:v>0.550898203592814</c:v>
                </c:pt>
                <c:pt idx="21">
                  <c:v>0.545977011494253</c:v>
                </c:pt>
                <c:pt idx="22">
                  <c:v>0.535135135135135</c:v>
                </c:pt>
                <c:pt idx="23">
                  <c:v>0.522388059701492</c:v>
                </c:pt>
                <c:pt idx="24">
                  <c:v>0.5</c:v>
                </c:pt>
                <c:pt idx="25">
                  <c:v>0.484962406015038</c:v>
                </c:pt>
                <c:pt idx="26">
                  <c:v>0.49390243902439</c:v>
                </c:pt>
                <c:pt idx="27">
                  <c:v>0.487323943661972</c:v>
                </c:pt>
                <c:pt idx="28">
                  <c:v>0.479487179487179</c:v>
                </c:pt>
                <c:pt idx="29">
                  <c:v>0.469387755102041</c:v>
                </c:pt>
                <c:pt idx="30">
                  <c:v>0.468559837728195</c:v>
                </c:pt>
                <c:pt idx="31">
                  <c:v>0.471243042671614</c:v>
                </c:pt>
                <c:pt idx="32">
                  <c:v>0.464788732394366</c:v>
                </c:pt>
                <c:pt idx="33">
                  <c:v>0.453300124533001</c:v>
                </c:pt>
                <c:pt idx="34">
                  <c:v>0.453403141361257</c:v>
                </c:pt>
                <c:pt idx="35">
                  <c:v>0.463073852295409</c:v>
                </c:pt>
                <c:pt idx="36">
                  <c:v>0.460728744939271</c:v>
                </c:pt>
                <c:pt idx="37">
                  <c:v>0.485355648535565</c:v>
                </c:pt>
                <c:pt idx="38">
                  <c:v>0.486172566371681</c:v>
                </c:pt>
                <c:pt idx="39">
                  <c:v>0.491237113402062</c:v>
                </c:pt>
                <c:pt idx="40">
                  <c:v>0.501096972356297</c:v>
                </c:pt>
                <c:pt idx="41">
                  <c:v>0.522848438690023</c:v>
                </c:pt>
                <c:pt idx="42">
                  <c:v>0.521803950801342</c:v>
                </c:pt>
                <c:pt idx="43">
                  <c:v>0.525084873632591</c:v>
                </c:pt>
                <c:pt idx="44">
                  <c:v>0.515811665495432</c:v>
                </c:pt>
                <c:pt idx="45">
                  <c:v>0.506794317479926</c:v>
                </c:pt>
                <c:pt idx="46">
                  <c:v>0.507740750459197</c:v>
                </c:pt>
                <c:pt idx="47">
                  <c:v>0.497270245677889</c:v>
                </c:pt>
                <c:pt idx="48">
                  <c:v>0.488358993616222</c:v>
                </c:pt>
                <c:pt idx="49">
                  <c:v>0.491283942339926</c:v>
                </c:pt>
                <c:pt idx="50">
                  <c:v>0.486902286902287</c:v>
                </c:pt>
                <c:pt idx="51">
                  <c:v>0.485989176187613</c:v>
                </c:pt>
                <c:pt idx="52">
                  <c:v>0.481227915194346</c:v>
                </c:pt>
                <c:pt idx="53">
                  <c:v>0.48926472352165</c:v>
                </c:pt>
                <c:pt idx="54">
                  <c:v>0.489197065621546</c:v>
                </c:pt>
                <c:pt idx="55">
                  <c:v>0.484601352076403</c:v>
                </c:pt>
                <c:pt idx="56">
                  <c:v>0.50302734375</c:v>
                </c:pt>
                <c:pt idx="57">
                  <c:v>0.51278818443804</c:v>
                </c:pt>
                <c:pt idx="58">
                  <c:v>0.513691756272401</c:v>
                </c:pt>
                <c:pt idx="59">
                  <c:v>0.521761097076868</c:v>
                </c:pt>
                <c:pt idx="60">
                  <c:v>0.529153169828783</c:v>
                </c:pt>
                <c:pt idx="61">
                  <c:v>0.532203389830509</c:v>
                </c:pt>
                <c:pt idx="62">
                  <c:v>0.529417716396014</c:v>
                </c:pt>
                <c:pt idx="63">
                  <c:v>0.509004869980704</c:v>
                </c:pt>
                <c:pt idx="64">
                  <c:v>0.498858350951374</c:v>
                </c:pt>
                <c:pt idx="65">
                  <c:v>0.485274801244383</c:v>
                </c:pt>
                <c:pt idx="66">
                  <c:v>0.499643027129938</c:v>
                </c:pt>
                <c:pt idx="67">
                  <c:v>0.501401050788091</c:v>
                </c:pt>
                <c:pt idx="68">
                  <c:v>0.492842263883349</c:v>
                </c:pt>
                <c:pt idx="69">
                  <c:v>0.500020163729483</c:v>
                </c:pt>
                <c:pt idx="70">
                  <c:v>0.512590954487088</c:v>
                </c:pt>
                <c:pt idx="71">
                  <c:v>0.517013680452434</c:v>
                </c:pt>
                <c:pt idx="72">
                  <c:v>0.514852293128774</c:v>
                </c:pt>
                <c:pt idx="73">
                  <c:v>0.479767821996864</c:v>
                </c:pt>
              </c:numCache>
            </c:numRef>
          </c:val>
          <c:smooth val="0"/>
        </c:ser>
        <c:ser>
          <c:idx val="4"/>
          <c:order val="1"/>
          <c:tx>
            <c:v>Foreign &amp; Other Banks</c:v>
          </c:tx>
          <c:spPr>
            <a:ln w="25400">
              <a:solidFill>
                <a:srgbClr val="000000"/>
              </a:solidFill>
              <a:prstDash val="solid"/>
            </a:ln>
          </c:spPr>
          <c:marker>
            <c:symbol val="none"/>
          </c:marker>
          <c:cat>
            <c:numRef>
              <c:f>TableS6!$B$13:$B$86</c:f>
              <c:numCache>
                <c:formatCode>General</c:formatCode>
                <c:ptCount val="74"/>
                <c:pt idx="0">
                  <c:v>1935.0</c:v>
                </c:pt>
                <c:pt idx="1">
                  <c:v>1936.0</c:v>
                </c:pt>
                <c:pt idx="2">
                  <c:v>1937.0</c:v>
                </c:pt>
                <c:pt idx="3">
                  <c:v>1938.0</c:v>
                </c:pt>
                <c:pt idx="4">
                  <c:v>1939.0</c:v>
                </c:pt>
                <c:pt idx="5">
                  <c:v>1940.0</c:v>
                </c:pt>
                <c:pt idx="6">
                  <c:v>1941.0</c:v>
                </c:pt>
                <c:pt idx="7">
                  <c:v>1942.0</c:v>
                </c:pt>
                <c:pt idx="8">
                  <c:v>1943.0</c:v>
                </c:pt>
                <c:pt idx="9">
                  <c:v>1944.0</c:v>
                </c:pt>
                <c:pt idx="10">
                  <c:v>1945.0</c:v>
                </c:pt>
                <c:pt idx="11">
                  <c:v>1946.0</c:v>
                </c:pt>
                <c:pt idx="12">
                  <c:v>1947.0</c:v>
                </c:pt>
                <c:pt idx="13">
                  <c:v>1948.0</c:v>
                </c:pt>
                <c:pt idx="14">
                  <c:v>1949.0</c:v>
                </c:pt>
                <c:pt idx="15">
                  <c:v>1950.0</c:v>
                </c:pt>
                <c:pt idx="16">
                  <c:v>1951.0</c:v>
                </c:pt>
                <c:pt idx="17">
                  <c:v>1952.0</c:v>
                </c:pt>
                <c:pt idx="18">
                  <c:v>1953.0</c:v>
                </c:pt>
                <c:pt idx="19">
                  <c:v>1954.0</c:v>
                </c:pt>
                <c:pt idx="20">
                  <c:v>1955.0</c:v>
                </c:pt>
                <c:pt idx="21">
                  <c:v>1956.0</c:v>
                </c:pt>
                <c:pt idx="22">
                  <c:v>1957.0</c:v>
                </c:pt>
                <c:pt idx="23">
                  <c:v>1958.0</c:v>
                </c:pt>
                <c:pt idx="24">
                  <c:v>1959.0</c:v>
                </c:pt>
                <c:pt idx="25">
                  <c:v>1960.0</c:v>
                </c:pt>
                <c:pt idx="26">
                  <c:v>1961.0</c:v>
                </c:pt>
                <c:pt idx="27">
                  <c:v>1962.0</c:v>
                </c:pt>
                <c:pt idx="28">
                  <c:v>1963.0</c:v>
                </c:pt>
                <c:pt idx="29">
                  <c:v>1964.0</c:v>
                </c:pt>
                <c:pt idx="30">
                  <c:v>1965.0</c:v>
                </c:pt>
                <c:pt idx="31">
                  <c:v>1966.0</c:v>
                </c:pt>
                <c:pt idx="32">
                  <c:v>1967.0</c:v>
                </c:pt>
                <c:pt idx="33">
                  <c:v>1968.0</c:v>
                </c:pt>
                <c:pt idx="34">
                  <c:v>1969.0</c:v>
                </c:pt>
                <c:pt idx="35">
                  <c:v>1970.0</c:v>
                </c:pt>
                <c:pt idx="36">
                  <c:v>1971.0</c:v>
                </c:pt>
                <c:pt idx="37">
                  <c:v>1972.0</c:v>
                </c:pt>
                <c:pt idx="38">
                  <c:v>1973.0</c:v>
                </c:pt>
                <c:pt idx="39">
                  <c:v>1974.0</c:v>
                </c:pt>
                <c:pt idx="40">
                  <c:v>1975.0</c:v>
                </c:pt>
                <c:pt idx="41">
                  <c:v>1976.0</c:v>
                </c:pt>
                <c:pt idx="42">
                  <c:v>1977.0</c:v>
                </c:pt>
                <c:pt idx="43">
                  <c:v>1978.0</c:v>
                </c:pt>
                <c:pt idx="44">
                  <c:v>1979.0</c:v>
                </c:pt>
                <c:pt idx="45">
                  <c:v>1980.0</c:v>
                </c:pt>
                <c:pt idx="46">
                  <c:v>1981.0</c:v>
                </c:pt>
                <c:pt idx="47">
                  <c:v>1982.0</c:v>
                </c:pt>
                <c:pt idx="48">
                  <c:v>1983.0</c:v>
                </c:pt>
                <c:pt idx="49">
                  <c:v>1984.0</c:v>
                </c:pt>
                <c:pt idx="50">
                  <c:v>1985.0</c:v>
                </c:pt>
                <c:pt idx="51">
                  <c:v>1986.0</c:v>
                </c:pt>
                <c:pt idx="52">
                  <c:v>1987.0</c:v>
                </c:pt>
                <c:pt idx="53">
                  <c:v>1988.0</c:v>
                </c:pt>
                <c:pt idx="54">
                  <c:v>1989.0</c:v>
                </c:pt>
                <c:pt idx="55">
                  <c:v>1990.0</c:v>
                </c:pt>
                <c:pt idx="56">
                  <c:v>1991.0</c:v>
                </c:pt>
                <c:pt idx="57">
                  <c:v>1992.0</c:v>
                </c:pt>
                <c:pt idx="58">
                  <c:v>1993.0</c:v>
                </c:pt>
                <c:pt idx="59">
                  <c:v>1994.0</c:v>
                </c:pt>
                <c:pt idx="60">
                  <c:v>1995.0</c:v>
                </c:pt>
                <c:pt idx="61">
                  <c:v>1996.0</c:v>
                </c:pt>
                <c:pt idx="62">
                  <c:v>1997.0</c:v>
                </c:pt>
                <c:pt idx="63">
                  <c:v>1998.0</c:v>
                </c:pt>
                <c:pt idx="64">
                  <c:v>1999.0</c:v>
                </c:pt>
                <c:pt idx="65">
                  <c:v>2000.0</c:v>
                </c:pt>
                <c:pt idx="66">
                  <c:v>2001.0</c:v>
                </c:pt>
                <c:pt idx="67">
                  <c:v>2002.0</c:v>
                </c:pt>
                <c:pt idx="68">
                  <c:v>2003.0</c:v>
                </c:pt>
                <c:pt idx="69">
                  <c:v>2004.0</c:v>
                </c:pt>
                <c:pt idx="70">
                  <c:v>2005.0</c:v>
                </c:pt>
                <c:pt idx="71">
                  <c:v>2006.0</c:v>
                </c:pt>
                <c:pt idx="72">
                  <c:v>2007.0</c:v>
                </c:pt>
                <c:pt idx="73">
                  <c:v>2008.0</c:v>
                </c:pt>
              </c:numCache>
            </c:numRef>
          </c:cat>
          <c:val>
            <c:numRef>
              <c:f>TableS6!$N$13:$N$86</c:f>
              <c:numCache>
                <c:formatCode>0%</c:formatCode>
                <c:ptCount val="74"/>
                <c:pt idx="0">
                  <c:v>0.045</c:v>
                </c:pt>
                <c:pt idx="1">
                  <c:v>0.0401785714285714</c:v>
                </c:pt>
                <c:pt idx="2">
                  <c:v>0.0423387096774193</c:v>
                </c:pt>
                <c:pt idx="3">
                  <c:v>0.0394736842105263</c:v>
                </c:pt>
                <c:pt idx="4">
                  <c:v>0.046875</c:v>
                </c:pt>
                <c:pt idx="5">
                  <c:v>0.0401785714285714</c:v>
                </c:pt>
                <c:pt idx="6">
                  <c:v>0.0460526315789474</c:v>
                </c:pt>
                <c:pt idx="7">
                  <c:v>0.046875</c:v>
                </c:pt>
                <c:pt idx="8">
                  <c:v>0.046875</c:v>
                </c:pt>
                <c:pt idx="9">
                  <c:v>0.0545454545454545</c:v>
                </c:pt>
                <c:pt idx="10">
                  <c:v>0.05</c:v>
                </c:pt>
                <c:pt idx="11">
                  <c:v>0.0519480519480519</c:v>
                </c:pt>
                <c:pt idx="12">
                  <c:v>0.0515463917525773</c:v>
                </c:pt>
                <c:pt idx="13">
                  <c:v>0.0521739130434782</c:v>
                </c:pt>
                <c:pt idx="14">
                  <c:v>0.063063063063063</c:v>
                </c:pt>
                <c:pt idx="15">
                  <c:v>0.0782608695652174</c:v>
                </c:pt>
                <c:pt idx="16">
                  <c:v>0.0930232558139535</c:v>
                </c:pt>
                <c:pt idx="17">
                  <c:v>0.0984848484848485</c:v>
                </c:pt>
                <c:pt idx="18">
                  <c:v>0.0984848484848485</c:v>
                </c:pt>
                <c:pt idx="19">
                  <c:v>0.120805369127517</c:v>
                </c:pt>
                <c:pt idx="20">
                  <c:v>0.143712574850299</c:v>
                </c:pt>
                <c:pt idx="21">
                  <c:v>0.149425287356322</c:v>
                </c:pt>
                <c:pt idx="22">
                  <c:v>0.145945945945946</c:v>
                </c:pt>
                <c:pt idx="23">
                  <c:v>0.169154228855721</c:v>
                </c:pt>
                <c:pt idx="24">
                  <c:v>0.189075630252101</c:v>
                </c:pt>
                <c:pt idx="25">
                  <c:v>0.206766917293233</c:v>
                </c:pt>
                <c:pt idx="26">
                  <c:v>0.201219512195122</c:v>
                </c:pt>
                <c:pt idx="27">
                  <c:v>0.214084507042253</c:v>
                </c:pt>
                <c:pt idx="28">
                  <c:v>0.217948717948718</c:v>
                </c:pt>
                <c:pt idx="29">
                  <c:v>0.233560090702948</c:v>
                </c:pt>
                <c:pt idx="30">
                  <c:v>0.235294117647059</c:v>
                </c:pt>
                <c:pt idx="31">
                  <c:v>0.235621521335807</c:v>
                </c:pt>
                <c:pt idx="32">
                  <c:v>0.23943661971831</c:v>
                </c:pt>
                <c:pt idx="33">
                  <c:v>0.261519302615193</c:v>
                </c:pt>
                <c:pt idx="34">
                  <c:v>0.27434554973822</c:v>
                </c:pt>
                <c:pt idx="35">
                  <c:v>0.266467065868263</c:v>
                </c:pt>
                <c:pt idx="36">
                  <c:v>0.276923076923077</c:v>
                </c:pt>
                <c:pt idx="37">
                  <c:v>0.297071129707113</c:v>
                </c:pt>
                <c:pt idx="38">
                  <c:v>0.299225663716814</c:v>
                </c:pt>
                <c:pt idx="39">
                  <c:v>0.291237113402062</c:v>
                </c:pt>
                <c:pt idx="40">
                  <c:v>0.291794646774901</c:v>
                </c:pt>
                <c:pt idx="41">
                  <c:v>0.293983244478294</c:v>
                </c:pt>
                <c:pt idx="42">
                  <c:v>0.299664554603056</c:v>
                </c:pt>
                <c:pt idx="43">
                  <c:v>0.302150132025651</c:v>
                </c:pt>
                <c:pt idx="44">
                  <c:v>0.319044272663387</c:v>
                </c:pt>
                <c:pt idx="45">
                  <c:v>0.328906732550957</c:v>
                </c:pt>
                <c:pt idx="46">
                  <c:v>0.336132248753608</c:v>
                </c:pt>
                <c:pt idx="47">
                  <c:v>0.344404003639672</c:v>
                </c:pt>
                <c:pt idx="48">
                  <c:v>0.353548629365377</c:v>
                </c:pt>
                <c:pt idx="49">
                  <c:v>0.365739188736172</c:v>
                </c:pt>
                <c:pt idx="50">
                  <c:v>0.363963963963964</c:v>
                </c:pt>
                <c:pt idx="51">
                  <c:v>0.36452194828623</c:v>
                </c:pt>
                <c:pt idx="52">
                  <c:v>0.370472614840989</c:v>
                </c:pt>
                <c:pt idx="53">
                  <c:v>0.369677341969533</c:v>
                </c:pt>
                <c:pt idx="54">
                  <c:v>0.36941010953673</c:v>
                </c:pt>
                <c:pt idx="55">
                  <c:v>0.365919090031119</c:v>
                </c:pt>
                <c:pt idx="56">
                  <c:v>0.348828125</c:v>
                </c:pt>
                <c:pt idx="57">
                  <c:v>0.342669308357349</c:v>
                </c:pt>
                <c:pt idx="58">
                  <c:v>0.351612903225806</c:v>
                </c:pt>
                <c:pt idx="59">
                  <c:v>0.347383616023096</c:v>
                </c:pt>
                <c:pt idx="60">
                  <c:v>0.344285053216104</c:v>
                </c:pt>
                <c:pt idx="61">
                  <c:v>0.338787483702738</c:v>
                </c:pt>
                <c:pt idx="62">
                  <c:v>0.337481661354783</c:v>
                </c:pt>
                <c:pt idx="63">
                  <c:v>0.35118992924745</c:v>
                </c:pt>
                <c:pt idx="64">
                  <c:v>0.359027484143763</c:v>
                </c:pt>
                <c:pt idx="65">
                  <c:v>0.367542343587971</c:v>
                </c:pt>
                <c:pt idx="66">
                  <c:v>0.357528161193083</c:v>
                </c:pt>
                <c:pt idx="67">
                  <c:v>0.367950963222417</c:v>
                </c:pt>
                <c:pt idx="68">
                  <c:v>0.367282719496521</c:v>
                </c:pt>
                <c:pt idx="69">
                  <c:v>0.358672420050813</c:v>
                </c:pt>
                <c:pt idx="70">
                  <c:v>0.349514909402197</c:v>
                </c:pt>
                <c:pt idx="71">
                  <c:v>0.344886417490759</c:v>
                </c:pt>
                <c:pt idx="72">
                  <c:v>0.350987432675045</c:v>
                </c:pt>
                <c:pt idx="73">
                  <c:v>0.371718317376655</c:v>
                </c:pt>
              </c:numCache>
            </c:numRef>
          </c:val>
          <c:smooth val="0"/>
        </c:ser>
        <c:ser>
          <c:idx val="6"/>
          <c:order val="2"/>
          <c:tx>
            <c:v>Private Banks</c:v>
          </c:tx>
          <c:spPr>
            <a:ln w="25400">
              <a:solidFill>
                <a:srgbClr val="000000"/>
              </a:solidFill>
              <a:prstDash val="solid"/>
            </a:ln>
          </c:spPr>
          <c:marker>
            <c:symbol val="circle"/>
            <c:size val="10"/>
            <c:spPr>
              <a:solidFill>
                <a:schemeClr val="bg1">
                  <a:lumMod val="75000"/>
                </a:schemeClr>
              </a:solidFill>
              <a:ln>
                <a:solidFill>
                  <a:srgbClr val="000000"/>
                </a:solidFill>
                <a:prstDash val="solid"/>
              </a:ln>
            </c:spPr>
          </c:marker>
          <c:cat>
            <c:numRef>
              <c:f>TableS6!$B$13:$B$86</c:f>
              <c:numCache>
                <c:formatCode>General</c:formatCode>
                <c:ptCount val="74"/>
                <c:pt idx="0">
                  <c:v>1935.0</c:v>
                </c:pt>
                <c:pt idx="1">
                  <c:v>1936.0</c:v>
                </c:pt>
                <c:pt idx="2">
                  <c:v>1937.0</c:v>
                </c:pt>
                <c:pt idx="3">
                  <c:v>1938.0</c:v>
                </c:pt>
                <c:pt idx="4">
                  <c:v>1939.0</c:v>
                </c:pt>
                <c:pt idx="5">
                  <c:v>1940.0</c:v>
                </c:pt>
                <c:pt idx="6">
                  <c:v>1941.0</c:v>
                </c:pt>
                <c:pt idx="7">
                  <c:v>1942.0</c:v>
                </c:pt>
                <c:pt idx="8">
                  <c:v>1943.0</c:v>
                </c:pt>
                <c:pt idx="9">
                  <c:v>1944.0</c:v>
                </c:pt>
                <c:pt idx="10">
                  <c:v>1945.0</c:v>
                </c:pt>
                <c:pt idx="11">
                  <c:v>1946.0</c:v>
                </c:pt>
                <c:pt idx="12">
                  <c:v>1947.0</c:v>
                </c:pt>
                <c:pt idx="13">
                  <c:v>1948.0</c:v>
                </c:pt>
                <c:pt idx="14">
                  <c:v>1949.0</c:v>
                </c:pt>
                <c:pt idx="15">
                  <c:v>1950.0</c:v>
                </c:pt>
                <c:pt idx="16">
                  <c:v>1951.0</c:v>
                </c:pt>
                <c:pt idx="17">
                  <c:v>1952.0</c:v>
                </c:pt>
                <c:pt idx="18">
                  <c:v>1953.0</c:v>
                </c:pt>
                <c:pt idx="19">
                  <c:v>1954.0</c:v>
                </c:pt>
                <c:pt idx="20">
                  <c:v>1955.0</c:v>
                </c:pt>
                <c:pt idx="21">
                  <c:v>1956.0</c:v>
                </c:pt>
                <c:pt idx="22">
                  <c:v>1957.0</c:v>
                </c:pt>
                <c:pt idx="23">
                  <c:v>1958.0</c:v>
                </c:pt>
                <c:pt idx="24">
                  <c:v>1959.0</c:v>
                </c:pt>
                <c:pt idx="25">
                  <c:v>1960.0</c:v>
                </c:pt>
                <c:pt idx="26">
                  <c:v>1961.0</c:v>
                </c:pt>
                <c:pt idx="27">
                  <c:v>1962.0</c:v>
                </c:pt>
                <c:pt idx="28">
                  <c:v>1963.0</c:v>
                </c:pt>
                <c:pt idx="29">
                  <c:v>1964.0</c:v>
                </c:pt>
                <c:pt idx="30">
                  <c:v>1965.0</c:v>
                </c:pt>
                <c:pt idx="31">
                  <c:v>1966.0</c:v>
                </c:pt>
                <c:pt idx="32">
                  <c:v>1967.0</c:v>
                </c:pt>
                <c:pt idx="33">
                  <c:v>1968.0</c:v>
                </c:pt>
                <c:pt idx="34">
                  <c:v>1969.0</c:v>
                </c:pt>
                <c:pt idx="35">
                  <c:v>1970.0</c:v>
                </c:pt>
                <c:pt idx="36">
                  <c:v>1971.0</c:v>
                </c:pt>
                <c:pt idx="37">
                  <c:v>1972.0</c:v>
                </c:pt>
                <c:pt idx="38">
                  <c:v>1973.0</c:v>
                </c:pt>
                <c:pt idx="39">
                  <c:v>1974.0</c:v>
                </c:pt>
                <c:pt idx="40">
                  <c:v>1975.0</c:v>
                </c:pt>
                <c:pt idx="41">
                  <c:v>1976.0</c:v>
                </c:pt>
                <c:pt idx="42">
                  <c:v>1977.0</c:v>
                </c:pt>
                <c:pt idx="43">
                  <c:v>1978.0</c:v>
                </c:pt>
                <c:pt idx="44">
                  <c:v>1979.0</c:v>
                </c:pt>
                <c:pt idx="45">
                  <c:v>1980.0</c:v>
                </c:pt>
                <c:pt idx="46">
                  <c:v>1981.0</c:v>
                </c:pt>
                <c:pt idx="47">
                  <c:v>1982.0</c:v>
                </c:pt>
                <c:pt idx="48">
                  <c:v>1983.0</c:v>
                </c:pt>
                <c:pt idx="49">
                  <c:v>1984.0</c:v>
                </c:pt>
                <c:pt idx="50">
                  <c:v>1985.0</c:v>
                </c:pt>
                <c:pt idx="51">
                  <c:v>1986.0</c:v>
                </c:pt>
                <c:pt idx="52">
                  <c:v>1987.0</c:v>
                </c:pt>
                <c:pt idx="53">
                  <c:v>1988.0</c:v>
                </c:pt>
                <c:pt idx="54">
                  <c:v>1989.0</c:v>
                </c:pt>
                <c:pt idx="55">
                  <c:v>1990.0</c:v>
                </c:pt>
                <c:pt idx="56">
                  <c:v>1991.0</c:v>
                </c:pt>
                <c:pt idx="57">
                  <c:v>1992.0</c:v>
                </c:pt>
                <c:pt idx="58">
                  <c:v>1993.0</c:v>
                </c:pt>
                <c:pt idx="59">
                  <c:v>1994.0</c:v>
                </c:pt>
                <c:pt idx="60">
                  <c:v>1995.0</c:v>
                </c:pt>
                <c:pt idx="61">
                  <c:v>1996.0</c:v>
                </c:pt>
                <c:pt idx="62">
                  <c:v>1997.0</c:v>
                </c:pt>
                <c:pt idx="63">
                  <c:v>1998.0</c:v>
                </c:pt>
                <c:pt idx="64">
                  <c:v>1999.0</c:v>
                </c:pt>
                <c:pt idx="65">
                  <c:v>2000.0</c:v>
                </c:pt>
                <c:pt idx="66">
                  <c:v>2001.0</c:v>
                </c:pt>
                <c:pt idx="67">
                  <c:v>2002.0</c:v>
                </c:pt>
                <c:pt idx="68">
                  <c:v>2003.0</c:v>
                </c:pt>
                <c:pt idx="69">
                  <c:v>2004.0</c:v>
                </c:pt>
                <c:pt idx="70">
                  <c:v>2005.0</c:v>
                </c:pt>
                <c:pt idx="71">
                  <c:v>2006.0</c:v>
                </c:pt>
                <c:pt idx="72">
                  <c:v>2007.0</c:v>
                </c:pt>
                <c:pt idx="73">
                  <c:v>2008.0</c:v>
                </c:pt>
              </c:numCache>
            </c:numRef>
          </c:cat>
          <c:val>
            <c:numRef>
              <c:f>TableS6!$O$13:$O$86</c:f>
              <c:numCache>
                <c:formatCode>0%</c:formatCode>
                <c:ptCount val="74"/>
                <c:pt idx="0">
                  <c:v>0.1</c:v>
                </c:pt>
                <c:pt idx="1">
                  <c:v>0.142857142857143</c:v>
                </c:pt>
                <c:pt idx="2">
                  <c:v>0.161290322580645</c:v>
                </c:pt>
                <c:pt idx="3">
                  <c:v>0.140350877192982</c:v>
                </c:pt>
                <c:pt idx="4">
                  <c:v>0.125</c:v>
                </c:pt>
                <c:pt idx="5">
                  <c:v>0.125</c:v>
                </c:pt>
                <c:pt idx="6">
                  <c:v>0.12280701754386</c:v>
                </c:pt>
                <c:pt idx="7">
                  <c:v>0.107142857142857</c:v>
                </c:pt>
                <c:pt idx="8">
                  <c:v>0.107142857142857</c:v>
                </c:pt>
                <c:pt idx="9">
                  <c:v>0.109090909090909</c:v>
                </c:pt>
                <c:pt idx="10">
                  <c:v>0.116666666666667</c:v>
                </c:pt>
                <c:pt idx="11">
                  <c:v>0.116883116883117</c:v>
                </c:pt>
                <c:pt idx="12">
                  <c:v>0.11340206185567</c:v>
                </c:pt>
                <c:pt idx="13">
                  <c:v>0.130434782608696</c:v>
                </c:pt>
                <c:pt idx="14">
                  <c:v>0.117117117117117</c:v>
                </c:pt>
                <c:pt idx="15">
                  <c:v>0.121739130434783</c:v>
                </c:pt>
                <c:pt idx="16">
                  <c:v>0.116279069767442</c:v>
                </c:pt>
                <c:pt idx="17">
                  <c:v>0.113636363636364</c:v>
                </c:pt>
                <c:pt idx="18">
                  <c:v>0.106060606060606</c:v>
                </c:pt>
                <c:pt idx="19">
                  <c:v>0.12751677852349</c:v>
                </c:pt>
                <c:pt idx="20">
                  <c:v>0.137724550898204</c:v>
                </c:pt>
                <c:pt idx="21">
                  <c:v>0.137931034482759</c:v>
                </c:pt>
                <c:pt idx="22">
                  <c:v>0.135135135135135</c:v>
                </c:pt>
                <c:pt idx="23">
                  <c:v>0.129353233830846</c:v>
                </c:pt>
                <c:pt idx="24">
                  <c:v>0.147058823529412</c:v>
                </c:pt>
                <c:pt idx="25">
                  <c:v>0.142857142857143</c:v>
                </c:pt>
                <c:pt idx="26">
                  <c:v>0.152439024390244</c:v>
                </c:pt>
                <c:pt idx="27">
                  <c:v>0.140845070422535</c:v>
                </c:pt>
                <c:pt idx="28">
                  <c:v>0.133333333333333</c:v>
                </c:pt>
                <c:pt idx="29">
                  <c:v>0.129251700680272</c:v>
                </c:pt>
                <c:pt idx="30">
                  <c:v>0.127789046653144</c:v>
                </c:pt>
                <c:pt idx="31">
                  <c:v>0.11873840445269</c:v>
                </c:pt>
                <c:pt idx="32">
                  <c:v>0.128325508607199</c:v>
                </c:pt>
                <c:pt idx="33">
                  <c:v>0.138231631382316</c:v>
                </c:pt>
                <c:pt idx="34">
                  <c:v>0.131937172774869</c:v>
                </c:pt>
                <c:pt idx="35">
                  <c:v>0.112774451097804</c:v>
                </c:pt>
                <c:pt idx="36">
                  <c:v>0.118218623481781</c:v>
                </c:pt>
                <c:pt idx="37">
                  <c:v>0.0878661087866109</c:v>
                </c:pt>
                <c:pt idx="38">
                  <c:v>0.084070796460177</c:v>
                </c:pt>
                <c:pt idx="39">
                  <c:v>0.077319587628866</c:v>
                </c:pt>
                <c:pt idx="40">
                  <c:v>0.0719613865730583</c:v>
                </c:pt>
                <c:pt idx="41">
                  <c:v>0.0654988575780655</c:v>
                </c:pt>
                <c:pt idx="42">
                  <c:v>0.062616474096161</c:v>
                </c:pt>
                <c:pt idx="43">
                  <c:v>0.0554507732930969</c:v>
                </c:pt>
                <c:pt idx="44">
                  <c:v>0.0583274771609276</c:v>
                </c:pt>
                <c:pt idx="45">
                  <c:v>0.0667078443483632</c:v>
                </c:pt>
                <c:pt idx="46">
                  <c:v>0.0629755969561795</c:v>
                </c:pt>
                <c:pt idx="47">
                  <c:v>0.068926296633303</c:v>
                </c:pt>
                <c:pt idx="48">
                  <c:v>0.0696582801351859</c:v>
                </c:pt>
                <c:pt idx="49">
                  <c:v>0.0586657727120349</c:v>
                </c:pt>
                <c:pt idx="50">
                  <c:v>0.068052668052668</c:v>
                </c:pt>
                <c:pt idx="51">
                  <c:v>0.0698737221888154</c:v>
                </c:pt>
                <c:pt idx="52">
                  <c:v>0.0691254416961131</c:v>
                </c:pt>
                <c:pt idx="53">
                  <c:v>0.0591339810483387</c:v>
                </c:pt>
                <c:pt idx="54">
                  <c:v>0.0624057883629786</c:v>
                </c:pt>
                <c:pt idx="55">
                  <c:v>0.0589119004184998</c:v>
                </c:pt>
                <c:pt idx="56">
                  <c:v>0.0603515625</c:v>
                </c:pt>
                <c:pt idx="57">
                  <c:v>0.0597982708933717</c:v>
                </c:pt>
                <c:pt idx="58">
                  <c:v>0.0553405017921147</c:v>
                </c:pt>
                <c:pt idx="59">
                  <c:v>0.0570913027787802</c:v>
                </c:pt>
                <c:pt idx="60">
                  <c:v>0.0595403362640753</c:v>
                </c:pt>
                <c:pt idx="61">
                  <c:v>0.0619947848761408</c:v>
                </c:pt>
                <c:pt idx="62">
                  <c:v>0.0649061567258562</c:v>
                </c:pt>
                <c:pt idx="63">
                  <c:v>0.0674446384269043</c:v>
                </c:pt>
                <c:pt idx="64">
                  <c:v>0.0694714587737843</c:v>
                </c:pt>
                <c:pt idx="65">
                  <c:v>0.0754234358797096</c:v>
                </c:pt>
                <c:pt idx="66">
                  <c:v>0.0732191020149135</c:v>
                </c:pt>
                <c:pt idx="67">
                  <c:v>0.0592819614711033</c:v>
                </c:pt>
                <c:pt idx="68">
                  <c:v>0.0607188760359881</c:v>
                </c:pt>
                <c:pt idx="69">
                  <c:v>0.0608944630398838</c:v>
                </c:pt>
                <c:pt idx="70">
                  <c:v>0.0583178770152661</c:v>
                </c:pt>
                <c:pt idx="71">
                  <c:v>0.0611355091466304</c:v>
                </c:pt>
                <c:pt idx="72">
                  <c:v>0.0642783308851531</c:v>
                </c:pt>
                <c:pt idx="73">
                  <c:v>0.0718550889014911</c:v>
                </c:pt>
              </c:numCache>
            </c:numRef>
          </c:val>
          <c:smooth val="0"/>
        </c:ser>
        <c:ser>
          <c:idx val="2"/>
          <c:order val="3"/>
          <c:tx>
            <c:v>Regional, Cantonal &amp; Saving Banks</c:v>
          </c:tx>
          <c:spPr>
            <a:ln w="25400">
              <a:solidFill>
                <a:srgbClr val="000000"/>
              </a:solidFill>
              <a:prstDash val="solid"/>
            </a:ln>
          </c:spPr>
          <c:marker>
            <c:symbol val="triangle"/>
            <c:size val="11"/>
            <c:spPr>
              <a:solidFill>
                <a:schemeClr val="bg1"/>
              </a:solidFill>
              <a:ln>
                <a:solidFill>
                  <a:srgbClr val="000000"/>
                </a:solidFill>
                <a:prstDash val="solid"/>
              </a:ln>
            </c:spPr>
          </c:marker>
          <c:cat>
            <c:numRef>
              <c:f>TableS6!$B$13:$B$86</c:f>
              <c:numCache>
                <c:formatCode>General</c:formatCode>
                <c:ptCount val="74"/>
                <c:pt idx="0">
                  <c:v>1935.0</c:v>
                </c:pt>
                <c:pt idx="1">
                  <c:v>1936.0</c:v>
                </c:pt>
                <c:pt idx="2">
                  <c:v>1937.0</c:v>
                </c:pt>
                <c:pt idx="3">
                  <c:v>1938.0</c:v>
                </c:pt>
                <c:pt idx="4">
                  <c:v>1939.0</c:v>
                </c:pt>
                <c:pt idx="5">
                  <c:v>1940.0</c:v>
                </c:pt>
                <c:pt idx="6">
                  <c:v>1941.0</c:v>
                </c:pt>
                <c:pt idx="7">
                  <c:v>1942.0</c:v>
                </c:pt>
                <c:pt idx="8">
                  <c:v>1943.0</c:v>
                </c:pt>
                <c:pt idx="9">
                  <c:v>1944.0</c:v>
                </c:pt>
                <c:pt idx="10">
                  <c:v>1945.0</c:v>
                </c:pt>
                <c:pt idx="11">
                  <c:v>1946.0</c:v>
                </c:pt>
                <c:pt idx="12">
                  <c:v>1947.0</c:v>
                </c:pt>
                <c:pt idx="13">
                  <c:v>1948.0</c:v>
                </c:pt>
                <c:pt idx="14">
                  <c:v>1949.0</c:v>
                </c:pt>
                <c:pt idx="15">
                  <c:v>1950.0</c:v>
                </c:pt>
                <c:pt idx="16">
                  <c:v>1951.0</c:v>
                </c:pt>
                <c:pt idx="17">
                  <c:v>1952.0</c:v>
                </c:pt>
                <c:pt idx="18">
                  <c:v>1953.0</c:v>
                </c:pt>
                <c:pt idx="19">
                  <c:v>1954.0</c:v>
                </c:pt>
                <c:pt idx="20">
                  <c:v>1955.0</c:v>
                </c:pt>
                <c:pt idx="21">
                  <c:v>1956.0</c:v>
                </c:pt>
                <c:pt idx="22">
                  <c:v>1957.0</c:v>
                </c:pt>
                <c:pt idx="23">
                  <c:v>1958.0</c:v>
                </c:pt>
                <c:pt idx="24">
                  <c:v>1959.0</c:v>
                </c:pt>
                <c:pt idx="25">
                  <c:v>1960.0</c:v>
                </c:pt>
                <c:pt idx="26">
                  <c:v>1961.0</c:v>
                </c:pt>
                <c:pt idx="27">
                  <c:v>1962.0</c:v>
                </c:pt>
                <c:pt idx="28">
                  <c:v>1963.0</c:v>
                </c:pt>
                <c:pt idx="29">
                  <c:v>1964.0</c:v>
                </c:pt>
                <c:pt idx="30">
                  <c:v>1965.0</c:v>
                </c:pt>
                <c:pt idx="31">
                  <c:v>1966.0</c:v>
                </c:pt>
                <c:pt idx="32">
                  <c:v>1967.0</c:v>
                </c:pt>
                <c:pt idx="33">
                  <c:v>1968.0</c:v>
                </c:pt>
                <c:pt idx="34">
                  <c:v>1969.0</c:v>
                </c:pt>
                <c:pt idx="35">
                  <c:v>1970.0</c:v>
                </c:pt>
                <c:pt idx="36">
                  <c:v>1971.0</c:v>
                </c:pt>
                <c:pt idx="37">
                  <c:v>1972.0</c:v>
                </c:pt>
                <c:pt idx="38">
                  <c:v>1973.0</c:v>
                </c:pt>
                <c:pt idx="39">
                  <c:v>1974.0</c:v>
                </c:pt>
                <c:pt idx="40">
                  <c:v>1975.0</c:v>
                </c:pt>
                <c:pt idx="41">
                  <c:v>1976.0</c:v>
                </c:pt>
                <c:pt idx="42">
                  <c:v>1977.0</c:v>
                </c:pt>
                <c:pt idx="43">
                  <c:v>1978.0</c:v>
                </c:pt>
                <c:pt idx="44">
                  <c:v>1979.0</c:v>
                </c:pt>
                <c:pt idx="45">
                  <c:v>1980.0</c:v>
                </c:pt>
                <c:pt idx="46">
                  <c:v>1981.0</c:v>
                </c:pt>
                <c:pt idx="47">
                  <c:v>1982.0</c:v>
                </c:pt>
                <c:pt idx="48">
                  <c:v>1983.0</c:v>
                </c:pt>
                <c:pt idx="49">
                  <c:v>1984.0</c:v>
                </c:pt>
                <c:pt idx="50">
                  <c:v>1985.0</c:v>
                </c:pt>
                <c:pt idx="51">
                  <c:v>1986.0</c:v>
                </c:pt>
                <c:pt idx="52">
                  <c:v>1987.0</c:v>
                </c:pt>
                <c:pt idx="53">
                  <c:v>1988.0</c:v>
                </c:pt>
                <c:pt idx="54">
                  <c:v>1989.0</c:v>
                </c:pt>
                <c:pt idx="55">
                  <c:v>1990.0</c:v>
                </c:pt>
                <c:pt idx="56">
                  <c:v>1991.0</c:v>
                </c:pt>
                <c:pt idx="57">
                  <c:v>1992.0</c:v>
                </c:pt>
                <c:pt idx="58">
                  <c:v>1993.0</c:v>
                </c:pt>
                <c:pt idx="59">
                  <c:v>1994.0</c:v>
                </c:pt>
                <c:pt idx="60">
                  <c:v>1995.0</c:v>
                </c:pt>
                <c:pt idx="61">
                  <c:v>1996.0</c:v>
                </c:pt>
                <c:pt idx="62">
                  <c:v>1997.0</c:v>
                </c:pt>
                <c:pt idx="63">
                  <c:v>1998.0</c:v>
                </c:pt>
                <c:pt idx="64">
                  <c:v>1999.0</c:v>
                </c:pt>
                <c:pt idx="65">
                  <c:v>2000.0</c:v>
                </c:pt>
                <c:pt idx="66">
                  <c:v>2001.0</c:v>
                </c:pt>
                <c:pt idx="67">
                  <c:v>2002.0</c:v>
                </c:pt>
                <c:pt idx="68">
                  <c:v>2003.0</c:v>
                </c:pt>
                <c:pt idx="69">
                  <c:v>2004.0</c:v>
                </c:pt>
                <c:pt idx="70">
                  <c:v>2005.0</c:v>
                </c:pt>
                <c:pt idx="71">
                  <c:v>2006.0</c:v>
                </c:pt>
                <c:pt idx="72">
                  <c:v>2007.0</c:v>
                </c:pt>
                <c:pt idx="73">
                  <c:v>2008.0</c:v>
                </c:pt>
              </c:numCache>
            </c:numRef>
          </c:cat>
          <c:val>
            <c:numRef>
              <c:f>TableS6!$M$13:$M$86</c:f>
              <c:numCache>
                <c:formatCode>0%</c:formatCode>
                <c:ptCount val="74"/>
                <c:pt idx="0">
                  <c:v>0.215</c:v>
                </c:pt>
                <c:pt idx="1">
                  <c:v>0.209821428571429</c:v>
                </c:pt>
                <c:pt idx="2">
                  <c:v>0.199596774193548</c:v>
                </c:pt>
                <c:pt idx="3">
                  <c:v>0.206140350877193</c:v>
                </c:pt>
                <c:pt idx="4">
                  <c:v>0.203125</c:v>
                </c:pt>
                <c:pt idx="5">
                  <c:v>0.209821428571429</c:v>
                </c:pt>
                <c:pt idx="6">
                  <c:v>0.217105263157895</c:v>
                </c:pt>
                <c:pt idx="7">
                  <c:v>0.238839285714286</c:v>
                </c:pt>
                <c:pt idx="8">
                  <c:v>0.220982142857143</c:v>
                </c:pt>
                <c:pt idx="9">
                  <c:v>0.254545454545454</c:v>
                </c:pt>
                <c:pt idx="10">
                  <c:v>0.233333333333333</c:v>
                </c:pt>
                <c:pt idx="11">
                  <c:v>0.220779220779221</c:v>
                </c:pt>
                <c:pt idx="12">
                  <c:v>0.206185567010309</c:v>
                </c:pt>
                <c:pt idx="13">
                  <c:v>0.2</c:v>
                </c:pt>
                <c:pt idx="14">
                  <c:v>0.198198198198198</c:v>
                </c:pt>
                <c:pt idx="15">
                  <c:v>0.191304347826087</c:v>
                </c:pt>
                <c:pt idx="16">
                  <c:v>0.178294573643411</c:v>
                </c:pt>
                <c:pt idx="17">
                  <c:v>0.174242424242424</c:v>
                </c:pt>
                <c:pt idx="18">
                  <c:v>0.189393939393939</c:v>
                </c:pt>
                <c:pt idx="19">
                  <c:v>0.167785234899329</c:v>
                </c:pt>
                <c:pt idx="20">
                  <c:v>0.167664670658683</c:v>
                </c:pt>
                <c:pt idx="21">
                  <c:v>0.172413793103448</c:v>
                </c:pt>
                <c:pt idx="22">
                  <c:v>0.183783783783784</c:v>
                </c:pt>
                <c:pt idx="23">
                  <c:v>0.17910447761194</c:v>
                </c:pt>
                <c:pt idx="24">
                  <c:v>0.168067226890756</c:v>
                </c:pt>
                <c:pt idx="25">
                  <c:v>0.161654135338346</c:v>
                </c:pt>
                <c:pt idx="26">
                  <c:v>0.155487804878049</c:v>
                </c:pt>
                <c:pt idx="27">
                  <c:v>0.157746478873239</c:v>
                </c:pt>
                <c:pt idx="28">
                  <c:v>0.169230769230769</c:v>
                </c:pt>
                <c:pt idx="29">
                  <c:v>0.167800453514739</c:v>
                </c:pt>
                <c:pt idx="30">
                  <c:v>0.166328600405679</c:v>
                </c:pt>
                <c:pt idx="31">
                  <c:v>0.172541743970315</c:v>
                </c:pt>
                <c:pt idx="32">
                  <c:v>0.165884194053208</c:v>
                </c:pt>
                <c:pt idx="33">
                  <c:v>0.148194271481943</c:v>
                </c:pt>
                <c:pt idx="34">
                  <c:v>0.141361256544503</c:v>
                </c:pt>
                <c:pt idx="35">
                  <c:v>0.157684630738523</c:v>
                </c:pt>
                <c:pt idx="36">
                  <c:v>0.14331983805668</c:v>
                </c:pt>
                <c:pt idx="37">
                  <c:v>0.130304841601913</c:v>
                </c:pt>
                <c:pt idx="38">
                  <c:v>0.13108407079646</c:v>
                </c:pt>
                <c:pt idx="39">
                  <c:v>0.14020618556701</c:v>
                </c:pt>
                <c:pt idx="40">
                  <c:v>0.134708205353225</c:v>
                </c:pt>
                <c:pt idx="41">
                  <c:v>0.117669459253618</c:v>
                </c:pt>
                <c:pt idx="42">
                  <c:v>0.116287737607156</c:v>
                </c:pt>
                <c:pt idx="43">
                  <c:v>0.117314221048661</c:v>
                </c:pt>
                <c:pt idx="44">
                  <c:v>0.106816584680253</c:v>
                </c:pt>
                <c:pt idx="45">
                  <c:v>0.0975911056207535</c:v>
                </c:pt>
                <c:pt idx="46">
                  <c:v>0.0928890055103647</c:v>
                </c:pt>
                <c:pt idx="47">
                  <c:v>0.0893994540491356</c:v>
                </c:pt>
                <c:pt idx="48">
                  <c:v>0.0882463387157341</c:v>
                </c:pt>
                <c:pt idx="49">
                  <c:v>0.0843110962118672</c:v>
                </c:pt>
                <c:pt idx="50">
                  <c:v>0.0810810810810811</c:v>
                </c:pt>
                <c:pt idx="51">
                  <c:v>0.0797354179194227</c:v>
                </c:pt>
                <c:pt idx="52">
                  <c:v>0.0792844522968198</c:v>
                </c:pt>
                <c:pt idx="53">
                  <c:v>0.0820439006836992</c:v>
                </c:pt>
                <c:pt idx="54">
                  <c:v>0.0791880213043915</c:v>
                </c:pt>
                <c:pt idx="55">
                  <c:v>0.0905676574739779</c:v>
                </c:pt>
                <c:pt idx="56">
                  <c:v>0.08779296875</c:v>
                </c:pt>
                <c:pt idx="57">
                  <c:v>0.0847442363112392</c:v>
                </c:pt>
                <c:pt idx="58">
                  <c:v>0.0792831541218638</c:v>
                </c:pt>
                <c:pt idx="59">
                  <c:v>0.0737639841212559</c:v>
                </c:pt>
                <c:pt idx="60">
                  <c:v>0.0670214406910381</c:v>
                </c:pt>
                <c:pt idx="61">
                  <c:v>0.0670143415906128</c:v>
                </c:pt>
                <c:pt idx="62">
                  <c:v>0.0682450548894622</c:v>
                </c:pt>
                <c:pt idx="63">
                  <c:v>0.0723605623449416</c:v>
                </c:pt>
                <c:pt idx="64">
                  <c:v>0.0726427061310782</c:v>
                </c:pt>
                <c:pt idx="65">
                  <c:v>0.0717939854821984</c:v>
                </c:pt>
                <c:pt idx="66">
                  <c:v>0.0695700460098366</c:v>
                </c:pt>
                <c:pt idx="67">
                  <c:v>0.0713222416812609</c:v>
                </c:pt>
                <c:pt idx="68">
                  <c:v>0.0791118202366706</c:v>
                </c:pt>
                <c:pt idx="69">
                  <c:v>0.0804532806387869</c:v>
                </c:pt>
                <c:pt idx="70">
                  <c:v>0.0795762590954487</c:v>
                </c:pt>
                <c:pt idx="71">
                  <c:v>0.0769643929101766</c:v>
                </c:pt>
                <c:pt idx="72">
                  <c:v>0.0698819433110277</c:v>
                </c:pt>
                <c:pt idx="73">
                  <c:v>0.0766587717249891</c:v>
                </c:pt>
              </c:numCache>
            </c:numRef>
          </c:val>
          <c:smooth val="0"/>
        </c:ser>
        <c:dLbls>
          <c:showLegendKey val="0"/>
          <c:showVal val="0"/>
          <c:showCatName val="0"/>
          <c:showSerName val="0"/>
          <c:showPercent val="0"/>
          <c:showBubbleSize val="0"/>
        </c:dLbls>
        <c:marker val="1"/>
        <c:smooth val="0"/>
        <c:axId val="-2146528152"/>
        <c:axId val="-2146522232"/>
      </c:lineChart>
      <c:catAx>
        <c:axId val="-2146528152"/>
        <c:scaling>
          <c:orientation val="minMax"/>
        </c:scaling>
        <c:delete val="0"/>
        <c:axPos val="b"/>
        <c:majorGridlines>
          <c:spPr>
            <a:ln w="3175">
              <a:solidFill>
                <a:srgbClr val="000000"/>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Verdana"/>
                <a:ea typeface="Verdana"/>
                <a:cs typeface="Verdana"/>
              </a:defRPr>
            </a:pPr>
            <a:endParaRPr lang="fr-FR"/>
          </a:p>
        </c:txPr>
        <c:crossAx val="-2146522232"/>
        <c:crosses val="autoZero"/>
        <c:auto val="1"/>
        <c:lblAlgn val="ctr"/>
        <c:lblOffset val="100"/>
        <c:tickLblSkip val="10"/>
        <c:tickMarkSkip val="10"/>
        <c:noMultiLvlLbl val="0"/>
      </c:catAx>
      <c:valAx>
        <c:axId val="-214652223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Verdana"/>
                <a:ea typeface="Verdana"/>
                <a:cs typeface="Verdana"/>
              </a:defRPr>
            </a:pPr>
            <a:endParaRPr lang="fr-FR"/>
          </a:p>
        </c:txPr>
        <c:crossAx val="-2146528152"/>
        <c:crosses val="autoZero"/>
        <c:crossBetween val="midCat"/>
      </c:valAx>
      <c:spPr>
        <a:noFill/>
        <a:ln w="12700">
          <a:solidFill>
            <a:srgbClr val="808080"/>
          </a:solidFill>
          <a:prstDash val="solid"/>
        </a:ln>
      </c:spPr>
    </c:plotArea>
    <c:legend>
      <c:legendPos val="r"/>
      <c:layout>
        <c:manualLayout>
          <c:xMode val="edge"/>
          <c:yMode val="edge"/>
          <c:x val="0.0827586206896552"/>
          <c:y val="0.425339366515837"/>
          <c:w val="0.372413793103448"/>
          <c:h val="0.171945701357466"/>
        </c:manualLayout>
      </c:layout>
      <c:overlay val="0"/>
      <c:spPr>
        <a:solidFill>
          <a:srgbClr val="FFFFFF"/>
        </a:solidFill>
        <a:ln w="25400">
          <a:noFill/>
        </a:ln>
      </c:spPr>
      <c:txPr>
        <a:bodyPr/>
        <a:lstStyle/>
        <a:p>
          <a:pPr>
            <a:defRPr sz="1285" b="0" i="0" u="none" strike="noStrike" baseline="0">
              <a:solidFill>
                <a:srgbClr val="000000"/>
              </a:solidFill>
              <a:latin typeface="Verdana"/>
              <a:ea typeface="Verdana"/>
              <a:cs typeface="Verdana"/>
            </a:defRPr>
          </a:pPr>
          <a:endParaRPr lang="fr-FR"/>
        </a:p>
      </c:txPr>
    </c:legend>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fr-FR"/>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7"/>
    </mc:Choice>
    <mc:Fallback>
      <c:style val="17"/>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0731578954796019"/>
          <c:y val="0.0303165639362953"/>
          <c:w val="0.889910834367431"/>
          <c:h val="0.881033598175794"/>
        </c:manualLayout>
      </c:layout>
      <c:scatterChart>
        <c:scatterStyle val="lineMarker"/>
        <c:varyColors val="0"/>
        <c:ser>
          <c:idx val="0"/>
          <c:order val="0"/>
          <c:tx>
            <c:v>Foreign Liabilities Recorded by the U.S. vis-a-vis Switzerland / Foreign Securities Managed by Swiss Banks</c:v>
          </c:tx>
          <c:spPr>
            <a:ln w="38100">
              <a:solidFill>
                <a:schemeClr val="tx1"/>
              </a:solidFill>
            </a:ln>
          </c:spPr>
          <c:marker>
            <c:symbol val="square"/>
            <c:size val="8"/>
            <c:spPr>
              <a:solidFill>
                <a:schemeClr val="bg1"/>
              </a:solidFill>
              <a:ln w="15875">
                <a:solidFill>
                  <a:schemeClr val="tx1"/>
                </a:solidFill>
              </a:ln>
            </c:spPr>
          </c:marker>
          <c:xVal>
            <c:numRef>
              <c:f>TableS8!$B$9:$B$105</c:f>
              <c:numCache>
                <c:formatCode>General</c:formatCode>
                <c:ptCount val="97"/>
                <c:pt idx="0">
                  <c:v>1914.0</c:v>
                </c:pt>
                <c:pt idx="1">
                  <c:v>1915.0</c:v>
                </c:pt>
                <c:pt idx="2">
                  <c:v>1916.0</c:v>
                </c:pt>
                <c:pt idx="3">
                  <c:v>1917.0</c:v>
                </c:pt>
                <c:pt idx="4">
                  <c:v>1918.0</c:v>
                </c:pt>
                <c:pt idx="5">
                  <c:v>1919.0</c:v>
                </c:pt>
                <c:pt idx="6">
                  <c:v>1920.0</c:v>
                </c:pt>
                <c:pt idx="7">
                  <c:v>1921.0</c:v>
                </c:pt>
                <c:pt idx="8">
                  <c:v>1922.0</c:v>
                </c:pt>
                <c:pt idx="9">
                  <c:v>1923.0</c:v>
                </c:pt>
                <c:pt idx="10">
                  <c:v>1924.0</c:v>
                </c:pt>
                <c:pt idx="11">
                  <c:v>1925.0</c:v>
                </c:pt>
                <c:pt idx="12">
                  <c:v>1926.0</c:v>
                </c:pt>
                <c:pt idx="13">
                  <c:v>1927.0</c:v>
                </c:pt>
                <c:pt idx="14">
                  <c:v>1928.0</c:v>
                </c:pt>
                <c:pt idx="15">
                  <c:v>1929.0</c:v>
                </c:pt>
                <c:pt idx="16">
                  <c:v>1930.0</c:v>
                </c:pt>
                <c:pt idx="17">
                  <c:v>1931.0</c:v>
                </c:pt>
                <c:pt idx="18">
                  <c:v>1932.0</c:v>
                </c:pt>
                <c:pt idx="19">
                  <c:v>1933.0</c:v>
                </c:pt>
                <c:pt idx="20">
                  <c:v>1934.0</c:v>
                </c:pt>
                <c:pt idx="21">
                  <c:v>1935.0</c:v>
                </c:pt>
                <c:pt idx="22">
                  <c:v>1936.0</c:v>
                </c:pt>
                <c:pt idx="23">
                  <c:v>1937.0</c:v>
                </c:pt>
                <c:pt idx="24">
                  <c:v>1938.0</c:v>
                </c:pt>
                <c:pt idx="25">
                  <c:v>1939.0</c:v>
                </c:pt>
                <c:pt idx="26">
                  <c:v>1940.0</c:v>
                </c:pt>
                <c:pt idx="27">
                  <c:v>1941.0</c:v>
                </c:pt>
                <c:pt idx="28">
                  <c:v>1942.0</c:v>
                </c:pt>
                <c:pt idx="29">
                  <c:v>1943.0</c:v>
                </c:pt>
                <c:pt idx="30">
                  <c:v>1944.0</c:v>
                </c:pt>
                <c:pt idx="31">
                  <c:v>1945.0</c:v>
                </c:pt>
                <c:pt idx="32">
                  <c:v>1946.0</c:v>
                </c:pt>
                <c:pt idx="33">
                  <c:v>1947.0</c:v>
                </c:pt>
                <c:pt idx="34">
                  <c:v>1948.0</c:v>
                </c:pt>
                <c:pt idx="35">
                  <c:v>1949.0</c:v>
                </c:pt>
                <c:pt idx="36">
                  <c:v>1950.0</c:v>
                </c:pt>
                <c:pt idx="37">
                  <c:v>1951.0</c:v>
                </c:pt>
                <c:pt idx="38">
                  <c:v>1952.0</c:v>
                </c:pt>
                <c:pt idx="39">
                  <c:v>1953.0</c:v>
                </c:pt>
                <c:pt idx="40">
                  <c:v>1954.0</c:v>
                </c:pt>
                <c:pt idx="41">
                  <c:v>1955.0</c:v>
                </c:pt>
                <c:pt idx="42">
                  <c:v>1956.0</c:v>
                </c:pt>
                <c:pt idx="43">
                  <c:v>1957.0</c:v>
                </c:pt>
                <c:pt idx="44">
                  <c:v>1958.0</c:v>
                </c:pt>
                <c:pt idx="45">
                  <c:v>1959.0</c:v>
                </c:pt>
                <c:pt idx="46">
                  <c:v>1960.0</c:v>
                </c:pt>
                <c:pt idx="47">
                  <c:v>1961.0</c:v>
                </c:pt>
                <c:pt idx="48">
                  <c:v>1962.0</c:v>
                </c:pt>
                <c:pt idx="49">
                  <c:v>1963.0</c:v>
                </c:pt>
                <c:pt idx="50">
                  <c:v>1964.0</c:v>
                </c:pt>
                <c:pt idx="51">
                  <c:v>1965.0</c:v>
                </c:pt>
                <c:pt idx="52">
                  <c:v>1966.0</c:v>
                </c:pt>
                <c:pt idx="53">
                  <c:v>1967.0</c:v>
                </c:pt>
                <c:pt idx="54">
                  <c:v>1968.0</c:v>
                </c:pt>
                <c:pt idx="55">
                  <c:v>1969.0</c:v>
                </c:pt>
                <c:pt idx="56">
                  <c:v>1970.0</c:v>
                </c:pt>
                <c:pt idx="57">
                  <c:v>1971.0</c:v>
                </c:pt>
                <c:pt idx="58">
                  <c:v>1972.0</c:v>
                </c:pt>
                <c:pt idx="59">
                  <c:v>1973.0</c:v>
                </c:pt>
                <c:pt idx="60">
                  <c:v>1974.0</c:v>
                </c:pt>
                <c:pt idx="61">
                  <c:v>1975.0</c:v>
                </c:pt>
                <c:pt idx="62">
                  <c:v>1976.0</c:v>
                </c:pt>
                <c:pt idx="63">
                  <c:v>1977.0</c:v>
                </c:pt>
                <c:pt idx="64">
                  <c:v>1978.0</c:v>
                </c:pt>
                <c:pt idx="65">
                  <c:v>1979.0</c:v>
                </c:pt>
                <c:pt idx="66">
                  <c:v>1980.0</c:v>
                </c:pt>
                <c:pt idx="67">
                  <c:v>1981.0</c:v>
                </c:pt>
                <c:pt idx="68">
                  <c:v>1982.0</c:v>
                </c:pt>
                <c:pt idx="69">
                  <c:v>1983.0</c:v>
                </c:pt>
                <c:pt idx="70">
                  <c:v>1984.0</c:v>
                </c:pt>
                <c:pt idx="71">
                  <c:v>1985.0</c:v>
                </c:pt>
                <c:pt idx="72">
                  <c:v>1986.0</c:v>
                </c:pt>
                <c:pt idx="73">
                  <c:v>1987.0</c:v>
                </c:pt>
                <c:pt idx="74">
                  <c:v>1988.0</c:v>
                </c:pt>
                <c:pt idx="75">
                  <c:v>1989.0</c:v>
                </c:pt>
                <c:pt idx="76">
                  <c:v>1990.0</c:v>
                </c:pt>
                <c:pt idx="77">
                  <c:v>1991.0</c:v>
                </c:pt>
                <c:pt idx="78">
                  <c:v>1992.0</c:v>
                </c:pt>
                <c:pt idx="79">
                  <c:v>1993.0</c:v>
                </c:pt>
                <c:pt idx="80">
                  <c:v>1994.0</c:v>
                </c:pt>
                <c:pt idx="81">
                  <c:v>1995.0</c:v>
                </c:pt>
                <c:pt idx="82">
                  <c:v>1996.0</c:v>
                </c:pt>
                <c:pt idx="83">
                  <c:v>1997.0</c:v>
                </c:pt>
                <c:pt idx="84">
                  <c:v>1998.0</c:v>
                </c:pt>
                <c:pt idx="85">
                  <c:v>1999.0</c:v>
                </c:pt>
                <c:pt idx="86">
                  <c:v>2000.0</c:v>
                </c:pt>
                <c:pt idx="87">
                  <c:v>2001.0</c:v>
                </c:pt>
                <c:pt idx="88">
                  <c:v>2002.0</c:v>
                </c:pt>
                <c:pt idx="89">
                  <c:v>2003.0</c:v>
                </c:pt>
                <c:pt idx="90">
                  <c:v>2004.0</c:v>
                </c:pt>
                <c:pt idx="91">
                  <c:v>2005.0</c:v>
                </c:pt>
                <c:pt idx="92">
                  <c:v>2006.0</c:v>
                </c:pt>
                <c:pt idx="93">
                  <c:v>2007.0</c:v>
                </c:pt>
                <c:pt idx="94">
                  <c:v>2008.0</c:v>
                </c:pt>
                <c:pt idx="95">
                  <c:v>2009.0</c:v>
                </c:pt>
                <c:pt idx="96">
                  <c:v>2010.0</c:v>
                </c:pt>
              </c:numCache>
            </c:numRef>
          </c:xVal>
          <c:yVal>
            <c:numRef>
              <c:f>TableS8!$J$9:$J$103</c:f>
              <c:numCache>
                <c:formatCode>0%</c:formatCode>
                <c:ptCount val="95"/>
                <c:pt idx="0">
                  <c:v>0.126652476204013</c:v>
                </c:pt>
                <c:pt idx="15">
                  <c:v>0.0992440914778846</c:v>
                </c:pt>
                <c:pt idx="20">
                  <c:v>0.0893049466724048</c:v>
                </c:pt>
                <c:pt idx="23">
                  <c:v>0.202213390445308</c:v>
                </c:pt>
                <c:pt idx="27">
                  <c:v>0.212843128535592</c:v>
                </c:pt>
                <c:pt idx="64">
                  <c:v>0.147357511995694</c:v>
                </c:pt>
                <c:pt idx="70">
                  <c:v>0.194720217403124</c:v>
                </c:pt>
                <c:pt idx="71">
                  <c:v>0.145434022164226</c:v>
                </c:pt>
                <c:pt idx="72">
                  <c:v>0.118469918154967</c:v>
                </c:pt>
                <c:pt idx="73">
                  <c:v>0.0846635189118513</c:v>
                </c:pt>
                <c:pt idx="74">
                  <c:v>0.121688952517698</c:v>
                </c:pt>
                <c:pt idx="75">
                  <c:v>0.104434251580355</c:v>
                </c:pt>
                <c:pt idx="76">
                  <c:v>0.0898653274387249</c:v>
                </c:pt>
                <c:pt idx="77">
                  <c:v>0.10587524772142</c:v>
                </c:pt>
                <c:pt idx="78">
                  <c:v>0.119762351789792</c:v>
                </c:pt>
                <c:pt idx="79">
                  <c:v>0.119809289501831</c:v>
                </c:pt>
                <c:pt idx="80">
                  <c:v>0.11091342699646</c:v>
                </c:pt>
                <c:pt idx="81">
                  <c:v>0.153081350812093</c:v>
                </c:pt>
                <c:pt idx="82">
                  <c:v>0.145187147744509</c:v>
                </c:pt>
                <c:pt idx="83">
                  <c:v>0.147460514242304</c:v>
                </c:pt>
                <c:pt idx="84">
                  <c:v>0.169960692954827</c:v>
                </c:pt>
                <c:pt idx="85">
                  <c:v>0.179556107157281</c:v>
                </c:pt>
                <c:pt idx="86">
                  <c:v>0.158144294935255</c:v>
                </c:pt>
                <c:pt idx="87">
                  <c:v>0.166193304893358</c:v>
                </c:pt>
                <c:pt idx="88">
                  <c:v>0.143436216526597</c:v>
                </c:pt>
                <c:pt idx="89">
                  <c:v>0.138064744170037</c:v>
                </c:pt>
                <c:pt idx="90">
                  <c:v>0.131904835928735</c:v>
                </c:pt>
                <c:pt idx="91">
                  <c:v>0.126773663370636</c:v>
                </c:pt>
                <c:pt idx="92">
                  <c:v>0.127610621498889</c:v>
                </c:pt>
                <c:pt idx="93">
                  <c:v>0.111936365163858</c:v>
                </c:pt>
                <c:pt idx="94">
                  <c:v>0.131052957672646</c:v>
                </c:pt>
              </c:numCache>
            </c:numRef>
          </c:yVal>
          <c:smooth val="0"/>
        </c:ser>
        <c:dLbls>
          <c:showLegendKey val="0"/>
          <c:showVal val="0"/>
          <c:showCatName val="0"/>
          <c:showSerName val="0"/>
          <c:showPercent val="0"/>
          <c:showBubbleSize val="0"/>
        </c:dLbls>
        <c:axId val="-2139268344"/>
        <c:axId val="-2139265224"/>
      </c:scatterChart>
      <c:valAx>
        <c:axId val="-2139268344"/>
        <c:scaling>
          <c:orientation val="minMax"/>
          <c:max val="2010.0"/>
          <c:min val="1910.0"/>
        </c:scaling>
        <c:delete val="0"/>
        <c:axPos val="b"/>
        <c:majorGridlines>
          <c:spPr>
            <a:ln w="6350">
              <a:solidFill>
                <a:sysClr val="windowText" lastClr="000000"/>
              </a:solidFill>
              <a:prstDash val="sysDash"/>
            </a:ln>
          </c:spPr>
        </c:majorGridlines>
        <c:numFmt formatCode="General" sourceLinked="1"/>
        <c:majorTickMark val="none"/>
        <c:minorTickMark val="none"/>
        <c:tickLblPos val="nextTo"/>
        <c:txPr>
          <a:bodyPr rot="0" vert="horz"/>
          <a:lstStyle/>
          <a:p>
            <a:pPr>
              <a:defRPr sz="1800" b="0" i="0" u="none" strike="noStrike" baseline="0">
                <a:solidFill>
                  <a:srgbClr val="000000"/>
                </a:solidFill>
                <a:latin typeface="Arial"/>
                <a:ea typeface="Arial"/>
                <a:cs typeface="Arial"/>
              </a:defRPr>
            </a:pPr>
            <a:endParaRPr lang="fr-FR"/>
          </a:p>
        </c:txPr>
        <c:crossAx val="-2139265224"/>
        <c:crosses val="autoZero"/>
        <c:crossBetween val="midCat"/>
      </c:valAx>
      <c:valAx>
        <c:axId val="-2139265224"/>
        <c:scaling>
          <c:orientation val="minMax"/>
        </c:scaling>
        <c:delete val="0"/>
        <c:axPos val="l"/>
        <c:majorGridlines>
          <c:spPr>
            <a:ln>
              <a:solidFill>
                <a:schemeClr val="tx1"/>
              </a:solidFill>
            </a:ln>
          </c:spPr>
        </c:majorGridlines>
        <c:numFmt formatCode="0%" sourceLinked="1"/>
        <c:majorTickMark val="none"/>
        <c:minorTickMark val="none"/>
        <c:tickLblPos val="nextTo"/>
        <c:txPr>
          <a:bodyPr rot="0" vert="horz"/>
          <a:lstStyle/>
          <a:p>
            <a:pPr>
              <a:defRPr sz="1800" b="0" i="0" u="none" strike="noStrike" baseline="0">
                <a:solidFill>
                  <a:srgbClr val="000000"/>
                </a:solidFill>
                <a:latin typeface="Arial"/>
                <a:ea typeface="Arial"/>
                <a:cs typeface="Arial"/>
              </a:defRPr>
            </a:pPr>
            <a:endParaRPr lang="fr-FR"/>
          </a:p>
        </c:txPr>
        <c:crossAx val="-2139268344"/>
        <c:crosses val="autoZero"/>
        <c:crossBetween val="midCat"/>
        <c:majorUnit val="0.1"/>
      </c:valAx>
      <c:spPr>
        <a:ln>
          <a:solidFill>
            <a:schemeClr val="tx1"/>
          </a:solidFill>
        </a:ln>
      </c:spPr>
    </c:plotArea>
    <c:legend>
      <c:legendPos val="b"/>
      <c:layout>
        <c:manualLayout>
          <c:xMode val="edge"/>
          <c:yMode val="edge"/>
          <c:x val="0.0720588650556611"/>
          <c:y val="0.0311183952684647"/>
          <c:w val="0.730456584306272"/>
          <c:h val="0.192835180104749"/>
        </c:manualLayout>
      </c:layout>
      <c:overlay val="0"/>
      <c:spPr>
        <a:solidFill>
          <a:schemeClr val="bg1"/>
        </a:solidFill>
      </c:spPr>
      <c:txPr>
        <a:bodyPr/>
        <a:lstStyle/>
        <a:p>
          <a:pPr>
            <a:defRPr sz="1600">
              <a:latin typeface="Arial"/>
              <a:cs typeface="Arial"/>
            </a:defRPr>
          </a:pPr>
          <a:endParaRPr lang="fr-FR"/>
        </a:p>
      </c:txPr>
    </c:legend>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fr-FR"/>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17"/>
    </mc:Choice>
    <mc:Fallback>
      <c:style val="17"/>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0731578954796019"/>
          <c:y val="0.0303165639362953"/>
          <c:w val="0.889910834367431"/>
          <c:h val="0.881033598175794"/>
        </c:manualLayout>
      </c:layout>
      <c:scatterChart>
        <c:scatterStyle val="lineMarker"/>
        <c:varyColors val="0"/>
        <c:ser>
          <c:idx val="0"/>
          <c:order val="0"/>
          <c:tx>
            <c:v>Foreign Securities Held in Switzerland / Swiss Household Wealth</c:v>
          </c:tx>
          <c:spPr>
            <a:ln w="38100">
              <a:solidFill>
                <a:schemeClr val="tx1"/>
              </a:solidFill>
            </a:ln>
          </c:spPr>
          <c:marker>
            <c:symbol val="square"/>
            <c:size val="8"/>
            <c:spPr>
              <a:solidFill>
                <a:schemeClr val="bg1"/>
              </a:solidFill>
              <a:ln w="15875">
                <a:solidFill>
                  <a:schemeClr val="tx1"/>
                </a:solidFill>
              </a:ln>
            </c:spPr>
          </c:marker>
          <c:xVal>
            <c:numRef>
              <c:f>TableS8!$B$9:$B$103</c:f>
              <c:numCache>
                <c:formatCode>General</c:formatCode>
                <c:ptCount val="95"/>
                <c:pt idx="0">
                  <c:v>1914.0</c:v>
                </c:pt>
                <c:pt idx="1">
                  <c:v>1915.0</c:v>
                </c:pt>
                <c:pt idx="2">
                  <c:v>1916.0</c:v>
                </c:pt>
                <c:pt idx="3">
                  <c:v>1917.0</c:v>
                </c:pt>
                <c:pt idx="4">
                  <c:v>1918.0</c:v>
                </c:pt>
                <c:pt idx="5">
                  <c:v>1919.0</c:v>
                </c:pt>
                <c:pt idx="6">
                  <c:v>1920.0</c:v>
                </c:pt>
                <c:pt idx="7">
                  <c:v>1921.0</c:v>
                </c:pt>
                <c:pt idx="8">
                  <c:v>1922.0</c:v>
                </c:pt>
                <c:pt idx="9">
                  <c:v>1923.0</c:v>
                </c:pt>
                <c:pt idx="10">
                  <c:v>1924.0</c:v>
                </c:pt>
                <c:pt idx="11">
                  <c:v>1925.0</c:v>
                </c:pt>
                <c:pt idx="12">
                  <c:v>1926.0</c:v>
                </c:pt>
                <c:pt idx="13">
                  <c:v>1927.0</c:v>
                </c:pt>
                <c:pt idx="14">
                  <c:v>1928.0</c:v>
                </c:pt>
                <c:pt idx="15">
                  <c:v>1929.0</c:v>
                </c:pt>
                <c:pt idx="16">
                  <c:v>1930.0</c:v>
                </c:pt>
                <c:pt idx="17">
                  <c:v>1931.0</c:v>
                </c:pt>
                <c:pt idx="18">
                  <c:v>1932.0</c:v>
                </c:pt>
                <c:pt idx="19">
                  <c:v>1933.0</c:v>
                </c:pt>
                <c:pt idx="20">
                  <c:v>1934.0</c:v>
                </c:pt>
                <c:pt idx="21">
                  <c:v>1935.0</c:v>
                </c:pt>
                <c:pt idx="22">
                  <c:v>1936.0</c:v>
                </c:pt>
                <c:pt idx="23">
                  <c:v>1937.0</c:v>
                </c:pt>
                <c:pt idx="24">
                  <c:v>1938.0</c:v>
                </c:pt>
                <c:pt idx="25">
                  <c:v>1939.0</c:v>
                </c:pt>
                <c:pt idx="26">
                  <c:v>1940.0</c:v>
                </c:pt>
                <c:pt idx="27">
                  <c:v>1941.0</c:v>
                </c:pt>
                <c:pt idx="28">
                  <c:v>1942.0</c:v>
                </c:pt>
                <c:pt idx="29">
                  <c:v>1943.0</c:v>
                </c:pt>
                <c:pt idx="30">
                  <c:v>1944.0</c:v>
                </c:pt>
                <c:pt idx="31">
                  <c:v>1945.0</c:v>
                </c:pt>
                <c:pt idx="32">
                  <c:v>1946.0</c:v>
                </c:pt>
                <c:pt idx="33">
                  <c:v>1947.0</c:v>
                </c:pt>
                <c:pt idx="34">
                  <c:v>1948.0</c:v>
                </c:pt>
                <c:pt idx="35">
                  <c:v>1949.0</c:v>
                </c:pt>
                <c:pt idx="36">
                  <c:v>1950.0</c:v>
                </c:pt>
                <c:pt idx="37">
                  <c:v>1951.0</c:v>
                </c:pt>
                <c:pt idx="38">
                  <c:v>1952.0</c:v>
                </c:pt>
                <c:pt idx="39">
                  <c:v>1953.0</c:v>
                </c:pt>
                <c:pt idx="40">
                  <c:v>1954.0</c:v>
                </c:pt>
                <c:pt idx="41">
                  <c:v>1955.0</c:v>
                </c:pt>
                <c:pt idx="42">
                  <c:v>1956.0</c:v>
                </c:pt>
                <c:pt idx="43">
                  <c:v>1957.0</c:v>
                </c:pt>
                <c:pt idx="44">
                  <c:v>1958.0</c:v>
                </c:pt>
                <c:pt idx="45">
                  <c:v>1959.0</c:v>
                </c:pt>
                <c:pt idx="46">
                  <c:v>1960.0</c:v>
                </c:pt>
                <c:pt idx="47">
                  <c:v>1961.0</c:v>
                </c:pt>
                <c:pt idx="48">
                  <c:v>1962.0</c:v>
                </c:pt>
                <c:pt idx="49">
                  <c:v>1963.0</c:v>
                </c:pt>
                <c:pt idx="50">
                  <c:v>1964.0</c:v>
                </c:pt>
                <c:pt idx="51">
                  <c:v>1965.0</c:v>
                </c:pt>
                <c:pt idx="52">
                  <c:v>1966.0</c:v>
                </c:pt>
                <c:pt idx="53">
                  <c:v>1967.0</c:v>
                </c:pt>
                <c:pt idx="54">
                  <c:v>1968.0</c:v>
                </c:pt>
                <c:pt idx="55">
                  <c:v>1969.0</c:v>
                </c:pt>
                <c:pt idx="56">
                  <c:v>1970.0</c:v>
                </c:pt>
                <c:pt idx="57">
                  <c:v>1971.0</c:v>
                </c:pt>
                <c:pt idx="58">
                  <c:v>1972.0</c:v>
                </c:pt>
                <c:pt idx="59">
                  <c:v>1973.0</c:v>
                </c:pt>
                <c:pt idx="60">
                  <c:v>1974.0</c:v>
                </c:pt>
                <c:pt idx="61">
                  <c:v>1975.0</c:v>
                </c:pt>
                <c:pt idx="62">
                  <c:v>1976.0</c:v>
                </c:pt>
                <c:pt idx="63">
                  <c:v>1977.0</c:v>
                </c:pt>
                <c:pt idx="64">
                  <c:v>1978.0</c:v>
                </c:pt>
                <c:pt idx="65">
                  <c:v>1979.0</c:v>
                </c:pt>
                <c:pt idx="66">
                  <c:v>1980.0</c:v>
                </c:pt>
                <c:pt idx="67">
                  <c:v>1981.0</c:v>
                </c:pt>
                <c:pt idx="68">
                  <c:v>1982.0</c:v>
                </c:pt>
                <c:pt idx="69">
                  <c:v>1983.0</c:v>
                </c:pt>
                <c:pt idx="70">
                  <c:v>1984.0</c:v>
                </c:pt>
                <c:pt idx="71">
                  <c:v>1985.0</c:v>
                </c:pt>
                <c:pt idx="72">
                  <c:v>1986.0</c:v>
                </c:pt>
                <c:pt idx="73">
                  <c:v>1987.0</c:v>
                </c:pt>
                <c:pt idx="74">
                  <c:v>1988.0</c:v>
                </c:pt>
                <c:pt idx="75">
                  <c:v>1989.0</c:v>
                </c:pt>
                <c:pt idx="76">
                  <c:v>1990.0</c:v>
                </c:pt>
                <c:pt idx="77">
                  <c:v>1991.0</c:v>
                </c:pt>
                <c:pt idx="78">
                  <c:v>1992.0</c:v>
                </c:pt>
                <c:pt idx="79">
                  <c:v>1993.0</c:v>
                </c:pt>
                <c:pt idx="80">
                  <c:v>1994.0</c:v>
                </c:pt>
                <c:pt idx="81">
                  <c:v>1995.0</c:v>
                </c:pt>
                <c:pt idx="82">
                  <c:v>1996.0</c:v>
                </c:pt>
                <c:pt idx="83">
                  <c:v>1997.0</c:v>
                </c:pt>
                <c:pt idx="84">
                  <c:v>1998.0</c:v>
                </c:pt>
                <c:pt idx="85">
                  <c:v>1999.0</c:v>
                </c:pt>
                <c:pt idx="86">
                  <c:v>2000.0</c:v>
                </c:pt>
                <c:pt idx="87">
                  <c:v>2001.0</c:v>
                </c:pt>
                <c:pt idx="88">
                  <c:v>2002.0</c:v>
                </c:pt>
                <c:pt idx="89">
                  <c:v>2003.0</c:v>
                </c:pt>
                <c:pt idx="90">
                  <c:v>2004.0</c:v>
                </c:pt>
                <c:pt idx="91">
                  <c:v>2005.0</c:v>
                </c:pt>
                <c:pt idx="92">
                  <c:v>2006.0</c:v>
                </c:pt>
                <c:pt idx="93">
                  <c:v>2007.0</c:v>
                </c:pt>
                <c:pt idx="94">
                  <c:v>2008.0</c:v>
                </c:pt>
              </c:numCache>
            </c:numRef>
          </c:xVal>
          <c:yVal>
            <c:numRef>
              <c:f>TableS8!$O$9:$O$103</c:f>
              <c:numCache>
                <c:formatCode>0%</c:formatCode>
                <c:ptCount val="95"/>
                <c:pt idx="0">
                  <c:v>0.148926413490965</c:v>
                </c:pt>
                <c:pt idx="1">
                  <c:v>0.113510666244954</c:v>
                </c:pt>
                <c:pt idx="2">
                  <c:v>0.0954976509745302</c:v>
                </c:pt>
                <c:pt idx="3">
                  <c:v>0.0831513506213768</c:v>
                </c:pt>
                <c:pt idx="4">
                  <c:v>0.0529954229953314</c:v>
                </c:pt>
                <c:pt idx="5">
                  <c:v>0.0552167552285524</c:v>
                </c:pt>
                <c:pt idx="6">
                  <c:v>0.0700873555244975</c:v>
                </c:pt>
                <c:pt idx="7">
                  <c:v>0.11990521642881</c:v>
                </c:pt>
                <c:pt idx="8">
                  <c:v>0.146578353486593</c:v>
                </c:pt>
                <c:pt idx="9">
                  <c:v>0.0429428781607045</c:v>
                </c:pt>
                <c:pt idx="10">
                  <c:v>0.0168252394676008</c:v>
                </c:pt>
                <c:pt idx="11">
                  <c:v>0.115328920428933</c:v>
                </c:pt>
                <c:pt idx="12">
                  <c:v>0.200363584799803</c:v>
                </c:pt>
                <c:pt idx="13">
                  <c:v>0.301137087297522</c:v>
                </c:pt>
                <c:pt idx="14">
                  <c:v>0.404513708761472</c:v>
                </c:pt>
                <c:pt idx="15">
                  <c:v>0.423070606383966</c:v>
                </c:pt>
                <c:pt idx="16">
                  <c:v>0.493196839315366</c:v>
                </c:pt>
                <c:pt idx="17">
                  <c:v>0.591681394154065</c:v>
                </c:pt>
                <c:pt idx="18">
                  <c:v>0.492389236479339</c:v>
                </c:pt>
                <c:pt idx="19">
                  <c:v>0.510793793488006</c:v>
                </c:pt>
                <c:pt idx="20">
                  <c:v>0.494230950933054</c:v>
                </c:pt>
                <c:pt idx="21">
                  <c:v>0.393709639783995</c:v>
                </c:pt>
                <c:pt idx="22">
                  <c:v>0.44393056178528</c:v>
                </c:pt>
                <c:pt idx="23">
                  <c:v>0.58724518325649</c:v>
                </c:pt>
                <c:pt idx="24">
                  <c:v>0.439235070434979</c:v>
                </c:pt>
                <c:pt idx="25">
                  <c:v>0.416206935334776</c:v>
                </c:pt>
                <c:pt idx="26">
                  <c:v>0.377236225836777</c:v>
                </c:pt>
                <c:pt idx="27">
                  <c:v>0.435204833290882</c:v>
                </c:pt>
                <c:pt idx="28">
                  <c:v>0.381261497999854</c:v>
                </c:pt>
                <c:pt idx="29">
                  <c:v>0.310744774098863</c:v>
                </c:pt>
                <c:pt idx="30">
                  <c:v>0.307657902713958</c:v>
                </c:pt>
                <c:pt idx="31">
                  <c:v>0.240564515422024</c:v>
                </c:pt>
                <c:pt idx="32">
                  <c:v>0.189735271304716</c:v>
                </c:pt>
                <c:pt idx="33">
                  <c:v>0.148370148880352</c:v>
                </c:pt>
                <c:pt idx="34">
                  <c:v>0.124034427637838</c:v>
                </c:pt>
                <c:pt idx="35">
                  <c:v>0.108413794193233</c:v>
                </c:pt>
                <c:pt idx="36">
                  <c:v>0.190523783557318</c:v>
                </c:pt>
                <c:pt idx="37">
                  <c:v>0.157851658351196</c:v>
                </c:pt>
                <c:pt idx="38">
                  <c:v>0.185335902030744</c:v>
                </c:pt>
                <c:pt idx="39">
                  <c:v>0.174321109265243</c:v>
                </c:pt>
                <c:pt idx="40">
                  <c:v>0.308155030705939</c:v>
                </c:pt>
                <c:pt idx="41">
                  <c:v>0.403616532107417</c:v>
                </c:pt>
                <c:pt idx="42">
                  <c:v>0.500678770648839</c:v>
                </c:pt>
                <c:pt idx="43">
                  <c:v>0.574236770283141</c:v>
                </c:pt>
                <c:pt idx="44">
                  <c:v>0.628961026020758</c:v>
                </c:pt>
                <c:pt idx="45">
                  <c:v>0.742724278922569</c:v>
                </c:pt>
                <c:pt idx="46">
                  <c:v>0.645909274457715</c:v>
                </c:pt>
                <c:pt idx="47">
                  <c:v>0.803932229768587</c:v>
                </c:pt>
                <c:pt idx="48">
                  <c:v>0.709387450550924</c:v>
                </c:pt>
                <c:pt idx="49">
                  <c:v>0.803410999324879</c:v>
                </c:pt>
                <c:pt idx="50">
                  <c:v>0.872621961284531</c:v>
                </c:pt>
                <c:pt idx="51">
                  <c:v>0.924300231661277</c:v>
                </c:pt>
                <c:pt idx="52">
                  <c:v>0.958982323011104</c:v>
                </c:pt>
                <c:pt idx="53">
                  <c:v>1.12493643597326</c:v>
                </c:pt>
                <c:pt idx="54">
                  <c:v>1.296985858060894</c:v>
                </c:pt>
                <c:pt idx="55">
                  <c:v>1.281736999531772</c:v>
                </c:pt>
                <c:pt idx="56">
                  <c:v>1.210868448417464</c:v>
                </c:pt>
                <c:pt idx="57">
                  <c:v>1.387241081782566</c:v>
                </c:pt>
                <c:pt idx="58">
                  <c:v>1.271516655366726</c:v>
                </c:pt>
                <c:pt idx="59">
                  <c:v>1.184746962151993</c:v>
                </c:pt>
                <c:pt idx="60">
                  <c:v>1.224561159466479</c:v>
                </c:pt>
                <c:pt idx="61">
                  <c:v>1.399991240238624</c:v>
                </c:pt>
                <c:pt idx="62">
                  <c:v>1.443221527707281</c:v>
                </c:pt>
                <c:pt idx="63">
                  <c:v>1.329815325725442</c:v>
                </c:pt>
                <c:pt idx="64">
                  <c:v>1.187540069152372</c:v>
                </c:pt>
                <c:pt idx="65">
                  <c:v>1.180010298950393</c:v>
                </c:pt>
                <c:pt idx="66">
                  <c:v>1.259108657758135</c:v>
                </c:pt>
                <c:pt idx="67">
                  <c:v>1.379509010798377</c:v>
                </c:pt>
                <c:pt idx="68">
                  <c:v>1.557319247994882</c:v>
                </c:pt>
                <c:pt idx="69">
                  <c:v>1.811906550186608</c:v>
                </c:pt>
                <c:pt idx="70">
                  <c:v>1.702334945012138</c:v>
                </c:pt>
                <c:pt idx="71">
                  <c:v>2.059686243340656</c:v>
                </c:pt>
                <c:pt idx="72">
                  <c:v>2.233396715040132</c:v>
                </c:pt>
                <c:pt idx="73">
                  <c:v>2.51066181830233</c:v>
                </c:pt>
                <c:pt idx="74">
                  <c:v>1.842130187720333</c:v>
                </c:pt>
                <c:pt idx="75">
                  <c:v>2.143159616843357</c:v>
                </c:pt>
                <c:pt idx="76">
                  <c:v>2.05094672662662</c:v>
                </c:pt>
                <c:pt idx="77">
                  <c:v>2.068774684868279</c:v>
                </c:pt>
                <c:pt idx="78">
                  <c:v>1.980820101889993</c:v>
                </c:pt>
                <c:pt idx="79">
                  <c:v>2.031196334921666</c:v>
                </c:pt>
                <c:pt idx="80">
                  <c:v>1.814234075795674</c:v>
                </c:pt>
                <c:pt idx="81">
                  <c:v>1.402212225971115</c:v>
                </c:pt>
                <c:pt idx="82">
                  <c:v>1.704749511590933</c:v>
                </c:pt>
                <c:pt idx="83">
                  <c:v>2.024544340931042</c:v>
                </c:pt>
                <c:pt idx="84">
                  <c:v>2.098251926079859</c:v>
                </c:pt>
                <c:pt idx="85">
                  <c:v>2.412410742712563</c:v>
                </c:pt>
                <c:pt idx="86">
                  <c:v>2.242502511034004</c:v>
                </c:pt>
                <c:pt idx="87">
                  <c:v>2.177519660317672</c:v>
                </c:pt>
                <c:pt idx="88">
                  <c:v>1.890569313914402</c:v>
                </c:pt>
                <c:pt idx="89">
                  <c:v>1.996680123309153</c:v>
                </c:pt>
                <c:pt idx="90">
                  <c:v>2.008361824880737</c:v>
                </c:pt>
                <c:pt idx="91">
                  <c:v>2.305242564502297</c:v>
                </c:pt>
                <c:pt idx="92">
                  <c:v>2.405030293351896</c:v>
                </c:pt>
                <c:pt idx="93">
                  <c:v>2.532091431012038</c:v>
                </c:pt>
                <c:pt idx="94">
                  <c:v>1.959479936096074</c:v>
                </c:pt>
              </c:numCache>
            </c:numRef>
          </c:yVal>
          <c:smooth val="0"/>
        </c:ser>
        <c:dLbls>
          <c:showLegendKey val="0"/>
          <c:showVal val="0"/>
          <c:showCatName val="0"/>
          <c:showSerName val="0"/>
          <c:showPercent val="0"/>
          <c:showBubbleSize val="0"/>
        </c:dLbls>
        <c:axId val="-2139219192"/>
        <c:axId val="-2139213304"/>
      </c:scatterChart>
      <c:valAx>
        <c:axId val="-2139219192"/>
        <c:scaling>
          <c:orientation val="minMax"/>
          <c:max val="2010.0"/>
          <c:min val="1910.0"/>
        </c:scaling>
        <c:delete val="0"/>
        <c:axPos val="b"/>
        <c:majorGridlines>
          <c:spPr>
            <a:ln w="6350">
              <a:solidFill>
                <a:sysClr val="windowText" lastClr="000000"/>
              </a:solidFill>
              <a:prstDash val="sysDash"/>
            </a:ln>
          </c:spPr>
        </c:majorGridlines>
        <c:numFmt formatCode="General" sourceLinked="1"/>
        <c:majorTickMark val="none"/>
        <c:minorTickMark val="none"/>
        <c:tickLblPos val="nextTo"/>
        <c:txPr>
          <a:bodyPr rot="0" vert="horz"/>
          <a:lstStyle/>
          <a:p>
            <a:pPr>
              <a:defRPr sz="1800" b="0" i="0" u="none" strike="noStrike" baseline="0">
                <a:solidFill>
                  <a:srgbClr val="000000"/>
                </a:solidFill>
                <a:latin typeface="Arial"/>
                <a:ea typeface="Arial"/>
                <a:cs typeface="Arial"/>
              </a:defRPr>
            </a:pPr>
            <a:endParaRPr lang="fr-FR"/>
          </a:p>
        </c:txPr>
        <c:crossAx val="-2139213304"/>
        <c:crosses val="autoZero"/>
        <c:crossBetween val="midCat"/>
      </c:valAx>
      <c:valAx>
        <c:axId val="-2139213304"/>
        <c:scaling>
          <c:orientation val="minMax"/>
        </c:scaling>
        <c:delete val="0"/>
        <c:axPos val="l"/>
        <c:majorGridlines>
          <c:spPr>
            <a:ln>
              <a:solidFill>
                <a:schemeClr val="tx1"/>
              </a:solidFill>
            </a:ln>
          </c:spPr>
        </c:majorGridlines>
        <c:numFmt formatCode="0%" sourceLinked="1"/>
        <c:majorTickMark val="none"/>
        <c:minorTickMark val="none"/>
        <c:tickLblPos val="nextTo"/>
        <c:txPr>
          <a:bodyPr rot="0" vert="horz"/>
          <a:lstStyle/>
          <a:p>
            <a:pPr>
              <a:defRPr sz="1800" b="0" i="0" u="none" strike="noStrike" baseline="0">
                <a:solidFill>
                  <a:srgbClr val="000000"/>
                </a:solidFill>
                <a:latin typeface="Arial"/>
                <a:ea typeface="Arial"/>
                <a:cs typeface="Arial"/>
              </a:defRPr>
            </a:pPr>
            <a:endParaRPr lang="fr-FR"/>
          </a:p>
        </c:txPr>
        <c:crossAx val="-2139219192"/>
        <c:crosses val="autoZero"/>
        <c:crossBetween val="midCat"/>
        <c:majorUnit val="0.5"/>
      </c:valAx>
      <c:spPr>
        <a:ln>
          <a:solidFill>
            <a:schemeClr val="tx1"/>
          </a:solidFill>
        </a:ln>
      </c:spPr>
    </c:plotArea>
    <c:legend>
      <c:legendPos val="b"/>
      <c:layout>
        <c:manualLayout>
          <c:xMode val="edge"/>
          <c:yMode val="edge"/>
          <c:x val="0.0996326907412435"/>
          <c:y val="0.0695617629244308"/>
          <c:w val="0.602238066793375"/>
          <c:h val="0.213187551216731"/>
        </c:manualLayout>
      </c:layout>
      <c:overlay val="0"/>
      <c:spPr>
        <a:solidFill>
          <a:schemeClr val="bg1"/>
        </a:solidFill>
      </c:spPr>
      <c:txPr>
        <a:bodyPr/>
        <a:lstStyle/>
        <a:p>
          <a:pPr>
            <a:defRPr sz="2000">
              <a:latin typeface="Arial"/>
              <a:cs typeface="Arial"/>
            </a:defRPr>
          </a:pPr>
          <a:endParaRPr lang="fr-FR"/>
        </a:p>
      </c:txPr>
    </c:legend>
    <c:plotVisOnly val="1"/>
    <c:dispBlanksAs val="span"/>
    <c:showDLblsOverMax val="0"/>
  </c:chart>
  <c:txPr>
    <a:bodyPr/>
    <a:lstStyle/>
    <a:p>
      <a:pPr>
        <a:defRPr sz="1000" b="0" i="0" u="none" strike="noStrike" baseline="0">
          <a:solidFill>
            <a:srgbClr val="000000"/>
          </a:solidFill>
          <a:latin typeface="Calibri"/>
          <a:ea typeface="Calibri"/>
          <a:cs typeface="Calibri"/>
        </a:defRPr>
      </a:pPr>
      <a:endParaRPr lang="fr-FR"/>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Verdana"/>
                <a:ea typeface="Verdana"/>
                <a:cs typeface="Verdana"/>
              </a:defRPr>
            </a:pPr>
            <a:r>
              <a:rPr lang="fr-FR"/>
              <a:t>Share Of Fiduciary Deposits in Total Foreign Customers Bank Deposits </a:t>
            </a:r>
          </a:p>
        </c:rich>
      </c:tx>
      <c:layout>
        <c:manualLayout>
          <c:xMode val="edge"/>
          <c:yMode val="edge"/>
          <c:x val="0.136551724137931"/>
          <c:y val="0.0203619909502262"/>
        </c:manualLayout>
      </c:layout>
      <c:overlay val="0"/>
      <c:spPr>
        <a:noFill/>
        <a:ln w="25400">
          <a:noFill/>
        </a:ln>
      </c:spPr>
    </c:title>
    <c:autoTitleDeleted val="0"/>
    <c:plotArea>
      <c:layout>
        <c:manualLayout>
          <c:layoutTarget val="inner"/>
          <c:xMode val="edge"/>
          <c:yMode val="edge"/>
          <c:x val="0.0896551724137931"/>
          <c:y val="0.15158371040724"/>
          <c:w val="0.877241379310345"/>
          <c:h val="0.766968325791855"/>
        </c:manualLayout>
      </c:layout>
      <c:lineChart>
        <c:grouping val="standard"/>
        <c:varyColors val="0"/>
        <c:ser>
          <c:idx val="0"/>
          <c:order val="0"/>
          <c:tx>
            <c:v>Share Of Fiduciary Deposits in Total Foreign Customers Bank Deposits, %</c:v>
          </c:tx>
          <c:spPr>
            <a:ln w="38100">
              <a:solidFill>
                <a:srgbClr val="000000"/>
              </a:solidFill>
              <a:prstDash val="solid"/>
            </a:ln>
          </c:spPr>
          <c:marker>
            <c:symbol val="diamond"/>
            <c:size val="7"/>
            <c:spPr>
              <a:solidFill>
                <a:srgbClr val="FFFFFF"/>
              </a:solidFill>
              <a:ln>
                <a:solidFill>
                  <a:srgbClr val="000000"/>
                </a:solidFill>
                <a:prstDash val="solid"/>
              </a:ln>
            </c:spPr>
          </c:marker>
          <c:cat>
            <c:numRef>
              <c:f>DataBankDeposits!$A$28:$A$60</c:f>
              <c:numCache>
                <c:formatCode>m/d/yy</c:formatCode>
                <c:ptCount val="33"/>
                <c:pt idx="0">
                  <c:v>28125.0</c:v>
                </c:pt>
                <c:pt idx="1">
                  <c:v>28490.0</c:v>
                </c:pt>
                <c:pt idx="2">
                  <c:v>28855.0</c:v>
                </c:pt>
                <c:pt idx="3">
                  <c:v>29220.0</c:v>
                </c:pt>
                <c:pt idx="4">
                  <c:v>29586.0</c:v>
                </c:pt>
                <c:pt idx="5">
                  <c:v>29951.0</c:v>
                </c:pt>
                <c:pt idx="6">
                  <c:v>30316.0</c:v>
                </c:pt>
                <c:pt idx="7">
                  <c:v>30681.0</c:v>
                </c:pt>
                <c:pt idx="8">
                  <c:v>31047.0</c:v>
                </c:pt>
                <c:pt idx="9">
                  <c:v>31412.0</c:v>
                </c:pt>
                <c:pt idx="10">
                  <c:v>31777.0</c:v>
                </c:pt>
                <c:pt idx="11">
                  <c:v>32142.0</c:v>
                </c:pt>
                <c:pt idx="12">
                  <c:v>32508.0</c:v>
                </c:pt>
                <c:pt idx="13">
                  <c:v>32873.0</c:v>
                </c:pt>
                <c:pt idx="14">
                  <c:v>33238.0</c:v>
                </c:pt>
                <c:pt idx="15">
                  <c:v>33603.0</c:v>
                </c:pt>
                <c:pt idx="16">
                  <c:v>33969.0</c:v>
                </c:pt>
                <c:pt idx="17">
                  <c:v>34334.0</c:v>
                </c:pt>
                <c:pt idx="18">
                  <c:v>34699.0</c:v>
                </c:pt>
                <c:pt idx="19">
                  <c:v>35064.0</c:v>
                </c:pt>
                <c:pt idx="20">
                  <c:v>35430.0</c:v>
                </c:pt>
                <c:pt idx="21">
                  <c:v>35795.0</c:v>
                </c:pt>
                <c:pt idx="22">
                  <c:v>36160.0</c:v>
                </c:pt>
                <c:pt idx="23">
                  <c:v>36525.0</c:v>
                </c:pt>
                <c:pt idx="24">
                  <c:v>36891.0</c:v>
                </c:pt>
                <c:pt idx="25">
                  <c:v>37256.0</c:v>
                </c:pt>
                <c:pt idx="26">
                  <c:v>37621.0</c:v>
                </c:pt>
                <c:pt idx="27">
                  <c:v>37986.0</c:v>
                </c:pt>
                <c:pt idx="28">
                  <c:v>38352.0</c:v>
                </c:pt>
                <c:pt idx="29">
                  <c:v>38717.0</c:v>
                </c:pt>
                <c:pt idx="30">
                  <c:v>39082.0</c:v>
                </c:pt>
                <c:pt idx="31">
                  <c:v>39447.0</c:v>
                </c:pt>
                <c:pt idx="32">
                  <c:v>39813.0</c:v>
                </c:pt>
              </c:numCache>
            </c:numRef>
          </c:cat>
          <c:val>
            <c:numRef>
              <c:f>DataBankDeposits!$J$28:$J$60</c:f>
              <c:numCache>
                <c:formatCode>0.0%</c:formatCode>
                <c:ptCount val="33"/>
                <c:pt idx="0">
                  <c:v>0.673770231528633</c:v>
                </c:pt>
                <c:pt idx="1">
                  <c:v>0.707039793274594</c:v>
                </c:pt>
                <c:pt idx="2">
                  <c:v>0.715400612112167</c:v>
                </c:pt>
                <c:pt idx="3">
                  <c:v>0.773057452698125</c:v>
                </c:pt>
                <c:pt idx="4">
                  <c:v>0.817707179029108</c:v>
                </c:pt>
                <c:pt idx="5">
                  <c:v>0.84659368091744</c:v>
                </c:pt>
                <c:pt idx="6">
                  <c:v>0.844262061694501</c:v>
                </c:pt>
                <c:pt idx="7">
                  <c:v>0.856126925992367</c:v>
                </c:pt>
                <c:pt idx="8">
                  <c:v>0.875592935893597</c:v>
                </c:pt>
                <c:pt idx="9">
                  <c:v>0.869169624719096</c:v>
                </c:pt>
                <c:pt idx="10">
                  <c:v>0.852675826533539</c:v>
                </c:pt>
                <c:pt idx="11">
                  <c:v>0.840885697065751</c:v>
                </c:pt>
                <c:pt idx="12">
                  <c:v>0.868494744156411</c:v>
                </c:pt>
                <c:pt idx="13">
                  <c:v>0.866218572969248</c:v>
                </c:pt>
                <c:pt idx="14">
                  <c:v>0.872313890697032</c:v>
                </c:pt>
                <c:pt idx="15">
                  <c:v>0.877637093395354</c:v>
                </c:pt>
                <c:pt idx="16">
                  <c:v>0.879137943917106</c:v>
                </c:pt>
                <c:pt idx="17">
                  <c:v>0.862548827486228</c:v>
                </c:pt>
                <c:pt idx="18">
                  <c:v>0.862510512122565</c:v>
                </c:pt>
                <c:pt idx="19">
                  <c:v>0.84276106803392</c:v>
                </c:pt>
                <c:pt idx="20">
                  <c:v>0.840901691961521</c:v>
                </c:pt>
                <c:pt idx="21">
                  <c:v>0.823092031823512</c:v>
                </c:pt>
                <c:pt idx="22">
                  <c:v>0.81956586601185</c:v>
                </c:pt>
                <c:pt idx="23">
                  <c:v>0.833277990858015</c:v>
                </c:pt>
                <c:pt idx="24">
                  <c:v>0.875187671570394</c:v>
                </c:pt>
                <c:pt idx="25">
                  <c:v>0.876332702019944</c:v>
                </c:pt>
                <c:pt idx="26">
                  <c:v>0.851717317155312</c:v>
                </c:pt>
                <c:pt idx="27">
                  <c:v>0.799866501061572</c:v>
                </c:pt>
                <c:pt idx="28">
                  <c:v>0.807582553897034</c:v>
                </c:pt>
                <c:pt idx="29">
                  <c:v>0.850651901999133</c:v>
                </c:pt>
                <c:pt idx="30">
                  <c:v>0.847492711282472</c:v>
                </c:pt>
                <c:pt idx="31">
                  <c:v>0.868285798567079</c:v>
                </c:pt>
                <c:pt idx="32">
                  <c:v>0.770547805806656</c:v>
                </c:pt>
              </c:numCache>
            </c:numRef>
          </c:val>
          <c:smooth val="0"/>
        </c:ser>
        <c:dLbls>
          <c:showLegendKey val="0"/>
          <c:showVal val="0"/>
          <c:showCatName val="0"/>
          <c:showSerName val="0"/>
          <c:showPercent val="0"/>
          <c:showBubbleSize val="0"/>
        </c:dLbls>
        <c:marker val="1"/>
        <c:smooth val="0"/>
        <c:axId val="-2146479320"/>
        <c:axId val="-2146476072"/>
      </c:lineChart>
      <c:dateAx>
        <c:axId val="-2146479320"/>
        <c:scaling>
          <c:orientation val="minMax"/>
        </c:scaling>
        <c:delete val="0"/>
        <c:axPos val="b"/>
        <c:majorGridlines>
          <c:spPr>
            <a:ln w="3175">
              <a:solidFill>
                <a:srgbClr val="00000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1625" b="0" i="0" u="none" strike="noStrike" baseline="0">
                <a:solidFill>
                  <a:srgbClr val="000000"/>
                </a:solidFill>
                <a:latin typeface="Verdana"/>
                <a:ea typeface="Verdana"/>
                <a:cs typeface="Verdana"/>
              </a:defRPr>
            </a:pPr>
            <a:endParaRPr lang="fr-FR"/>
          </a:p>
        </c:txPr>
        <c:crossAx val="-2146476072"/>
        <c:crosses val="autoZero"/>
        <c:auto val="1"/>
        <c:lblOffset val="100"/>
        <c:baseTimeUnit val="years"/>
        <c:majorUnit val="4.0"/>
        <c:majorTimeUnit val="years"/>
        <c:minorUnit val="2.0"/>
        <c:minorTimeUnit val="years"/>
      </c:dateAx>
      <c:valAx>
        <c:axId val="-214647607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625" b="0" i="0" u="none" strike="noStrike" baseline="0">
                <a:solidFill>
                  <a:srgbClr val="000000"/>
                </a:solidFill>
                <a:latin typeface="Verdana"/>
                <a:ea typeface="Verdana"/>
                <a:cs typeface="Verdana"/>
              </a:defRPr>
            </a:pPr>
            <a:endParaRPr lang="fr-FR"/>
          </a:p>
        </c:txPr>
        <c:crossAx val="-2146479320"/>
        <c:crosses val="autoZero"/>
        <c:crossBetween val="midCat"/>
        <c:majorUnit val="0.2"/>
      </c:valAx>
      <c:spPr>
        <a:noFill/>
        <a:ln w="12700">
          <a:solidFill>
            <a:srgbClr val="808080"/>
          </a:solidFill>
          <a:prstDash val="solid"/>
        </a:ln>
      </c:spPr>
    </c:plotArea>
    <c:plotVisOnly val="1"/>
    <c:dispBlanksAs val="gap"/>
    <c:showDLblsOverMax val="0"/>
  </c:chart>
  <c:spPr>
    <a:noFill/>
    <a:ln w="9525">
      <a:noFill/>
    </a:ln>
  </c:spPr>
  <c:txPr>
    <a:bodyPr/>
    <a:lstStyle/>
    <a:p>
      <a:pPr>
        <a:defRPr sz="1000" b="0" i="0" u="none" strike="noStrike" baseline="0">
          <a:solidFill>
            <a:srgbClr val="000000"/>
          </a:solidFill>
          <a:latin typeface="Verdana"/>
          <a:ea typeface="Verdana"/>
          <a:cs typeface="Verdana"/>
        </a:defRPr>
      </a:pPr>
      <a:endParaRPr lang="fr-FR"/>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chartsheets/sheet2.xml><?xml version="1.0" encoding="utf-8"?>
<chartsheet xmlns="http://schemas.openxmlformats.org/spreadsheetml/2006/main" xmlns:r="http://schemas.openxmlformats.org/officeDocument/2006/relationships">
  <sheetPr/>
  <sheetViews>
    <sheetView zoomScale="123" workbookViewId="0"/>
  </sheetViews>
  <pageMargins left="0.75" right="0.75" top="1" bottom="1" header="0.5" footer="0.5"/>
  <pageSetup paperSize="9" orientation="landscape" horizontalDpi="4294967292" verticalDpi="4294967292"/>
  <drawing r:id="rId1"/>
</chartsheet>
</file>

<file path=xl/chartsheets/sheet3.xml><?xml version="1.0" encoding="utf-8"?>
<chartsheet xmlns="http://schemas.openxmlformats.org/spreadsheetml/2006/main" xmlns:r="http://schemas.openxmlformats.org/officeDocument/2006/relationships">
  <sheetPr/>
  <sheetViews>
    <sheetView workbookViewId="0"/>
  </sheetViews>
  <pageMargins left="0.75" right="0.75" top="1" bottom="1" header="0.5" footer="0.5"/>
  <drawing r:id="rId1"/>
</chartsheet>
</file>

<file path=xl/chartsheets/sheet4.xml><?xml version="1.0" encoding="utf-8"?>
<chartsheet xmlns="http://schemas.openxmlformats.org/spreadsheetml/2006/main" xmlns:r="http://schemas.openxmlformats.org/officeDocument/2006/relationships">
  <sheetPr/>
  <sheetViews>
    <sheetView workbookViewId="0"/>
  </sheetViews>
  <pageMargins left="0.75" right="0.75" top="1" bottom="1" header="0.5" footer="0.5"/>
  <pageSetup paperSize="9" orientation="landscape" horizontalDpi="4294967292" verticalDpi="4294967292"/>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10</xdr:col>
      <xdr:colOff>457200</xdr:colOff>
      <xdr:row>83</xdr:row>
      <xdr:rowOff>25400</xdr:rowOff>
    </xdr:from>
    <xdr:to>
      <xdr:col>17</xdr:col>
      <xdr:colOff>317500</xdr:colOff>
      <xdr:row>101</xdr:row>
      <xdr:rowOff>25400</xdr:rowOff>
    </xdr:to>
    <xdr:graphicFrame macro="">
      <xdr:nvGraphicFramePr>
        <xdr:cNvPr id="130067"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10081" cy="5616911"/>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07500" cy="56134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0" Type="http://schemas.openxmlformats.org/officeDocument/2006/relationships/hyperlink" Target="http://www.snb.ch/en/iabout/stat/statpub/histz/id/statpub_histz_actual" TargetMode="External"/><Relationship Id="rId21" Type="http://schemas.openxmlformats.org/officeDocument/2006/relationships/hyperlink" Target="http://www.snb.ch/en/iabout/stat/statpub/histz/id/statpub_histz_actual" TargetMode="External"/><Relationship Id="rId22" Type="http://schemas.openxmlformats.org/officeDocument/2006/relationships/hyperlink" Target="http://www.snb.ch/en/iabout/stat/statpub/statmon/stats/statmon" TargetMode="External"/><Relationship Id="rId23" Type="http://schemas.openxmlformats.org/officeDocument/2006/relationships/hyperlink" Target="http://www.six-swiss-exchange.com/statistics/annual_statistics/2009_en.html" TargetMode="External"/><Relationship Id="rId24" Type="http://schemas.openxmlformats.org/officeDocument/2006/relationships/hyperlink" Target="http://www.six-swiss-exchange.com/statistics/annual_statistics/2009_en.html" TargetMode="External"/><Relationship Id="rId25" Type="http://schemas.openxmlformats.org/officeDocument/2006/relationships/hyperlink" Target="http://www.snb.ch/en/iabout/stat/statpub/statmon/stats/statmon" TargetMode="External"/><Relationship Id="rId26" Type="http://schemas.openxmlformats.org/officeDocument/2006/relationships/hyperlink" Target="http://www.snb.ch/en/iabout/stat/statpub/statmon/stats/statmon" TargetMode="External"/><Relationship Id="rId27" Type="http://schemas.openxmlformats.org/officeDocument/2006/relationships/hyperlink" Target="http://www.snb.ch/en/iabout/stat/statpub/statmon/stats/statmon" TargetMode="External"/><Relationship Id="rId28" Type="http://schemas.openxmlformats.org/officeDocument/2006/relationships/hyperlink" Target="SNB,%20Capital%20Market%20Historical%20Statistics" TargetMode="External"/><Relationship Id="rId29" Type="http://schemas.openxmlformats.org/officeDocument/2006/relationships/hyperlink" Target="http://www.snb.ch/en/iabout/stat/statpub/histz/id/statpub_histz_actual" TargetMode="External"/><Relationship Id="rId1" Type="http://schemas.openxmlformats.org/officeDocument/2006/relationships/hyperlink" Target="http://www.finma.ch/e/beaufsichtigte/Pages/pfandbriefzentrale.aspx" TargetMode="External"/><Relationship Id="rId2" Type="http://schemas.openxmlformats.org/officeDocument/2006/relationships/hyperlink" Target="http://www.bis.org/statistics/secstats.htm" TargetMode="External"/><Relationship Id="rId3" Type="http://schemas.openxmlformats.org/officeDocument/2006/relationships/hyperlink" Target="http://www.bis.org/statistics/secstats.htm" TargetMode="External"/><Relationship Id="rId4" Type="http://schemas.openxmlformats.org/officeDocument/2006/relationships/hyperlink" Target="http://www.snb.ch/en/iabout/stat/statpub/statmon/stats/statmon" TargetMode="External"/><Relationship Id="rId5" Type="http://schemas.openxmlformats.org/officeDocument/2006/relationships/hyperlink" Target="http://www.snb.ch/en/iabout/stat/statpub/histz/id/statpub_histz_actual" TargetMode="External"/><Relationship Id="rId30" Type="http://schemas.openxmlformats.org/officeDocument/2006/relationships/hyperlink" Target="http://www.snb.ch/en/iabout/stat/statpub/histz/id/statpub_histz_actual" TargetMode="External"/><Relationship Id="rId31" Type="http://schemas.openxmlformats.org/officeDocument/2006/relationships/hyperlink" Target="http://www.snb.ch/en/iabout/stat/statpub/histz/id/statpub_histz_actual" TargetMode="External"/><Relationship Id="rId32" Type="http://schemas.openxmlformats.org/officeDocument/2006/relationships/hyperlink" Target="http://www.snb.ch/en/iabout/stat/statpub/statmon/stats/statmon" TargetMode="External"/><Relationship Id="rId9" Type="http://schemas.openxmlformats.org/officeDocument/2006/relationships/hyperlink" Target="http://www.snb.ch/en/iabout/stat/statpub/histz/id/statpub_histz_actual" TargetMode="External"/><Relationship Id="rId6" Type="http://schemas.openxmlformats.org/officeDocument/2006/relationships/hyperlink" Target="SNB,%20Capital%20Market%20Historical%20Statistics" TargetMode="External"/><Relationship Id="rId7" Type="http://schemas.openxmlformats.org/officeDocument/2006/relationships/hyperlink" Target="http://www.snb.ch/en/iabout/stat/statpub/histz/id/statpub_histz_actual" TargetMode="External"/><Relationship Id="rId8" Type="http://schemas.openxmlformats.org/officeDocument/2006/relationships/hyperlink" Target="http://www.snb.ch/en/iabout/stat/statpub/histz/id/statpub_histz_actual" TargetMode="External"/><Relationship Id="rId33" Type="http://schemas.openxmlformats.org/officeDocument/2006/relationships/hyperlink" Target="http://www.snb.ch/en/iabout/stat/statpub/statmon/stats/statmon" TargetMode="External"/><Relationship Id="rId34" Type="http://schemas.openxmlformats.org/officeDocument/2006/relationships/hyperlink" Target="http://www.snb.ch/en/iabout/stat/statpub/statmon/stats/statmon" TargetMode="External"/><Relationship Id="rId35" Type="http://schemas.openxmlformats.org/officeDocument/2006/relationships/hyperlink" Target="http://www.bis.org/statistics/secstats.htm" TargetMode="External"/><Relationship Id="rId36" Type="http://schemas.openxmlformats.org/officeDocument/2006/relationships/hyperlink" Target="http://www.snb.ch/en/iabout/stat/statpub/histz/id/statpub_histz_actual" TargetMode="External"/><Relationship Id="rId10" Type="http://schemas.openxmlformats.org/officeDocument/2006/relationships/hyperlink" Target="http://www.snb.ch/en/iabout/stat/statpub/histz/id/statpub_histz_actual" TargetMode="External"/><Relationship Id="rId11" Type="http://schemas.openxmlformats.org/officeDocument/2006/relationships/hyperlink" Target="http://www.snb.ch/en/iabout/stat/statpub/histz/id/statpub_histz_actual" TargetMode="External"/><Relationship Id="rId12" Type="http://schemas.openxmlformats.org/officeDocument/2006/relationships/hyperlink" Target="SNB,%20Capital%20Market%20Historical%20Statistics" TargetMode="External"/><Relationship Id="rId13" Type="http://schemas.openxmlformats.org/officeDocument/2006/relationships/hyperlink" Target="SNB,%20Capital%20Market%20Historical%20Statistics" TargetMode="External"/><Relationship Id="rId14" Type="http://schemas.openxmlformats.org/officeDocument/2006/relationships/hyperlink" Target="http://www.snb.ch/en/iabout/stat/statpub/histz/id/statpub_histz_actual" TargetMode="External"/><Relationship Id="rId15" Type="http://schemas.openxmlformats.org/officeDocument/2006/relationships/hyperlink" Target="http://www.snb.ch/en/iabout/stat/statpub/statmon/stats/statmon" TargetMode="External"/><Relationship Id="rId16" Type="http://schemas.openxmlformats.org/officeDocument/2006/relationships/hyperlink" Target="http://www.snb.ch/en/iabout/stat/statpub/statmon/stats/statmon" TargetMode="External"/><Relationship Id="rId17" Type="http://schemas.openxmlformats.org/officeDocument/2006/relationships/hyperlink" Target="http://www.snb.ch/en/iabout/stat/statpub/histz/id/statpub_histz_actual" TargetMode="External"/><Relationship Id="rId18" Type="http://schemas.openxmlformats.org/officeDocument/2006/relationships/hyperlink" Target="http://www.snb.ch/en/iabout/stat/statpub/histz/id/statpub_histz_actual" TargetMode="External"/><Relationship Id="rId19" Type="http://schemas.openxmlformats.org/officeDocument/2006/relationships/hyperlink" Target="http://www.snb.ch/en/iabout/stat/statpub/histz/id/statpub_histz_actual" TargetMode="External"/><Relationship Id="rId37" Type="http://schemas.openxmlformats.org/officeDocument/2006/relationships/hyperlink" Target="http://www.snb.ch/en/iabout/stat/statpub/histz/id/statpub_histz_actual" TargetMode="External"/><Relationship Id="rId38" Type="http://schemas.openxmlformats.org/officeDocument/2006/relationships/hyperlink" Target="http://www.snb.ch/en/iabout/stat/statpub/histz/id/statpub_histz_actual" TargetMode="External"/><Relationship Id="rId39" Type="http://schemas.openxmlformats.org/officeDocument/2006/relationships/vmlDrawing" Target="../drawings/vmlDrawing1.vml"/><Relationship Id="rId40" Type="http://schemas.openxmlformats.org/officeDocument/2006/relationships/comments" Target="../comments1.xml"/></Relationships>
</file>

<file path=xl/worksheets/_rels/sheet32.xml.rels><?xml version="1.0" encoding="UTF-8" standalone="yes"?>
<Relationships xmlns="http://schemas.openxmlformats.org/package/2006/relationships"><Relationship Id="rId3" Type="http://schemas.openxmlformats.org/officeDocument/2006/relationships/hyperlink" Target="http://www.snb.ch/en/iabout/stat/statpub/bop/stats/bop/bop_Tab_Einkom" TargetMode="External"/><Relationship Id="rId4" Type="http://schemas.openxmlformats.org/officeDocument/2006/relationships/hyperlink" Target="http://www.bfs.admin.ch/bfs/portal/fr/index/dienstleistungen/history/01/00/05/01.html" TargetMode="External"/><Relationship Id="rId5" Type="http://schemas.openxmlformats.org/officeDocument/2006/relationships/vmlDrawing" Target="../drawings/vmlDrawing2.vml"/><Relationship Id="rId6" Type="http://schemas.openxmlformats.org/officeDocument/2006/relationships/comments" Target="../comments2.xml"/><Relationship Id="rId1" Type="http://schemas.openxmlformats.org/officeDocument/2006/relationships/hyperlink" Target="http://www.snb.ch/en/iabout/stat/statpub/bop/stats/bop/bop_Tab_Einkom" TargetMode="External"/><Relationship Id="rId2" Type="http://schemas.openxmlformats.org/officeDocument/2006/relationships/hyperlink" Target="http://www.snb.ch/en/iabout/stat/statpub/bop/stats/bop/bop_Tab_Eink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tabSelected="1" workbookViewId="0">
      <pane xSplit="1" ySplit="4" topLeftCell="B5" activePane="bottomRight" state="frozen"/>
      <selection pane="topRight" activeCell="B1" sqref="B1"/>
      <selection pane="bottomLeft" activeCell="A4" sqref="A4"/>
      <selection pane="bottomRight" activeCell="A2" sqref="A2:H2"/>
    </sheetView>
  </sheetViews>
  <sheetFormatPr baseColWidth="10" defaultRowHeight="13" x14ac:dyDescent="0"/>
  <cols>
    <col min="1" max="1" width="36.5" style="21" customWidth="1"/>
    <col min="2" max="8" width="15.6640625" style="21" customWidth="1"/>
    <col min="9" max="16384" width="10.83203125" style="21"/>
  </cols>
  <sheetData>
    <row r="1" spans="1:8" ht="14" thickBot="1"/>
    <row r="2" spans="1:8" ht="19" thickTop="1">
      <c r="A2" s="413" t="s">
        <v>1092</v>
      </c>
      <c r="B2" s="413"/>
      <c r="C2" s="413"/>
      <c r="D2" s="413"/>
      <c r="E2" s="413"/>
      <c r="F2" s="413"/>
      <c r="G2" s="413"/>
      <c r="H2" s="413"/>
    </row>
    <row r="3" spans="1:8" ht="17" customHeight="1">
      <c r="A3" s="30"/>
      <c r="B3" s="30"/>
      <c r="C3" s="30"/>
      <c r="D3" s="30"/>
      <c r="E3" s="30"/>
      <c r="F3" s="30"/>
      <c r="G3" s="30"/>
      <c r="H3" s="30"/>
    </row>
    <row r="4" spans="1:8" s="24" customFormat="1" ht="48">
      <c r="A4" s="268" t="s">
        <v>1091</v>
      </c>
      <c r="B4" s="265" t="s">
        <v>1090</v>
      </c>
      <c r="C4" s="265" t="s">
        <v>209</v>
      </c>
      <c r="D4" s="265" t="s">
        <v>208</v>
      </c>
      <c r="E4" s="265" t="s">
        <v>207</v>
      </c>
      <c r="F4" s="266" t="s">
        <v>161</v>
      </c>
      <c r="G4" s="265" t="s">
        <v>206</v>
      </c>
      <c r="H4" s="265" t="s">
        <v>205</v>
      </c>
    </row>
    <row r="5" spans="1:8" s="24" customFormat="1" ht="18">
      <c r="A5" s="252" t="s">
        <v>204</v>
      </c>
      <c r="B5" s="255"/>
      <c r="C5" s="255"/>
      <c r="D5" s="255"/>
      <c r="E5" s="255"/>
      <c r="F5" s="256"/>
      <c r="G5" s="255"/>
      <c r="H5" s="255"/>
    </row>
    <row r="6" spans="1:8" s="24" customFormat="1">
      <c r="A6" s="31"/>
      <c r="B6" s="255"/>
      <c r="C6" s="255"/>
      <c r="D6" s="255"/>
      <c r="E6" s="255"/>
      <c r="F6" s="256"/>
      <c r="G6" s="255"/>
      <c r="H6" s="255"/>
    </row>
    <row r="7" spans="1:8" ht="16">
      <c r="A7" s="61" t="s">
        <v>242</v>
      </c>
      <c r="B7" s="257"/>
      <c r="C7" s="258">
        <f>B8+B9+B10</f>
        <v>14437406</v>
      </c>
      <c r="D7" s="259">
        <f>C7/3</f>
        <v>4812468.666666667</v>
      </c>
      <c r="E7" s="259"/>
      <c r="F7" s="258">
        <f>C7</f>
        <v>14437406</v>
      </c>
      <c r="G7" s="259">
        <v>3</v>
      </c>
      <c r="H7" s="260">
        <f>H10+H9+H8</f>
        <v>141</v>
      </c>
    </row>
    <row r="8" spans="1:8" ht="16">
      <c r="A8" s="41" t="s">
        <v>137</v>
      </c>
      <c r="B8" s="259">
        <v>5064000</v>
      </c>
      <c r="C8" s="257"/>
      <c r="D8" s="259"/>
      <c r="E8" s="259"/>
      <c r="F8" s="259"/>
      <c r="G8" s="259"/>
      <c r="H8" s="257">
        <v>24</v>
      </c>
    </row>
    <row r="9" spans="1:8" ht="16">
      <c r="A9" s="41" t="s">
        <v>133</v>
      </c>
      <c r="B9" s="259">
        <v>5505406</v>
      </c>
      <c r="C9" s="257"/>
      <c r="D9" s="259"/>
      <c r="E9" s="259"/>
      <c r="F9" s="259"/>
      <c r="G9" s="259"/>
      <c r="H9" s="257">
        <v>60</v>
      </c>
    </row>
    <row r="10" spans="1:8" ht="16">
      <c r="A10" s="41" t="s">
        <v>203</v>
      </c>
      <c r="B10" s="259">
        <v>3868000</v>
      </c>
      <c r="C10" s="257"/>
      <c r="D10" s="259"/>
      <c r="E10" s="259"/>
      <c r="F10" s="259"/>
      <c r="G10" s="259"/>
      <c r="H10" s="257">
        <v>57</v>
      </c>
    </row>
    <row r="11" spans="1:8" ht="16">
      <c r="A11" s="61" t="s">
        <v>243</v>
      </c>
      <c r="B11" s="259"/>
      <c r="C11" s="258">
        <f>SUM(B12:B33)</f>
        <v>1511000</v>
      </c>
      <c r="D11" s="259">
        <f>SUM(B12:B32)/10</f>
        <v>151100</v>
      </c>
      <c r="E11" s="258">
        <f>SUM(E12:E33)</f>
        <v>1662100</v>
      </c>
      <c r="F11" s="258">
        <f>E11+C11</f>
        <v>3173100</v>
      </c>
      <c r="G11" s="259">
        <v>21</v>
      </c>
      <c r="H11" s="260">
        <f>SUM(H12:H33)</f>
        <v>36</v>
      </c>
    </row>
    <row r="12" spans="1:8" ht="16">
      <c r="A12" s="41" t="s">
        <v>202</v>
      </c>
      <c r="B12" s="259">
        <v>80000</v>
      </c>
      <c r="C12" s="257"/>
      <c r="D12" s="259"/>
      <c r="E12" s="259"/>
      <c r="F12" s="259"/>
      <c r="G12" s="259"/>
      <c r="H12" s="257">
        <v>1</v>
      </c>
    </row>
    <row r="13" spans="1:8" ht="16">
      <c r="A13" s="41" t="s">
        <v>201</v>
      </c>
      <c r="B13" s="259"/>
      <c r="C13" s="257"/>
      <c r="D13" s="259"/>
      <c r="E13" s="259">
        <f>$D$11</f>
        <v>151100</v>
      </c>
      <c r="F13" s="259"/>
      <c r="G13" s="259"/>
      <c r="H13" s="257">
        <v>2</v>
      </c>
    </row>
    <row r="14" spans="1:8" ht="16">
      <c r="A14" s="41" t="s">
        <v>200</v>
      </c>
      <c r="B14" s="259">
        <v>97000</v>
      </c>
      <c r="C14" s="257"/>
      <c r="D14" s="259"/>
      <c r="E14" s="259"/>
      <c r="F14" s="259"/>
      <c r="G14" s="259"/>
      <c r="H14" s="257">
        <v>4</v>
      </c>
    </row>
    <row r="15" spans="1:8" ht="16">
      <c r="A15" s="41" t="s">
        <v>199</v>
      </c>
      <c r="B15" s="259"/>
      <c r="C15" s="257"/>
      <c r="D15" s="259"/>
      <c r="E15" s="259">
        <f>$D$11</f>
        <v>151100</v>
      </c>
      <c r="F15" s="259"/>
      <c r="G15" s="259"/>
      <c r="H15" s="257">
        <v>2</v>
      </c>
    </row>
    <row r="16" spans="1:8" ht="16">
      <c r="A16" s="41" t="s">
        <v>198</v>
      </c>
      <c r="B16" s="259">
        <v>150000</v>
      </c>
      <c r="C16" s="257"/>
      <c r="D16" s="259"/>
      <c r="E16" s="259"/>
      <c r="F16" s="259"/>
      <c r="G16" s="259"/>
      <c r="H16" s="257">
        <v>1</v>
      </c>
    </row>
    <row r="17" spans="1:8" ht="16">
      <c r="A17" s="41" t="s">
        <v>197</v>
      </c>
      <c r="B17" s="259">
        <v>50000</v>
      </c>
      <c r="C17" s="257"/>
      <c r="D17" s="259"/>
      <c r="E17" s="259"/>
      <c r="F17" s="259"/>
      <c r="G17" s="259"/>
      <c r="H17" s="257">
        <v>1</v>
      </c>
    </row>
    <row r="18" spans="1:8" ht="16">
      <c r="A18" s="41" t="s">
        <v>196</v>
      </c>
      <c r="B18" s="259"/>
      <c r="C18" s="257"/>
      <c r="D18" s="259"/>
      <c r="E18" s="259">
        <f>$D$11</f>
        <v>151100</v>
      </c>
      <c r="F18" s="259"/>
      <c r="G18" s="259"/>
      <c r="H18" s="257">
        <v>1</v>
      </c>
    </row>
    <row r="19" spans="1:8" ht="16">
      <c r="A19" s="41" t="s">
        <v>195</v>
      </c>
      <c r="B19" s="259"/>
      <c r="C19" s="257"/>
      <c r="D19" s="259"/>
      <c r="E19" s="259">
        <f>$D$11</f>
        <v>151100</v>
      </c>
      <c r="F19" s="259"/>
      <c r="G19" s="259"/>
      <c r="H19" s="257">
        <v>1</v>
      </c>
    </row>
    <row r="20" spans="1:8" ht="16">
      <c r="A20" s="41" t="s">
        <v>194</v>
      </c>
      <c r="B20" s="259"/>
      <c r="C20" s="257"/>
      <c r="D20" s="259"/>
      <c r="E20" s="259">
        <f>$D$11</f>
        <v>151100</v>
      </c>
      <c r="F20" s="259"/>
      <c r="G20" s="259"/>
      <c r="H20" s="257">
        <v>1</v>
      </c>
    </row>
    <row r="21" spans="1:8" ht="16">
      <c r="A21" s="41" t="s">
        <v>193</v>
      </c>
      <c r="B21" s="259">
        <v>10600</v>
      </c>
      <c r="C21" s="257"/>
      <c r="D21" s="259"/>
      <c r="E21" s="259"/>
      <c r="F21" s="259"/>
      <c r="G21" s="259"/>
      <c r="H21" s="257">
        <v>1</v>
      </c>
    </row>
    <row r="22" spans="1:8" ht="16">
      <c r="A22" s="41" t="s">
        <v>192</v>
      </c>
      <c r="B22" s="259"/>
      <c r="C22" s="257"/>
      <c r="D22" s="259"/>
      <c r="E22" s="259">
        <f>$D$11</f>
        <v>151100</v>
      </c>
      <c r="F22" s="259"/>
      <c r="G22" s="259"/>
      <c r="H22" s="257">
        <v>1</v>
      </c>
    </row>
    <row r="23" spans="1:8" ht="16">
      <c r="A23" s="41" t="s">
        <v>191</v>
      </c>
      <c r="B23" s="259"/>
      <c r="C23" s="257"/>
      <c r="D23" s="259"/>
      <c r="E23" s="259"/>
      <c r="F23" s="259"/>
      <c r="G23" s="259"/>
      <c r="H23" s="257">
        <v>1</v>
      </c>
    </row>
    <row r="24" spans="1:8" ht="16">
      <c r="A24" s="41" t="s">
        <v>190</v>
      </c>
      <c r="B24" s="259">
        <v>95400</v>
      </c>
      <c r="C24" s="257"/>
      <c r="D24" s="259"/>
      <c r="E24" s="259"/>
      <c r="F24" s="259"/>
      <c r="G24" s="259"/>
      <c r="H24" s="257">
        <v>2</v>
      </c>
    </row>
    <row r="25" spans="1:8" ht="16">
      <c r="A25" s="41" t="s">
        <v>189</v>
      </c>
      <c r="B25" s="259"/>
      <c r="C25" s="257"/>
      <c r="D25" s="259"/>
      <c r="E25" s="259">
        <f>$D$11</f>
        <v>151100</v>
      </c>
      <c r="F25" s="259"/>
      <c r="G25" s="259"/>
      <c r="H25" s="257">
        <v>1</v>
      </c>
    </row>
    <row r="26" spans="1:8" ht="16">
      <c r="A26" s="41" t="s">
        <v>188</v>
      </c>
      <c r="B26" s="259"/>
      <c r="C26" s="257"/>
      <c r="D26" s="259"/>
      <c r="E26" s="259">
        <f>$D$11</f>
        <v>151100</v>
      </c>
      <c r="F26" s="259"/>
      <c r="G26" s="259"/>
      <c r="H26" s="257">
        <v>3</v>
      </c>
    </row>
    <row r="27" spans="1:8" ht="16">
      <c r="A27" s="41" t="s">
        <v>187</v>
      </c>
      <c r="B27" s="259">
        <v>50000</v>
      </c>
      <c r="C27" s="257"/>
      <c r="D27" s="259"/>
      <c r="E27" s="259"/>
      <c r="F27" s="259"/>
      <c r="G27" s="259"/>
      <c r="H27" s="257">
        <v>1</v>
      </c>
    </row>
    <row r="28" spans="1:8" ht="16">
      <c r="A28" s="41" t="s">
        <v>186</v>
      </c>
      <c r="B28" s="259"/>
      <c r="C28" s="257"/>
      <c r="D28" s="259"/>
      <c r="E28" s="259">
        <f>$D$11</f>
        <v>151100</v>
      </c>
      <c r="F28" s="259"/>
      <c r="G28" s="259"/>
      <c r="H28" s="257">
        <v>1</v>
      </c>
    </row>
    <row r="29" spans="1:8" ht="16">
      <c r="A29" s="41" t="s">
        <v>185</v>
      </c>
      <c r="B29" s="259">
        <v>459000</v>
      </c>
      <c r="C29" s="257"/>
      <c r="D29" s="259"/>
      <c r="E29" s="259"/>
      <c r="F29" s="259"/>
      <c r="G29" s="259"/>
      <c r="H29" s="257">
        <v>1</v>
      </c>
    </row>
    <row r="30" spans="1:8" ht="16">
      <c r="A30" s="41" t="s">
        <v>184</v>
      </c>
      <c r="B30" s="259">
        <v>443000</v>
      </c>
      <c r="C30" s="257"/>
      <c r="D30" s="259"/>
      <c r="E30" s="259"/>
      <c r="F30" s="259"/>
      <c r="G30" s="259"/>
      <c r="H30" s="257">
        <v>5</v>
      </c>
    </row>
    <row r="31" spans="1:8" ht="16">
      <c r="A31" s="41" t="s">
        <v>183</v>
      </c>
      <c r="B31" s="259"/>
      <c r="C31" s="257"/>
      <c r="D31" s="259"/>
      <c r="E31" s="259">
        <f>$D$11</f>
        <v>151100</v>
      </c>
      <c r="F31" s="259"/>
      <c r="G31" s="259"/>
      <c r="H31" s="257">
        <v>3</v>
      </c>
    </row>
    <row r="32" spans="1:8" ht="16">
      <c r="A32" s="41" t="s">
        <v>182</v>
      </c>
      <c r="B32" s="259">
        <v>76000</v>
      </c>
      <c r="C32" s="257"/>
      <c r="D32" s="259"/>
      <c r="E32" s="259"/>
      <c r="F32" s="259"/>
      <c r="G32" s="259"/>
      <c r="H32" s="257">
        <v>1</v>
      </c>
    </row>
    <row r="33" spans="1:8" ht="16">
      <c r="A33" s="41" t="s">
        <v>181</v>
      </c>
      <c r="B33" s="259"/>
      <c r="C33" s="257"/>
      <c r="D33" s="259"/>
      <c r="E33" s="259">
        <f>$D$11</f>
        <v>151100</v>
      </c>
      <c r="F33" s="259"/>
      <c r="G33" s="259"/>
      <c r="H33" s="257">
        <v>1</v>
      </c>
    </row>
    <row r="34" spans="1:8" ht="16">
      <c r="A34" s="61" t="s">
        <v>244</v>
      </c>
      <c r="B34" s="259"/>
      <c r="C34" s="258">
        <f>SUM(B35:B53)</f>
        <v>3902478</v>
      </c>
      <c r="D34" s="259">
        <f>SUM(B35:B53)/14</f>
        <v>278748.42857142858</v>
      </c>
      <c r="E34" s="259">
        <f>SUM(E35:E52)</f>
        <v>1393742.142857143</v>
      </c>
      <c r="F34" s="258">
        <f>E34+C34</f>
        <v>5296220.1428571427</v>
      </c>
      <c r="G34" s="259">
        <v>20</v>
      </c>
      <c r="H34" s="260">
        <f>SUM(H35:H53)</f>
        <v>77</v>
      </c>
    </row>
    <row r="35" spans="1:8" ht="16">
      <c r="A35" s="41" t="s">
        <v>180</v>
      </c>
      <c r="B35" s="259"/>
      <c r="C35" s="257"/>
      <c r="D35" s="259"/>
      <c r="E35" s="259">
        <f>D34</f>
        <v>278748.42857142858</v>
      </c>
      <c r="F35" s="259"/>
      <c r="G35" s="259"/>
      <c r="H35" s="257">
        <v>2</v>
      </c>
    </row>
    <row r="36" spans="1:8" ht="16">
      <c r="A36" s="41" t="s">
        <v>179</v>
      </c>
      <c r="B36" s="259">
        <v>21000</v>
      </c>
      <c r="C36" s="257"/>
      <c r="D36" s="259"/>
      <c r="E36" s="259"/>
      <c r="F36" s="259"/>
      <c r="G36" s="259"/>
      <c r="H36" s="257">
        <v>2</v>
      </c>
    </row>
    <row r="37" spans="1:8" ht="16">
      <c r="A37" s="41" t="s">
        <v>178</v>
      </c>
      <c r="B37" s="259">
        <v>106000</v>
      </c>
      <c r="C37" s="257"/>
      <c r="D37" s="259"/>
      <c r="E37" s="259"/>
      <c r="F37" s="259"/>
      <c r="G37" s="259"/>
      <c r="H37" s="257">
        <v>3</v>
      </c>
    </row>
    <row r="38" spans="1:8" ht="16">
      <c r="A38" s="41" t="s">
        <v>177</v>
      </c>
      <c r="B38" s="259"/>
      <c r="C38" s="257"/>
      <c r="D38" s="259"/>
      <c r="E38" s="259">
        <f>$D$34</f>
        <v>278748.42857142858</v>
      </c>
      <c r="F38" s="259"/>
      <c r="G38" s="259"/>
      <c r="H38" s="257">
        <v>2</v>
      </c>
    </row>
    <row r="39" spans="1:8" ht="16">
      <c r="A39" s="41" t="s">
        <v>176</v>
      </c>
      <c r="B39" s="259">
        <v>34995</v>
      </c>
      <c r="C39" s="257"/>
      <c r="D39" s="259"/>
      <c r="E39" s="259"/>
      <c r="F39" s="259"/>
      <c r="G39" s="259"/>
      <c r="H39" s="257">
        <v>1</v>
      </c>
    </row>
    <row r="40" spans="1:8" ht="16">
      <c r="A40" s="41" t="s">
        <v>175</v>
      </c>
      <c r="B40" s="259"/>
      <c r="C40" s="257"/>
      <c r="D40" s="259"/>
      <c r="E40" s="259">
        <f>$D$34</f>
        <v>278748.42857142858</v>
      </c>
      <c r="F40" s="259"/>
      <c r="G40" s="259"/>
      <c r="H40" s="257">
        <v>5</v>
      </c>
    </row>
    <row r="41" spans="1:8" ht="16">
      <c r="A41" s="41" t="s">
        <v>174</v>
      </c>
      <c r="B41" s="259">
        <v>727000</v>
      </c>
      <c r="C41" s="257"/>
      <c r="D41" s="259"/>
      <c r="E41" s="259"/>
      <c r="F41" s="259"/>
      <c r="G41" s="259"/>
      <c r="H41" s="257">
        <v>23</v>
      </c>
    </row>
    <row r="42" spans="1:8" ht="16">
      <c r="A42" s="253" t="s">
        <v>173</v>
      </c>
      <c r="B42" s="259"/>
      <c r="C42" s="257"/>
      <c r="D42" s="259"/>
      <c r="E42" s="259">
        <f>$D$34</f>
        <v>278748.42857142858</v>
      </c>
      <c r="F42" s="259"/>
      <c r="G42" s="259"/>
      <c r="H42" s="257">
        <v>1</v>
      </c>
    </row>
    <row r="43" spans="1:8" ht="16">
      <c r="A43" s="41" t="s">
        <v>172</v>
      </c>
      <c r="B43" s="259">
        <v>86000</v>
      </c>
      <c r="C43" s="259"/>
      <c r="D43" s="259"/>
      <c r="E43" s="259"/>
      <c r="F43" s="259"/>
      <c r="G43" s="259"/>
      <c r="H43" s="257">
        <v>2</v>
      </c>
    </row>
    <row r="44" spans="1:8" ht="16">
      <c r="A44" s="41" t="s">
        <v>171</v>
      </c>
      <c r="B44" s="259">
        <v>168756</v>
      </c>
      <c r="C44" s="259"/>
      <c r="D44" s="259"/>
      <c r="E44" s="259"/>
      <c r="F44" s="259"/>
      <c r="G44" s="259"/>
      <c r="H44" s="257">
        <v>1</v>
      </c>
    </row>
    <row r="45" spans="1:8" ht="16">
      <c r="A45" s="41" t="s">
        <v>170</v>
      </c>
      <c r="B45" s="259">
        <v>698000</v>
      </c>
      <c r="C45" s="259"/>
      <c r="D45" s="259"/>
      <c r="E45" s="259"/>
      <c r="F45" s="259"/>
      <c r="G45" s="259"/>
      <c r="H45" s="257">
        <v>5</v>
      </c>
    </row>
    <row r="46" spans="1:8" ht="16">
      <c r="A46" s="41" t="s">
        <v>169</v>
      </c>
      <c r="B46" s="259">
        <v>190000</v>
      </c>
      <c r="C46" s="259"/>
      <c r="D46" s="259"/>
      <c r="E46" s="259"/>
      <c r="F46" s="259"/>
      <c r="G46" s="259"/>
      <c r="H46" s="257">
        <v>1</v>
      </c>
    </row>
    <row r="47" spans="1:8" ht="16">
      <c r="A47" s="41" t="s">
        <v>168</v>
      </c>
      <c r="B47" s="259">
        <v>114000</v>
      </c>
      <c r="C47" s="259"/>
      <c r="D47" s="259"/>
      <c r="E47" s="259"/>
      <c r="F47" s="259"/>
      <c r="G47" s="259"/>
      <c r="H47" s="257">
        <v>5</v>
      </c>
    </row>
    <row r="48" spans="1:8" ht="16">
      <c r="A48" s="41" t="s">
        <v>167</v>
      </c>
      <c r="B48" s="259">
        <v>100000</v>
      </c>
      <c r="C48" s="259"/>
      <c r="D48" s="259"/>
      <c r="E48" s="259"/>
      <c r="F48" s="259"/>
      <c r="G48" s="259"/>
      <c r="H48" s="257">
        <v>3</v>
      </c>
    </row>
    <row r="49" spans="1:8" ht="16">
      <c r="A49" s="41" t="s">
        <v>166</v>
      </c>
      <c r="B49" s="259">
        <v>52300</v>
      </c>
      <c r="C49" s="259"/>
      <c r="D49" s="259"/>
      <c r="E49" s="259"/>
      <c r="F49" s="259"/>
      <c r="G49" s="259"/>
      <c r="H49" s="257">
        <v>1</v>
      </c>
    </row>
    <row r="50" spans="1:8" ht="16">
      <c r="A50" s="41" t="s">
        <v>165</v>
      </c>
      <c r="B50" s="259">
        <v>214000</v>
      </c>
      <c r="C50" s="259"/>
      <c r="D50" s="259"/>
      <c r="E50" s="259"/>
      <c r="F50" s="259"/>
      <c r="G50" s="259"/>
      <c r="H50" s="257">
        <v>10</v>
      </c>
    </row>
    <row r="51" spans="1:8" ht="16">
      <c r="A51" s="41" t="s">
        <v>164</v>
      </c>
      <c r="B51" s="259">
        <v>184000</v>
      </c>
      <c r="C51" s="259"/>
      <c r="D51" s="259"/>
      <c r="E51" s="259"/>
      <c r="F51" s="259"/>
      <c r="G51" s="259"/>
      <c r="H51" s="257">
        <v>1</v>
      </c>
    </row>
    <row r="52" spans="1:8" ht="16">
      <c r="A52" s="41" t="s">
        <v>163</v>
      </c>
      <c r="B52" s="259"/>
      <c r="C52" s="257"/>
      <c r="D52" s="259"/>
      <c r="E52" s="259">
        <f>$D$34</f>
        <v>278748.42857142858</v>
      </c>
      <c r="F52" s="259"/>
      <c r="G52" s="259"/>
      <c r="H52" s="257">
        <v>1</v>
      </c>
    </row>
    <row r="53" spans="1:8" ht="16">
      <c r="A53" s="41" t="s">
        <v>162</v>
      </c>
      <c r="B53" s="259">
        <v>1206427</v>
      </c>
      <c r="C53" s="259"/>
      <c r="D53" s="259"/>
      <c r="E53" s="259"/>
      <c r="F53" s="259"/>
      <c r="G53" s="259"/>
      <c r="H53" s="257">
        <v>8</v>
      </c>
    </row>
    <row r="54" spans="1:8" ht="16">
      <c r="A54" s="61" t="s">
        <v>161</v>
      </c>
      <c r="B54" s="257"/>
      <c r="C54" s="258">
        <f>SUM(B7:B53)</f>
        <v>19850884</v>
      </c>
      <c r="D54" s="259"/>
      <c r="E54" s="258">
        <f>E34+E11</f>
        <v>3055842.1428571427</v>
      </c>
      <c r="F54" s="258">
        <f>F34+F11+F7</f>
        <v>22906726.142857142</v>
      </c>
      <c r="G54" s="258">
        <v>44</v>
      </c>
      <c r="H54" s="260">
        <f>H34+H11+H7</f>
        <v>254</v>
      </c>
    </row>
    <row r="55" spans="1:8" ht="16">
      <c r="A55" s="61"/>
      <c r="B55" s="258"/>
      <c r="C55" s="257"/>
      <c r="D55" s="259"/>
      <c r="E55" s="258"/>
      <c r="F55" s="258"/>
      <c r="G55" s="258"/>
      <c r="H55" s="260"/>
    </row>
    <row r="56" spans="1:8" ht="16">
      <c r="A56" s="61"/>
      <c r="B56" s="258"/>
      <c r="C56" s="257"/>
      <c r="D56" s="259"/>
      <c r="E56" s="258"/>
      <c r="F56" s="258"/>
      <c r="G56" s="258"/>
      <c r="H56" s="260"/>
    </row>
    <row r="57" spans="1:8" ht="16">
      <c r="A57" s="61"/>
      <c r="B57" s="258"/>
      <c r="C57" s="257"/>
      <c r="D57" s="259"/>
      <c r="E57" s="258"/>
      <c r="F57" s="258"/>
      <c r="G57" s="258"/>
      <c r="H57" s="260"/>
    </row>
    <row r="58" spans="1:8" ht="16">
      <c r="A58" s="61" t="s">
        <v>160</v>
      </c>
      <c r="B58" s="257"/>
      <c r="C58" s="257"/>
      <c r="D58" s="259"/>
      <c r="E58" s="257"/>
      <c r="F58" s="257"/>
      <c r="G58" s="257"/>
      <c r="H58" s="257"/>
    </row>
    <row r="59" spans="1:8" ht="16">
      <c r="A59" s="41" t="s">
        <v>159</v>
      </c>
      <c r="B59" s="259"/>
      <c r="C59" s="257"/>
      <c r="D59" s="259"/>
      <c r="E59" s="258">
        <f>$D$34</f>
        <v>278748.42857142858</v>
      </c>
      <c r="F59" s="258">
        <f>E59</f>
        <v>278748.42857142858</v>
      </c>
      <c r="G59" s="259">
        <v>1</v>
      </c>
      <c r="H59" s="257">
        <v>1</v>
      </c>
    </row>
    <row r="60" spans="1:8">
      <c r="A60" s="38"/>
      <c r="B60" s="261"/>
      <c r="C60" s="262"/>
      <c r="D60" s="261"/>
      <c r="E60" s="261"/>
      <c r="F60" s="261"/>
      <c r="G60" s="261"/>
      <c r="H60" s="262"/>
    </row>
    <row r="61" spans="1:8">
      <c r="A61" s="38"/>
      <c r="B61" s="261"/>
      <c r="C61" s="262"/>
      <c r="D61" s="261"/>
      <c r="E61" s="261"/>
      <c r="F61" s="261"/>
      <c r="G61" s="261"/>
      <c r="H61" s="262"/>
    </row>
    <row r="62" spans="1:8" ht="19" thickBot="1">
      <c r="A62" s="254" t="s">
        <v>158</v>
      </c>
      <c r="B62" s="263"/>
      <c r="C62" s="264"/>
      <c r="D62" s="263"/>
      <c r="E62" s="263"/>
      <c r="F62" s="267">
        <f>F54+F59</f>
        <v>23185474.571428571</v>
      </c>
      <c r="G62" s="263">
        <f>G54+G59</f>
        <v>45</v>
      </c>
      <c r="H62" s="264">
        <f>H54+H59</f>
        <v>255</v>
      </c>
    </row>
    <row r="63" spans="1:8" ht="19" thickTop="1">
      <c r="A63" s="42"/>
      <c r="B63" s="49"/>
      <c r="D63" s="49"/>
      <c r="E63" s="49"/>
      <c r="F63" s="50"/>
      <c r="G63" s="49"/>
    </row>
    <row r="64" spans="1:8" ht="18">
      <c r="A64" s="42"/>
      <c r="B64" s="49"/>
      <c r="D64" s="49"/>
      <c r="E64" s="49"/>
      <c r="F64" s="50"/>
      <c r="G64" s="49"/>
    </row>
    <row r="65" spans="1:8" ht="14" thickBot="1">
      <c r="A65" s="37"/>
      <c r="B65" s="49"/>
      <c r="D65" s="49"/>
      <c r="E65" s="49"/>
      <c r="F65" s="49"/>
      <c r="G65" s="49"/>
    </row>
    <row r="66" spans="1:8">
      <c r="A66" s="244" t="s">
        <v>1087</v>
      </c>
      <c r="B66" s="245"/>
      <c r="C66" s="245"/>
      <c r="D66" s="245"/>
      <c r="E66" s="245"/>
      <c r="F66" s="245"/>
      <c r="G66" s="245"/>
      <c r="H66" s="246"/>
    </row>
    <row r="67" spans="1:8">
      <c r="A67" s="247" t="s">
        <v>157</v>
      </c>
      <c r="B67" s="243"/>
      <c r="C67" s="243"/>
      <c r="D67" s="243"/>
      <c r="E67" s="243"/>
      <c r="F67" s="243"/>
      <c r="G67" s="243"/>
      <c r="H67" s="248"/>
    </row>
    <row r="68" spans="1:8">
      <c r="A68" s="247"/>
      <c r="B68" s="243"/>
      <c r="C68" s="243"/>
      <c r="D68" s="243"/>
      <c r="E68" s="243"/>
      <c r="F68" s="243"/>
      <c r="G68" s="243"/>
      <c r="H68" s="248"/>
    </row>
    <row r="69" spans="1:8">
      <c r="A69" s="247" t="s">
        <v>156</v>
      </c>
      <c r="B69" s="243"/>
      <c r="C69" s="243"/>
      <c r="D69" s="243"/>
      <c r="E69" s="243"/>
      <c r="F69" s="243"/>
      <c r="G69" s="243"/>
      <c r="H69" s="248"/>
    </row>
    <row r="70" spans="1:8">
      <c r="A70" s="247" t="s">
        <v>155</v>
      </c>
      <c r="B70" s="243"/>
      <c r="C70" s="243"/>
      <c r="D70" s="243"/>
      <c r="E70" s="243"/>
      <c r="F70" s="243"/>
      <c r="G70" s="243"/>
      <c r="H70" s="248"/>
    </row>
    <row r="71" spans="1:8">
      <c r="A71" s="247" t="s">
        <v>154</v>
      </c>
      <c r="B71" s="243"/>
      <c r="C71" s="243"/>
      <c r="D71" s="243"/>
      <c r="E71" s="243"/>
      <c r="F71" s="243"/>
      <c r="G71" s="243"/>
      <c r="H71" s="248"/>
    </row>
    <row r="72" spans="1:8">
      <c r="A72" s="247"/>
      <c r="B72" s="243"/>
      <c r="C72" s="243"/>
      <c r="D72" s="243"/>
      <c r="E72" s="243"/>
      <c r="F72" s="243"/>
      <c r="G72" s="243"/>
      <c r="H72" s="248"/>
    </row>
    <row r="73" spans="1:8">
      <c r="A73" s="247" t="s">
        <v>1088</v>
      </c>
      <c r="B73" s="243"/>
      <c r="C73" s="243"/>
      <c r="D73" s="243"/>
      <c r="E73" s="243"/>
      <c r="F73" s="243"/>
      <c r="G73" s="243"/>
      <c r="H73" s="248"/>
    </row>
    <row r="74" spans="1:8">
      <c r="A74" s="247" t="s">
        <v>153</v>
      </c>
      <c r="B74" s="243"/>
      <c r="C74" s="243"/>
      <c r="D74" s="243"/>
      <c r="E74" s="243"/>
      <c r="F74" s="243"/>
      <c r="G74" s="243"/>
      <c r="H74" s="248"/>
    </row>
    <row r="75" spans="1:8">
      <c r="A75" s="247" t="s">
        <v>152</v>
      </c>
      <c r="B75" s="243"/>
      <c r="C75" s="243"/>
      <c r="D75" s="243"/>
      <c r="E75" s="243"/>
      <c r="F75" s="243"/>
      <c r="G75" s="243"/>
      <c r="H75" s="248"/>
    </row>
    <row r="76" spans="1:8">
      <c r="A76" s="247" t="s">
        <v>151</v>
      </c>
      <c r="B76" s="243"/>
      <c r="C76" s="243"/>
      <c r="D76" s="243"/>
      <c r="E76" s="243"/>
      <c r="F76" s="243"/>
      <c r="G76" s="243"/>
      <c r="H76" s="248"/>
    </row>
    <row r="77" spans="1:8" ht="14" thickBot="1">
      <c r="A77" s="249" t="s">
        <v>150</v>
      </c>
      <c r="B77" s="250"/>
      <c r="C77" s="250"/>
      <c r="D77" s="250"/>
      <c r="E77" s="250"/>
      <c r="F77" s="250"/>
      <c r="G77" s="250"/>
      <c r="H77" s="251"/>
    </row>
  </sheetData>
  <mergeCells count="1">
    <mergeCell ref="A2:H2"/>
  </mergeCells>
  <pageMargins left="0.75" right="0.75" top="1" bottom="1" header="0.5" footer="0.5"/>
  <pageSetup paperSize="0"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75"/>
  <sheetViews>
    <sheetView workbookViewId="0">
      <pane xSplit="2" ySplit="6" topLeftCell="C7" activePane="bottomRight" state="frozen"/>
      <selection pane="topRight" activeCell="C1" sqref="C1"/>
      <selection pane="bottomLeft" activeCell="A5" sqref="A5"/>
      <selection pane="bottomRight" activeCell="B3" sqref="B3:F3"/>
    </sheetView>
  </sheetViews>
  <sheetFormatPr baseColWidth="10" defaultRowHeight="13" x14ac:dyDescent="0"/>
  <cols>
    <col min="1" max="2" width="10.83203125" style="63"/>
    <col min="3" max="4" width="12.83203125" style="63" customWidth="1"/>
    <col min="5" max="16384" width="10.83203125" style="63"/>
  </cols>
  <sheetData>
    <row r="2" spans="2:6" ht="14" thickBot="1"/>
    <row r="3" spans="2:6" ht="27" customHeight="1" thickTop="1">
      <c r="B3" s="420" t="s">
        <v>1102</v>
      </c>
      <c r="C3" s="421"/>
      <c r="D3" s="421"/>
      <c r="E3" s="421"/>
      <c r="F3" s="422"/>
    </row>
    <row r="4" spans="2:6">
      <c r="B4" s="68"/>
      <c r="C4" s="65"/>
      <c r="D4" s="65"/>
      <c r="E4" s="65"/>
      <c r="F4" s="76"/>
    </row>
    <row r="5" spans="2:6" ht="14" thickBot="1">
      <c r="B5" s="69"/>
      <c r="C5" s="74" t="s">
        <v>272</v>
      </c>
      <c r="D5" s="74" t="s">
        <v>273</v>
      </c>
      <c r="E5" s="74" t="s">
        <v>274</v>
      </c>
      <c r="F5" s="75" t="s">
        <v>275</v>
      </c>
    </row>
    <row r="6" spans="2:6" s="64" customFormat="1" ht="91" customHeight="1">
      <c r="B6" s="70"/>
      <c r="C6" s="239" t="s">
        <v>342</v>
      </c>
      <c r="D6" s="239" t="s">
        <v>332</v>
      </c>
      <c r="E6" s="372" t="s">
        <v>333</v>
      </c>
      <c r="F6" s="405" t="s">
        <v>334</v>
      </c>
    </row>
    <row r="7" spans="2:6" ht="15">
      <c r="B7" s="334">
        <v>1945</v>
      </c>
      <c r="C7" s="317"/>
      <c r="D7" s="406"/>
      <c r="E7" s="241"/>
      <c r="F7" s="300"/>
    </row>
    <row r="8" spans="2:6" ht="15">
      <c r="B8" s="334">
        <v>1946</v>
      </c>
      <c r="C8" s="317"/>
      <c r="D8" s="406"/>
      <c r="E8" s="241"/>
      <c r="F8" s="300"/>
    </row>
    <row r="9" spans="2:6" ht="15">
      <c r="B9" s="334">
        <v>1947</v>
      </c>
      <c r="C9" s="317"/>
      <c r="D9" s="406"/>
      <c r="E9" s="241"/>
      <c r="F9" s="300"/>
    </row>
    <row r="10" spans="2:6" ht="15">
      <c r="B10" s="334">
        <v>1948</v>
      </c>
      <c r="C10" s="317"/>
      <c r="D10" s="406"/>
      <c r="E10" s="241"/>
      <c r="F10" s="300"/>
    </row>
    <row r="11" spans="2:6" ht="15">
      <c r="B11" s="335">
        <v>1949</v>
      </c>
      <c r="C11" s="383"/>
      <c r="D11" s="407"/>
      <c r="E11" s="304"/>
      <c r="F11" s="302"/>
    </row>
    <row r="12" spans="2:6" ht="15">
      <c r="B12" s="334">
        <v>1950</v>
      </c>
      <c r="C12" s="406">
        <f>('Data-Fiduciary-CHF'!$I13+'Data-Fiduciary-CHF'!$M13)</f>
        <v>156.7674573600774</v>
      </c>
      <c r="D12" s="406">
        <f>'Data-Fiduciary-CHF'!$K13</f>
        <v>126.16207204064958</v>
      </c>
      <c r="E12" s="408">
        <f>D12/TableS8!H45</f>
        <v>1.83517706379051E-2</v>
      </c>
      <c r="F12" s="300"/>
    </row>
    <row r="13" spans="2:6" ht="15">
      <c r="B13" s="334">
        <v>1951</v>
      </c>
      <c r="C13" s="406">
        <f>('Data-Fiduciary-CHF'!$I14+'Data-Fiduciary-CHF'!$M14)</f>
        <v>182.35726351954085</v>
      </c>
      <c r="D13" s="406">
        <f>'Data-Fiduciary-CHF'!$K14</f>
        <v>146.75603345689598</v>
      </c>
      <c r="E13" s="408">
        <f>D13/TableS8!H46</f>
        <v>2.5299439026973403E-2</v>
      </c>
      <c r="F13" s="300"/>
    </row>
    <row r="14" spans="2:6" ht="15">
      <c r="B14" s="334">
        <v>1952</v>
      </c>
      <c r="C14" s="406">
        <f>('Data-Fiduciary-CHF'!$I15+'Data-Fiduciary-CHF'!$M15)</f>
        <v>198.61994406948025</v>
      </c>
      <c r="D14" s="406">
        <f>'Data-Fiduciary-CHF'!$K15</f>
        <v>159.84378463731426</v>
      </c>
      <c r="E14" s="408">
        <f>D14/TableS8!H47</f>
        <v>2.2055022641716993E-2</v>
      </c>
      <c r="F14" s="300"/>
    </row>
    <row r="15" spans="2:6" ht="15">
      <c r="B15" s="334">
        <v>1953</v>
      </c>
      <c r="C15" s="406">
        <f>('Data-Fiduciary-CHF'!$I16+'Data-Fiduciary-CHF'!$M16)</f>
        <v>231.9823549035471</v>
      </c>
      <c r="D15" s="406">
        <f>'Data-Fiduciary-CHF'!$K16</f>
        <v>186.69292125008411</v>
      </c>
      <c r="E15" s="408">
        <f>D15/TableS8!H48</f>
        <v>2.6690496642253574E-2</v>
      </c>
      <c r="F15" s="300"/>
    </row>
    <row r="16" spans="2:6" ht="15">
      <c r="B16" s="334">
        <v>1954</v>
      </c>
      <c r="C16" s="406">
        <f>('Data-Fiduciary-CHF'!$I17+'Data-Fiduciary-CHF'!$M17)</f>
        <v>217.63293088889466</v>
      </c>
      <c r="D16" s="406">
        <f>'Data-Fiduciary-CHF'!$K17</f>
        <v>175.1449055026562</v>
      </c>
      <c r="E16" s="408">
        <f>D16/TableS8!H49</f>
        <v>1.3464688410302865E-2</v>
      </c>
      <c r="F16" s="300"/>
    </row>
    <row r="17" spans="2:6" ht="15">
      <c r="B17" s="334">
        <v>1955</v>
      </c>
      <c r="C17" s="406">
        <f>('Data-Fiduciary-CHF'!$I18+'Data-Fiduciary-CHF'!$M18)</f>
        <v>263.07277360196065</v>
      </c>
      <c r="D17" s="406">
        <f>'Data-Fiduciary-CHF'!$K18</f>
        <v>211.71362203617787</v>
      </c>
      <c r="E17" s="408">
        <f>D17/TableS8!H50</f>
        <v>1.1600535354319154E-2</v>
      </c>
      <c r="F17" s="300"/>
    </row>
    <row r="18" spans="2:6" ht="15">
      <c r="B18" s="334">
        <v>1956</v>
      </c>
      <c r="C18" s="406">
        <f>('Data-Fiduciary-CHF'!$I19+'Data-Fiduciary-CHF'!$M19)</f>
        <v>292.96740696581975</v>
      </c>
      <c r="D18" s="406">
        <f>'Data-Fiduciary-CHF'!$K19</f>
        <v>235.7719881766526</v>
      </c>
      <c r="E18" s="408">
        <f>D18/TableS8!H51</f>
        <v>9.8262206571018435E-3</v>
      </c>
      <c r="F18" s="300"/>
    </row>
    <row r="19" spans="2:6" ht="15">
      <c r="B19" s="334">
        <v>1957</v>
      </c>
      <c r="C19" s="406">
        <f>('Data-Fiduciary-CHF'!$I20+'Data-Fiduciary-CHF'!$M20)</f>
        <v>347.97353235532057</v>
      </c>
      <c r="D19" s="406">
        <f>'Data-Fiduciary-CHF'!$K20</f>
        <v>280.03938187512614</v>
      </c>
      <c r="E19" s="408">
        <f>D19/TableS8!H52</f>
        <v>9.4967680776874043E-3</v>
      </c>
      <c r="F19" s="300"/>
    </row>
    <row r="20" spans="2:6" ht="15">
      <c r="B20" s="334">
        <v>1958</v>
      </c>
      <c r="C20" s="406">
        <f>('Data-Fiduciary-CHF'!$I21+'Data-Fiduciary-CHF'!$M21)</f>
        <v>463.9647098070941</v>
      </c>
      <c r="D20" s="406">
        <f>'Data-Fiduciary-CHF'!$K21</f>
        <v>373.38584250016817</v>
      </c>
      <c r="E20" s="408">
        <f>D20/TableS8!H53</f>
        <v>1.103495305682947E-2</v>
      </c>
      <c r="F20" s="300"/>
    </row>
    <row r="21" spans="2:6" ht="15">
      <c r="B21" s="335">
        <v>1959</v>
      </c>
      <c r="C21" s="407">
        <f>('Data-Fiduciary-CHF'!$I22+'Data-Fiduciary-CHF'!$M22)</f>
        <v>533.32025921124728</v>
      </c>
      <c r="D21" s="407">
        <f>'Data-Fiduciary-CHF'!$K22</f>
        <v>429.20125194606959</v>
      </c>
      <c r="E21" s="409">
        <f>D21/TableS8!H54</f>
        <v>9.9185774593250932E-3</v>
      </c>
      <c r="F21" s="302"/>
    </row>
    <row r="22" spans="2:6" ht="15">
      <c r="B22" s="334">
        <v>1960</v>
      </c>
      <c r="C22" s="406">
        <f>('Data-Fiduciary-CHF'!$I23+'Data-Fiduciary-CHF'!$M23)</f>
        <v>630.17887131015095</v>
      </c>
      <c r="D22" s="406">
        <f>'Data-Fiduciary-CHF'!$K23</f>
        <v>507.15035824120775</v>
      </c>
      <c r="E22" s="408">
        <f>D22/TableS8!H55</f>
        <v>1.2655551541109041E-2</v>
      </c>
      <c r="F22" s="242"/>
    </row>
    <row r="23" spans="2:6" ht="15">
      <c r="B23" s="334">
        <v>1961</v>
      </c>
      <c r="C23" s="406">
        <f>('Data-Fiduciary-CHF'!$I24+'Data-Fiduciary-CHF'!$M24)</f>
        <v>779.65203812944674</v>
      </c>
      <c r="D23" s="406">
        <f>'Data-Fiduciary-CHF'!$K24</f>
        <v>627.44218894358153</v>
      </c>
      <c r="E23" s="408">
        <f>D23/TableS8!H56</f>
        <v>1.132902279842919E-2</v>
      </c>
      <c r="F23" s="242"/>
    </row>
    <row r="24" spans="2:6" s="65" customFormat="1" ht="15">
      <c r="B24" s="334">
        <v>1962</v>
      </c>
      <c r="C24" s="406">
        <f>('Data-Fiduciary-CHF'!$I25+'Data-Fiduciary-CHF'!$M25)</f>
        <v>1122.8424291465499</v>
      </c>
      <c r="D24" s="406">
        <f>'Data-Fiduciary-CHF'!$K25</f>
        <v>903.63223223623174</v>
      </c>
      <c r="E24" s="408">
        <f>D24/TableS8!H57</f>
        <v>1.6547626987874865E-2</v>
      </c>
      <c r="F24" s="242"/>
    </row>
    <row r="25" spans="2:6" ht="15">
      <c r="B25" s="334">
        <v>1963</v>
      </c>
      <c r="C25" s="406">
        <f>('Data-Fiduciary-CHF'!$I26+'Data-Fiduciary-CHF'!$M26)</f>
        <v>3378.0935701160847</v>
      </c>
      <c r="D25" s="406">
        <f>'Data-Fiduciary-CHF'!$K26</f>
        <v>2718.5953738736471</v>
      </c>
      <c r="E25" s="408">
        <f>D25/TableS8!H58</f>
        <v>4.0243882942023808E-2</v>
      </c>
      <c r="F25" s="242"/>
    </row>
    <row r="26" spans="2:6" ht="15">
      <c r="B26" s="334">
        <v>1964</v>
      </c>
      <c r="C26" s="406">
        <f>('Data-Fiduciary-CHF'!$I27+'Data-Fiduciary-CHF'!$M27)</f>
        <v>4805.8612595739996</v>
      </c>
      <c r="D26" s="406">
        <f>'Data-Fiduciary-CHF'!$K27</f>
        <v>3867.6229407427222</v>
      </c>
      <c r="E26" s="408">
        <f>D26/TableS8!H59</f>
        <v>4.7460586375578311E-2</v>
      </c>
      <c r="F26" s="242"/>
    </row>
    <row r="27" spans="2:6" ht="15">
      <c r="B27" s="334">
        <v>1965</v>
      </c>
      <c r="C27" s="406">
        <f>('Data-Fiduciary-CHF'!$I28+'Data-Fiduciary-CHF'!$M28)</f>
        <v>6777.7112762541492</v>
      </c>
      <c r="D27" s="406">
        <f>'Data-Fiduciary-CHF'!$K28</f>
        <v>5454.5127713684369</v>
      </c>
      <c r="E27" s="408">
        <f>D27/TableS8!H60</f>
        <v>5.9261183609008873E-2</v>
      </c>
      <c r="F27" s="242"/>
    </row>
    <row r="28" spans="2:6" ht="15">
      <c r="B28" s="334">
        <v>1966</v>
      </c>
      <c r="C28" s="406">
        <f>('Data-Fiduciary-CHF'!$I29+'Data-Fiduciary-CHF'!$M29)</f>
        <v>10283.75387716755</v>
      </c>
      <c r="D28" s="406">
        <f>'Data-Fiduciary-CHF'!$K29</f>
        <v>8276.0779523233159</v>
      </c>
      <c r="E28" s="408">
        <f>D28/TableS8!H61</f>
        <v>7.9915550942499872E-2</v>
      </c>
      <c r="F28" s="242"/>
    </row>
    <row r="29" spans="2:6" ht="15">
      <c r="B29" s="334">
        <v>1967</v>
      </c>
      <c r="C29" s="406">
        <f>('Data-Fiduciary-CHF'!$I30+'Data-Fiduciary-CHF'!$M30)</f>
        <v>12274.736459200567</v>
      </c>
      <c r="D29" s="406">
        <f>'Data-Fiduciary-CHF'!$K30</f>
        <v>9878.3651372789318</v>
      </c>
      <c r="E29" s="408">
        <f>D29/TableS8!H62</f>
        <v>7.5802118554449405E-2</v>
      </c>
      <c r="F29" s="242"/>
    </row>
    <row r="30" spans="2:6" ht="15">
      <c r="B30" s="334">
        <v>1968</v>
      </c>
      <c r="C30" s="406">
        <f>('Data-Fiduciary-CHF'!$I31+'Data-Fiduciary-CHF'!$M31)</f>
        <v>16085.704320425333</v>
      </c>
      <c r="D30" s="406">
        <f>'Data-Fiduciary-CHF'!$K31</f>
        <v>12945.325652866653</v>
      </c>
      <c r="E30" s="408">
        <f>D30/TableS8!H63</f>
        <v>7.9348907545652325E-2</v>
      </c>
      <c r="F30" s="242"/>
    </row>
    <row r="31" spans="2:6" ht="15">
      <c r="B31" s="335">
        <v>1969</v>
      </c>
      <c r="C31" s="407">
        <f>('Data-Fiduciary-CHF'!$I32+'Data-Fiduciary-CHF'!$M32)</f>
        <v>31962.146207303653</v>
      </c>
      <c r="D31" s="407">
        <f>'Data-Fiduciary-CHF'!$K32</f>
        <v>25722.242742749986</v>
      </c>
      <c r="E31" s="409">
        <f>D31/TableS8!H64</f>
        <v>0.14708250824748309</v>
      </c>
      <c r="F31" s="298"/>
    </row>
    <row r="32" spans="2:6" ht="15">
      <c r="B32" s="334">
        <v>1970</v>
      </c>
      <c r="C32" s="406">
        <f>('Data-Fiduciary-CHF'!$I33+'Data-Fiduciary-CHF'!$M33)</f>
        <v>45339.396744963349</v>
      </c>
      <c r="D32" s="406">
        <f>'Data-Fiduciary-CHF'!$K33</f>
        <v>36487.880423289629</v>
      </c>
      <c r="E32" s="408">
        <f>D32/TableS8!H65</f>
        <v>0.20195617485206679</v>
      </c>
      <c r="F32" s="242"/>
    </row>
    <row r="33" spans="2:6" ht="15">
      <c r="B33" s="334">
        <v>1971</v>
      </c>
      <c r="C33" s="406">
        <f>('Data-Fiduciary-CHF'!$I34+'Data-Fiduciary-CHF'!$M34)</f>
        <v>45718.460696017086</v>
      </c>
      <c r="D33" s="406">
        <f>'Data-Fiduciary-CHF'!$K34</f>
        <v>36792.94050595085</v>
      </c>
      <c r="E33" s="408">
        <f>D33/TableS8!H66</f>
        <v>0.1568998336753655</v>
      </c>
      <c r="F33" s="242"/>
    </row>
    <row r="34" spans="2:6" ht="15">
      <c r="B34" s="334">
        <v>1972</v>
      </c>
      <c r="C34" s="406">
        <f>('Data-Fiduciary-CHF'!$I35+'Data-Fiduciary-CHF'!$M35)</f>
        <v>40468.963077323417</v>
      </c>
      <c r="D34" s="406">
        <f>'Data-Fiduciary-CHF'!$K35</f>
        <v>32568.29141168348</v>
      </c>
      <c r="E34" s="408">
        <f>D34/TableS8!H67</f>
        <v>0.13451699815754053</v>
      </c>
      <c r="F34" s="242"/>
    </row>
    <row r="35" spans="2:6" ht="15">
      <c r="B35" s="334">
        <v>1973</v>
      </c>
      <c r="C35" s="406">
        <f>('Data-Fiduciary-CHF'!$I36+'Data-Fiduciary-CHF'!$M36)</f>
        <v>50708.472897112442</v>
      </c>
      <c r="D35" s="406">
        <f>'Data-Fiduciary-CHF'!$K36</f>
        <v>40808.762982118882</v>
      </c>
      <c r="E35" s="408">
        <f>D35/TableS8!H68</f>
        <v>0.16830149363191413</v>
      </c>
      <c r="F35" s="242"/>
    </row>
    <row r="36" spans="2:6" ht="15">
      <c r="B36" s="334">
        <v>1974</v>
      </c>
      <c r="C36" s="406">
        <f>('Data-Fiduciary-CHF'!$I37+'Data-Fiduciary-CHF'!$M37)</f>
        <v>54060.259189868324</v>
      </c>
      <c r="D36" s="406">
        <f>'Data-Fiduciary-CHF'!$K37</f>
        <v>43506.186993788906</v>
      </c>
      <c r="E36" s="408">
        <f>D36/TableS8!H69</f>
        <v>0.15416837063772562</v>
      </c>
      <c r="F36" s="242"/>
    </row>
    <row r="37" spans="2:6" ht="15">
      <c r="B37" s="334">
        <v>1975</v>
      </c>
      <c r="C37" s="406">
        <f>('Data-Fiduciary-CHF'!$I38+'Data-Fiduciary-CHF'!$M38)</f>
        <v>62522.947163357654</v>
      </c>
      <c r="D37" s="406">
        <f>'Data-Fiduciary-CHF'!$K38</f>
        <v>52695.785936351436</v>
      </c>
      <c r="E37" s="408">
        <f>D37/TableS8!H70</f>
        <v>0.15918114812097409</v>
      </c>
      <c r="F37" s="242"/>
    </row>
    <row r="38" spans="2:6" ht="15">
      <c r="B38" s="334">
        <v>1976</v>
      </c>
      <c r="C38" s="406">
        <f>('Data-Fiduciary-CHF'!$I39+'Data-Fiduciary-CHF'!$M39)</f>
        <v>67769.806958284316</v>
      </c>
      <c r="D38" s="406">
        <f>'Data-Fiduciary-CHF'!$K39</f>
        <v>58735.858695872084</v>
      </c>
      <c r="E38" s="408">
        <f>D38/TableS8!H71</f>
        <v>0.16606267345966144</v>
      </c>
      <c r="F38" s="242"/>
    </row>
    <row r="39" spans="2:6" ht="15">
      <c r="B39" s="334">
        <v>1977</v>
      </c>
      <c r="C39" s="406">
        <f>('Data-Fiduciary-CHF'!$I40+'Data-Fiduciary-CHF'!$M40)</f>
        <v>66333.588717815641</v>
      </c>
      <c r="D39" s="406">
        <f>'Data-Fiduciary-CHF'!$K40</f>
        <v>58185.67621372646</v>
      </c>
      <c r="E39" s="408">
        <f>D39/TableS8!H72</f>
        <v>0.17127585282157751</v>
      </c>
      <c r="F39" s="242"/>
    </row>
    <row r="40" spans="2:6" ht="15">
      <c r="B40" s="334">
        <v>1978</v>
      </c>
      <c r="C40" s="406">
        <f>('Data-Fiduciary-CHF'!$I41+'Data-Fiduciary-CHF'!$M41)</f>
        <v>65087.135312326798</v>
      </c>
      <c r="D40" s="406">
        <f>'Data-Fiduciary-CHF'!$K41</f>
        <v>56629.411665531457</v>
      </c>
      <c r="E40" s="408">
        <f>D40/TableS8!H73</f>
        <v>0.18003213810033292</v>
      </c>
      <c r="F40" s="242"/>
    </row>
    <row r="41" spans="2:6" ht="15">
      <c r="B41" s="335">
        <v>1979</v>
      </c>
      <c r="C41" s="407">
        <f>('Data-Fiduciary-CHF'!$I42+'Data-Fiduciary-CHF'!$M42)</f>
        <v>93841.972263562275</v>
      </c>
      <c r="D41" s="407">
        <f>'Data-Fiduciary-CHF'!$K42</f>
        <v>79911.320259234039</v>
      </c>
      <c r="E41" s="409">
        <f>D41/TableS8!H74</f>
        <v>0.25037991037175156</v>
      </c>
      <c r="F41" s="298"/>
    </row>
    <row r="42" spans="2:6" ht="15">
      <c r="B42" s="334">
        <v>1980</v>
      </c>
      <c r="C42" s="406">
        <f>('Data-Fiduciary-CHF'!$I43+'Data-Fiduciary-CHF'!$M43)</f>
        <v>144252.29040362354</v>
      </c>
      <c r="D42" s="406">
        <f>'Data-Fiduciary-CHF'!$K43</f>
        <v>123150.17346560294</v>
      </c>
      <c r="E42" s="408">
        <f>D42/TableS8!H75</f>
        <v>0.33665941246211378</v>
      </c>
      <c r="F42" s="300"/>
    </row>
    <row r="43" spans="2:6" ht="15">
      <c r="B43" s="334">
        <v>1981</v>
      </c>
      <c r="C43" s="406">
        <f>('Data-Fiduciary-CHF'!$I44+'Data-Fiduciary-CHF'!$M44)</f>
        <v>189297.08104518923</v>
      </c>
      <c r="D43" s="406">
        <f>'Data-Fiduciary-CHF'!$K44</f>
        <v>160401.4659064087</v>
      </c>
      <c r="E43" s="408">
        <f>D43/TableS8!H76</f>
        <v>0.37423663759416076</v>
      </c>
      <c r="F43" s="300"/>
    </row>
    <row r="44" spans="2:6" ht="15">
      <c r="B44" s="334">
        <v>1982</v>
      </c>
      <c r="C44" s="406">
        <f>('Data-Fiduciary-CHF'!$I45+'Data-Fiduciary-CHF'!$M45)</f>
        <v>198859.35335218787</v>
      </c>
      <c r="D44" s="406">
        <f>'Data-Fiduciary-CHF'!$K45</f>
        <v>175549.98270873938</v>
      </c>
      <c r="E44" s="408">
        <f>D44/TableS8!H77</f>
        <v>0.3408037576937375</v>
      </c>
      <c r="F44" s="300"/>
    </row>
    <row r="45" spans="2:6" ht="15">
      <c r="B45" s="334">
        <v>1983</v>
      </c>
      <c r="C45" s="406">
        <f>('Data-Fiduciary-CHF'!$I46+'Data-Fiduciary-CHF'!$M46)</f>
        <v>218388.88756787294</v>
      </c>
      <c r="D45" s="406">
        <f>'Data-Fiduciary-CHF'!$K46</f>
        <v>196051.14253151068</v>
      </c>
      <c r="E45" s="408">
        <f>D45/TableS8!H78</f>
        <v>0.30711946686699187</v>
      </c>
      <c r="F45" s="300">
        <f>D45/TableS8!L78</f>
        <v>0.38519883995253995</v>
      </c>
    </row>
    <row r="46" spans="2:6" ht="15">
      <c r="B46" s="334">
        <v>1984</v>
      </c>
      <c r="C46" s="406">
        <f>('Data-Fiduciary-CHF'!$I47+'Data-Fiduciary-CHF'!$M47)</f>
        <v>277309.85258567653</v>
      </c>
      <c r="D46" s="406">
        <f>'Data-Fiduciary-CHF'!$K47</f>
        <v>258040.10945183213</v>
      </c>
      <c r="E46" s="408">
        <f>D46/TableS8!H79</f>
        <v>0.40626386172258955</v>
      </c>
      <c r="F46" s="300">
        <f>D46/TableS8!L79</f>
        <v>0.55011001119710901</v>
      </c>
    </row>
    <row r="47" spans="2:6" ht="15">
      <c r="B47" s="334">
        <v>1985</v>
      </c>
      <c r="C47" s="406">
        <f>('Data-Fiduciary-CHF'!$I48+'Data-Fiduciary-CHF'!$M48)</f>
        <v>257028.74119194836</v>
      </c>
      <c r="D47" s="406">
        <f>'Data-Fiduciary-CHF'!$K48</f>
        <v>233813.63646935753</v>
      </c>
      <c r="E47" s="408">
        <f>D47/TableS8!H80</f>
        <v>0.2980482647385323</v>
      </c>
      <c r="F47" s="300">
        <f>D47/TableS8!L80</f>
        <v>0.38641327661116104</v>
      </c>
    </row>
    <row r="48" spans="2:6" ht="15">
      <c r="B48" s="334">
        <v>1986</v>
      </c>
      <c r="C48" s="406">
        <f>('Data-Fiduciary-CHF'!$I49+'Data-Fiduciary-CHF'!$M49)</f>
        <v>223987.9891827596</v>
      </c>
      <c r="D48" s="406">
        <f>'Data-Fiduciary-CHF'!$K49</f>
        <v>201977.016279793</v>
      </c>
      <c r="E48" s="408">
        <f>D48/TableS8!H81</f>
        <v>0.22209842377274502</v>
      </c>
      <c r="F48" s="300">
        <f>D48/TableS8!L81</f>
        <v>0.28328698154380783</v>
      </c>
    </row>
    <row r="49" spans="2:6" ht="15">
      <c r="B49" s="334">
        <v>1987</v>
      </c>
      <c r="C49" s="406">
        <f>('Data-Fiduciary-CHF'!$I50+'Data-Fiduciary-CHF'!$M50)</f>
        <v>224874</v>
      </c>
      <c r="D49" s="406">
        <f>'Data-Fiduciary-CHF'!$K50</f>
        <v>201486.5480791869</v>
      </c>
      <c r="E49" s="408">
        <f>D49/TableS8!H82</f>
        <v>0.19404785768048932</v>
      </c>
      <c r="F49" s="300">
        <f>D49/TableS8!L82</f>
        <v>0.23939644938918175</v>
      </c>
    </row>
    <row r="50" spans="2:6" ht="15">
      <c r="B50" s="334">
        <v>1988</v>
      </c>
      <c r="C50" s="406">
        <f>('Data-Fiduciary-CHF'!$I51+'Data-Fiduciary-CHF'!$M51)</f>
        <v>272054</v>
      </c>
      <c r="D50" s="406">
        <f>'Data-Fiduciary-CHF'!$K51</f>
        <v>243572.34861694498</v>
      </c>
      <c r="E50" s="408">
        <f>D50/TableS8!H83</f>
        <v>0.30107189798225859</v>
      </c>
      <c r="F50" s="300">
        <f>D50/TableS8!L83</f>
        <v>0.4263739023053898</v>
      </c>
    </row>
    <row r="51" spans="2:6" ht="15">
      <c r="B51" s="335">
        <v>1989</v>
      </c>
      <c r="C51" s="407">
        <f>('Data-Fiduciary-CHF'!$I52+'Data-Fiduciary-CHF'!$M52)</f>
        <v>351011</v>
      </c>
      <c r="D51" s="407">
        <f>'Data-Fiduciary-CHF'!$K52</f>
        <v>309847.33722116542</v>
      </c>
      <c r="E51" s="409">
        <f>D51/TableS8!H84</f>
        <v>0.3149823185674322</v>
      </c>
      <c r="F51" s="302">
        <f>D51/TableS8!L84</f>
        <v>0.42704438123571753</v>
      </c>
    </row>
    <row r="52" spans="2:6" ht="15">
      <c r="B52" s="334">
        <v>1990</v>
      </c>
      <c r="C52" s="406">
        <f>('Data-Fiduciary-CHF'!$I53+'Data-Fiduciary-CHF'!$M53)</f>
        <v>386443</v>
      </c>
      <c r="D52" s="406">
        <f>'Data-Fiduciary-CHF'!$K53</f>
        <v>339144.03616726468</v>
      </c>
      <c r="E52" s="408">
        <f>D52/TableS8!H85</f>
        <v>0.33391167132141303</v>
      </c>
      <c r="F52" s="300">
        <f>D52/TableS8!L85</f>
        <v>0.42732021641897117</v>
      </c>
    </row>
    <row r="53" spans="2:6" ht="15">
      <c r="B53" s="334">
        <v>1991</v>
      </c>
      <c r="C53" s="406">
        <f>('Data-Fiduciary-CHF'!$I54+'Data-Fiduciary-CHF'!$M54)</f>
        <v>392058</v>
      </c>
      <c r="D53" s="406">
        <f>'Data-Fiduciary-CHF'!$K54</f>
        <v>345365.32329162769</v>
      </c>
      <c r="E53" s="408">
        <f>D53/TableS8!H86</f>
        <v>0.31498701725530859</v>
      </c>
      <c r="F53" s="300">
        <f>D53/TableS8!L86</f>
        <v>0.41322114438225754</v>
      </c>
    </row>
    <row r="54" spans="2:6" ht="15">
      <c r="B54" s="334">
        <v>1992</v>
      </c>
      <c r="C54" s="406">
        <f>('Data-Fiduciary-CHF'!$I55+'Data-Fiduciary-CHF'!$M55)</f>
        <v>402361</v>
      </c>
      <c r="D54" s="406">
        <f>'Data-Fiduciary-CHF'!$K55</f>
        <v>353522.27123993699</v>
      </c>
      <c r="E54" s="408">
        <f>D54/TableS8!H87</f>
        <v>0.31361485585455423</v>
      </c>
      <c r="F54" s="300">
        <f>D54/TableS8!L87</f>
        <v>0.42025781960379432</v>
      </c>
    </row>
    <row r="55" spans="2:6" ht="15">
      <c r="B55" s="334">
        <v>1993</v>
      </c>
      <c r="C55" s="406">
        <f>('Data-Fiduciary-CHF'!$I56+'Data-Fiduciary-CHF'!$M56)</f>
        <v>365363</v>
      </c>
      <c r="D55" s="406">
        <f>'Data-Fiduciary-CHF'!$K56</f>
        <v>326534.30759566772</v>
      </c>
      <c r="E55" s="408">
        <f>D55/TableS8!H88</f>
        <v>0.26378138957980762</v>
      </c>
      <c r="F55" s="300">
        <f>D55/TableS8!L88</f>
        <v>0.37142870270706191</v>
      </c>
    </row>
    <row r="56" spans="2:6" ht="15">
      <c r="B56" s="334">
        <v>1994</v>
      </c>
      <c r="C56" s="406">
        <f>('Data-Fiduciary-CHF'!$I57+'Data-Fiduciary-CHF'!$M57)</f>
        <v>359125</v>
      </c>
      <c r="D56" s="406">
        <f>'Data-Fiduciary-CHF'!$K57</f>
        <v>319608.18472551013</v>
      </c>
      <c r="E56" s="408">
        <f>D56/TableS8!H89</f>
        <v>0.2700345822895644</v>
      </c>
      <c r="F56" s="300">
        <f>D56/TableS8!L89</f>
        <v>0.38105433346457196</v>
      </c>
    </row>
    <row r="57" spans="2:6" ht="15">
      <c r="B57" s="334">
        <v>1995</v>
      </c>
      <c r="C57" s="406">
        <f>('Data-Fiduciary-CHF'!$I58+'Data-Fiduciary-CHF'!$M58)</f>
        <v>335184</v>
      </c>
      <c r="D57" s="406">
        <f>'Data-Fiduciary-CHF'!$K58</f>
        <v>301549.73343802977</v>
      </c>
      <c r="E57" s="408">
        <f>D57/TableS8!H90</f>
        <v>0.32956547891675964</v>
      </c>
      <c r="F57" s="300">
        <f>D57/TableS8!L90</f>
        <v>0.54067645767913808</v>
      </c>
    </row>
    <row r="58" spans="2:6" ht="15">
      <c r="B58" s="334">
        <v>1996</v>
      </c>
      <c r="C58" s="406">
        <f>('Data-Fiduciary-CHF'!$I59+'Data-Fiduciary-CHF'!$M59)</f>
        <v>399358</v>
      </c>
      <c r="D58" s="406">
        <f>'Data-Fiduciary-CHF'!$K59</f>
        <v>360437.29470768542</v>
      </c>
      <c r="E58" s="408">
        <f>D58/TableS8!H91</f>
        <v>0.30674720076775519</v>
      </c>
      <c r="F58" s="300">
        <f>D58/TableS8!L91</f>
        <v>0.48606874154731894</v>
      </c>
    </row>
    <row r="59" spans="2:6" ht="15">
      <c r="B59" s="334">
        <v>1997</v>
      </c>
      <c r="C59" s="406">
        <f>('Data-Fiduciary-CHF'!$I60+'Data-Fiduciary-CHF'!$M60)</f>
        <v>433193</v>
      </c>
      <c r="D59" s="406">
        <f>'Data-Fiduciary-CHF'!$K60</f>
        <v>394539.78718241199</v>
      </c>
      <c r="E59" s="408">
        <f>D59/TableS8!H92</f>
        <v>0.25990659976009201</v>
      </c>
      <c r="F59" s="300">
        <f>D59/TableS8!L92</f>
        <v>0.38697481601930422</v>
      </c>
    </row>
    <row r="60" spans="2:6" ht="15">
      <c r="B60" s="334">
        <v>1998</v>
      </c>
      <c r="C60" s="406">
        <f>('Data-Fiduciary-CHF'!$I61+'Data-Fiduciary-CHF'!$M61)</f>
        <v>431102</v>
      </c>
      <c r="D60" s="406">
        <f>'Data-Fiduciary-CHF'!$K61</f>
        <v>393387.76794896164</v>
      </c>
      <c r="E60" s="408">
        <f>D60/TableS8!H93</f>
        <v>0.23532856525575205</v>
      </c>
      <c r="F60" s="300">
        <f>D60/TableS8!L93</f>
        <v>0.36142623802549001</v>
      </c>
    </row>
    <row r="61" spans="2:6" ht="15">
      <c r="B61" s="335">
        <v>1999</v>
      </c>
      <c r="C61" s="407">
        <f>('Data-Fiduciary-CHF'!$I62+'Data-Fiduciary-CHF'!$M62)</f>
        <v>480175</v>
      </c>
      <c r="D61" s="407">
        <f>'Data-Fiduciary-CHF'!$K62</f>
        <v>432180.22270734876</v>
      </c>
      <c r="E61" s="409">
        <f>D61/TableS8!H94</f>
        <v>0.21338818822316277</v>
      </c>
      <c r="F61" s="302">
        <f>D61/TableS8!L94</f>
        <v>0.33761088926130489</v>
      </c>
    </row>
    <row r="62" spans="2:6" ht="15">
      <c r="B62" s="334">
        <v>2000</v>
      </c>
      <c r="C62" s="406">
        <f>('Data-Fiduciary-CHF'!$I63+'Data-Fiduciary-CHF'!$M63)</f>
        <v>538232</v>
      </c>
      <c r="D62" s="406">
        <f>'Data-Fiduciary-CHF'!$K63</f>
        <v>479028.12717788463</v>
      </c>
      <c r="E62" s="408">
        <f>D62/TableS8!H95</f>
        <v>0.23166820870875077</v>
      </c>
      <c r="F62" s="300">
        <f>D62/TableS8!L95</f>
        <v>0.36884765350140486</v>
      </c>
    </row>
    <row r="63" spans="2:6" ht="15">
      <c r="B63" s="334">
        <v>2001</v>
      </c>
      <c r="C63" s="406">
        <f>('Data-Fiduciary-CHF'!$I64+'Data-Fiduciary-CHF'!$M64)</f>
        <v>544881</v>
      </c>
      <c r="D63" s="406">
        <f>'Data-Fiduciary-CHF'!$K64</f>
        <v>489278.71551938087</v>
      </c>
      <c r="E63" s="408">
        <f>D63/TableS8!H96</f>
        <v>0.24070503956549569</v>
      </c>
      <c r="F63" s="300">
        <f>D63/TableS8!L96</f>
        <v>0.36988466469636955</v>
      </c>
    </row>
    <row r="64" spans="2:6" ht="15">
      <c r="B64" s="334">
        <v>2002</v>
      </c>
      <c r="C64" s="406">
        <f>('Data-Fiduciary-CHF'!$I65+'Data-Fiduciary-CHF'!$M65)</f>
        <v>458112</v>
      </c>
      <c r="D64" s="406">
        <f>'Data-Fiduciary-CHF'!$K65</f>
        <v>414326.64704952377</v>
      </c>
      <c r="E64" s="408">
        <f>D64/TableS8!H97</f>
        <v>0.22811031208147889</v>
      </c>
      <c r="F64" s="300">
        <f>D64/TableS8!L97</f>
        <v>0.34796318609208438</v>
      </c>
    </row>
    <row r="65" spans="2:6" ht="15">
      <c r="B65" s="334">
        <v>2003</v>
      </c>
      <c r="C65" s="406">
        <f>('Data-Fiduciary-CHF'!$I66+'Data-Fiduciary-CHF'!$M66)</f>
        <v>402264</v>
      </c>
      <c r="D65" s="406">
        <f>'Data-Fiduciary-CHF'!$K66</f>
        <v>367796.36722730659</v>
      </c>
      <c r="E65" s="408">
        <f>D65/TableS8!H98</f>
        <v>0.18069846722831401</v>
      </c>
      <c r="F65" s="300">
        <f>D65/TableS8!L98</f>
        <v>0.27553147738468986</v>
      </c>
    </row>
    <row r="66" spans="2:6" ht="15">
      <c r="B66" s="334">
        <v>2004</v>
      </c>
      <c r="C66" s="406">
        <f>('Data-Fiduciary-CHF'!$I67+'Data-Fiduciary-CHF'!$M67)</f>
        <v>413341</v>
      </c>
      <c r="D66" s="406">
        <f>'Data-Fiduciary-CHF'!$K67</f>
        <v>377567.11408833752</v>
      </c>
      <c r="E66" s="408">
        <f>D66/TableS8!H99</f>
        <v>0.17429728079494824</v>
      </c>
      <c r="F66" s="300">
        <f>D66/TableS8!L99</f>
        <v>0.26452087512672989</v>
      </c>
    </row>
    <row r="67" spans="2:6" ht="15">
      <c r="B67" s="334">
        <v>2005</v>
      </c>
      <c r="C67" s="406">
        <f>('Data-Fiduciary-CHF'!$I68+'Data-Fiduciary-CHF'!$M68)</f>
        <v>512403</v>
      </c>
      <c r="D67" s="406">
        <f>'Data-Fiduciary-CHF'!$K68</f>
        <v>466689.05873644847</v>
      </c>
      <c r="E67" s="408">
        <f>D67/TableS8!H100</f>
        <v>0.17383865259910986</v>
      </c>
      <c r="F67" s="300">
        <f>D67/TableS8!L100</f>
        <v>0.25901832883273279</v>
      </c>
    </row>
    <row r="68" spans="2:6" ht="15">
      <c r="B68" s="334">
        <v>2006</v>
      </c>
      <c r="C68" s="406">
        <f>('Data-Fiduciary-CHF'!$I69+'Data-Fiduciary-CHF'!$M69)</f>
        <v>605384</v>
      </c>
      <c r="D68" s="406">
        <f>'Data-Fiduciary-CHF'!$K69</f>
        <v>545840.5503774815</v>
      </c>
      <c r="E68" s="408">
        <f>D68/TableS8!H101</f>
        <v>0.18184258898468988</v>
      </c>
      <c r="F68" s="300">
        <f>D68/TableS8!L101</f>
        <v>0.27377939814710722</v>
      </c>
    </row>
    <row r="69" spans="2:6" ht="15">
      <c r="B69" s="334">
        <v>2007</v>
      </c>
      <c r="C69" s="406">
        <f>('Data-Fiduciary-CHF'!$I70+'Data-Fiduciary-CHF'!$M70)</f>
        <v>708666</v>
      </c>
      <c r="D69" s="406">
        <f>'Data-Fiduciary-CHF'!$K70</f>
        <v>641375.46663937869</v>
      </c>
      <c r="E69" s="408">
        <f>D69/TableS8!H102</f>
        <v>0.19087517495029854</v>
      </c>
      <c r="F69" s="300">
        <f>D69/TableS8!L102</f>
        <v>0.28604738236603383</v>
      </c>
    </row>
    <row r="70" spans="2:6" ht="15">
      <c r="B70" s="334">
        <v>2008</v>
      </c>
      <c r="C70" s="406">
        <f>('Data-Fiduciary-CHF'!$I71+'Data-Fiduciary-CHF'!$M71)</f>
        <v>556686</v>
      </c>
      <c r="D70" s="406">
        <f>'Data-Fiduciary-CHF'!$K71</f>
        <v>508327.9878031878</v>
      </c>
      <c r="E70" s="408">
        <f>D70/TableS8!H103</f>
        <v>0.20466000529250347</v>
      </c>
      <c r="F70" s="300">
        <f>D70/TableS8!L103</f>
        <v>0.30937435824918524</v>
      </c>
    </row>
    <row r="71" spans="2:6" ht="15">
      <c r="B71" s="335">
        <v>2009</v>
      </c>
      <c r="C71" s="407">
        <f>('Data-Fiduciary-CHF'!$I72+'Data-Fiduciary-CHF'!$M72)</f>
        <v>362339</v>
      </c>
      <c r="D71" s="407">
        <f>'Data-Fiduciary-CHF'!$K72</f>
        <v>332491.30872934486</v>
      </c>
      <c r="E71" s="409">
        <f>D71/TableS8!H104</f>
        <v>0.12082127891475133</v>
      </c>
      <c r="F71" s="302">
        <f>D71/TableS8!L104</f>
        <v>0.18688338496844903</v>
      </c>
    </row>
    <row r="72" spans="2:6" ht="15">
      <c r="B72" s="334">
        <v>2010</v>
      </c>
      <c r="C72" s="406">
        <f>('Data-Fiduciary-CHF'!$I73+'Data-Fiduciary-CHF'!$M73)</f>
        <v>287390</v>
      </c>
      <c r="D72" s="406">
        <f>'Data-Fiduciary-CHF'!$K73</f>
        <v>263502.1030342718</v>
      </c>
      <c r="E72" s="408">
        <f>D72/TableS8!H105</f>
        <v>0.10094740626914604</v>
      </c>
      <c r="F72" s="300">
        <f>D72/TableS8!L105</f>
        <v>0.1578115640811904</v>
      </c>
    </row>
    <row r="73" spans="2:6" ht="15">
      <c r="B73" s="334">
        <v>2011</v>
      </c>
      <c r="C73" s="406">
        <f>('Data-Fiduciary-CHF'!$I74+'Data-Fiduciary-CHF'!$M74)</f>
        <v>261734</v>
      </c>
      <c r="D73" s="406">
        <f>'Data-Fiduciary-CHF'!$K74</f>
        <v>241208.54488393915</v>
      </c>
      <c r="E73" s="408">
        <f>D73/TableS8!H106</f>
        <v>9.6782006140140014E-2</v>
      </c>
      <c r="F73" s="300">
        <f>D73/TableS8!L106</f>
        <v>0.15295645829705898</v>
      </c>
    </row>
    <row r="74" spans="2:6" ht="16" thickBot="1">
      <c r="B74" s="336">
        <v>2012</v>
      </c>
      <c r="C74" s="410">
        <f>('Data-Fiduciary-CHF'!$I75+'Data-Fiduciary-CHF'!$M75)</f>
        <v>203261</v>
      </c>
      <c r="D74" s="410">
        <f>'Data-Fiduciary-CHF'!$K75</f>
        <v>186549.66720257426</v>
      </c>
      <c r="E74" s="411">
        <f>D74/TableS8!H107</f>
        <v>7.0534008497968689E-2</v>
      </c>
      <c r="F74" s="412">
        <f>D74/TableS8!L107</f>
        <v>0.11104181156934523</v>
      </c>
    </row>
    <row r="75" spans="2:6" ht="14" thickTop="1"/>
  </sheetData>
  <mergeCells count="1">
    <mergeCell ref="B3:F3"/>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20"/>
  <sheetViews>
    <sheetView workbookViewId="0">
      <selection activeCell="X24" sqref="X24"/>
    </sheetView>
  </sheetViews>
  <sheetFormatPr baseColWidth="10" defaultRowHeight="13" x14ac:dyDescent="0"/>
  <cols>
    <col min="1" max="8" width="10.83203125" style="21"/>
    <col min="9" max="9" width="4.1640625" style="21" customWidth="1"/>
    <col min="10" max="17" width="10.83203125" style="21"/>
    <col min="18" max="19" width="0" style="21" hidden="1" customWidth="1"/>
    <col min="20" max="16384" width="10.83203125" style="21"/>
  </cols>
  <sheetData>
    <row r="1" spans="2:27">
      <c r="B1" s="22" t="s">
        <v>330</v>
      </c>
      <c r="N1" s="22" t="s">
        <v>329</v>
      </c>
      <c r="R1" s="21" t="s">
        <v>328</v>
      </c>
      <c r="T1" s="22" t="s">
        <v>359</v>
      </c>
    </row>
    <row r="2" spans="2:27">
      <c r="U2" s="21" t="s">
        <v>362</v>
      </c>
    </row>
    <row r="3" spans="2:27" ht="14" thickBot="1">
      <c r="U3" s="21" t="s">
        <v>363</v>
      </c>
    </row>
    <row r="4" spans="2:27" s="24" customFormat="1" ht="91">
      <c r="C4" s="24" t="s">
        <v>298</v>
      </c>
      <c r="D4" s="98" t="s">
        <v>327</v>
      </c>
      <c r="E4" s="98" t="s">
        <v>326</v>
      </c>
      <c r="F4" s="24" t="s">
        <v>299</v>
      </c>
      <c r="G4" s="98" t="s">
        <v>327</v>
      </c>
      <c r="H4" s="98" t="s">
        <v>326</v>
      </c>
      <c r="I4" s="98"/>
      <c r="J4" s="36" t="s">
        <v>325</v>
      </c>
      <c r="K4" s="36" t="s">
        <v>324</v>
      </c>
      <c r="L4" s="44" t="s">
        <v>161</v>
      </c>
      <c r="N4" s="24" t="s">
        <v>323</v>
      </c>
      <c r="O4" s="24" t="s">
        <v>322</v>
      </c>
      <c r="P4" s="44" t="s">
        <v>161</v>
      </c>
      <c r="R4" s="24" t="s">
        <v>321</v>
      </c>
      <c r="S4" s="24" t="s">
        <v>320</v>
      </c>
      <c r="T4" s="24" t="s">
        <v>360</v>
      </c>
      <c r="U4" s="24" t="s">
        <v>361</v>
      </c>
      <c r="X4" s="97" t="s">
        <v>319</v>
      </c>
      <c r="Y4" s="24" t="s">
        <v>357</v>
      </c>
      <c r="Z4" s="24" t="s">
        <v>358</v>
      </c>
      <c r="AA4" s="24" t="s">
        <v>364</v>
      </c>
    </row>
    <row r="5" spans="2:27">
      <c r="B5" s="96">
        <v>36160</v>
      </c>
      <c r="C5" s="49">
        <f>VLOOKUP(B5,'SNB-SwissSecuritiesMonthly'!$A$31:$N$204,2,)</f>
        <v>1209.9752209999999</v>
      </c>
      <c r="D5" s="49">
        <f>VLOOKUP(B5,'SNB-SwissSecHeldBySwissMonthly'!$A$31:$N$204,2,)</f>
        <v>743.62527699999998</v>
      </c>
      <c r="E5" s="49">
        <f>VLOOKUP(B5,SwissSecsHeldByForeignersMonth!$A$30:$N$203,2,)</f>
        <v>466.34994399999999</v>
      </c>
      <c r="F5" s="49">
        <f>VLOOKUP(B5,'SNB-ForeignSecsMonthly'!$A$28:$L$201,2,)</f>
        <v>1589.1484640000001</v>
      </c>
      <c r="G5" s="49">
        <f>VLOOKUP(B5,ForeignSecsHeldBySwissMonthly!$A$30:$L$203,2,)</f>
        <v>554.43656799999997</v>
      </c>
      <c r="H5" s="49">
        <f>VLOOKUP(B5,'SNB-OffshorePortfolios'!$A$30:$N$203,2,)</f>
        <v>1034.711896</v>
      </c>
      <c r="I5" s="49"/>
      <c r="J5" s="49">
        <f>D5+G5</f>
        <v>1298.0618449999999</v>
      </c>
      <c r="K5" s="49">
        <f>H5+E5</f>
        <v>1501.0618400000001</v>
      </c>
      <c r="L5" s="49">
        <f t="shared" ref="L5:L19" si="0">K5+J5</f>
        <v>2799.123685</v>
      </c>
      <c r="N5" s="49">
        <f>'SNB-AllHoldingsYearlyByCurrency'!$C23</f>
        <v>1358.6346249999999</v>
      </c>
      <c r="O5" s="49">
        <f>'SNB-AllHoldingsYearlyByCurrency'!$D23</f>
        <v>1585.812917</v>
      </c>
      <c r="P5" s="49">
        <f>'SNB-AllHoldingsYearlyByCurrency'!$B23</f>
        <v>2944.4475419999999</v>
      </c>
      <c r="R5" s="94">
        <f t="shared" ref="R5:R16" si="1">N5/J5</f>
        <v>1.0466640169983581</v>
      </c>
      <c r="S5" s="94">
        <f t="shared" ref="S5:S16" si="2">O5/K5</f>
        <v>1.0564607498116132</v>
      </c>
      <c r="T5" s="94">
        <f>'SNB-ForeignAssetsIIP'!$E55/1000</f>
        <v>651.79315199999996</v>
      </c>
      <c r="U5" s="94">
        <f>'SNB-ForeignLiabiltiesIIP'!$E49/1000</f>
        <v>486.82623100000001</v>
      </c>
      <c r="V5" s="94"/>
      <c r="W5" s="94"/>
      <c r="X5" s="110">
        <f t="shared" ref="X5:X19" si="3">P5/L5</f>
        <v>1.0519176261409113</v>
      </c>
      <c r="Y5" s="111">
        <f t="shared" ref="Y5:Y19" si="4">N5/J5</f>
        <v>1.0466640169983581</v>
      </c>
      <c r="Z5" s="111">
        <f t="shared" ref="Z5:Z19" si="5">O5/K5</f>
        <v>1.0564607498116132</v>
      </c>
      <c r="AA5" s="109">
        <f>(O5-E5)/H5</f>
        <v>1.0819078985441566</v>
      </c>
    </row>
    <row r="6" spans="2:27">
      <c r="B6" s="96">
        <v>36525</v>
      </c>
      <c r="C6" s="49">
        <f>VLOOKUP(B6,'SNB-SwissSecuritiesMonthly'!$A$31:$N$204,2,)</f>
        <v>1342.813997</v>
      </c>
      <c r="D6" s="49">
        <f>VLOOKUP(B6,'SNB-SwissSecHeldBySwissMonthly'!$A$31:$N$204,2,)</f>
        <v>813.12744299999997</v>
      </c>
      <c r="E6" s="49">
        <f>VLOOKUP(B6,SwissSecsHeldByForeignersMonth!$A$30:$N$203,2,)</f>
        <v>529.686554</v>
      </c>
      <c r="F6" s="49">
        <f>VLOOKUP(B6,'SNB-ForeignSecsMonthly'!$A$28:$L$201,2,)</f>
        <v>1935.3417260000001</v>
      </c>
      <c r="G6" s="49">
        <f>VLOOKUP(B6,ForeignSecsHeldBySwissMonthly!$A$30:$L$203,2,)</f>
        <v>712.10196199999996</v>
      </c>
      <c r="H6" s="49">
        <f>VLOOKUP(B6,'SNB-OffshorePortfolios'!$A$30:$N$203,2,)</f>
        <v>1223.2397639999999</v>
      </c>
      <c r="I6" s="49"/>
      <c r="J6" s="49">
        <f t="shared" ref="J6:J19" si="6">D6+G6</f>
        <v>1525.229405</v>
      </c>
      <c r="K6" s="49">
        <f t="shared" ref="K6:K19" si="7">H6+E6</f>
        <v>1752.9263179999998</v>
      </c>
      <c r="L6" s="49">
        <f t="shared" si="0"/>
        <v>3278.1557229999999</v>
      </c>
      <c r="N6" s="49">
        <f>'SNB-AllHoldingsYearlyByCurrency'!$C24</f>
        <v>1573.6101490000001</v>
      </c>
      <c r="O6" s="49">
        <f>'SNB-AllHoldingsYearlyByCurrency'!$D24</f>
        <v>1856.961016</v>
      </c>
      <c r="P6" s="49">
        <f>'SNB-AllHoldingsYearlyByCurrency'!$B24</f>
        <v>3430.5711649999998</v>
      </c>
      <c r="R6" s="94">
        <f t="shared" si="1"/>
        <v>1.031720306362701</v>
      </c>
      <c r="S6" s="94">
        <f t="shared" si="2"/>
        <v>1.0593491562832478</v>
      </c>
      <c r="T6" s="94">
        <f>'SNB-ForeignAssetsIIP'!$E56/1000</f>
        <v>810.16689106796991</v>
      </c>
      <c r="U6" s="94">
        <f>'SNB-ForeignLiabiltiesIIP'!$E50/1000</f>
        <v>550.54680900000005</v>
      </c>
      <c r="V6" s="94"/>
      <c r="W6" s="94"/>
      <c r="X6" s="110">
        <f t="shared" si="3"/>
        <v>1.046494265336644</v>
      </c>
      <c r="Y6" s="111">
        <f t="shared" si="4"/>
        <v>1.031720306362701</v>
      </c>
      <c r="Z6" s="111">
        <f t="shared" si="5"/>
        <v>1.0593491562832478</v>
      </c>
      <c r="AA6" s="109">
        <f t="shared" ref="AA6:AA19" si="8">(O6-E6)/H6</f>
        <v>1.0850484925864461</v>
      </c>
    </row>
    <row r="7" spans="2:27">
      <c r="B7" s="96">
        <v>36891</v>
      </c>
      <c r="C7" s="49">
        <f>VLOOKUP(B7,'SNB-SwissSecuritiesMonthly'!$A$31:$N$204,2,)</f>
        <v>1530.7256420000001</v>
      </c>
      <c r="D7" s="49">
        <f>VLOOKUP(B7,'SNB-SwissSecHeldBySwissMonthly'!$A$31:$N$204,2,)</f>
        <v>878.47575900000004</v>
      </c>
      <c r="E7" s="49">
        <f>VLOOKUP(B7,SwissSecsHeldByForeignersMonth!$A$30:$N$203,2,)</f>
        <v>652.24988299999995</v>
      </c>
      <c r="F7" s="49">
        <f>VLOOKUP(B7,'SNB-ForeignSecsMonthly'!$A$28:$L$201,2,)</f>
        <v>1966.260505</v>
      </c>
      <c r="G7" s="49">
        <f>VLOOKUP(B7,ForeignSecsHeldBySwissMonthly!$A$30:$L$203,2,)</f>
        <v>731.27894900000001</v>
      </c>
      <c r="H7" s="49">
        <f>VLOOKUP(B7,'SNB-OffshorePortfolios'!$A$30:$N$203,2,)</f>
        <v>1234.981556</v>
      </c>
      <c r="I7" s="49"/>
      <c r="J7" s="49">
        <f t="shared" si="6"/>
        <v>1609.7547079999999</v>
      </c>
      <c r="K7" s="49">
        <f t="shared" si="7"/>
        <v>1887.2314389999999</v>
      </c>
      <c r="L7" s="49">
        <f t="shared" si="0"/>
        <v>3496.9861469999996</v>
      </c>
      <c r="N7" s="49">
        <f>'SNB-AllHoldingsYearlyByCurrency'!$C25</f>
        <v>1661.1208670000001</v>
      </c>
      <c r="O7" s="49">
        <f>'SNB-AllHoldingsYearlyByCurrency'!$D25</f>
        <v>2016.334666</v>
      </c>
      <c r="P7" s="49">
        <f>'SNB-AllHoldingsYearlyByCurrency'!$B25</f>
        <v>3677.4555329999998</v>
      </c>
      <c r="R7" s="94">
        <f t="shared" si="1"/>
        <v>1.0319093081354107</v>
      </c>
      <c r="S7" s="94">
        <f t="shared" si="2"/>
        <v>1.0684087941373046</v>
      </c>
      <c r="T7" s="94">
        <f>'SNB-ForeignAssetsIIP'!$E57/1000</f>
        <v>827.7471375563739</v>
      </c>
      <c r="U7" s="94">
        <f>'SNB-ForeignLiabiltiesIIP'!$E51/1000</f>
        <v>671.354961</v>
      </c>
      <c r="V7" s="94"/>
      <c r="W7" s="94"/>
      <c r="X7" s="110">
        <f t="shared" si="3"/>
        <v>1.0516071206501123</v>
      </c>
      <c r="Y7" s="111">
        <f t="shared" si="4"/>
        <v>1.0319093081354107</v>
      </c>
      <c r="Z7" s="111">
        <f t="shared" si="5"/>
        <v>1.0684087941373046</v>
      </c>
      <c r="AA7" s="109">
        <f t="shared" si="8"/>
        <v>1.1045385871333613</v>
      </c>
    </row>
    <row r="8" spans="2:27">
      <c r="B8" s="96">
        <v>37256</v>
      </c>
      <c r="C8" s="49">
        <f>VLOOKUP(B8,'SNB-SwissSecuritiesMonthly'!$A$31:$N$204,2,)</f>
        <v>1311.781223</v>
      </c>
      <c r="D8" s="49">
        <f>VLOOKUP(B8,'SNB-SwissSecHeldBySwissMonthly'!$A$31:$N$204,2,)</f>
        <v>742.63760300000001</v>
      </c>
      <c r="E8" s="49">
        <f>VLOOKUP(B8,SwissSecsHeldByForeignersMonth!$A$30:$N$203,2,)</f>
        <v>569.14362000000006</v>
      </c>
      <c r="F8" s="49">
        <f>VLOOKUP(B8,'SNB-ForeignSecsMonthly'!$A$28:$L$201,2,)</f>
        <v>1987.4972809999999</v>
      </c>
      <c r="G8" s="49">
        <f>VLOOKUP(B8,ForeignSecsHeldBySwissMonthly!$A$30:$L$203,2,)</f>
        <v>694.11948700000005</v>
      </c>
      <c r="H8" s="49">
        <f>VLOOKUP(B8,'SNB-OffshorePortfolios'!$A$30:$N$203,2,)</f>
        <v>1293.377794</v>
      </c>
      <c r="I8" s="49"/>
      <c r="J8" s="49">
        <f t="shared" si="6"/>
        <v>1436.7570900000001</v>
      </c>
      <c r="K8" s="49">
        <f t="shared" si="7"/>
        <v>1862.521414</v>
      </c>
      <c r="L8" s="49">
        <f t="shared" si="0"/>
        <v>3299.2785039999999</v>
      </c>
      <c r="N8" s="49">
        <f>'SNB-AllHoldingsYearlyByCurrency'!$C26</f>
        <v>1481.870244</v>
      </c>
      <c r="O8" s="49">
        <f>'SNB-AllHoldingsYearlyByCurrency'!$D26</f>
        <v>1892.428846</v>
      </c>
      <c r="P8" s="49">
        <f>'SNB-AllHoldingsYearlyByCurrency'!$B26</f>
        <v>3374.29909</v>
      </c>
      <c r="R8" s="94">
        <f t="shared" si="1"/>
        <v>1.0313992910242049</v>
      </c>
      <c r="S8" s="94">
        <f t="shared" si="2"/>
        <v>1.0160574969904748</v>
      </c>
      <c r="T8" s="94">
        <f>'SNB-ForeignAssetsIIP'!$E58/1000</f>
        <v>822.86405901413002</v>
      </c>
      <c r="U8" s="94">
        <f>'SNB-ForeignLiabiltiesIIP'!$E52/1000</f>
        <v>586.56187299999999</v>
      </c>
      <c r="V8" s="94"/>
      <c r="W8" s="94"/>
      <c r="X8" s="110">
        <f t="shared" si="3"/>
        <v>1.0227384823406227</v>
      </c>
      <c r="Y8" s="111">
        <f t="shared" si="4"/>
        <v>1.0313992910242049</v>
      </c>
      <c r="Z8" s="111">
        <f t="shared" si="5"/>
        <v>1.0160574969904748</v>
      </c>
      <c r="AA8" s="109">
        <f t="shared" si="8"/>
        <v>1.0231235081804722</v>
      </c>
    </row>
    <row r="9" spans="2:27">
      <c r="B9" s="96">
        <v>37621</v>
      </c>
      <c r="C9" s="49">
        <f>VLOOKUP(B9,'SNB-SwissSecuritiesMonthly'!$A$31:$N$204,2,)</f>
        <v>1084.668482</v>
      </c>
      <c r="D9" s="49">
        <f>VLOOKUP(B9,'SNB-SwissSecHeldBySwissMonthly'!$A$31:$N$204,2,)</f>
        <v>617.36608000000001</v>
      </c>
      <c r="E9" s="49">
        <f>VLOOKUP(B9,SwissSecsHeldByForeignersMonth!$A$30:$N$203,2,)</f>
        <v>467.30240199999997</v>
      </c>
      <c r="F9" s="49">
        <f>VLOOKUP(B9,'SNB-ForeignSecsMonthly'!$A$28:$L$201,2,)</f>
        <v>1766.3733999999999</v>
      </c>
      <c r="G9" s="49">
        <f>VLOOKUP(B9,ForeignSecsHeldBySwissMonthly!$A$30:$L$203,2,)</f>
        <v>608.41185800000005</v>
      </c>
      <c r="H9" s="49">
        <f>VLOOKUP(B9,'SNB-OffshorePortfolios'!$A$30:$N$203,2,)</f>
        <v>1157.961542</v>
      </c>
      <c r="I9" s="49"/>
      <c r="J9" s="49">
        <f t="shared" si="6"/>
        <v>1225.7779380000002</v>
      </c>
      <c r="K9" s="49">
        <f t="shared" si="7"/>
        <v>1625.263944</v>
      </c>
      <c r="L9" s="49">
        <f t="shared" si="0"/>
        <v>2851.0418820000004</v>
      </c>
      <c r="N9" s="49">
        <f>'SNB-AllHoldingsYearlyByCurrency'!$C27</f>
        <v>1272.766241</v>
      </c>
      <c r="O9" s="49">
        <f>'SNB-AllHoldingsYearlyByCurrency'!$D27</f>
        <v>1658.93039</v>
      </c>
      <c r="P9" s="49">
        <f>'SNB-AllHoldingsYearlyByCurrency'!$B27</f>
        <v>2931.6966309999998</v>
      </c>
      <c r="R9" s="94">
        <f t="shared" si="1"/>
        <v>1.0383334546522078</v>
      </c>
      <c r="S9" s="94">
        <f t="shared" si="2"/>
        <v>1.0207144483357837</v>
      </c>
      <c r="T9" s="94">
        <f>'SNB-ForeignAssetsIIP'!$E59/1000</f>
        <v>735.535378244561</v>
      </c>
      <c r="U9" s="94">
        <f>'SNB-ForeignLiabiltiesIIP'!$E53/1000</f>
        <v>485.65971999999999</v>
      </c>
      <c r="V9" s="94"/>
      <c r="W9" s="94"/>
      <c r="X9" s="110">
        <f t="shared" si="3"/>
        <v>1.0282895700372596</v>
      </c>
      <c r="Y9" s="111">
        <f t="shared" si="4"/>
        <v>1.0383334546522078</v>
      </c>
      <c r="Z9" s="111">
        <f t="shared" si="5"/>
        <v>1.0207144483357837</v>
      </c>
      <c r="AA9" s="109">
        <f t="shared" si="8"/>
        <v>1.0290738895713689</v>
      </c>
    </row>
    <row r="10" spans="2:27">
      <c r="B10" s="96">
        <v>37986</v>
      </c>
      <c r="C10" s="49">
        <f>VLOOKUP(B10,'SNB-SwissSecuritiesMonthly'!$A$31:$N$204,2,)</f>
        <v>1218.5059879999999</v>
      </c>
      <c r="D10" s="49">
        <f>VLOOKUP(B10,'SNB-SwissSecHeldBySwissMonthly'!$A$31:$N$204,2,)</f>
        <v>675.77603899999997</v>
      </c>
      <c r="E10" s="49">
        <f>VLOOKUP(B10,SwissSecsHeldByForeignersMonth!$A$30:$N$203,2,)</f>
        <v>542.72994900000003</v>
      </c>
      <c r="F10" s="49">
        <f>VLOOKUP(B10,'SNB-ForeignSecsMonthly'!$A$28:$L$201,2,)</f>
        <v>1992.561672</v>
      </c>
      <c r="G10" s="49">
        <f>VLOOKUP(B10,ForeignSecsHeldBySwissMonthly!$A$30:$L$203,2,)</f>
        <v>685.80411600000002</v>
      </c>
      <c r="H10" s="49">
        <f>VLOOKUP(B10,'SNB-OffshorePortfolios'!$A$30:$N$203,2,)</f>
        <v>1306.757556</v>
      </c>
      <c r="I10" s="49"/>
      <c r="J10" s="49">
        <f t="shared" si="6"/>
        <v>1361.5801550000001</v>
      </c>
      <c r="K10" s="49">
        <f t="shared" si="7"/>
        <v>1849.4875050000001</v>
      </c>
      <c r="L10" s="49">
        <f t="shared" si="0"/>
        <v>3211.0676600000002</v>
      </c>
      <c r="N10" s="49">
        <f>'SNB-AllHoldingsYearlyByCurrency'!$C28</f>
        <v>1403.0132570000001</v>
      </c>
      <c r="O10" s="49">
        <f>'SNB-AllHoldingsYearlyByCurrency'!$D28</f>
        <v>1877.113683</v>
      </c>
      <c r="P10" s="49">
        <f>'SNB-AllHoldingsYearlyByCurrency'!$B28</f>
        <v>3280.1269400000001</v>
      </c>
      <c r="R10" s="94">
        <f t="shared" si="1"/>
        <v>1.0304301600224188</v>
      </c>
      <c r="S10" s="94">
        <f t="shared" si="2"/>
        <v>1.0149372071589096</v>
      </c>
      <c r="T10" s="94">
        <f>'SNB-ForeignAssetsIIP'!$E60/1000</f>
        <v>831.95670072163307</v>
      </c>
      <c r="U10" s="94">
        <f>'SNB-ForeignLiabiltiesIIP'!$E54/1000</f>
        <v>556.79040099999997</v>
      </c>
      <c r="V10" s="94"/>
      <c r="W10" s="94"/>
      <c r="X10" s="110">
        <f t="shared" si="3"/>
        <v>1.0215066411898652</v>
      </c>
      <c r="Y10" s="111">
        <f t="shared" si="4"/>
        <v>1.0304301600224188</v>
      </c>
      <c r="Z10" s="111">
        <f t="shared" si="5"/>
        <v>1.0149372071589096</v>
      </c>
      <c r="AA10" s="109">
        <f t="shared" si="8"/>
        <v>1.021141012633257</v>
      </c>
    </row>
    <row r="11" spans="2:27">
      <c r="B11" s="96">
        <v>38352</v>
      </c>
      <c r="C11" s="49">
        <f>VLOOKUP(B11,'SNB-SwissSecuritiesMonthly'!$A$31:$N$204,2,)</f>
        <v>1332.1120000000001</v>
      </c>
      <c r="D11" s="49">
        <f>VLOOKUP(B11,'SNB-SwissSecHeldBySwissMonthly'!$A$31:$N$204,2,)</f>
        <v>757.59386700000005</v>
      </c>
      <c r="E11" s="49">
        <f>VLOOKUP(B11,SwissSecsHeldByForeignersMonth!$A$30:$N$203,2,)</f>
        <v>574.51813300000003</v>
      </c>
      <c r="F11" s="49">
        <f>VLOOKUP(B11,'SNB-ForeignSecsMonthly'!$A$28:$L$201,2,)</f>
        <v>2112.8295600000001</v>
      </c>
      <c r="G11" s="49">
        <f>VLOOKUP(B11,ForeignSecsHeldBySwissMonthly!$A$30:$L$203,2,)</f>
        <v>720.65040999999997</v>
      </c>
      <c r="H11" s="49">
        <f>VLOOKUP(B11,'SNB-OffshorePortfolios'!$A$30:$N$203,2,)</f>
        <v>1392.1791499999999</v>
      </c>
      <c r="I11" s="49"/>
      <c r="J11" s="49">
        <f t="shared" si="6"/>
        <v>1478.244277</v>
      </c>
      <c r="K11" s="49">
        <f t="shared" si="7"/>
        <v>1966.697283</v>
      </c>
      <c r="L11" s="49">
        <f t="shared" si="0"/>
        <v>3444.9415600000002</v>
      </c>
      <c r="N11" s="49">
        <f>'SNB-AllHoldingsYearlyByCurrency'!$C29</f>
        <v>1529.2636620000001</v>
      </c>
      <c r="O11" s="49">
        <f>'SNB-AllHoldingsYearlyByCurrency'!$D29</f>
        <v>2002.7383580000001</v>
      </c>
      <c r="P11" s="49">
        <f>'SNB-AllHoldingsYearlyByCurrency'!$B29</f>
        <v>3532.0020199999999</v>
      </c>
      <c r="R11" s="94">
        <f t="shared" si="1"/>
        <v>1.0345135007750821</v>
      </c>
      <c r="S11" s="94">
        <f t="shared" si="2"/>
        <v>1.0183256850515516</v>
      </c>
      <c r="T11" s="94">
        <f>'SNB-ForeignAssetsIIP'!$E61/1000</f>
        <v>877.58138910805008</v>
      </c>
      <c r="U11" s="94">
        <f>'SNB-ForeignLiabiltiesIIP'!$E55/1000</f>
        <v>589.47800800000005</v>
      </c>
      <c r="V11" s="94"/>
      <c r="W11" s="94"/>
      <c r="X11" s="110">
        <f t="shared" si="3"/>
        <v>1.0252719700708071</v>
      </c>
      <c r="Y11" s="111">
        <f t="shared" si="4"/>
        <v>1.0345135007750821</v>
      </c>
      <c r="Z11" s="111">
        <f t="shared" si="5"/>
        <v>1.0183256850515516</v>
      </c>
      <c r="AA11" s="109">
        <f t="shared" si="8"/>
        <v>1.0258882450581164</v>
      </c>
    </row>
    <row r="12" spans="2:27">
      <c r="B12" s="96">
        <v>38717</v>
      </c>
      <c r="C12" s="49">
        <f>VLOOKUP(B12,'SNB-SwissSecuritiesMonthly'!$A$31:$N$204,2,)</f>
        <v>1695.9756339999999</v>
      </c>
      <c r="D12" s="49">
        <f>VLOOKUP(B12,'SNB-SwissSecHeldBySwissMonthly'!$A$31:$N$204,2,)</f>
        <v>910.55877299999997</v>
      </c>
      <c r="E12" s="49">
        <f>VLOOKUP(B12,SwissSecsHeldByForeignersMonth!$A$30:$N$203,2,)</f>
        <v>785.41686100000004</v>
      </c>
      <c r="F12" s="49">
        <f>VLOOKUP(B12,'SNB-ForeignSecsMonthly'!$A$28:$L$201,2,)</f>
        <v>2634.7245440000002</v>
      </c>
      <c r="G12" s="49">
        <f>VLOOKUP(B12,ForeignSecsHeldBySwissMonthly!$A$30:$L$203,2,)</f>
        <v>866.44441200000006</v>
      </c>
      <c r="H12" s="49">
        <f>VLOOKUP(B12,'SNB-OffshorePortfolios'!$A$30:$N$203,2,)</f>
        <v>1768.2801320000001</v>
      </c>
      <c r="I12" s="49"/>
      <c r="J12" s="49">
        <f t="shared" si="6"/>
        <v>1777.003185</v>
      </c>
      <c r="K12" s="49">
        <f t="shared" si="7"/>
        <v>2553.696993</v>
      </c>
      <c r="L12" s="49">
        <f t="shared" si="0"/>
        <v>4330.7001780000001</v>
      </c>
      <c r="N12" s="49">
        <f>'SNB-AllHoldingsYearlyByCurrency'!$C30</f>
        <v>1811.0301890000001</v>
      </c>
      <c r="O12" s="49">
        <f>'SNB-AllHoldingsYearlyByCurrency'!$D30</f>
        <v>2601.6674739999999</v>
      </c>
      <c r="P12" s="49">
        <f>'SNB-AllHoldingsYearlyByCurrency'!$B30</f>
        <v>4412.6976629999999</v>
      </c>
      <c r="R12" s="94">
        <f t="shared" si="1"/>
        <v>1.0191485329273622</v>
      </c>
      <c r="S12" s="94">
        <f t="shared" si="2"/>
        <v>1.0187847192253008</v>
      </c>
      <c r="T12" s="94">
        <f>'SNB-ForeignAssetsIIP'!$E62/1000</f>
        <v>977.08576517539996</v>
      </c>
      <c r="U12" s="94">
        <f>'SNB-ForeignLiabiltiesIIP'!$E56/1000</f>
        <v>773.12588600000004</v>
      </c>
      <c r="V12" s="94"/>
      <c r="W12" s="94"/>
      <c r="X12" s="110">
        <f t="shared" si="3"/>
        <v>1.0189340018079636</v>
      </c>
      <c r="Y12" s="111">
        <f t="shared" si="4"/>
        <v>1.0191485329273622</v>
      </c>
      <c r="Z12" s="111">
        <f t="shared" si="5"/>
        <v>1.0187847192253008</v>
      </c>
      <c r="AA12" s="109">
        <f t="shared" si="8"/>
        <v>1.0271283266332598</v>
      </c>
    </row>
    <row r="13" spans="2:27">
      <c r="B13" s="96">
        <v>39082</v>
      </c>
      <c r="C13" s="49">
        <f>VLOOKUP(B13,'SNB-SwissSecuritiesMonthly'!$A$31:$N$204,2,)</f>
        <v>1954.2782319999999</v>
      </c>
      <c r="D13" s="49">
        <f>VLOOKUP(B13,'SNB-SwissSecHeldBySwissMonthly'!$A$31:$N$204,2,)</f>
        <v>1015.590588</v>
      </c>
      <c r="E13" s="49">
        <f>VLOOKUP(B13,SwissSecsHeldByForeignersMonth!$A$30:$N$203,2,)</f>
        <v>938.68764399999998</v>
      </c>
      <c r="F13" s="49">
        <f>VLOOKUP(B13,'SNB-ForeignSecsMonthly'!$A$28:$L$201,2,)</f>
        <v>2910.2347129999998</v>
      </c>
      <c r="G13" s="49">
        <f>VLOOKUP(B13,ForeignSecsHeldBySwissMonthly!$A$30:$L$203,2,)</f>
        <v>977.27475200000003</v>
      </c>
      <c r="H13" s="49">
        <f>VLOOKUP(B13,'SNB-OffshorePortfolios'!$A$30:$N$203,2,)</f>
        <v>1932.959961</v>
      </c>
      <c r="I13" s="49"/>
      <c r="J13" s="49">
        <f t="shared" si="6"/>
        <v>1992.8653400000001</v>
      </c>
      <c r="K13" s="49">
        <f t="shared" si="7"/>
        <v>2871.6476050000001</v>
      </c>
      <c r="L13" s="49">
        <f t="shared" si="0"/>
        <v>4864.5129450000004</v>
      </c>
      <c r="N13" s="49">
        <f>'SNB-AllHoldingsYearlyByCurrency'!$C31</f>
        <v>2081.1854229999999</v>
      </c>
      <c r="O13" s="49">
        <f>'SNB-AllHoldingsYearlyByCurrency'!$D31</f>
        <v>2936.2470579999999</v>
      </c>
      <c r="P13" s="49">
        <f>'SNB-AllHoldingsYearlyByCurrency'!$B31</f>
        <v>5017.4324809999998</v>
      </c>
      <c r="R13" s="94">
        <f t="shared" si="1"/>
        <v>1.0443181389265368</v>
      </c>
      <c r="S13" s="94">
        <f t="shared" si="2"/>
        <v>1.0224956059676409</v>
      </c>
      <c r="T13" s="94">
        <f>'SNB-ForeignAssetsIIP'!$E63/1000</f>
        <v>1093.8424978495</v>
      </c>
      <c r="U13" s="94">
        <f>'SNB-ForeignLiabiltiesIIP'!$E57/1000</f>
        <v>903.14007499999991</v>
      </c>
      <c r="V13" s="94"/>
      <c r="W13" s="94"/>
      <c r="X13" s="110">
        <f t="shared" si="3"/>
        <v>1.0314357342099743</v>
      </c>
      <c r="Y13" s="111">
        <f t="shared" si="4"/>
        <v>1.0443181389265368</v>
      </c>
      <c r="Z13" s="111">
        <f t="shared" si="5"/>
        <v>1.0224956059676409</v>
      </c>
      <c r="AA13" s="109">
        <f t="shared" si="8"/>
        <v>1.0334199643569337</v>
      </c>
    </row>
    <row r="14" spans="2:27">
      <c r="B14" s="96">
        <v>39447</v>
      </c>
      <c r="C14" s="49">
        <f>VLOOKUP(B14,'SNB-SwissSecuritiesMonthly'!$A$31:$N$204,2,)</f>
        <v>1979.0310239999999</v>
      </c>
      <c r="D14" s="49">
        <f>VLOOKUP(B14,'SNB-SwissSecHeldBySwissMonthly'!$A$31:$N$204,2,)</f>
        <v>1079.984694</v>
      </c>
      <c r="E14" s="49">
        <f>VLOOKUP(B14,SwissSecsHeldByForeignersMonth!$A$30:$N$203,2,)</f>
        <v>899.04633000000001</v>
      </c>
      <c r="F14" s="49">
        <f>VLOOKUP(B14,'SNB-ForeignSecsMonthly'!$A$28:$L$201,2,)</f>
        <v>3256.3277269999999</v>
      </c>
      <c r="G14" s="49">
        <f>VLOOKUP(B14,ForeignSecsHeldBySwissMonthly!$A$30:$L$203,2,)</f>
        <v>1083.4285400000001</v>
      </c>
      <c r="H14" s="49">
        <f>VLOOKUP(B14,'SNB-OffshorePortfolios'!$A$30:$N$203,2,)</f>
        <v>2172.899187</v>
      </c>
      <c r="I14" s="49"/>
      <c r="J14" s="49">
        <f t="shared" si="6"/>
        <v>2163.4132340000001</v>
      </c>
      <c r="K14" s="49">
        <f t="shared" si="7"/>
        <v>3071.9455170000001</v>
      </c>
      <c r="L14" s="49">
        <f t="shared" si="0"/>
        <v>5235.3587509999998</v>
      </c>
      <c r="N14" s="49">
        <f>'SNB-AllHoldingsYearlyByCurrency'!$C32</f>
        <v>2270.6542199999999</v>
      </c>
      <c r="O14" s="49">
        <f>'SNB-AllHoldingsYearlyByCurrency'!$D32</f>
        <v>3131.6773450000001</v>
      </c>
      <c r="P14" s="49">
        <f>'SNB-AllHoldingsYearlyByCurrency'!$B32</f>
        <v>5402.3315650000004</v>
      </c>
      <c r="R14" s="94">
        <f t="shared" si="1"/>
        <v>1.0495702736373294</v>
      </c>
      <c r="S14" s="94">
        <f t="shared" si="2"/>
        <v>1.0194442992785668</v>
      </c>
      <c r="T14" s="94">
        <f>'SNB-ForeignAssetsIIP'!$E64/1000</f>
        <v>1218.2432800085801</v>
      </c>
      <c r="U14" s="94">
        <f>'SNB-ForeignLiabiltiesIIP'!$E58/1000</f>
        <v>882.07666399999994</v>
      </c>
      <c r="V14" s="94"/>
      <c r="W14" s="94"/>
      <c r="X14" s="110">
        <f t="shared" si="3"/>
        <v>1.0318932898281532</v>
      </c>
      <c r="Y14" s="111">
        <f t="shared" si="4"/>
        <v>1.0495702736373294</v>
      </c>
      <c r="Z14" s="111">
        <f t="shared" si="5"/>
        <v>1.0194442992785668</v>
      </c>
      <c r="AA14" s="109">
        <f t="shared" si="8"/>
        <v>1.027489461249451</v>
      </c>
    </row>
    <row r="15" spans="2:27">
      <c r="B15" s="96">
        <v>39813</v>
      </c>
      <c r="C15" s="49">
        <f>VLOOKUP(B15,'SNB-SwissSecuritiesMonthly'!$A$31:$N$204,2,)</f>
        <v>1465.6857210000001</v>
      </c>
      <c r="D15" s="49">
        <f>VLOOKUP(B15,'SNB-SwissSecHeldBySwissMonthly'!$A$31:$N$204,2,)</f>
        <v>850.94239700000003</v>
      </c>
      <c r="E15" s="49">
        <f>VLOOKUP(B15,SwissSecsHeldByForeignersMonth!$A$30:$N$203,2,)</f>
        <v>614.74332400000003</v>
      </c>
      <c r="F15" s="49">
        <f>VLOOKUP(B15,'SNB-ForeignSecsMonthly'!$A$28:$L$201,2,)</f>
        <v>2381.6779670000001</v>
      </c>
      <c r="G15" s="49">
        <f>VLOOKUP(B15,ForeignSecsHeldBySwissMonthly!$A$30:$L$203,2,)</f>
        <v>806.129728</v>
      </c>
      <c r="H15" s="49">
        <f>VLOOKUP(B15,'SNB-OffshorePortfolios'!$A$30:$N$203,2,)</f>
        <v>1575.548239</v>
      </c>
      <c r="I15" s="49"/>
      <c r="J15" s="49">
        <f t="shared" si="6"/>
        <v>1657.0721250000001</v>
      </c>
      <c r="K15" s="49">
        <f t="shared" si="7"/>
        <v>2190.2915629999998</v>
      </c>
      <c r="L15" s="49">
        <f t="shared" si="0"/>
        <v>3847.3636879999999</v>
      </c>
      <c r="N15" s="49">
        <f>'SNB-AllHoldingsYearlyByCurrency'!$C33</f>
        <v>1771.02016</v>
      </c>
      <c r="O15" s="49">
        <f>'SNB-AllHoldingsYearlyByCurrency'!$D33</f>
        <v>2241.259939</v>
      </c>
      <c r="P15" s="49">
        <f>'SNB-AllHoldingsYearlyByCurrency'!$B33</f>
        <v>4012.2800990000001</v>
      </c>
      <c r="R15" s="94">
        <f t="shared" si="1"/>
        <v>1.0687646803545137</v>
      </c>
      <c r="S15" s="94">
        <f t="shared" si="2"/>
        <v>1.0232701330092282</v>
      </c>
      <c r="T15" s="94">
        <f>'SNB-ForeignAssetsIIP'!$E65/1000</f>
        <v>967.59647769030994</v>
      </c>
      <c r="U15" s="94">
        <f>'SNB-ForeignLiabiltiesIIP'!$E59/1000</f>
        <v>625.39479400000005</v>
      </c>
      <c r="V15" s="113"/>
      <c r="W15" s="113"/>
      <c r="X15" s="110">
        <f t="shared" si="3"/>
        <v>1.0428647833617544</v>
      </c>
      <c r="Y15" s="111">
        <f t="shared" si="4"/>
        <v>1.0687646803545137</v>
      </c>
      <c r="Z15" s="111">
        <f t="shared" si="5"/>
        <v>1.0232701330092282</v>
      </c>
      <c r="AA15" s="109">
        <f t="shared" si="8"/>
        <v>1.0323496131304426</v>
      </c>
    </row>
    <row r="16" spans="2:27">
      <c r="B16" s="96">
        <v>40178</v>
      </c>
      <c r="C16" s="49">
        <f>VLOOKUP(B16,'SNB-SwissSecuritiesMonthly'!$A$31:$N$204,2,)</f>
        <v>1698.6092550000001</v>
      </c>
      <c r="D16" s="49">
        <f>VLOOKUP(B16,'SNB-SwissSecHeldBySwissMonthly'!$A$31:$N$204,2,)</f>
        <v>1007.41815</v>
      </c>
      <c r="E16" s="49">
        <f>VLOOKUP(B16,SwissSecsHeldByForeignersMonth!$A$30:$N$203,2,)</f>
        <v>691.19110499999999</v>
      </c>
      <c r="F16" s="49">
        <f>VLOOKUP(B16,'SNB-ForeignSecsMonthly'!$A$28:$L$201,2,)</f>
        <v>2658.5561010000001</v>
      </c>
      <c r="G16" s="49">
        <f>VLOOKUP(B16,ForeignSecsHeldBySwissMonthly!$A$30:$L$203,2,)</f>
        <v>939.78292999999996</v>
      </c>
      <c r="H16" s="49">
        <f>VLOOKUP(B16,'SNB-OffshorePortfolios'!$A$30:$N$203,2,)</f>
        <v>1718.773171</v>
      </c>
      <c r="J16" s="49">
        <f t="shared" si="6"/>
        <v>1947.2010799999998</v>
      </c>
      <c r="K16" s="49">
        <f t="shared" si="7"/>
        <v>2409.9642760000002</v>
      </c>
      <c r="L16" s="49">
        <f t="shared" si="0"/>
        <v>4357.1653559999995</v>
      </c>
      <c r="N16" s="49">
        <f>'SNB-AllHoldingsYearlyByCurrency'!$C34</f>
        <v>2024.6996320000001</v>
      </c>
      <c r="O16" s="49">
        <f>'SNB-AllHoldingsYearlyByCurrency'!$D34</f>
        <v>2485.4929000000002</v>
      </c>
      <c r="P16" s="49">
        <f>'SNB-AllHoldingsYearlyByCurrency'!$B34</f>
        <v>4510.192532</v>
      </c>
      <c r="R16" s="94">
        <f t="shared" si="1"/>
        <v>1.0397999738167771</v>
      </c>
      <c r="S16" s="94">
        <f t="shared" si="2"/>
        <v>1.0313401425706445</v>
      </c>
      <c r="T16" s="94">
        <f>'SNB-ForeignAssetsIIP'!$E66/1000</f>
        <v>1108.73730518156</v>
      </c>
      <c r="U16" s="94">
        <f>'SNB-ForeignLiabiltiesIIP'!$E60/1000</f>
        <v>705.80491599999993</v>
      </c>
      <c r="V16" s="113"/>
      <c r="W16" s="113"/>
      <c r="X16" s="110">
        <f t="shared" si="3"/>
        <v>1.0351208098607678</v>
      </c>
      <c r="Y16" s="111">
        <f t="shared" si="4"/>
        <v>1.0397999738167771</v>
      </c>
      <c r="Z16" s="111">
        <f t="shared" si="5"/>
        <v>1.0313401425706445</v>
      </c>
      <c r="AA16" s="109">
        <f t="shared" si="8"/>
        <v>1.0439433342772373</v>
      </c>
    </row>
    <row r="17" spans="2:27">
      <c r="B17" s="96">
        <v>40543</v>
      </c>
      <c r="C17" s="49">
        <f>VLOOKUP(B17,'SNB-SwissSecuritiesMonthly'!$A$31:$N$204,2,)</f>
        <v>1787.507404</v>
      </c>
      <c r="D17" s="49">
        <f>VLOOKUP(B17,'SNB-SwissSecHeldBySwissMonthly'!$A$31:$N$204,2,)</f>
        <v>1085.0732370000001</v>
      </c>
      <c r="E17" s="49">
        <f>VLOOKUP(B17,SwissSecsHeldByForeignersMonth!$A$30:$N$203,2,)</f>
        <v>702.434167</v>
      </c>
      <c r="F17" s="49">
        <f>VLOOKUP(B17,'SNB-ForeignSecsMonthly'!$A$28:$L$201,2,)</f>
        <v>2527.9281289999999</v>
      </c>
      <c r="G17" s="49">
        <f>VLOOKUP(B17,ForeignSecsHeldBySwissMonthly!$A$30:$L$203,2,)</f>
        <v>910.88701200000003</v>
      </c>
      <c r="H17" s="49">
        <f>VLOOKUP(B17,'SNB-OffshorePortfolios'!$A$30:$N$203,2,)</f>
        <v>1617.041117</v>
      </c>
      <c r="J17" s="49">
        <f t="shared" si="6"/>
        <v>1995.9602490000002</v>
      </c>
      <c r="K17" s="49">
        <f t="shared" si="7"/>
        <v>2319.4752840000001</v>
      </c>
      <c r="L17" s="49">
        <f t="shared" si="0"/>
        <v>4315.4355329999999</v>
      </c>
      <c r="N17" s="49">
        <f>'SNB-AllHoldingsYearlyByCurrency'!$C35</f>
        <v>2066.0866299999998</v>
      </c>
      <c r="O17" s="49">
        <f>'SNB-AllHoldingsYearlyByCurrency'!$D35</f>
        <v>2389.950816</v>
      </c>
      <c r="P17" s="49">
        <f>'SNB-AllHoldingsYearlyByCurrency'!$B35</f>
        <v>4456.0374460000003</v>
      </c>
      <c r="R17" s="95">
        <f>R16</f>
        <v>1.0397999738167771</v>
      </c>
      <c r="S17" s="95">
        <f>S16</f>
        <v>1.0313401425706445</v>
      </c>
      <c r="T17" s="94">
        <f>'SNB-ForeignAssetsIIP'!$E67/1000</f>
        <v>1050.02809859225</v>
      </c>
      <c r="U17" s="94">
        <f>'SNB-ForeignLiabiltiesIIP'!$E61/1000</f>
        <v>720.34445700000003</v>
      </c>
      <c r="V17" s="113"/>
      <c r="W17" s="113"/>
      <c r="X17" s="110">
        <f t="shared" si="3"/>
        <v>1.0325811640389069</v>
      </c>
      <c r="Y17" s="111">
        <f t="shared" si="4"/>
        <v>1.035134157123186</v>
      </c>
      <c r="Z17" s="111">
        <f t="shared" si="5"/>
        <v>1.0303842565110084</v>
      </c>
      <c r="AA17" s="109">
        <f t="shared" si="8"/>
        <v>1.0435830179326233</v>
      </c>
    </row>
    <row r="18" spans="2:27">
      <c r="B18" s="96">
        <v>40908</v>
      </c>
      <c r="C18" s="49">
        <f>VLOOKUP(B18,'SNB-SwissSecuritiesMonthly'!$A$31:$N$204,2,)</f>
        <v>1695.2811750000001</v>
      </c>
      <c r="D18" s="49">
        <f>VLOOKUP(B18,'SNB-SwissSecHeldBySwissMonthly'!$A$31:$N$204,2,)</f>
        <v>1062.501908</v>
      </c>
      <c r="E18" s="49">
        <f>VLOOKUP(B18,SwissSecsHeldByForeignersMonth!$A$30:$N$203,2,)</f>
        <v>632.779267</v>
      </c>
      <c r="F18" s="49">
        <f>VLOOKUP(B18,'SNB-ForeignSecsMonthly'!$A$28:$L$201,2,)</f>
        <v>2417.4009820000001</v>
      </c>
      <c r="G18" s="49">
        <f>VLOOKUP(B18,ForeignSecsHeldBySwissMonthly!$A$30:$L$203,2,)</f>
        <v>887.80936299999996</v>
      </c>
      <c r="H18" s="49">
        <f>VLOOKUP(B18,'SNB-OffshorePortfolios'!$A$30:$N$203,2,)</f>
        <v>1529.591619</v>
      </c>
      <c r="J18" s="49">
        <f t="shared" si="6"/>
        <v>1950.311271</v>
      </c>
      <c r="K18" s="49">
        <f t="shared" si="7"/>
        <v>2162.3708860000002</v>
      </c>
      <c r="L18" s="49">
        <f t="shared" si="0"/>
        <v>4112.6821570000002</v>
      </c>
      <c r="N18" s="49">
        <f>'SNB-AllHoldingsYearlyByCurrency'!$C36</f>
        <v>2015.7997800000001</v>
      </c>
      <c r="O18" s="49">
        <f>'SNB-AllHoldingsYearlyByCurrency'!$D36</f>
        <v>2224.284815</v>
      </c>
      <c r="P18" s="49">
        <f>'SNB-AllHoldingsYearlyByCurrency'!$B36</f>
        <v>4240.0845950000003</v>
      </c>
      <c r="T18" s="94">
        <f>'SNB-ForeignAssetsIIP'!$E68/1000</f>
        <v>1020.51278046978</v>
      </c>
      <c r="U18" s="94">
        <f>'SNB-ForeignLiabiltiesIIP'!$E62/1000</f>
        <v>648.72998400000006</v>
      </c>
      <c r="V18" s="114"/>
      <c r="W18" s="114"/>
      <c r="X18" s="110">
        <f t="shared" si="3"/>
        <v>1.0309779441095768</v>
      </c>
      <c r="Y18" s="111">
        <f t="shared" si="4"/>
        <v>1.0335784907638981</v>
      </c>
      <c r="Z18" s="111">
        <f t="shared" si="5"/>
        <v>1.0286324281374919</v>
      </c>
      <c r="AA18" s="109">
        <f t="shared" si="8"/>
        <v>1.0404774243209292</v>
      </c>
    </row>
    <row r="19" spans="2:27">
      <c r="B19" s="96">
        <v>41274</v>
      </c>
      <c r="C19" s="49">
        <f>VLOOKUP(B19,'SNB-SwissSecuritiesMonthly'!$A$31:$N$204,2,)</f>
        <v>1925.8238490000001</v>
      </c>
      <c r="D19" s="49">
        <f>VLOOKUP(B19,'SNB-SwissSecHeldBySwissMonthly'!$A$31:$N$204,2,)</f>
        <v>1177.4470180000001</v>
      </c>
      <c r="E19" s="49">
        <f>VLOOKUP(B19,SwissSecsHeldByForeignersMonth!$A$30:$N$203,2,)</f>
        <v>748.37683100000004</v>
      </c>
      <c r="F19" s="49">
        <f>VLOOKUP(B19,'SNB-ForeignSecsMonthly'!$A$28:$L$201,2,)</f>
        <v>2588.8645550000001</v>
      </c>
      <c r="G19" s="49">
        <f>VLOOKUP(B19,ForeignSecsHeldBySwissMonthly!$A$30:$L$203,2,)</f>
        <v>944.41196600000001</v>
      </c>
      <c r="H19" s="49">
        <f>VLOOKUP(B19,'SNB-OffshorePortfolios'!$A$30:$N$203,2,)</f>
        <v>1644.452589</v>
      </c>
      <c r="J19" s="49">
        <f t="shared" si="6"/>
        <v>2121.858984</v>
      </c>
      <c r="K19" s="49">
        <f t="shared" si="7"/>
        <v>2392.82942</v>
      </c>
      <c r="L19" s="49">
        <f t="shared" si="0"/>
        <v>4514.6884040000004</v>
      </c>
      <c r="N19" s="49">
        <f>'SNB-AllHoldingsYearlyByCurrency'!$C37</f>
        <v>2162.7659020000001</v>
      </c>
      <c r="O19" s="49">
        <f>'SNB-AllHoldingsYearlyByCurrency'!$D37</f>
        <v>2449.5002960000002</v>
      </c>
      <c r="P19" s="49">
        <f>'SNB-AllHoldingsYearlyByCurrency'!$B37</f>
        <v>4612.2661980000003</v>
      </c>
      <c r="T19" s="94"/>
      <c r="U19" s="114"/>
      <c r="V19" s="114"/>
      <c r="W19" s="114"/>
      <c r="X19" s="110">
        <f t="shared" si="3"/>
        <v>1.021613406124229</v>
      </c>
      <c r="Y19" s="111">
        <f t="shared" si="4"/>
        <v>1.019278810848629</v>
      </c>
      <c r="Z19" s="111">
        <f t="shared" si="5"/>
        <v>1.0236836255548882</v>
      </c>
      <c r="AA19" s="115">
        <f t="shared" si="8"/>
        <v>1.0344618485075705</v>
      </c>
    </row>
    <row r="20" spans="2:27" ht="14" thickBot="1">
      <c r="B20" s="96">
        <v>41425</v>
      </c>
      <c r="C20" s="49">
        <f>VLOOKUP(B20,'SNB-SwissSecuritiesMonthly'!$A$31:$N$204,2,)</f>
        <v>2109.0576080000001</v>
      </c>
      <c r="D20" s="49">
        <f>VLOOKUP(B20,'SNB-SwissSecHeldBySwissMonthly'!$A$31:$N$204,2,)</f>
        <v>1256.33195</v>
      </c>
      <c r="E20" s="49">
        <f>VLOOKUP(B20,SwissSecsHeldByForeignersMonth!$A$30:$N$203,2,)</f>
        <v>852.72565799999995</v>
      </c>
      <c r="F20" s="49">
        <f>VLOOKUP(B20,'SNB-ForeignSecsMonthly'!$A$28:$L$201,2,)</f>
        <v>2735.9680750000002</v>
      </c>
      <c r="G20" s="49">
        <f>VLOOKUP(B20,ForeignSecsHeldBySwissMonthly!$A$30:$L$203,2,)</f>
        <v>984.34950100000003</v>
      </c>
      <c r="H20" s="49">
        <f>VLOOKUP(B20,'SNB-OffshorePortfolios'!$A$30:$N$203,2,)</f>
        <v>1751.6185740000001</v>
      </c>
      <c r="J20" s="49">
        <f>D20+G20</f>
        <v>2240.6814509999999</v>
      </c>
      <c r="K20" s="49">
        <f>H20+E20</f>
        <v>2604.3442319999999</v>
      </c>
      <c r="L20" s="49">
        <f>K20+J20</f>
        <v>4845.0256829999998</v>
      </c>
      <c r="N20" s="49"/>
      <c r="O20" s="49"/>
      <c r="P20" s="49"/>
      <c r="R20" s="94">
        <f>AVERAGE(R5:R15)</f>
        <v>1.0387974239832842</v>
      </c>
      <c r="S20" s="94">
        <f>AVERAGE(S5:S15)</f>
        <v>1.0307498450226928</v>
      </c>
      <c r="T20" s="94"/>
      <c r="U20" s="94"/>
      <c r="V20" s="94"/>
      <c r="W20" s="94" t="s">
        <v>470</v>
      </c>
      <c r="X20" s="112">
        <f>AVERAGE(X5:X19)</f>
        <v>1.0328831206071698</v>
      </c>
      <c r="Y20" s="111">
        <f>AVERAGE(Y5:Y19)</f>
        <v>1.036970873091241</v>
      </c>
      <c r="Z20" s="111">
        <f>AVERAGE(Z5:Z19)</f>
        <v>1.030152583201577</v>
      </c>
      <c r="AA20" s="115">
        <f>AVERAGE(AA5:AA19)</f>
        <v>1.0435716416077083</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12"/>
  <sheetViews>
    <sheetView workbookViewId="0">
      <pane xSplit="1" ySplit="29" topLeftCell="B54" activePane="bottomRight" state="frozen"/>
      <selection activeCell="A2" sqref="A2"/>
      <selection pane="topRight" activeCell="A2" sqref="A2"/>
      <selection pane="bottomLeft" activeCell="A2" sqref="A2"/>
      <selection pane="bottomRight" activeCell="U90" sqref="U90"/>
    </sheetView>
  </sheetViews>
  <sheetFormatPr baseColWidth="10" defaultColWidth="8.83203125" defaultRowHeight="12" x14ac:dyDescent="0"/>
  <cols>
    <col min="1" max="1" width="11.6640625" style="152" customWidth="1"/>
    <col min="2" max="2" width="8.83203125" style="152"/>
    <col min="3" max="7" width="9" style="152" bestFit="1" customWidth="1"/>
    <col min="8" max="8" width="9.33203125" style="152" bestFit="1" customWidth="1"/>
    <col min="9" max="9" width="13.1640625" style="152" customWidth="1"/>
    <col min="10" max="14" width="9" style="152" bestFit="1" customWidth="1"/>
    <col min="15" max="16384" width="8.83203125" style="152"/>
  </cols>
  <sheetData>
    <row r="1" spans="1:15">
      <c r="A1" s="161" t="s">
        <v>513</v>
      </c>
    </row>
    <row r="2" spans="1:15">
      <c r="A2" s="161" t="s">
        <v>512</v>
      </c>
    </row>
    <row r="3" spans="1:15">
      <c r="A3" s="161" t="s">
        <v>511</v>
      </c>
    </row>
    <row r="4" spans="1:15">
      <c r="A4" s="161" t="s">
        <v>510</v>
      </c>
    </row>
    <row r="5" spans="1:15">
      <c r="A5" s="161" t="s">
        <v>509</v>
      </c>
    </row>
    <row r="7" spans="1:15">
      <c r="A7" s="161" t="s">
        <v>508</v>
      </c>
    </row>
    <row r="8" spans="1:15">
      <c r="A8" s="161" t="s">
        <v>507</v>
      </c>
    </row>
    <row r="9" spans="1:15">
      <c r="A9" s="161" t="s">
        <v>506</v>
      </c>
      <c r="O9" s="236"/>
    </row>
    <row r="10" spans="1:15">
      <c r="A10" s="161" t="s">
        <v>505</v>
      </c>
    </row>
    <row r="11" spans="1:15">
      <c r="A11" s="161" t="s">
        <v>504</v>
      </c>
    </row>
    <row r="12" spans="1:15">
      <c r="A12" s="161" t="s">
        <v>503</v>
      </c>
    </row>
    <row r="13" spans="1:15">
      <c r="A13" s="161" t="s">
        <v>502</v>
      </c>
    </row>
    <row r="14" spans="1:15">
      <c r="A14" s="161" t="s">
        <v>501</v>
      </c>
    </row>
    <row r="15" spans="1:15">
      <c r="A15" s="161" t="s">
        <v>500</v>
      </c>
    </row>
    <row r="17" spans="1:78">
      <c r="A17" s="161" t="s">
        <v>499</v>
      </c>
      <c r="B17" s="161" t="s">
        <v>498</v>
      </c>
    </row>
    <row r="18" spans="1:78">
      <c r="A18" s="161"/>
      <c r="B18" s="161" t="s">
        <v>497</v>
      </c>
    </row>
    <row r="20" spans="1:78">
      <c r="A20" s="161" t="s">
        <v>496</v>
      </c>
      <c r="B20" s="442" t="s">
        <v>495</v>
      </c>
      <c r="C20" s="442"/>
      <c r="D20" s="442"/>
      <c r="E20" s="442"/>
      <c r="F20" s="442"/>
      <c r="G20" s="442"/>
      <c r="H20" s="442"/>
    </row>
    <row r="21" spans="1:78">
      <c r="B21" s="444" t="s">
        <v>494</v>
      </c>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row>
    <row r="22" spans="1:78">
      <c r="B22" s="445" t="s">
        <v>493</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row>
    <row r="23" spans="1:78">
      <c r="B23" s="446" t="s">
        <v>492</v>
      </c>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E23" s="446"/>
      <c r="BF23" s="446"/>
      <c r="BG23" s="446"/>
      <c r="BH23" s="446"/>
      <c r="BI23" s="446"/>
      <c r="BJ23" s="446"/>
      <c r="BK23" s="446"/>
      <c r="BL23" s="446"/>
      <c r="BM23" s="446"/>
      <c r="BN23" s="446"/>
      <c r="BO23" s="446"/>
      <c r="BP23" s="446"/>
      <c r="BQ23" s="446"/>
      <c r="BR23" s="446"/>
      <c r="BS23" s="446"/>
      <c r="BT23" s="446"/>
      <c r="BU23" s="446"/>
      <c r="BV23" s="446"/>
      <c r="BW23" s="446"/>
      <c r="BX23" s="446"/>
      <c r="BY23" s="446"/>
      <c r="BZ23" s="446"/>
    </row>
    <row r="24" spans="1:78">
      <c r="B24" s="447" t="s">
        <v>491</v>
      </c>
      <c r="C24" s="447"/>
      <c r="D24" s="447"/>
      <c r="E24" s="447"/>
      <c r="F24" s="447"/>
      <c r="G24" s="447"/>
      <c r="H24" s="447"/>
      <c r="I24" s="447"/>
      <c r="J24" s="447"/>
      <c r="K24" s="447"/>
      <c r="L24" s="447"/>
      <c r="M24" s="447"/>
      <c r="N24" s="447"/>
      <c r="O24" s="447"/>
      <c r="P24" s="447"/>
      <c r="Q24" s="447"/>
      <c r="R24" s="447"/>
    </row>
    <row r="26" spans="1:78">
      <c r="B26" s="161" t="s">
        <v>161</v>
      </c>
      <c r="C26" s="161" t="s">
        <v>490</v>
      </c>
      <c r="D26" s="443" t="s">
        <v>489</v>
      </c>
      <c r="E26" s="443"/>
      <c r="F26" s="161" t="s">
        <v>488</v>
      </c>
      <c r="G26" s="443" t="s">
        <v>487</v>
      </c>
      <c r="H26" s="443"/>
      <c r="I26" s="443" t="s">
        <v>486</v>
      </c>
      <c r="J26" s="443"/>
      <c r="K26" s="443"/>
      <c r="L26" s="443"/>
      <c r="M26" s="443"/>
      <c r="N26" s="161" t="s">
        <v>485</v>
      </c>
    </row>
    <row r="27" spans="1:78">
      <c r="B27" s="161" t="s">
        <v>481</v>
      </c>
      <c r="C27" s="161" t="s">
        <v>481</v>
      </c>
      <c r="D27" s="161" t="s">
        <v>481</v>
      </c>
      <c r="E27" s="161" t="s">
        <v>484</v>
      </c>
      <c r="F27" s="161" t="s">
        <v>481</v>
      </c>
      <c r="G27" s="161" t="s">
        <v>481</v>
      </c>
      <c r="H27" s="161" t="s">
        <v>484</v>
      </c>
      <c r="I27" s="161" t="s">
        <v>481</v>
      </c>
      <c r="J27" s="443" t="s">
        <v>484</v>
      </c>
      <c r="K27" s="443"/>
      <c r="L27" s="443"/>
      <c r="M27" s="443"/>
      <c r="R27" s="152" t="s">
        <v>813</v>
      </c>
    </row>
    <row r="28" spans="1:78">
      <c r="B28" s="161" t="s">
        <v>481</v>
      </c>
      <c r="C28" s="161" t="s">
        <v>481</v>
      </c>
      <c r="D28" s="161" t="s">
        <v>481</v>
      </c>
      <c r="E28" s="161" t="s">
        <v>483</v>
      </c>
      <c r="F28" s="161" t="s">
        <v>481</v>
      </c>
      <c r="G28" s="161" t="s">
        <v>481</v>
      </c>
      <c r="H28" s="161" t="s">
        <v>482</v>
      </c>
      <c r="I28" s="161" t="s">
        <v>481</v>
      </c>
      <c r="J28" s="161" t="s">
        <v>480</v>
      </c>
      <c r="K28" s="161" t="s">
        <v>479</v>
      </c>
      <c r="L28" s="161" t="s">
        <v>478</v>
      </c>
      <c r="M28" s="161" t="s">
        <v>477</v>
      </c>
      <c r="R28" s="152" t="s">
        <v>476</v>
      </c>
      <c r="T28" s="152" t="s">
        <v>475</v>
      </c>
      <c r="U28" s="163" t="s">
        <v>812</v>
      </c>
    </row>
    <row r="29" spans="1:78">
      <c r="R29" s="152" t="s">
        <v>473</v>
      </c>
      <c r="S29" s="152" t="s">
        <v>474</v>
      </c>
      <c r="T29" s="152" t="s">
        <v>473</v>
      </c>
      <c r="U29" s="163" t="s">
        <v>473</v>
      </c>
    </row>
    <row r="30" spans="1:78">
      <c r="A30" s="155">
        <v>36160</v>
      </c>
      <c r="B30" s="154">
        <v>1034.711896</v>
      </c>
      <c r="C30" s="154">
        <v>26.912224999999999</v>
      </c>
      <c r="D30" s="154">
        <v>601.04406900000004</v>
      </c>
      <c r="E30" s="154">
        <v>100.612821</v>
      </c>
      <c r="F30" s="154">
        <v>195.59412399999999</v>
      </c>
      <c r="G30" s="154">
        <v>199.17553799999999</v>
      </c>
      <c r="H30" s="154" t="s">
        <v>472</v>
      </c>
      <c r="I30" s="154" t="s">
        <v>472</v>
      </c>
      <c r="J30" s="154" t="s">
        <v>472</v>
      </c>
      <c r="K30" s="154" t="s">
        <v>472</v>
      </c>
      <c r="L30" s="154" t="s">
        <v>472</v>
      </c>
      <c r="M30" s="154" t="s">
        <v>472</v>
      </c>
      <c r="N30" s="154">
        <v>11.985936000000001</v>
      </c>
      <c r="O30" s="154"/>
      <c r="R30" s="152">
        <f>B30/'SNB-ExchangeRateMonthly'!B1041</f>
        <v>649.00702251771941</v>
      </c>
      <c r="S30" s="152">
        <f>B30/'SNB-ExchangeRateMonthly'!D1041</f>
        <v>761.48947306446871</v>
      </c>
      <c r="T30" s="152">
        <f>R30*'SNB-AllHoldingsYearlyByCurrency'!S$37</f>
        <v>671.37300420807446</v>
      </c>
      <c r="U30" s="152">
        <f>T30+'SNB-ForeignFiduciaryDeposits'!T156/1000</f>
        <v>941.77506153730985</v>
      </c>
    </row>
    <row r="31" spans="1:78">
      <c r="A31" s="155">
        <v>36191</v>
      </c>
      <c r="B31" s="154">
        <v>1053.5046620000001</v>
      </c>
      <c r="C31" s="154">
        <v>25.872520999999999</v>
      </c>
      <c r="D31" s="154">
        <v>610.47398299999998</v>
      </c>
      <c r="E31" s="154">
        <v>102.932879</v>
      </c>
      <c r="F31" s="154">
        <v>202.96382800000001</v>
      </c>
      <c r="G31" s="154">
        <v>202.81748200000001</v>
      </c>
      <c r="H31" s="154" t="s">
        <v>472</v>
      </c>
      <c r="I31" s="154" t="s">
        <v>472</v>
      </c>
      <c r="J31" s="154" t="s">
        <v>472</v>
      </c>
      <c r="K31" s="154" t="s">
        <v>472</v>
      </c>
      <c r="L31" s="154" t="s">
        <v>472</v>
      </c>
      <c r="M31" s="154" t="s">
        <v>472</v>
      </c>
      <c r="N31" s="154">
        <v>11.376851</v>
      </c>
      <c r="O31" s="154"/>
      <c r="R31" s="152">
        <f>B31/'SNB-ExchangeRateMonthly'!B1042</f>
        <v>656.30741465237986</v>
      </c>
      <c r="S31" s="152">
        <f>B31/'SNB-ExchangeRateMonthly'!D1042</f>
        <v>762.08381221064815</v>
      </c>
      <c r="T31" s="152">
        <f>R31*'SNB-AllHoldingsYearlyByCurrency'!S$37</f>
        <v>678.9249813505254</v>
      </c>
      <c r="U31" s="152">
        <f>T31+'SNB-ForeignFiduciaryDeposits'!T157/1000</f>
        <v>947.93507355087422</v>
      </c>
    </row>
    <row r="32" spans="1:78">
      <c r="A32" s="155">
        <v>36219</v>
      </c>
      <c r="B32" s="154">
        <v>1054.3756760000001</v>
      </c>
      <c r="C32" s="154">
        <v>24.568736999999999</v>
      </c>
      <c r="D32" s="154">
        <v>609.373107</v>
      </c>
      <c r="E32" s="154">
        <v>99.735652999999999</v>
      </c>
      <c r="F32" s="154">
        <v>203.653954</v>
      </c>
      <c r="G32" s="154">
        <v>205.01795300000001</v>
      </c>
      <c r="H32" s="154" t="s">
        <v>472</v>
      </c>
      <c r="I32" s="154" t="s">
        <v>472</v>
      </c>
      <c r="J32" s="154" t="s">
        <v>472</v>
      </c>
      <c r="K32" s="154" t="s">
        <v>472</v>
      </c>
      <c r="L32" s="154" t="s">
        <v>472</v>
      </c>
      <c r="M32" s="154" t="s">
        <v>472</v>
      </c>
      <c r="N32" s="154">
        <v>11.761931000000001</v>
      </c>
      <c r="O32" s="154"/>
      <c r="R32" s="152">
        <f>B32/'SNB-ExchangeRateMonthly'!B1043</f>
        <v>659.6857135706689</v>
      </c>
      <c r="S32" s="152">
        <f>B32/'SNB-ExchangeRateMonthly'!D1043</f>
        <v>739.60134399551077</v>
      </c>
      <c r="T32" s="152">
        <f>R32*'SNB-AllHoldingsYearlyByCurrency'!S$37</f>
        <v>682.41970269434978</v>
      </c>
      <c r="U32" s="152">
        <f>T32+'SNB-ForeignFiduciaryDeposits'!T158/1000</f>
        <v>955.2689800515418</v>
      </c>
    </row>
    <row r="33" spans="1:21">
      <c r="A33" s="155">
        <v>36250</v>
      </c>
      <c r="B33" s="154">
        <v>1088.646733</v>
      </c>
      <c r="C33" s="154">
        <v>27.066036</v>
      </c>
      <c r="D33" s="154">
        <v>615.11888999999996</v>
      </c>
      <c r="E33" s="154">
        <v>104.44931099999999</v>
      </c>
      <c r="F33" s="154">
        <v>228.955389</v>
      </c>
      <c r="G33" s="154">
        <v>206.09184300000001</v>
      </c>
      <c r="H33" s="154" t="s">
        <v>472</v>
      </c>
      <c r="I33" s="154" t="s">
        <v>472</v>
      </c>
      <c r="J33" s="154" t="s">
        <v>472</v>
      </c>
      <c r="K33" s="154" t="s">
        <v>472</v>
      </c>
      <c r="L33" s="154" t="s">
        <v>472</v>
      </c>
      <c r="M33" s="154" t="s">
        <v>472</v>
      </c>
      <c r="N33" s="154">
        <v>11.414576</v>
      </c>
      <c r="O33" s="154"/>
      <c r="R33" s="152">
        <f>B33/'SNB-ExchangeRateMonthly'!B1044</f>
        <v>682.62273200401307</v>
      </c>
      <c r="S33" s="152">
        <f>B33/'SNB-ExchangeRateMonthly'!D1044</f>
        <v>743.25577456134363</v>
      </c>
      <c r="T33" s="152">
        <f>R33*'SNB-AllHoldingsYearlyByCurrency'!S$37</f>
        <v>706.14717318215924</v>
      </c>
      <c r="U33" s="152">
        <f>T33+'SNB-ForeignFiduciaryDeposits'!T159/1000</f>
        <v>987.59374955537214</v>
      </c>
    </row>
    <row r="34" spans="1:21">
      <c r="A34" s="155">
        <v>36280</v>
      </c>
      <c r="B34" s="154">
        <v>1133.4231709999999</v>
      </c>
      <c r="C34" s="154">
        <v>28.614288999999999</v>
      </c>
      <c r="D34" s="154">
        <v>630.77595699999995</v>
      </c>
      <c r="E34" s="154">
        <v>111.047304</v>
      </c>
      <c r="F34" s="154">
        <v>249.83918600000001</v>
      </c>
      <c r="G34" s="154">
        <v>212.232899</v>
      </c>
      <c r="H34" s="154" t="s">
        <v>472</v>
      </c>
      <c r="I34" s="154" t="s">
        <v>472</v>
      </c>
      <c r="J34" s="154" t="s">
        <v>472</v>
      </c>
      <c r="K34" s="154" t="s">
        <v>472</v>
      </c>
      <c r="L34" s="154" t="s">
        <v>472</v>
      </c>
      <c r="M34" s="154" t="s">
        <v>472</v>
      </c>
      <c r="N34" s="154">
        <v>11.960838000000001</v>
      </c>
      <c r="O34" s="154"/>
      <c r="R34" s="152">
        <f>B34/'SNB-ExchangeRateMonthly'!B1045</f>
        <v>707.54926712029453</v>
      </c>
      <c r="S34" s="152">
        <f>B34/'SNB-ExchangeRateMonthly'!D1045</f>
        <v>757.53453482154782</v>
      </c>
      <c r="T34" s="152">
        <f>R34*'SNB-AllHoldingsYearlyByCurrency'!S$37</f>
        <v>731.93272277543667</v>
      </c>
      <c r="U34" s="152">
        <f>T34+'SNB-ForeignFiduciaryDeposits'!T160/1000</f>
        <v>1014.3192637580198</v>
      </c>
    </row>
    <row r="35" spans="1:21">
      <c r="A35" s="155">
        <v>36311</v>
      </c>
      <c r="B35" s="154">
        <v>1121.7248219999999</v>
      </c>
      <c r="C35" s="154">
        <v>24.602485999999999</v>
      </c>
      <c r="D35" s="154">
        <v>620.90792199999999</v>
      </c>
      <c r="E35" s="154">
        <v>112.59116899999999</v>
      </c>
      <c r="F35" s="154">
        <v>246.16843900000001</v>
      </c>
      <c r="G35" s="154">
        <v>218.05513500000001</v>
      </c>
      <c r="H35" s="154" t="s">
        <v>472</v>
      </c>
      <c r="I35" s="154" t="s">
        <v>472</v>
      </c>
      <c r="J35" s="154" t="s">
        <v>472</v>
      </c>
      <c r="K35" s="154" t="s">
        <v>472</v>
      </c>
      <c r="L35" s="154" t="s">
        <v>472</v>
      </c>
      <c r="M35" s="154" t="s">
        <v>472</v>
      </c>
      <c r="N35" s="154">
        <v>11.99084</v>
      </c>
      <c r="O35" s="154"/>
      <c r="R35" s="152">
        <f>B35/'SNB-ExchangeRateMonthly'!B1046</f>
        <v>699.8532705265784</v>
      </c>
      <c r="S35" s="152">
        <f>B35/'SNB-ExchangeRateMonthly'!D1046</f>
        <v>744.29355848981481</v>
      </c>
      <c r="T35" s="152">
        <f>R35*'SNB-AllHoldingsYearlyByCurrency'!S$37</f>
        <v>723.97150791299305</v>
      </c>
      <c r="U35" s="152">
        <f>T35+'SNB-ForeignFiduciaryDeposits'!T161/1000</f>
        <v>1005.0764492656259</v>
      </c>
    </row>
    <row r="36" spans="1:21">
      <c r="A36" s="155">
        <v>36341</v>
      </c>
      <c r="B36" s="154">
        <v>1131.9605449999999</v>
      </c>
      <c r="C36" s="154">
        <v>23.380804999999999</v>
      </c>
      <c r="D36" s="154">
        <v>611.68993599999999</v>
      </c>
      <c r="E36" s="154">
        <v>113.965495</v>
      </c>
      <c r="F36" s="154">
        <v>262.632722</v>
      </c>
      <c r="G36" s="154">
        <v>222.431748</v>
      </c>
      <c r="H36" s="154" t="s">
        <v>472</v>
      </c>
      <c r="I36" s="154" t="s">
        <v>472</v>
      </c>
      <c r="J36" s="154" t="s">
        <v>472</v>
      </c>
      <c r="K36" s="154" t="s">
        <v>472</v>
      </c>
      <c r="L36" s="154" t="s">
        <v>472</v>
      </c>
      <c r="M36" s="154" t="s">
        <v>472</v>
      </c>
      <c r="N36" s="154">
        <v>11.825329</v>
      </c>
      <c r="O36" s="154"/>
      <c r="R36" s="152">
        <f>B36/'SNB-ExchangeRateMonthly'!B1047</f>
        <v>709.78213255580636</v>
      </c>
      <c r="S36" s="152">
        <f>B36/'SNB-ExchangeRateMonthly'!D1047</f>
        <v>737.09744416227124</v>
      </c>
      <c r="T36" s="152">
        <f>R36*'SNB-AllHoldingsYearlyByCurrency'!S$37</f>
        <v>734.2425368813249</v>
      </c>
      <c r="U36" s="152">
        <f>T36+'SNB-ForeignFiduciaryDeposits'!T162/1000</f>
        <v>1019.9843226851874</v>
      </c>
    </row>
    <row r="37" spans="1:21">
      <c r="A37" s="155">
        <v>36372</v>
      </c>
      <c r="B37" s="154">
        <v>1099.0718879999999</v>
      </c>
      <c r="C37" s="154">
        <v>19.706727999999998</v>
      </c>
      <c r="D37" s="154">
        <v>595.19897600000002</v>
      </c>
      <c r="E37" s="154">
        <v>114.49160000000001</v>
      </c>
      <c r="F37" s="154">
        <v>252.873808</v>
      </c>
      <c r="G37" s="154">
        <v>219.93453600000001</v>
      </c>
      <c r="H37" s="154" t="s">
        <v>472</v>
      </c>
      <c r="I37" s="154" t="s">
        <v>472</v>
      </c>
      <c r="J37" s="154" t="s">
        <v>472</v>
      </c>
      <c r="K37" s="154" t="s">
        <v>472</v>
      </c>
      <c r="L37" s="154" t="s">
        <v>472</v>
      </c>
      <c r="M37" s="154" t="s">
        <v>472</v>
      </c>
      <c r="N37" s="154">
        <v>11.357837999999999</v>
      </c>
      <c r="O37" s="154"/>
      <c r="R37" s="152">
        <f>B37/'SNB-ExchangeRateMonthly'!B1048</f>
        <v>685.16419674583881</v>
      </c>
      <c r="S37" s="152">
        <f>B37/'SNB-ExchangeRateMonthly'!D1048</f>
        <v>709.12438737983086</v>
      </c>
      <c r="T37" s="152">
        <f>R37*'SNB-AllHoldingsYearlyByCurrency'!S$37</f>
        <v>708.77622149690512</v>
      </c>
      <c r="U37" s="152">
        <f>T37+'SNB-ForeignFiduciaryDeposits'!T163/1000</f>
        <v>987.86667720415539</v>
      </c>
    </row>
    <row r="38" spans="1:21">
      <c r="A38" s="155">
        <v>36403</v>
      </c>
      <c r="B38" s="154">
        <v>1117.5706009999999</v>
      </c>
      <c r="C38" s="154">
        <v>21.752079999999999</v>
      </c>
      <c r="D38" s="154">
        <v>595.47187899999994</v>
      </c>
      <c r="E38" s="154">
        <v>96.222237000000007</v>
      </c>
      <c r="F38" s="154">
        <v>263.80624999999998</v>
      </c>
      <c r="G38" s="154">
        <v>225.30642399999999</v>
      </c>
      <c r="H38" s="154" t="s">
        <v>472</v>
      </c>
      <c r="I38" s="154" t="s">
        <v>472</v>
      </c>
      <c r="J38" s="154" t="s">
        <v>472</v>
      </c>
      <c r="K38" s="154" t="s">
        <v>472</v>
      </c>
      <c r="L38" s="154" t="s">
        <v>472</v>
      </c>
      <c r="M38" s="154" t="s">
        <v>472</v>
      </c>
      <c r="N38" s="154">
        <v>11.233969</v>
      </c>
      <c r="O38" s="154"/>
      <c r="R38" s="152">
        <f>B38/'SNB-ExchangeRateMonthly'!B1049</f>
        <v>698.35068487158662</v>
      </c>
      <c r="S38" s="152">
        <f>B38/'SNB-ExchangeRateMonthly'!D1049</f>
        <v>740.65252899463167</v>
      </c>
      <c r="T38" s="152">
        <f>R38*'SNB-AllHoldingsYearlyByCurrency'!S$37</f>
        <v>722.41714037878933</v>
      </c>
      <c r="U38" s="152">
        <f>T38+'SNB-ForeignFiduciaryDeposits'!T164/1000</f>
        <v>1006.1551894945801</v>
      </c>
    </row>
    <row r="39" spans="1:21">
      <c r="A39" s="155">
        <v>36433</v>
      </c>
      <c r="B39" s="154">
        <v>1108.085149</v>
      </c>
      <c r="C39" s="154">
        <v>20.477775000000001</v>
      </c>
      <c r="D39" s="154">
        <v>595.19538899999998</v>
      </c>
      <c r="E39" s="154">
        <v>101.057007</v>
      </c>
      <c r="F39" s="154">
        <v>259.25083999999998</v>
      </c>
      <c r="G39" s="154">
        <v>222.93603300000001</v>
      </c>
      <c r="H39" s="154" t="s">
        <v>472</v>
      </c>
      <c r="I39" s="154" t="s">
        <v>472</v>
      </c>
      <c r="J39" s="154" t="s">
        <v>472</v>
      </c>
      <c r="K39" s="154" t="s">
        <v>472</v>
      </c>
      <c r="L39" s="154" t="s">
        <v>472</v>
      </c>
      <c r="M39" s="154" t="s">
        <v>472</v>
      </c>
      <c r="N39" s="154">
        <v>10.225113</v>
      </c>
      <c r="O39" s="154"/>
      <c r="R39" s="152">
        <f>B39/'SNB-ExchangeRateMonthly'!B1050</f>
        <v>691.86135676823176</v>
      </c>
      <c r="S39" s="152">
        <f>B39/'SNB-ExchangeRateMonthly'!D1050</f>
        <v>726.80384953430405</v>
      </c>
      <c r="T39" s="152">
        <f>R39*'SNB-AllHoldingsYearlyByCurrency'!S$37</f>
        <v>715.7041780334207</v>
      </c>
      <c r="U39" s="152">
        <f>T39+'SNB-ForeignFiduciaryDeposits'!T165/1000</f>
        <v>998.77922798347072</v>
      </c>
    </row>
    <row r="40" spans="1:21">
      <c r="A40" s="155">
        <v>36464</v>
      </c>
      <c r="B40" s="154">
        <v>1125.2184999999999</v>
      </c>
      <c r="C40" s="154">
        <v>20.280709999999999</v>
      </c>
      <c r="D40" s="154">
        <v>593.16134199999999</v>
      </c>
      <c r="E40" s="154">
        <v>98.889419000000004</v>
      </c>
      <c r="F40" s="154">
        <v>276.55900600000001</v>
      </c>
      <c r="G40" s="154">
        <v>225.153772</v>
      </c>
      <c r="H40" s="154" t="s">
        <v>472</v>
      </c>
      <c r="I40" s="154" t="s">
        <v>472</v>
      </c>
      <c r="J40" s="154" t="s">
        <v>472</v>
      </c>
      <c r="K40" s="154" t="s">
        <v>472</v>
      </c>
      <c r="L40" s="154" t="s">
        <v>472</v>
      </c>
      <c r="M40" s="154" t="s">
        <v>472</v>
      </c>
      <c r="N40" s="154">
        <v>10.063677</v>
      </c>
      <c r="O40" s="154"/>
      <c r="R40" s="152">
        <f>B40/'SNB-ExchangeRateMonthly'!B1051</f>
        <v>705.9087202007529</v>
      </c>
      <c r="S40" s="152">
        <f>B40/'SNB-ExchangeRateMonthly'!D1051</f>
        <v>756.39856144124758</v>
      </c>
      <c r="T40" s="152">
        <f>R40*'SNB-AllHoldingsYearlyByCurrency'!S$37</f>
        <v>730.23563957648423</v>
      </c>
      <c r="U40" s="152">
        <f>T40+'SNB-ForeignFiduciaryDeposits'!T166/1000</f>
        <v>1020.7550875062208</v>
      </c>
    </row>
    <row r="41" spans="1:21">
      <c r="A41" s="155">
        <v>36494</v>
      </c>
      <c r="B41" s="154">
        <v>1181.806885</v>
      </c>
      <c r="C41" s="154">
        <v>19.924710999999999</v>
      </c>
      <c r="D41" s="154">
        <v>602.82056399999999</v>
      </c>
      <c r="E41" s="154">
        <v>105.898989</v>
      </c>
      <c r="F41" s="154">
        <v>303.25545699999998</v>
      </c>
      <c r="G41" s="154">
        <v>245.220945</v>
      </c>
      <c r="H41" s="154" t="s">
        <v>472</v>
      </c>
      <c r="I41" s="154" t="s">
        <v>472</v>
      </c>
      <c r="J41" s="154" t="s">
        <v>472</v>
      </c>
      <c r="K41" s="154" t="s">
        <v>472</v>
      </c>
      <c r="L41" s="154" t="s">
        <v>472</v>
      </c>
      <c r="M41" s="154" t="s">
        <v>472</v>
      </c>
      <c r="N41" s="154">
        <v>10.585205999999999</v>
      </c>
      <c r="O41" s="154"/>
      <c r="R41" s="152">
        <f>B41/'SNB-ExchangeRateMonthly'!B1052</f>
        <v>736.37415726836559</v>
      </c>
      <c r="S41" s="152">
        <f>B41/'SNB-ExchangeRateMonthly'!D1052</f>
        <v>762.25934275025793</v>
      </c>
      <c r="T41" s="152">
        <f>R41*'SNB-AllHoldingsYearlyByCurrency'!S$37</f>
        <v>761.75097192103794</v>
      </c>
      <c r="U41" s="152">
        <f>T41+'SNB-ForeignFiduciaryDeposits'!T167/1000</f>
        <v>1057.3195431715831</v>
      </c>
    </row>
    <row r="42" spans="1:21">
      <c r="A42" s="155">
        <v>36525</v>
      </c>
      <c r="B42" s="154">
        <v>1223.2397639999999</v>
      </c>
      <c r="C42" s="154">
        <v>19.053453000000001</v>
      </c>
      <c r="D42" s="154">
        <v>595.61037899999997</v>
      </c>
      <c r="E42" s="154">
        <v>108.83668400000001</v>
      </c>
      <c r="F42" s="154">
        <v>340.550659</v>
      </c>
      <c r="G42" s="154">
        <v>257.13571300000001</v>
      </c>
      <c r="H42" s="154" t="s">
        <v>472</v>
      </c>
      <c r="I42" s="154" t="s">
        <v>472</v>
      </c>
      <c r="J42" s="154" t="s">
        <v>472</v>
      </c>
      <c r="K42" s="154" t="s">
        <v>472</v>
      </c>
      <c r="L42" s="154" t="s">
        <v>472</v>
      </c>
      <c r="M42" s="154" t="s">
        <v>472</v>
      </c>
      <c r="N42" s="154">
        <v>10.889557999999999</v>
      </c>
      <c r="O42" s="154"/>
      <c r="R42" s="152">
        <f>B42/'SNB-ExchangeRateMonthly'!B1053</f>
        <v>763.95188858356232</v>
      </c>
      <c r="S42" s="152">
        <f>B42/'SNB-ExchangeRateMonthly'!D1053</f>
        <v>773.27249762943291</v>
      </c>
      <c r="T42" s="152">
        <f>R42*'SNB-AllHoldingsYearlyByCurrency'!S$37</f>
        <v>790.27908283500142</v>
      </c>
      <c r="U42" s="152">
        <f>T42+'SNB-ForeignFiduciaryDeposits'!T168/1000</f>
        <v>1090.1635444887611</v>
      </c>
    </row>
    <row r="43" spans="1:21">
      <c r="A43" s="155">
        <v>36556</v>
      </c>
      <c r="B43" s="154">
        <v>1241.6307879999999</v>
      </c>
      <c r="C43" s="154">
        <v>19.408391999999999</v>
      </c>
      <c r="D43" s="154">
        <v>605.62306699999999</v>
      </c>
      <c r="E43" s="154">
        <v>113.10431800000001</v>
      </c>
      <c r="F43" s="154">
        <v>341.17538400000001</v>
      </c>
      <c r="G43" s="154">
        <v>264.75480599999997</v>
      </c>
      <c r="H43" s="154" t="s">
        <v>472</v>
      </c>
      <c r="I43" s="154" t="s">
        <v>472</v>
      </c>
      <c r="J43" s="154" t="s">
        <v>472</v>
      </c>
      <c r="K43" s="154" t="s">
        <v>472</v>
      </c>
      <c r="L43" s="154" t="s">
        <v>472</v>
      </c>
      <c r="M43" s="154" t="s">
        <v>472</v>
      </c>
      <c r="N43" s="154">
        <v>10.669136</v>
      </c>
      <c r="O43" s="154"/>
      <c r="R43" s="152">
        <f>B43/'SNB-ExchangeRateMonthly'!B1054</f>
        <v>771.34297570975946</v>
      </c>
      <c r="S43" s="152">
        <f>B43/'SNB-ExchangeRateMonthly'!D1054</f>
        <v>783.16562886337829</v>
      </c>
      <c r="T43" s="152">
        <f>R43*'SNB-AllHoldingsYearlyByCurrency'!S$37</f>
        <v>797.92488048604787</v>
      </c>
      <c r="U43" s="152">
        <f>T43+'SNB-ForeignFiduciaryDeposits'!T169/1000</f>
        <v>1101.9666273954099</v>
      </c>
    </row>
    <row r="44" spans="1:21">
      <c r="A44" s="155">
        <v>36585</v>
      </c>
      <c r="B44" s="154">
        <v>1281.450558</v>
      </c>
      <c r="C44" s="154">
        <v>19.173031000000002</v>
      </c>
      <c r="D44" s="154">
        <v>602.36873800000001</v>
      </c>
      <c r="E44" s="154">
        <v>110.539019</v>
      </c>
      <c r="F44" s="154">
        <v>373.18337600000001</v>
      </c>
      <c r="G44" s="154">
        <v>275.772899</v>
      </c>
      <c r="H44" s="154" t="s">
        <v>472</v>
      </c>
      <c r="I44" s="154" t="s">
        <v>472</v>
      </c>
      <c r="J44" s="154" t="s">
        <v>472</v>
      </c>
      <c r="K44" s="154" t="s">
        <v>472</v>
      </c>
      <c r="L44" s="154" t="s">
        <v>472</v>
      </c>
      <c r="M44" s="154" t="s">
        <v>472</v>
      </c>
      <c r="N44" s="154">
        <v>10.952508</v>
      </c>
      <c r="O44" s="154"/>
      <c r="R44" s="152">
        <f>B44/'SNB-ExchangeRateMonthly'!B1055</f>
        <v>797.46752006969939</v>
      </c>
      <c r="S44" s="152">
        <f>B44/'SNB-ExchangeRateMonthly'!D1055</f>
        <v>785.3950465800441</v>
      </c>
      <c r="T44" s="152">
        <f>R44*'SNB-AllHoldingsYearlyByCurrency'!S$37</f>
        <v>824.94972493604928</v>
      </c>
      <c r="U44" s="152">
        <f>T44+'SNB-ForeignFiduciaryDeposits'!T170/1000</f>
        <v>1132.883634949118</v>
      </c>
    </row>
    <row r="45" spans="1:21">
      <c r="A45" s="155">
        <v>36616</v>
      </c>
      <c r="B45" s="154">
        <v>1300.1658130000001</v>
      </c>
      <c r="C45" s="154">
        <v>19.172674000000001</v>
      </c>
      <c r="D45" s="154">
        <v>605.20460400000002</v>
      </c>
      <c r="E45" s="154">
        <v>116.63795399999999</v>
      </c>
      <c r="F45" s="154">
        <v>383.27121</v>
      </c>
      <c r="G45" s="154">
        <v>282.16157900000002</v>
      </c>
      <c r="H45" s="154" t="s">
        <v>472</v>
      </c>
      <c r="I45" s="154" t="s">
        <v>472</v>
      </c>
      <c r="J45" s="154" t="s">
        <v>472</v>
      </c>
      <c r="K45" s="154" t="s">
        <v>472</v>
      </c>
      <c r="L45" s="154" t="s">
        <v>472</v>
      </c>
      <c r="M45" s="154" t="s">
        <v>472</v>
      </c>
      <c r="N45" s="154">
        <v>10.355741999999999</v>
      </c>
      <c r="O45" s="154"/>
      <c r="R45" s="152">
        <f>B45/'SNB-ExchangeRateMonthly'!B1056</f>
        <v>810.27409510158293</v>
      </c>
      <c r="S45" s="152">
        <f>B45/'SNB-ExchangeRateMonthly'!D1056</f>
        <v>782.47822159364478</v>
      </c>
      <c r="T45" s="152">
        <f>R45*'SNB-AllHoldingsYearlyByCurrency'!S$37</f>
        <v>838.1976382165825</v>
      </c>
      <c r="U45" s="152">
        <f>T45+'SNB-ForeignFiduciaryDeposits'!T171/1000</f>
        <v>1150.8462733904576</v>
      </c>
    </row>
    <row r="46" spans="1:21">
      <c r="A46" s="155">
        <v>36646</v>
      </c>
      <c r="B46" s="154">
        <v>1301.8316850000001</v>
      </c>
      <c r="C46" s="154">
        <v>19.447823</v>
      </c>
      <c r="D46" s="154">
        <v>610.84855100000004</v>
      </c>
      <c r="E46" s="154">
        <v>115.021951</v>
      </c>
      <c r="F46" s="154">
        <v>381.637969</v>
      </c>
      <c r="G46" s="154">
        <v>279.62480399999998</v>
      </c>
      <c r="H46" s="154" t="s">
        <v>472</v>
      </c>
      <c r="I46" s="154" t="s">
        <v>472</v>
      </c>
      <c r="J46" s="154" t="s">
        <v>472</v>
      </c>
      <c r="K46" s="154" t="s">
        <v>472</v>
      </c>
      <c r="L46" s="154" t="s">
        <v>472</v>
      </c>
      <c r="M46" s="154" t="s">
        <v>472</v>
      </c>
      <c r="N46" s="154">
        <v>10.272542</v>
      </c>
      <c r="O46" s="154"/>
      <c r="R46" s="152">
        <f>B46/'SNB-ExchangeRateMonthly'!B1057</f>
        <v>827.19004003049952</v>
      </c>
      <c r="S46" s="152">
        <f>B46/'SNB-ExchangeRateMonthly'!D1057</f>
        <v>783.99981029810306</v>
      </c>
      <c r="T46" s="152">
        <f>R46*'SNB-AllHoldingsYearlyByCurrency'!S$37</f>
        <v>855.69653787700179</v>
      </c>
      <c r="U46" s="152">
        <f>T46+'SNB-ForeignFiduciaryDeposits'!T172/1000</f>
        <v>1181.8173918609896</v>
      </c>
    </row>
    <row r="47" spans="1:21">
      <c r="A47" s="155">
        <v>36677</v>
      </c>
      <c r="B47" s="154">
        <v>1272.3298789999999</v>
      </c>
      <c r="C47" s="154">
        <v>18.451689999999999</v>
      </c>
      <c r="D47" s="154">
        <v>599.77314000000001</v>
      </c>
      <c r="E47" s="154">
        <v>112.460328</v>
      </c>
      <c r="F47" s="154">
        <v>369.53241800000001</v>
      </c>
      <c r="G47" s="154">
        <v>274.48369300000002</v>
      </c>
      <c r="H47" s="154" t="s">
        <v>472</v>
      </c>
      <c r="I47" s="154" t="s">
        <v>472</v>
      </c>
      <c r="J47" s="154" t="s">
        <v>472</v>
      </c>
      <c r="K47" s="154" t="s">
        <v>472</v>
      </c>
      <c r="L47" s="154" t="s">
        <v>472</v>
      </c>
      <c r="M47" s="154" t="s">
        <v>472</v>
      </c>
      <c r="N47" s="154">
        <v>10.088939999999999</v>
      </c>
      <c r="O47" s="154"/>
      <c r="R47" s="152">
        <f>B47/'SNB-ExchangeRateMonthly'!B1058</f>
        <v>817.43005396723413</v>
      </c>
      <c r="S47" s="152">
        <f>B47/'SNB-ExchangeRateMonthly'!D1058</f>
        <v>741.27818632020501</v>
      </c>
      <c r="T47" s="152">
        <f>R47*'SNB-AllHoldingsYearlyByCurrency'!S$37</f>
        <v>845.6002046525881</v>
      </c>
      <c r="U47" s="152">
        <f>T47+'SNB-ForeignFiduciaryDeposits'!T173/1000</f>
        <v>1174.9519553753635</v>
      </c>
    </row>
    <row r="48" spans="1:21">
      <c r="A48" s="155">
        <v>36707</v>
      </c>
      <c r="B48" s="154">
        <v>1252.0939619999999</v>
      </c>
      <c r="C48" s="154">
        <v>17.115939999999998</v>
      </c>
      <c r="D48" s="154">
        <v>585.47062600000004</v>
      </c>
      <c r="E48" s="154">
        <v>110.57594899999999</v>
      </c>
      <c r="F48" s="154">
        <v>367.91446200000001</v>
      </c>
      <c r="G48" s="154">
        <v>271.41875800000003</v>
      </c>
      <c r="H48" s="154" t="s">
        <v>472</v>
      </c>
      <c r="I48" s="154" t="s">
        <v>472</v>
      </c>
      <c r="J48" s="154" t="s">
        <v>472</v>
      </c>
      <c r="K48" s="154" t="s">
        <v>472</v>
      </c>
      <c r="L48" s="154" t="s">
        <v>472</v>
      </c>
      <c r="M48" s="154" t="s">
        <v>472</v>
      </c>
      <c r="N48" s="154">
        <v>10.174179000000001</v>
      </c>
      <c r="O48" s="154"/>
      <c r="R48" s="152">
        <f>B48/'SNB-ExchangeRateMonthly'!B1059</f>
        <v>802.72724836517489</v>
      </c>
      <c r="S48" s="152">
        <f>B48/'SNB-ExchangeRateMonthly'!D1059</f>
        <v>762.58844143979525</v>
      </c>
      <c r="T48" s="152">
        <f>R48*'SNB-AllHoldingsYearlyByCurrency'!S$37</f>
        <v>830.39071319123445</v>
      </c>
      <c r="U48" s="152">
        <f>T48+'SNB-ForeignFiduciaryDeposits'!T174/1000</f>
        <v>1150.3099336041078</v>
      </c>
    </row>
    <row r="49" spans="1:21">
      <c r="A49" s="155">
        <v>36738</v>
      </c>
      <c r="B49" s="154">
        <v>1272.405716</v>
      </c>
      <c r="C49" s="154">
        <v>17.369664</v>
      </c>
      <c r="D49" s="154">
        <v>591.781159</v>
      </c>
      <c r="E49" s="154">
        <v>117.087935</v>
      </c>
      <c r="F49" s="154">
        <v>372.49275799999998</v>
      </c>
      <c r="G49" s="154">
        <v>274.55668900000001</v>
      </c>
      <c r="H49" s="154" t="s">
        <v>472</v>
      </c>
      <c r="I49" s="154" t="s">
        <v>472</v>
      </c>
      <c r="J49" s="154" t="s">
        <v>472</v>
      </c>
      <c r="K49" s="154" t="s">
        <v>472</v>
      </c>
      <c r="L49" s="154" t="s">
        <v>472</v>
      </c>
      <c r="M49" s="154" t="s">
        <v>472</v>
      </c>
      <c r="N49" s="154">
        <v>16.205449000000002</v>
      </c>
      <c r="O49" s="154"/>
      <c r="R49" s="152">
        <f>B49/'SNB-ExchangeRateMonthly'!B1060</f>
        <v>820.483438225432</v>
      </c>
      <c r="S49" s="152">
        <f>B49/'SNB-ExchangeRateMonthly'!D1060</f>
        <v>771.71622755943713</v>
      </c>
      <c r="T49" s="152">
        <f>R49*'SNB-AllHoldingsYearlyByCurrency'!S$37</f>
        <v>848.75881417652738</v>
      </c>
      <c r="U49" s="152">
        <f>T49+'SNB-ForeignFiduciaryDeposits'!T175/1000</f>
        <v>1181.0685897762178</v>
      </c>
    </row>
    <row r="50" spans="1:21">
      <c r="A50" s="155">
        <v>36769</v>
      </c>
      <c r="B50" s="154">
        <v>1325.3923359999999</v>
      </c>
      <c r="C50" s="154">
        <v>17.281006999999999</v>
      </c>
      <c r="D50" s="154">
        <v>599.23372900000004</v>
      </c>
      <c r="E50" s="154">
        <v>117.069579</v>
      </c>
      <c r="F50" s="154">
        <v>404.02092299999998</v>
      </c>
      <c r="G50" s="154">
        <v>286.96778799999998</v>
      </c>
      <c r="H50" s="154" t="s">
        <v>472</v>
      </c>
      <c r="I50" s="154" t="s">
        <v>472</v>
      </c>
      <c r="J50" s="154" t="s">
        <v>472</v>
      </c>
      <c r="K50" s="154" t="s">
        <v>472</v>
      </c>
      <c r="L50" s="154" t="s">
        <v>472</v>
      </c>
      <c r="M50" s="154" t="s">
        <v>472</v>
      </c>
      <c r="N50" s="154">
        <v>17.888888000000001</v>
      </c>
      <c r="O50" s="154"/>
      <c r="R50" s="152">
        <f>B50/'SNB-ExchangeRateMonthly'!B1061</f>
        <v>854.43033522434234</v>
      </c>
      <c r="S50" s="152">
        <f>B50/'SNB-ExchangeRateMonthly'!D1061</f>
        <v>772.64331118106554</v>
      </c>
      <c r="T50" s="152">
        <f>R50*'SNB-AllHoldingsYearlyByCurrency'!S$37</f>
        <v>883.87558399711634</v>
      </c>
      <c r="U50" s="152">
        <f>T50+'SNB-ForeignFiduciaryDeposits'!T176/1000</f>
        <v>1226.795259087369</v>
      </c>
    </row>
    <row r="51" spans="1:21">
      <c r="A51" s="155">
        <v>36799</v>
      </c>
      <c r="B51" s="154">
        <v>1290.127129</v>
      </c>
      <c r="C51" s="154">
        <v>16.565519999999999</v>
      </c>
      <c r="D51" s="154">
        <v>593.81129799999997</v>
      </c>
      <c r="E51" s="154">
        <v>114.804928</v>
      </c>
      <c r="F51" s="154">
        <v>379.76445699999999</v>
      </c>
      <c r="G51" s="154">
        <v>282.69810899999999</v>
      </c>
      <c r="H51" s="154" t="s">
        <v>472</v>
      </c>
      <c r="I51" s="154" t="s">
        <v>472</v>
      </c>
      <c r="J51" s="154" t="s">
        <v>472</v>
      </c>
      <c r="K51" s="154" t="s">
        <v>472</v>
      </c>
      <c r="L51" s="154" t="s">
        <v>472</v>
      </c>
      <c r="M51" s="154" t="s">
        <v>472</v>
      </c>
      <c r="N51" s="154">
        <v>17.287742000000001</v>
      </c>
      <c r="O51" s="154"/>
      <c r="R51" s="152">
        <f>B51/'SNB-ExchangeRateMonthly'!B1062</f>
        <v>843.220345751634</v>
      </c>
      <c r="S51" s="152">
        <f>B51/'SNB-ExchangeRateMonthly'!D1062</f>
        <v>735.03140895624438</v>
      </c>
      <c r="T51" s="152">
        <f>R51*'SNB-AllHoldingsYearlyByCurrency'!S$37</f>
        <v>872.27927756542806</v>
      </c>
      <c r="U51" s="152">
        <f>T51+'SNB-ForeignFiduciaryDeposits'!T177/1000</f>
        <v>1221.4616305066047</v>
      </c>
    </row>
    <row r="52" spans="1:21">
      <c r="A52" s="155">
        <v>36830</v>
      </c>
      <c r="B52" s="154">
        <v>1317.5131369999999</v>
      </c>
      <c r="C52" s="154">
        <v>16.668997000000001</v>
      </c>
      <c r="D52" s="154">
        <v>611.72759699999995</v>
      </c>
      <c r="E52" s="154">
        <v>119.901225</v>
      </c>
      <c r="F52" s="154">
        <v>383.223208</v>
      </c>
      <c r="G52" s="154">
        <v>288.70419900000002</v>
      </c>
      <c r="H52" s="154" t="s">
        <v>472</v>
      </c>
      <c r="I52" s="154" t="s">
        <v>472</v>
      </c>
      <c r="J52" s="154" t="s">
        <v>472</v>
      </c>
      <c r="K52" s="154" t="s">
        <v>472</v>
      </c>
      <c r="L52" s="154" t="s">
        <v>472</v>
      </c>
      <c r="M52" s="154" t="s">
        <v>472</v>
      </c>
      <c r="N52" s="154">
        <v>17.189139999999998</v>
      </c>
      <c r="O52" s="154"/>
      <c r="R52" s="152">
        <f>B52/'SNB-ExchangeRateMonthly'!B1063</f>
        <v>870.62257120200877</v>
      </c>
      <c r="S52" s="152">
        <f>B52/'SNB-ExchangeRateMonthly'!D1063</f>
        <v>744.98905117331071</v>
      </c>
      <c r="T52" s="152">
        <f>R52*'SNB-AllHoldingsYearlyByCurrency'!S$37</f>
        <v>900.6258343580439</v>
      </c>
      <c r="U52" s="152">
        <f>T52+'SNB-ForeignFiduciaryDeposits'!T178/1000</f>
        <v>1267.8696062472925</v>
      </c>
    </row>
    <row r="53" spans="1:21">
      <c r="A53" s="155">
        <v>36860</v>
      </c>
      <c r="B53" s="154">
        <v>1259.625196</v>
      </c>
      <c r="C53" s="154">
        <v>16.203113999999999</v>
      </c>
      <c r="D53" s="154">
        <v>598.57855099999995</v>
      </c>
      <c r="E53" s="154">
        <v>116.630486</v>
      </c>
      <c r="F53" s="154">
        <v>348.64560499999999</v>
      </c>
      <c r="G53" s="154">
        <v>281.59512699999999</v>
      </c>
      <c r="H53" s="154" t="s">
        <v>472</v>
      </c>
      <c r="I53" s="154" t="s">
        <v>472</v>
      </c>
      <c r="J53" s="154" t="s">
        <v>472</v>
      </c>
      <c r="K53" s="154" t="s">
        <v>472</v>
      </c>
      <c r="L53" s="154" t="s">
        <v>472</v>
      </c>
      <c r="M53" s="154" t="s">
        <v>472</v>
      </c>
      <c r="N53" s="154">
        <v>14.602796</v>
      </c>
      <c r="O53" s="154"/>
      <c r="R53" s="152">
        <f>B53/'SNB-ExchangeRateMonthly'!B1064</f>
        <v>827.99263524617095</v>
      </c>
      <c r="S53" s="152">
        <f>B53/'SNB-ExchangeRateMonthly'!D1064</f>
        <v>708.96898519727586</v>
      </c>
      <c r="T53" s="152">
        <f>R53*'SNB-AllHoldingsYearlyByCurrency'!S$37</f>
        <v>856.52679200740852</v>
      </c>
      <c r="U53" s="152">
        <f>T53+'SNB-ForeignFiduciaryDeposits'!T179/1000</f>
        <v>1214.7927487549271</v>
      </c>
    </row>
    <row r="54" spans="1:21">
      <c r="A54" s="155">
        <v>36891</v>
      </c>
      <c r="B54" s="154">
        <v>1234.981556</v>
      </c>
      <c r="C54" s="154">
        <v>15.924144</v>
      </c>
      <c r="D54" s="154">
        <v>589.39847299999997</v>
      </c>
      <c r="E54" s="154">
        <v>116.434383</v>
      </c>
      <c r="F54" s="154">
        <v>343.214134</v>
      </c>
      <c r="G54" s="154">
        <v>272.39669600000002</v>
      </c>
      <c r="H54" s="154" t="s">
        <v>472</v>
      </c>
      <c r="I54" s="154" t="s">
        <v>472</v>
      </c>
      <c r="J54" s="154" t="s">
        <v>472</v>
      </c>
      <c r="K54" s="154" t="s">
        <v>472</v>
      </c>
      <c r="L54" s="154" t="s">
        <v>472</v>
      </c>
      <c r="M54" s="154" t="s">
        <v>472</v>
      </c>
      <c r="N54" s="154">
        <v>14.048107</v>
      </c>
      <c r="O54" s="154"/>
      <c r="R54" s="152">
        <f>B54/'SNB-ExchangeRateMonthly'!B1065</f>
        <v>815.97724215394771</v>
      </c>
      <c r="S54" s="152">
        <f>B54/'SNB-ExchangeRateMonthly'!D1065</f>
        <v>731.88429299514041</v>
      </c>
      <c r="T54" s="152">
        <f>R54*'SNB-AllHoldingsYearlyByCurrency'!S$37</f>
        <v>844.09732625868219</v>
      </c>
      <c r="U54" s="152">
        <f>T54+'SNB-ForeignFiduciaryDeposits'!T180/1000</f>
        <v>1199.7187335926762</v>
      </c>
    </row>
    <row r="55" spans="1:21">
      <c r="A55" s="155">
        <v>36922</v>
      </c>
      <c r="B55" s="154">
        <v>1336.7399760000001</v>
      </c>
      <c r="C55" s="154">
        <v>17.052527000000001</v>
      </c>
      <c r="D55" s="154">
        <v>621.44826699999999</v>
      </c>
      <c r="E55" s="154">
        <v>119.84172100000001</v>
      </c>
      <c r="F55" s="154">
        <v>372.75300800000002</v>
      </c>
      <c r="G55" s="154">
        <v>307.65216199999998</v>
      </c>
      <c r="H55" s="154" t="s">
        <v>472</v>
      </c>
      <c r="I55" s="154" t="s">
        <v>472</v>
      </c>
      <c r="J55" s="154" t="s">
        <v>472</v>
      </c>
      <c r="K55" s="154" t="s">
        <v>472</v>
      </c>
      <c r="L55" s="154" t="s">
        <v>472</v>
      </c>
      <c r="M55" s="154" t="s">
        <v>472</v>
      </c>
      <c r="N55" s="154">
        <v>17.834014</v>
      </c>
      <c r="O55" s="154"/>
      <c r="R55" s="152">
        <f>B55/'SNB-ExchangeRateMonthly'!B1066</f>
        <v>874.20049440847549</v>
      </c>
      <c r="S55" s="152">
        <f>B55/'SNB-ExchangeRateMonthly'!D1066</f>
        <v>820.53893315327491</v>
      </c>
      <c r="T55" s="152">
        <f>R55*'SNB-AllHoldingsYearlyByCurrency'!S$37</f>
        <v>904.32705941202357</v>
      </c>
      <c r="U55" s="152">
        <f>T55+'SNB-ForeignFiduciaryDeposits'!T181/1000</f>
        <v>1258.8624070021092</v>
      </c>
    </row>
    <row r="56" spans="1:21">
      <c r="A56" s="155">
        <v>36950</v>
      </c>
      <c r="B56" s="154">
        <v>1321.0274589999999</v>
      </c>
      <c r="C56" s="154">
        <v>18.312249000000001</v>
      </c>
      <c r="D56" s="154">
        <v>630.70629299999996</v>
      </c>
      <c r="E56" s="154">
        <v>120.508174</v>
      </c>
      <c r="F56" s="154">
        <v>347.697743</v>
      </c>
      <c r="G56" s="154">
        <v>306.49425400000001</v>
      </c>
      <c r="H56" s="154" t="s">
        <v>472</v>
      </c>
      <c r="I56" s="154" t="s">
        <v>472</v>
      </c>
      <c r="J56" s="154" t="s">
        <v>472</v>
      </c>
      <c r="K56" s="154" t="s">
        <v>472</v>
      </c>
      <c r="L56" s="154" t="s">
        <v>472</v>
      </c>
      <c r="M56" s="154" t="s">
        <v>472</v>
      </c>
      <c r="N56" s="154">
        <v>17.816915999999999</v>
      </c>
      <c r="O56" s="154"/>
      <c r="R56" s="152">
        <f>B56/'SNB-ExchangeRateMonthly'!B1067</f>
        <v>860.3239719960925</v>
      </c>
      <c r="S56" s="152">
        <f>B56/'SNB-ExchangeRateMonthly'!D1067</f>
        <v>792.886056659264</v>
      </c>
      <c r="T56" s="152">
        <f>R56*'SNB-AllHoldingsYearlyByCurrency'!S$37</f>
        <v>889.97232638645312</v>
      </c>
      <c r="U56" s="152">
        <f>T56+'SNB-ForeignFiduciaryDeposits'!T182/1000</f>
        <v>1248.744713231129</v>
      </c>
    </row>
    <row r="57" spans="1:21">
      <c r="A57" s="155">
        <v>36981</v>
      </c>
      <c r="B57" s="154">
        <v>1322.952702</v>
      </c>
      <c r="C57" s="154">
        <v>20.863330999999999</v>
      </c>
      <c r="D57" s="154">
        <v>639.749594</v>
      </c>
      <c r="E57" s="154">
        <v>118.78204100000001</v>
      </c>
      <c r="F57" s="154">
        <v>336.60536200000001</v>
      </c>
      <c r="G57" s="154">
        <v>308.03345200000001</v>
      </c>
      <c r="H57" s="154" t="s">
        <v>472</v>
      </c>
      <c r="I57" s="154" t="s">
        <v>472</v>
      </c>
      <c r="J57" s="154" t="s">
        <v>472</v>
      </c>
      <c r="K57" s="154" t="s">
        <v>472</v>
      </c>
      <c r="L57" s="154" t="s">
        <v>472</v>
      </c>
      <c r="M57" s="154" t="s">
        <v>472</v>
      </c>
      <c r="N57" s="154">
        <v>17.700959999999998</v>
      </c>
      <c r="O57" s="154"/>
      <c r="R57" s="152">
        <f>B57/'SNB-ExchangeRateMonthly'!B1068</f>
        <v>861.46558702871664</v>
      </c>
      <c r="S57" s="152">
        <f>B57/'SNB-ExchangeRateMonthly'!D1068</f>
        <v>783.83262353359407</v>
      </c>
      <c r="T57" s="152">
        <f>R57*'SNB-AllHoldingsYearlyByCurrency'!S$37</f>
        <v>891.15328358338559</v>
      </c>
      <c r="U57" s="152">
        <f>T57+'SNB-ForeignFiduciaryDeposits'!T183/1000</f>
        <v>1259.3423830168686</v>
      </c>
    </row>
    <row r="58" spans="1:21">
      <c r="A58" s="155">
        <v>37011</v>
      </c>
      <c r="B58" s="154">
        <v>1350.6051130000001</v>
      </c>
      <c r="C58" s="154">
        <v>23.433603999999999</v>
      </c>
      <c r="D58" s="154">
        <v>633.10461399999997</v>
      </c>
      <c r="E58" s="154">
        <v>113.985625</v>
      </c>
      <c r="F58" s="154">
        <v>360.47098699999998</v>
      </c>
      <c r="G58" s="154">
        <v>315.03786100000002</v>
      </c>
      <c r="H58" s="154" t="s">
        <v>472</v>
      </c>
      <c r="I58" s="154" t="s">
        <v>472</v>
      </c>
      <c r="J58" s="154" t="s">
        <v>472</v>
      </c>
      <c r="K58" s="154" t="s">
        <v>472</v>
      </c>
      <c r="L58" s="154" t="s">
        <v>472</v>
      </c>
      <c r="M58" s="154" t="s">
        <v>472</v>
      </c>
      <c r="N58" s="154">
        <v>18.558049</v>
      </c>
      <c r="O58" s="154"/>
      <c r="R58" s="152">
        <f>B58/'SNB-ExchangeRateMonthly'!B1069</f>
        <v>883.49912540066737</v>
      </c>
      <c r="S58" s="152">
        <f>B58/'SNB-ExchangeRateMonthly'!D1069</f>
        <v>788.90485572429907</v>
      </c>
      <c r="T58" s="152">
        <f>R58*'SNB-AllHoldingsYearlyByCurrency'!S$37</f>
        <v>913.9461384167962</v>
      </c>
      <c r="U58" s="152">
        <f>T58+'SNB-ForeignFiduciaryDeposits'!T184/1000</f>
        <v>1283.4744958446761</v>
      </c>
    </row>
    <row r="59" spans="1:21">
      <c r="A59" s="155">
        <v>37042</v>
      </c>
      <c r="B59" s="154">
        <v>1381.977433</v>
      </c>
      <c r="C59" s="154">
        <v>25.271561999999999</v>
      </c>
      <c r="D59" s="154">
        <v>645.84529599999996</v>
      </c>
      <c r="E59" s="154">
        <v>116.98322400000001</v>
      </c>
      <c r="F59" s="154">
        <v>366.94342399999999</v>
      </c>
      <c r="G59" s="154">
        <v>325.60068899999999</v>
      </c>
      <c r="H59" s="154" t="s">
        <v>472</v>
      </c>
      <c r="I59" s="154" t="s">
        <v>472</v>
      </c>
      <c r="J59" s="154" t="s">
        <v>472</v>
      </c>
      <c r="K59" s="154" t="s">
        <v>472</v>
      </c>
      <c r="L59" s="154" t="s">
        <v>472</v>
      </c>
      <c r="M59" s="154" t="s">
        <v>472</v>
      </c>
      <c r="N59" s="154">
        <v>18.316465999999998</v>
      </c>
      <c r="O59" s="154"/>
      <c r="R59" s="152">
        <f>B59/'SNB-ExchangeRateMonthly'!B1070</f>
        <v>901.07415596270459</v>
      </c>
      <c r="S59" s="152">
        <f>B59/'SNB-ExchangeRateMonthly'!D1070</f>
        <v>788.84493007591755</v>
      </c>
      <c r="T59" s="152">
        <f>R59*'SNB-AllHoldingsYearlyByCurrency'!S$37</f>
        <v>932.12683701957826</v>
      </c>
      <c r="U59" s="152">
        <f>T59+'SNB-ForeignFiduciaryDeposits'!T185/1000</f>
        <v>1309.3185955121126</v>
      </c>
    </row>
    <row r="60" spans="1:21">
      <c r="A60" s="155">
        <v>37072</v>
      </c>
      <c r="B60" s="154">
        <v>1374.9490659999999</v>
      </c>
      <c r="C60" s="154">
        <v>25.441134999999999</v>
      </c>
      <c r="D60" s="154">
        <v>648.41978800000004</v>
      </c>
      <c r="E60" s="154">
        <v>118.764135</v>
      </c>
      <c r="F60" s="154">
        <v>357.62435900000003</v>
      </c>
      <c r="G60" s="154">
        <v>324.92629099999999</v>
      </c>
      <c r="H60" s="154" t="s">
        <v>472</v>
      </c>
      <c r="I60" s="154" t="s">
        <v>472</v>
      </c>
      <c r="J60" s="154" t="s">
        <v>472</v>
      </c>
      <c r="K60" s="154" t="s">
        <v>472</v>
      </c>
      <c r="L60" s="154" t="s">
        <v>472</v>
      </c>
      <c r="M60" s="154" t="s">
        <v>472</v>
      </c>
      <c r="N60" s="154">
        <v>18.537492</v>
      </c>
      <c r="O60" s="154"/>
      <c r="R60" s="152">
        <f>B60/'SNB-ExchangeRateMonthly'!B1071</f>
        <v>903.08641444991781</v>
      </c>
      <c r="S60" s="152">
        <f>B60/'SNB-ExchangeRateMonthly'!D1071</f>
        <v>771.27338643630446</v>
      </c>
      <c r="T60" s="152">
        <f>R60*'SNB-AllHoldingsYearlyByCurrency'!S$37</f>
        <v>934.20844165393589</v>
      </c>
      <c r="U60" s="152">
        <f>T60+'SNB-ForeignFiduciaryDeposits'!T186/1000</f>
        <v>1314.4087700611608</v>
      </c>
    </row>
    <row r="61" spans="1:21">
      <c r="A61" s="155">
        <v>37103</v>
      </c>
      <c r="B61" s="154">
        <v>1330.795423</v>
      </c>
      <c r="C61" s="154">
        <v>24.622015000000001</v>
      </c>
      <c r="D61" s="154">
        <v>635.31416899999999</v>
      </c>
      <c r="E61" s="154">
        <v>111.47141999999999</v>
      </c>
      <c r="F61" s="154">
        <v>337.58854300000002</v>
      </c>
      <c r="G61" s="154">
        <v>314.74054799999999</v>
      </c>
      <c r="H61" s="154" t="s">
        <v>472</v>
      </c>
      <c r="I61" s="154" t="s">
        <v>472</v>
      </c>
      <c r="J61" s="154" t="s">
        <v>472</v>
      </c>
      <c r="K61" s="154" t="s">
        <v>472</v>
      </c>
      <c r="L61" s="154" t="s">
        <v>472</v>
      </c>
      <c r="M61" s="154" t="s">
        <v>472</v>
      </c>
      <c r="N61" s="154">
        <v>18.530149999999999</v>
      </c>
      <c r="O61" s="154"/>
      <c r="R61" s="152">
        <f>B61/'SNB-ExchangeRateMonthly'!B1072</f>
        <v>879.34149795163216</v>
      </c>
      <c r="S61" s="152">
        <f>B61/'SNB-ExchangeRateMonthly'!D1072</f>
        <v>756.04784853993863</v>
      </c>
      <c r="T61" s="152">
        <f>R61*'SNB-AllHoldingsYearlyByCurrency'!S$37</f>
        <v>909.64523144046143</v>
      </c>
      <c r="U61" s="152">
        <f>T61+'SNB-ForeignFiduciaryDeposits'!T187/1000</f>
        <v>1282.7197656019521</v>
      </c>
    </row>
    <row r="62" spans="1:21">
      <c r="A62" s="155">
        <v>37134</v>
      </c>
      <c r="B62" s="154">
        <v>1292.133114</v>
      </c>
      <c r="C62" s="154">
        <v>24.315674000000001</v>
      </c>
      <c r="D62" s="154">
        <v>631.20700699999998</v>
      </c>
      <c r="E62" s="154">
        <v>112.852394</v>
      </c>
      <c r="F62" s="154">
        <v>309.15214900000001</v>
      </c>
      <c r="G62" s="154">
        <v>309.356561</v>
      </c>
      <c r="H62" s="154" t="s">
        <v>472</v>
      </c>
      <c r="I62" s="154" t="s">
        <v>472</v>
      </c>
      <c r="J62" s="154" t="s">
        <v>472</v>
      </c>
      <c r="K62" s="154" t="s">
        <v>472</v>
      </c>
      <c r="L62" s="154" t="s">
        <v>472</v>
      </c>
      <c r="M62" s="154" t="s">
        <v>472</v>
      </c>
      <c r="N62" s="154">
        <v>18.101718999999999</v>
      </c>
      <c r="O62" s="154"/>
      <c r="R62" s="152">
        <f>B62/'SNB-ExchangeRateMonthly'!B1073</f>
        <v>853.23105784469101</v>
      </c>
      <c r="S62" s="152">
        <f>B62/'SNB-ExchangeRateMonthly'!D1073</f>
        <v>769.17263765700341</v>
      </c>
      <c r="T62" s="152">
        <f>R62*'SNB-AllHoldingsYearlyByCurrency'!S$37</f>
        <v>882.63497730208883</v>
      </c>
      <c r="U62" s="152">
        <f>T62+'SNB-ForeignFiduciaryDeposits'!T188/1000</f>
        <v>1249.511628120895</v>
      </c>
    </row>
    <row r="63" spans="1:21">
      <c r="A63" s="155">
        <v>37164</v>
      </c>
      <c r="B63" s="154">
        <v>1205.642018</v>
      </c>
      <c r="C63" s="154">
        <v>24.149066999999999</v>
      </c>
      <c r="D63" s="154">
        <v>606.753962</v>
      </c>
      <c r="E63" s="154">
        <v>107.62335400000001</v>
      </c>
      <c r="F63" s="154">
        <v>267.50301300000001</v>
      </c>
      <c r="G63" s="154">
        <v>291.02500099999997</v>
      </c>
      <c r="H63" s="154" t="s">
        <v>472</v>
      </c>
      <c r="I63" s="154" t="s">
        <v>472</v>
      </c>
      <c r="J63" s="154" t="s">
        <v>472</v>
      </c>
      <c r="K63" s="154" t="s">
        <v>472</v>
      </c>
      <c r="L63" s="154" t="s">
        <v>472</v>
      </c>
      <c r="M63" s="154" t="s">
        <v>472</v>
      </c>
      <c r="N63" s="154">
        <v>16.210977</v>
      </c>
      <c r="O63" s="154"/>
      <c r="R63" s="152">
        <f>B63/'SNB-ExchangeRateMonthly'!B1074</f>
        <v>808.12522152959309</v>
      </c>
      <c r="S63" s="152">
        <f>B63/'SNB-ExchangeRateMonthly'!D1074</f>
        <v>735.7756731356036</v>
      </c>
      <c r="T63" s="152">
        <f>R63*'SNB-AllHoldingsYearlyByCurrency'!S$37</f>
        <v>835.97471048909279</v>
      </c>
      <c r="U63" s="152">
        <f>T63+'SNB-ForeignFiduciaryDeposits'!T189/1000</f>
        <v>1199.3857970230429</v>
      </c>
    </row>
    <row r="64" spans="1:21">
      <c r="A64" s="155">
        <v>37195</v>
      </c>
      <c r="B64" s="154">
        <v>1240.918308</v>
      </c>
      <c r="C64" s="154">
        <v>25.735595</v>
      </c>
      <c r="D64" s="154">
        <v>611.95610699999997</v>
      </c>
      <c r="E64" s="154">
        <v>107.74119399999999</v>
      </c>
      <c r="F64" s="154">
        <v>284.11105800000001</v>
      </c>
      <c r="G64" s="154">
        <v>302.46666299999998</v>
      </c>
      <c r="H64" s="154" t="s">
        <v>472</v>
      </c>
      <c r="I64" s="154" t="s">
        <v>472</v>
      </c>
      <c r="J64" s="154" t="s">
        <v>472</v>
      </c>
      <c r="K64" s="154" t="s">
        <v>472</v>
      </c>
      <c r="L64" s="154" t="s">
        <v>472</v>
      </c>
      <c r="M64" s="154" t="s">
        <v>472</v>
      </c>
      <c r="N64" s="154">
        <v>16.648885</v>
      </c>
      <c r="O64" s="154"/>
      <c r="R64" s="152">
        <f>B64/'SNB-ExchangeRateMonthly'!B1075</f>
        <v>838.68498783454993</v>
      </c>
      <c r="S64" s="152">
        <f>B64/'SNB-ExchangeRateMonthly'!D1075</f>
        <v>759.94752158735992</v>
      </c>
      <c r="T64" s="152">
        <f>R64*'SNB-AllHoldingsYearlyByCurrency'!S$37</f>
        <v>867.58762283087776</v>
      </c>
      <c r="U64" s="152">
        <f>T64+'SNB-ForeignFiduciaryDeposits'!T190/1000</f>
        <v>1236.1568307249031</v>
      </c>
    </row>
    <row r="65" spans="1:21">
      <c r="A65" s="155">
        <v>37225</v>
      </c>
      <c r="B65" s="154">
        <v>1279.1894709999999</v>
      </c>
      <c r="C65" s="154">
        <v>26.209672999999999</v>
      </c>
      <c r="D65" s="154">
        <v>610.34833000000003</v>
      </c>
      <c r="E65" s="154">
        <v>105.65165</v>
      </c>
      <c r="F65" s="154">
        <v>311.52100799999999</v>
      </c>
      <c r="G65" s="154">
        <v>313.87912</v>
      </c>
      <c r="H65" s="154" t="s">
        <v>472</v>
      </c>
      <c r="I65" s="154" t="s">
        <v>472</v>
      </c>
      <c r="J65" s="154" t="s">
        <v>472</v>
      </c>
      <c r="K65" s="154" t="s">
        <v>472</v>
      </c>
      <c r="L65" s="154" t="s">
        <v>472</v>
      </c>
      <c r="M65" s="154" t="s">
        <v>472</v>
      </c>
      <c r="N65" s="154">
        <v>17.231341</v>
      </c>
      <c r="O65" s="154"/>
      <c r="R65" s="152">
        <f>B65/'SNB-ExchangeRateMonthly'!B1076</f>
        <v>872.27376133651546</v>
      </c>
      <c r="S65" s="152">
        <f>B65/'SNB-ExchangeRateMonthly'!D1076</f>
        <v>774.84370404022047</v>
      </c>
      <c r="T65" s="152">
        <f>R65*'SNB-AllHoldingsYearlyByCurrency'!S$37</f>
        <v>902.33392755682314</v>
      </c>
      <c r="U65" s="152">
        <f>T65+'SNB-ForeignFiduciaryDeposits'!T191/1000</f>
        <v>1275.2653970419919</v>
      </c>
    </row>
    <row r="66" spans="1:21">
      <c r="A66" s="155">
        <v>37256</v>
      </c>
      <c r="B66" s="154">
        <v>1293.377794</v>
      </c>
      <c r="C66" s="154">
        <v>27.665217999999999</v>
      </c>
      <c r="D66" s="154">
        <v>606.36876099999995</v>
      </c>
      <c r="E66" s="154">
        <v>104.155294</v>
      </c>
      <c r="F66" s="154">
        <v>321.64209899999997</v>
      </c>
      <c r="G66" s="154">
        <v>319.97634900000003</v>
      </c>
      <c r="H66" s="154" t="s">
        <v>472</v>
      </c>
      <c r="I66" s="154" t="s">
        <v>472</v>
      </c>
      <c r="J66" s="154" t="s">
        <v>472</v>
      </c>
      <c r="K66" s="154" t="s">
        <v>472</v>
      </c>
      <c r="L66" s="154" t="s">
        <v>472</v>
      </c>
      <c r="M66" s="154" t="s">
        <v>472</v>
      </c>
      <c r="N66" s="154">
        <v>17.725365</v>
      </c>
      <c r="O66" s="154"/>
      <c r="R66" s="152">
        <f>B66/'SNB-ExchangeRateMonthly'!B1077</f>
        <v>877.28263854032423</v>
      </c>
      <c r="S66" s="152">
        <f>B66/'SNB-ExchangeRateMonthly'!D1077</f>
        <v>783.96035519456905</v>
      </c>
      <c r="T66" s="152">
        <f>R66*'SNB-AllHoldingsYearlyByCurrency'!S$37</f>
        <v>907.51541992802265</v>
      </c>
      <c r="U66" s="152">
        <f>T66+'SNB-ForeignFiduciaryDeposits'!T192/1000</f>
        <v>1277.1057339753672</v>
      </c>
    </row>
    <row r="67" spans="1:21">
      <c r="A67" s="155">
        <v>37287</v>
      </c>
      <c r="B67" s="154">
        <v>1311.6824019999999</v>
      </c>
      <c r="C67" s="154">
        <v>28.219370000000001</v>
      </c>
      <c r="D67" s="154">
        <v>619.09230000000002</v>
      </c>
      <c r="E67" s="154">
        <v>108.948199</v>
      </c>
      <c r="F67" s="154">
        <v>323.12915900000002</v>
      </c>
      <c r="G67" s="154">
        <v>323.56160799999998</v>
      </c>
      <c r="H67" s="154" t="s">
        <v>472</v>
      </c>
      <c r="I67" s="154" t="s">
        <v>472</v>
      </c>
      <c r="J67" s="154" t="s">
        <v>472</v>
      </c>
      <c r="K67" s="154" t="s">
        <v>472</v>
      </c>
      <c r="L67" s="154" t="s">
        <v>472</v>
      </c>
      <c r="M67" s="154" t="s">
        <v>472</v>
      </c>
      <c r="N67" s="154">
        <v>17.679963000000001</v>
      </c>
      <c r="O67" s="154"/>
      <c r="R67" s="152">
        <f>B67/'SNB-ExchangeRateMonthly'!B1078</f>
        <v>890.00027276428273</v>
      </c>
      <c r="S67" s="152">
        <f>B67/'SNB-ExchangeRateMonthly'!D1078</f>
        <v>786.33319465259876</v>
      </c>
      <c r="T67" s="152">
        <f>R67*'SNB-AllHoldingsYearlyByCurrency'!S$37</f>
        <v>920.67132733598191</v>
      </c>
      <c r="U67" s="152">
        <f>T67+'SNB-ForeignFiduciaryDeposits'!T193/1000</f>
        <v>1293.6174529975372</v>
      </c>
    </row>
    <row r="68" spans="1:21">
      <c r="A68" s="155">
        <v>37315</v>
      </c>
      <c r="B68" s="154">
        <v>1311.5080350000001</v>
      </c>
      <c r="C68" s="154">
        <v>28.979424000000002</v>
      </c>
      <c r="D68" s="154">
        <v>621.93563500000005</v>
      </c>
      <c r="E68" s="154">
        <v>110.59575700000001</v>
      </c>
      <c r="F68" s="154">
        <v>318.83139599999998</v>
      </c>
      <c r="G68" s="154">
        <v>324.021569</v>
      </c>
      <c r="H68" s="154" t="s">
        <v>472</v>
      </c>
      <c r="I68" s="154" t="s">
        <v>472</v>
      </c>
      <c r="J68" s="154" t="s">
        <v>472</v>
      </c>
      <c r="K68" s="154" t="s">
        <v>472</v>
      </c>
      <c r="L68" s="154" t="s">
        <v>472</v>
      </c>
      <c r="M68" s="154" t="s">
        <v>472</v>
      </c>
      <c r="N68" s="154">
        <v>17.740015</v>
      </c>
      <c r="O68" s="154"/>
      <c r="R68" s="152">
        <f>B68/'SNB-ExchangeRateMonthly'!B1079</f>
        <v>887.7135745228104</v>
      </c>
      <c r="S68" s="152">
        <f>B68/'SNB-ExchangeRateMonthly'!D1079</f>
        <v>772.42949231403509</v>
      </c>
      <c r="T68" s="152">
        <f>R68*'SNB-AllHoldingsYearlyByCurrency'!S$37</f>
        <v>918.30582524612942</v>
      </c>
      <c r="U68" s="152">
        <f>T68+'SNB-ForeignFiduciaryDeposits'!T194/1000</f>
        <v>1286.2928294426911</v>
      </c>
    </row>
    <row r="69" spans="1:21">
      <c r="A69" s="155">
        <v>37346</v>
      </c>
      <c r="B69" s="154">
        <v>1315.2262920000001</v>
      </c>
      <c r="C69" s="154">
        <v>32.263134999999998</v>
      </c>
      <c r="D69" s="154">
        <v>616.81520799999998</v>
      </c>
      <c r="E69" s="154">
        <v>109.795689</v>
      </c>
      <c r="F69" s="154">
        <v>325.57070399999998</v>
      </c>
      <c r="G69" s="154">
        <v>321.61756300000002</v>
      </c>
      <c r="H69" s="154" t="s">
        <v>472</v>
      </c>
      <c r="I69" s="154" t="s">
        <v>472</v>
      </c>
      <c r="J69" s="154" t="s">
        <v>472</v>
      </c>
      <c r="K69" s="154" t="s">
        <v>472</v>
      </c>
      <c r="L69" s="154" t="s">
        <v>472</v>
      </c>
      <c r="M69" s="154" t="s">
        <v>472</v>
      </c>
      <c r="N69" s="154">
        <v>18.959676999999999</v>
      </c>
      <c r="O69" s="154"/>
      <c r="R69" s="152">
        <f>B69/'SNB-ExchangeRateMonthly'!B1080</f>
        <v>895.93071662125351</v>
      </c>
      <c r="S69" s="152">
        <f>B69/'SNB-ExchangeRateMonthly'!D1080</f>
        <v>785.06911717304365</v>
      </c>
      <c r="T69" s="152">
        <f>R69*'SNB-AllHoldingsYearlyByCurrency'!S$37</f>
        <v>926.80614525073418</v>
      </c>
      <c r="U69" s="152">
        <f>T69+'SNB-ForeignFiduciaryDeposits'!T195/1000</f>
        <v>1288.9437474305707</v>
      </c>
    </row>
    <row r="70" spans="1:21">
      <c r="A70" s="155">
        <v>37376</v>
      </c>
      <c r="B70" s="154">
        <v>1282.747717</v>
      </c>
      <c r="C70" s="154">
        <v>31.299133999999999</v>
      </c>
      <c r="D70" s="154">
        <v>617.46932500000003</v>
      </c>
      <c r="E70" s="154">
        <v>111.678386</v>
      </c>
      <c r="F70" s="154">
        <v>303.77637600000003</v>
      </c>
      <c r="G70" s="154">
        <v>312.23199399999999</v>
      </c>
      <c r="H70" s="154" t="s">
        <v>472</v>
      </c>
      <c r="I70" s="154" t="s">
        <v>472</v>
      </c>
      <c r="J70" s="154" t="s">
        <v>472</v>
      </c>
      <c r="K70" s="154" t="s">
        <v>472</v>
      </c>
      <c r="L70" s="154" t="s">
        <v>472</v>
      </c>
      <c r="M70" s="154" t="s">
        <v>472</v>
      </c>
      <c r="N70" s="154">
        <v>17.970891999999999</v>
      </c>
      <c r="O70" s="154"/>
      <c r="R70" s="152">
        <f>B70/'SNB-ExchangeRateMonthly'!B1081</f>
        <v>874.99844270122787</v>
      </c>
      <c r="S70" s="152">
        <f>B70/'SNB-ExchangeRateMonthly'!D1081</f>
        <v>775.12098434950747</v>
      </c>
      <c r="T70" s="152">
        <f>R70*'SNB-AllHoldingsYearlyByCurrency'!S$37</f>
        <v>905.15250647795767</v>
      </c>
      <c r="U70" s="152">
        <f>T70+'SNB-ForeignFiduciaryDeposits'!T196/1000</f>
        <v>1256.3544164370301</v>
      </c>
    </row>
    <row r="71" spans="1:21">
      <c r="A71" s="155">
        <v>37407</v>
      </c>
      <c r="B71" s="154">
        <v>1263.8028549999999</v>
      </c>
      <c r="C71" s="154">
        <v>30.48424</v>
      </c>
      <c r="D71" s="154">
        <v>611.95128399999999</v>
      </c>
      <c r="E71" s="154">
        <v>107.48565000000001</v>
      </c>
      <c r="F71" s="154">
        <v>295.675183</v>
      </c>
      <c r="G71" s="154">
        <v>308.23840000000001</v>
      </c>
      <c r="H71" s="154" t="s">
        <v>472</v>
      </c>
      <c r="I71" s="154" t="s">
        <v>472</v>
      </c>
      <c r="J71" s="154" t="s">
        <v>472</v>
      </c>
      <c r="K71" s="154" t="s">
        <v>472</v>
      </c>
      <c r="L71" s="154" t="s">
        <v>472</v>
      </c>
      <c r="M71" s="154" t="s">
        <v>472</v>
      </c>
      <c r="N71" s="154">
        <v>17.453751</v>
      </c>
      <c r="O71" s="154"/>
      <c r="R71" s="152">
        <f>B71/'SNB-ExchangeRateMonthly'!B1082</f>
        <v>867.57936088419012</v>
      </c>
      <c r="S71" s="152">
        <f>B71/'SNB-ExchangeRateMonthly'!D1082</f>
        <v>796.0461419753085</v>
      </c>
      <c r="T71" s="152">
        <f>R71*'SNB-AllHoldingsYearlyByCurrency'!S$37</f>
        <v>897.47774938727594</v>
      </c>
      <c r="U71" s="152">
        <f>T71+'SNB-ForeignFiduciaryDeposits'!T197/1000</f>
        <v>1242.5707678536726</v>
      </c>
    </row>
    <row r="72" spans="1:21">
      <c r="A72" s="155">
        <v>37437</v>
      </c>
      <c r="B72" s="154">
        <v>1210.882525</v>
      </c>
      <c r="C72" s="154">
        <v>29.792076999999999</v>
      </c>
      <c r="D72" s="154">
        <v>605.25835099999995</v>
      </c>
      <c r="E72" s="154">
        <v>103.86208999999999</v>
      </c>
      <c r="F72" s="154">
        <v>262.16945199999998</v>
      </c>
      <c r="G72" s="154">
        <v>294.54429499999998</v>
      </c>
      <c r="H72" s="154" t="s">
        <v>472</v>
      </c>
      <c r="I72" s="154" t="s">
        <v>472</v>
      </c>
      <c r="J72" s="154" t="s">
        <v>472</v>
      </c>
      <c r="K72" s="154" t="s">
        <v>472</v>
      </c>
      <c r="L72" s="154" t="s">
        <v>472</v>
      </c>
      <c r="M72" s="154" t="s">
        <v>472</v>
      </c>
      <c r="N72" s="154">
        <v>19.118348000000001</v>
      </c>
      <c r="O72" s="154"/>
      <c r="R72" s="152">
        <f>B72/'SNB-ExchangeRateMonthly'!B1083</f>
        <v>822.83400720304428</v>
      </c>
      <c r="S72" s="152">
        <f>B72/'SNB-ExchangeRateMonthly'!D1083</f>
        <v>785.87910501038425</v>
      </c>
      <c r="T72" s="152">
        <f>R72*'SNB-AllHoldingsYearlyByCurrency'!S$37</f>
        <v>851.1903881061528</v>
      </c>
      <c r="U72" s="152">
        <f>T72+'SNB-ForeignFiduciaryDeposits'!T198/1000</f>
        <v>1183.4165365160468</v>
      </c>
    </row>
    <row r="73" spans="1:21">
      <c r="A73" s="155">
        <v>37468</v>
      </c>
      <c r="B73" s="154">
        <v>1187.2938489999999</v>
      </c>
      <c r="C73" s="154">
        <v>31.040517000000001</v>
      </c>
      <c r="D73" s="154">
        <v>606.14306899999997</v>
      </c>
      <c r="E73" s="154">
        <v>105.29870699999999</v>
      </c>
      <c r="F73" s="154">
        <v>243.157431</v>
      </c>
      <c r="G73" s="154">
        <v>289.529786</v>
      </c>
      <c r="H73" s="154" t="s">
        <v>472</v>
      </c>
      <c r="I73" s="154" t="s">
        <v>472</v>
      </c>
      <c r="J73" s="154" t="s">
        <v>472</v>
      </c>
      <c r="K73" s="154" t="s">
        <v>472</v>
      </c>
      <c r="L73" s="154" t="s">
        <v>472</v>
      </c>
      <c r="M73" s="154" t="s">
        <v>472</v>
      </c>
      <c r="N73" s="154">
        <v>17.423044000000001</v>
      </c>
      <c r="O73" s="154"/>
      <c r="R73" s="152">
        <f>B73/'SNB-ExchangeRateMonthly'!B1084</f>
        <v>811.76934842062064</v>
      </c>
      <c r="S73" s="152">
        <f>B73/'SNB-ExchangeRateMonthly'!D1084</f>
        <v>805.49107801899584</v>
      </c>
      <c r="T73" s="152">
        <f>R73*'SNB-AllHoldingsYearlyByCurrency'!S$37</f>
        <v>839.74442072898125</v>
      </c>
      <c r="U73" s="152">
        <f>T73+'SNB-ForeignFiduciaryDeposits'!T199/1000</f>
        <v>1173.9417405703596</v>
      </c>
    </row>
    <row r="74" spans="1:21">
      <c r="A74" s="155">
        <v>37499</v>
      </c>
      <c r="B74" s="154">
        <v>1218.594128</v>
      </c>
      <c r="C74" s="154">
        <v>32.899771000000001</v>
      </c>
      <c r="D74" s="154">
        <v>617.67928500000005</v>
      </c>
      <c r="E74" s="154">
        <v>109.475962</v>
      </c>
      <c r="F74" s="154">
        <v>256.604828</v>
      </c>
      <c r="G74" s="154">
        <v>293.62973899999997</v>
      </c>
      <c r="H74" s="154" t="s">
        <v>472</v>
      </c>
      <c r="I74" s="154" t="s">
        <v>472</v>
      </c>
      <c r="J74" s="154" t="s">
        <v>472</v>
      </c>
      <c r="K74" s="154" t="s">
        <v>472</v>
      </c>
      <c r="L74" s="154" t="s">
        <v>472</v>
      </c>
      <c r="M74" s="154" t="s">
        <v>472</v>
      </c>
      <c r="N74" s="154">
        <v>17.780508000000001</v>
      </c>
      <c r="O74" s="154"/>
      <c r="R74" s="152">
        <f>B74/'SNB-ExchangeRateMonthly'!B1085</f>
        <v>832.42989821709136</v>
      </c>
      <c r="S74" s="152">
        <f>B74/'SNB-ExchangeRateMonthly'!D1085</f>
        <v>813.64367229752281</v>
      </c>
      <c r="T74" s="152">
        <f>R74*'SNB-AllHoldingsYearlyByCurrency'!S$37</f>
        <v>861.11697126262106</v>
      </c>
      <c r="U74" s="152">
        <f>T74+'SNB-ForeignFiduciaryDeposits'!T200/1000</f>
        <v>1195.7156460354881</v>
      </c>
    </row>
    <row r="75" spans="1:21">
      <c r="A75" s="155">
        <v>37529</v>
      </c>
      <c r="B75" s="154">
        <v>1162.382562</v>
      </c>
      <c r="C75" s="154">
        <v>32.504041999999998</v>
      </c>
      <c r="D75" s="154">
        <v>608.35856999999999</v>
      </c>
      <c r="E75" s="154">
        <v>105.883808</v>
      </c>
      <c r="F75" s="154">
        <v>213.17575199999999</v>
      </c>
      <c r="G75" s="154">
        <v>292.009276</v>
      </c>
      <c r="H75" s="154" t="s">
        <v>472</v>
      </c>
      <c r="I75" s="154" t="s">
        <v>472</v>
      </c>
      <c r="J75" s="154" t="s">
        <v>472</v>
      </c>
      <c r="K75" s="154" t="s">
        <v>472</v>
      </c>
      <c r="L75" s="154" t="s">
        <v>472</v>
      </c>
      <c r="M75" s="154" t="s">
        <v>472</v>
      </c>
      <c r="N75" s="154">
        <v>16.334923</v>
      </c>
      <c r="O75" s="154"/>
      <c r="R75" s="152">
        <f>B75/'SNB-ExchangeRateMonthly'!B1086</f>
        <v>793.381040202034</v>
      </c>
      <c r="S75" s="152">
        <f>B75/'SNB-ExchangeRateMonthly'!D1086</f>
        <v>778.13801178203244</v>
      </c>
      <c r="T75" s="152">
        <f>R75*'SNB-AllHoldingsYearlyByCurrency'!S$37</f>
        <v>820.72241741825519</v>
      </c>
      <c r="U75" s="152">
        <f>T75+'SNB-ForeignFiduciaryDeposits'!T201/1000</f>
        <v>1151.6984600092046</v>
      </c>
    </row>
    <row r="76" spans="1:21">
      <c r="A76" s="155">
        <v>37560</v>
      </c>
      <c r="B76" s="154">
        <v>1188.8384590000001</v>
      </c>
      <c r="C76" s="154">
        <v>35.363534000000001</v>
      </c>
      <c r="D76" s="154">
        <v>605.65670799999998</v>
      </c>
      <c r="E76" s="154">
        <v>106.262373</v>
      </c>
      <c r="F76" s="154">
        <v>236.631404</v>
      </c>
      <c r="G76" s="154">
        <v>292.592623</v>
      </c>
      <c r="H76" s="154" t="s">
        <v>472</v>
      </c>
      <c r="I76" s="154" t="s">
        <v>472</v>
      </c>
      <c r="J76" s="154" t="s">
        <v>472</v>
      </c>
      <c r="K76" s="154" t="s">
        <v>472</v>
      </c>
      <c r="L76" s="154" t="s">
        <v>472</v>
      </c>
      <c r="M76" s="154" t="s">
        <v>472</v>
      </c>
      <c r="N76" s="154">
        <v>18.594189</v>
      </c>
      <c r="O76" s="154"/>
      <c r="R76" s="152">
        <f>B76/'SNB-ExchangeRateMonthly'!B1087</f>
        <v>811.54922452044502</v>
      </c>
      <c r="S76" s="152">
        <f>B76/'SNB-ExchangeRateMonthly'!D1087</f>
        <v>796.32825976287756</v>
      </c>
      <c r="T76" s="152">
        <f>R76*'SNB-AllHoldingsYearlyByCurrency'!S$37</f>
        <v>839.51671095230495</v>
      </c>
      <c r="U76" s="152">
        <f>T76+'SNB-ForeignFiduciaryDeposits'!T202/1000</f>
        <v>1169.4552733115104</v>
      </c>
    </row>
    <row r="77" spans="1:21">
      <c r="A77" s="155">
        <v>37590</v>
      </c>
      <c r="B77" s="154">
        <v>1215.1749789999999</v>
      </c>
      <c r="C77" s="154">
        <v>37.293576000000002</v>
      </c>
      <c r="D77" s="154">
        <v>612.76640899999995</v>
      </c>
      <c r="E77" s="154">
        <v>110.735472</v>
      </c>
      <c r="F77" s="154">
        <v>248.56114299999999</v>
      </c>
      <c r="G77" s="154">
        <v>296.93998199999999</v>
      </c>
      <c r="H77" s="154" t="s">
        <v>472</v>
      </c>
      <c r="I77" s="154" t="s">
        <v>472</v>
      </c>
      <c r="J77" s="154" t="s">
        <v>472</v>
      </c>
      <c r="K77" s="154" t="s">
        <v>472</v>
      </c>
      <c r="L77" s="154" t="s">
        <v>472</v>
      </c>
      <c r="M77" s="154" t="s">
        <v>472</v>
      </c>
      <c r="N77" s="154">
        <v>19.613871</v>
      </c>
      <c r="O77" s="154"/>
      <c r="R77" s="152">
        <f>B77/'SNB-ExchangeRateMonthly'!B1088</f>
        <v>828.17077557418372</v>
      </c>
      <c r="S77" s="152">
        <f>B77/'SNB-ExchangeRateMonthly'!D1088</f>
        <v>829.41436011193764</v>
      </c>
      <c r="T77" s="152">
        <f>R77*'SNB-AllHoldingsYearlyByCurrency'!S$37</f>
        <v>856.71107138041839</v>
      </c>
      <c r="U77" s="152">
        <f>T77+'SNB-ForeignFiduciaryDeposits'!T203/1000</f>
        <v>1186.158355507727</v>
      </c>
    </row>
    <row r="78" spans="1:21">
      <c r="A78" s="155">
        <v>37621</v>
      </c>
      <c r="B78" s="154">
        <v>1157.961542</v>
      </c>
      <c r="C78" s="154">
        <v>34.069844000000003</v>
      </c>
      <c r="D78" s="154">
        <v>594.85371099999998</v>
      </c>
      <c r="E78" s="154">
        <v>105.8698</v>
      </c>
      <c r="F78" s="154">
        <v>226.60731999999999</v>
      </c>
      <c r="G78" s="154">
        <v>284.573667</v>
      </c>
      <c r="H78" s="154" t="s">
        <v>472</v>
      </c>
      <c r="I78" s="154" t="s">
        <v>472</v>
      </c>
      <c r="J78" s="154" t="s">
        <v>472</v>
      </c>
      <c r="K78" s="154" t="s">
        <v>472</v>
      </c>
      <c r="L78" s="154" t="s">
        <v>472</v>
      </c>
      <c r="M78" s="154" t="s">
        <v>472</v>
      </c>
      <c r="N78" s="154">
        <v>17.856997</v>
      </c>
      <c r="O78" s="154"/>
      <c r="R78" s="152">
        <f>B78/'SNB-ExchangeRateMonthly'!B1089</f>
        <v>788.80214032697552</v>
      </c>
      <c r="S78" s="152">
        <f>B78/'SNB-ExchangeRateMonthly'!D1089</f>
        <v>803.58191672449686</v>
      </c>
      <c r="T78" s="152">
        <f>R78*'SNB-AllHoldingsYearlyByCurrency'!S$37</f>
        <v>815.98572018937114</v>
      </c>
      <c r="U78" s="152">
        <f>T78+'SNB-ForeignFiduciaryDeposits'!T204/1000</f>
        <v>1128.0511152847389</v>
      </c>
    </row>
    <row r="79" spans="1:21">
      <c r="A79" s="155">
        <v>37652</v>
      </c>
      <c r="B79" s="154">
        <v>1163.9244000000001</v>
      </c>
      <c r="C79" s="154">
        <v>35.718266</v>
      </c>
      <c r="D79" s="154">
        <v>603.06840499999998</v>
      </c>
      <c r="E79" s="154">
        <v>109.69688499999999</v>
      </c>
      <c r="F79" s="154">
        <v>223.46562</v>
      </c>
      <c r="G79" s="154">
        <v>284.04863999999998</v>
      </c>
      <c r="H79" s="154" t="s">
        <v>472</v>
      </c>
      <c r="I79" s="154" t="s">
        <v>472</v>
      </c>
      <c r="J79" s="154" t="s">
        <v>472</v>
      </c>
      <c r="K79" s="154" t="s">
        <v>472</v>
      </c>
      <c r="L79" s="154" t="s">
        <v>472</v>
      </c>
      <c r="M79" s="154" t="s">
        <v>472</v>
      </c>
      <c r="N79" s="154">
        <v>17.623470000000001</v>
      </c>
      <c r="O79" s="154"/>
      <c r="R79" s="152">
        <f>B79/'SNB-ExchangeRateMonthly'!B1090</f>
        <v>795.9545920809685</v>
      </c>
      <c r="S79" s="152">
        <f>B79/'SNB-ExchangeRateMonthly'!D1090</f>
        <v>845.93676866051317</v>
      </c>
      <c r="T79" s="152">
        <f>R79*'SNB-AllHoldingsYearlyByCurrency'!S$37</f>
        <v>823.3846586521679</v>
      </c>
      <c r="U79" s="152">
        <f>T79+'SNB-ForeignFiduciaryDeposits'!T205/1000</f>
        <v>1137.9281859721432</v>
      </c>
    </row>
    <row r="80" spans="1:21">
      <c r="A80" s="155">
        <v>37680</v>
      </c>
      <c r="B80" s="154">
        <v>1153.35636</v>
      </c>
      <c r="C80" s="154">
        <v>38.380133999999998</v>
      </c>
      <c r="D80" s="154">
        <v>596.82202600000005</v>
      </c>
      <c r="E80" s="154">
        <v>110.365118</v>
      </c>
      <c r="F80" s="154">
        <v>216.68518499999999</v>
      </c>
      <c r="G80" s="154">
        <v>284.22404599999999</v>
      </c>
      <c r="H80" s="154" t="s">
        <v>472</v>
      </c>
      <c r="I80" s="154" t="s">
        <v>472</v>
      </c>
      <c r="J80" s="154" t="s">
        <v>472</v>
      </c>
      <c r="K80" s="154" t="s">
        <v>472</v>
      </c>
      <c r="L80" s="154" t="s">
        <v>472</v>
      </c>
      <c r="M80" s="154" t="s">
        <v>472</v>
      </c>
      <c r="N80" s="154">
        <v>17.244972000000001</v>
      </c>
      <c r="O80" s="154"/>
      <c r="R80" s="152">
        <f>B80/'SNB-ExchangeRateMonthly'!B1091</f>
        <v>786.09348418756815</v>
      </c>
      <c r="S80" s="152">
        <f>B80/'SNB-ExchangeRateMonthly'!D1091</f>
        <v>847.05960634547591</v>
      </c>
      <c r="T80" s="152">
        <f>R80*'SNB-AllHoldingsYearlyByCurrency'!S$37</f>
        <v>813.18371875242838</v>
      </c>
      <c r="U80" s="152">
        <f>T80+'SNB-ForeignFiduciaryDeposits'!T206/1000</f>
        <v>1123.9382171166594</v>
      </c>
    </row>
    <row r="81" spans="1:21">
      <c r="A81" s="155">
        <v>37711</v>
      </c>
      <c r="B81" s="154">
        <v>1154.7818179999999</v>
      </c>
      <c r="C81" s="154">
        <v>40.689216000000002</v>
      </c>
      <c r="D81" s="154">
        <v>598.83666900000003</v>
      </c>
      <c r="E81" s="154">
        <v>107.875533</v>
      </c>
      <c r="F81" s="154">
        <v>214.02580900000001</v>
      </c>
      <c r="G81" s="154">
        <v>285.07803000000001</v>
      </c>
      <c r="H81" s="154" t="s">
        <v>472</v>
      </c>
      <c r="I81" s="154" t="s">
        <v>472</v>
      </c>
      <c r="J81" s="154" t="s">
        <v>472</v>
      </c>
      <c r="K81" s="154" t="s">
        <v>472</v>
      </c>
      <c r="L81" s="154" t="s">
        <v>472</v>
      </c>
      <c r="M81" s="154" t="s">
        <v>472</v>
      </c>
      <c r="N81" s="154">
        <v>16.152092</v>
      </c>
      <c r="O81" s="154"/>
      <c r="R81" s="152">
        <f>B81/'SNB-ExchangeRateMonthly'!B1092</f>
        <v>786.10062491490817</v>
      </c>
      <c r="S81" s="152">
        <f>B81/'SNB-ExchangeRateMonthly'!D1092</f>
        <v>849.60404502648612</v>
      </c>
      <c r="T81" s="152">
        <f>R81*'SNB-AllHoldingsYearlyByCurrency'!S$37</f>
        <v>813.1911055624322</v>
      </c>
      <c r="U81" s="152">
        <f>T81+'SNB-ForeignFiduciaryDeposits'!T207/1000</f>
        <v>1117.5532566856452</v>
      </c>
    </row>
    <row r="82" spans="1:21">
      <c r="A82" s="155">
        <v>37741</v>
      </c>
      <c r="B82" s="154">
        <v>1178.1350190000001</v>
      </c>
      <c r="C82" s="154">
        <v>36.607731999999999</v>
      </c>
      <c r="D82" s="154">
        <v>603.178855</v>
      </c>
      <c r="E82" s="154">
        <v>112.053738</v>
      </c>
      <c r="F82" s="154">
        <v>228.92547099999999</v>
      </c>
      <c r="G82" s="154">
        <v>290.928111</v>
      </c>
      <c r="H82" s="154" t="s">
        <v>472</v>
      </c>
      <c r="I82" s="154" t="s">
        <v>472</v>
      </c>
      <c r="J82" s="154" t="s">
        <v>472</v>
      </c>
      <c r="K82" s="154" t="s">
        <v>472</v>
      </c>
      <c r="L82" s="154" t="s">
        <v>472</v>
      </c>
      <c r="M82" s="154" t="s">
        <v>472</v>
      </c>
      <c r="N82" s="154">
        <v>18.49485</v>
      </c>
      <c r="O82" s="154"/>
      <c r="R82" s="152">
        <f>B82/'SNB-ExchangeRateMonthly'!B1093</f>
        <v>787.83938678614413</v>
      </c>
      <c r="S82" s="152">
        <f>B82/'SNB-ExchangeRateMonthly'!D1093</f>
        <v>855.39462644304081</v>
      </c>
      <c r="T82" s="152">
        <f>R82*'SNB-AllHoldingsYearlyByCurrency'!S$37</f>
        <v>814.98978838186542</v>
      </c>
      <c r="U82" s="152">
        <f>T82+'SNB-ForeignFiduciaryDeposits'!T208/1000</f>
        <v>1114.0629460654284</v>
      </c>
    </row>
    <row r="83" spans="1:21">
      <c r="A83" s="155">
        <v>37772</v>
      </c>
      <c r="B83" s="154">
        <v>1194.1971249999999</v>
      </c>
      <c r="C83" s="154">
        <v>36.058225</v>
      </c>
      <c r="D83" s="154">
        <v>607.19157099999995</v>
      </c>
      <c r="E83" s="154">
        <v>116.36683600000001</v>
      </c>
      <c r="F83" s="154">
        <v>238.83307300000001</v>
      </c>
      <c r="G83" s="154">
        <v>292.71633100000003</v>
      </c>
      <c r="H83" s="154" t="s">
        <v>472</v>
      </c>
      <c r="I83" s="154" t="s">
        <v>472</v>
      </c>
      <c r="J83" s="154" t="s">
        <v>472</v>
      </c>
      <c r="K83" s="154" t="s">
        <v>472</v>
      </c>
      <c r="L83" s="154" t="s">
        <v>472</v>
      </c>
      <c r="M83" s="154" t="s">
        <v>472</v>
      </c>
      <c r="N83" s="154">
        <v>19.397919999999999</v>
      </c>
      <c r="O83" s="154"/>
      <c r="R83" s="152">
        <f>B83/'SNB-ExchangeRateMonthly'!B1094</f>
        <v>788.35300039609172</v>
      </c>
      <c r="S83" s="152">
        <f>B83/'SNB-ExchangeRateMonthly'!D1094</f>
        <v>911.80967015347028</v>
      </c>
      <c r="T83" s="152">
        <f>R83*'SNB-AllHoldingsYearlyByCurrency'!S$37</f>
        <v>815.52110206623047</v>
      </c>
      <c r="U83" s="152">
        <f>T83+'SNB-ForeignFiduciaryDeposits'!T209/1000</f>
        <v>1104.2186198903655</v>
      </c>
    </row>
    <row r="84" spans="1:21">
      <c r="A84" s="155">
        <v>37802</v>
      </c>
      <c r="B84" s="154">
        <v>1231.955606</v>
      </c>
      <c r="C84" s="154">
        <v>36.516108000000003</v>
      </c>
      <c r="D84" s="154">
        <v>613.53765899999996</v>
      </c>
      <c r="E84" s="154">
        <v>115.411135</v>
      </c>
      <c r="F84" s="154">
        <v>251.54534699999999</v>
      </c>
      <c r="G84" s="154">
        <v>310.24808100000001</v>
      </c>
      <c r="H84" s="154" t="s">
        <v>472</v>
      </c>
      <c r="I84" s="154" t="s">
        <v>472</v>
      </c>
      <c r="J84" s="154" t="s">
        <v>472</v>
      </c>
      <c r="K84" s="154" t="s">
        <v>472</v>
      </c>
      <c r="L84" s="154" t="s">
        <v>472</v>
      </c>
      <c r="M84" s="154" t="s">
        <v>472</v>
      </c>
      <c r="N84" s="154">
        <v>20.108418</v>
      </c>
      <c r="O84" s="154"/>
      <c r="R84" s="152">
        <f>B84/'SNB-ExchangeRateMonthly'!B1095</f>
        <v>800.02312228066751</v>
      </c>
      <c r="S84" s="152">
        <f>B84/'SNB-ExchangeRateMonthly'!D1095</f>
        <v>934.07809993176136</v>
      </c>
      <c r="T84" s="152">
        <f>R84*'SNB-AllHoldingsYearlyByCurrency'!S$37</f>
        <v>827.59339792325738</v>
      </c>
      <c r="U84" s="152">
        <f>T84+'SNB-ForeignFiduciaryDeposits'!T210/1000</f>
        <v>1115.1471351789232</v>
      </c>
    </row>
    <row r="85" spans="1:21">
      <c r="A85" s="155">
        <v>37833</v>
      </c>
      <c r="B85" s="154">
        <v>1250.7026310000001</v>
      </c>
      <c r="C85" s="154">
        <v>35.908105999999997</v>
      </c>
      <c r="D85" s="154">
        <v>612.88403900000003</v>
      </c>
      <c r="E85" s="154">
        <v>113.82081599999999</v>
      </c>
      <c r="F85" s="154">
        <v>258.60066599999999</v>
      </c>
      <c r="G85" s="154">
        <v>318.85177199999998</v>
      </c>
      <c r="H85" s="154" t="s">
        <v>472</v>
      </c>
      <c r="I85" s="154" t="s">
        <v>472</v>
      </c>
      <c r="J85" s="154" t="s">
        <v>472</v>
      </c>
      <c r="K85" s="154" t="s">
        <v>472</v>
      </c>
      <c r="L85" s="154" t="s">
        <v>472</v>
      </c>
      <c r="M85" s="154" t="s">
        <v>472</v>
      </c>
      <c r="N85" s="154">
        <v>24.458051000000001</v>
      </c>
      <c r="O85" s="154"/>
      <c r="R85" s="152">
        <f>B85/'SNB-ExchangeRateMonthly'!B1096</f>
        <v>808.41744618964526</v>
      </c>
      <c r="S85" s="152">
        <f>B85/'SNB-ExchangeRateMonthly'!D1096</f>
        <v>919.56667230350706</v>
      </c>
      <c r="T85" s="152">
        <f>R85*'SNB-AllHoldingsYearlyByCurrency'!S$37</f>
        <v>836.27700575110987</v>
      </c>
      <c r="U85" s="152">
        <f>T85+'SNB-ForeignFiduciaryDeposits'!T211/1000</f>
        <v>1122.6528056347631</v>
      </c>
    </row>
    <row r="86" spans="1:21">
      <c r="A86" s="155">
        <v>37864</v>
      </c>
      <c r="B86" s="154">
        <v>1274.122165</v>
      </c>
      <c r="C86" s="154">
        <v>36.107322000000003</v>
      </c>
      <c r="D86" s="154">
        <v>620.14851099999998</v>
      </c>
      <c r="E86" s="154">
        <v>117.336455</v>
      </c>
      <c r="F86" s="154">
        <v>268.80596200000002</v>
      </c>
      <c r="G86" s="154">
        <v>326.73673500000001</v>
      </c>
      <c r="H86" s="154" t="s">
        <v>472</v>
      </c>
      <c r="I86" s="154" t="s">
        <v>472</v>
      </c>
      <c r="J86" s="154" t="s">
        <v>472</v>
      </c>
      <c r="K86" s="154" t="s">
        <v>472</v>
      </c>
      <c r="L86" s="154" t="s">
        <v>472</v>
      </c>
      <c r="M86" s="154" t="s">
        <v>472</v>
      </c>
      <c r="N86" s="154">
        <v>22.323636</v>
      </c>
      <c r="O86" s="154"/>
      <c r="R86" s="152">
        <f>B86/'SNB-ExchangeRateMonthly'!B1097</f>
        <v>827.13721435990647</v>
      </c>
      <c r="S86" s="152">
        <f>B86/'SNB-ExchangeRateMonthly'!D1097</f>
        <v>922.20770483497392</v>
      </c>
      <c r="T86" s="152">
        <f>R86*'SNB-AllHoldingsYearlyByCurrency'!S$37</f>
        <v>855.64189173615148</v>
      </c>
      <c r="U86" s="152">
        <f>T86+'SNB-ForeignFiduciaryDeposits'!T212/1000</f>
        <v>1146.0099779475252</v>
      </c>
    </row>
    <row r="87" spans="1:21">
      <c r="A87" s="155">
        <v>37894</v>
      </c>
      <c r="B87" s="154">
        <v>1262.5931439999999</v>
      </c>
      <c r="C87" s="154">
        <v>34.067438000000003</v>
      </c>
      <c r="D87" s="154">
        <v>616.21276999999998</v>
      </c>
      <c r="E87" s="154">
        <v>118.764983</v>
      </c>
      <c r="F87" s="154">
        <v>263.57142800000003</v>
      </c>
      <c r="G87" s="154">
        <v>324.82611000000003</v>
      </c>
      <c r="H87" s="154" t="s">
        <v>472</v>
      </c>
      <c r="I87" s="154" t="s">
        <v>472</v>
      </c>
      <c r="J87" s="154" t="s">
        <v>472</v>
      </c>
      <c r="K87" s="154" t="s">
        <v>472</v>
      </c>
      <c r="L87" s="154" t="s">
        <v>472</v>
      </c>
      <c r="M87" s="154" t="s">
        <v>472</v>
      </c>
      <c r="N87" s="154">
        <v>23.915399999999998</v>
      </c>
      <c r="O87" s="154"/>
      <c r="R87" s="152">
        <f>B87/'SNB-ExchangeRateMonthly'!B1098</f>
        <v>816.20863921391174</v>
      </c>
      <c r="S87" s="152">
        <f>B87/'SNB-ExchangeRateMonthly'!D1098</f>
        <v>915.71884537278788</v>
      </c>
      <c r="T87" s="152">
        <f>R87*'SNB-AllHoldingsYearlyByCurrency'!S$37</f>
        <v>844.3366976890718</v>
      </c>
      <c r="U87" s="152">
        <f>T87+'SNB-ForeignFiduciaryDeposits'!T213/1000</f>
        <v>1120.3105809394435</v>
      </c>
    </row>
    <row r="88" spans="1:21">
      <c r="A88" s="155">
        <v>37925</v>
      </c>
      <c r="B88" s="154">
        <v>1313.777233</v>
      </c>
      <c r="C88" s="154">
        <v>35.024760000000001</v>
      </c>
      <c r="D88" s="154">
        <v>626.47441900000001</v>
      </c>
      <c r="E88" s="154">
        <v>119.99636</v>
      </c>
      <c r="F88" s="154">
        <v>288.48666500000002</v>
      </c>
      <c r="G88" s="154">
        <v>336.96262000000002</v>
      </c>
      <c r="H88" s="154" t="s">
        <v>472</v>
      </c>
      <c r="I88" s="154" t="s">
        <v>472</v>
      </c>
      <c r="J88" s="154" t="s">
        <v>472</v>
      </c>
      <c r="K88" s="154" t="s">
        <v>472</v>
      </c>
      <c r="L88" s="154" t="s">
        <v>472</v>
      </c>
      <c r="M88" s="154" t="s">
        <v>472</v>
      </c>
      <c r="N88" s="154">
        <v>26.828766999999999</v>
      </c>
      <c r="O88" s="154"/>
      <c r="R88" s="152">
        <f>B88/'SNB-ExchangeRateMonthly'!B1099</f>
        <v>848.63848136425293</v>
      </c>
      <c r="S88" s="152">
        <f>B88/'SNB-ExchangeRateMonthly'!D1099</f>
        <v>993.47945629159108</v>
      </c>
      <c r="T88" s="152">
        <f>R88*'SNB-AllHoldingsYearlyByCurrency'!S$37</f>
        <v>877.88413214672255</v>
      </c>
      <c r="U88" s="152">
        <f>T88+'SNB-ForeignFiduciaryDeposits'!T214/1000</f>
        <v>1155.6827239689562</v>
      </c>
    </row>
    <row r="89" spans="1:21">
      <c r="A89" s="155">
        <v>37955</v>
      </c>
      <c r="B89" s="154">
        <v>1304.4525020000001</v>
      </c>
      <c r="C89" s="154">
        <v>34.776629999999997</v>
      </c>
      <c r="D89" s="154">
        <v>619.66437399999995</v>
      </c>
      <c r="E89" s="154">
        <v>117.44457800000001</v>
      </c>
      <c r="F89" s="154">
        <v>286.65876100000003</v>
      </c>
      <c r="G89" s="154">
        <v>335.979107</v>
      </c>
      <c r="H89" s="154" t="s">
        <v>472</v>
      </c>
      <c r="I89" s="154" t="s">
        <v>472</v>
      </c>
      <c r="J89" s="154" t="s">
        <v>472</v>
      </c>
      <c r="K89" s="154" t="s">
        <v>472</v>
      </c>
      <c r="L89" s="154" t="s">
        <v>472</v>
      </c>
      <c r="M89" s="154" t="s">
        <v>472</v>
      </c>
      <c r="N89" s="154">
        <v>27.373626000000002</v>
      </c>
      <c r="O89" s="154"/>
      <c r="R89" s="152">
        <f>B89/'SNB-ExchangeRateMonthly'!B1100</f>
        <v>836.88490536985955</v>
      </c>
      <c r="S89" s="152">
        <f>B89/'SNB-ExchangeRateMonthly'!D1100</f>
        <v>979.46576212644561</v>
      </c>
      <c r="T89" s="152">
        <f>R89*'SNB-AllHoldingsYearlyByCurrency'!S$37</f>
        <v>865.72550619698814</v>
      </c>
      <c r="U89" s="152">
        <f>T89+'SNB-ForeignFiduciaryDeposits'!T215/1000</f>
        <v>1131.9306771728013</v>
      </c>
    </row>
    <row r="90" spans="1:21">
      <c r="A90" s="155">
        <v>37986</v>
      </c>
      <c r="B90" s="154">
        <v>1306.757556</v>
      </c>
      <c r="C90" s="154">
        <v>33.429118000000003</v>
      </c>
      <c r="D90" s="154">
        <v>608.82479599999999</v>
      </c>
      <c r="E90" s="154">
        <v>112.89023400000001</v>
      </c>
      <c r="F90" s="154">
        <v>294.03479199999998</v>
      </c>
      <c r="G90" s="154">
        <v>342.50172300000003</v>
      </c>
      <c r="H90" s="154" t="s">
        <v>472</v>
      </c>
      <c r="I90" s="154" t="s">
        <v>472</v>
      </c>
      <c r="J90" s="154" t="s">
        <v>472</v>
      </c>
      <c r="K90" s="154" t="s">
        <v>472</v>
      </c>
      <c r="L90" s="154" t="s">
        <v>472</v>
      </c>
      <c r="M90" s="154" t="s">
        <v>472</v>
      </c>
      <c r="N90" s="154">
        <v>27.967126</v>
      </c>
      <c r="O90" s="154"/>
      <c r="R90" s="152">
        <f>B90/'SNB-ExchangeRateMonthly'!B1101</f>
        <v>840.41260273972603</v>
      </c>
      <c r="S90" s="152">
        <f>B90/'SNB-ExchangeRateMonthly'!D1101</f>
        <v>1031.8679374605181</v>
      </c>
      <c r="T90" s="152">
        <f>R90*'SNB-AllHoldingsYearlyByCurrency'!S$37</f>
        <v>869.37477453919553</v>
      </c>
      <c r="U90" s="152">
        <f>T90+'SNB-ForeignFiduciaryDeposits'!T216/1000</f>
        <v>1128.0814437783749</v>
      </c>
    </row>
    <row r="91" spans="1:21">
      <c r="A91" s="155">
        <v>38017</v>
      </c>
      <c r="B91" s="154">
        <v>1344.819827</v>
      </c>
      <c r="C91" s="154">
        <v>33.830533000000003</v>
      </c>
      <c r="D91" s="154">
        <v>617.16880600000002</v>
      </c>
      <c r="E91" s="154">
        <v>114.548833</v>
      </c>
      <c r="F91" s="154">
        <v>306.783907</v>
      </c>
      <c r="G91" s="154">
        <v>357.04562499999997</v>
      </c>
      <c r="H91" s="154" t="s">
        <v>472</v>
      </c>
      <c r="I91" s="154" t="s">
        <v>472</v>
      </c>
      <c r="J91" s="154" t="s">
        <v>472</v>
      </c>
      <c r="K91" s="154" t="s">
        <v>472</v>
      </c>
      <c r="L91" s="154" t="s">
        <v>472</v>
      </c>
      <c r="M91" s="154" t="s">
        <v>472</v>
      </c>
      <c r="N91" s="154">
        <v>29.990955</v>
      </c>
      <c r="O91" s="154"/>
      <c r="R91" s="152">
        <f>B91/'SNB-ExchangeRateMonthly'!B1102</f>
        <v>858.70623012579017</v>
      </c>
      <c r="S91" s="152">
        <f>B91/'SNB-ExchangeRateMonthly'!D1102</f>
        <v>1083.0472956430699</v>
      </c>
      <c r="T91" s="152">
        <f>R91*'SNB-AllHoldingsYearlyByCurrency'!S$37</f>
        <v>888.29883414089215</v>
      </c>
      <c r="U91" s="152">
        <f>T91+'SNB-ForeignFiduciaryDeposits'!T217/1000</f>
        <v>1153.1650623510959</v>
      </c>
    </row>
    <row r="92" spans="1:21">
      <c r="A92" s="155">
        <v>38046</v>
      </c>
      <c r="B92" s="154">
        <v>1379.4712549999999</v>
      </c>
      <c r="C92" s="154">
        <v>33.438122</v>
      </c>
      <c r="D92" s="154">
        <v>625.60487599999999</v>
      </c>
      <c r="E92" s="154">
        <v>118.50013800000001</v>
      </c>
      <c r="F92" s="154">
        <v>319.70595400000002</v>
      </c>
      <c r="G92" s="154">
        <v>368.54350399999998</v>
      </c>
      <c r="H92" s="154" t="s">
        <v>472</v>
      </c>
      <c r="I92" s="154" t="s">
        <v>472</v>
      </c>
      <c r="J92" s="154" t="s">
        <v>472</v>
      </c>
      <c r="K92" s="154" t="s">
        <v>472</v>
      </c>
      <c r="L92" s="154" t="s">
        <v>472</v>
      </c>
      <c r="M92" s="154" t="s">
        <v>472</v>
      </c>
      <c r="N92" s="154">
        <v>32.178795999999998</v>
      </c>
      <c r="O92" s="154"/>
      <c r="R92" s="152">
        <f>B92/'SNB-ExchangeRateMonthly'!B1103</f>
        <v>876.91262793210842</v>
      </c>
      <c r="S92" s="152">
        <f>B92/'SNB-ExchangeRateMonthly'!D1103</f>
        <v>1109.256396751367</v>
      </c>
      <c r="T92" s="152">
        <f>R92*'SNB-AllHoldingsYearlyByCurrency'!S$37</f>
        <v>907.13265807028029</v>
      </c>
      <c r="U92" s="152">
        <f>T92+'SNB-ForeignFiduciaryDeposits'!T218/1000</f>
        <v>1169.9487536776796</v>
      </c>
    </row>
    <row r="93" spans="1:21">
      <c r="A93" s="155">
        <v>38077</v>
      </c>
      <c r="B93" s="154">
        <v>1382.637643</v>
      </c>
      <c r="C93" s="154">
        <v>33.376643000000001</v>
      </c>
      <c r="D93" s="154">
        <v>623.71704199999999</v>
      </c>
      <c r="E93" s="154">
        <v>119.604941</v>
      </c>
      <c r="F93" s="154">
        <v>319.37224900000001</v>
      </c>
      <c r="G93" s="154">
        <v>372.49712</v>
      </c>
      <c r="H93" s="154" t="s">
        <v>472</v>
      </c>
      <c r="I93" s="154" t="s">
        <v>472</v>
      </c>
      <c r="J93" s="154" t="s">
        <v>472</v>
      </c>
      <c r="K93" s="154" t="s">
        <v>472</v>
      </c>
      <c r="L93" s="154" t="s">
        <v>472</v>
      </c>
      <c r="M93" s="154" t="s">
        <v>472</v>
      </c>
      <c r="N93" s="154">
        <v>33.674585999999998</v>
      </c>
      <c r="O93" s="154"/>
      <c r="R93" s="152">
        <f>B93/'SNB-ExchangeRateMonthly'!B1104</f>
        <v>882.57222200944727</v>
      </c>
      <c r="S93" s="152">
        <f>B93/'SNB-ExchangeRateMonthly'!D1104</f>
        <v>1082.9777105036424</v>
      </c>
      <c r="T93" s="152">
        <f>R93*'SNB-AllHoldingsYearlyByCurrency'!S$37</f>
        <v>912.9872922213267</v>
      </c>
      <c r="U93" s="152">
        <f>T93+'SNB-ForeignFiduciaryDeposits'!T219/1000</f>
        <v>1176.0627422404764</v>
      </c>
    </row>
    <row r="94" spans="1:21">
      <c r="A94" s="155">
        <v>38107</v>
      </c>
      <c r="B94" s="154">
        <v>1385.7860290000001</v>
      </c>
      <c r="C94" s="154">
        <v>33.720526999999997</v>
      </c>
      <c r="D94" s="154">
        <v>617.83426799999995</v>
      </c>
      <c r="E94" s="154">
        <v>115.411119</v>
      </c>
      <c r="F94" s="154">
        <v>320.43116800000001</v>
      </c>
      <c r="G94" s="154">
        <v>377.27061200000003</v>
      </c>
      <c r="H94" s="154" t="s">
        <v>472</v>
      </c>
      <c r="I94" s="154" t="s">
        <v>472</v>
      </c>
      <c r="J94" s="154" t="s">
        <v>472</v>
      </c>
      <c r="K94" s="154" t="s">
        <v>472</v>
      </c>
      <c r="L94" s="154" t="s">
        <v>472</v>
      </c>
      <c r="M94" s="154" t="s">
        <v>472</v>
      </c>
      <c r="N94" s="154">
        <v>36.529449</v>
      </c>
      <c r="O94" s="154"/>
      <c r="R94" s="152">
        <f>B94/'SNB-ExchangeRateMonthly'!B1105</f>
        <v>891.35269119444274</v>
      </c>
      <c r="S94" s="152">
        <f>B94/'SNB-ExchangeRateMonthly'!D1105</f>
        <v>1068.8669718472813</v>
      </c>
      <c r="T94" s="152">
        <f>R94*'SNB-AllHoldingsYearlyByCurrency'!S$37</f>
        <v>922.07035260520092</v>
      </c>
      <c r="U94" s="152">
        <f>T94+'SNB-ForeignFiduciaryDeposits'!T220/1000</f>
        <v>1189.4216100825279</v>
      </c>
    </row>
    <row r="95" spans="1:21">
      <c r="A95" s="155">
        <v>38138</v>
      </c>
      <c r="B95" s="154">
        <v>1355.3822029999999</v>
      </c>
      <c r="C95" s="154">
        <v>31.040969</v>
      </c>
      <c r="D95" s="154">
        <v>606.859511</v>
      </c>
      <c r="E95" s="154">
        <v>114.260103</v>
      </c>
      <c r="F95" s="154">
        <v>313.56475999999998</v>
      </c>
      <c r="G95" s="154">
        <v>367.13669299999998</v>
      </c>
      <c r="H95" s="154" t="s">
        <v>472</v>
      </c>
      <c r="I95" s="154" t="s">
        <v>472</v>
      </c>
      <c r="J95" s="154" t="s">
        <v>472</v>
      </c>
      <c r="K95" s="154" t="s">
        <v>472</v>
      </c>
      <c r="L95" s="154" t="s">
        <v>472</v>
      </c>
      <c r="M95" s="154" t="s">
        <v>472</v>
      </c>
      <c r="N95" s="154">
        <v>36.780268</v>
      </c>
      <c r="O95" s="154"/>
      <c r="R95" s="152">
        <f>B95/'SNB-ExchangeRateMonthly'!B1106</f>
        <v>879.66134670301142</v>
      </c>
      <c r="S95" s="152">
        <f>B95/'SNB-ExchangeRateMonthly'!D1106</f>
        <v>1056.5810749922045</v>
      </c>
      <c r="T95" s="152">
        <f>R95*'SNB-AllHoldingsYearlyByCurrency'!S$37</f>
        <v>909.97610277105605</v>
      </c>
      <c r="U95" s="152">
        <f>T95+'SNB-ForeignFiduciaryDeposits'!T221/1000</f>
        <v>1170.8951058863208</v>
      </c>
    </row>
    <row r="96" spans="1:21">
      <c r="A96" s="155">
        <v>38168</v>
      </c>
      <c r="B96" s="154">
        <v>1363.058252</v>
      </c>
      <c r="C96" s="154">
        <v>31.007985000000001</v>
      </c>
      <c r="D96" s="154">
        <v>602.48535400000003</v>
      </c>
      <c r="E96" s="154">
        <v>109.340144</v>
      </c>
      <c r="F96" s="154">
        <v>318.05817500000001</v>
      </c>
      <c r="G96" s="154">
        <v>372.05688500000002</v>
      </c>
      <c r="H96" s="154" t="s">
        <v>472</v>
      </c>
      <c r="I96" s="154" t="s">
        <v>472</v>
      </c>
      <c r="J96" s="154" t="s">
        <v>472</v>
      </c>
      <c r="K96" s="154" t="s">
        <v>472</v>
      </c>
      <c r="L96" s="154" t="s">
        <v>472</v>
      </c>
      <c r="M96" s="154" t="s">
        <v>472</v>
      </c>
      <c r="N96" s="154">
        <v>39.449854000000002</v>
      </c>
      <c r="O96" s="154"/>
      <c r="R96" s="152">
        <f>B96/'SNB-ExchangeRateMonthly'!B1107</f>
        <v>897.51646276420627</v>
      </c>
      <c r="S96" s="152">
        <f>B96/'SNB-ExchangeRateMonthly'!D1107</f>
        <v>1089.5749416466829</v>
      </c>
      <c r="T96" s="152">
        <f>R96*'SNB-AllHoldingsYearlyByCurrency'!S$37</f>
        <v>928.44653913703689</v>
      </c>
      <c r="U96" s="152">
        <f>T96+'SNB-ForeignFiduciaryDeposits'!T222/1000</f>
        <v>1192.8562316372015</v>
      </c>
    </row>
    <row r="97" spans="1:21">
      <c r="A97" s="155">
        <v>38199</v>
      </c>
      <c r="B97" s="154">
        <v>1370.5321650000001</v>
      </c>
      <c r="C97" s="154">
        <v>32.295198999999997</v>
      </c>
      <c r="D97" s="154">
        <v>612.22057500000005</v>
      </c>
      <c r="E97" s="154">
        <v>108.77743100000001</v>
      </c>
      <c r="F97" s="154">
        <v>309.7167</v>
      </c>
      <c r="G97" s="154">
        <v>374.25003500000003</v>
      </c>
      <c r="H97" s="154" t="s">
        <v>472</v>
      </c>
      <c r="I97" s="154" t="s">
        <v>472</v>
      </c>
      <c r="J97" s="154" t="s">
        <v>472</v>
      </c>
      <c r="K97" s="154" t="s">
        <v>472</v>
      </c>
      <c r="L97" s="154" t="s">
        <v>472</v>
      </c>
      <c r="M97" s="154" t="s">
        <v>472</v>
      </c>
      <c r="N97" s="154">
        <v>42.049661</v>
      </c>
      <c r="O97" s="154"/>
      <c r="R97" s="152">
        <f>B97/'SNB-ExchangeRateMonthly'!B1108</f>
        <v>897.65009496987159</v>
      </c>
      <c r="S97" s="152">
        <f>B97/'SNB-ExchangeRateMonthly'!D1108</f>
        <v>1101.8911119150989</v>
      </c>
      <c r="T97" s="152">
        <f>R97*'SNB-AllHoldingsYearlyByCurrency'!S$37</f>
        <v>928.58477655552963</v>
      </c>
      <c r="U97" s="152">
        <f>T97+'SNB-ForeignFiduciaryDeposits'!T223/1000</f>
        <v>1200.5850385413823</v>
      </c>
    </row>
    <row r="98" spans="1:21">
      <c r="A98" s="155">
        <v>38230</v>
      </c>
      <c r="B98" s="154">
        <v>1377.365168</v>
      </c>
      <c r="C98" s="154">
        <v>31.983280000000001</v>
      </c>
      <c r="D98" s="154">
        <v>617.74010399999997</v>
      </c>
      <c r="E98" s="154">
        <v>109.596611</v>
      </c>
      <c r="F98" s="154">
        <v>311.63220000000001</v>
      </c>
      <c r="G98" s="154">
        <v>373.49094100000002</v>
      </c>
      <c r="H98" s="154" t="s">
        <v>472</v>
      </c>
      <c r="I98" s="154" t="s">
        <v>472</v>
      </c>
      <c r="J98" s="154" t="s">
        <v>472</v>
      </c>
      <c r="K98" s="154" t="s">
        <v>472</v>
      </c>
      <c r="L98" s="154" t="s">
        <v>472</v>
      </c>
      <c r="M98" s="154" t="s">
        <v>472</v>
      </c>
      <c r="N98" s="154">
        <v>42.518644000000002</v>
      </c>
      <c r="O98" s="154"/>
      <c r="R98" s="152">
        <f>B98/'SNB-ExchangeRateMonthly'!B1109</f>
        <v>895.49780118327806</v>
      </c>
      <c r="S98" s="152">
        <f>B98/'SNB-ExchangeRateMonthly'!D1109</f>
        <v>1090.6367630057803</v>
      </c>
      <c r="T98" s="152">
        <f>R98*'SNB-AllHoldingsYearlyByCurrency'!S$37</f>
        <v>926.35831074651867</v>
      </c>
      <c r="U98" s="152">
        <f>T98+'SNB-ForeignFiduciaryDeposits'!T224/1000</f>
        <v>1198.5070657039337</v>
      </c>
    </row>
    <row r="99" spans="1:21">
      <c r="A99" s="155">
        <v>38260</v>
      </c>
      <c r="B99" s="154">
        <v>1387.315713</v>
      </c>
      <c r="C99" s="154">
        <v>31.632631</v>
      </c>
      <c r="D99" s="154">
        <v>618.49346000000003</v>
      </c>
      <c r="E99" s="154">
        <v>107.88521299999999</v>
      </c>
      <c r="F99" s="154">
        <v>318.91853099999997</v>
      </c>
      <c r="G99" s="154">
        <v>374.323058</v>
      </c>
      <c r="H99" s="154" t="s">
        <v>472</v>
      </c>
      <c r="I99" s="154" t="s">
        <v>472</v>
      </c>
      <c r="J99" s="154" t="s">
        <v>472</v>
      </c>
      <c r="K99" s="154" t="s">
        <v>472</v>
      </c>
      <c r="L99" s="154" t="s">
        <v>472</v>
      </c>
      <c r="M99" s="154" t="s">
        <v>472</v>
      </c>
      <c r="N99" s="154">
        <v>43.948033000000002</v>
      </c>
      <c r="O99" s="154"/>
      <c r="R99" s="152">
        <f>B99/'SNB-ExchangeRateMonthly'!B1110</f>
        <v>899.04459399909274</v>
      </c>
      <c r="S99" s="152">
        <f>B99/'SNB-ExchangeRateMonthly'!D1110</f>
        <v>1098.3419467975614</v>
      </c>
      <c r="T99" s="152">
        <f>R99*'SNB-AllHoldingsYearlyByCurrency'!S$37</f>
        <v>930.02733259903971</v>
      </c>
      <c r="U99" s="152">
        <f>T99+'SNB-ForeignFiduciaryDeposits'!T225/1000</f>
        <v>1200.3319142852558</v>
      </c>
    </row>
    <row r="100" spans="1:21">
      <c r="A100" s="155">
        <v>38291</v>
      </c>
      <c r="B100" s="154">
        <v>1371.9941249999999</v>
      </c>
      <c r="C100" s="154">
        <v>31.486989999999999</v>
      </c>
      <c r="D100" s="154">
        <v>608.320606</v>
      </c>
      <c r="E100" s="154">
        <v>106.20844</v>
      </c>
      <c r="F100" s="154">
        <v>318.438896</v>
      </c>
      <c r="G100" s="154">
        <v>368.24307299999998</v>
      </c>
      <c r="H100" s="154" t="s">
        <v>472</v>
      </c>
      <c r="I100" s="154" t="s">
        <v>472</v>
      </c>
      <c r="J100" s="154" t="s">
        <v>472</v>
      </c>
      <c r="K100" s="154" t="s">
        <v>472</v>
      </c>
      <c r="L100" s="154" t="s">
        <v>472</v>
      </c>
      <c r="M100" s="154" t="s">
        <v>472</v>
      </c>
      <c r="N100" s="154">
        <v>45.504553999999999</v>
      </c>
      <c r="O100" s="154"/>
      <c r="R100" s="152">
        <f>B100/'SNB-ExchangeRateMonthly'!B1111</f>
        <v>889.34603292927977</v>
      </c>
      <c r="S100" s="152">
        <f>B100/'SNB-ExchangeRateMonthly'!D1111</f>
        <v>1110.9264170040487</v>
      </c>
      <c r="T100" s="152">
        <f>R100*'SNB-AllHoldingsYearlyByCurrency'!S$37</f>
        <v>919.99454118689744</v>
      </c>
      <c r="U100" s="152">
        <f>T100+'SNB-ForeignFiduciaryDeposits'!T226/1000</f>
        <v>1186.9038560245199</v>
      </c>
    </row>
    <row r="101" spans="1:21">
      <c r="A101" s="155">
        <v>38321</v>
      </c>
      <c r="B101" s="154">
        <v>1362.5044310000001</v>
      </c>
      <c r="C101" s="154">
        <v>30.54148</v>
      </c>
      <c r="D101" s="154">
        <v>600.82938799999999</v>
      </c>
      <c r="E101" s="154">
        <v>108.39294200000001</v>
      </c>
      <c r="F101" s="154">
        <v>320.19514700000002</v>
      </c>
      <c r="G101" s="154">
        <v>364.763533</v>
      </c>
      <c r="H101" s="154" t="s">
        <v>472</v>
      </c>
      <c r="I101" s="154" t="s">
        <v>472</v>
      </c>
      <c r="J101" s="154" t="s">
        <v>472</v>
      </c>
      <c r="K101" s="154" t="s">
        <v>472</v>
      </c>
      <c r="L101" s="154" t="s">
        <v>472</v>
      </c>
      <c r="M101" s="154" t="s">
        <v>472</v>
      </c>
      <c r="N101" s="154">
        <v>46.174880000000002</v>
      </c>
      <c r="O101" s="154"/>
      <c r="R101" s="152">
        <f>B101/'SNB-ExchangeRateMonthly'!B1112</f>
        <v>895.14777675579796</v>
      </c>
      <c r="S101" s="152">
        <f>B101/'SNB-ExchangeRateMonthly'!D1112</f>
        <v>1161.3573397545176</v>
      </c>
      <c r="T101" s="152">
        <f>R101*'SNB-AllHoldingsYearlyByCurrency'!S$37</f>
        <v>925.99622383024484</v>
      </c>
      <c r="U101" s="152">
        <f>T101+'SNB-ForeignFiduciaryDeposits'!T227/1000</f>
        <v>1192.0589003955165</v>
      </c>
    </row>
    <row r="102" spans="1:21">
      <c r="A102" s="155">
        <v>38352</v>
      </c>
      <c r="B102" s="154">
        <v>1392.1791499999999</v>
      </c>
      <c r="C102" s="154">
        <v>31.932542999999999</v>
      </c>
      <c r="D102" s="154">
        <v>605.45439999999996</v>
      </c>
      <c r="E102" s="154">
        <v>109.53264299999999</v>
      </c>
      <c r="F102" s="154">
        <v>333.20427000000001</v>
      </c>
      <c r="G102" s="154">
        <v>376.65089499999999</v>
      </c>
      <c r="H102" s="154" t="s">
        <v>472</v>
      </c>
      <c r="I102" s="154" t="s">
        <v>472</v>
      </c>
      <c r="J102" s="154" t="s">
        <v>472</v>
      </c>
      <c r="K102" s="154" t="s">
        <v>472</v>
      </c>
      <c r="L102" s="154" t="s">
        <v>472</v>
      </c>
      <c r="M102" s="154" t="s">
        <v>472</v>
      </c>
      <c r="N102" s="154">
        <v>44.937044</v>
      </c>
      <c r="O102" s="154"/>
      <c r="R102" s="152">
        <f>B102/'SNB-ExchangeRateMonthly'!B1113</f>
        <v>906.42564620092446</v>
      </c>
      <c r="S102" s="152">
        <f>B102/'SNB-ExchangeRateMonthly'!D1113</f>
        <v>1215.5584999563432</v>
      </c>
      <c r="T102" s="152">
        <f>R102*'SNB-AllHoldingsYearlyByCurrency'!S$37</f>
        <v>937.66274950367745</v>
      </c>
      <c r="U102" s="152">
        <f>T102+'SNB-ForeignFiduciaryDeposits'!T228/1000</f>
        <v>1206.7824838613831</v>
      </c>
    </row>
    <row r="103" spans="1:21">
      <c r="A103" s="155">
        <v>38383</v>
      </c>
      <c r="B103" s="154">
        <v>1436.1760469999999</v>
      </c>
      <c r="C103" s="154">
        <v>32.382102000000003</v>
      </c>
      <c r="D103" s="154">
        <v>618.41205000000002</v>
      </c>
      <c r="E103" s="154">
        <v>112.936412</v>
      </c>
      <c r="F103" s="154">
        <v>344.04003</v>
      </c>
      <c r="G103" s="154">
        <v>389.95198299999998</v>
      </c>
      <c r="H103" s="154" t="s">
        <v>472</v>
      </c>
      <c r="I103" s="154" t="s">
        <v>472</v>
      </c>
      <c r="J103" s="154" t="s">
        <v>472</v>
      </c>
      <c r="K103" s="154" t="s">
        <v>472</v>
      </c>
      <c r="L103" s="154" t="s">
        <v>472</v>
      </c>
      <c r="M103" s="154" t="s">
        <v>472</v>
      </c>
      <c r="N103" s="154">
        <v>51.389879999999998</v>
      </c>
      <c r="O103" s="154"/>
      <c r="R103" s="152">
        <f>B103/'SNB-ExchangeRateMonthly'!B1114</f>
        <v>928.54208767052432</v>
      </c>
      <c r="S103" s="152">
        <f>B103/'SNB-ExchangeRateMonthly'!D1114</f>
        <v>1219.4752882737539</v>
      </c>
      <c r="T103" s="152">
        <f>R103*'SNB-AllHoldingsYearlyByCurrency'!S$37</f>
        <v>960.54136442872914</v>
      </c>
      <c r="U103" s="152">
        <f>T103+'SNB-ForeignFiduciaryDeposits'!T229/1000</f>
        <v>1236.4765813421577</v>
      </c>
    </row>
    <row r="104" spans="1:21" ht="13" thickBot="1">
      <c r="A104" s="155">
        <v>38411</v>
      </c>
      <c r="B104" s="154">
        <v>1438.1749420000001</v>
      </c>
      <c r="C104" s="154">
        <v>31.54711</v>
      </c>
      <c r="D104" s="154">
        <v>609.52784899999995</v>
      </c>
      <c r="E104" s="154">
        <v>112.73160799999999</v>
      </c>
      <c r="F104" s="154">
        <v>351.24347999999998</v>
      </c>
      <c r="G104" s="154">
        <v>392.47350499999999</v>
      </c>
      <c r="H104" s="154" t="s">
        <v>472</v>
      </c>
      <c r="I104" s="154" t="s">
        <v>472</v>
      </c>
      <c r="J104" s="154" t="s">
        <v>472</v>
      </c>
      <c r="K104" s="154" t="s">
        <v>472</v>
      </c>
      <c r="L104" s="154" t="s">
        <v>472</v>
      </c>
      <c r="M104" s="154" t="s">
        <v>472</v>
      </c>
      <c r="N104" s="154">
        <v>53.382993999999997</v>
      </c>
      <c r="O104" s="154"/>
      <c r="R104" s="152">
        <f>B104/'SNB-ExchangeRateMonthly'!B1115</f>
        <v>927.91466675269373</v>
      </c>
      <c r="S104" s="152">
        <f>B104/'SNB-ExchangeRateMonthly'!D1115</f>
        <v>1207.839877383052</v>
      </c>
      <c r="T104" s="152">
        <f>R104*'SNB-AllHoldingsYearlyByCurrency'!S$37</f>
        <v>959.89232142627782</v>
      </c>
      <c r="U104" s="152">
        <f>T104+'SNB-ForeignFiduciaryDeposits'!T230/1000</f>
        <v>1231.9156777718486</v>
      </c>
    </row>
    <row r="105" spans="1:21" ht="13" thickTop="1">
      <c r="A105" s="155">
        <v>38442</v>
      </c>
      <c r="B105" s="154">
        <v>1521.963712</v>
      </c>
      <c r="C105" s="154">
        <v>38.252029</v>
      </c>
      <c r="D105" s="154">
        <v>579.58717899999999</v>
      </c>
      <c r="E105" s="154">
        <v>116.19495000000001</v>
      </c>
      <c r="F105" s="154">
        <v>317.60723899999999</v>
      </c>
      <c r="G105" s="160">
        <v>476.37463400000001</v>
      </c>
      <c r="H105" s="159" t="s">
        <v>472</v>
      </c>
      <c r="I105" s="154">
        <v>95.155974000000001</v>
      </c>
      <c r="J105" s="154" t="s">
        <v>472</v>
      </c>
      <c r="K105" s="154" t="s">
        <v>472</v>
      </c>
      <c r="L105" s="154" t="s">
        <v>472</v>
      </c>
      <c r="M105" s="154" t="s">
        <v>472</v>
      </c>
      <c r="N105" s="158">
        <v>14.986665</v>
      </c>
      <c r="O105" s="154"/>
      <c r="R105" s="152">
        <f>B105/'SNB-ExchangeRateMonthly'!B1116</f>
        <v>982.60940796694422</v>
      </c>
      <c r="S105" s="152">
        <f>B105/'SNB-ExchangeRateMonthly'!D1116</f>
        <v>1297.8286961712288</v>
      </c>
      <c r="T105" s="152">
        <f>R105*'SNB-AllHoldingsYearlyByCurrency'!S$37</f>
        <v>1016.4719445264146</v>
      </c>
      <c r="U105" s="152">
        <f>T105+'SNB-ForeignFiduciaryDeposits'!T231/1000</f>
        <v>1295.1232454496505</v>
      </c>
    </row>
    <row r="106" spans="1:21">
      <c r="A106" s="155">
        <v>38472</v>
      </c>
      <c r="B106" s="154">
        <v>1521.9197079999999</v>
      </c>
      <c r="C106" s="154">
        <v>36.943942</v>
      </c>
      <c r="D106" s="154">
        <v>582.87360699999999</v>
      </c>
      <c r="E106" s="154">
        <v>119.130112</v>
      </c>
      <c r="F106" s="154">
        <v>311.29135000000002</v>
      </c>
      <c r="G106" s="154">
        <v>478.47760099999999</v>
      </c>
      <c r="H106" s="154" t="s">
        <v>472</v>
      </c>
      <c r="I106" s="154">
        <v>96.123765000000006</v>
      </c>
      <c r="J106" s="154" t="s">
        <v>472</v>
      </c>
      <c r="K106" s="154" t="s">
        <v>472</v>
      </c>
      <c r="L106" s="154" t="s">
        <v>472</v>
      </c>
      <c r="M106" s="154" t="s">
        <v>472</v>
      </c>
      <c r="N106" s="154">
        <v>16.209441999999999</v>
      </c>
      <c r="O106" s="154"/>
      <c r="R106" s="152">
        <f>B106/'SNB-ExchangeRateMonthly'!B1117</f>
        <v>983.72419882360543</v>
      </c>
      <c r="S106" s="152">
        <f>B106/'SNB-ExchangeRateMonthly'!D1117</f>
        <v>1273.6795614695789</v>
      </c>
      <c r="T106" s="152">
        <f>R106*'SNB-AllHoldingsYearlyByCurrency'!S$37</f>
        <v>1017.6251531366956</v>
      </c>
      <c r="U106" s="152">
        <f>T106+'SNB-ForeignFiduciaryDeposits'!T232/1000</f>
        <v>1300.1505231838808</v>
      </c>
    </row>
    <row r="107" spans="1:21">
      <c r="A107" s="155">
        <v>38503</v>
      </c>
      <c r="B107" s="154">
        <v>1576.596695</v>
      </c>
      <c r="C107" s="154">
        <v>38.859582000000003</v>
      </c>
      <c r="D107" s="154">
        <v>594.38345600000002</v>
      </c>
      <c r="E107" s="154">
        <v>115.636287</v>
      </c>
      <c r="F107" s="154">
        <v>322.74416200000002</v>
      </c>
      <c r="G107" s="154">
        <v>500.88341700000001</v>
      </c>
      <c r="H107" s="154" t="s">
        <v>472</v>
      </c>
      <c r="I107" s="154">
        <v>103.675493</v>
      </c>
      <c r="J107" s="154" t="s">
        <v>472</v>
      </c>
      <c r="K107" s="154" t="s">
        <v>472</v>
      </c>
      <c r="L107" s="154" t="s">
        <v>472</v>
      </c>
      <c r="M107" s="154" t="s">
        <v>472</v>
      </c>
      <c r="N107" s="154">
        <v>16.050585000000002</v>
      </c>
      <c r="O107" s="154"/>
      <c r="R107" s="152">
        <f>B107/'SNB-ExchangeRateMonthly'!B1118</f>
        <v>1020.5830495857069</v>
      </c>
      <c r="S107" s="152">
        <f>B107/'SNB-ExchangeRateMonthly'!D1118</f>
        <v>1295.1587077959418</v>
      </c>
      <c r="T107" s="152">
        <f>R107*'SNB-AllHoldingsYearlyByCurrency'!S$37</f>
        <v>1055.754228029924</v>
      </c>
      <c r="U107" s="152">
        <f>T107+'SNB-ForeignFiduciaryDeposits'!T233/1000</f>
        <v>1350.5956314478422</v>
      </c>
    </row>
    <row r="108" spans="1:21">
      <c r="A108" s="155">
        <v>38533</v>
      </c>
      <c r="B108" s="154">
        <v>1622.8510040000001</v>
      </c>
      <c r="C108" s="154">
        <v>41.838133999999997</v>
      </c>
      <c r="D108" s="154">
        <v>586.285977</v>
      </c>
      <c r="E108" s="154">
        <v>118.890063</v>
      </c>
      <c r="F108" s="154">
        <v>338.59159799999998</v>
      </c>
      <c r="G108" s="154">
        <v>526.07658200000003</v>
      </c>
      <c r="H108" s="154" t="s">
        <v>472</v>
      </c>
      <c r="I108" s="154">
        <v>114.02260200000001</v>
      </c>
      <c r="J108" s="154" t="s">
        <v>472</v>
      </c>
      <c r="K108" s="154" t="s">
        <v>472</v>
      </c>
      <c r="L108" s="154" t="s">
        <v>472</v>
      </c>
      <c r="M108" s="154" t="s">
        <v>472</v>
      </c>
      <c r="N108" s="154">
        <v>16.036113</v>
      </c>
      <c r="O108" s="154"/>
      <c r="R108" s="152">
        <f>B108/'SNB-ExchangeRateMonthly'!B1119</f>
        <v>1055.0325081263816</v>
      </c>
      <c r="S108" s="152">
        <f>B108/'SNB-ExchangeRateMonthly'!D1119</f>
        <v>1283.5964597010204</v>
      </c>
      <c r="T108" s="152">
        <f>R108*'SNB-AllHoldingsYearlyByCurrency'!S$37</f>
        <v>1091.390878591995</v>
      </c>
      <c r="U108" s="152">
        <f>T108+'SNB-ForeignFiduciaryDeposits'!T234/1000</f>
        <v>1386.92461932792</v>
      </c>
    </row>
    <row r="109" spans="1:21">
      <c r="A109" s="155">
        <v>38564</v>
      </c>
      <c r="B109" s="154">
        <v>1646.408457</v>
      </c>
      <c r="C109" s="154">
        <v>43.521031000000001</v>
      </c>
      <c r="D109" s="154">
        <v>578.587672</v>
      </c>
      <c r="E109" s="154">
        <v>114.912356</v>
      </c>
      <c r="F109" s="154">
        <v>347.682885</v>
      </c>
      <c r="G109" s="154">
        <v>541.76665100000002</v>
      </c>
      <c r="H109" s="154" t="s">
        <v>472</v>
      </c>
      <c r="I109" s="154">
        <v>118.902182</v>
      </c>
      <c r="J109" s="154" t="s">
        <v>472</v>
      </c>
      <c r="K109" s="154" t="s">
        <v>472</v>
      </c>
      <c r="L109" s="154" t="s">
        <v>472</v>
      </c>
      <c r="M109" s="154" t="s">
        <v>472</v>
      </c>
      <c r="N109" s="154">
        <v>15.948033000000001</v>
      </c>
      <c r="O109" s="154"/>
      <c r="R109" s="152">
        <f>B109/'SNB-ExchangeRateMonthly'!B1120</f>
        <v>1056.6770149541107</v>
      </c>
      <c r="S109" s="152">
        <f>B109/'SNB-ExchangeRateMonthly'!D1120</f>
        <v>1272.6354309345288</v>
      </c>
      <c r="T109" s="152">
        <f>R109*'SNB-AllHoldingsYearlyByCurrency'!S$37</f>
        <v>1093.0920581648911</v>
      </c>
      <c r="U109" s="152">
        <f>T109+'SNB-ForeignFiduciaryDeposits'!T235/1000</f>
        <v>1390.7950297328264</v>
      </c>
    </row>
    <row r="110" spans="1:21">
      <c r="A110" s="155">
        <v>38595</v>
      </c>
      <c r="B110" s="154">
        <v>1651.526556</v>
      </c>
      <c r="C110" s="154">
        <v>43.450586000000001</v>
      </c>
      <c r="D110" s="154">
        <v>574.37091099999998</v>
      </c>
      <c r="E110" s="154">
        <v>115.87305000000001</v>
      </c>
      <c r="F110" s="154">
        <v>362.06856499999998</v>
      </c>
      <c r="G110" s="154">
        <v>528.42071899999996</v>
      </c>
      <c r="H110" s="154" t="s">
        <v>472</v>
      </c>
      <c r="I110" s="154">
        <v>127.411367</v>
      </c>
      <c r="J110" s="154" t="s">
        <v>472</v>
      </c>
      <c r="K110" s="154" t="s">
        <v>472</v>
      </c>
      <c r="L110" s="154" t="s">
        <v>472</v>
      </c>
      <c r="M110" s="154" t="s">
        <v>472</v>
      </c>
      <c r="N110" s="154">
        <v>15.804404</v>
      </c>
      <c r="O110" s="154"/>
      <c r="R110" s="152">
        <f>B110/'SNB-ExchangeRateMonthly'!B1121</f>
        <v>1063.7167048821332</v>
      </c>
      <c r="S110" s="152">
        <f>B110/'SNB-ExchangeRateMonthly'!D1121</f>
        <v>1308.3471092450291</v>
      </c>
      <c r="T110" s="152">
        <f>R110*'SNB-AllHoldingsYearlyByCurrency'!S$37</f>
        <v>1100.3743488207533</v>
      </c>
      <c r="U110" s="152">
        <f>T110+'SNB-ForeignFiduciaryDeposits'!T236/1000</f>
        <v>1397.7284644976824</v>
      </c>
    </row>
    <row r="111" spans="1:21">
      <c r="A111" s="155">
        <v>38625</v>
      </c>
      <c r="B111" s="154">
        <v>1725.828434</v>
      </c>
      <c r="C111" s="154">
        <v>43.904725999999997</v>
      </c>
      <c r="D111" s="154">
        <v>584.31203400000004</v>
      </c>
      <c r="E111" s="154">
        <v>120.485339</v>
      </c>
      <c r="F111" s="154">
        <v>385.86908</v>
      </c>
      <c r="G111" s="154">
        <v>554.35409800000002</v>
      </c>
      <c r="H111" s="154" t="s">
        <v>472</v>
      </c>
      <c r="I111" s="154">
        <v>140.586986</v>
      </c>
      <c r="J111" s="154" t="s">
        <v>472</v>
      </c>
      <c r="K111" s="154" t="s">
        <v>472</v>
      </c>
      <c r="L111" s="154" t="s">
        <v>472</v>
      </c>
      <c r="M111" s="154" t="s">
        <v>472</v>
      </c>
      <c r="N111" s="154">
        <v>16.801511999999999</v>
      </c>
      <c r="O111" s="154"/>
      <c r="R111" s="152">
        <f>B111/'SNB-ExchangeRateMonthly'!B1122</f>
        <v>1114.0845871796525</v>
      </c>
      <c r="S111" s="152">
        <f>B111/'SNB-ExchangeRateMonthly'!D1122</f>
        <v>1365.5866703592339</v>
      </c>
      <c r="T111" s="152">
        <f>R111*'SNB-AllHoldingsYearlyByCurrency'!S$37</f>
        <v>1152.4780014476569</v>
      </c>
      <c r="U111" s="152">
        <f>T111+'SNB-ForeignFiduciaryDeposits'!T237/1000</f>
        <v>1453.6754709460752</v>
      </c>
    </row>
    <row r="112" spans="1:21">
      <c r="A112" s="155">
        <v>38656</v>
      </c>
      <c r="B112" s="154">
        <v>1689.1086499999999</v>
      </c>
      <c r="C112" s="154">
        <v>45.528945</v>
      </c>
      <c r="D112" s="154">
        <v>571.34277099999997</v>
      </c>
      <c r="E112" s="154">
        <v>116.517702</v>
      </c>
      <c r="F112" s="154">
        <v>342.38698399999998</v>
      </c>
      <c r="G112" s="154">
        <v>575.49953900000003</v>
      </c>
      <c r="H112" s="154" t="s">
        <v>472</v>
      </c>
      <c r="I112" s="154">
        <v>137.62356399999999</v>
      </c>
      <c r="J112" s="154" t="s">
        <v>472</v>
      </c>
      <c r="K112" s="154" t="s">
        <v>472</v>
      </c>
      <c r="L112" s="154" t="s">
        <v>472</v>
      </c>
      <c r="M112" s="154" t="s">
        <v>472</v>
      </c>
      <c r="N112" s="154">
        <v>16.726844</v>
      </c>
      <c r="O112" s="154"/>
      <c r="R112" s="152">
        <f>B112/'SNB-ExchangeRateMonthly'!B1123</f>
        <v>1090.5214345664663</v>
      </c>
      <c r="S112" s="152">
        <f>B112/'SNB-ExchangeRateMonthly'!D1123</f>
        <v>1311.4197593167701</v>
      </c>
      <c r="T112" s="152">
        <f>R112*'SNB-AllHoldingsYearlyByCurrency'!S$37</f>
        <v>1128.1028190387542</v>
      </c>
      <c r="U112" s="152">
        <f>T112+'SNB-ForeignFiduciaryDeposits'!T238/1000</f>
        <v>1441.0487806889575</v>
      </c>
    </row>
    <row r="113" spans="1:21">
      <c r="A113" s="155">
        <v>38686</v>
      </c>
      <c r="B113" s="154">
        <v>1742.2379550000001</v>
      </c>
      <c r="C113" s="154">
        <v>46.56024</v>
      </c>
      <c r="D113" s="154">
        <v>575.19766900000002</v>
      </c>
      <c r="E113" s="154">
        <v>117.33451100000001</v>
      </c>
      <c r="F113" s="154">
        <v>360.05526300000002</v>
      </c>
      <c r="G113" s="154">
        <v>603.14991199999997</v>
      </c>
      <c r="H113" s="154" t="s">
        <v>472</v>
      </c>
      <c r="I113" s="154">
        <v>140.14824400000001</v>
      </c>
      <c r="J113" s="154" t="s">
        <v>472</v>
      </c>
      <c r="K113" s="154" t="s">
        <v>472</v>
      </c>
      <c r="L113" s="154" t="s">
        <v>472</v>
      </c>
      <c r="M113" s="154" t="s">
        <v>472</v>
      </c>
      <c r="N113" s="154">
        <v>17.126626000000002</v>
      </c>
      <c r="O113" s="154"/>
      <c r="R113" s="152">
        <f>B113/'SNB-ExchangeRateMonthly'!B1124</f>
        <v>1127.5161500129434</v>
      </c>
      <c r="S113" s="152">
        <f>B113/'SNB-ExchangeRateMonthly'!D1124</f>
        <v>1330.155714612918</v>
      </c>
      <c r="T113" s="152">
        <f>R113*'SNB-AllHoldingsYearlyByCurrency'!S$37</f>
        <v>1166.3724407645286</v>
      </c>
      <c r="U113" s="152">
        <f>T113+'SNB-ForeignFiduciaryDeposits'!T239/1000</f>
        <v>1484.4801290896644</v>
      </c>
    </row>
    <row r="114" spans="1:21">
      <c r="A114" s="155">
        <v>38717</v>
      </c>
      <c r="B114" s="154">
        <v>1768.2801320000001</v>
      </c>
      <c r="C114" s="154">
        <v>47.10859</v>
      </c>
      <c r="D114" s="154">
        <v>569.97845400000006</v>
      </c>
      <c r="E114" s="154">
        <v>118.58712</v>
      </c>
      <c r="F114" s="154">
        <v>369.38412499999998</v>
      </c>
      <c r="G114" s="154">
        <v>622.95414300000004</v>
      </c>
      <c r="H114" s="154" t="s">
        <v>472</v>
      </c>
      <c r="I114" s="154">
        <v>141.274272</v>
      </c>
      <c r="J114" s="154" t="s">
        <v>472</v>
      </c>
      <c r="K114" s="154" t="s">
        <v>472</v>
      </c>
      <c r="L114" s="154" t="s">
        <v>472</v>
      </c>
      <c r="M114" s="154" t="s">
        <v>472</v>
      </c>
      <c r="N114" s="154">
        <v>17.580545000000001</v>
      </c>
      <c r="O114" s="154"/>
      <c r="R114" s="152">
        <f>B114/'SNB-ExchangeRateMonthly'!B1125</f>
        <v>1142.4474299005039</v>
      </c>
      <c r="S114" s="152">
        <f>B114/'SNB-ExchangeRateMonthly'!D1125</f>
        <v>1355.3154993485093</v>
      </c>
      <c r="T114" s="152">
        <f>R114*'SNB-AllHoldingsYearlyByCurrency'!S$37</f>
        <v>1181.8182801575983</v>
      </c>
      <c r="U114" s="152">
        <f>T114+'SNB-ForeignFiduciaryDeposits'!T240/1000</f>
        <v>1512.8707417159392</v>
      </c>
    </row>
    <row r="115" spans="1:21">
      <c r="A115" s="155">
        <v>38748</v>
      </c>
      <c r="B115" s="154">
        <v>1783.9188320000001</v>
      </c>
      <c r="C115" s="154">
        <v>44.242539000000001</v>
      </c>
      <c r="D115" s="154">
        <v>560.28826000000004</v>
      </c>
      <c r="E115" s="154">
        <v>113.279571</v>
      </c>
      <c r="F115" s="154">
        <v>383.419535</v>
      </c>
      <c r="G115" s="154">
        <v>631.60535400000003</v>
      </c>
      <c r="H115" s="154" t="s">
        <v>472</v>
      </c>
      <c r="I115" s="154">
        <v>146.61443800000001</v>
      </c>
      <c r="J115" s="154" t="s">
        <v>472</v>
      </c>
      <c r="K115" s="154" t="s">
        <v>472</v>
      </c>
      <c r="L115" s="154" t="s">
        <v>472</v>
      </c>
      <c r="M115" s="154" t="s">
        <v>472</v>
      </c>
      <c r="N115" s="154">
        <v>17.748704</v>
      </c>
      <c r="O115" s="154"/>
      <c r="R115" s="152">
        <f>B115/'SNB-ExchangeRateMonthly'!B1126</f>
        <v>1151.5840371828804</v>
      </c>
      <c r="S115" s="152">
        <f>B115/'SNB-ExchangeRateMonthly'!D1126</f>
        <v>1395.9768620392831</v>
      </c>
      <c r="T115" s="152">
        <f>R115*'SNB-AllHoldingsYearlyByCurrency'!S$37</f>
        <v>1191.2697518160132</v>
      </c>
      <c r="U115" s="152">
        <f>T115+'SNB-ForeignFiduciaryDeposits'!T241/1000</f>
        <v>1513.0714431206418</v>
      </c>
    </row>
    <row r="116" spans="1:21">
      <c r="A116" s="155">
        <v>38776</v>
      </c>
      <c r="B116" s="154">
        <v>1831.428895</v>
      </c>
      <c r="C116" s="154">
        <v>45.088996000000002</v>
      </c>
      <c r="D116" s="154">
        <v>560.78779099999997</v>
      </c>
      <c r="E116" s="154">
        <v>112.429114</v>
      </c>
      <c r="F116" s="154">
        <v>390.00535200000002</v>
      </c>
      <c r="G116" s="154">
        <v>661.21720100000005</v>
      </c>
      <c r="H116" s="154" t="s">
        <v>472</v>
      </c>
      <c r="I116" s="154">
        <v>155.834765</v>
      </c>
      <c r="J116" s="154" t="s">
        <v>472</v>
      </c>
      <c r="K116" s="154" t="s">
        <v>472</v>
      </c>
      <c r="L116" s="154" t="s">
        <v>472</v>
      </c>
      <c r="M116" s="154" t="s">
        <v>472</v>
      </c>
      <c r="N116" s="154">
        <v>18.494782999999998</v>
      </c>
      <c r="O116" s="154"/>
      <c r="R116" s="152">
        <f>B116/'SNB-ExchangeRateMonthly'!B1127</f>
        <v>1175.65085055848</v>
      </c>
      <c r="S116" s="152">
        <f>B116/'SNB-ExchangeRateMonthly'!D1127</f>
        <v>1404.362315006518</v>
      </c>
      <c r="T116" s="152">
        <f>R116*'SNB-AllHoldingsYearlyByCurrency'!S$37</f>
        <v>1216.1659520682226</v>
      </c>
      <c r="U116" s="152">
        <f>T116+'SNB-ForeignFiduciaryDeposits'!T242/1000</f>
        <v>1541.0131725073034</v>
      </c>
    </row>
    <row r="117" spans="1:21">
      <c r="A117" s="155">
        <v>38807</v>
      </c>
      <c r="B117" s="154">
        <v>1843.267701</v>
      </c>
      <c r="C117" s="154">
        <v>45.651026000000002</v>
      </c>
      <c r="D117" s="154">
        <v>550.26563899999996</v>
      </c>
      <c r="E117" s="154">
        <v>103.106792</v>
      </c>
      <c r="F117" s="154">
        <v>402.18722000000002</v>
      </c>
      <c r="G117" s="154">
        <v>662.20468800000003</v>
      </c>
      <c r="H117" s="154" t="s">
        <v>472</v>
      </c>
      <c r="I117" s="154">
        <v>163.740343</v>
      </c>
      <c r="J117" s="154" t="s">
        <v>472</v>
      </c>
      <c r="K117" s="154" t="s">
        <v>472</v>
      </c>
      <c r="L117" s="154" t="s">
        <v>472</v>
      </c>
      <c r="M117" s="154" t="s">
        <v>472</v>
      </c>
      <c r="N117" s="154">
        <v>19.218785</v>
      </c>
      <c r="O117" s="154"/>
      <c r="R117" s="152">
        <f>B117/'SNB-ExchangeRateMonthly'!B1128</f>
        <v>1174.9539144569098</v>
      </c>
      <c r="S117" s="152">
        <f>B117/'SNB-ExchangeRateMonthly'!D1128</f>
        <v>1412.7904506783168</v>
      </c>
      <c r="T117" s="152">
        <f>R117*'SNB-AllHoldingsYearlyByCurrency'!S$37</f>
        <v>1215.4449982603007</v>
      </c>
      <c r="U117" s="152">
        <f>T117+'SNB-ForeignFiduciaryDeposits'!T243/1000</f>
        <v>1542.2196030537734</v>
      </c>
    </row>
    <row r="118" spans="1:21">
      <c r="A118" s="155">
        <v>38837</v>
      </c>
      <c r="B118" s="154">
        <v>1829.1670959999999</v>
      </c>
      <c r="C118" s="154">
        <v>46.289982999999999</v>
      </c>
      <c r="D118" s="154">
        <v>539.72173899999996</v>
      </c>
      <c r="E118" s="154">
        <v>101.354426</v>
      </c>
      <c r="F118" s="154">
        <v>402.262158</v>
      </c>
      <c r="G118" s="154">
        <v>662.16454599999997</v>
      </c>
      <c r="H118" s="154" t="s">
        <v>472</v>
      </c>
      <c r="I118" s="154">
        <v>159.799487</v>
      </c>
      <c r="J118" s="154" t="s">
        <v>472</v>
      </c>
      <c r="K118" s="154" t="s">
        <v>472</v>
      </c>
      <c r="L118" s="154" t="s">
        <v>472</v>
      </c>
      <c r="M118" s="154" t="s">
        <v>472</v>
      </c>
      <c r="N118" s="154">
        <v>18.929182999999998</v>
      </c>
      <c r="O118" s="154"/>
      <c r="R118" s="152">
        <f>B118/'SNB-ExchangeRateMonthly'!B1129</f>
        <v>1161.4496768048764</v>
      </c>
      <c r="S118" s="152">
        <f>B118/'SNB-ExchangeRateMonthly'!D1129</f>
        <v>1425.2509708586567</v>
      </c>
      <c r="T118" s="152">
        <f>R118*'SNB-AllHoldingsYearlyByCurrency'!S$37</f>
        <v>1201.4753796160928</v>
      </c>
      <c r="U118" s="152">
        <f>T118+'SNB-ForeignFiduciaryDeposits'!T244/1000</f>
        <v>1525.5016669994188</v>
      </c>
    </row>
    <row r="119" spans="1:21">
      <c r="A119" s="155">
        <v>38868</v>
      </c>
      <c r="B119" s="154">
        <v>1777.6473329999999</v>
      </c>
      <c r="C119" s="154">
        <v>42.616591</v>
      </c>
      <c r="D119" s="154">
        <v>530.72762399999999</v>
      </c>
      <c r="E119" s="154">
        <v>99.263250999999997</v>
      </c>
      <c r="F119" s="154">
        <v>376.66514999999998</v>
      </c>
      <c r="G119" s="154">
        <v>649.31342700000005</v>
      </c>
      <c r="H119" s="154" t="s">
        <v>472</v>
      </c>
      <c r="I119" s="154">
        <v>160.500406</v>
      </c>
      <c r="J119" s="154" t="s">
        <v>472</v>
      </c>
      <c r="K119" s="154" t="s">
        <v>472</v>
      </c>
      <c r="L119" s="154" t="s">
        <v>472</v>
      </c>
      <c r="M119" s="154" t="s">
        <v>472</v>
      </c>
      <c r="N119" s="154">
        <v>17.824141000000001</v>
      </c>
      <c r="O119" s="154"/>
      <c r="R119" s="152">
        <f>B119/'SNB-ExchangeRateMonthly'!B1130</f>
        <v>1142.0798798586573</v>
      </c>
      <c r="S119" s="152">
        <f>B119/'SNB-ExchangeRateMonthly'!D1130</f>
        <v>1458.5225902527077</v>
      </c>
      <c r="T119" s="152">
        <f>R119*'SNB-AllHoldingsYearlyByCurrency'!S$37</f>
        <v>1181.4380636618905</v>
      </c>
      <c r="U119" s="152">
        <f>T119+'SNB-ForeignFiduciaryDeposits'!T245/1000</f>
        <v>1515.3378387984149</v>
      </c>
    </row>
    <row r="120" spans="1:21">
      <c r="A120" s="155">
        <v>38898</v>
      </c>
      <c r="B120" s="154">
        <v>1774.658091</v>
      </c>
      <c r="C120" s="154">
        <v>40.611227999999997</v>
      </c>
      <c r="D120" s="154">
        <v>532.354963</v>
      </c>
      <c r="E120" s="154">
        <v>101.163837</v>
      </c>
      <c r="F120" s="154">
        <v>375.56415700000002</v>
      </c>
      <c r="G120" s="154">
        <v>656.20163500000001</v>
      </c>
      <c r="H120" s="154" t="s">
        <v>472</v>
      </c>
      <c r="I120" s="154">
        <v>164.386404</v>
      </c>
      <c r="J120" s="154" t="s">
        <v>472</v>
      </c>
      <c r="K120" s="154" t="s">
        <v>472</v>
      </c>
      <c r="L120" s="154" t="s">
        <v>472</v>
      </c>
      <c r="M120" s="154" t="s">
        <v>472</v>
      </c>
      <c r="N120" s="154">
        <v>5.5397040000000004</v>
      </c>
      <c r="O120" s="154"/>
      <c r="R120" s="152">
        <f>B120/'SNB-ExchangeRateMonthly'!B1131</f>
        <v>1137.6013403846152</v>
      </c>
      <c r="S120" s="152">
        <f>B120/'SNB-ExchangeRateMonthly'!D1131</f>
        <v>1440.0016966893866</v>
      </c>
      <c r="T120" s="152">
        <f>R120*'SNB-AllHoldingsYearlyByCurrency'!S$37</f>
        <v>1176.8051854389589</v>
      </c>
      <c r="U120" s="152">
        <f>T120+'SNB-ForeignFiduciaryDeposits'!T246/1000</f>
        <v>1515.486595695369</v>
      </c>
    </row>
    <row r="121" spans="1:21">
      <c r="A121" s="155">
        <v>38929</v>
      </c>
      <c r="B121" s="154">
        <v>1804.1998080000001</v>
      </c>
      <c r="C121" s="154">
        <v>40.761671</v>
      </c>
      <c r="D121" s="154">
        <v>539.29458699999998</v>
      </c>
      <c r="E121" s="154">
        <v>102.120463</v>
      </c>
      <c r="F121" s="154">
        <v>383.04766100000001</v>
      </c>
      <c r="G121" s="154">
        <v>668.08878800000002</v>
      </c>
      <c r="H121" s="154" t="s">
        <v>472</v>
      </c>
      <c r="I121" s="154">
        <v>167.65278699999999</v>
      </c>
      <c r="J121" s="154" t="s">
        <v>472</v>
      </c>
      <c r="K121" s="154" t="s">
        <v>472</v>
      </c>
      <c r="L121" s="154" t="s">
        <v>472</v>
      </c>
      <c r="M121" s="154" t="s">
        <v>472</v>
      </c>
      <c r="N121" s="154">
        <v>5.3543130000000003</v>
      </c>
      <c r="O121" s="154"/>
      <c r="R121" s="152">
        <f>B121/'SNB-ExchangeRateMonthly'!B1132</f>
        <v>1150.1975060563561</v>
      </c>
      <c r="S121" s="152">
        <f>B121/'SNB-ExchangeRateMonthly'!D1132</f>
        <v>1459.3543702984714</v>
      </c>
      <c r="T121" s="152">
        <f>R121*'SNB-AllHoldingsYearlyByCurrency'!S$37</f>
        <v>1189.8354382638556</v>
      </c>
      <c r="U121" s="152">
        <f>T121+'SNB-ForeignFiduciaryDeposits'!T247/1000</f>
        <v>1540.7343289944433</v>
      </c>
    </row>
    <row r="122" spans="1:21">
      <c r="A122" s="155">
        <v>38960</v>
      </c>
      <c r="B122" s="154">
        <v>1835.481315</v>
      </c>
      <c r="C122" s="154">
        <v>43.080952000000003</v>
      </c>
      <c r="D122" s="154">
        <v>546.39519600000006</v>
      </c>
      <c r="E122" s="154">
        <v>103.794096</v>
      </c>
      <c r="F122" s="154">
        <v>386.79620499999999</v>
      </c>
      <c r="G122" s="154">
        <v>680.54285000000004</v>
      </c>
      <c r="H122" s="154" t="s">
        <v>472</v>
      </c>
      <c r="I122" s="154">
        <v>173.500011</v>
      </c>
      <c r="J122" s="154" t="s">
        <v>472</v>
      </c>
      <c r="K122" s="154" t="s">
        <v>472</v>
      </c>
      <c r="L122" s="154" t="s">
        <v>472</v>
      </c>
      <c r="M122" s="154" t="s">
        <v>472</v>
      </c>
      <c r="N122" s="154">
        <v>5.1661010000000003</v>
      </c>
      <c r="O122" s="154"/>
      <c r="R122" s="152">
        <f>B122/'SNB-ExchangeRateMonthly'!B1133</f>
        <v>1163.5380760697306</v>
      </c>
      <c r="S122" s="152">
        <f>B122/'SNB-ExchangeRateMonthly'!D1133</f>
        <v>1491.654867939862</v>
      </c>
      <c r="T122" s="152">
        <f>R122*'SNB-AllHoldingsYearlyByCurrency'!S$37</f>
        <v>1203.6357489800357</v>
      </c>
      <c r="U122" s="152">
        <f>T122+'SNB-ForeignFiduciaryDeposits'!T248/1000</f>
        <v>1557.9596792494492</v>
      </c>
    </row>
    <row r="123" spans="1:21">
      <c r="A123" s="155">
        <v>38990</v>
      </c>
      <c r="B123" s="154">
        <v>1871.9618829999999</v>
      </c>
      <c r="C123" s="154">
        <v>45.940655</v>
      </c>
      <c r="D123" s="154">
        <v>550.65591800000004</v>
      </c>
      <c r="E123" s="154">
        <v>103.221135</v>
      </c>
      <c r="F123" s="154">
        <v>398.82377200000002</v>
      </c>
      <c r="G123" s="154">
        <v>696.89416100000005</v>
      </c>
      <c r="H123" s="154" t="s">
        <v>472</v>
      </c>
      <c r="I123" s="154">
        <v>174.343459</v>
      </c>
      <c r="J123" s="154" t="s">
        <v>472</v>
      </c>
      <c r="K123" s="154" t="s">
        <v>472</v>
      </c>
      <c r="L123" s="154" t="s">
        <v>472</v>
      </c>
      <c r="M123" s="154" t="s">
        <v>472</v>
      </c>
      <c r="N123" s="154">
        <v>5.3039209999999999</v>
      </c>
      <c r="O123" s="154"/>
      <c r="R123" s="152">
        <f>B123/'SNB-ExchangeRateMonthly'!B1134</f>
        <v>1182.0179850981879</v>
      </c>
      <c r="S123" s="152">
        <f>B123/'SNB-ExchangeRateMonthly'!D1134</f>
        <v>1505.6397353816456</v>
      </c>
      <c r="T123" s="152">
        <f>R123*'SNB-AllHoldingsYearlyByCurrency'!S$37</f>
        <v>1222.7525098338654</v>
      </c>
      <c r="U123" s="152">
        <f>T123+'SNB-ForeignFiduciaryDeposits'!T249/1000</f>
        <v>1582.9330995920268</v>
      </c>
    </row>
    <row r="124" spans="1:21">
      <c r="A124" s="155">
        <v>39021</v>
      </c>
      <c r="B124" s="154">
        <v>1903.1068310000001</v>
      </c>
      <c r="C124" s="154">
        <v>48.177478999999998</v>
      </c>
      <c r="D124" s="154">
        <v>549.18765699999994</v>
      </c>
      <c r="E124" s="154">
        <v>101.211883</v>
      </c>
      <c r="F124" s="154">
        <v>412.79576200000002</v>
      </c>
      <c r="G124" s="154">
        <v>708.48608300000001</v>
      </c>
      <c r="H124" s="154" t="s">
        <v>472</v>
      </c>
      <c r="I124" s="154">
        <v>179.087963</v>
      </c>
      <c r="J124" s="154" t="s">
        <v>472</v>
      </c>
      <c r="K124" s="154" t="s">
        <v>472</v>
      </c>
      <c r="L124" s="154" t="s">
        <v>472</v>
      </c>
      <c r="M124" s="154" t="s">
        <v>472</v>
      </c>
      <c r="N124" s="154">
        <v>5.3718859999999999</v>
      </c>
      <c r="O124" s="154"/>
      <c r="R124" s="152">
        <f>B124/'SNB-ExchangeRateMonthly'!B1135</f>
        <v>1197.1484122790464</v>
      </c>
      <c r="S124" s="152">
        <f>B124/'SNB-ExchangeRateMonthly'!D1135</f>
        <v>1510.4022468253968</v>
      </c>
      <c r="T124" s="152">
        <f>R124*'SNB-AllHoldingsYearlyByCurrency'!S$37</f>
        <v>1238.4043595040855</v>
      </c>
      <c r="U124" s="152">
        <f>T124+'SNB-ForeignFiduciaryDeposits'!T250/1000</f>
        <v>1603.2581054938948</v>
      </c>
    </row>
    <row r="125" spans="1:21">
      <c r="A125" s="155">
        <v>39051</v>
      </c>
      <c r="B125" s="154">
        <v>1900.763905</v>
      </c>
      <c r="C125" s="154">
        <v>47.042493</v>
      </c>
      <c r="D125" s="154">
        <v>545.34335799999997</v>
      </c>
      <c r="E125" s="154">
        <v>102.060121</v>
      </c>
      <c r="F125" s="154">
        <v>414.22177499999998</v>
      </c>
      <c r="G125" s="154">
        <v>708.65295700000001</v>
      </c>
      <c r="H125" s="154" t="s">
        <v>472</v>
      </c>
      <c r="I125" s="154">
        <v>180.14713499999999</v>
      </c>
      <c r="J125" s="154" t="s">
        <v>472</v>
      </c>
      <c r="K125" s="154" t="s">
        <v>472</v>
      </c>
      <c r="L125" s="154" t="s">
        <v>472</v>
      </c>
      <c r="M125" s="154" t="s">
        <v>472</v>
      </c>
      <c r="N125" s="154">
        <v>5.3561899999999998</v>
      </c>
      <c r="O125" s="154"/>
      <c r="R125" s="152">
        <f>B125/'SNB-ExchangeRateMonthly'!B1136</f>
        <v>1193.7972019846752</v>
      </c>
      <c r="S125" s="152">
        <f>B125/'SNB-ExchangeRateMonthly'!D1136</f>
        <v>1538.2082261066603</v>
      </c>
      <c r="T125" s="152">
        <f>R125*'SNB-AllHoldingsYearlyByCurrency'!S$37</f>
        <v>1234.9376603082326</v>
      </c>
      <c r="U125" s="152">
        <f>T125+'SNB-ForeignFiduciaryDeposits'!T251/1000</f>
        <v>1597.401546754659</v>
      </c>
    </row>
    <row r="126" spans="1:21">
      <c r="A126" s="155">
        <v>39082</v>
      </c>
      <c r="B126" s="154">
        <v>1932.959961</v>
      </c>
      <c r="C126" s="154">
        <v>47.383659999999999</v>
      </c>
      <c r="D126" s="154">
        <v>526.337762</v>
      </c>
      <c r="E126" s="154">
        <v>96.883155000000002</v>
      </c>
      <c r="F126" s="154">
        <v>433.79757499999999</v>
      </c>
      <c r="G126" s="154">
        <v>733.35360500000002</v>
      </c>
      <c r="H126" s="154" t="s">
        <v>472</v>
      </c>
      <c r="I126" s="154">
        <v>185.329161</v>
      </c>
      <c r="J126" s="154" t="s">
        <v>472</v>
      </c>
      <c r="K126" s="154" t="s">
        <v>472</v>
      </c>
      <c r="L126" s="154" t="s">
        <v>472</v>
      </c>
      <c r="M126" s="154" t="s">
        <v>472</v>
      </c>
      <c r="N126" s="154">
        <v>6.7581990000000003</v>
      </c>
      <c r="O126" s="154"/>
      <c r="R126" s="152">
        <f>B126/'SNB-ExchangeRateMonthly'!B1137</f>
        <v>1210.672655016911</v>
      </c>
      <c r="S126" s="152">
        <f>B126/'SNB-ExchangeRateMonthly'!D1137</f>
        <v>1600.3973845007451</v>
      </c>
      <c r="T126" s="152">
        <f>R126*'SNB-AllHoldingsYearlyByCurrency'!S$37</f>
        <v>1252.3946726463619</v>
      </c>
      <c r="U126" s="152">
        <f>T126+'SNB-ForeignFiduciaryDeposits'!T252/1000</f>
        <v>1631.5654104642249</v>
      </c>
    </row>
    <row r="127" spans="1:21">
      <c r="A127" s="155">
        <v>39113</v>
      </c>
      <c r="B127" s="154">
        <v>1987.9230399999999</v>
      </c>
      <c r="C127" s="154">
        <v>45.614704000000003</v>
      </c>
      <c r="D127" s="154">
        <v>530.56784000000005</v>
      </c>
      <c r="E127" s="154">
        <v>99.225553000000005</v>
      </c>
      <c r="F127" s="154">
        <v>450.986378</v>
      </c>
      <c r="G127" s="154">
        <v>759.88811399999997</v>
      </c>
      <c r="H127" s="154" t="s">
        <v>472</v>
      </c>
      <c r="I127" s="154">
        <v>195.32580400000001</v>
      </c>
      <c r="J127" s="154" t="s">
        <v>472</v>
      </c>
      <c r="K127" s="154" t="s">
        <v>472</v>
      </c>
      <c r="L127" s="154" t="s">
        <v>472</v>
      </c>
      <c r="M127" s="154" t="s">
        <v>472</v>
      </c>
      <c r="N127" s="154">
        <v>5.5401980000000002</v>
      </c>
      <c r="O127" s="154"/>
      <c r="R127" s="152">
        <f>B127/'SNB-ExchangeRateMonthly'!B1138</f>
        <v>1230.3788079470198</v>
      </c>
      <c r="S127" s="152">
        <f>B127/'SNB-ExchangeRateMonthly'!D1138</f>
        <v>1598.1373422300828</v>
      </c>
      <c r="T127" s="152">
        <f>R127*'SNB-AllHoldingsYearlyByCurrency'!S$37</f>
        <v>1272.7799360334152</v>
      </c>
      <c r="U127" s="152">
        <f>T127+'SNB-ForeignFiduciaryDeposits'!T253/1000</f>
        <v>1658.9493981860426</v>
      </c>
    </row>
    <row r="128" spans="1:21">
      <c r="A128" s="155">
        <v>39141</v>
      </c>
      <c r="B128" s="154">
        <v>2011.6346020000001</v>
      </c>
      <c r="C128" s="154">
        <v>48.294145</v>
      </c>
      <c r="D128" s="154">
        <v>540.21424400000001</v>
      </c>
      <c r="E128" s="154">
        <v>101.51648</v>
      </c>
      <c r="F128" s="154">
        <v>441.64390400000002</v>
      </c>
      <c r="G128" s="154">
        <v>776.13481300000001</v>
      </c>
      <c r="H128" s="154" t="s">
        <v>472</v>
      </c>
      <c r="I128" s="154">
        <v>201.46876800000001</v>
      </c>
      <c r="J128" s="154" t="s">
        <v>472</v>
      </c>
      <c r="K128" s="154" t="s">
        <v>472</v>
      </c>
      <c r="L128" s="154" t="s">
        <v>472</v>
      </c>
      <c r="M128" s="154" t="s">
        <v>472</v>
      </c>
      <c r="N128" s="154">
        <v>3.8787250000000002</v>
      </c>
      <c r="O128" s="154"/>
      <c r="R128" s="152">
        <f>B128/'SNB-ExchangeRateMonthly'!B1139</f>
        <v>1240.7540874606798</v>
      </c>
      <c r="S128" s="152">
        <f>B128/'SNB-ExchangeRateMonthly'!D1139</f>
        <v>1622.0243525237865</v>
      </c>
      <c r="T128" s="152">
        <f>R128*'SNB-AllHoldingsYearlyByCurrency'!S$37</f>
        <v>1283.5127668578987</v>
      </c>
      <c r="U128" s="152">
        <f>T128+'SNB-ForeignFiduciaryDeposits'!T254/1000</f>
        <v>1669.23533516728</v>
      </c>
    </row>
    <row r="129" spans="1:21">
      <c r="A129" s="155">
        <v>39172</v>
      </c>
      <c r="B129" s="154">
        <v>2049.5511230000002</v>
      </c>
      <c r="C129" s="154">
        <v>49.157083</v>
      </c>
      <c r="D129" s="154">
        <v>537.49946799999998</v>
      </c>
      <c r="E129" s="154">
        <v>101.422022</v>
      </c>
      <c r="F129" s="154">
        <v>455.76322900000002</v>
      </c>
      <c r="G129" s="154">
        <v>792.67100000000005</v>
      </c>
      <c r="H129" s="154" t="s">
        <v>472</v>
      </c>
      <c r="I129" s="154">
        <v>210.85836800000001</v>
      </c>
      <c r="J129" s="154" t="s">
        <v>472</v>
      </c>
      <c r="K129" s="154" t="s">
        <v>472</v>
      </c>
      <c r="L129" s="154" t="s">
        <v>472</v>
      </c>
      <c r="M129" s="154" t="s">
        <v>472</v>
      </c>
      <c r="N129" s="154">
        <v>3.6019760000000001</v>
      </c>
      <c r="O129" s="154"/>
      <c r="R129" s="152">
        <f>B129/'SNB-ExchangeRateMonthly'!B1140</f>
        <v>1270.9606368597297</v>
      </c>
      <c r="S129" s="152">
        <f>B129/'SNB-ExchangeRateMonthly'!D1140</f>
        <v>1682.7184917898196</v>
      </c>
      <c r="T129" s="152">
        <f>R129*'SNB-AllHoldingsYearlyByCurrency'!S$37</f>
        <v>1314.7602897862751</v>
      </c>
      <c r="U129" s="152">
        <f>T129+'SNB-ForeignFiduciaryDeposits'!T255/1000</f>
        <v>1706.4550684046553</v>
      </c>
    </row>
    <row r="130" spans="1:21">
      <c r="A130" s="155">
        <v>39202</v>
      </c>
      <c r="B130" s="154">
        <v>2109.9033909999998</v>
      </c>
      <c r="C130" s="154">
        <v>49.893135999999998</v>
      </c>
      <c r="D130" s="154">
        <v>540.35990000000004</v>
      </c>
      <c r="E130" s="154">
        <v>101.1057</v>
      </c>
      <c r="F130" s="154">
        <v>481.189122</v>
      </c>
      <c r="G130" s="154">
        <v>815.04650000000004</v>
      </c>
      <c r="H130" s="154" t="s">
        <v>472</v>
      </c>
      <c r="I130" s="154">
        <v>219.74437900000001</v>
      </c>
      <c r="J130" s="154" t="s">
        <v>472</v>
      </c>
      <c r="K130" s="154" t="s">
        <v>472</v>
      </c>
      <c r="L130" s="154" t="s">
        <v>472</v>
      </c>
      <c r="M130" s="154" t="s">
        <v>472</v>
      </c>
      <c r="N130" s="154">
        <v>3.6703540000000001</v>
      </c>
      <c r="O130" s="154"/>
      <c r="R130" s="152">
        <f>B130/'SNB-ExchangeRateMonthly'!B1141</f>
        <v>1288.5693117136923</v>
      </c>
      <c r="S130" s="152">
        <f>B130/'SNB-ExchangeRateMonthly'!D1141</f>
        <v>1741.4191077913501</v>
      </c>
      <c r="T130" s="152">
        <f>R130*'SNB-AllHoldingsYearlyByCurrency'!S$37</f>
        <v>1332.9757921254738</v>
      </c>
      <c r="U130" s="152">
        <f>T130+'SNB-ForeignFiduciaryDeposits'!T256/1000</f>
        <v>1724.2387700172535</v>
      </c>
    </row>
    <row r="131" spans="1:21">
      <c r="A131" s="155">
        <v>39233</v>
      </c>
      <c r="B131" s="154">
        <v>2171.059675</v>
      </c>
      <c r="C131" s="154">
        <v>52.454197000000001</v>
      </c>
      <c r="D131" s="154">
        <v>546.93004699999995</v>
      </c>
      <c r="E131" s="154">
        <v>103.674622</v>
      </c>
      <c r="F131" s="154">
        <v>500.054802</v>
      </c>
      <c r="G131" s="154">
        <v>842.88538400000004</v>
      </c>
      <c r="H131" s="154" t="s">
        <v>472</v>
      </c>
      <c r="I131" s="154">
        <v>224.942275</v>
      </c>
      <c r="J131" s="154" t="s">
        <v>472</v>
      </c>
      <c r="K131" s="154" t="s">
        <v>472</v>
      </c>
      <c r="L131" s="154" t="s">
        <v>472</v>
      </c>
      <c r="M131" s="154" t="s">
        <v>472</v>
      </c>
      <c r="N131" s="154">
        <v>3.7929680000000001</v>
      </c>
      <c r="O131" s="154"/>
      <c r="R131" s="152">
        <f>B131/'SNB-ExchangeRateMonthly'!B1142</f>
        <v>1315.7937424242425</v>
      </c>
      <c r="S131" s="152">
        <f>B131/'SNB-ExchangeRateMonthly'!D1142</f>
        <v>1778.0996519246519</v>
      </c>
      <c r="T131" s="152">
        <f>R131*'SNB-AllHoldingsYearlyByCurrency'!S$37</f>
        <v>1361.1384270428759</v>
      </c>
      <c r="U131" s="152">
        <f>T131+'SNB-ForeignFiduciaryDeposits'!T257/1000</f>
        <v>1761.0656997701485</v>
      </c>
    </row>
    <row r="132" spans="1:21">
      <c r="A132" s="155">
        <v>39263</v>
      </c>
      <c r="B132" s="154">
        <v>2182.559843</v>
      </c>
      <c r="C132" s="154">
        <v>49.321418000000001</v>
      </c>
      <c r="D132" s="154">
        <v>540.50304000000006</v>
      </c>
      <c r="E132" s="154">
        <v>99.849884000000003</v>
      </c>
      <c r="F132" s="154">
        <v>501.93820099999999</v>
      </c>
      <c r="G132" s="154">
        <v>861.04261699999995</v>
      </c>
      <c r="H132" s="154" t="s">
        <v>472</v>
      </c>
      <c r="I132" s="154">
        <v>225.78438700000001</v>
      </c>
      <c r="J132" s="154" t="s">
        <v>472</v>
      </c>
      <c r="K132" s="154" t="s">
        <v>472</v>
      </c>
      <c r="L132" s="154" t="s">
        <v>472</v>
      </c>
      <c r="M132" s="154" t="s">
        <v>472</v>
      </c>
      <c r="N132" s="154">
        <v>3.970186</v>
      </c>
      <c r="O132" s="154"/>
      <c r="R132" s="152">
        <f>B132/'SNB-ExchangeRateMonthly'!B1143</f>
        <v>1319.4050556160078</v>
      </c>
      <c r="S132" s="152">
        <f>B132/'SNB-ExchangeRateMonthly'!D1143</f>
        <v>1769.834449399935</v>
      </c>
      <c r="T132" s="152">
        <f>R132*'SNB-AllHoldingsYearlyByCurrency'!S$37</f>
        <v>1364.8741927627693</v>
      </c>
      <c r="U132" s="152">
        <f>T132+'SNB-ForeignFiduciaryDeposits'!T258/1000</f>
        <v>1770.9659591755369</v>
      </c>
    </row>
    <row r="133" spans="1:21">
      <c r="A133" s="155">
        <v>39294</v>
      </c>
      <c r="B133" s="154">
        <v>2182.2010660000001</v>
      </c>
      <c r="C133" s="154">
        <v>53.866734000000001</v>
      </c>
      <c r="D133" s="154">
        <v>534.03082400000005</v>
      </c>
      <c r="E133" s="154">
        <v>100.495328</v>
      </c>
      <c r="F133" s="154">
        <v>497.27317099999999</v>
      </c>
      <c r="G133" s="154">
        <v>860.45958299999995</v>
      </c>
      <c r="H133" s="154" t="s">
        <v>472</v>
      </c>
      <c r="I133" s="154">
        <v>232.51649699999999</v>
      </c>
      <c r="J133" s="154" t="s">
        <v>472</v>
      </c>
      <c r="K133" s="154" t="s">
        <v>472</v>
      </c>
      <c r="L133" s="154" t="s">
        <v>472</v>
      </c>
      <c r="M133" s="154" t="s">
        <v>472</v>
      </c>
      <c r="N133" s="154">
        <v>4.0542600000000002</v>
      </c>
      <c r="O133" s="154"/>
      <c r="R133" s="152">
        <f>B133/'SNB-ExchangeRateMonthly'!B1144</f>
        <v>1317.197480533591</v>
      </c>
      <c r="S133" s="152">
        <f>B133/'SNB-ExchangeRateMonthly'!D1144</f>
        <v>1807.0561990725407</v>
      </c>
      <c r="T133" s="152">
        <f>R133*'SNB-AllHoldingsYearlyByCurrency'!S$37</f>
        <v>1362.5905405622932</v>
      </c>
      <c r="U133" s="152">
        <f>T133+'SNB-ForeignFiduciaryDeposits'!T259/1000</f>
        <v>1775.5615069412393</v>
      </c>
    </row>
    <row r="134" spans="1:21">
      <c r="A134" s="155">
        <v>39325</v>
      </c>
      <c r="B134" s="154">
        <v>2182.1111759999999</v>
      </c>
      <c r="C134" s="154">
        <v>53.159790999999998</v>
      </c>
      <c r="D134" s="154">
        <v>540.02100700000005</v>
      </c>
      <c r="E134" s="154">
        <v>101.64608800000001</v>
      </c>
      <c r="F134" s="154">
        <v>489.39072599999997</v>
      </c>
      <c r="G134" s="154">
        <v>857.06588099999999</v>
      </c>
      <c r="H134" s="154" t="s">
        <v>472</v>
      </c>
      <c r="I134" s="154">
        <v>238.54137900000001</v>
      </c>
      <c r="J134" s="154" t="s">
        <v>472</v>
      </c>
      <c r="K134" s="154" t="s">
        <v>472</v>
      </c>
      <c r="L134" s="154" t="s">
        <v>472</v>
      </c>
      <c r="M134" s="154" t="s">
        <v>472</v>
      </c>
      <c r="N134" s="154">
        <v>3.9323959999999998</v>
      </c>
      <c r="O134" s="154"/>
      <c r="R134" s="152">
        <f>B134/'SNB-ExchangeRateMonthly'!B1145</f>
        <v>1332.4242388715879</v>
      </c>
      <c r="S134" s="152">
        <f>B134/'SNB-ExchangeRateMonthly'!D1145</f>
        <v>1814.3437066600147</v>
      </c>
      <c r="T134" s="152">
        <f>R134*'SNB-AllHoldingsYearlyByCurrency'!S$37</f>
        <v>1378.3420411393956</v>
      </c>
      <c r="U134" s="152">
        <f>T134+'SNB-ForeignFiduciaryDeposits'!T260/1000</f>
        <v>1807.3534595921037</v>
      </c>
    </row>
    <row r="135" spans="1:21">
      <c r="A135" s="155">
        <v>39355</v>
      </c>
      <c r="B135" s="154">
        <v>2223.2183060000002</v>
      </c>
      <c r="C135" s="154">
        <v>48.301670000000001</v>
      </c>
      <c r="D135" s="154">
        <v>537.48047499999996</v>
      </c>
      <c r="E135" s="154">
        <v>101.62411299999999</v>
      </c>
      <c r="F135" s="154">
        <v>502.59598999999997</v>
      </c>
      <c r="G135" s="154">
        <v>879.64072299999998</v>
      </c>
      <c r="H135" s="154" t="s">
        <v>472</v>
      </c>
      <c r="I135" s="154">
        <v>251.99891099999999</v>
      </c>
      <c r="J135" s="154" t="s">
        <v>472</v>
      </c>
      <c r="K135" s="154" t="s">
        <v>472</v>
      </c>
      <c r="L135" s="154" t="s">
        <v>472</v>
      </c>
      <c r="M135" s="154" t="s">
        <v>472</v>
      </c>
      <c r="N135" s="154">
        <v>3.200529</v>
      </c>
      <c r="O135" s="154"/>
      <c r="R135" s="152">
        <f>B135/'SNB-ExchangeRateMonthly'!B1146</f>
        <v>1349.4496546282248</v>
      </c>
      <c r="S135" s="152">
        <f>B135/'SNB-ExchangeRateMonthly'!D1146</f>
        <v>1874.3936480903806</v>
      </c>
      <c r="T135" s="152">
        <f>R135*'SNB-AllHoldingsYearlyByCurrency'!S$37</f>
        <v>1395.9541841946161</v>
      </c>
      <c r="U135" s="152">
        <f>T135+'SNB-ForeignFiduciaryDeposits'!T261/1000</f>
        <v>1821.7283875330077</v>
      </c>
    </row>
    <row r="136" spans="1:21">
      <c r="A136" s="155">
        <v>39386</v>
      </c>
      <c r="B136" s="154">
        <v>2268.8225849999999</v>
      </c>
      <c r="C136" s="154">
        <v>57.159905999999999</v>
      </c>
      <c r="D136" s="154">
        <v>533.88929900000005</v>
      </c>
      <c r="E136" s="154">
        <v>99.518219000000002</v>
      </c>
      <c r="F136" s="154">
        <v>519.823534</v>
      </c>
      <c r="G136" s="154">
        <v>906.61281299999996</v>
      </c>
      <c r="H136" s="154" t="s">
        <v>472</v>
      </c>
      <c r="I136" s="154">
        <v>247.97579400000001</v>
      </c>
      <c r="J136" s="154" t="s">
        <v>472</v>
      </c>
      <c r="K136" s="154" t="s">
        <v>472</v>
      </c>
      <c r="L136" s="154" t="s">
        <v>472</v>
      </c>
      <c r="M136" s="154" t="s">
        <v>472</v>
      </c>
      <c r="N136" s="154">
        <v>3.36124</v>
      </c>
      <c r="O136" s="154"/>
      <c r="R136" s="152">
        <f>B136/'SNB-ExchangeRateMonthly'!B1147</f>
        <v>1358.251068606322</v>
      </c>
      <c r="S136" s="152">
        <f>B136/'SNB-ExchangeRateMonthly'!D1147</f>
        <v>1932.2283980582524</v>
      </c>
      <c r="T136" s="152">
        <f>R136*'SNB-AllHoldingsYearlyByCurrency'!S$37</f>
        <v>1405.0589111678787</v>
      </c>
      <c r="U136" s="152">
        <f>T136+'SNB-ForeignFiduciaryDeposits'!T262/1000</f>
        <v>1831.130510784737</v>
      </c>
    </row>
    <row r="137" spans="1:21">
      <c r="A137" s="155">
        <v>39416</v>
      </c>
      <c r="B137" s="154">
        <v>2206.381226</v>
      </c>
      <c r="C137" s="154">
        <v>59.206750999999997</v>
      </c>
      <c r="D137" s="154">
        <v>523.04303900000002</v>
      </c>
      <c r="E137" s="154">
        <v>97.431286999999998</v>
      </c>
      <c r="F137" s="154">
        <v>506.81895600000001</v>
      </c>
      <c r="G137" s="154">
        <v>876.02191100000005</v>
      </c>
      <c r="H137" s="154" t="s">
        <v>472</v>
      </c>
      <c r="I137" s="154">
        <v>238.006407</v>
      </c>
      <c r="J137" s="154" t="s">
        <v>472</v>
      </c>
      <c r="K137" s="154" t="s">
        <v>472</v>
      </c>
      <c r="L137" s="154" t="s">
        <v>472</v>
      </c>
      <c r="M137" s="154" t="s">
        <v>472</v>
      </c>
      <c r="N137" s="154">
        <v>3.28416</v>
      </c>
      <c r="O137" s="154"/>
      <c r="R137" s="152">
        <f>B137/'SNB-ExchangeRateMonthly'!B1148</f>
        <v>1338.4174861995755</v>
      </c>
      <c r="S137" s="152">
        <f>B137/'SNB-ExchangeRateMonthly'!D1148</f>
        <v>1964.0210307993591</v>
      </c>
      <c r="T137" s="152">
        <f>R137*'SNB-AllHoldingsYearlyByCurrency'!S$37</f>
        <v>1384.5418268488686</v>
      </c>
      <c r="U137" s="152">
        <f>T137+'SNB-ForeignFiduciaryDeposits'!T263/1000</f>
        <v>1810.5982417715256</v>
      </c>
    </row>
    <row r="138" spans="1:21">
      <c r="A138" s="155">
        <v>39447</v>
      </c>
      <c r="B138" s="154">
        <v>2172.899187</v>
      </c>
      <c r="C138" s="154">
        <v>57.101775000000004</v>
      </c>
      <c r="D138" s="154">
        <v>517.68223599999999</v>
      </c>
      <c r="E138" s="154">
        <v>107.67026300000001</v>
      </c>
      <c r="F138" s="154">
        <v>468.53912200000002</v>
      </c>
      <c r="G138" s="154">
        <v>899.64583000000005</v>
      </c>
      <c r="H138" s="154" t="s">
        <v>472</v>
      </c>
      <c r="I138" s="154">
        <v>229.071912</v>
      </c>
      <c r="J138" s="154" t="s">
        <v>472</v>
      </c>
      <c r="K138" s="154" t="s">
        <v>472</v>
      </c>
      <c r="L138" s="154" t="s">
        <v>472</v>
      </c>
      <c r="M138" s="154" t="s">
        <v>472</v>
      </c>
      <c r="N138" s="154">
        <v>0.85831299999999999</v>
      </c>
      <c r="O138" s="154"/>
      <c r="R138" s="152">
        <f>B138/'SNB-ExchangeRateMonthly'!B1149</f>
        <v>1310.0803008561438</v>
      </c>
      <c r="S138" s="152">
        <f>B138/'SNB-ExchangeRateMonthly'!D1149</f>
        <v>1907.5578851725045</v>
      </c>
      <c r="T138" s="152">
        <f>R138*'SNB-AllHoldingsYearlyByCurrency'!S$37</f>
        <v>1355.2280897170006</v>
      </c>
      <c r="U138" s="152">
        <f>T138+'SNB-ForeignFiduciaryDeposits'!T264/1000</f>
        <v>1782.4956647803069</v>
      </c>
    </row>
    <row r="139" spans="1:21">
      <c r="A139" s="155">
        <v>39478</v>
      </c>
      <c r="B139" s="154">
        <v>2023.6745860000001</v>
      </c>
      <c r="C139" s="154">
        <v>58.888655999999997</v>
      </c>
      <c r="D139" s="154">
        <v>499.64088299999997</v>
      </c>
      <c r="E139" s="154">
        <v>107.89663299999999</v>
      </c>
      <c r="F139" s="154">
        <v>407.468073</v>
      </c>
      <c r="G139" s="154">
        <v>841.95415200000002</v>
      </c>
      <c r="H139" s="154" t="s">
        <v>472</v>
      </c>
      <c r="I139" s="154">
        <v>214.585736</v>
      </c>
      <c r="J139" s="154" t="s">
        <v>472</v>
      </c>
      <c r="K139" s="154" t="s">
        <v>472</v>
      </c>
      <c r="L139" s="154" t="s">
        <v>472</v>
      </c>
      <c r="M139" s="154" t="s">
        <v>472</v>
      </c>
      <c r="N139" s="154">
        <v>1.1370849999999999</v>
      </c>
      <c r="O139" s="154"/>
      <c r="R139" s="152">
        <f>B139/'SNB-ExchangeRateMonthly'!B1150</f>
        <v>1250.0306294397431</v>
      </c>
      <c r="S139" s="152">
        <f>B139/'SNB-ExchangeRateMonthly'!D1150</f>
        <v>1838.3671747819769</v>
      </c>
      <c r="T139" s="152">
        <f>R139*'SNB-AllHoldingsYearlyByCurrency'!S$37</f>
        <v>1293.1089956213184</v>
      </c>
      <c r="U139" s="152">
        <f>T139+'SNB-ForeignFiduciaryDeposits'!T265/1000</f>
        <v>1726.7281197179273</v>
      </c>
    </row>
    <row r="140" spans="1:21">
      <c r="A140" s="155">
        <v>39507</v>
      </c>
      <c r="B140" s="154">
        <v>1977.551303</v>
      </c>
      <c r="C140" s="154">
        <v>55.148758999999998</v>
      </c>
      <c r="D140" s="154">
        <v>491.380358</v>
      </c>
      <c r="E140" s="154">
        <v>109.31929</v>
      </c>
      <c r="F140" s="154">
        <v>405.899</v>
      </c>
      <c r="G140" s="154">
        <v>821.65172600000005</v>
      </c>
      <c r="H140" s="154" t="s">
        <v>472</v>
      </c>
      <c r="I140" s="154">
        <v>202.499762</v>
      </c>
      <c r="J140" s="154" t="s">
        <v>472</v>
      </c>
      <c r="K140" s="154" t="s">
        <v>472</v>
      </c>
      <c r="L140" s="154" t="s">
        <v>472</v>
      </c>
      <c r="M140" s="154" t="s">
        <v>472</v>
      </c>
      <c r="N140" s="154">
        <v>0.97169799999999995</v>
      </c>
      <c r="O140" s="154"/>
      <c r="R140" s="152">
        <f>B140/'SNB-ExchangeRateMonthly'!B1151</f>
        <v>1229.2853254180393</v>
      </c>
      <c r="S140" s="152">
        <f>B140/'SNB-ExchangeRateMonthly'!D1151</f>
        <v>1812.9366547488082</v>
      </c>
      <c r="T140" s="152">
        <f>R140*'SNB-AllHoldingsYearlyByCurrency'!S$37</f>
        <v>1271.6487700751752</v>
      </c>
      <c r="U140" s="152">
        <f>T140+'SNB-ForeignFiduciaryDeposits'!T266/1000</f>
        <v>1704.7139780070456</v>
      </c>
    </row>
    <row r="141" spans="1:21">
      <c r="A141" s="155">
        <v>39538</v>
      </c>
      <c r="B141" s="154">
        <v>1939.0552720000001</v>
      </c>
      <c r="C141" s="154">
        <v>62.681216999999997</v>
      </c>
      <c r="D141" s="154">
        <v>478.65404799999999</v>
      </c>
      <c r="E141" s="154">
        <v>107.220118</v>
      </c>
      <c r="F141" s="154">
        <v>388.39894199999998</v>
      </c>
      <c r="G141" s="154">
        <v>790.628334</v>
      </c>
      <c r="H141" s="154" t="s">
        <v>472</v>
      </c>
      <c r="I141" s="154">
        <v>217.74977899999999</v>
      </c>
      <c r="J141" s="154" t="s">
        <v>472</v>
      </c>
      <c r="K141" s="154" t="s">
        <v>472</v>
      </c>
      <c r="L141" s="154" t="s">
        <v>472</v>
      </c>
      <c r="M141" s="154" t="s">
        <v>472</v>
      </c>
      <c r="N141" s="154">
        <v>0.94295099999999998</v>
      </c>
      <c r="O141" s="154"/>
      <c r="R141" s="152">
        <f>B141/'SNB-ExchangeRateMonthly'!B1152</f>
        <v>1234.2023244860291</v>
      </c>
      <c r="S141" s="152">
        <f>B141/'SNB-ExchangeRateMonthly'!D1152</f>
        <v>1916.0625217391305</v>
      </c>
      <c r="T141" s="152">
        <f>R141*'SNB-AllHoldingsYearlyByCurrency'!S$37</f>
        <v>1276.7352180201581</v>
      </c>
      <c r="U141" s="152">
        <f>T141+'SNB-ForeignFiduciaryDeposits'!T267/1000</f>
        <v>1696.4634339198462</v>
      </c>
    </row>
    <row r="142" spans="1:21">
      <c r="A142" s="155">
        <v>39568</v>
      </c>
      <c r="B142" s="154">
        <v>2042.910995</v>
      </c>
      <c r="C142" s="154">
        <v>64.818775000000002</v>
      </c>
      <c r="D142" s="154">
        <v>493.71387900000002</v>
      </c>
      <c r="E142" s="154">
        <v>112.59124</v>
      </c>
      <c r="F142" s="154">
        <v>421.45204100000001</v>
      </c>
      <c r="G142" s="154">
        <v>825.14805899999999</v>
      </c>
      <c r="H142" s="154" t="s">
        <v>472</v>
      </c>
      <c r="I142" s="154">
        <v>236.89546000000001</v>
      </c>
      <c r="J142" s="154" t="s">
        <v>472</v>
      </c>
      <c r="K142" s="154" t="s">
        <v>472</v>
      </c>
      <c r="L142" s="154" t="s">
        <v>472</v>
      </c>
      <c r="M142" s="154" t="s">
        <v>472</v>
      </c>
      <c r="N142" s="154">
        <v>0.88277600000000001</v>
      </c>
      <c r="O142" s="154"/>
      <c r="R142" s="152">
        <f>B142/'SNB-ExchangeRateMonthly'!B1153</f>
        <v>1280.5008117086622</v>
      </c>
      <c r="S142" s="152">
        <f>B142/'SNB-ExchangeRateMonthly'!D1153</f>
        <v>2017.6898716049384</v>
      </c>
      <c r="T142" s="152">
        <f>R142*'SNB-AllHoldingsYearlyByCurrency'!S$37</f>
        <v>1324.6292366955872</v>
      </c>
      <c r="U142" s="152">
        <f>T142+'SNB-ForeignFiduciaryDeposits'!T268/1000</f>
        <v>1755.3920547976306</v>
      </c>
    </row>
    <row r="143" spans="1:21">
      <c r="A143" s="155">
        <v>39599</v>
      </c>
      <c r="B143" s="154">
        <v>2071.016619</v>
      </c>
      <c r="C143" s="154">
        <v>63.166713999999999</v>
      </c>
      <c r="D143" s="154">
        <v>491.71127300000001</v>
      </c>
      <c r="E143" s="154">
        <v>109.72779</v>
      </c>
      <c r="F143" s="154">
        <v>445.77774399999998</v>
      </c>
      <c r="G143" s="154">
        <v>832.52662699999996</v>
      </c>
      <c r="H143" s="154" t="s">
        <v>472</v>
      </c>
      <c r="I143" s="154">
        <v>236.88099800000001</v>
      </c>
      <c r="J143" s="154" t="s">
        <v>472</v>
      </c>
      <c r="K143" s="154" t="s">
        <v>472</v>
      </c>
      <c r="L143" s="154" t="s">
        <v>472</v>
      </c>
      <c r="M143" s="154" t="s">
        <v>472</v>
      </c>
      <c r="N143" s="154">
        <v>0.95326200000000005</v>
      </c>
      <c r="O143" s="154"/>
      <c r="R143" s="152">
        <f>B143/'SNB-ExchangeRateMonthly'!B1154</f>
        <v>1274.8640313942751</v>
      </c>
      <c r="S143" s="152">
        <f>B143/'SNB-ExchangeRateMonthly'!D1154</f>
        <v>1984.6829123143266</v>
      </c>
      <c r="T143" s="152">
        <f>R143*'SNB-AllHoldingsYearlyByCurrency'!S$37</f>
        <v>1318.7982025119352</v>
      </c>
      <c r="U143" s="152">
        <f>T143+'SNB-ForeignFiduciaryDeposits'!T269/1000</f>
        <v>1743.343601096115</v>
      </c>
    </row>
    <row r="144" spans="1:21">
      <c r="A144" s="155">
        <v>39629</v>
      </c>
      <c r="B144" s="154">
        <v>1976.3876729999999</v>
      </c>
      <c r="C144" s="154">
        <v>59.100923999999999</v>
      </c>
      <c r="D144" s="154">
        <v>484.42168600000002</v>
      </c>
      <c r="E144" s="154">
        <v>107.416375</v>
      </c>
      <c r="F144" s="154">
        <v>396.37887000000001</v>
      </c>
      <c r="G144" s="154">
        <v>801.92848400000003</v>
      </c>
      <c r="H144" s="154" t="s">
        <v>472</v>
      </c>
      <c r="I144" s="154">
        <v>233.67302799999999</v>
      </c>
      <c r="J144" s="154" t="s">
        <v>472</v>
      </c>
      <c r="K144" s="154" t="s">
        <v>472</v>
      </c>
      <c r="L144" s="154" t="s">
        <v>472</v>
      </c>
      <c r="M144" s="154" t="s">
        <v>472</v>
      </c>
      <c r="N144" s="154">
        <v>0.88468500000000005</v>
      </c>
      <c r="O144" s="154"/>
      <c r="R144" s="152">
        <f>B144/'SNB-ExchangeRateMonthly'!B1155</f>
        <v>1224.6794354938654</v>
      </c>
      <c r="S144" s="152">
        <f>B144/'SNB-ExchangeRateMonthly'!D1155</f>
        <v>1905.3192644365176</v>
      </c>
      <c r="T144" s="152">
        <f>R144*'SNB-AllHoldingsYearlyByCurrency'!S$37</f>
        <v>1266.884152670192</v>
      </c>
      <c r="U144" s="152">
        <f>T144+'SNB-ForeignFiduciaryDeposits'!T270/1000</f>
        <v>1687.9257935178807</v>
      </c>
    </row>
    <row r="145" spans="1:21">
      <c r="A145" s="155">
        <v>39660</v>
      </c>
      <c r="B145" s="154">
        <v>1987.8488400000001</v>
      </c>
      <c r="C145" s="154">
        <v>64.451941000000005</v>
      </c>
      <c r="D145" s="154">
        <v>497.10804000000002</v>
      </c>
      <c r="E145" s="154">
        <v>105.848544</v>
      </c>
      <c r="F145" s="154">
        <v>390.65917300000001</v>
      </c>
      <c r="G145" s="154">
        <v>803.41923699999995</v>
      </c>
      <c r="H145" s="154" t="s">
        <v>472</v>
      </c>
      <c r="I145" s="154">
        <v>231.36201800000001</v>
      </c>
      <c r="J145" s="154" t="s">
        <v>472</v>
      </c>
      <c r="K145" s="154" t="s">
        <v>472</v>
      </c>
      <c r="L145" s="154" t="s">
        <v>472</v>
      </c>
      <c r="M145" s="154" t="s">
        <v>472</v>
      </c>
      <c r="N145" s="154">
        <v>0.84842899999999999</v>
      </c>
      <c r="O145" s="154"/>
      <c r="R145" s="152">
        <f>B145/'SNB-ExchangeRateMonthly'!B1156</f>
        <v>1228.1285308291117</v>
      </c>
      <c r="S145" s="152">
        <f>B145/'SNB-ExchangeRateMonthly'!D1156</f>
        <v>1937.2856836565638</v>
      </c>
      <c r="T145" s="152">
        <f>R145*'SNB-AllHoldingsYearlyByCurrency'!S$37</f>
        <v>1270.4521102063698</v>
      </c>
      <c r="U145" s="152">
        <f>T145+'SNB-ForeignFiduciaryDeposits'!T271/1000</f>
        <v>1704.7224673050971</v>
      </c>
    </row>
    <row r="146" spans="1:21">
      <c r="A146" s="155">
        <v>39691</v>
      </c>
      <c r="B146" s="154">
        <v>2013.596368</v>
      </c>
      <c r="C146" s="154">
        <v>68.027050000000003</v>
      </c>
      <c r="D146" s="154">
        <v>511.89425499999999</v>
      </c>
      <c r="E146" s="154">
        <v>109.985184</v>
      </c>
      <c r="F146" s="154">
        <v>389.10114900000002</v>
      </c>
      <c r="G146" s="154">
        <v>809.64106900000002</v>
      </c>
      <c r="H146" s="154" t="s">
        <v>472</v>
      </c>
      <c r="I146" s="154">
        <v>234.086986</v>
      </c>
      <c r="J146" s="154" t="s">
        <v>472</v>
      </c>
      <c r="K146" s="154" t="s">
        <v>472</v>
      </c>
      <c r="L146" s="154" t="s">
        <v>472</v>
      </c>
      <c r="M146" s="154" t="s">
        <v>472</v>
      </c>
      <c r="N146" s="154">
        <v>0.84585999999999995</v>
      </c>
      <c r="O146" s="154"/>
      <c r="R146" s="152">
        <f>B146/'SNB-ExchangeRateMonthly'!B1157</f>
        <v>1242.6538928659591</v>
      </c>
      <c r="S146" s="152">
        <f>B146/'SNB-ExchangeRateMonthly'!D1157</f>
        <v>1857.7326026386197</v>
      </c>
      <c r="T146" s="152">
        <f>R146*'SNB-AllHoldingsYearlyByCurrency'!S$37</f>
        <v>1285.4780430692485</v>
      </c>
      <c r="U146" s="152">
        <f>T146+'SNB-ForeignFiduciaryDeposits'!T272/1000</f>
        <v>1732.510874468903</v>
      </c>
    </row>
    <row r="147" spans="1:21">
      <c r="A147" s="155">
        <v>39721</v>
      </c>
      <c r="B147" s="154">
        <v>1893.90344</v>
      </c>
      <c r="C147" s="154">
        <v>78.013884000000004</v>
      </c>
      <c r="D147" s="154">
        <v>510.06458099999998</v>
      </c>
      <c r="E147" s="154">
        <v>122.340726</v>
      </c>
      <c r="F147" s="154">
        <v>335.54667699999999</v>
      </c>
      <c r="G147" s="154">
        <v>761.45337400000005</v>
      </c>
      <c r="H147" s="154" t="s">
        <v>472</v>
      </c>
      <c r="I147" s="154">
        <v>207.88451599999999</v>
      </c>
      <c r="J147" s="154" t="s">
        <v>472</v>
      </c>
      <c r="K147" s="154" t="s">
        <v>472</v>
      </c>
      <c r="L147" s="154" t="s">
        <v>472</v>
      </c>
      <c r="M147" s="154" t="s">
        <v>472</v>
      </c>
      <c r="N147" s="154">
        <v>0.94040699999999999</v>
      </c>
      <c r="O147" s="154"/>
      <c r="R147" s="152">
        <f>B147/'SNB-ExchangeRateMonthly'!B1158</f>
        <v>1187.7726183756663</v>
      </c>
      <c r="S147" s="152">
        <f>B147/'SNB-ExchangeRateMonthly'!D1158</f>
        <v>1706.6805803370282</v>
      </c>
      <c r="T147" s="152">
        <f>R147*'SNB-AllHoldingsYearlyByCurrency'!S$37</f>
        <v>1228.7054584115688</v>
      </c>
      <c r="U147" s="152">
        <f>T147+'SNB-ForeignFiduciaryDeposits'!T273/1000</f>
        <v>1661.002730283629</v>
      </c>
    </row>
    <row r="148" spans="1:21">
      <c r="A148" s="155">
        <v>39752</v>
      </c>
      <c r="B148" s="154">
        <v>1715.9147029999999</v>
      </c>
      <c r="C148" s="154">
        <v>91.332549999999998</v>
      </c>
      <c r="D148" s="154">
        <v>499.53520099999997</v>
      </c>
      <c r="E148" s="154">
        <v>128.985005</v>
      </c>
      <c r="F148" s="154">
        <v>267.32841999999999</v>
      </c>
      <c r="G148" s="154">
        <v>670.36615600000005</v>
      </c>
      <c r="H148" s="154" t="s">
        <v>472</v>
      </c>
      <c r="I148" s="154">
        <v>186.57049000000001</v>
      </c>
      <c r="J148" s="154" t="s">
        <v>472</v>
      </c>
      <c r="K148" s="154" t="s">
        <v>472</v>
      </c>
      <c r="L148" s="154" t="s">
        <v>472</v>
      </c>
      <c r="M148" s="154" t="s">
        <v>472</v>
      </c>
      <c r="N148" s="154">
        <v>0.78188199999999997</v>
      </c>
      <c r="O148" s="154"/>
      <c r="R148" s="152">
        <f>B148/'SNB-ExchangeRateMonthly'!B1159</f>
        <v>1128.742733193001</v>
      </c>
      <c r="S148" s="152">
        <f>B148/'SNB-ExchangeRateMonthly'!D1159</f>
        <v>1502.4207188512387</v>
      </c>
      <c r="T148" s="152">
        <f>R148*'SNB-AllHoldingsYearlyByCurrency'!S$37</f>
        <v>1167.6412942683191</v>
      </c>
      <c r="U148" s="152">
        <f>T148+'SNB-ForeignFiduciaryDeposits'!T274/1000</f>
        <v>1594.3325191071563</v>
      </c>
    </row>
    <row r="149" spans="1:21">
      <c r="A149" s="155">
        <v>39782</v>
      </c>
      <c r="B149" s="154">
        <v>1725.8867279999999</v>
      </c>
      <c r="C149" s="154">
        <v>81.652950000000004</v>
      </c>
      <c r="D149" s="154">
        <v>515.41487400000005</v>
      </c>
      <c r="E149" s="154">
        <v>135.31333900000001</v>
      </c>
      <c r="F149" s="154">
        <v>259.06814700000001</v>
      </c>
      <c r="G149" s="154">
        <v>670.40882399999998</v>
      </c>
      <c r="H149" s="154" t="s">
        <v>472</v>
      </c>
      <c r="I149" s="154">
        <v>198.59379799999999</v>
      </c>
      <c r="J149" s="154" t="s">
        <v>472</v>
      </c>
      <c r="K149" s="154" t="s">
        <v>472</v>
      </c>
      <c r="L149" s="154" t="s">
        <v>472</v>
      </c>
      <c r="M149" s="154" t="s">
        <v>472</v>
      </c>
      <c r="N149" s="154">
        <v>0.74813499999999999</v>
      </c>
      <c r="O149" s="154"/>
      <c r="R149" s="152">
        <f>B149/'SNB-ExchangeRateMonthly'!B1160</f>
        <v>1139.0487909186904</v>
      </c>
      <c r="S149" s="152">
        <f>B149/'SNB-ExchangeRateMonthly'!D1160</f>
        <v>1451.0566066924498</v>
      </c>
      <c r="T149" s="152">
        <f>R149*'SNB-AllHoldingsYearlyByCurrency'!S$37</f>
        <v>1178.3025177940617</v>
      </c>
      <c r="U149" s="152">
        <f>T149+'SNB-ForeignFiduciaryDeposits'!T275/1000</f>
        <v>1612.02149878667</v>
      </c>
    </row>
    <row r="150" spans="1:21">
      <c r="A150" s="155">
        <v>39813</v>
      </c>
      <c r="B150" s="154">
        <v>1575.548239</v>
      </c>
      <c r="C150" s="154">
        <v>75.751197000000005</v>
      </c>
      <c r="D150" s="154">
        <v>474.69829800000002</v>
      </c>
      <c r="E150" s="154">
        <v>130.247085</v>
      </c>
      <c r="F150" s="154">
        <v>242.33262199999999</v>
      </c>
      <c r="G150" s="154">
        <v>592.813355</v>
      </c>
      <c r="H150" s="154" t="s">
        <v>472</v>
      </c>
      <c r="I150" s="154">
        <v>189.370901</v>
      </c>
      <c r="J150" s="154" t="s">
        <v>472</v>
      </c>
      <c r="K150" s="154" t="s">
        <v>472</v>
      </c>
      <c r="L150" s="154" t="s">
        <v>472</v>
      </c>
      <c r="M150" s="154" t="s">
        <v>472</v>
      </c>
      <c r="N150" s="154">
        <v>0.58186400000000005</v>
      </c>
      <c r="O150" s="154"/>
      <c r="R150" s="152">
        <f>B150/'SNB-ExchangeRateMonthly'!B1161</f>
        <v>1023.2826128466585</v>
      </c>
      <c r="S150" s="152">
        <f>B150/'SNB-ExchangeRateMonthly'!D1161</f>
        <v>1374.4641359155542</v>
      </c>
      <c r="T150" s="152">
        <f>R150*'SNB-AllHoldingsYearlyByCurrency'!S$37</f>
        <v>1058.5468232310109</v>
      </c>
      <c r="U150" s="152">
        <f>T150+'SNB-ForeignFiduciaryDeposits'!T276/1000</f>
        <v>1420.1016715780916</v>
      </c>
    </row>
    <row r="151" spans="1:21">
      <c r="A151" s="155">
        <v>39844</v>
      </c>
      <c r="B151" s="154">
        <v>1603.073208</v>
      </c>
      <c r="C151" s="154">
        <v>79.850342999999995</v>
      </c>
      <c r="D151" s="154">
        <v>490.22102000000001</v>
      </c>
      <c r="E151" s="154">
        <v>128.17456200000001</v>
      </c>
      <c r="F151" s="154">
        <v>239.93847400000001</v>
      </c>
      <c r="G151" s="154">
        <v>595.61852499999998</v>
      </c>
      <c r="H151" s="154" t="s">
        <v>472</v>
      </c>
      <c r="I151" s="154">
        <v>196.714798</v>
      </c>
      <c r="J151" s="154" t="s">
        <v>472</v>
      </c>
      <c r="K151" s="154" t="s">
        <v>472</v>
      </c>
      <c r="L151" s="154" t="s">
        <v>472</v>
      </c>
      <c r="M151" s="154" t="s">
        <v>472</v>
      </c>
      <c r="N151" s="154">
        <v>0.73004899999999995</v>
      </c>
      <c r="O151" s="154"/>
      <c r="R151" s="152">
        <f>B151/'SNB-ExchangeRateMonthly'!B1162</f>
        <v>1073.0075020080321</v>
      </c>
      <c r="S151" s="152">
        <f>B151/'SNB-ExchangeRateMonthly'!D1162</f>
        <v>1420.2828103127492</v>
      </c>
      <c r="T151" s="152">
        <f>R151*'SNB-AllHoldingsYearlyByCurrency'!S$37</f>
        <v>1109.9853239897195</v>
      </c>
      <c r="U151" s="152">
        <f>T151+'SNB-ForeignFiduciaryDeposits'!T277/1000</f>
        <v>1480.0977737889164</v>
      </c>
    </row>
    <row r="152" spans="1:21">
      <c r="A152" s="155">
        <v>39872</v>
      </c>
      <c r="B152" s="154">
        <v>1560.5334</v>
      </c>
      <c r="C152" s="154">
        <v>82.655090000000001</v>
      </c>
      <c r="D152" s="154">
        <v>499.60654199999999</v>
      </c>
      <c r="E152" s="154">
        <v>132.241466</v>
      </c>
      <c r="F152" s="154">
        <v>221.26310599999999</v>
      </c>
      <c r="G152" s="154">
        <v>573.43779300000006</v>
      </c>
      <c r="H152" s="154" t="s">
        <v>472</v>
      </c>
      <c r="I152" s="154">
        <v>182.89510799999999</v>
      </c>
      <c r="J152" s="154" t="s">
        <v>472</v>
      </c>
      <c r="K152" s="154" t="s">
        <v>472</v>
      </c>
      <c r="L152" s="154" t="s">
        <v>472</v>
      </c>
      <c r="M152" s="154" t="s">
        <v>472</v>
      </c>
      <c r="N152" s="154">
        <v>0.675763</v>
      </c>
      <c r="O152" s="154"/>
      <c r="R152" s="152">
        <f>B152/'SNB-ExchangeRateMonthly'!B1163</f>
        <v>1046.9865145924186</v>
      </c>
      <c r="S152" s="152">
        <f>B152/'SNB-ExchangeRateMonthly'!D1163</f>
        <v>1339.3986782250452</v>
      </c>
      <c r="T152" s="152">
        <f>R152*'SNB-AllHoldingsYearlyByCurrency'!S$37</f>
        <v>1083.0676052477718</v>
      </c>
      <c r="U152" s="152">
        <f>T152+'SNB-ForeignFiduciaryDeposits'!T278/1000</f>
        <v>1439.0333885419684</v>
      </c>
    </row>
    <row r="153" spans="1:21">
      <c r="A153" s="155">
        <v>39903</v>
      </c>
      <c r="B153" s="154">
        <v>1556.4472370000001</v>
      </c>
      <c r="C153" s="154">
        <v>75.367119000000002</v>
      </c>
      <c r="D153" s="154">
        <v>496.57322199999999</v>
      </c>
      <c r="E153" s="154">
        <v>130.96089599999999</v>
      </c>
      <c r="F153" s="154">
        <v>239.273279</v>
      </c>
      <c r="G153" s="154">
        <v>574.01855599999999</v>
      </c>
      <c r="H153" s="154" t="s">
        <v>472</v>
      </c>
      <c r="I153" s="154">
        <v>170.674114</v>
      </c>
      <c r="J153" s="154" t="s">
        <v>472</v>
      </c>
      <c r="K153" s="154" t="s">
        <v>472</v>
      </c>
      <c r="L153" s="154" t="s">
        <v>472</v>
      </c>
      <c r="M153" s="154" t="s">
        <v>472</v>
      </c>
      <c r="N153" s="154">
        <v>0.54094699999999996</v>
      </c>
      <c r="O153" s="154"/>
      <c r="R153" s="152">
        <f>B153/'SNB-ExchangeRateMonthly'!B1164</f>
        <v>1032.9487901513139</v>
      </c>
      <c r="S153" s="152">
        <f>B153/'SNB-ExchangeRateMonthly'!D1164</f>
        <v>1347.2234372024584</v>
      </c>
      <c r="T153" s="152">
        <f>R153*'SNB-AllHoldingsYearlyByCurrency'!S$37</f>
        <v>1068.5461148735867</v>
      </c>
      <c r="U153" s="152">
        <f>T153+'SNB-ForeignFiduciaryDeposits'!T279/1000</f>
        <v>1405.2590163867271</v>
      </c>
    </row>
    <row r="154" spans="1:21">
      <c r="A154" s="155">
        <v>39933</v>
      </c>
      <c r="B154" s="154">
        <v>1594.816399</v>
      </c>
      <c r="C154" s="154">
        <v>72.875899000000004</v>
      </c>
      <c r="D154" s="154">
        <v>509.39966900000002</v>
      </c>
      <c r="E154" s="154">
        <v>127.57091</v>
      </c>
      <c r="F154" s="154">
        <v>269.37295799999998</v>
      </c>
      <c r="G154" s="154">
        <v>569.85909600000002</v>
      </c>
      <c r="H154" s="154" t="s">
        <v>472</v>
      </c>
      <c r="I154" s="154">
        <v>172.77936600000001</v>
      </c>
      <c r="J154" s="154" t="s">
        <v>472</v>
      </c>
      <c r="K154" s="154" t="s">
        <v>472</v>
      </c>
      <c r="L154" s="154" t="s">
        <v>472</v>
      </c>
      <c r="M154" s="154" t="s">
        <v>472</v>
      </c>
      <c r="N154" s="154">
        <v>0.52940900000000002</v>
      </c>
      <c r="O154" s="154"/>
      <c r="R154" s="152">
        <f>B154/'SNB-ExchangeRateMonthly'!B1165</f>
        <v>1052.6146122368161</v>
      </c>
      <c r="S154" s="152">
        <f>B154/'SNB-ExchangeRateMonthly'!D1165</f>
        <v>1388.9709101201881</v>
      </c>
      <c r="T154" s="152">
        <f>R154*'SNB-AllHoldingsYearlyByCurrency'!S$37</f>
        <v>1088.8896575405763</v>
      </c>
      <c r="U154" s="152">
        <f>T154+'SNB-ForeignFiduciaryDeposits'!T280/1000</f>
        <v>1418.8751370468794</v>
      </c>
    </row>
    <row r="155" spans="1:21">
      <c r="A155" s="155">
        <v>39964</v>
      </c>
      <c r="B155" s="154">
        <v>1606.1544670000001</v>
      </c>
      <c r="C155" s="154">
        <v>71.612649000000005</v>
      </c>
      <c r="D155" s="154">
        <v>510.83158600000002</v>
      </c>
      <c r="E155" s="154">
        <v>126.76631</v>
      </c>
      <c r="F155" s="154">
        <v>288.35313600000001</v>
      </c>
      <c r="G155" s="154">
        <v>561.05995900000005</v>
      </c>
      <c r="H155" s="154" t="s">
        <v>472</v>
      </c>
      <c r="I155" s="154">
        <v>173.78934599999999</v>
      </c>
      <c r="J155" s="154" t="s">
        <v>472</v>
      </c>
      <c r="K155" s="154" t="s">
        <v>472</v>
      </c>
      <c r="L155" s="154" t="s">
        <v>472</v>
      </c>
      <c r="M155" s="154" t="s">
        <v>472</v>
      </c>
      <c r="N155" s="154">
        <v>0.50779200000000002</v>
      </c>
      <c r="O155" s="154"/>
      <c r="R155" s="152">
        <f>B155/'SNB-ExchangeRateMonthly'!B1166</f>
        <v>1062.4120035719011</v>
      </c>
      <c r="S155" s="152">
        <f>B155/'SNB-ExchangeRateMonthly'!D1166</f>
        <v>1448.8133384448854</v>
      </c>
      <c r="T155" s="152">
        <f>R155*'SNB-AllHoldingsYearlyByCurrency'!S$37</f>
        <v>1099.0246850916203</v>
      </c>
      <c r="U155" s="152">
        <f>T155+'SNB-ForeignFiduciaryDeposits'!T281/1000</f>
        <v>1407.2188906743693</v>
      </c>
    </row>
    <row r="156" spans="1:21" ht="13" thickBot="1">
      <c r="A156" s="155">
        <v>39994</v>
      </c>
      <c r="B156" s="154">
        <v>1645.3487729999999</v>
      </c>
      <c r="C156" s="154">
        <v>72.380142000000006</v>
      </c>
      <c r="D156" s="154">
        <v>530.51571000000001</v>
      </c>
      <c r="E156" s="154">
        <v>128.508082</v>
      </c>
      <c r="F156" s="154">
        <v>289.51497699999999</v>
      </c>
      <c r="G156" s="154">
        <v>575.61957800000005</v>
      </c>
      <c r="H156" s="154" t="s">
        <v>472</v>
      </c>
      <c r="I156" s="154">
        <v>176.80947800000001</v>
      </c>
      <c r="J156" s="154" t="s">
        <v>472</v>
      </c>
      <c r="K156" s="154" t="s">
        <v>472</v>
      </c>
      <c r="L156" s="154" t="s">
        <v>472</v>
      </c>
      <c r="M156" s="154" t="s">
        <v>472</v>
      </c>
      <c r="N156" s="154">
        <v>0.508884</v>
      </c>
      <c r="O156" s="154"/>
      <c r="R156" s="152">
        <f>B156/'SNB-ExchangeRateMonthly'!B1167</f>
        <v>1086.3973410366457</v>
      </c>
      <c r="S156" s="152">
        <f>B156/'SNB-ExchangeRateMonthly'!D1167</f>
        <v>1522.0617696577244</v>
      </c>
      <c r="T156" s="152">
        <f>R156*'SNB-AllHoldingsYearlyByCurrency'!S$37</f>
        <v>1123.8366016224779</v>
      </c>
      <c r="U156" s="152">
        <f>T156+'SNB-ForeignFiduciaryDeposits'!T282/1000</f>
        <v>1424.4889621374994</v>
      </c>
    </row>
    <row r="157" spans="1:21" ht="13" thickTop="1">
      <c r="A157" s="155">
        <v>40025</v>
      </c>
      <c r="B157" s="154">
        <v>1694.394652</v>
      </c>
      <c r="C157" s="154">
        <v>71.155538000000007</v>
      </c>
      <c r="D157" s="157">
        <v>568.68977299999995</v>
      </c>
      <c r="E157" s="154">
        <v>126.115038</v>
      </c>
      <c r="F157" s="154">
        <v>310.55850299999997</v>
      </c>
      <c r="G157" s="157">
        <v>578.30109200000004</v>
      </c>
      <c r="H157" s="154" t="s">
        <v>472</v>
      </c>
      <c r="I157" s="156">
        <v>165.20627500000001</v>
      </c>
      <c r="J157" s="154">
        <v>6.5737040000000002</v>
      </c>
      <c r="K157" s="154">
        <v>66.478256999999999</v>
      </c>
      <c r="L157" s="154">
        <v>26.61674</v>
      </c>
      <c r="M157" s="154">
        <v>59.977119000000002</v>
      </c>
      <c r="N157" s="154">
        <v>0.48347299999999999</v>
      </c>
      <c r="O157" s="154"/>
      <c r="R157" s="152">
        <f>B157/'SNB-ExchangeRateMonthly'!B1168</f>
        <v>1114.5866675437442</v>
      </c>
      <c r="S157" s="152">
        <f>B157/'SNB-ExchangeRateMonthly'!D1168</f>
        <v>1569.4652204520191</v>
      </c>
      <c r="T157" s="152">
        <f>R157*'SNB-AllHoldingsYearlyByCurrency'!S$37</f>
        <v>1152.9973844291944</v>
      </c>
      <c r="U157" s="152">
        <f>T157+'SNB-ForeignFiduciaryDeposits'!T283/1000</f>
        <v>1440.8983185168145</v>
      </c>
    </row>
    <row r="158" spans="1:21">
      <c r="A158" s="155">
        <v>40056</v>
      </c>
      <c r="B158" s="154">
        <v>1712.969691</v>
      </c>
      <c r="C158" s="154">
        <v>68.939260000000004</v>
      </c>
      <c r="D158" s="154">
        <v>568.88418100000001</v>
      </c>
      <c r="E158" s="154">
        <v>125.524585</v>
      </c>
      <c r="F158" s="154">
        <v>324.25101000000001</v>
      </c>
      <c r="G158" s="154">
        <v>582.99132599999996</v>
      </c>
      <c r="H158" s="154" t="s">
        <v>472</v>
      </c>
      <c r="I158" s="154">
        <v>167.43552299999999</v>
      </c>
      <c r="J158" s="154">
        <v>6.2322990000000003</v>
      </c>
      <c r="K158" s="154">
        <v>66.811374000000001</v>
      </c>
      <c r="L158" s="154">
        <v>27.433264999999999</v>
      </c>
      <c r="M158" s="154">
        <v>60.814768999999998</v>
      </c>
      <c r="N158" s="154">
        <v>0.46839199999999998</v>
      </c>
      <c r="O158" s="154"/>
      <c r="R158" s="152">
        <f>B158/'SNB-ExchangeRateMonthly'!B1169</f>
        <v>1123.9958602362206</v>
      </c>
      <c r="S158" s="152">
        <f>B158/'SNB-ExchangeRateMonthly'!D1169</f>
        <v>1602.5537384226775</v>
      </c>
      <c r="T158" s="152">
        <f>R158*'SNB-AllHoldingsYearlyByCurrency'!S$37</f>
        <v>1162.7308352948176</v>
      </c>
      <c r="U158" s="152">
        <f>T158+'SNB-ForeignFiduciaryDeposits'!T284/1000</f>
        <v>1440.8331974995419</v>
      </c>
    </row>
    <row r="159" spans="1:21">
      <c r="A159" s="155">
        <v>40086</v>
      </c>
      <c r="B159" s="154">
        <v>1751.8652259999999</v>
      </c>
      <c r="C159" s="154">
        <v>87.990675999999993</v>
      </c>
      <c r="D159" s="154">
        <v>571.98096899999996</v>
      </c>
      <c r="E159" s="154">
        <v>125.914255</v>
      </c>
      <c r="F159" s="154">
        <v>336.07043099999999</v>
      </c>
      <c r="G159" s="154">
        <v>587.60527400000001</v>
      </c>
      <c r="H159" s="154" t="s">
        <v>472</v>
      </c>
      <c r="I159" s="154">
        <v>167.72253599999999</v>
      </c>
      <c r="J159" s="154">
        <v>6.5443210000000001</v>
      </c>
      <c r="K159" s="154">
        <v>66.915094999999994</v>
      </c>
      <c r="L159" s="154">
        <v>26.714068999999999</v>
      </c>
      <c r="M159" s="154">
        <v>61.652430000000003</v>
      </c>
      <c r="N159" s="154">
        <v>0.495338</v>
      </c>
      <c r="O159" s="154"/>
      <c r="R159" s="152">
        <f>B159/'SNB-ExchangeRateMonthly'!B1170</f>
        <v>1156.4993570108263</v>
      </c>
      <c r="S159" s="152">
        <f>B159/'SNB-ExchangeRateMonthly'!D1170</f>
        <v>1683.5145358447048</v>
      </c>
      <c r="T159" s="152">
        <f>R159*'SNB-AllHoldingsYearlyByCurrency'!S$37</f>
        <v>1196.3544626512362</v>
      </c>
      <c r="U159" s="152">
        <f>T159+'SNB-ForeignFiduciaryDeposits'!T285/1000</f>
        <v>1461.3003300924825</v>
      </c>
    </row>
    <row r="160" spans="1:21">
      <c r="A160" s="155">
        <v>40117</v>
      </c>
      <c r="B160" s="154">
        <v>1745.0731370000001</v>
      </c>
      <c r="C160" s="154">
        <v>87.294186999999994</v>
      </c>
      <c r="D160" s="154">
        <v>568.22243000000003</v>
      </c>
      <c r="E160" s="154">
        <v>121.83343000000001</v>
      </c>
      <c r="F160" s="154">
        <v>331.88845099999998</v>
      </c>
      <c r="G160" s="154">
        <v>585.37413600000002</v>
      </c>
      <c r="H160" s="154" t="s">
        <v>472</v>
      </c>
      <c r="I160" s="154">
        <v>171.74991900000001</v>
      </c>
      <c r="J160" s="154">
        <v>10.528457</v>
      </c>
      <c r="K160" s="154">
        <v>67.312843000000001</v>
      </c>
      <c r="L160" s="154">
        <v>27.199089000000001</v>
      </c>
      <c r="M160" s="154">
        <v>61.503577</v>
      </c>
      <c r="N160" s="154">
        <v>0.544014</v>
      </c>
      <c r="O160" s="154"/>
      <c r="R160" s="152">
        <f>B160/'SNB-ExchangeRateMonthly'!B1171</f>
        <v>1152.6242648612947</v>
      </c>
      <c r="S160" s="152">
        <f>B160/'SNB-ExchangeRateMonthly'!D1171</f>
        <v>1708.1765240798748</v>
      </c>
      <c r="T160" s="152">
        <f>R160*'SNB-AllHoldingsYearlyByCurrency'!S$37</f>
        <v>1192.3458276630945</v>
      </c>
      <c r="U160" s="152">
        <f>T160+'SNB-ForeignFiduciaryDeposits'!T286/1000</f>
        <v>1446.8801737661329</v>
      </c>
    </row>
    <row r="161" spans="1:21">
      <c r="A161" s="155">
        <v>40147</v>
      </c>
      <c r="B161" s="154">
        <v>1706.3092329999999</v>
      </c>
      <c r="C161" s="154">
        <v>56.383459000000002</v>
      </c>
      <c r="D161" s="154">
        <v>564.08636999999999</v>
      </c>
      <c r="E161" s="154">
        <v>120.737533</v>
      </c>
      <c r="F161" s="154">
        <v>332.65959299999997</v>
      </c>
      <c r="G161" s="154">
        <v>578.40028199999995</v>
      </c>
      <c r="H161" s="154" t="s">
        <v>472</v>
      </c>
      <c r="I161" s="154">
        <v>174.36222699999999</v>
      </c>
      <c r="J161" s="154">
        <v>16.171544000000001</v>
      </c>
      <c r="K161" s="154">
        <v>65.321681999999996</v>
      </c>
      <c r="L161" s="154">
        <v>28.183499000000001</v>
      </c>
      <c r="M161" s="154">
        <v>60.463304000000001</v>
      </c>
      <c r="N161" s="154">
        <v>0.41730400000000001</v>
      </c>
      <c r="O161" s="154"/>
      <c r="R161" s="152">
        <f>B161/'SNB-ExchangeRateMonthly'!B1172</f>
        <v>1129.7068544756355</v>
      </c>
      <c r="S161" s="152">
        <f>B161/'SNB-ExchangeRateMonthly'!D1172</f>
        <v>1685.5766403240145</v>
      </c>
      <c r="T161" s="152">
        <f>R161*'SNB-AllHoldingsYearlyByCurrency'!S$37</f>
        <v>1168.6386409525389</v>
      </c>
      <c r="U161" s="152">
        <f>T161+'SNB-ForeignFiduciaryDeposits'!T287/1000</f>
        <v>1413.0824968847423</v>
      </c>
    </row>
    <row r="162" spans="1:21">
      <c r="A162" s="155">
        <v>40178</v>
      </c>
      <c r="B162" s="154">
        <v>1718.773171</v>
      </c>
      <c r="C162" s="154">
        <v>57.694743000000003</v>
      </c>
      <c r="D162" s="154">
        <v>563.43417199999999</v>
      </c>
      <c r="E162" s="154">
        <v>124.818844</v>
      </c>
      <c r="F162" s="154">
        <v>345.84934399999997</v>
      </c>
      <c r="G162" s="154">
        <v>588.10908400000005</v>
      </c>
      <c r="H162" s="154" t="s">
        <v>472</v>
      </c>
      <c r="I162" s="154">
        <v>163.2055</v>
      </c>
      <c r="J162" s="154">
        <v>9.9296109999999995</v>
      </c>
      <c r="K162" s="154">
        <v>62.797362999999997</v>
      </c>
      <c r="L162" s="154">
        <v>28.738327999999999</v>
      </c>
      <c r="M162" s="154">
        <v>57.352122000000001</v>
      </c>
      <c r="N162" s="154">
        <v>0.480323</v>
      </c>
      <c r="O162" s="154"/>
      <c r="R162" s="152">
        <f>B162/'SNB-ExchangeRateMonthly'!B1173</f>
        <v>1143.9422103161398</v>
      </c>
      <c r="S162" s="152">
        <f>B162/'SNB-ExchangeRateMonthly'!D1173</f>
        <v>1671.4705543129437</v>
      </c>
      <c r="T162" s="152">
        <f>R162*'SNB-AllHoldingsYearlyByCurrency'!S$37</f>
        <v>1183.3645734694701</v>
      </c>
      <c r="U162" s="152">
        <f>T162+'SNB-ForeignFiduciaryDeposits'!T288/1000</f>
        <v>1424.5219777955931</v>
      </c>
    </row>
    <row r="163" spans="1:21">
      <c r="A163" s="155">
        <v>40209</v>
      </c>
      <c r="B163" s="154">
        <v>1720.6959039999999</v>
      </c>
      <c r="C163" s="154">
        <v>55.767342999999997</v>
      </c>
      <c r="D163" s="154">
        <v>565.59531200000004</v>
      </c>
      <c r="E163" s="154">
        <v>123.150521</v>
      </c>
      <c r="F163" s="154">
        <v>341.91048499999999</v>
      </c>
      <c r="G163" s="154">
        <v>592.68632700000001</v>
      </c>
      <c r="H163" s="154" t="s">
        <v>472</v>
      </c>
      <c r="I163" s="154">
        <v>164.24877699999999</v>
      </c>
      <c r="J163" s="154">
        <v>9.3776109999999999</v>
      </c>
      <c r="K163" s="154">
        <v>62.377876000000001</v>
      </c>
      <c r="L163" s="154">
        <v>30.223870999999999</v>
      </c>
      <c r="M163" s="154">
        <v>58.624536999999997</v>
      </c>
      <c r="N163" s="154">
        <v>0.48766100000000001</v>
      </c>
      <c r="O163" s="154"/>
      <c r="R163" s="152">
        <f>B163/'SNB-ExchangeRateMonthly'!B1174</f>
        <v>1165.2305166926253</v>
      </c>
      <c r="S163" s="152">
        <f>B163/'SNB-ExchangeRateMonthly'!D1174</f>
        <v>1664.5989203830898</v>
      </c>
      <c r="T163" s="152">
        <f>R163*'SNB-AllHoldingsYearlyByCurrency'!S$37</f>
        <v>1205.3865142352847</v>
      </c>
      <c r="U163" s="152">
        <f>T163+'SNB-ForeignFiduciaryDeposits'!T289/1000</f>
        <v>1446.0020759607537</v>
      </c>
    </row>
    <row r="164" spans="1:21">
      <c r="A164" s="155">
        <v>40237</v>
      </c>
      <c r="B164" s="154">
        <v>1736.659809</v>
      </c>
      <c r="C164" s="154">
        <v>53.149686000000003</v>
      </c>
      <c r="D164" s="154">
        <v>573.80664000000002</v>
      </c>
      <c r="E164" s="154">
        <v>128.305002</v>
      </c>
      <c r="F164" s="154">
        <v>348.41349700000001</v>
      </c>
      <c r="G164" s="154">
        <v>598.95853499999998</v>
      </c>
      <c r="H164" s="154" t="s">
        <v>472</v>
      </c>
      <c r="I164" s="154">
        <v>161.84960599999999</v>
      </c>
      <c r="J164" s="154">
        <v>9.9881039999999999</v>
      </c>
      <c r="K164" s="154">
        <v>59.123161000000003</v>
      </c>
      <c r="L164" s="154">
        <v>29.219021000000001</v>
      </c>
      <c r="M164" s="154">
        <v>59.719206999999997</v>
      </c>
      <c r="N164" s="154">
        <v>0.48184199999999999</v>
      </c>
      <c r="O164" s="154"/>
      <c r="R164" s="152">
        <f>B164/'SNB-ExchangeRateMonthly'!B1175</f>
        <v>1183.5751441423022</v>
      </c>
      <c r="S164" s="152">
        <f>B164/'SNB-ExchangeRateMonthly'!D1175</f>
        <v>1620.7744367708822</v>
      </c>
      <c r="T164" s="152">
        <f>R164*'SNB-AllHoldingsYearlyByCurrency'!S$37</f>
        <v>1224.3633314570602</v>
      </c>
      <c r="U164" s="152">
        <f>T164+'SNB-ForeignFiduciaryDeposits'!T290/1000</f>
        <v>1461.6249684774377</v>
      </c>
    </row>
    <row r="165" spans="1:21">
      <c r="A165" s="155">
        <v>40268</v>
      </c>
      <c r="B165" s="154">
        <v>1750.503277</v>
      </c>
      <c r="C165" s="154">
        <v>49.323061000000003</v>
      </c>
      <c r="D165" s="154">
        <v>559.98341400000004</v>
      </c>
      <c r="E165" s="154">
        <v>128.017516</v>
      </c>
      <c r="F165" s="154">
        <v>371.14974000000001</v>
      </c>
      <c r="G165" s="154">
        <v>608.06415800000002</v>
      </c>
      <c r="H165" s="154" t="s">
        <v>472</v>
      </c>
      <c r="I165" s="154">
        <v>161.698252</v>
      </c>
      <c r="J165" s="154">
        <v>11.544059000000001</v>
      </c>
      <c r="K165" s="154">
        <v>57.180982</v>
      </c>
      <c r="L165" s="154">
        <v>29.87548</v>
      </c>
      <c r="M165" s="154">
        <v>59.473008999999998</v>
      </c>
      <c r="N165" s="154">
        <v>0.28465400000000002</v>
      </c>
      <c r="O165" s="154"/>
      <c r="R165" s="152">
        <f>B165/'SNB-ExchangeRateMonthly'!B1176</f>
        <v>1208.5772417840376</v>
      </c>
      <c r="S165" s="152">
        <f>B165/'SNB-ExchangeRateMonthly'!D1176</f>
        <v>1640.8917107236596</v>
      </c>
      <c r="T165" s="152">
        <f>R165*'SNB-AllHoldingsYearlyByCurrency'!S$37</f>
        <v>1250.2270476000965</v>
      </c>
      <c r="U165" s="152">
        <f>T165+'SNB-ForeignFiduciaryDeposits'!T291/1000</f>
        <v>1480.9250591991024</v>
      </c>
    </row>
    <row r="166" spans="1:21">
      <c r="A166" s="155">
        <v>40298</v>
      </c>
      <c r="B166" s="154">
        <v>1785.100236</v>
      </c>
      <c r="C166" s="154">
        <v>50.145408000000003</v>
      </c>
      <c r="D166" s="154">
        <v>570.35039099999995</v>
      </c>
      <c r="E166" s="154">
        <v>133.648357</v>
      </c>
      <c r="F166" s="154">
        <v>375.02665400000001</v>
      </c>
      <c r="G166" s="154">
        <v>624.67689600000006</v>
      </c>
      <c r="H166" s="154" t="s">
        <v>472</v>
      </c>
      <c r="I166" s="154">
        <v>164.61608200000001</v>
      </c>
      <c r="J166" s="154">
        <v>11.681084</v>
      </c>
      <c r="K166" s="154">
        <v>57.584820000000001</v>
      </c>
      <c r="L166" s="154">
        <v>30.504951999999999</v>
      </c>
      <c r="M166" s="154">
        <v>61.251995999999998</v>
      </c>
      <c r="N166" s="154">
        <v>0.28480699999999998</v>
      </c>
      <c r="O166" s="154"/>
      <c r="R166" s="152">
        <f>B166/'SNB-ExchangeRateMonthly'!B1177</f>
        <v>1244.9265890229444</v>
      </c>
      <c r="S166" s="152">
        <f>B166/'SNB-ExchangeRateMonthly'!D1177</f>
        <v>1670.8163946087607</v>
      </c>
      <c r="T166" s="152">
        <f>R166*'SNB-AllHoldingsYearlyByCurrency'!S$37</f>
        <v>1287.8290605368995</v>
      </c>
      <c r="U166" s="152">
        <f>T166+'SNB-ForeignFiduciaryDeposits'!T292/1000</f>
        <v>1521.9290675108866</v>
      </c>
    </row>
    <row r="167" spans="1:21">
      <c r="A167" s="155">
        <v>40329</v>
      </c>
      <c r="B167" s="154">
        <v>1774.9027610000001</v>
      </c>
      <c r="C167" s="154">
        <v>51.381847</v>
      </c>
      <c r="D167" s="154">
        <v>571.21378400000003</v>
      </c>
      <c r="E167" s="154">
        <v>133.398304</v>
      </c>
      <c r="F167" s="154">
        <v>360.29798099999999</v>
      </c>
      <c r="G167" s="154">
        <v>628.39591900000005</v>
      </c>
      <c r="H167" s="154" t="s">
        <v>472</v>
      </c>
      <c r="I167" s="154">
        <v>163.317735</v>
      </c>
      <c r="J167" s="154">
        <v>13.415846</v>
      </c>
      <c r="K167" s="154">
        <v>55.045856999999998</v>
      </c>
      <c r="L167" s="154">
        <v>29.479340000000001</v>
      </c>
      <c r="M167" s="154">
        <v>61.553972000000002</v>
      </c>
      <c r="N167" s="154">
        <v>0.29549399999999998</v>
      </c>
      <c r="O167" s="154"/>
      <c r="R167" s="152">
        <f>B167/'SNB-ExchangeRateMonthly'!B1178</f>
        <v>1250.0195513768576</v>
      </c>
      <c r="S167" s="152">
        <f>B167/'SNB-ExchangeRateMonthly'!D1178</f>
        <v>1572.9375762141085</v>
      </c>
      <c r="T167" s="152">
        <f>R167*'SNB-AllHoldingsYearlyByCurrency'!S$37</f>
        <v>1293.0975357879081</v>
      </c>
      <c r="U167" s="152">
        <f>T167+'SNB-ForeignFiduciaryDeposits'!T293/1000</f>
        <v>1533.722227667618</v>
      </c>
    </row>
    <row r="168" spans="1:21">
      <c r="A168" s="155">
        <v>40359</v>
      </c>
      <c r="B168" s="154">
        <v>1657.7290499999999</v>
      </c>
      <c r="C168" s="154">
        <v>45.647002999999998</v>
      </c>
      <c r="D168" s="154">
        <v>542.57738600000005</v>
      </c>
      <c r="E168" s="154">
        <v>125.549284</v>
      </c>
      <c r="F168" s="154">
        <v>328.45936599999999</v>
      </c>
      <c r="G168" s="154">
        <v>587.90360999999996</v>
      </c>
      <c r="H168" s="154" t="s">
        <v>472</v>
      </c>
      <c r="I168" s="154">
        <v>152.83871099999999</v>
      </c>
      <c r="J168" s="154">
        <v>11.385515</v>
      </c>
      <c r="K168" s="154">
        <v>50.672406000000002</v>
      </c>
      <c r="L168" s="154">
        <v>28.584246</v>
      </c>
      <c r="M168" s="154">
        <v>59.105159999999998</v>
      </c>
      <c r="N168" s="154">
        <v>0.30297499999999999</v>
      </c>
      <c r="O168" s="154"/>
      <c r="R168" s="152">
        <f>B168/'SNB-ExchangeRateMonthly'!B1179</f>
        <v>1203.5204370553215</v>
      </c>
      <c r="S168" s="152">
        <f>B168/'SNB-ExchangeRateMonthly'!D1179</f>
        <v>1469.3574277610351</v>
      </c>
      <c r="T168" s="152">
        <f>R168*'SNB-AllHoldingsYearlyByCurrency'!S$37</f>
        <v>1244.995976032887</v>
      </c>
      <c r="U168" s="152">
        <f>T168+'SNB-ForeignFiduciaryDeposits'!T294/1000</f>
        <v>1474.7970505210531</v>
      </c>
    </row>
    <row r="169" spans="1:21">
      <c r="A169" s="155">
        <v>40390</v>
      </c>
      <c r="B169" s="154">
        <v>1667.344832</v>
      </c>
      <c r="C169" s="154">
        <v>38.143797999999997</v>
      </c>
      <c r="D169" s="154">
        <v>545.35313699999995</v>
      </c>
      <c r="E169" s="154">
        <v>127.165431</v>
      </c>
      <c r="F169" s="154">
        <v>348.28986400000002</v>
      </c>
      <c r="G169" s="154">
        <v>579.89228500000002</v>
      </c>
      <c r="H169" s="154" t="s">
        <v>472</v>
      </c>
      <c r="I169" s="154">
        <v>155.38779</v>
      </c>
      <c r="J169" s="154">
        <v>11.068728</v>
      </c>
      <c r="K169" s="154">
        <v>51.083682000000003</v>
      </c>
      <c r="L169" s="154">
        <v>29.858233999999999</v>
      </c>
      <c r="M169" s="154">
        <v>60.277617999999997</v>
      </c>
      <c r="N169" s="154">
        <v>0.27795900000000001</v>
      </c>
      <c r="O169" s="154"/>
      <c r="R169" s="152">
        <f>B169/'SNB-ExchangeRateMonthly'!B1180</f>
        <v>1237.7290713384307</v>
      </c>
      <c r="S169" s="152">
        <f>B169/'SNB-ExchangeRateMonthly'!D1180</f>
        <v>1580.5714589060576</v>
      </c>
      <c r="T169" s="152">
        <f>R169*'SNB-AllHoldingsYearlyByCurrency'!S$37</f>
        <v>1280.3835030883115</v>
      </c>
      <c r="U169" s="152">
        <f>T169+'SNB-ForeignFiduciaryDeposits'!T295/1000</f>
        <v>1516.0846388614539</v>
      </c>
    </row>
    <row r="170" spans="1:21">
      <c r="A170" s="155">
        <v>40421</v>
      </c>
      <c r="B170" s="154">
        <v>1600.7543089999999</v>
      </c>
      <c r="C170" s="154">
        <v>38.008619000000003</v>
      </c>
      <c r="D170" s="154">
        <v>526.11406199999999</v>
      </c>
      <c r="E170" s="154">
        <v>122.278164</v>
      </c>
      <c r="F170" s="154">
        <v>327.442722</v>
      </c>
      <c r="G170" s="154">
        <v>560.00069900000005</v>
      </c>
      <c r="H170" s="154" t="s">
        <v>472</v>
      </c>
      <c r="I170" s="154">
        <v>148.94090199999999</v>
      </c>
      <c r="J170" s="154">
        <v>11.356373</v>
      </c>
      <c r="K170" s="154">
        <v>46.116450999999998</v>
      </c>
      <c r="L170" s="154">
        <v>29.516636999999999</v>
      </c>
      <c r="M170" s="154">
        <v>58.943193000000001</v>
      </c>
      <c r="N170" s="154">
        <v>0.247309</v>
      </c>
      <c r="O170" s="154"/>
      <c r="R170" s="152">
        <f>B170/'SNB-ExchangeRateMonthly'!B1181</f>
        <v>1192.101808906762</v>
      </c>
      <c r="S170" s="152">
        <f>B170/'SNB-ExchangeRateMonthly'!D1181</f>
        <v>1539.482889978842</v>
      </c>
      <c r="T170" s="152">
        <f>R170*'SNB-AllHoldingsYearlyByCurrency'!S$37</f>
        <v>1233.1838408509077</v>
      </c>
      <c r="U170" s="152">
        <f>T170+'SNB-ForeignFiduciaryDeposits'!T296/1000</f>
        <v>1461.8902751672615</v>
      </c>
    </row>
    <row r="171" spans="1:21">
      <c r="A171" s="155">
        <v>40451</v>
      </c>
      <c r="B171" s="154">
        <v>1625.091054</v>
      </c>
      <c r="C171" s="154">
        <v>33.532412999999998</v>
      </c>
      <c r="D171" s="154">
        <v>527.92686800000001</v>
      </c>
      <c r="E171" s="154">
        <v>124.27884899999999</v>
      </c>
      <c r="F171" s="154">
        <v>340.88280400000002</v>
      </c>
      <c r="G171" s="154">
        <v>570.65498200000002</v>
      </c>
      <c r="H171" s="154" t="s">
        <v>472</v>
      </c>
      <c r="I171" s="154">
        <v>151.832629</v>
      </c>
      <c r="J171" s="154">
        <v>11.20903</v>
      </c>
      <c r="K171" s="154">
        <v>47.713116999999997</v>
      </c>
      <c r="L171" s="154">
        <v>31.157032000000001</v>
      </c>
      <c r="M171" s="154">
        <v>58.843420999999999</v>
      </c>
      <c r="N171" s="154">
        <v>0.26135999999999998</v>
      </c>
      <c r="O171" s="154"/>
      <c r="R171" s="152">
        <f>B171/'SNB-ExchangeRateMonthly'!B1182</f>
        <v>1241.9496018341613</v>
      </c>
      <c r="S171" s="152">
        <f>B171/'SNB-ExchangeRateMonthly'!D1182</f>
        <v>1621.3619215803651</v>
      </c>
      <c r="T171" s="152">
        <f>R171*'SNB-AllHoldingsYearlyByCurrency'!S$37</f>
        <v>1284.7494808666077</v>
      </c>
      <c r="U171" s="152">
        <f>T171+'SNB-ForeignFiduciaryDeposits'!T297/1000</f>
        <v>1516.631024618996</v>
      </c>
    </row>
    <row r="172" spans="1:21">
      <c r="A172" s="155">
        <v>40482</v>
      </c>
      <c r="B172" s="154">
        <v>1681.3532769999999</v>
      </c>
      <c r="C172" s="154">
        <v>39.472118000000002</v>
      </c>
      <c r="D172" s="154">
        <v>531.97917099999995</v>
      </c>
      <c r="E172" s="154">
        <v>123.43720500000001</v>
      </c>
      <c r="F172" s="154">
        <v>361.83797299999998</v>
      </c>
      <c r="G172" s="154">
        <v>591.95269499999995</v>
      </c>
      <c r="H172" s="154" t="s">
        <v>472</v>
      </c>
      <c r="I172" s="154">
        <v>155.81998100000001</v>
      </c>
      <c r="J172" s="154">
        <v>12.386592</v>
      </c>
      <c r="K172" s="154">
        <v>49.002378</v>
      </c>
      <c r="L172" s="154">
        <v>31.505445000000002</v>
      </c>
      <c r="M172" s="154">
        <v>59.952505000000002</v>
      </c>
      <c r="N172" s="154">
        <v>0.29133999999999999</v>
      </c>
      <c r="O172" s="154"/>
      <c r="R172" s="152">
        <f>B172/'SNB-ExchangeRateMonthly'!B1183</f>
        <v>1249.0552536958619</v>
      </c>
      <c r="S172" s="152">
        <f>B172/'SNB-ExchangeRateMonthly'!D1183</f>
        <v>1736.0384894166236</v>
      </c>
      <c r="T172" s="152">
        <f>R172*'SNB-AllHoldingsYearlyByCurrency'!S$37</f>
        <v>1292.1000066263136</v>
      </c>
      <c r="U172" s="152">
        <f>T172+'SNB-ForeignFiduciaryDeposits'!T298/1000</f>
        <v>1521.0569934772161</v>
      </c>
    </row>
    <row r="173" spans="1:21">
      <c r="A173" s="155">
        <v>40512</v>
      </c>
      <c r="B173" s="154">
        <v>1679.2169280000001</v>
      </c>
      <c r="C173" s="154">
        <v>39.730066000000001</v>
      </c>
      <c r="D173" s="154">
        <v>530.22348399999998</v>
      </c>
      <c r="E173" s="154">
        <v>119.021297</v>
      </c>
      <c r="F173" s="154">
        <v>361.85186900000002</v>
      </c>
      <c r="G173" s="154">
        <v>589.523323</v>
      </c>
      <c r="H173" s="154" t="s">
        <v>472</v>
      </c>
      <c r="I173" s="154">
        <v>157.61246399999999</v>
      </c>
      <c r="J173" s="154">
        <v>14.993729999999999</v>
      </c>
      <c r="K173" s="154">
        <v>51.394376999999999</v>
      </c>
      <c r="L173" s="154">
        <v>30.84731</v>
      </c>
      <c r="M173" s="154">
        <v>57.374971000000002</v>
      </c>
      <c r="N173" s="154">
        <v>0.275725</v>
      </c>
      <c r="O173" s="154"/>
      <c r="R173" s="152">
        <f>B173/'SNB-ExchangeRateMonthly'!B1184</f>
        <v>1248.9527169951655</v>
      </c>
      <c r="S173" s="152">
        <f>B173/'SNB-ExchangeRateMonthly'!D1184</f>
        <v>1708.083539823009</v>
      </c>
      <c r="T173" s="152">
        <f>R173*'SNB-AllHoldingsYearlyByCurrency'!S$37</f>
        <v>1291.9939363213714</v>
      </c>
      <c r="U173" s="152">
        <f>T173+'SNB-ForeignFiduciaryDeposits'!T299/1000</f>
        <v>1516.008067968824</v>
      </c>
    </row>
    <row r="174" spans="1:21">
      <c r="A174" s="155">
        <v>40543</v>
      </c>
      <c r="B174" s="154">
        <v>1617.041117</v>
      </c>
      <c r="C174" s="154">
        <v>36.209018999999998</v>
      </c>
      <c r="D174" s="154">
        <v>506.40141999999997</v>
      </c>
      <c r="E174" s="154">
        <v>112.834828</v>
      </c>
      <c r="F174" s="154">
        <v>358.92427099999998</v>
      </c>
      <c r="G174" s="154">
        <v>567.685157</v>
      </c>
      <c r="H174" s="154" t="s">
        <v>472</v>
      </c>
      <c r="I174" s="154">
        <v>147.53422499999999</v>
      </c>
      <c r="J174" s="154">
        <v>14.238182</v>
      </c>
      <c r="K174" s="154">
        <v>47.557938</v>
      </c>
      <c r="L174" s="154">
        <v>28.604258000000002</v>
      </c>
      <c r="M174" s="154">
        <v>54.347515999999999</v>
      </c>
      <c r="N174" s="154">
        <v>0.287026</v>
      </c>
      <c r="O174" s="154"/>
      <c r="R174" s="152">
        <f>B174/'SNB-ExchangeRateMonthly'!B1185</f>
        <v>1262.7214719662659</v>
      </c>
      <c r="S174" s="152">
        <f>B174/'SNB-ExchangeRateMonthly'!D1185</f>
        <v>1669.9794660745636</v>
      </c>
      <c r="T174" s="152">
        <f>R174*'SNB-AllHoldingsYearlyByCurrency'!S$37</f>
        <v>1306.2371880404237</v>
      </c>
      <c r="U174" s="152">
        <f>T174+'SNB-ForeignFiduciaryDeposits'!T300/1000</f>
        <v>1530.6554294897444</v>
      </c>
    </row>
    <row r="175" spans="1:21">
      <c r="A175" s="155">
        <v>40574</v>
      </c>
      <c r="B175" s="154">
        <v>1650.060735</v>
      </c>
      <c r="C175" s="154">
        <v>38.094498999999999</v>
      </c>
      <c r="D175" s="154">
        <v>509.62527499999999</v>
      </c>
      <c r="E175" s="154">
        <v>111.882589</v>
      </c>
      <c r="F175" s="154">
        <v>371.25559199999998</v>
      </c>
      <c r="G175" s="154">
        <v>580.07617000000005</v>
      </c>
      <c r="H175" s="154" t="s">
        <v>472</v>
      </c>
      <c r="I175" s="154">
        <v>150.71774500000001</v>
      </c>
      <c r="J175" s="154">
        <v>15.627096</v>
      </c>
      <c r="K175" s="154">
        <v>48.750540000000001</v>
      </c>
      <c r="L175" s="154">
        <v>30.823922</v>
      </c>
      <c r="M175" s="154">
        <v>52.668767000000003</v>
      </c>
      <c r="N175" s="154">
        <v>0.29145199999999999</v>
      </c>
      <c r="O175" s="154"/>
      <c r="R175" s="152">
        <f>B175/'SNB-ExchangeRateMonthly'!B1186</f>
        <v>1291.2283707645356</v>
      </c>
      <c r="S175" s="152">
        <f>B175/'SNB-ExchangeRateMonthly'!D1186</f>
        <v>1724.3815811474553</v>
      </c>
      <c r="T175" s="152">
        <f>R175*'SNB-AllHoldingsYearlyByCurrency'!S$37</f>
        <v>1335.7264872665</v>
      </c>
      <c r="U175" s="152">
        <f>T175+'SNB-ForeignFiduciaryDeposits'!T301/1000</f>
        <v>1561.6729619515302</v>
      </c>
    </row>
    <row r="176" spans="1:21">
      <c r="A176" s="155">
        <v>40602</v>
      </c>
      <c r="B176" s="154">
        <v>1649.2505940000001</v>
      </c>
      <c r="C176" s="154">
        <v>32.097560000000001</v>
      </c>
      <c r="D176" s="154">
        <v>506.966069</v>
      </c>
      <c r="E176" s="154">
        <v>111.553146</v>
      </c>
      <c r="F176" s="154">
        <v>372.90047800000002</v>
      </c>
      <c r="G176" s="154">
        <v>584.54207099999996</v>
      </c>
      <c r="H176" s="154" t="s">
        <v>472</v>
      </c>
      <c r="I176" s="154">
        <v>152.43226999999999</v>
      </c>
      <c r="J176" s="154">
        <v>16.458348999999998</v>
      </c>
      <c r="K176" s="154">
        <v>48.354458999999999</v>
      </c>
      <c r="L176" s="154">
        <v>31.627488</v>
      </c>
      <c r="M176" s="154">
        <v>52.870019999999997</v>
      </c>
      <c r="N176" s="154">
        <v>0.31214799999999998</v>
      </c>
      <c r="O176" s="154"/>
      <c r="R176" s="152">
        <f>B176/'SNB-ExchangeRateMonthly'!B1187</f>
        <v>1271.9810226746877</v>
      </c>
      <c r="S176" s="152">
        <f>B176/'SNB-ExchangeRateMonthly'!D1187</f>
        <v>1736.2360185282662</v>
      </c>
      <c r="T176" s="152">
        <f>R176*'SNB-AllHoldingsYearlyByCurrency'!S$37</f>
        <v>1315.8158399826073</v>
      </c>
      <c r="U176" s="152">
        <f>T176+'SNB-ForeignFiduciaryDeposits'!T302/1000</f>
        <v>1537.776352091199</v>
      </c>
    </row>
    <row r="177" spans="1:21">
      <c r="A177" s="155">
        <v>40633</v>
      </c>
      <c r="B177" s="154">
        <v>1659.490129</v>
      </c>
      <c r="C177" s="154">
        <v>30.769545000000001</v>
      </c>
      <c r="D177" s="154">
        <v>503.27707500000002</v>
      </c>
      <c r="E177" s="154">
        <v>107.299012</v>
      </c>
      <c r="F177" s="154">
        <v>382.96276999999998</v>
      </c>
      <c r="G177" s="154">
        <v>585.57391099999995</v>
      </c>
      <c r="H177" s="154" t="s">
        <v>472</v>
      </c>
      <c r="I177" s="154">
        <v>156.627962</v>
      </c>
      <c r="J177" s="154">
        <v>17.872989</v>
      </c>
      <c r="K177" s="154">
        <v>49.051054999999998</v>
      </c>
      <c r="L177" s="154">
        <v>34.020302999999998</v>
      </c>
      <c r="M177" s="154">
        <v>52.562626999999999</v>
      </c>
      <c r="N177" s="154">
        <v>0.278866</v>
      </c>
      <c r="O177" s="154"/>
      <c r="R177" s="152">
        <f>B177/'SNB-ExchangeRateMonthly'!B1188</f>
        <v>1288.5240538861713</v>
      </c>
      <c r="S177" s="152">
        <f>B177/'SNB-ExchangeRateMonthly'!D1188</f>
        <v>1804.38200391432</v>
      </c>
      <c r="T177" s="152">
        <f>R177*'SNB-AllHoldingsYearlyByCurrency'!S$37</f>
        <v>1332.9289746295572</v>
      </c>
      <c r="U177" s="152">
        <f>T177+'SNB-ForeignFiduciaryDeposits'!T303/1000</f>
        <v>1555.4524624779926</v>
      </c>
    </row>
    <row r="178" spans="1:21">
      <c r="A178" s="155">
        <v>40663</v>
      </c>
      <c r="B178" s="154">
        <v>1633.8977520000001</v>
      </c>
      <c r="C178" s="154">
        <v>27.664254</v>
      </c>
      <c r="D178" s="154">
        <v>493.20230600000002</v>
      </c>
      <c r="E178" s="154">
        <v>107.690326</v>
      </c>
      <c r="F178" s="154">
        <v>382.67063000000002</v>
      </c>
      <c r="G178" s="154">
        <v>575.90117099999998</v>
      </c>
      <c r="H178" s="154" t="s">
        <v>472</v>
      </c>
      <c r="I178" s="154">
        <v>154.18176</v>
      </c>
      <c r="J178" s="154">
        <v>18.482392000000001</v>
      </c>
      <c r="K178" s="154">
        <v>49.33849</v>
      </c>
      <c r="L178" s="154">
        <v>33.281998000000002</v>
      </c>
      <c r="M178" s="154">
        <v>49.965964</v>
      </c>
      <c r="N178" s="154">
        <v>0.27762999999999999</v>
      </c>
      <c r="O178" s="154"/>
      <c r="R178" s="152">
        <f>B178/'SNB-ExchangeRateMonthly'!B1189</f>
        <v>1258.9749976883957</v>
      </c>
      <c r="S178" s="152">
        <f>B178/'SNB-ExchangeRateMonthly'!D1189</f>
        <v>1818.0680449538222</v>
      </c>
      <c r="T178" s="152">
        <f>R178*'SNB-AllHoldingsYearlyByCurrency'!S$37</f>
        <v>1302.361603333552</v>
      </c>
      <c r="U178" s="152">
        <f>T178+'SNB-ForeignFiduciaryDeposits'!T304/1000</f>
        <v>1518.7986506443858</v>
      </c>
    </row>
    <row r="179" spans="1:21">
      <c r="A179" s="155">
        <v>40694</v>
      </c>
      <c r="B179" s="154">
        <v>1583.75505</v>
      </c>
      <c r="C179" s="154">
        <v>26.976689</v>
      </c>
      <c r="D179" s="154">
        <v>477.04461300000003</v>
      </c>
      <c r="E179" s="154">
        <v>100.667169</v>
      </c>
      <c r="F179" s="154">
        <v>372.547076</v>
      </c>
      <c r="G179" s="154">
        <v>556.62588000000005</v>
      </c>
      <c r="H179" s="154" t="s">
        <v>472</v>
      </c>
      <c r="I179" s="154">
        <v>150.23765299999999</v>
      </c>
      <c r="J179" s="154">
        <v>19.036767999999999</v>
      </c>
      <c r="K179" s="154">
        <v>47.877254999999998</v>
      </c>
      <c r="L179" s="154">
        <v>33.298276000000001</v>
      </c>
      <c r="M179" s="154">
        <v>46.944456000000002</v>
      </c>
      <c r="N179" s="154">
        <v>0.32314100000000001</v>
      </c>
      <c r="O179" s="154"/>
      <c r="R179" s="152">
        <f>B179/'SNB-ExchangeRateMonthly'!B1190</f>
        <v>1262.9625598086125</v>
      </c>
      <c r="S179" s="152">
        <f>B179/'SNB-ExchangeRateMonthly'!D1190</f>
        <v>1813.1139668002288</v>
      </c>
      <c r="T179" s="152">
        <f>R179*'SNB-AllHoldingsYearlyByCurrency'!S$37</f>
        <v>1306.4865842154704</v>
      </c>
      <c r="U179" s="152">
        <f>T179+'SNB-ForeignFiduciaryDeposits'!T305/1000</f>
        <v>1523.0352285535885</v>
      </c>
    </row>
    <row r="180" spans="1:21">
      <c r="A180" s="155">
        <v>40724</v>
      </c>
      <c r="B180" s="154">
        <v>1560.6820829999999</v>
      </c>
      <c r="C180" s="154">
        <v>28.285578999999998</v>
      </c>
      <c r="D180" s="154">
        <v>476.90695299999999</v>
      </c>
      <c r="E180" s="154">
        <v>103.997331</v>
      </c>
      <c r="F180" s="154">
        <v>363.76942300000002</v>
      </c>
      <c r="G180" s="154">
        <v>545.11619599999995</v>
      </c>
      <c r="H180" s="154" t="s">
        <v>472</v>
      </c>
      <c r="I180" s="154">
        <v>146.33887100000001</v>
      </c>
      <c r="J180" s="154">
        <v>15.069888000000001</v>
      </c>
      <c r="K180" s="154">
        <v>46.5304</v>
      </c>
      <c r="L180" s="154">
        <v>33.888643999999999</v>
      </c>
      <c r="M180" s="154">
        <v>47.817638000000002</v>
      </c>
      <c r="N180" s="154">
        <v>0.26506400000000002</v>
      </c>
      <c r="O180" s="154"/>
      <c r="R180" s="152">
        <f>B180/'SNB-ExchangeRateMonthly'!B1191</f>
        <v>1290.5665120317537</v>
      </c>
      <c r="S180" s="152">
        <f>B180/'SNB-ExchangeRateMonthly'!D1191</f>
        <v>1857.2915423063189</v>
      </c>
      <c r="T180" s="152">
        <f>R180*'SNB-AllHoldingsYearlyByCurrency'!S$37</f>
        <v>1335.0418196583357</v>
      </c>
      <c r="U180" s="152">
        <f>T180+'SNB-ForeignFiduciaryDeposits'!T306/1000</f>
        <v>1556.2573989190651</v>
      </c>
    </row>
    <row r="181" spans="1:21">
      <c r="A181" s="155">
        <v>40755</v>
      </c>
      <c r="B181" s="154">
        <v>1462.6903520000001</v>
      </c>
      <c r="C181" s="154">
        <v>28.833328999999999</v>
      </c>
      <c r="D181" s="154">
        <v>446.37137899999999</v>
      </c>
      <c r="E181" s="154">
        <v>91.788870000000003</v>
      </c>
      <c r="F181" s="154">
        <v>335.087784</v>
      </c>
      <c r="G181" s="154">
        <v>511.69796200000002</v>
      </c>
      <c r="H181" s="154" t="s">
        <v>472</v>
      </c>
      <c r="I181" s="154">
        <v>140.45230100000001</v>
      </c>
      <c r="J181" s="154">
        <v>15.566041999999999</v>
      </c>
      <c r="K181" s="154">
        <v>44.319704000000002</v>
      </c>
      <c r="L181" s="154">
        <v>31.852900999999999</v>
      </c>
      <c r="M181" s="154">
        <v>45.986885999999998</v>
      </c>
      <c r="N181" s="154">
        <v>0.24759500000000001</v>
      </c>
      <c r="O181" s="154"/>
      <c r="R181" s="152">
        <f>B181/'SNB-ExchangeRateMonthly'!B1192</f>
        <v>1241.8834708779082</v>
      </c>
      <c r="S181" s="152">
        <f>B181/'SNB-ExchangeRateMonthly'!D1192</f>
        <v>1774.2483648714217</v>
      </c>
      <c r="T181" s="152">
        <f>R181*'SNB-AllHoldingsYearlyByCurrency'!S$37</f>
        <v>1284.6810709153585</v>
      </c>
      <c r="U181" s="152">
        <f>T181+'SNB-ForeignFiduciaryDeposits'!T307/1000</f>
        <v>1500.497847957301</v>
      </c>
    </row>
    <row r="182" spans="1:21">
      <c r="A182" s="155">
        <v>40786</v>
      </c>
      <c r="B182" s="154">
        <v>1433.081467</v>
      </c>
      <c r="C182" s="154">
        <v>30.961317000000001</v>
      </c>
      <c r="D182" s="154">
        <v>447.74357900000001</v>
      </c>
      <c r="E182" s="154">
        <v>92.763227000000001</v>
      </c>
      <c r="F182" s="154">
        <v>316.21709299999998</v>
      </c>
      <c r="G182" s="154">
        <v>493.67555700000003</v>
      </c>
      <c r="H182" s="154" t="s">
        <v>472</v>
      </c>
      <c r="I182" s="154">
        <v>144.21292700000001</v>
      </c>
      <c r="J182" s="154">
        <v>19.701577</v>
      </c>
      <c r="K182" s="154">
        <v>39.959304000000003</v>
      </c>
      <c r="L182" s="154">
        <v>31.890453999999998</v>
      </c>
      <c r="M182" s="154">
        <v>49.720367000000003</v>
      </c>
      <c r="N182" s="154">
        <v>0.27099499999999999</v>
      </c>
      <c r="O182" s="154"/>
      <c r="R182" s="152">
        <f>B182/'SNB-ExchangeRateMonthly'!B1193</f>
        <v>1278.9660571173583</v>
      </c>
      <c r="S182" s="152">
        <f>B182/'SNB-ExchangeRateMonthly'!D1193</f>
        <v>1834.4616833077316</v>
      </c>
      <c r="T182" s="152">
        <f>R182*'SNB-AllHoldingsYearlyByCurrency'!S$37</f>
        <v>1323.0415916240615</v>
      </c>
      <c r="U182" s="152">
        <f>T182+'SNB-ForeignFiduciaryDeposits'!T308/1000</f>
        <v>1552.1723368270959</v>
      </c>
    </row>
    <row r="183" spans="1:21">
      <c r="A183" s="155">
        <v>40816</v>
      </c>
      <c r="B183" s="154">
        <v>1478.5940459999999</v>
      </c>
      <c r="C183" s="154">
        <v>34.869694000000003</v>
      </c>
      <c r="D183" s="154">
        <v>470.09939600000001</v>
      </c>
      <c r="E183" s="154">
        <v>96.316208000000003</v>
      </c>
      <c r="F183" s="154">
        <v>315.42416500000002</v>
      </c>
      <c r="G183" s="154">
        <v>513.25003000000004</v>
      </c>
      <c r="H183" s="154" t="s">
        <v>472</v>
      </c>
      <c r="I183" s="154">
        <v>144.67351400000001</v>
      </c>
      <c r="J183" s="154">
        <v>17.396335000000001</v>
      </c>
      <c r="K183" s="154">
        <v>38.897868000000003</v>
      </c>
      <c r="L183" s="154">
        <v>31.906624999999998</v>
      </c>
      <c r="M183" s="154">
        <v>53.595381000000003</v>
      </c>
      <c r="N183" s="154">
        <v>0.27725</v>
      </c>
      <c r="O183" s="154"/>
      <c r="R183" s="152">
        <f>B183/'SNB-ExchangeRateMonthly'!B1194</f>
        <v>1231.1357585345545</v>
      </c>
      <c r="S183" s="152">
        <f>B183/'SNB-ExchangeRateMonthly'!D1194</f>
        <v>1695.0522136879513</v>
      </c>
      <c r="T183" s="152">
        <f>R183*'SNB-AllHoldingsYearlyByCurrency'!S$37</f>
        <v>1273.5629725374251</v>
      </c>
      <c r="U183" s="152">
        <f>T183+'SNB-ForeignFiduciaryDeposits'!T309/1000</f>
        <v>1496.3173438946274</v>
      </c>
    </row>
    <row r="184" spans="1:21">
      <c r="A184" s="155">
        <v>40847</v>
      </c>
      <c r="B184" s="154">
        <v>1497.4361269999999</v>
      </c>
      <c r="C184" s="154">
        <v>33.814051999999997</v>
      </c>
      <c r="D184" s="154">
        <v>471.62140099999999</v>
      </c>
      <c r="E184" s="154">
        <v>96.553106999999997</v>
      </c>
      <c r="F184" s="154">
        <v>339.99851000000001</v>
      </c>
      <c r="G184" s="154">
        <v>507.37589800000001</v>
      </c>
      <c r="H184" s="154" t="s">
        <v>472</v>
      </c>
      <c r="I184" s="154">
        <v>144.365286</v>
      </c>
      <c r="J184" s="154">
        <v>15.148301</v>
      </c>
      <c r="K184" s="154">
        <v>40.074323999999997</v>
      </c>
      <c r="L184" s="154">
        <v>32.534407000000002</v>
      </c>
      <c r="M184" s="154">
        <v>53.746732000000002</v>
      </c>
      <c r="N184" s="154">
        <v>0.26097900000000002</v>
      </c>
      <c r="O184" s="154"/>
      <c r="R184" s="152">
        <f>B184/'SNB-ExchangeRateMonthly'!B1195</f>
        <v>1217.625733452594</v>
      </c>
      <c r="S184" s="152">
        <f>B184/'SNB-ExchangeRateMonthly'!D1195</f>
        <v>1668.4525091922005</v>
      </c>
      <c r="T184" s="152">
        <f>R184*'SNB-AllHoldingsYearlyByCurrency'!S$37</f>
        <v>1259.5873670177566</v>
      </c>
      <c r="U184" s="152">
        <f>T184+'SNB-ForeignFiduciaryDeposits'!T310/1000</f>
        <v>1472.3170791660734</v>
      </c>
    </row>
    <row r="185" spans="1:21">
      <c r="A185" s="155">
        <v>40877</v>
      </c>
      <c r="B185" s="154">
        <v>1519.0530739999999</v>
      </c>
      <c r="C185" s="154">
        <v>33.973050000000001</v>
      </c>
      <c r="D185" s="154">
        <v>475.43253499999997</v>
      </c>
      <c r="E185" s="154">
        <v>95.826160999999999</v>
      </c>
      <c r="F185" s="154">
        <v>349.82049799999999</v>
      </c>
      <c r="G185" s="154">
        <v>510.97233</v>
      </c>
      <c r="H185" s="154" t="s">
        <v>472</v>
      </c>
      <c r="I185" s="154">
        <v>148.579429</v>
      </c>
      <c r="J185" s="154">
        <v>19.036235000000001</v>
      </c>
      <c r="K185" s="154">
        <v>39.962839000000002</v>
      </c>
      <c r="L185" s="154">
        <v>33.298425000000002</v>
      </c>
      <c r="M185" s="154">
        <v>53.605519999999999</v>
      </c>
      <c r="N185" s="154">
        <v>0.27523300000000001</v>
      </c>
      <c r="O185" s="154"/>
      <c r="R185" s="152">
        <f>B185/'SNB-ExchangeRateMonthly'!B1196</f>
        <v>1233.4982330491271</v>
      </c>
      <c r="S185" s="152">
        <f>B185/'SNB-ExchangeRateMonthly'!D1196</f>
        <v>1672.5975269764367</v>
      </c>
      <c r="T185" s="152">
        <f>R185*'SNB-AllHoldingsYearlyByCurrency'!S$37</f>
        <v>1276.006862290822</v>
      </c>
      <c r="U185" s="152">
        <f>T185+'SNB-ForeignFiduciaryDeposits'!T311/1000</f>
        <v>1492.5663425993889</v>
      </c>
    </row>
    <row r="186" spans="1:21">
      <c r="A186" s="155">
        <v>40908</v>
      </c>
      <c r="B186" s="154">
        <v>1529.591619</v>
      </c>
      <c r="C186" s="154">
        <v>36.715266</v>
      </c>
      <c r="D186" s="154">
        <v>483.02382999999998</v>
      </c>
      <c r="E186" s="154">
        <v>103.54694499999999</v>
      </c>
      <c r="F186" s="154">
        <v>354.38930399999998</v>
      </c>
      <c r="G186" s="154">
        <v>513.09172999999998</v>
      </c>
      <c r="H186" s="154" t="s">
        <v>472</v>
      </c>
      <c r="I186" s="154">
        <v>142.08088100000001</v>
      </c>
      <c r="J186" s="154">
        <v>14.764908999999999</v>
      </c>
      <c r="K186" s="154">
        <v>38.995241</v>
      </c>
      <c r="L186" s="154">
        <v>31.799458999999999</v>
      </c>
      <c r="M186" s="154">
        <v>54.082469000000003</v>
      </c>
      <c r="N186" s="154">
        <v>0.29060999999999998</v>
      </c>
      <c r="O186" s="154"/>
      <c r="R186" s="152">
        <f>B186/'SNB-ExchangeRateMonthly'!B1197</f>
        <v>1246.0016446725317</v>
      </c>
      <c r="S186" s="152">
        <f>B186/'SNB-ExchangeRateMonthly'!D1197</f>
        <v>1641.8974012451697</v>
      </c>
      <c r="T186" s="152">
        <f>R186*'SNB-AllHoldingsYearlyByCurrency'!S$37</f>
        <v>1288.9411645914201</v>
      </c>
      <c r="U186" s="152">
        <f>T186+'SNB-ForeignFiduciaryDeposits'!T312/1000</f>
        <v>1502.1490498960798</v>
      </c>
    </row>
    <row r="187" spans="1:21">
      <c r="A187" s="155">
        <v>40939</v>
      </c>
      <c r="B187" s="154">
        <v>1556.514684</v>
      </c>
      <c r="C187" s="154">
        <v>35.213341999999997</v>
      </c>
      <c r="D187" s="154">
        <v>488.93291900000003</v>
      </c>
      <c r="E187" s="154">
        <v>102.344266</v>
      </c>
      <c r="F187" s="154">
        <v>372.88887599999998</v>
      </c>
      <c r="G187" s="154">
        <v>516.05040699999995</v>
      </c>
      <c r="H187" s="154" t="s">
        <v>472</v>
      </c>
      <c r="I187" s="154">
        <v>143.163342</v>
      </c>
      <c r="J187" s="154">
        <v>13.744097999999999</v>
      </c>
      <c r="K187" s="154">
        <v>39.553285000000002</v>
      </c>
      <c r="L187" s="154">
        <v>32.892004</v>
      </c>
      <c r="M187" s="154">
        <v>54.602974000000003</v>
      </c>
      <c r="N187" s="154">
        <v>0.26579900000000001</v>
      </c>
      <c r="O187" s="154"/>
      <c r="R187" s="152">
        <f>B187/'SNB-ExchangeRateMonthly'!B1198</f>
        <v>1285.2074015357939</v>
      </c>
      <c r="S187" s="152">
        <f>B187/'SNB-ExchangeRateMonthly'!D1198</f>
        <v>1659.7512092130519</v>
      </c>
      <c r="T187" s="152">
        <f>R187*'SNB-AllHoldingsYearlyByCurrency'!S$37</f>
        <v>1329.4980243083287</v>
      </c>
      <c r="U187" s="152">
        <f>T187+'SNB-ForeignFiduciaryDeposits'!T313/1000</f>
        <v>1541.4260236477721</v>
      </c>
    </row>
    <row r="188" spans="1:21">
      <c r="A188" s="155">
        <v>40968</v>
      </c>
      <c r="B188" s="154">
        <v>1579.942796</v>
      </c>
      <c r="C188" s="154">
        <v>33.476764000000003</v>
      </c>
      <c r="D188" s="154">
        <v>492.229983</v>
      </c>
      <c r="E188" s="154">
        <v>101.51948899999999</v>
      </c>
      <c r="F188" s="154">
        <v>385.589314</v>
      </c>
      <c r="G188" s="154">
        <v>523.305296</v>
      </c>
      <c r="H188" s="154" t="s">
        <v>472</v>
      </c>
      <c r="I188" s="154">
        <v>145.082233</v>
      </c>
      <c r="J188" s="154">
        <v>14.114618999999999</v>
      </c>
      <c r="K188" s="154">
        <v>40.048864999999999</v>
      </c>
      <c r="L188" s="154">
        <v>32.936692999999998</v>
      </c>
      <c r="M188" s="154">
        <v>55.664059999999999</v>
      </c>
      <c r="N188" s="154">
        <v>0.25920599999999999</v>
      </c>
      <c r="O188" s="154"/>
      <c r="R188" s="152">
        <f>B188/'SNB-ExchangeRateMonthly'!B1199</f>
        <v>1308.7663982770046</v>
      </c>
      <c r="S188" s="152">
        <f>B188/'SNB-ExchangeRateMonthly'!D1199</f>
        <v>1732.5833929158898</v>
      </c>
      <c r="T188" s="152">
        <f>R188*'SNB-AllHoldingsYearlyByCurrency'!S$37</f>
        <v>1353.8689076262253</v>
      </c>
      <c r="U188" s="152">
        <f>T188+'SNB-ForeignFiduciaryDeposits'!T314/1000</f>
        <v>1560.8089341338464</v>
      </c>
    </row>
    <row r="189" spans="1:21">
      <c r="A189" s="155">
        <v>40999</v>
      </c>
      <c r="B189" s="154">
        <v>1580.4924779999999</v>
      </c>
      <c r="C189" s="154">
        <v>32.942225999999998</v>
      </c>
      <c r="D189" s="154">
        <v>492.23450700000001</v>
      </c>
      <c r="E189" s="154">
        <v>99.868223</v>
      </c>
      <c r="F189" s="154">
        <v>385.21260000000001</v>
      </c>
      <c r="G189" s="154">
        <v>523.94035599999995</v>
      </c>
      <c r="H189" s="154" t="s">
        <v>472</v>
      </c>
      <c r="I189" s="154">
        <v>145.91060300000001</v>
      </c>
      <c r="J189" s="154">
        <v>13.428254000000001</v>
      </c>
      <c r="K189" s="154">
        <v>40.565949000000003</v>
      </c>
      <c r="L189" s="154">
        <v>34.547654999999999</v>
      </c>
      <c r="M189" s="154">
        <v>54.817636999999998</v>
      </c>
      <c r="N189" s="154">
        <v>0.25218600000000002</v>
      </c>
      <c r="O189" s="154"/>
      <c r="R189" s="152">
        <f>B189/'SNB-ExchangeRateMonthly'!B1200</f>
        <v>1310.1985227555335</v>
      </c>
      <c r="S189" s="152">
        <f>B189/'SNB-ExchangeRateMonthly'!D1200</f>
        <v>1730.5293747947005</v>
      </c>
      <c r="T189" s="152">
        <f>R189*'SNB-AllHoldingsYearlyByCurrency'!S$37</f>
        <v>1355.3503857615774</v>
      </c>
      <c r="U189" s="152">
        <f>T189+'SNB-ForeignFiduciaryDeposits'!T315/1000</f>
        <v>1559.3568518147979</v>
      </c>
    </row>
    <row r="190" spans="1:21">
      <c r="A190" s="155">
        <v>41029</v>
      </c>
      <c r="B190" s="154">
        <v>1602.188071</v>
      </c>
      <c r="C190" s="154">
        <v>33.341270999999999</v>
      </c>
      <c r="D190" s="154">
        <v>495.85839900000002</v>
      </c>
      <c r="E190" s="154">
        <v>102.035538</v>
      </c>
      <c r="F190" s="154">
        <v>387.218661</v>
      </c>
      <c r="G190" s="154">
        <v>539.70244500000001</v>
      </c>
      <c r="H190" s="154" t="s">
        <v>472</v>
      </c>
      <c r="I190" s="154">
        <v>146.004831</v>
      </c>
      <c r="J190" s="154">
        <v>12.755138000000001</v>
      </c>
      <c r="K190" s="154">
        <v>40.434998999999998</v>
      </c>
      <c r="L190" s="154">
        <v>34.872335999999997</v>
      </c>
      <c r="M190" s="154">
        <v>55.317264000000002</v>
      </c>
      <c r="N190" s="154">
        <v>6.2461999999999997E-2</v>
      </c>
      <c r="O190" s="154"/>
      <c r="R190" s="152">
        <f>B190/'SNB-ExchangeRateMonthly'!B1201</f>
        <v>1332.7134179005159</v>
      </c>
      <c r="S190" s="152">
        <f>B190/'SNB-ExchangeRateMonthly'!D1201</f>
        <v>1753.7084840192645</v>
      </c>
      <c r="T190" s="152">
        <f>R190*'SNB-AllHoldingsYearlyByCurrency'!S$37</f>
        <v>1378.6411858122099</v>
      </c>
      <c r="U190" s="152">
        <f>T190+'SNB-ForeignFiduciaryDeposits'!T316/1000</f>
        <v>1581.0891977902502</v>
      </c>
    </row>
    <row r="191" spans="1:21">
      <c r="A191" s="155">
        <v>41060</v>
      </c>
      <c r="B191" s="154">
        <v>1592.730517</v>
      </c>
      <c r="C191" s="154">
        <v>33.668438000000002</v>
      </c>
      <c r="D191" s="154">
        <v>505.47047800000001</v>
      </c>
      <c r="E191" s="154">
        <v>103.014651</v>
      </c>
      <c r="F191" s="154">
        <v>363.16838100000001</v>
      </c>
      <c r="G191" s="154">
        <v>547.33595700000001</v>
      </c>
      <c r="H191" s="154" t="s">
        <v>472</v>
      </c>
      <c r="I191" s="154">
        <v>142.98308800000001</v>
      </c>
      <c r="J191" s="154">
        <v>14.942276</v>
      </c>
      <c r="K191" s="154">
        <v>37.167838000000003</v>
      </c>
      <c r="L191" s="154">
        <v>34.390667000000001</v>
      </c>
      <c r="M191" s="154">
        <v>53.767406000000001</v>
      </c>
      <c r="N191" s="154">
        <v>0.104175</v>
      </c>
      <c r="O191" s="154"/>
      <c r="R191" s="152">
        <f>B191/'SNB-ExchangeRateMonthly'!B1202</f>
        <v>1325.9494813519814</v>
      </c>
      <c r="S191" s="152">
        <f>B191/'SNB-ExchangeRateMonthly'!D1202</f>
        <v>1698.5501940919271</v>
      </c>
      <c r="T191" s="152">
        <f>R191*'SNB-AllHoldingsYearlyByCurrency'!S$37</f>
        <v>1371.6441515070251</v>
      </c>
      <c r="U191" s="152">
        <f>T191+'SNB-ForeignFiduciaryDeposits'!T317/1000</f>
        <v>1578.8902387531123</v>
      </c>
    </row>
    <row r="192" spans="1:21">
      <c r="A192" s="155">
        <v>41090</v>
      </c>
      <c r="B192" s="154">
        <v>1573.723821</v>
      </c>
      <c r="C192" s="154">
        <v>33.399034999999998</v>
      </c>
      <c r="D192" s="154">
        <v>503.9504</v>
      </c>
      <c r="E192" s="154">
        <v>103.223409</v>
      </c>
      <c r="F192" s="154">
        <v>358.19719900000001</v>
      </c>
      <c r="G192" s="154">
        <v>540.949612</v>
      </c>
      <c r="H192" s="154" t="s">
        <v>472</v>
      </c>
      <c r="I192" s="154">
        <v>137.179036</v>
      </c>
      <c r="J192" s="154">
        <v>11.990363</v>
      </c>
      <c r="K192" s="154">
        <v>38.113458000000001</v>
      </c>
      <c r="L192" s="154">
        <v>34.795152999999999</v>
      </c>
      <c r="M192" s="154">
        <v>49.417949999999998</v>
      </c>
      <c r="N192" s="154">
        <v>4.8541000000000001E-2</v>
      </c>
      <c r="O192" s="154"/>
      <c r="R192" s="152">
        <f>B192/'SNB-ExchangeRateMonthly'!B1203</f>
        <v>1310.3445636969193</v>
      </c>
      <c r="S192" s="152">
        <f>B192/'SNB-ExchangeRateMonthly'!D1203</f>
        <v>1642.0323674874792</v>
      </c>
      <c r="T192" s="152">
        <f>R192*'SNB-AllHoldingsYearlyByCurrency'!S$37</f>
        <v>1355.501459543761</v>
      </c>
      <c r="U192" s="152">
        <f>T192+'SNB-ForeignFiduciaryDeposits'!T318/1000</f>
        <v>1553.6421756137026</v>
      </c>
    </row>
    <row r="193" spans="1:21">
      <c r="A193" s="155">
        <v>41121</v>
      </c>
      <c r="B193" s="154">
        <v>1615.7280639999999</v>
      </c>
      <c r="C193" s="154">
        <v>36.404885</v>
      </c>
      <c r="D193" s="154">
        <v>513.87816099999998</v>
      </c>
      <c r="E193" s="154">
        <v>102.868464</v>
      </c>
      <c r="F193" s="154">
        <v>368.74044500000002</v>
      </c>
      <c r="G193" s="154">
        <v>558.36760000000004</v>
      </c>
      <c r="H193" s="154" t="s">
        <v>472</v>
      </c>
      <c r="I193" s="154">
        <v>138.282771</v>
      </c>
      <c r="J193" s="154">
        <v>11.963874000000001</v>
      </c>
      <c r="K193" s="154">
        <v>39.945101000000001</v>
      </c>
      <c r="L193" s="154">
        <v>36.072201</v>
      </c>
      <c r="M193" s="154">
        <v>47.410030999999996</v>
      </c>
      <c r="N193" s="154">
        <v>5.4204000000000002E-2</v>
      </c>
      <c r="O193" s="154"/>
      <c r="R193" s="152">
        <f>B193/'SNB-ExchangeRateMonthly'!B1204</f>
        <v>1345.3189542048292</v>
      </c>
      <c r="S193" s="152">
        <f>B193/'SNB-ExchangeRateMonthly'!D1204</f>
        <v>1654.4420069629325</v>
      </c>
      <c r="T193" s="152">
        <f>R193*'SNB-AllHoldingsYearlyByCurrency'!S$37</f>
        <v>1391.6811321989992</v>
      </c>
      <c r="U193" s="152">
        <f>T193+'SNB-ForeignFiduciaryDeposits'!T319/1000</f>
        <v>1583.8568191265595</v>
      </c>
    </row>
    <row r="194" spans="1:21">
      <c r="A194" s="155">
        <v>41152</v>
      </c>
      <c r="B194" s="154">
        <v>1613.4738</v>
      </c>
      <c r="C194" s="154">
        <v>34.952435000000001</v>
      </c>
      <c r="D194" s="154">
        <v>512.638419</v>
      </c>
      <c r="E194" s="154">
        <v>104.525645</v>
      </c>
      <c r="F194" s="154">
        <v>371.90723300000002</v>
      </c>
      <c r="G194" s="154">
        <v>557.23294199999998</v>
      </c>
      <c r="H194" s="154" t="s">
        <v>472</v>
      </c>
      <c r="I194" s="154">
        <v>136.69199499999999</v>
      </c>
      <c r="J194" s="154">
        <v>11.090997</v>
      </c>
      <c r="K194" s="154">
        <v>38.766537999999997</v>
      </c>
      <c r="L194" s="154">
        <v>35.985948999999998</v>
      </c>
      <c r="M194" s="154">
        <v>48.122965000000001</v>
      </c>
      <c r="N194" s="154">
        <v>5.0774E-2</v>
      </c>
      <c r="O194" s="154"/>
      <c r="R194" s="152">
        <f>B194/'SNB-ExchangeRateMonthly'!B1205</f>
        <v>1343.3301140621097</v>
      </c>
      <c r="S194" s="152">
        <f>B194/'SNB-ExchangeRateMonthly'!D1205</f>
        <v>1665.95126484254</v>
      </c>
      <c r="T194" s="152">
        <f>R194*'SNB-AllHoldingsYearlyByCurrency'!S$37</f>
        <v>1389.6237529485757</v>
      </c>
      <c r="U194" s="152">
        <f>T194+'SNB-ForeignFiduciaryDeposits'!T320/1000</f>
        <v>1579.2857294700975</v>
      </c>
    </row>
    <row r="195" spans="1:21">
      <c r="A195" s="155">
        <v>41182</v>
      </c>
      <c r="B195" s="154">
        <v>1629.2852909999999</v>
      </c>
      <c r="C195" s="154">
        <v>33.496661000000003</v>
      </c>
      <c r="D195" s="154">
        <v>513.34340899999995</v>
      </c>
      <c r="E195" s="154">
        <v>104.515615</v>
      </c>
      <c r="F195" s="154">
        <v>379.56985600000002</v>
      </c>
      <c r="G195" s="154">
        <v>566.03286500000002</v>
      </c>
      <c r="H195" s="154" t="s">
        <v>472</v>
      </c>
      <c r="I195" s="154">
        <v>136.78577799999999</v>
      </c>
      <c r="J195" s="154">
        <v>11.696857</v>
      </c>
      <c r="K195" s="154">
        <v>39.612113999999998</v>
      </c>
      <c r="L195" s="154">
        <v>35.686672000000002</v>
      </c>
      <c r="M195" s="154">
        <v>47.342210000000001</v>
      </c>
      <c r="N195" s="154">
        <v>5.6721000000000001E-2</v>
      </c>
      <c r="O195" s="154"/>
      <c r="R195" s="152">
        <f>B195/'SNB-ExchangeRateMonthly'!B1206</f>
        <v>1347.7419894118618</v>
      </c>
      <c r="S195" s="152">
        <f>B195/'SNB-ExchangeRateMonthly'!D1206</f>
        <v>1732.3607559808611</v>
      </c>
      <c r="T195" s="152">
        <f>R195*'SNB-AllHoldingsYearlyByCurrency'!S$37</f>
        <v>1394.1876696782651</v>
      </c>
      <c r="U195" s="152">
        <f>T195+'SNB-ForeignFiduciaryDeposits'!T321/1000</f>
        <v>1575.8586102027089</v>
      </c>
    </row>
    <row r="196" spans="1:21">
      <c r="A196" s="155">
        <v>41213</v>
      </c>
      <c r="B196" s="154">
        <v>1627.4676919999999</v>
      </c>
      <c r="C196" s="154">
        <v>32.647179999999999</v>
      </c>
      <c r="D196" s="154">
        <v>513.04695800000002</v>
      </c>
      <c r="E196" s="154">
        <v>102.846276</v>
      </c>
      <c r="F196" s="154">
        <v>379.73374000000001</v>
      </c>
      <c r="G196" s="154">
        <v>570.85794899999996</v>
      </c>
      <c r="H196" s="154" t="s">
        <v>472</v>
      </c>
      <c r="I196" s="154">
        <v>131.12383399999999</v>
      </c>
      <c r="J196" s="154">
        <v>11.896954000000001</v>
      </c>
      <c r="K196" s="154">
        <v>35.618375999999998</v>
      </c>
      <c r="L196" s="154">
        <v>35.859426999999997</v>
      </c>
      <c r="M196" s="154">
        <v>45.361055999999998</v>
      </c>
      <c r="N196" s="154">
        <v>5.8030999999999999E-2</v>
      </c>
      <c r="O196" s="154"/>
      <c r="R196" s="152">
        <f>B196/'SNB-ExchangeRateMonthly'!B1207</f>
        <v>1345.2369747065629</v>
      </c>
      <c r="S196" s="152">
        <f>B196/'SNB-ExchangeRateMonthly'!D1207</f>
        <v>1744.7123627787307</v>
      </c>
      <c r="T196" s="152">
        <f>R196*'SNB-AllHoldingsYearlyByCurrency'!S$37</f>
        <v>1391.596327535683</v>
      </c>
      <c r="U196" s="152">
        <f>T196+'SNB-ForeignFiduciaryDeposits'!T322/1000</f>
        <v>1567.3237204931966</v>
      </c>
    </row>
    <row r="197" spans="1:21">
      <c r="A197" s="155">
        <v>41243</v>
      </c>
      <c r="B197" s="154">
        <v>1633.810829</v>
      </c>
      <c r="C197" s="154">
        <v>32.962456000000003</v>
      </c>
      <c r="D197" s="154">
        <v>514.23173299999996</v>
      </c>
      <c r="E197" s="154">
        <v>103.01973599999999</v>
      </c>
      <c r="F197" s="154">
        <v>384.04661499999997</v>
      </c>
      <c r="G197" s="154">
        <v>573.07435999999996</v>
      </c>
      <c r="H197" s="154" t="s">
        <v>472</v>
      </c>
      <c r="I197" s="154">
        <v>129.4392</v>
      </c>
      <c r="J197" s="154">
        <v>10.992494000000001</v>
      </c>
      <c r="K197" s="154">
        <v>35.054104000000002</v>
      </c>
      <c r="L197" s="154">
        <v>35.802208</v>
      </c>
      <c r="M197" s="154">
        <v>45.258423000000001</v>
      </c>
      <c r="N197" s="154">
        <v>5.6467000000000003E-2</v>
      </c>
      <c r="O197" s="154"/>
      <c r="R197" s="152">
        <f>B197/'SNB-ExchangeRateMonthly'!B1208</f>
        <v>1355.6346075340191</v>
      </c>
      <c r="S197" s="152">
        <f>B197/'SNB-ExchangeRateMonthly'!D1208</f>
        <v>1739.5771177597956</v>
      </c>
      <c r="T197" s="152">
        <f>R197*'SNB-AllHoldingsYearlyByCurrency'!S$37</f>
        <v>1402.3522820104763</v>
      </c>
      <c r="U197" s="152">
        <f>T197+'SNB-ForeignFiduciaryDeposits'!T323/1000</f>
        <v>1576.8063145361982</v>
      </c>
    </row>
    <row r="198" spans="1:21">
      <c r="A198" s="155">
        <v>41274</v>
      </c>
      <c r="B198" s="154">
        <v>1644.452589</v>
      </c>
      <c r="C198" s="154">
        <v>29.405474999999999</v>
      </c>
      <c r="D198" s="154">
        <v>515.75850000000003</v>
      </c>
      <c r="E198" s="154">
        <v>104.15658000000001</v>
      </c>
      <c r="F198" s="154">
        <v>399.069005</v>
      </c>
      <c r="G198" s="154">
        <v>577.95773699999995</v>
      </c>
      <c r="H198" s="154" t="s">
        <v>472</v>
      </c>
      <c r="I198" s="154">
        <v>122.217168</v>
      </c>
      <c r="J198" s="154">
        <v>9.0211780000000008</v>
      </c>
      <c r="K198" s="154">
        <v>34.425227999999997</v>
      </c>
      <c r="L198" s="154">
        <v>33.643920000000001</v>
      </c>
      <c r="M198" s="154">
        <v>42.865378999999997</v>
      </c>
      <c r="N198" s="154">
        <v>4.4703E-2</v>
      </c>
      <c r="O198" s="154"/>
      <c r="R198" s="152">
        <f>B198/'SNB-ExchangeRateMonthly'!B1209</f>
        <v>1360.0633438094449</v>
      </c>
      <c r="S198" s="152">
        <f>B198/'SNB-ExchangeRateMonthly'!D1209</f>
        <v>1784.3452571614584</v>
      </c>
      <c r="T198" s="152">
        <f>R198*'SNB-AllHoldingsYearlyByCurrency'!S$37</f>
        <v>1406.9336407245057</v>
      </c>
      <c r="U198" s="152">
        <f>T198+'SNB-ForeignFiduciaryDeposits'!T324/1000</f>
        <v>1575.0429782482838</v>
      </c>
    </row>
    <row r="199" spans="1:21">
      <c r="A199" s="155">
        <v>41305</v>
      </c>
      <c r="B199" s="154">
        <v>1679.3613270000001</v>
      </c>
      <c r="C199" s="154">
        <v>30.580362999999998</v>
      </c>
      <c r="D199" s="154">
        <v>513.208934</v>
      </c>
      <c r="E199" s="154">
        <v>101.29833600000001</v>
      </c>
      <c r="F199" s="154">
        <v>415.63474300000001</v>
      </c>
      <c r="G199" s="154">
        <v>595.80258600000002</v>
      </c>
      <c r="H199" s="154" t="s">
        <v>472</v>
      </c>
      <c r="I199" s="154">
        <v>124.093176</v>
      </c>
      <c r="J199" s="154">
        <v>8.9162630000000007</v>
      </c>
      <c r="K199" s="154">
        <v>35.370652999999997</v>
      </c>
      <c r="L199" s="154">
        <v>35.121614000000001</v>
      </c>
      <c r="M199" s="154">
        <v>42.187843999999998</v>
      </c>
      <c r="N199" s="154">
        <v>4.1526E-2</v>
      </c>
      <c r="O199" s="154"/>
      <c r="R199" s="152">
        <f>B199/'SNB-ExchangeRateMonthly'!B1210</f>
        <v>1367.5580838762216</v>
      </c>
      <c r="S199" s="152">
        <f>B199/'SNB-ExchangeRateMonthly'!D1210</f>
        <v>1817.2939368033763</v>
      </c>
      <c r="T199" s="152">
        <f>R199*'SNB-AllHoldingsYearlyByCurrency'!S$37</f>
        <v>1414.6866633880675</v>
      </c>
      <c r="U199" s="152">
        <f>T199+'SNB-ForeignFiduciaryDeposits'!T325/1000</f>
        <v>1575.1264028017483</v>
      </c>
    </row>
    <row r="200" spans="1:21">
      <c r="A200" s="155">
        <v>41333</v>
      </c>
      <c r="B200" s="154">
        <v>1703.6724449999999</v>
      </c>
      <c r="C200" s="154">
        <v>31.749283999999999</v>
      </c>
      <c r="D200" s="154">
        <v>518.06590600000004</v>
      </c>
      <c r="E200" s="154">
        <v>104.767769</v>
      </c>
      <c r="F200" s="154">
        <v>418.33173799999997</v>
      </c>
      <c r="G200" s="154">
        <v>609.59197099999994</v>
      </c>
      <c r="H200" s="154" t="s">
        <v>472</v>
      </c>
      <c r="I200" s="154">
        <v>125.87885300000001</v>
      </c>
      <c r="J200" s="154">
        <v>9.4991210000000006</v>
      </c>
      <c r="K200" s="154">
        <v>36.953879000000001</v>
      </c>
      <c r="L200" s="154">
        <v>34.417498999999999</v>
      </c>
      <c r="M200" s="154">
        <v>42.521726000000001</v>
      </c>
      <c r="N200" s="154">
        <v>5.4691999999999998E-2</v>
      </c>
      <c r="O200" s="154"/>
      <c r="R200" s="152">
        <f>B200/'SNB-ExchangeRateMonthly'!B1211</f>
        <v>1385.3248048463165</v>
      </c>
      <c r="S200" s="152">
        <f>B200/'SNB-ExchangeRateMonthly'!D1211</f>
        <v>1851.4153933927405</v>
      </c>
      <c r="T200" s="152">
        <f>R200*'SNB-AllHoldingsYearlyByCurrency'!S$37</f>
        <v>1433.0656584047099</v>
      </c>
      <c r="U200" s="152">
        <f>T200+'SNB-ForeignFiduciaryDeposits'!T326/1000</f>
        <v>1592.9201062824136</v>
      </c>
    </row>
    <row r="201" spans="1:21">
      <c r="A201" s="155">
        <v>41364</v>
      </c>
      <c r="B201" s="154">
        <v>1724.6309699999999</v>
      </c>
      <c r="C201" s="154">
        <v>30.818086999999998</v>
      </c>
      <c r="D201" s="154">
        <v>515.065248</v>
      </c>
      <c r="E201" s="154">
        <v>101.856712</v>
      </c>
      <c r="F201" s="154">
        <v>426.37742400000002</v>
      </c>
      <c r="G201" s="154">
        <v>626.75588100000004</v>
      </c>
      <c r="H201" s="154" t="s">
        <v>472</v>
      </c>
      <c r="I201" s="154">
        <v>125.565433</v>
      </c>
      <c r="J201" s="154">
        <v>7.8969870000000002</v>
      </c>
      <c r="K201" s="154">
        <v>36.934716000000002</v>
      </c>
      <c r="L201" s="154">
        <v>35.523456000000003</v>
      </c>
      <c r="M201" s="154">
        <v>42.322412999999997</v>
      </c>
      <c r="N201" s="154">
        <v>4.8897000000000003E-2</v>
      </c>
      <c r="O201" s="154"/>
      <c r="R201" s="152">
        <f>B201/'SNB-ExchangeRateMonthly'!B1212</f>
        <v>1406.2548679060665</v>
      </c>
      <c r="S201" s="152">
        <f>B201/'SNB-ExchangeRateMonthly'!D1212</f>
        <v>1823.0771353065538</v>
      </c>
      <c r="T201" s="152">
        <f>R201*'SNB-AllHoldingsYearlyByCurrency'!S$37</f>
        <v>1454.7170101268789</v>
      </c>
      <c r="U201" s="152">
        <f>T201+'SNB-ForeignFiduciaryDeposits'!T327/1000</f>
        <v>1618.099267139273</v>
      </c>
    </row>
    <row r="202" spans="1:21">
      <c r="A202" s="155">
        <v>41394</v>
      </c>
      <c r="B202" s="154">
        <v>1704.97659</v>
      </c>
      <c r="C202" s="154">
        <v>29.984528999999998</v>
      </c>
      <c r="D202" s="154">
        <v>502.27388999999999</v>
      </c>
      <c r="E202" s="154">
        <v>97.276471999999998</v>
      </c>
      <c r="F202" s="154">
        <v>417.198329</v>
      </c>
      <c r="G202" s="154">
        <v>629.88748899999996</v>
      </c>
      <c r="H202" s="154" t="s">
        <v>472</v>
      </c>
      <c r="I202" s="154">
        <v>125.58986</v>
      </c>
      <c r="J202" s="154">
        <v>8.8052620000000008</v>
      </c>
      <c r="K202" s="154">
        <v>36.974311</v>
      </c>
      <c r="L202" s="154">
        <v>35.683314000000003</v>
      </c>
      <c r="M202" s="154">
        <v>41.325114999999997</v>
      </c>
      <c r="N202" s="154">
        <v>4.2492000000000002E-2</v>
      </c>
      <c r="O202" s="154"/>
      <c r="R202" s="152">
        <f>B202/'SNB-ExchangeRateMonthly'!B1213</f>
        <v>1397.7509345794392</v>
      </c>
      <c r="S202" s="152">
        <f>B202/'SNB-ExchangeRateMonthly'!D1213</f>
        <v>1818.2538018556043</v>
      </c>
      <c r="T202" s="152">
        <f>R202*'SNB-AllHoldingsYearlyByCurrency'!S$37</f>
        <v>1445.9200155382309</v>
      </c>
      <c r="U202" s="152">
        <f>T202+'SNB-ForeignFiduciaryDeposits'!T328/1000</f>
        <v>1608.3532013063896</v>
      </c>
    </row>
    <row r="203" spans="1:21">
      <c r="A203" s="155">
        <v>41425</v>
      </c>
      <c r="B203" s="154">
        <v>1751.6185740000001</v>
      </c>
      <c r="C203" s="154">
        <v>31.243843999999999</v>
      </c>
      <c r="D203" s="154">
        <v>514.30807300000004</v>
      </c>
      <c r="E203" s="154">
        <v>103.20710200000001</v>
      </c>
      <c r="F203" s="154">
        <v>427.93546900000001</v>
      </c>
      <c r="G203" s="154">
        <v>650.86081300000001</v>
      </c>
      <c r="H203" s="154" t="s">
        <v>472</v>
      </c>
      <c r="I203" s="154">
        <v>127.22321700000001</v>
      </c>
      <c r="J203" s="154">
        <v>9.9681829999999998</v>
      </c>
      <c r="K203" s="154">
        <v>36.631453</v>
      </c>
      <c r="L203" s="154">
        <v>36.257133000000003</v>
      </c>
      <c r="M203" s="154">
        <v>41.571578000000002</v>
      </c>
      <c r="N203" s="154">
        <v>4.7155000000000002E-2</v>
      </c>
      <c r="O203" s="154"/>
      <c r="R203" s="152">
        <f>B203/'SNB-ExchangeRateMonthly'!B1214</f>
        <v>1411.9124407544739</v>
      </c>
      <c r="S203" s="152">
        <f>B203/'SNB-ExchangeRateMonthly'!D1214</f>
        <v>1834.1555748691101</v>
      </c>
      <c r="T203" s="152">
        <f>R203*'SNB-AllHoldingsYearlyByCurrency'!S$37</f>
        <v>1460.5695533937087</v>
      </c>
      <c r="U203" s="152">
        <f>T203+'SNB-ForeignFiduciaryDeposits'!T329/1000</f>
        <v>1618.4004416735734</v>
      </c>
    </row>
    <row r="205" spans="1:21" ht="15">
      <c r="C205" s="235">
        <f>C203/$B203</f>
        <v>1.7837127593738338E-2</v>
      </c>
      <c r="D205" s="235">
        <f t="shared" ref="D205:N205" si="0">D203/$B203</f>
        <v>0.29361875960559436</v>
      </c>
      <c r="E205" s="235">
        <f t="shared" si="0"/>
        <v>5.8920990866359699E-2</v>
      </c>
      <c r="F205" s="235">
        <f t="shared" si="0"/>
        <v>0.24430859283637626</v>
      </c>
      <c r="G205" s="235">
        <f t="shared" si="0"/>
        <v>0.37157679340753552</v>
      </c>
      <c r="H205" s="235"/>
      <c r="I205" s="235">
        <f t="shared" si="0"/>
        <v>7.2631804028814778E-2</v>
      </c>
      <c r="J205" s="235">
        <f t="shared" si="0"/>
        <v>5.6908411157325393E-3</v>
      </c>
      <c r="K205" s="235">
        <f t="shared" si="0"/>
        <v>2.0912916512610583E-2</v>
      </c>
      <c r="L205" s="235">
        <f t="shared" si="0"/>
        <v>2.0699217020291771E-2</v>
      </c>
      <c r="M205" s="235">
        <f t="shared" si="0"/>
        <v>2.373323657162818E-2</v>
      </c>
      <c r="N205" s="235">
        <f t="shared" si="0"/>
        <v>2.692081523908298E-5</v>
      </c>
      <c r="P205" s="152" t="s">
        <v>471</v>
      </c>
      <c r="R205" s="153">
        <f>R203/R154-1</f>
        <v>0.34133843891274362</v>
      </c>
      <c r="S205" s="153">
        <f>S203/S154-1</f>
        <v>0.32051403057130967</v>
      </c>
      <c r="T205" s="153">
        <f>T203/T154-1</f>
        <v>0.34133843891274362</v>
      </c>
      <c r="U205" s="153">
        <f>U203/U154-1</f>
        <v>0.1406221727459176</v>
      </c>
    </row>
    <row r="207" spans="1:21">
      <c r="J207" s="152">
        <v>1800</v>
      </c>
    </row>
    <row r="208" spans="1:21">
      <c r="D208" s="152">
        <v>8000</v>
      </c>
      <c r="E208" s="152" t="s">
        <v>1082</v>
      </c>
    </row>
    <row r="209" spans="4:10">
      <c r="D209" s="152">
        <v>4600</v>
      </c>
      <c r="E209" s="152" t="s">
        <v>1083</v>
      </c>
      <c r="H209" s="235">
        <f>D209/(D$208-D$211)</f>
        <v>0.76666666666666672</v>
      </c>
      <c r="I209" s="235">
        <f>H209*G$205</f>
        <v>0.28487554161244394</v>
      </c>
      <c r="J209" s="152">
        <f>I209*J$207</f>
        <v>512.77597490239907</v>
      </c>
    </row>
    <row r="210" spans="4:10">
      <c r="D210" s="152">
        <v>1200</v>
      </c>
      <c r="E210" s="152" t="s">
        <v>1084</v>
      </c>
      <c r="H210" s="235">
        <f>D210/(D$208-D$211)</f>
        <v>0.2</v>
      </c>
      <c r="I210" s="235">
        <f>H210*G$205</f>
        <v>7.4315358681507113E-2</v>
      </c>
      <c r="J210" s="152">
        <f>I210*J$207</f>
        <v>133.76764562671281</v>
      </c>
    </row>
    <row r="211" spans="4:10">
      <c r="D211" s="152">
        <v>2000</v>
      </c>
      <c r="E211" s="152" t="s">
        <v>1085</v>
      </c>
      <c r="F211" s="152" t="s">
        <v>1081</v>
      </c>
    </row>
    <row r="212" spans="4:10">
      <c r="D212" s="152">
        <f>D208-D209-D210-D211</f>
        <v>200</v>
      </c>
      <c r="E212" s="152" t="s">
        <v>1086</v>
      </c>
      <c r="H212" s="235">
        <f>D212/(D$208-D$211)</f>
        <v>3.3333333333333333E-2</v>
      </c>
    </row>
  </sheetData>
  <mergeCells count="9">
    <mergeCell ref="B20:H20"/>
    <mergeCell ref="D26:E26"/>
    <mergeCell ref="G26:H26"/>
    <mergeCell ref="I26:M26"/>
    <mergeCell ref="J27:M27"/>
    <mergeCell ref="B21:AE21"/>
    <mergeCell ref="B22:AR22"/>
    <mergeCell ref="B23:BZ23"/>
    <mergeCell ref="B24:R24"/>
  </mergeCells>
  <hyperlinks>
    <hyperlink ref="D157" location="Sheet1!B21" display="Sheet1!B21"/>
    <hyperlink ref="B21" location="Sheet1!G157" display="Sheet1!G157"/>
    <hyperlink ref="G105" location="Sheet1!B22" display="Sheet1!B22"/>
    <hyperlink ref="B22" location="Sheet1!G105" display="Sheet1!G105"/>
    <hyperlink ref="G157" location="Sheet1!B21" display="Sheet1!B21"/>
    <hyperlink ref="H105" location="Sheet1!B23" display="Sheet1!B23"/>
    <hyperlink ref="B23" location="Sheet1!H105" display="Sheet1!H105"/>
    <hyperlink ref="I157" location="Sheet1!B24" display="Sheet1!B24"/>
    <hyperlink ref="B24" location="Sheet1!I157" display="Sheet1!I157"/>
    <hyperlink ref="N105" location="Sheet1!B20" display="Sheet1!B20"/>
    <hyperlink ref="B20" location="Sheet1!N105" display="Sheet1!N105"/>
  </hyperlinks>
  <printOptions gridLines="1" gridLinesSet="0"/>
  <pageMargins left="0.75" right="0.75" top="1" bottom="1" header="0.5" footer="0.5"/>
  <pageSetup paperSize="9" fitToWidth="0" fitToHeight="0" orientation="portrait"/>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29"/>
  <sheetViews>
    <sheetView workbookViewId="0">
      <pane xSplit="1" ySplit="23" topLeftCell="B323" activePane="bottomRight" state="frozen"/>
      <selection activeCell="A2" sqref="A2"/>
      <selection pane="topRight" activeCell="A2" sqref="A2"/>
      <selection pane="bottomLeft" activeCell="A2" sqref="A2"/>
      <selection pane="bottomRight" activeCell="T329" sqref="T329"/>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511</v>
      </c>
    </row>
    <row r="4" spans="1:1">
      <c r="A4" s="161" t="s">
        <v>527</v>
      </c>
    </row>
    <row r="5" spans="1:1">
      <c r="A5" s="161" t="s">
        <v>526</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47">
      <c r="A17" s="161" t="s">
        <v>499</v>
      </c>
      <c r="B17" s="161" t="s">
        <v>498</v>
      </c>
    </row>
    <row r="18" spans="1:47">
      <c r="A18" s="161"/>
      <c r="B18" s="161" t="s">
        <v>497</v>
      </c>
    </row>
    <row r="20" spans="1:47">
      <c r="A20" s="161" t="s">
        <v>496</v>
      </c>
      <c r="B20" s="442" t="s">
        <v>525</v>
      </c>
      <c r="C20" s="442"/>
      <c r="D20" s="442"/>
      <c r="E20" s="442"/>
      <c r="F20" s="442"/>
      <c r="G20" s="442"/>
      <c r="H20" s="442"/>
      <c r="I20" s="442"/>
      <c r="J20" s="442"/>
      <c r="K20" s="442"/>
      <c r="L20" s="442"/>
      <c r="M20" s="442"/>
      <c r="N20" s="442"/>
      <c r="O20" s="442"/>
      <c r="P20" s="442"/>
      <c r="Q20" s="442"/>
      <c r="R20" s="442"/>
      <c r="S20" s="442"/>
      <c r="T20" s="442"/>
      <c r="U20" s="442"/>
      <c r="V20" s="442"/>
      <c r="W20" s="442"/>
      <c r="X20" s="442"/>
      <c r="Y20" s="442"/>
      <c r="Z20" s="442"/>
      <c r="AA20" s="442"/>
      <c r="AB20" s="442"/>
      <c r="AC20" s="442"/>
      <c r="AD20" s="442"/>
      <c r="AE20" s="442"/>
      <c r="AF20" s="442"/>
      <c r="AG20" s="442"/>
      <c r="AH20" s="442"/>
      <c r="AI20" s="442"/>
      <c r="AJ20" s="442"/>
      <c r="AK20" s="442"/>
      <c r="AL20" s="442"/>
      <c r="AM20" s="442"/>
      <c r="AN20" s="442"/>
      <c r="AO20" s="442"/>
      <c r="AP20" s="442"/>
      <c r="AQ20" s="442"/>
      <c r="AR20" s="442"/>
      <c r="AS20" s="442"/>
      <c r="AT20" s="442"/>
      <c r="AU20" s="442"/>
    </row>
    <row r="22" spans="1:47">
      <c r="B22" s="161" t="s">
        <v>524</v>
      </c>
      <c r="C22" s="161" t="s">
        <v>523</v>
      </c>
      <c r="D22" s="161" t="s">
        <v>522</v>
      </c>
      <c r="E22" s="161" t="s">
        <v>521</v>
      </c>
      <c r="F22" s="161" t="s">
        <v>520</v>
      </c>
      <c r="G22" s="161" t="s">
        <v>519</v>
      </c>
      <c r="H22" s="161" t="s">
        <v>518</v>
      </c>
      <c r="I22" s="161" t="s">
        <v>161</v>
      </c>
      <c r="L22" s="161" t="s">
        <v>517</v>
      </c>
      <c r="O22" s="152" t="s">
        <v>516</v>
      </c>
      <c r="T22" s="152" t="s">
        <v>515</v>
      </c>
    </row>
    <row r="23" spans="1:47">
      <c r="L23" s="152" t="s">
        <v>514</v>
      </c>
      <c r="M23" s="152" t="s">
        <v>474</v>
      </c>
      <c r="O23" s="152" t="s">
        <v>514</v>
      </c>
      <c r="P23" s="152" t="s">
        <v>474</v>
      </c>
      <c r="T23" s="152" t="s">
        <v>514</v>
      </c>
      <c r="U23" s="152" t="s">
        <v>474</v>
      </c>
    </row>
    <row r="24" spans="1:47">
      <c r="A24" s="155">
        <v>32142</v>
      </c>
      <c r="B24" s="154">
        <v>24330</v>
      </c>
      <c r="C24" s="154">
        <v>91282</v>
      </c>
      <c r="D24" s="154" t="s">
        <v>472</v>
      </c>
      <c r="E24" s="154">
        <v>23191</v>
      </c>
      <c r="F24" s="154">
        <v>37853</v>
      </c>
      <c r="G24" s="154">
        <v>313</v>
      </c>
      <c r="H24" s="154" t="s">
        <v>472</v>
      </c>
      <c r="I24" s="154">
        <v>176969</v>
      </c>
      <c r="J24" s="154"/>
      <c r="L24" s="152">
        <f>I24/'SNB-ExchangeRateMonthly'!B909</f>
        <v>105363.77708978328</v>
      </c>
      <c r="M24" s="152">
        <f>I24/'SNB-ExchangeRateMonthly'!D909</f>
        <v>133089.4186658645</v>
      </c>
      <c r="O24" s="152">
        <f>'SNB-DomesticFiduciaryDeposits'!H25/'SNB-ExchangeRateMonthly'!B909</f>
        <v>28521.671826625388</v>
      </c>
      <c r="P24" s="152">
        <f>'SNB-DomesticFiduciaryDeposits'!H25/'SNB-ExchangeRateMonthly'!D909</f>
        <v>36026.923366172821</v>
      </c>
      <c r="T24" s="152">
        <f t="shared" ref="T24:T87" si="0">L24+O24</f>
        <v>133885.44891640867</v>
      </c>
      <c r="U24" s="152">
        <f t="shared" ref="U24:U87" si="1">P24+M24</f>
        <v>169116.34203203733</v>
      </c>
    </row>
    <row r="25" spans="1:47">
      <c r="A25" s="155">
        <v>32173</v>
      </c>
      <c r="B25" s="154">
        <v>22254</v>
      </c>
      <c r="C25" s="154">
        <v>95659</v>
      </c>
      <c r="D25" s="154" t="s">
        <v>472</v>
      </c>
      <c r="E25" s="154">
        <v>23163</v>
      </c>
      <c r="F25" s="154">
        <v>38427</v>
      </c>
      <c r="G25" s="154">
        <v>316</v>
      </c>
      <c r="H25" s="154" t="s">
        <v>472</v>
      </c>
      <c r="I25" s="154">
        <v>179819</v>
      </c>
      <c r="J25" s="154"/>
      <c r="L25" s="152">
        <f>I25/'SNB-ExchangeRateMonthly'!B910</f>
        <v>106952.35829417713</v>
      </c>
      <c r="M25" s="152">
        <f>I25/'SNB-ExchangeRateMonthly'!D910</f>
        <v>133823.77018679763</v>
      </c>
      <c r="O25" s="152">
        <f>'SNB-DomesticFiduciaryDeposits'!H26/'SNB-ExchangeRateMonthly'!B910</f>
        <v>27921.251412597394</v>
      </c>
      <c r="P25" s="152">
        <f>'SNB-DomesticFiduciaryDeposits'!H26/'SNB-ExchangeRateMonthly'!D910</f>
        <v>34936.369725385128</v>
      </c>
      <c r="T25" s="152">
        <f t="shared" si="0"/>
        <v>134873.60970677453</v>
      </c>
      <c r="U25" s="152">
        <f t="shared" si="1"/>
        <v>168760.13991218276</v>
      </c>
    </row>
    <row r="26" spans="1:47">
      <c r="A26" s="155">
        <v>32202</v>
      </c>
      <c r="B26" s="154">
        <v>18593</v>
      </c>
      <c r="C26" s="154">
        <v>99129</v>
      </c>
      <c r="D26" s="154" t="s">
        <v>472</v>
      </c>
      <c r="E26" s="154">
        <v>22935</v>
      </c>
      <c r="F26" s="154">
        <v>40477</v>
      </c>
      <c r="G26" s="154">
        <v>301</v>
      </c>
      <c r="H26" s="154" t="s">
        <v>472</v>
      </c>
      <c r="I26" s="154">
        <v>181435</v>
      </c>
      <c r="J26" s="154"/>
      <c r="L26" s="152">
        <f>I26/'SNB-ExchangeRateMonthly'!B911</f>
        <v>107098.16421698836</v>
      </c>
      <c r="M26" s="152">
        <f>I26/'SNB-ExchangeRateMonthly'!D911</f>
        <v>130453.69571469657</v>
      </c>
      <c r="O26" s="152">
        <f>'SNB-DomesticFiduciaryDeposits'!H27/'SNB-ExchangeRateMonthly'!B911</f>
        <v>26624.166223953718</v>
      </c>
      <c r="P26" s="152">
        <f>'SNB-DomesticFiduciaryDeposits'!H27/'SNB-ExchangeRateMonthly'!D911</f>
        <v>32430.255967788322</v>
      </c>
      <c r="T26" s="152">
        <f t="shared" si="0"/>
        <v>133722.33044094208</v>
      </c>
      <c r="U26" s="152">
        <f t="shared" si="1"/>
        <v>162883.95168248488</v>
      </c>
    </row>
    <row r="27" spans="1:47">
      <c r="A27" s="155">
        <v>32233</v>
      </c>
      <c r="B27" s="154">
        <v>16584</v>
      </c>
      <c r="C27" s="154">
        <v>99377</v>
      </c>
      <c r="D27" s="154" t="s">
        <v>472</v>
      </c>
      <c r="E27" s="154">
        <v>22608</v>
      </c>
      <c r="F27" s="154">
        <v>42414</v>
      </c>
      <c r="G27" s="154">
        <v>314</v>
      </c>
      <c r="H27" s="154" t="s">
        <v>472</v>
      </c>
      <c r="I27" s="154">
        <v>181297</v>
      </c>
      <c r="J27" s="154"/>
      <c r="L27" s="152">
        <f>I27/'SNB-ExchangeRateMonthly'!B912</f>
        <v>105922.52862818415</v>
      </c>
      <c r="M27" s="152">
        <f>I27/'SNB-ExchangeRateMonthly'!D912</f>
        <v>130777.60946404099</v>
      </c>
      <c r="O27" s="152">
        <f>'SNB-DomesticFiduciaryDeposits'!H28/'SNB-ExchangeRateMonthly'!B912</f>
        <v>26537.158214536106</v>
      </c>
      <c r="P27" s="152">
        <f>'SNB-DomesticFiduciaryDeposits'!H28/'SNB-ExchangeRateMonthly'!D912</f>
        <v>32764.192454735632</v>
      </c>
      <c r="T27" s="152">
        <f t="shared" si="0"/>
        <v>132459.68684272026</v>
      </c>
      <c r="U27" s="152">
        <f t="shared" si="1"/>
        <v>163541.80191877662</v>
      </c>
    </row>
    <row r="28" spans="1:47">
      <c r="A28" s="155">
        <v>32263</v>
      </c>
      <c r="B28" s="154">
        <v>15899</v>
      </c>
      <c r="C28" s="154">
        <v>101166</v>
      </c>
      <c r="D28" s="154" t="s">
        <v>472</v>
      </c>
      <c r="E28" s="154">
        <v>22365</v>
      </c>
      <c r="F28" s="154">
        <v>43405</v>
      </c>
      <c r="G28" s="154">
        <v>312</v>
      </c>
      <c r="H28" s="154" t="s">
        <v>472</v>
      </c>
      <c r="I28" s="154">
        <v>183147</v>
      </c>
      <c r="J28" s="154"/>
      <c r="L28" s="152">
        <f>I28/'SNB-ExchangeRateMonthly'!B913</f>
        <v>106673.07356281672</v>
      </c>
      <c r="M28" s="152">
        <f>I28/'SNB-ExchangeRateMonthly'!D913</f>
        <v>132436.90794706775</v>
      </c>
      <c r="O28" s="152">
        <f>'SNB-DomesticFiduciaryDeposits'!H29/'SNB-ExchangeRateMonthly'!B913</f>
        <v>26847.224649076827</v>
      </c>
      <c r="P28" s="152">
        <f>'SNB-DomesticFiduciaryDeposits'!H29/'SNB-ExchangeRateMonthly'!D913</f>
        <v>33331.405018439509</v>
      </c>
      <c r="T28" s="152">
        <f t="shared" si="0"/>
        <v>133520.29821189353</v>
      </c>
      <c r="U28" s="152">
        <f t="shared" si="1"/>
        <v>165768.31296550727</v>
      </c>
    </row>
    <row r="29" spans="1:47">
      <c r="A29" s="155">
        <v>32294</v>
      </c>
      <c r="B29" s="154">
        <v>16196</v>
      </c>
      <c r="C29" s="154">
        <v>105463</v>
      </c>
      <c r="D29" s="154" t="s">
        <v>472</v>
      </c>
      <c r="E29" s="154">
        <v>22768</v>
      </c>
      <c r="F29" s="154">
        <v>45055</v>
      </c>
      <c r="G29" s="154">
        <v>336</v>
      </c>
      <c r="H29" s="154" t="s">
        <v>472</v>
      </c>
      <c r="I29" s="154">
        <v>189818</v>
      </c>
      <c r="J29" s="154"/>
      <c r="L29" s="152">
        <f>I29/'SNB-ExchangeRateMonthly'!B914</f>
        <v>109575.70859550887</v>
      </c>
      <c r="M29" s="152">
        <f>I29/'SNB-ExchangeRateMonthly'!D914</f>
        <v>134641.79316215066</v>
      </c>
      <c r="O29" s="152">
        <f>'SNB-DomesticFiduciaryDeposits'!H30/'SNB-ExchangeRateMonthly'!B914</f>
        <v>27798.302834382037</v>
      </c>
      <c r="P29" s="152">
        <f>'SNB-DomesticFiduciaryDeposits'!H30/'SNB-ExchangeRateMonthly'!D914</f>
        <v>34157.327280465317</v>
      </c>
      <c r="T29" s="152">
        <f t="shared" si="0"/>
        <v>137374.0114298909</v>
      </c>
      <c r="U29" s="152">
        <f t="shared" si="1"/>
        <v>168799.12044261597</v>
      </c>
    </row>
    <row r="30" spans="1:47">
      <c r="A30" s="155">
        <v>32324</v>
      </c>
      <c r="B30" s="154">
        <v>16175</v>
      </c>
      <c r="C30" s="154">
        <v>109983</v>
      </c>
      <c r="D30" s="154" t="s">
        <v>472</v>
      </c>
      <c r="E30" s="154">
        <v>21948</v>
      </c>
      <c r="F30" s="154">
        <v>44957</v>
      </c>
      <c r="G30" s="154">
        <v>337</v>
      </c>
      <c r="H30" s="154" t="s">
        <v>472</v>
      </c>
      <c r="I30" s="154">
        <v>193400</v>
      </c>
      <c r="J30" s="154"/>
      <c r="L30" s="152">
        <f>I30/'SNB-ExchangeRateMonthly'!B915</f>
        <v>111895.39458458689</v>
      </c>
      <c r="M30" s="152">
        <f>I30/'SNB-ExchangeRateMonthly'!D915</f>
        <v>132620.17417540972</v>
      </c>
      <c r="O30" s="152">
        <f>'SNB-DomesticFiduciaryDeposits'!H31/'SNB-ExchangeRateMonthly'!B915</f>
        <v>28797.732006479979</v>
      </c>
      <c r="P30" s="152">
        <f>'SNB-DomesticFiduciaryDeposits'!H31/'SNB-ExchangeRateMonthly'!D915</f>
        <v>34131.523006240146</v>
      </c>
      <c r="T30" s="152">
        <f t="shared" si="0"/>
        <v>140693.12659106686</v>
      </c>
      <c r="U30" s="152">
        <f t="shared" si="1"/>
        <v>166751.69718164986</v>
      </c>
    </row>
    <row r="31" spans="1:47">
      <c r="A31" s="155">
        <v>32355</v>
      </c>
      <c r="B31" s="154">
        <v>17119</v>
      </c>
      <c r="C31" s="154">
        <v>115643</v>
      </c>
      <c r="D31" s="154" t="s">
        <v>472</v>
      </c>
      <c r="E31" s="154">
        <v>21512</v>
      </c>
      <c r="F31" s="154">
        <v>45955</v>
      </c>
      <c r="G31" s="154">
        <v>345</v>
      </c>
      <c r="H31" s="154" t="s">
        <v>472</v>
      </c>
      <c r="I31" s="154">
        <v>200574</v>
      </c>
      <c r="J31" s="154"/>
      <c r="L31" s="152">
        <f>I31/'SNB-ExchangeRateMonthly'!B916</f>
        <v>116126.67901806392</v>
      </c>
      <c r="M31" s="152">
        <f>I31/'SNB-ExchangeRateMonthly'!D916</f>
        <v>131094.11764705883</v>
      </c>
      <c r="O31" s="152">
        <f>'SNB-DomesticFiduciaryDeposits'!H32/'SNB-ExchangeRateMonthly'!B916</f>
        <v>30277.32746641964</v>
      </c>
      <c r="P31" s="152">
        <f>'SNB-DomesticFiduciaryDeposits'!H32/'SNB-ExchangeRateMonthly'!D916</f>
        <v>34179.738562091501</v>
      </c>
      <c r="T31" s="152">
        <f t="shared" si="0"/>
        <v>146404.00648448357</v>
      </c>
      <c r="U31" s="152">
        <f t="shared" si="1"/>
        <v>165273.85620915034</v>
      </c>
    </row>
    <row r="32" spans="1:47">
      <c r="A32" s="155">
        <v>32386</v>
      </c>
      <c r="B32" s="154">
        <v>17543</v>
      </c>
      <c r="C32" s="154">
        <v>120385</v>
      </c>
      <c r="D32" s="154" t="s">
        <v>472</v>
      </c>
      <c r="E32" s="154">
        <v>22246</v>
      </c>
      <c r="F32" s="154">
        <v>47041</v>
      </c>
      <c r="G32" s="154">
        <v>346</v>
      </c>
      <c r="H32" s="154" t="s">
        <v>472</v>
      </c>
      <c r="I32" s="154">
        <v>207561</v>
      </c>
      <c r="J32" s="154"/>
      <c r="L32" s="152">
        <f>I32/'SNB-ExchangeRateMonthly'!B917</f>
        <v>118816.76111969774</v>
      </c>
      <c r="M32" s="152">
        <f>I32/'SNB-ExchangeRateMonthly'!D917</f>
        <v>131077.36027786549</v>
      </c>
      <c r="O32" s="152">
        <f>'SNB-DomesticFiduciaryDeposits'!H33/'SNB-ExchangeRateMonthly'!B917</f>
        <v>31017.802965252733</v>
      </c>
      <c r="P32" s="152">
        <f>'SNB-DomesticFiduciaryDeposits'!H33/'SNB-ExchangeRateMonthly'!D917</f>
        <v>34218.503315440481</v>
      </c>
      <c r="T32" s="152">
        <f t="shared" si="0"/>
        <v>149834.56408495049</v>
      </c>
      <c r="U32" s="152">
        <f t="shared" si="1"/>
        <v>165295.86359330598</v>
      </c>
    </row>
    <row r="33" spans="1:21">
      <c r="A33" s="155">
        <v>32416</v>
      </c>
      <c r="B33" s="154">
        <v>17636</v>
      </c>
      <c r="C33" s="154">
        <v>122922</v>
      </c>
      <c r="D33" s="154" t="s">
        <v>472</v>
      </c>
      <c r="E33" s="154">
        <v>21810</v>
      </c>
      <c r="F33" s="154">
        <v>48205</v>
      </c>
      <c r="G33" s="154">
        <v>384</v>
      </c>
      <c r="H33" s="154" t="s">
        <v>472</v>
      </c>
      <c r="I33" s="154">
        <v>210957</v>
      </c>
      <c r="J33" s="154"/>
      <c r="L33" s="152">
        <f>I33/'SNB-ExchangeRateMonthly'!B918</f>
        <v>120512.42502142246</v>
      </c>
      <c r="M33" s="152">
        <f>I33/'SNB-ExchangeRateMonthly'!D918</f>
        <v>133915.44467720436</v>
      </c>
      <c r="O33" s="152">
        <f>'SNB-DomesticFiduciaryDeposits'!H34/'SNB-ExchangeRateMonthly'!B918</f>
        <v>31737.789203084834</v>
      </c>
      <c r="P33" s="152">
        <f>'SNB-DomesticFiduciaryDeposits'!H34/'SNB-ExchangeRateMonthly'!D918</f>
        <v>35267.568082270045</v>
      </c>
      <c r="T33" s="152">
        <f t="shared" si="0"/>
        <v>152250.2142245073</v>
      </c>
      <c r="U33" s="152">
        <f t="shared" si="1"/>
        <v>169183.0127594744</v>
      </c>
    </row>
    <row r="34" spans="1:21">
      <c r="A34" s="155">
        <v>32447</v>
      </c>
      <c r="B34" s="154">
        <v>17428</v>
      </c>
      <c r="C34" s="154">
        <v>116155</v>
      </c>
      <c r="D34" s="154" t="s">
        <v>472</v>
      </c>
      <c r="E34" s="154">
        <v>21518</v>
      </c>
      <c r="F34" s="154">
        <v>48534</v>
      </c>
      <c r="G34" s="154">
        <v>377</v>
      </c>
      <c r="H34" s="154" t="s">
        <v>472</v>
      </c>
      <c r="I34" s="154">
        <v>204012</v>
      </c>
      <c r="J34" s="154"/>
      <c r="L34" s="152">
        <f>I34/'SNB-ExchangeRateMonthly'!B919</f>
        <v>116239.53051108199</v>
      </c>
      <c r="M34" s="152">
        <f>I34/'SNB-ExchangeRateMonthly'!D919</f>
        <v>132329.2469352014</v>
      </c>
      <c r="O34" s="152">
        <f>'SNB-DomesticFiduciaryDeposits'!H35/'SNB-ExchangeRateMonthly'!B919</f>
        <v>31292.234060737279</v>
      </c>
      <c r="P34" s="152">
        <f>'SNB-DomesticFiduciaryDeposits'!H35/'SNB-ExchangeRateMonthly'!D919</f>
        <v>35623.662191087758</v>
      </c>
      <c r="T34" s="152">
        <f t="shared" si="0"/>
        <v>147531.76457181928</v>
      </c>
      <c r="U34" s="152">
        <f t="shared" si="1"/>
        <v>167952.90912628916</v>
      </c>
    </row>
    <row r="35" spans="1:21">
      <c r="A35" s="155">
        <v>32477</v>
      </c>
      <c r="B35" s="154">
        <v>17916</v>
      </c>
      <c r="C35" s="154">
        <v>110822</v>
      </c>
      <c r="D35" s="154" t="s">
        <v>472</v>
      </c>
      <c r="E35" s="154">
        <v>21971</v>
      </c>
      <c r="F35" s="154">
        <v>49445</v>
      </c>
      <c r="G35" s="154">
        <v>373</v>
      </c>
      <c r="H35" s="154" t="s">
        <v>472</v>
      </c>
      <c r="I35" s="154">
        <v>200527</v>
      </c>
      <c r="J35" s="154"/>
      <c r="L35" s="152">
        <f>I35/'SNB-ExchangeRateMonthly'!B920</f>
        <v>115271.90158657162</v>
      </c>
      <c r="M35" s="152">
        <f>I35/'SNB-ExchangeRateMonthly'!D920</f>
        <v>136617.38656492709</v>
      </c>
      <c r="O35" s="152">
        <f>'SNB-DomesticFiduciaryDeposits'!H36/'SNB-ExchangeRateMonthly'!B920</f>
        <v>33415.152908714648</v>
      </c>
      <c r="P35" s="152">
        <f>'SNB-DomesticFiduciaryDeposits'!H36/'SNB-ExchangeRateMonthly'!D920</f>
        <v>39602.80692192397</v>
      </c>
      <c r="T35" s="152">
        <f t="shared" si="0"/>
        <v>148687.05449528625</v>
      </c>
      <c r="U35" s="152">
        <f t="shared" si="1"/>
        <v>176220.19348685106</v>
      </c>
    </row>
    <row r="36" spans="1:21">
      <c r="A36" s="155">
        <v>32508</v>
      </c>
      <c r="B36" s="154">
        <v>18758</v>
      </c>
      <c r="C36" s="154">
        <v>118391</v>
      </c>
      <c r="D36" s="154" t="s">
        <v>472</v>
      </c>
      <c r="E36" s="154">
        <v>23077</v>
      </c>
      <c r="F36" s="154">
        <v>52523</v>
      </c>
      <c r="G36" s="154">
        <v>379</v>
      </c>
      <c r="H36" s="154" t="s">
        <v>472</v>
      </c>
      <c r="I36" s="154">
        <v>213128</v>
      </c>
      <c r="J36" s="154"/>
      <c r="L36" s="152">
        <f>I36/'SNB-ExchangeRateMonthly'!B921</f>
        <v>121773.51159867443</v>
      </c>
      <c r="M36" s="152">
        <f>I36/'SNB-ExchangeRateMonthly'!D921</f>
        <v>144288.13215083609</v>
      </c>
      <c r="O36" s="152">
        <f>'SNB-DomesticFiduciaryDeposits'!H37/'SNB-ExchangeRateMonthly'!B921</f>
        <v>33668.152211175868</v>
      </c>
      <c r="P36" s="152">
        <f>'SNB-DomesticFiduciaryDeposits'!H37/'SNB-ExchangeRateMonthly'!D921</f>
        <v>39893.033647011034</v>
      </c>
      <c r="T36" s="152">
        <f t="shared" si="0"/>
        <v>155441.66380985029</v>
      </c>
      <c r="U36" s="152">
        <f t="shared" si="1"/>
        <v>184181.16579784712</v>
      </c>
    </row>
    <row r="37" spans="1:21">
      <c r="A37" s="155">
        <v>32539</v>
      </c>
      <c r="B37" s="154">
        <v>19525</v>
      </c>
      <c r="C37" s="154">
        <v>125021</v>
      </c>
      <c r="D37" s="154" t="s">
        <v>472</v>
      </c>
      <c r="E37" s="154">
        <v>23227</v>
      </c>
      <c r="F37" s="154">
        <v>54035</v>
      </c>
      <c r="G37" s="154">
        <v>380</v>
      </c>
      <c r="H37" s="154" t="s">
        <v>472</v>
      </c>
      <c r="I37" s="154">
        <v>222188</v>
      </c>
      <c r="J37" s="154"/>
      <c r="L37" s="152">
        <f>I37/'SNB-ExchangeRateMonthly'!B922</f>
        <v>125324.60939703311</v>
      </c>
      <c r="M37" s="152">
        <f>I37/'SNB-ExchangeRateMonthly'!D922</f>
        <v>142711.79908793114</v>
      </c>
      <c r="O37" s="152">
        <f>'SNB-DomesticFiduciaryDeposits'!H38/'SNB-ExchangeRateMonthly'!B922</f>
        <v>35275.537255344352</v>
      </c>
      <c r="P37" s="152">
        <f>'SNB-DomesticFiduciaryDeposits'!H38/'SNB-ExchangeRateMonthly'!D922</f>
        <v>40169.567730746996</v>
      </c>
      <c r="T37" s="152">
        <f t="shared" si="0"/>
        <v>160600.14665237747</v>
      </c>
      <c r="U37" s="152">
        <f t="shared" si="1"/>
        <v>182881.36681867813</v>
      </c>
    </row>
    <row r="38" spans="1:21">
      <c r="A38" s="155">
        <v>32567</v>
      </c>
      <c r="B38" s="154">
        <v>20256</v>
      </c>
      <c r="C38" s="154">
        <v>123617</v>
      </c>
      <c r="D38" s="154" t="s">
        <v>472</v>
      </c>
      <c r="E38" s="154">
        <v>23697</v>
      </c>
      <c r="F38" s="154">
        <v>54415</v>
      </c>
      <c r="G38" s="154">
        <v>369</v>
      </c>
      <c r="H38" s="154" t="s">
        <v>472</v>
      </c>
      <c r="I38" s="154">
        <v>222354</v>
      </c>
      <c r="J38" s="154"/>
      <c r="L38" s="152">
        <f>I38/'SNB-ExchangeRateMonthly'!B923</f>
        <v>125446.54442877292</v>
      </c>
      <c r="M38" s="152">
        <f>I38/'SNB-ExchangeRateMonthly'!D923</f>
        <v>141221.97523023182</v>
      </c>
      <c r="O38" s="152">
        <f>'SNB-DomesticFiduciaryDeposits'!H39/'SNB-ExchangeRateMonthly'!B923</f>
        <v>36093.653032440059</v>
      </c>
      <c r="P38" s="152">
        <f>'SNB-DomesticFiduciaryDeposits'!H39/'SNB-ExchangeRateMonthly'!D923</f>
        <v>40632.581771991107</v>
      </c>
      <c r="T38" s="152">
        <f t="shared" si="0"/>
        <v>161540.19746121299</v>
      </c>
      <c r="U38" s="152">
        <f t="shared" si="1"/>
        <v>181854.55700222292</v>
      </c>
    </row>
    <row r="39" spans="1:21">
      <c r="A39" s="155">
        <v>32598</v>
      </c>
      <c r="B39" s="154">
        <v>21179</v>
      </c>
      <c r="C39" s="154">
        <v>134147</v>
      </c>
      <c r="D39" s="154" t="s">
        <v>472</v>
      </c>
      <c r="E39" s="154">
        <v>24945</v>
      </c>
      <c r="F39" s="154">
        <v>58595</v>
      </c>
      <c r="G39" s="154">
        <v>388</v>
      </c>
      <c r="H39" s="154" t="s">
        <v>472</v>
      </c>
      <c r="I39" s="154">
        <v>239254</v>
      </c>
      <c r="J39" s="154"/>
      <c r="L39" s="152">
        <f>I39/'SNB-ExchangeRateMonthly'!B924</f>
        <v>133504.82673957926</v>
      </c>
      <c r="M39" s="152">
        <f>I39/'SNB-ExchangeRateMonthly'!D924</f>
        <v>149123.65993517826</v>
      </c>
      <c r="O39" s="152">
        <f>'SNB-DomesticFiduciaryDeposits'!H40/'SNB-ExchangeRateMonthly'!B924</f>
        <v>37875.676580547959</v>
      </c>
      <c r="P39" s="152">
        <f>'SNB-DomesticFiduciaryDeposits'!H40/'SNB-ExchangeRateMonthly'!D924</f>
        <v>42306.781351283971</v>
      </c>
      <c r="T39" s="152">
        <f t="shared" si="0"/>
        <v>171380.50332012723</v>
      </c>
      <c r="U39" s="152">
        <f t="shared" si="1"/>
        <v>191430.44128646224</v>
      </c>
    </row>
    <row r="40" spans="1:21">
      <c r="A40" s="155">
        <v>32628</v>
      </c>
      <c r="B40" s="154">
        <v>21238</v>
      </c>
      <c r="C40" s="154">
        <v>137395</v>
      </c>
      <c r="D40" s="154" t="s">
        <v>472</v>
      </c>
      <c r="E40" s="154">
        <v>26069</v>
      </c>
      <c r="F40" s="154">
        <v>59180</v>
      </c>
      <c r="G40" s="154">
        <v>384</v>
      </c>
      <c r="H40" s="154" t="s">
        <v>472</v>
      </c>
      <c r="I40" s="154">
        <v>244266</v>
      </c>
      <c r="J40" s="154"/>
      <c r="L40" s="152">
        <f>I40/'SNB-ExchangeRateMonthly'!B925</f>
        <v>133325.69182904862</v>
      </c>
      <c r="M40" s="152">
        <f>I40/'SNB-ExchangeRateMonthly'!D925</f>
        <v>148471.91830780453</v>
      </c>
      <c r="O40" s="152">
        <f>'SNB-DomesticFiduciaryDeposits'!H41/'SNB-ExchangeRateMonthly'!B925</f>
        <v>38483.161399486926</v>
      </c>
      <c r="P40" s="152">
        <f>'SNB-DomesticFiduciaryDeposits'!H41/'SNB-ExchangeRateMonthly'!D925</f>
        <v>42854.972039873574</v>
      </c>
      <c r="T40" s="152">
        <f t="shared" si="0"/>
        <v>171808.85322853556</v>
      </c>
      <c r="U40" s="152">
        <f t="shared" si="1"/>
        <v>191326.8903476781</v>
      </c>
    </row>
    <row r="41" spans="1:21">
      <c r="A41" s="155">
        <v>32659</v>
      </c>
      <c r="B41" s="154">
        <v>22310</v>
      </c>
      <c r="C41" s="154">
        <v>145773</v>
      </c>
      <c r="D41" s="154" t="s">
        <v>472</v>
      </c>
      <c r="E41" s="154">
        <v>25948</v>
      </c>
      <c r="F41" s="154">
        <v>59962</v>
      </c>
      <c r="G41" s="154">
        <v>365</v>
      </c>
      <c r="H41" s="154" t="s">
        <v>472</v>
      </c>
      <c r="I41" s="154">
        <v>254358</v>
      </c>
      <c r="J41" s="154"/>
      <c r="L41" s="152">
        <f>I41/'SNB-ExchangeRateMonthly'!B926</f>
        <v>137773.80565485862</v>
      </c>
      <c r="M41" s="152">
        <f>I41/'SNB-ExchangeRateMonthly'!D926</f>
        <v>146815.58441558442</v>
      </c>
      <c r="O41" s="152">
        <f>'SNB-DomesticFiduciaryDeposits'!H42/'SNB-ExchangeRateMonthly'!B926</f>
        <v>40484.779547177983</v>
      </c>
      <c r="P41" s="152">
        <f>'SNB-DomesticFiduciaryDeposits'!H42/'SNB-ExchangeRateMonthly'!D926</f>
        <v>43141.702741702742</v>
      </c>
      <c r="T41" s="152">
        <f t="shared" si="0"/>
        <v>178258.5852020366</v>
      </c>
      <c r="U41" s="152">
        <f t="shared" si="1"/>
        <v>189957.28715728718</v>
      </c>
    </row>
    <row r="42" spans="1:21">
      <c r="A42" s="155">
        <v>32689</v>
      </c>
      <c r="B42" s="154">
        <v>23407</v>
      </c>
      <c r="C42" s="154">
        <v>142927</v>
      </c>
      <c r="D42" s="154" t="s">
        <v>472</v>
      </c>
      <c r="E42" s="154">
        <v>25836</v>
      </c>
      <c r="F42" s="154">
        <v>58958</v>
      </c>
      <c r="G42" s="154">
        <v>355</v>
      </c>
      <c r="H42" s="154" t="s">
        <v>472</v>
      </c>
      <c r="I42" s="154">
        <v>251483</v>
      </c>
      <c r="J42" s="154"/>
      <c r="L42" s="152">
        <f>I42/'SNB-ExchangeRateMonthly'!B927</f>
        <v>140587.54472271915</v>
      </c>
      <c r="M42" s="152">
        <f>I42/'SNB-ExchangeRateMonthly'!D927</f>
        <v>147083.28459468944</v>
      </c>
      <c r="O42" s="152">
        <f>'SNB-DomesticFiduciaryDeposits'!H43/'SNB-ExchangeRateMonthly'!B927</f>
        <v>42167.374776386408</v>
      </c>
      <c r="P42" s="152">
        <f>'SNB-DomesticFiduciaryDeposits'!H43/'SNB-ExchangeRateMonthly'!D927</f>
        <v>44115.68604515148</v>
      </c>
      <c r="T42" s="152">
        <f t="shared" si="0"/>
        <v>182754.91949910554</v>
      </c>
      <c r="U42" s="152">
        <f t="shared" si="1"/>
        <v>191198.97063984093</v>
      </c>
    </row>
    <row r="43" spans="1:21">
      <c r="A43" s="155">
        <v>32720</v>
      </c>
      <c r="B43" s="154">
        <v>24417</v>
      </c>
      <c r="C43" s="154">
        <v>140641</v>
      </c>
      <c r="D43" s="154" t="s">
        <v>472</v>
      </c>
      <c r="E43" s="154">
        <v>25915</v>
      </c>
      <c r="F43" s="154">
        <v>61501</v>
      </c>
      <c r="G43" s="154">
        <v>341</v>
      </c>
      <c r="H43" s="154" t="s">
        <v>472</v>
      </c>
      <c r="I43" s="154">
        <v>252815</v>
      </c>
      <c r="J43" s="154"/>
      <c r="L43" s="152">
        <f>I43/'SNB-ExchangeRateMonthly'!B928</f>
        <v>141672.73746147379</v>
      </c>
      <c r="M43" s="152">
        <f>I43/'SNB-ExchangeRateMonthly'!D928</f>
        <v>155034.6476973079</v>
      </c>
      <c r="O43" s="152">
        <f>'SNB-DomesticFiduciaryDeposits'!H44/'SNB-ExchangeRateMonthly'!B928</f>
        <v>42462.87475483329</v>
      </c>
      <c r="P43" s="152">
        <f>'SNB-DomesticFiduciaryDeposits'!H44/'SNB-ExchangeRateMonthly'!D928</f>
        <v>46467.774575335745</v>
      </c>
      <c r="T43" s="152">
        <f t="shared" si="0"/>
        <v>184135.61221630708</v>
      </c>
      <c r="U43" s="152">
        <f t="shared" si="1"/>
        <v>201502.42227264366</v>
      </c>
    </row>
    <row r="44" spans="1:21">
      <c r="A44" s="155">
        <v>32751</v>
      </c>
      <c r="B44" s="154">
        <v>25437</v>
      </c>
      <c r="C44" s="154">
        <v>148330</v>
      </c>
      <c r="D44" s="154" t="s">
        <v>472</v>
      </c>
      <c r="E44" s="154">
        <v>26192</v>
      </c>
      <c r="F44" s="154">
        <v>62684</v>
      </c>
      <c r="G44" s="154">
        <v>347</v>
      </c>
      <c r="H44" s="154" t="s">
        <v>472</v>
      </c>
      <c r="I44" s="154">
        <v>262990</v>
      </c>
      <c r="J44" s="154"/>
      <c r="L44" s="152">
        <f>I44/'SNB-ExchangeRateMonthly'!B929</f>
        <v>147045.00978473583</v>
      </c>
      <c r="M44" s="152">
        <f>I44/'SNB-ExchangeRateMonthly'!D929</f>
        <v>158208.50628647054</v>
      </c>
      <c r="O44" s="152">
        <f>'SNB-DomesticFiduciaryDeposits'!H45/'SNB-ExchangeRateMonthly'!B929</f>
        <v>43567.794240984069</v>
      </c>
      <c r="P44" s="152">
        <f>'SNB-DomesticFiduciaryDeposits'!H45/'SNB-ExchangeRateMonthly'!D929</f>
        <v>46875.413583588997</v>
      </c>
      <c r="T44" s="152">
        <f t="shared" si="0"/>
        <v>190612.8040257199</v>
      </c>
      <c r="U44" s="152">
        <f t="shared" si="1"/>
        <v>205083.91987005953</v>
      </c>
    </row>
    <row r="45" spans="1:21">
      <c r="A45" s="155">
        <v>32781</v>
      </c>
      <c r="B45" s="154">
        <v>25987</v>
      </c>
      <c r="C45" s="154">
        <v>145400</v>
      </c>
      <c r="D45" s="154" t="s">
        <v>472</v>
      </c>
      <c r="E45" s="154">
        <v>26525</v>
      </c>
      <c r="F45" s="154">
        <v>62613</v>
      </c>
      <c r="G45" s="154">
        <v>342</v>
      </c>
      <c r="H45" s="154" t="s">
        <v>472</v>
      </c>
      <c r="I45" s="154">
        <v>260867</v>
      </c>
      <c r="J45" s="154"/>
      <c r="L45" s="152">
        <f>I45/'SNB-ExchangeRateMonthly'!B930</f>
        <v>145483.79900730579</v>
      </c>
      <c r="M45" s="152">
        <f>I45/'SNB-ExchangeRateMonthly'!D930</f>
        <v>154606.17554673145</v>
      </c>
      <c r="O45" s="152">
        <f>'SNB-DomesticFiduciaryDeposits'!H46/'SNB-ExchangeRateMonthly'!B930</f>
        <v>44152.027215436952</v>
      </c>
      <c r="P45" s="152">
        <f>'SNB-DomesticFiduciaryDeposits'!H46/'SNB-ExchangeRateMonthly'!D930</f>
        <v>46920.523913945355</v>
      </c>
      <c r="T45" s="152">
        <f t="shared" si="0"/>
        <v>189635.82622274273</v>
      </c>
      <c r="U45" s="152">
        <f t="shared" si="1"/>
        <v>201526.69946067681</v>
      </c>
    </row>
    <row r="46" spans="1:21">
      <c r="A46" s="155">
        <v>32812</v>
      </c>
      <c r="B46" s="154">
        <v>26701</v>
      </c>
      <c r="C46" s="154">
        <v>146264</v>
      </c>
      <c r="D46" s="154" t="s">
        <v>472</v>
      </c>
      <c r="E46" s="154">
        <v>27816</v>
      </c>
      <c r="F46" s="154">
        <v>62574</v>
      </c>
      <c r="G46" s="154">
        <v>347</v>
      </c>
      <c r="H46" s="154" t="s">
        <v>472</v>
      </c>
      <c r="I46" s="154">
        <v>263702</v>
      </c>
      <c r="J46" s="154"/>
      <c r="L46" s="152">
        <f>I46/'SNB-ExchangeRateMonthly'!B931</f>
        <v>146770.18979239717</v>
      </c>
      <c r="M46" s="152">
        <f>I46/'SNB-ExchangeRateMonthly'!D931</f>
        <v>161661.35360470819</v>
      </c>
      <c r="O46" s="152">
        <f>'SNB-DomesticFiduciaryDeposits'!H47/'SNB-ExchangeRateMonthly'!B931</f>
        <v>44858.351422051543</v>
      </c>
      <c r="P46" s="152">
        <f>'SNB-DomesticFiduciaryDeposits'!H47/'SNB-ExchangeRateMonthly'!D931</f>
        <v>49409.63707699853</v>
      </c>
      <c r="T46" s="152">
        <f t="shared" si="0"/>
        <v>191628.54121444872</v>
      </c>
      <c r="U46" s="152">
        <f t="shared" si="1"/>
        <v>211070.99068170672</v>
      </c>
    </row>
    <row r="47" spans="1:21">
      <c r="A47" s="155">
        <v>32842</v>
      </c>
      <c r="B47" s="154">
        <v>27822</v>
      </c>
      <c r="C47" s="154">
        <v>146495</v>
      </c>
      <c r="D47" s="154" t="s">
        <v>472</v>
      </c>
      <c r="E47" s="154">
        <v>29465</v>
      </c>
      <c r="F47" s="154">
        <v>63998</v>
      </c>
      <c r="G47" s="154">
        <v>370</v>
      </c>
      <c r="H47" s="154" t="s">
        <v>472</v>
      </c>
      <c r="I47" s="154">
        <v>268150</v>
      </c>
      <c r="J47" s="154"/>
      <c r="L47" s="152">
        <f>I47/'SNB-ExchangeRateMonthly'!B932</f>
        <v>148067.36609607952</v>
      </c>
      <c r="M47" s="152">
        <f>I47/'SNB-ExchangeRateMonthly'!D932</f>
        <v>165719.05321055558</v>
      </c>
      <c r="O47" s="152">
        <f>'SNB-DomesticFiduciaryDeposits'!H48/'SNB-ExchangeRateMonthly'!B932</f>
        <v>45224.185532854775</v>
      </c>
      <c r="P47" s="152">
        <f>'SNB-DomesticFiduciaryDeposits'!H48/'SNB-ExchangeRateMonthly'!D932</f>
        <v>50615.536740621712</v>
      </c>
      <c r="T47" s="152">
        <f t="shared" si="0"/>
        <v>193291.55162893431</v>
      </c>
      <c r="U47" s="152">
        <f t="shared" si="1"/>
        <v>216334.5899511773</v>
      </c>
    </row>
    <row r="48" spans="1:21">
      <c r="A48" s="155">
        <v>32873</v>
      </c>
      <c r="B48" s="154">
        <v>27312</v>
      </c>
      <c r="C48" s="154">
        <v>142669</v>
      </c>
      <c r="D48" s="154" t="s">
        <v>472</v>
      </c>
      <c r="E48" s="154">
        <v>31539</v>
      </c>
      <c r="F48" s="154">
        <v>64695</v>
      </c>
      <c r="G48" s="154">
        <v>351</v>
      </c>
      <c r="H48" s="154" t="s">
        <v>472</v>
      </c>
      <c r="I48" s="154">
        <v>266566</v>
      </c>
      <c r="J48" s="154"/>
      <c r="L48" s="152">
        <f>I48/'SNB-ExchangeRateMonthly'!B933</f>
        <v>145561.07683066672</v>
      </c>
      <c r="M48" s="152">
        <f>I48/'SNB-ExchangeRateMonthly'!D933</f>
        <v>170014.66930288923</v>
      </c>
      <c r="O48" s="152">
        <f>'SNB-DomesticFiduciaryDeposits'!H49/'SNB-ExchangeRateMonthly'!B933</f>
        <v>46112.051548080592</v>
      </c>
      <c r="P48" s="152">
        <f>'SNB-DomesticFiduciaryDeposits'!H49/'SNB-ExchangeRateMonthly'!D933</f>
        <v>53858.664455641308</v>
      </c>
      <c r="T48" s="152">
        <f t="shared" si="0"/>
        <v>191673.12837874732</v>
      </c>
      <c r="U48" s="152">
        <f t="shared" si="1"/>
        <v>223873.33375853056</v>
      </c>
    </row>
    <row r="49" spans="1:21">
      <c r="A49" s="155">
        <v>32904</v>
      </c>
      <c r="B49" s="154">
        <v>29798</v>
      </c>
      <c r="C49" s="154">
        <v>142200</v>
      </c>
      <c r="D49" s="154" t="s">
        <v>472</v>
      </c>
      <c r="E49" s="154">
        <v>32497</v>
      </c>
      <c r="F49" s="154">
        <v>65792</v>
      </c>
      <c r="G49" s="154">
        <v>354</v>
      </c>
      <c r="H49" s="154" t="s">
        <v>472</v>
      </c>
      <c r="I49" s="154">
        <v>270641</v>
      </c>
      <c r="J49" s="154"/>
      <c r="L49" s="152">
        <f>I49/'SNB-ExchangeRateMonthly'!B934</f>
        <v>148410.28734371573</v>
      </c>
      <c r="M49" s="152">
        <f>I49/'SNB-ExchangeRateMonthly'!D934</f>
        <v>178581.9861431871</v>
      </c>
      <c r="O49" s="152">
        <f>'SNB-DomesticFiduciaryDeposits'!H50/'SNB-ExchangeRateMonthly'!B934</f>
        <v>46254.112744022816</v>
      </c>
      <c r="P49" s="152">
        <f>'SNB-DomesticFiduciaryDeposits'!H50/'SNB-ExchangeRateMonthly'!D934</f>
        <v>55657.53876608381</v>
      </c>
      <c r="T49" s="152">
        <f t="shared" si="0"/>
        <v>194664.40008773853</v>
      </c>
      <c r="U49" s="152">
        <f t="shared" si="1"/>
        <v>234239.5249092709</v>
      </c>
    </row>
    <row r="50" spans="1:21">
      <c r="A50" s="155">
        <v>32932</v>
      </c>
      <c r="B50" s="154">
        <v>30477</v>
      </c>
      <c r="C50" s="154">
        <v>141595</v>
      </c>
      <c r="D50" s="154" t="s">
        <v>472</v>
      </c>
      <c r="E50" s="154">
        <v>31646</v>
      </c>
      <c r="F50" s="154">
        <v>67301</v>
      </c>
      <c r="G50" s="154">
        <v>344</v>
      </c>
      <c r="H50" s="154" t="s">
        <v>472</v>
      </c>
      <c r="I50" s="154">
        <v>271363</v>
      </c>
      <c r="J50" s="154"/>
      <c r="L50" s="152">
        <f>I50/'SNB-ExchangeRateMonthly'!B935</f>
        <v>149725.77797395719</v>
      </c>
      <c r="M50" s="152">
        <f>I50/'SNB-ExchangeRateMonthly'!D935</f>
        <v>182428.90756302522</v>
      </c>
      <c r="O50" s="152">
        <f>'SNB-DomesticFiduciaryDeposits'!H51/'SNB-ExchangeRateMonthly'!B935</f>
        <v>50045.795630103727</v>
      </c>
      <c r="P50" s="152">
        <f>'SNB-DomesticFiduciaryDeposits'!H51/'SNB-ExchangeRateMonthly'!D935</f>
        <v>60976.806722689071</v>
      </c>
      <c r="T50" s="152">
        <f t="shared" si="0"/>
        <v>199771.57360406092</v>
      </c>
      <c r="U50" s="152">
        <f t="shared" si="1"/>
        <v>243405.71428571429</v>
      </c>
    </row>
    <row r="51" spans="1:21">
      <c r="A51" s="155">
        <v>32963</v>
      </c>
      <c r="B51" s="154">
        <v>32780</v>
      </c>
      <c r="C51" s="154">
        <v>145888</v>
      </c>
      <c r="D51" s="154" t="s">
        <v>472</v>
      </c>
      <c r="E51" s="154">
        <v>30489</v>
      </c>
      <c r="F51" s="154">
        <v>69854</v>
      </c>
      <c r="G51" s="154">
        <v>319</v>
      </c>
      <c r="H51" s="154" t="s">
        <v>472</v>
      </c>
      <c r="I51" s="154">
        <v>279330</v>
      </c>
      <c r="J51" s="154"/>
      <c r="L51" s="152">
        <f>I51/'SNB-ExchangeRateMonthly'!B936</f>
        <v>154325.96685082873</v>
      </c>
      <c r="M51" s="152">
        <f>I51/'SNB-ExchangeRateMonthly'!D936</f>
        <v>184815.40293767367</v>
      </c>
      <c r="O51" s="152">
        <f>'SNB-DomesticFiduciaryDeposits'!H52/'SNB-ExchangeRateMonthly'!B936</f>
        <v>51331.491712707182</v>
      </c>
      <c r="P51" s="152">
        <f>'SNB-DomesticFiduciaryDeposits'!H52/'SNB-ExchangeRateMonthly'!D936</f>
        <v>61472.806669313213</v>
      </c>
      <c r="T51" s="152">
        <f t="shared" si="0"/>
        <v>205657.45856353591</v>
      </c>
      <c r="U51" s="152">
        <f t="shared" si="1"/>
        <v>246288.2096069869</v>
      </c>
    </row>
    <row r="52" spans="1:21">
      <c r="A52" s="155">
        <v>32993</v>
      </c>
      <c r="B52" s="154">
        <v>33723</v>
      </c>
      <c r="C52" s="154">
        <v>144195</v>
      </c>
      <c r="D52" s="154" t="s">
        <v>472</v>
      </c>
      <c r="E52" s="154">
        <v>29597</v>
      </c>
      <c r="F52" s="154">
        <v>70465</v>
      </c>
      <c r="G52" s="154">
        <v>311</v>
      </c>
      <c r="H52" s="154" t="s">
        <v>472</v>
      </c>
      <c r="I52" s="154">
        <v>278291</v>
      </c>
      <c r="J52" s="154"/>
      <c r="L52" s="152">
        <f>I52/'SNB-ExchangeRateMonthly'!B937</f>
        <v>154408.81096376851</v>
      </c>
      <c r="M52" s="152">
        <f>I52/'SNB-ExchangeRateMonthly'!D937</f>
        <v>187111.54440933233</v>
      </c>
      <c r="O52" s="152">
        <f>'SNB-DomesticFiduciaryDeposits'!H53/'SNB-ExchangeRateMonthly'!B937</f>
        <v>51089.718692781447</v>
      </c>
      <c r="P52" s="152">
        <f>'SNB-DomesticFiduciaryDeposits'!H53/'SNB-ExchangeRateMonthly'!D937</f>
        <v>61910.172796342362</v>
      </c>
      <c r="T52" s="152">
        <f t="shared" si="0"/>
        <v>205498.52965654997</v>
      </c>
      <c r="U52" s="152">
        <f t="shared" si="1"/>
        <v>249021.71720567468</v>
      </c>
    </row>
    <row r="53" spans="1:21">
      <c r="A53" s="155">
        <v>33024</v>
      </c>
      <c r="B53" s="154">
        <v>35096</v>
      </c>
      <c r="C53" s="154">
        <v>142727</v>
      </c>
      <c r="D53" s="154" t="s">
        <v>472</v>
      </c>
      <c r="E53" s="154">
        <v>28389</v>
      </c>
      <c r="F53" s="154">
        <v>70525</v>
      </c>
      <c r="G53" s="154">
        <v>300</v>
      </c>
      <c r="H53" s="154" t="s">
        <v>472</v>
      </c>
      <c r="I53" s="154">
        <v>277037</v>
      </c>
      <c r="J53" s="154"/>
      <c r="L53" s="152">
        <f>I53/'SNB-ExchangeRateMonthly'!B938</f>
        <v>158587.78407464651</v>
      </c>
      <c r="M53" s="152">
        <f>I53/'SNB-ExchangeRateMonthly'!D938</f>
        <v>195357.87321063396</v>
      </c>
      <c r="O53" s="152">
        <f>'SNB-DomesticFiduciaryDeposits'!H54/'SNB-ExchangeRateMonthly'!B938</f>
        <v>53145.572156391318</v>
      </c>
      <c r="P53" s="152">
        <f>'SNB-DomesticFiduciaryDeposits'!H54/'SNB-ExchangeRateMonthly'!D938</f>
        <v>65467.879557153945</v>
      </c>
      <c r="T53" s="152">
        <f t="shared" si="0"/>
        <v>211733.35623103782</v>
      </c>
      <c r="U53" s="152">
        <f t="shared" si="1"/>
        <v>260825.7527677879</v>
      </c>
    </row>
    <row r="54" spans="1:21">
      <c r="A54" s="155">
        <v>33054</v>
      </c>
      <c r="B54" s="154">
        <v>35510</v>
      </c>
      <c r="C54" s="154">
        <v>142308</v>
      </c>
      <c r="D54" s="154" t="s">
        <v>472</v>
      </c>
      <c r="E54" s="154">
        <v>27878</v>
      </c>
      <c r="F54" s="154">
        <v>71863</v>
      </c>
      <c r="G54" s="154">
        <v>274</v>
      </c>
      <c r="H54" s="154" t="s">
        <v>472</v>
      </c>
      <c r="I54" s="154">
        <v>277833</v>
      </c>
      <c r="J54" s="154"/>
      <c r="L54" s="152">
        <f>I54/'SNB-ExchangeRateMonthly'!B939</f>
        <v>159445.05021520803</v>
      </c>
      <c r="M54" s="152">
        <f>I54/'SNB-ExchangeRateMonthly'!D939</f>
        <v>195052.65374894693</v>
      </c>
      <c r="O54" s="152">
        <f>'SNB-DomesticFiduciaryDeposits'!H55/'SNB-ExchangeRateMonthly'!B939</f>
        <v>53049.067431850781</v>
      </c>
      <c r="P54" s="152">
        <f>'SNB-DomesticFiduciaryDeposits'!H55/'SNB-ExchangeRateMonthly'!D939</f>
        <v>64896.096602078076</v>
      </c>
      <c r="T54" s="152">
        <f t="shared" si="0"/>
        <v>212494.1176470588</v>
      </c>
      <c r="U54" s="152">
        <f t="shared" si="1"/>
        <v>259948.75035102502</v>
      </c>
    </row>
    <row r="55" spans="1:21">
      <c r="A55" s="155">
        <v>33085</v>
      </c>
      <c r="B55" s="154">
        <v>36953</v>
      </c>
      <c r="C55" s="154">
        <v>139696</v>
      </c>
      <c r="D55" s="154" t="s">
        <v>472</v>
      </c>
      <c r="E55" s="154">
        <v>27629</v>
      </c>
      <c r="F55" s="154">
        <v>73693</v>
      </c>
      <c r="G55" s="154">
        <v>268</v>
      </c>
      <c r="H55" s="154" t="s">
        <v>472</v>
      </c>
      <c r="I55" s="154">
        <v>278239</v>
      </c>
      <c r="J55" s="154"/>
      <c r="L55" s="152">
        <f>I55/'SNB-ExchangeRateMonthly'!B940</f>
        <v>158324.2289746216</v>
      </c>
      <c r="M55" s="152">
        <f>I55/'SNB-ExchangeRateMonthly'!D940</f>
        <v>199783.87305234437</v>
      </c>
      <c r="O55" s="152">
        <f>'SNB-DomesticFiduciaryDeposits'!H56/'SNB-ExchangeRateMonthly'!B940</f>
        <v>53126.778195060884</v>
      </c>
      <c r="P55" s="152">
        <f>'SNB-DomesticFiduciaryDeposits'!H56/'SNB-ExchangeRateMonthly'!D940</f>
        <v>67038.845408199893</v>
      </c>
      <c r="T55" s="152">
        <f t="shared" si="0"/>
        <v>211451.00716968247</v>
      </c>
      <c r="U55" s="152">
        <f t="shared" si="1"/>
        <v>266822.71846054425</v>
      </c>
    </row>
    <row r="56" spans="1:21">
      <c r="A56" s="155">
        <v>33116</v>
      </c>
      <c r="B56" s="154">
        <v>39250</v>
      </c>
      <c r="C56" s="154">
        <v>136645</v>
      </c>
      <c r="D56" s="154" t="s">
        <v>472</v>
      </c>
      <c r="E56" s="154">
        <v>27063</v>
      </c>
      <c r="F56" s="154">
        <v>74277</v>
      </c>
      <c r="G56" s="154">
        <v>269</v>
      </c>
      <c r="H56" s="154" t="s">
        <v>472</v>
      </c>
      <c r="I56" s="154">
        <v>277504</v>
      </c>
      <c r="J56" s="154"/>
      <c r="L56" s="152">
        <f>I56/'SNB-ExchangeRateMonthly'!B941</f>
        <v>161170.86769659657</v>
      </c>
      <c r="M56" s="152">
        <f>I56/'SNB-ExchangeRateMonthly'!D941</f>
        <v>212207.69289592412</v>
      </c>
      <c r="O56" s="152">
        <f>'SNB-DomesticFiduciaryDeposits'!H57/'SNB-ExchangeRateMonthly'!B941</f>
        <v>54455.802067603669</v>
      </c>
      <c r="P56" s="152">
        <f>'SNB-DomesticFiduciaryDeposits'!H57/'SNB-ExchangeRateMonthly'!D941</f>
        <v>71699.931176875427</v>
      </c>
      <c r="T56" s="152">
        <f t="shared" si="0"/>
        <v>215626.66976420023</v>
      </c>
      <c r="U56" s="152">
        <f t="shared" si="1"/>
        <v>283907.62407279958</v>
      </c>
    </row>
    <row r="57" spans="1:21">
      <c r="A57" s="155">
        <v>33146</v>
      </c>
      <c r="B57" s="154">
        <v>40602</v>
      </c>
      <c r="C57" s="154">
        <v>138403</v>
      </c>
      <c r="D57" s="154" t="s">
        <v>472</v>
      </c>
      <c r="E57" s="154">
        <v>27356</v>
      </c>
      <c r="F57" s="154">
        <v>74786</v>
      </c>
      <c r="G57" s="154">
        <v>297</v>
      </c>
      <c r="H57" s="154" t="s">
        <v>472</v>
      </c>
      <c r="I57" s="154">
        <v>281444</v>
      </c>
      <c r="J57" s="154"/>
      <c r="L57" s="152">
        <f>I57/'SNB-ExchangeRateMonthly'!B942</f>
        <v>163992.54166181097</v>
      </c>
      <c r="M57" s="152">
        <f>I57/'SNB-ExchangeRateMonthly'!D942</f>
        <v>215484.2661358242</v>
      </c>
      <c r="O57" s="152">
        <f>'SNB-DomesticFiduciaryDeposits'!H58/'SNB-ExchangeRateMonthly'!B942</f>
        <v>55138.678475702138</v>
      </c>
      <c r="P57" s="152">
        <f>'SNB-DomesticFiduciaryDeposits'!H58/'SNB-ExchangeRateMonthly'!D942</f>
        <v>72451.573386417571</v>
      </c>
      <c r="T57" s="152">
        <f t="shared" si="0"/>
        <v>219131.22013751313</v>
      </c>
      <c r="U57" s="152">
        <f t="shared" si="1"/>
        <v>287935.83952224179</v>
      </c>
    </row>
    <row r="58" spans="1:21">
      <c r="A58" s="155">
        <v>33177</v>
      </c>
      <c r="B58" s="154">
        <v>41396</v>
      </c>
      <c r="C58" s="154">
        <v>138172</v>
      </c>
      <c r="D58" s="154" t="s">
        <v>472</v>
      </c>
      <c r="E58" s="154">
        <v>28813</v>
      </c>
      <c r="F58" s="154">
        <v>78855</v>
      </c>
      <c r="G58" s="154">
        <v>302</v>
      </c>
      <c r="H58" s="154" t="s">
        <v>472</v>
      </c>
      <c r="I58" s="154">
        <v>287538</v>
      </c>
      <c r="J58" s="154"/>
      <c r="L58" s="152">
        <f>I58/'SNB-ExchangeRateMonthly'!B943</f>
        <v>165957.52048943783</v>
      </c>
      <c r="M58" s="152">
        <f>I58/'SNB-ExchangeRateMonthly'!D943</f>
        <v>224481.2241392771</v>
      </c>
      <c r="O58" s="152">
        <f>'SNB-DomesticFiduciaryDeposits'!H59/'SNB-ExchangeRateMonthly'!B943</f>
        <v>55289.160798799487</v>
      </c>
      <c r="P58" s="152">
        <f>'SNB-DomesticFiduciaryDeposits'!H59/'SNB-ExchangeRateMonthly'!D943</f>
        <v>74786.478257475217</v>
      </c>
      <c r="T58" s="152">
        <f t="shared" si="0"/>
        <v>221246.68128823731</v>
      </c>
      <c r="U58" s="152">
        <f t="shared" si="1"/>
        <v>299267.70239675231</v>
      </c>
    </row>
    <row r="59" spans="1:21">
      <c r="A59" s="155">
        <v>33207</v>
      </c>
      <c r="B59" s="154">
        <v>41358</v>
      </c>
      <c r="C59" s="154">
        <v>137270</v>
      </c>
      <c r="D59" s="154" t="s">
        <v>472</v>
      </c>
      <c r="E59" s="154">
        <v>29642</v>
      </c>
      <c r="F59" s="154">
        <v>78455</v>
      </c>
      <c r="G59" s="154">
        <v>305</v>
      </c>
      <c r="H59" s="154" t="s">
        <v>472</v>
      </c>
      <c r="I59" s="154">
        <v>287030</v>
      </c>
      <c r="J59" s="154"/>
      <c r="L59" s="152">
        <f>I59/'SNB-ExchangeRateMonthly'!B944</f>
        <v>165339.86175115209</v>
      </c>
      <c r="M59" s="152">
        <f>I59/'SNB-ExchangeRateMonthly'!D944</f>
        <v>228345.26650755765</v>
      </c>
      <c r="O59" s="152">
        <f>'SNB-DomesticFiduciaryDeposits'!H60/'SNB-ExchangeRateMonthly'!B944</f>
        <v>55626.728110599077</v>
      </c>
      <c r="P59" s="152">
        <f>'SNB-DomesticFiduciaryDeposits'!H60/'SNB-ExchangeRateMonthly'!D944</f>
        <v>76824.184566427997</v>
      </c>
      <c r="T59" s="152">
        <f t="shared" si="0"/>
        <v>220966.58986175116</v>
      </c>
      <c r="U59" s="152">
        <f t="shared" si="1"/>
        <v>305169.45107398566</v>
      </c>
    </row>
    <row r="60" spans="1:21">
      <c r="A60" s="155">
        <v>33238</v>
      </c>
      <c r="B60" s="154">
        <v>41260</v>
      </c>
      <c r="C60" s="154">
        <v>139507</v>
      </c>
      <c r="D60" s="154" t="s">
        <v>472</v>
      </c>
      <c r="E60" s="154">
        <v>30330</v>
      </c>
      <c r="F60" s="154">
        <v>78622</v>
      </c>
      <c r="G60" s="154">
        <v>305</v>
      </c>
      <c r="H60" s="154" t="s">
        <v>472</v>
      </c>
      <c r="I60" s="154">
        <v>290024</v>
      </c>
      <c r="J60" s="154"/>
      <c r="L60" s="152">
        <f>I60/'SNB-ExchangeRateMonthly'!B945</f>
        <v>166050.61261880226</v>
      </c>
      <c r="M60" s="152">
        <f>I60/'SNB-ExchangeRateMonthly'!D945</f>
        <v>227006.88791484031</v>
      </c>
      <c r="O60" s="152">
        <f>'SNB-DomesticFiduciaryDeposits'!H61/'SNB-ExchangeRateMonthly'!B945</f>
        <v>55203.824573457001</v>
      </c>
      <c r="P60" s="152">
        <f>'SNB-DomesticFiduciaryDeposits'!H61/'SNB-ExchangeRateMonthly'!D945</f>
        <v>75468.847839699432</v>
      </c>
      <c r="T60" s="152">
        <f t="shared" si="0"/>
        <v>221254.43719225927</v>
      </c>
      <c r="U60" s="152">
        <f t="shared" si="1"/>
        <v>302475.73575453972</v>
      </c>
    </row>
    <row r="61" spans="1:21">
      <c r="A61" s="155">
        <v>33269</v>
      </c>
      <c r="B61" s="154">
        <v>41203</v>
      </c>
      <c r="C61" s="154">
        <v>137416</v>
      </c>
      <c r="D61" s="154" t="s">
        <v>472</v>
      </c>
      <c r="E61" s="154">
        <v>31014</v>
      </c>
      <c r="F61" s="154">
        <v>78791</v>
      </c>
      <c r="G61" s="154">
        <v>287</v>
      </c>
      <c r="H61" s="154" t="s">
        <v>472</v>
      </c>
      <c r="I61" s="154">
        <v>288711</v>
      </c>
      <c r="J61" s="154"/>
      <c r="L61" s="152">
        <f>I61/'SNB-ExchangeRateMonthly'!B946</f>
        <v>167291.11136864062</v>
      </c>
      <c r="M61" s="152">
        <f>I61/'SNB-ExchangeRateMonthly'!D946</f>
        <v>226884.87229862477</v>
      </c>
      <c r="O61" s="152">
        <f>'SNB-DomesticFiduciaryDeposits'!H62/'SNB-ExchangeRateMonthly'!B946</f>
        <v>55919.573531116002</v>
      </c>
      <c r="P61" s="152">
        <f>'SNB-DomesticFiduciaryDeposits'!H62/'SNB-ExchangeRateMonthly'!D946</f>
        <v>75839.685658153248</v>
      </c>
      <c r="T61" s="152">
        <f t="shared" si="0"/>
        <v>223210.68489975663</v>
      </c>
      <c r="U61" s="152">
        <f t="shared" si="1"/>
        <v>302724.55795677804</v>
      </c>
    </row>
    <row r="62" spans="1:21">
      <c r="A62" s="155">
        <v>33297</v>
      </c>
      <c r="B62" s="154">
        <v>39943</v>
      </c>
      <c r="C62" s="154">
        <v>141046</v>
      </c>
      <c r="D62" s="154" t="s">
        <v>472</v>
      </c>
      <c r="E62" s="154">
        <v>31554</v>
      </c>
      <c r="F62" s="154">
        <v>80727</v>
      </c>
      <c r="G62" s="154">
        <v>291</v>
      </c>
      <c r="H62" s="154" t="s">
        <v>472</v>
      </c>
      <c r="I62" s="154">
        <v>293561</v>
      </c>
      <c r="J62" s="154"/>
      <c r="L62" s="152">
        <f>I62/'SNB-ExchangeRateMonthly'!B947</f>
        <v>167442.96144193475</v>
      </c>
      <c r="M62" s="152">
        <f>I62/'SNB-ExchangeRateMonthly'!D947</f>
        <v>232064.03162055335</v>
      </c>
      <c r="O62" s="152">
        <f>'SNB-DomesticFiduciaryDeposits'!H63/'SNB-ExchangeRateMonthly'!B947</f>
        <v>54919.575633127992</v>
      </c>
      <c r="P62" s="152">
        <f>'SNB-DomesticFiduciaryDeposits'!H63/'SNB-ExchangeRateMonthly'!D947</f>
        <v>76114.624505928849</v>
      </c>
      <c r="T62" s="152">
        <f t="shared" si="0"/>
        <v>222362.53707506275</v>
      </c>
      <c r="U62" s="152">
        <f t="shared" si="1"/>
        <v>308178.65612648218</v>
      </c>
    </row>
    <row r="63" spans="1:21">
      <c r="A63" s="155">
        <v>33328</v>
      </c>
      <c r="B63" s="154">
        <v>39797</v>
      </c>
      <c r="C63" s="154">
        <v>156163</v>
      </c>
      <c r="D63" s="154" t="s">
        <v>472</v>
      </c>
      <c r="E63" s="154">
        <v>30811</v>
      </c>
      <c r="F63" s="154">
        <v>81238</v>
      </c>
      <c r="G63" s="154">
        <v>318</v>
      </c>
      <c r="H63" s="154" t="s">
        <v>472</v>
      </c>
      <c r="I63" s="154">
        <v>308327</v>
      </c>
      <c r="J63" s="154"/>
      <c r="L63" s="152">
        <f>I63/'SNB-ExchangeRateMonthly'!B948</f>
        <v>173871.87729092652</v>
      </c>
      <c r="M63" s="152">
        <f>I63/'SNB-ExchangeRateMonthly'!D948</f>
        <v>223085.88380001448</v>
      </c>
      <c r="O63" s="152">
        <f>'SNB-DomesticFiduciaryDeposits'!H64/'SNB-ExchangeRateMonthly'!B948</f>
        <v>55339.762025601987</v>
      </c>
      <c r="P63" s="152">
        <f>'SNB-DomesticFiduciaryDeposits'!H64/'SNB-ExchangeRateMonthly'!D948</f>
        <v>71003.545329570945</v>
      </c>
      <c r="T63" s="152">
        <f t="shared" si="0"/>
        <v>229211.63931652851</v>
      </c>
      <c r="U63" s="152">
        <f t="shared" si="1"/>
        <v>294089.42912958539</v>
      </c>
    </row>
    <row r="64" spans="1:21">
      <c r="A64" s="155">
        <v>33358</v>
      </c>
      <c r="B64" s="154">
        <v>40647</v>
      </c>
      <c r="C64" s="154">
        <v>166727</v>
      </c>
      <c r="D64" s="154" t="s">
        <v>472</v>
      </c>
      <c r="E64" s="154">
        <v>30990</v>
      </c>
      <c r="F64" s="154">
        <v>83554</v>
      </c>
      <c r="G64" s="154">
        <v>318</v>
      </c>
      <c r="H64" s="154" t="s">
        <v>472</v>
      </c>
      <c r="I64" s="154">
        <v>322236</v>
      </c>
      <c r="J64" s="154"/>
      <c r="L64" s="152">
        <f>I64/'SNB-ExchangeRateMonthly'!B949</f>
        <v>184831.93759320868</v>
      </c>
      <c r="M64" s="152">
        <f>I64/'SNB-ExchangeRateMonthly'!D949</f>
        <v>223728.38991876692</v>
      </c>
      <c r="O64" s="152">
        <f>'SNB-DomesticFiduciaryDeposits'!H65/'SNB-ExchangeRateMonthly'!B949</f>
        <v>51868.188596994383</v>
      </c>
      <c r="P64" s="152">
        <f>'SNB-DomesticFiduciaryDeposits'!H65/'SNB-ExchangeRateMonthly'!D949</f>
        <v>62783.447892800104</v>
      </c>
      <c r="T64" s="152">
        <f t="shared" si="0"/>
        <v>236700.12619020307</v>
      </c>
      <c r="U64" s="152">
        <f t="shared" si="1"/>
        <v>286511.83781156701</v>
      </c>
    </row>
    <row r="65" spans="1:21">
      <c r="A65" s="155">
        <v>33389</v>
      </c>
      <c r="B65" s="154">
        <v>39927</v>
      </c>
      <c r="C65" s="154">
        <v>155089</v>
      </c>
      <c r="D65" s="154" t="s">
        <v>472</v>
      </c>
      <c r="E65" s="154">
        <v>30710</v>
      </c>
      <c r="F65" s="154">
        <v>82846</v>
      </c>
      <c r="G65" s="154">
        <v>320</v>
      </c>
      <c r="H65" s="154" t="s">
        <v>472</v>
      </c>
      <c r="I65" s="154">
        <v>308892</v>
      </c>
      <c r="J65" s="154"/>
      <c r="L65" s="152">
        <f>I65/'SNB-ExchangeRateMonthly'!B950</f>
        <v>177066.20808254514</v>
      </c>
      <c r="M65" s="152">
        <f>I65/'SNB-ExchangeRateMonthly'!D950</f>
        <v>212633.02815447096</v>
      </c>
      <c r="O65" s="152">
        <f>'SNB-DomesticFiduciaryDeposits'!H66/'SNB-ExchangeRateMonthly'!B950</f>
        <v>56553.740326741186</v>
      </c>
      <c r="P65" s="152">
        <f>'SNB-DomesticFiduciaryDeposits'!H66/'SNB-ExchangeRateMonthly'!D950</f>
        <v>67913.540304261027</v>
      </c>
      <c r="T65" s="152">
        <f t="shared" si="0"/>
        <v>233619.94840928633</v>
      </c>
      <c r="U65" s="152">
        <f t="shared" si="1"/>
        <v>280546.56845873198</v>
      </c>
    </row>
    <row r="66" spans="1:21">
      <c r="A66" s="155">
        <v>33419</v>
      </c>
      <c r="B66" s="154">
        <v>39654</v>
      </c>
      <c r="C66" s="154">
        <v>163169</v>
      </c>
      <c r="D66" s="154" t="s">
        <v>472</v>
      </c>
      <c r="E66" s="154">
        <v>31204</v>
      </c>
      <c r="F66" s="154">
        <v>84443</v>
      </c>
      <c r="G66" s="154">
        <v>341</v>
      </c>
      <c r="H66" s="154" t="s">
        <v>472</v>
      </c>
      <c r="I66" s="154">
        <v>318811</v>
      </c>
      <c r="J66" s="154"/>
      <c r="L66" s="152">
        <f>I66/'SNB-ExchangeRateMonthly'!B951</f>
        <v>180844.63100572917</v>
      </c>
      <c r="M66" s="152">
        <f>I66/'SNB-ExchangeRateMonthly'!D951</f>
        <v>208482.21292178918</v>
      </c>
      <c r="O66" s="152">
        <f>'SNB-DomesticFiduciaryDeposits'!H67/'SNB-ExchangeRateMonthly'!B951</f>
        <v>56760.451528731064</v>
      </c>
      <c r="P66" s="152">
        <f>'SNB-DomesticFiduciaryDeposits'!H67/'SNB-ExchangeRateMonthly'!D951</f>
        <v>65434.867904786821</v>
      </c>
      <c r="T66" s="152">
        <f t="shared" si="0"/>
        <v>237605.08253446023</v>
      </c>
      <c r="U66" s="152">
        <f t="shared" si="1"/>
        <v>273917.08082657598</v>
      </c>
    </row>
    <row r="67" spans="1:21">
      <c r="A67" s="155">
        <v>33450</v>
      </c>
      <c r="B67" s="154">
        <v>39278</v>
      </c>
      <c r="C67" s="154">
        <v>162938</v>
      </c>
      <c r="D67" s="154" t="s">
        <v>472</v>
      </c>
      <c r="E67" s="154">
        <v>31845</v>
      </c>
      <c r="F67" s="154">
        <v>86129</v>
      </c>
      <c r="G67" s="154">
        <v>316</v>
      </c>
      <c r="H67" s="154" t="s">
        <v>472</v>
      </c>
      <c r="I67" s="154">
        <v>320506</v>
      </c>
      <c r="J67" s="154"/>
      <c r="L67" s="152">
        <f>I67/'SNB-ExchangeRateMonthly'!B952</f>
        <v>179988.76846184087</v>
      </c>
      <c r="M67" s="152">
        <f>I67/'SNB-ExchangeRateMonthly'!D952</f>
        <v>206764.72485646087</v>
      </c>
      <c r="O67" s="152">
        <f>'SNB-DomesticFiduciaryDeposits'!H68/'SNB-ExchangeRateMonthly'!B952</f>
        <v>56366.035828606728</v>
      </c>
      <c r="P67" s="152">
        <f>'SNB-DomesticFiduciaryDeposits'!H68/'SNB-ExchangeRateMonthly'!D952</f>
        <v>64751.306367331141</v>
      </c>
      <c r="T67" s="152">
        <f t="shared" si="0"/>
        <v>236354.80429044759</v>
      </c>
      <c r="U67" s="152">
        <f t="shared" si="1"/>
        <v>271516.031223792</v>
      </c>
    </row>
    <row r="68" spans="1:21">
      <c r="A68" s="155">
        <v>33481</v>
      </c>
      <c r="B68" s="154">
        <v>38902</v>
      </c>
      <c r="C68" s="154">
        <v>160870</v>
      </c>
      <c r="D68" s="154" t="s">
        <v>472</v>
      </c>
      <c r="E68" s="154">
        <v>32465</v>
      </c>
      <c r="F68" s="154">
        <v>87886</v>
      </c>
      <c r="G68" s="154">
        <v>305</v>
      </c>
      <c r="H68" s="154" t="s">
        <v>472</v>
      </c>
      <c r="I68" s="154">
        <v>320428</v>
      </c>
      <c r="J68" s="154"/>
      <c r="L68" s="152">
        <f>I68/'SNB-ExchangeRateMonthly'!B953</f>
        <v>179150.17331991502</v>
      </c>
      <c r="M68" s="152">
        <f>I68/'SNB-ExchangeRateMonthly'!D953</f>
        <v>210697.00157811679</v>
      </c>
      <c r="O68" s="152">
        <f>'SNB-DomesticFiduciaryDeposits'!H69/'SNB-ExchangeRateMonthly'!B953</f>
        <v>55932.572962093262</v>
      </c>
      <c r="P68" s="152">
        <f>'SNB-DomesticFiduciaryDeposits'!H69/'SNB-ExchangeRateMonthly'!D953</f>
        <v>65781.825355076275</v>
      </c>
      <c r="T68" s="152">
        <f t="shared" si="0"/>
        <v>235082.74628200827</v>
      </c>
      <c r="U68" s="152">
        <f t="shared" si="1"/>
        <v>276478.82693319308</v>
      </c>
    </row>
    <row r="69" spans="1:21">
      <c r="A69" s="155">
        <v>33511</v>
      </c>
      <c r="B69" s="154">
        <v>37778</v>
      </c>
      <c r="C69" s="154">
        <v>154776</v>
      </c>
      <c r="D69" s="154" t="s">
        <v>472</v>
      </c>
      <c r="E69" s="154">
        <v>32666</v>
      </c>
      <c r="F69" s="154">
        <v>85468</v>
      </c>
      <c r="G69" s="154">
        <v>283</v>
      </c>
      <c r="H69" s="154" t="s">
        <v>472</v>
      </c>
      <c r="I69" s="154">
        <v>310971</v>
      </c>
      <c r="J69" s="154"/>
      <c r="L69" s="152">
        <f>I69/'SNB-ExchangeRateMonthly'!B954</f>
        <v>173455.48862115128</v>
      </c>
      <c r="M69" s="152">
        <f>I69/'SNB-ExchangeRateMonthly'!D954</f>
        <v>209506.83824024795</v>
      </c>
      <c r="O69" s="152">
        <f>'SNB-DomesticFiduciaryDeposits'!H70/'SNB-ExchangeRateMonthly'!B954</f>
        <v>55156.738063364573</v>
      </c>
      <c r="P69" s="152">
        <f>'SNB-DomesticFiduciaryDeposits'!H70/'SNB-ExchangeRateMonthly'!D954</f>
        <v>66620.629252846455</v>
      </c>
      <c r="T69" s="152">
        <f t="shared" si="0"/>
        <v>228612.22668451586</v>
      </c>
      <c r="U69" s="152">
        <f t="shared" si="1"/>
        <v>276127.46749309439</v>
      </c>
    </row>
    <row r="70" spans="1:21">
      <c r="A70" s="155">
        <v>33542</v>
      </c>
      <c r="B70" s="154">
        <v>37251</v>
      </c>
      <c r="C70" s="154">
        <v>155674</v>
      </c>
      <c r="D70" s="154" t="s">
        <v>472</v>
      </c>
      <c r="E70" s="154">
        <v>33411</v>
      </c>
      <c r="F70" s="154">
        <v>86647</v>
      </c>
      <c r="G70" s="154">
        <v>275</v>
      </c>
      <c r="H70" s="154" t="s">
        <v>472</v>
      </c>
      <c r="I70" s="154">
        <v>313258</v>
      </c>
      <c r="J70" s="154"/>
      <c r="L70" s="152">
        <f>I70/'SNB-ExchangeRateMonthly'!B955</f>
        <v>174848.18039741015</v>
      </c>
      <c r="M70" s="152">
        <f>I70/'SNB-ExchangeRateMonthly'!D955</f>
        <v>211789.60178486916</v>
      </c>
      <c r="O70" s="152">
        <f>'SNB-DomesticFiduciaryDeposits'!H71/'SNB-ExchangeRateMonthly'!B955</f>
        <v>55484.483143558835</v>
      </c>
      <c r="P70" s="152">
        <f>'SNB-DomesticFiduciaryDeposits'!H71/'SNB-ExchangeRateMonthly'!D955</f>
        <v>67207.085389764048</v>
      </c>
      <c r="T70" s="152">
        <f t="shared" si="0"/>
        <v>230332.66354096899</v>
      </c>
      <c r="U70" s="152">
        <f t="shared" si="1"/>
        <v>278996.6871746332</v>
      </c>
    </row>
    <row r="71" spans="1:21">
      <c r="A71" s="155">
        <v>33572</v>
      </c>
      <c r="B71" s="154">
        <v>36868</v>
      </c>
      <c r="C71" s="154">
        <v>149653</v>
      </c>
      <c r="D71" s="154" t="s">
        <v>472</v>
      </c>
      <c r="E71" s="154">
        <v>34033</v>
      </c>
      <c r="F71" s="154">
        <v>86135</v>
      </c>
      <c r="G71" s="154">
        <v>297</v>
      </c>
      <c r="H71" s="154" t="s">
        <v>472</v>
      </c>
      <c r="I71" s="154">
        <v>306986</v>
      </c>
      <c r="J71" s="154"/>
      <c r="L71" s="152">
        <f>I71/'SNB-ExchangeRateMonthly'!B956</f>
        <v>169905.91100287801</v>
      </c>
      <c r="M71" s="152">
        <f>I71/'SNB-ExchangeRateMonthly'!D956</f>
        <v>213570.33532767495</v>
      </c>
      <c r="O71" s="152">
        <f>'SNB-DomesticFiduciaryDeposits'!H72/'SNB-ExchangeRateMonthly'!B956</f>
        <v>54210.759353553243</v>
      </c>
      <c r="P71" s="152">
        <f>'SNB-DomesticFiduciaryDeposits'!H72/'SNB-ExchangeRateMonthly'!D956</f>
        <v>68142.479476833178</v>
      </c>
      <c r="T71" s="152">
        <f t="shared" si="0"/>
        <v>224116.67035643125</v>
      </c>
      <c r="U71" s="152">
        <f t="shared" si="1"/>
        <v>281712.81480450812</v>
      </c>
    </row>
    <row r="72" spans="1:21">
      <c r="A72" s="155">
        <v>33603</v>
      </c>
      <c r="B72" s="154">
        <v>36148</v>
      </c>
      <c r="C72" s="154">
        <v>139498</v>
      </c>
      <c r="D72" s="154" t="s">
        <v>472</v>
      </c>
      <c r="E72" s="154">
        <v>35227</v>
      </c>
      <c r="F72" s="154">
        <v>85797</v>
      </c>
      <c r="G72" s="154">
        <v>290</v>
      </c>
      <c r="H72" s="154" t="s">
        <v>472</v>
      </c>
      <c r="I72" s="154">
        <v>296960</v>
      </c>
      <c r="J72" s="154"/>
      <c r="L72" s="152">
        <f>I72/'SNB-ExchangeRateMonthly'!B957</f>
        <v>164593.72575102537</v>
      </c>
      <c r="M72" s="152">
        <f>I72/'SNB-ExchangeRateMonthly'!D957</f>
        <v>213994.37918858544</v>
      </c>
      <c r="O72" s="152">
        <f>'SNB-DomesticFiduciaryDeposits'!H73/'SNB-ExchangeRateMonthly'!B957</f>
        <v>52709.234009533313</v>
      </c>
      <c r="P72" s="152">
        <f>'SNB-DomesticFiduciaryDeposits'!H73/'SNB-ExchangeRateMonthly'!D957</f>
        <v>68529.221013187285</v>
      </c>
      <c r="T72" s="152">
        <f t="shared" si="0"/>
        <v>217302.95976055868</v>
      </c>
      <c r="U72" s="152">
        <f t="shared" si="1"/>
        <v>282523.60020177276</v>
      </c>
    </row>
    <row r="73" spans="1:21">
      <c r="A73" s="155">
        <v>33634</v>
      </c>
      <c r="B73" s="154">
        <v>35004</v>
      </c>
      <c r="C73" s="154">
        <v>146567</v>
      </c>
      <c r="D73" s="154" t="s">
        <v>472</v>
      </c>
      <c r="E73" s="154">
        <v>35710</v>
      </c>
      <c r="F73" s="154">
        <v>88878</v>
      </c>
      <c r="G73" s="154">
        <v>299</v>
      </c>
      <c r="H73" s="154" t="s">
        <v>472</v>
      </c>
      <c r="I73" s="154">
        <v>306458</v>
      </c>
      <c r="J73" s="154"/>
      <c r="L73" s="152">
        <f>I73/'SNB-ExchangeRateMonthly'!B958</f>
        <v>169098.9350549026</v>
      </c>
      <c r="M73" s="152">
        <f>I73/'SNB-ExchangeRateMonthly'!D958</f>
        <v>218617.49179626195</v>
      </c>
      <c r="O73" s="152">
        <f>'SNB-DomesticFiduciaryDeposits'!H74/'SNB-ExchangeRateMonthly'!B958</f>
        <v>53300.22623186007</v>
      </c>
      <c r="P73" s="152">
        <f>'SNB-DomesticFiduciaryDeposits'!H74/'SNB-ExchangeRateMonthly'!D958</f>
        <v>68908.546154943644</v>
      </c>
      <c r="T73" s="152">
        <f t="shared" si="0"/>
        <v>222399.16128676268</v>
      </c>
      <c r="U73" s="152">
        <f t="shared" si="1"/>
        <v>287526.03795120562</v>
      </c>
    </row>
    <row r="74" spans="1:21">
      <c r="A74" s="155">
        <v>33663</v>
      </c>
      <c r="B74" s="154">
        <v>33631</v>
      </c>
      <c r="C74" s="154">
        <v>147372</v>
      </c>
      <c r="D74" s="154" t="s">
        <v>472</v>
      </c>
      <c r="E74" s="154">
        <v>35709</v>
      </c>
      <c r="F74" s="154">
        <v>90030</v>
      </c>
      <c r="G74" s="154">
        <v>329</v>
      </c>
      <c r="H74" s="154" t="s">
        <v>472</v>
      </c>
      <c r="I74" s="154">
        <v>307071</v>
      </c>
      <c r="J74" s="154"/>
      <c r="L74" s="152">
        <f>I74/'SNB-ExchangeRateMonthly'!B959</f>
        <v>167022.57274952406</v>
      </c>
      <c r="M74" s="152">
        <f>I74/'SNB-ExchangeRateMonthly'!D959</f>
        <v>211045.36082474227</v>
      </c>
      <c r="O74" s="152">
        <f>'SNB-DomesticFiduciaryDeposits'!H75/'SNB-ExchangeRateMonthly'!B959</f>
        <v>53002.991569214035</v>
      </c>
      <c r="P74" s="152">
        <f>'SNB-DomesticFiduciaryDeposits'!H75/'SNB-ExchangeRateMonthly'!D959</f>
        <v>66973.19587628865</v>
      </c>
      <c r="T74" s="152">
        <f t="shared" si="0"/>
        <v>220025.56431873809</v>
      </c>
      <c r="U74" s="152">
        <f t="shared" si="1"/>
        <v>278018.55670103093</v>
      </c>
    </row>
    <row r="75" spans="1:21">
      <c r="A75" s="155">
        <v>33694</v>
      </c>
      <c r="B75" s="154">
        <v>33483</v>
      </c>
      <c r="C75" s="154">
        <v>149258</v>
      </c>
      <c r="D75" s="154" t="s">
        <v>472</v>
      </c>
      <c r="E75" s="154">
        <v>37417</v>
      </c>
      <c r="F75" s="154">
        <v>91171</v>
      </c>
      <c r="G75" s="154">
        <v>341</v>
      </c>
      <c r="H75" s="154" t="s">
        <v>472</v>
      </c>
      <c r="I75" s="154">
        <v>311670</v>
      </c>
      <c r="J75" s="154"/>
      <c r="L75" s="152">
        <f>I75/'SNB-ExchangeRateMonthly'!B960</f>
        <v>167952.79409387292</v>
      </c>
      <c r="M75" s="152">
        <f>I75/'SNB-ExchangeRateMonthly'!D960</f>
        <v>206664.01432265766</v>
      </c>
      <c r="O75" s="152">
        <f>'SNB-DomesticFiduciaryDeposits'!H76/'SNB-ExchangeRateMonthly'!B960</f>
        <v>52583.930592229342</v>
      </c>
      <c r="P75" s="152">
        <f>'SNB-DomesticFiduciaryDeposits'!H76/'SNB-ExchangeRateMonthly'!D960</f>
        <v>64703.93209999337</v>
      </c>
      <c r="T75" s="152">
        <f t="shared" si="0"/>
        <v>220536.72468610224</v>
      </c>
      <c r="U75" s="152">
        <f t="shared" si="1"/>
        <v>271367.94642265106</v>
      </c>
    </row>
    <row r="76" spans="1:21">
      <c r="A76" s="155">
        <v>33724</v>
      </c>
      <c r="B76" s="154">
        <v>33052</v>
      </c>
      <c r="C76" s="154">
        <v>149270</v>
      </c>
      <c r="D76" s="154" t="s">
        <v>472</v>
      </c>
      <c r="E76" s="154">
        <v>38751</v>
      </c>
      <c r="F76" s="154">
        <v>93524</v>
      </c>
      <c r="G76" s="154">
        <v>305</v>
      </c>
      <c r="H76" s="154" t="s">
        <v>472</v>
      </c>
      <c r="I76" s="154">
        <v>314902</v>
      </c>
      <c r="J76" s="154"/>
      <c r="L76" s="152">
        <f>I76/'SNB-ExchangeRateMonthly'!B961</f>
        <v>167145.43524416137</v>
      </c>
      <c r="M76" s="152">
        <f>I76/'SNB-ExchangeRateMonthly'!D961</f>
        <v>207773.8189495909</v>
      </c>
      <c r="O76" s="152">
        <f>'SNB-DomesticFiduciaryDeposits'!H77/'SNB-ExchangeRateMonthly'!B961</f>
        <v>52569.002123142251</v>
      </c>
      <c r="P76" s="152">
        <f>'SNB-DomesticFiduciaryDeposits'!H77/'SNB-ExchangeRateMonthly'!D961</f>
        <v>65347.057271047765</v>
      </c>
      <c r="T76" s="152">
        <f t="shared" si="0"/>
        <v>219714.43736730362</v>
      </c>
      <c r="U76" s="152">
        <f t="shared" si="1"/>
        <v>273120.87622063869</v>
      </c>
    </row>
    <row r="77" spans="1:21">
      <c r="A77" s="155">
        <v>33755</v>
      </c>
      <c r="B77" s="154">
        <v>32960</v>
      </c>
      <c r="C77" s="154">
        <v>143139</v>
      </c>
      <c r="D77" s="154" t="s">
        <v>472</v>
      </c>
      <c r="E77" s="154">
        <v>40568</v>
      </c>
      <c r="F77" s="154">
        <v>94035</v>
      </c>
      <c r="G77" s="154">
        <v>296</v>
      </c>
      <c r="H77" s="154" t="s">
        <v>472</v>
      </c>
      <c r="I77" s="154">
        <v>310998</v>
      </c>
      <c r="J77" s="154"/>
      <c r="L77" s="152">
        <f>I77/'SNB-ExchangeRateMonthly'!B962</f>
        <v>164584.03895004233</v>
      </c>
      <c r="M77" s="152">
        <f>I77/'SNB-ExchangeRateMonthly'!D962</f>
        <v>208681.47352881971</v>
      </c>
      <c r="O77" s="152">
        <f>'SNB-DomesticFiduciaryDeposits'!H78/'SNB-ExchangeRateMonthly'!B962</f>
        <v>52649.767146486032</v>
      </c>
      <c r="P77" s="152">
        <f>'SNB-DomesticFiduciaryDeposits'!H78/'SNB-ExchangeRateMonthly'!D962</f>
        <v>66756.357780312697</v>
      </c>
      <c r="T77" s="152">
        <f t="shared" si="0"/>
        <v>217233.80609652837</v>
      </c>
      <c r="U77" s="152">
        <f t="shared" si="1"/>
        <v>275437.83130913239</v>
      </c>
    </row>
    <row r="78" spans="1:21">
      <c r="A78" s="155">
        <v>33785</v>
      </c>
      <c r="B78" s="154">
        <v>33273</v>
      </c>
      <c r="C78" s="154">
        <v>133109</v>
      </c>
      <c r="D78" s="154" t="s">
        <v>472</v>
      </c>
      <c r="E78" s="154">
        <v>39144</v>
      </c>
      <c r="F78" s="154">
        <v>92539</v>
      </c>
      <c r="G78" s="154">
        <v>285</v>
      </c>
      <c r="H78" s="154" t="s">
        <v>472</v>
      </c>
      <c r="I78" s="154">
        <v>298350</v>
      </c>
      <c r="J78" s="154"/>
      <c r="L78" s="152">
        <f>I78/'SNB-ExchangeRateMonthly'!B963</f>
        <v>160584.53092200874</v>
      </c>
      <c r="M78" s="152">
        <f>I78/'SNB-ExchangeRateMonthly'!D963</f>
        <v>209133.60437403616</v>
      </c>
      <c r="O78" s="152">
        <f>'SNB-DomesticFiduciaryDeposits'!H79/'SNB-ExchangeRateMonthly'!B963</f>
        <v>52715.969643145487</v>
      </c>
      <c r="P78" s="152">
        <f>'SNB-DomesticFiduciaryDeposits'!H79/'SNB-ExchangeRateMonthly'!D963</f>
        <v>68653.44174961446</v>
      </c>
      <c r="T78" s="152">
        <f t="shared" si="0"/>
        <v>213300.50056515422</v>
      </c>
      <c r="U78" s="152">
        <f t="shared" si="1"/>
        <v>277787.04612365062</v>
      </c>
    </row>
    <row r="79" spans="1:21">
      <c r="A79" s="155">
        <v>33816</v>
      </c>
      <c r="B79" s="154">
        <v>33925</v>
      </c>
      <c r="C79" s="154">
        <v>127821</v>
      </c>
      <c r="D79" s="154" t="s">
        <v>472</v>
      </c>
      <c r="E79" s="154">
        <v>39580</v>
      </c>
      <c r="F79" s="154">
        <v>90692</v>
      </c>
      <c r="G79" s="154">
        <v>283</v>
      </c>
      <c r="H79" s="154" t="s">
        <v>472</v>
      </c>
      <c r="I79" s="154">
        <v>292301</v>
      </c>
      <c r="J79" s="154"/>
      <c r="L79" s="152">
        <f>I79/'SNB-ExchangeRateMonthly'!B964</f>
        <v>159954.58027799061</v>
      </c>
      <c r="M79" s="152">
        <f>I79/'SNB-ExchangeRateMonthly'!D964</f>
        <v>219247.67476747677</v>
      </c>
      <c r="O79" s="152">
        <f>'SNB-DomesticFiduciaryDeposits'!H80/'SNB-ExchangeRateMonthly'!B964</f>
        <v>53253.803217686334</v>
      </c>
      <c r="P79" s="152">
        <f>'SNB-DomesticFiduciaryDeposits'!H80/'SNB-ExchangeRateMonthly'!D964</f>
        <v>72994.299429942999</v>
      </c>
      <c r="T79" s="152">
        <f t="shared" si="0"/>
        <v>213208.38349567694</v>
      </c>
      <c r="U79" s="152">
        <f t="shared" si="1"/>
        <v>292241.97419741977</v>
      </c>
    </row>
    <row r="80" spans="1:21">
      <c r="A80" s="155">
        <v>33847</v>
      </c>
      <c r="B80" s="154">
        <v>34202</v>
      </c>
      <c r="C80" s="154">
        <v>123115</v>
      </c>
      <c r="D80" s="154" t="s">
        <v>472</v>
      </c>
      <c r="E80" s="154">
        <v>40682</v>
      </c>
      <c r="F80" s="154">
        <v>89561</v>
      </c>
      <c r="G80" s="154">
        <v>244</v>
      </c>
      <c r="H80" s="154" t="s">
        <v>472</v>
      </c>
      <c r="I80" s="154">
        <v>287804</v>
      </c>
      <c r="J80" s="154"/>
      <c r="L80" s="152">
        <f>I80/'SNB-ExchangeRateMonthly'!B965</f>
        <v>157943.14564811764</v>
      </c>
      <c r="M80" s="152">
        <f>I80/'SNB-ExchangeRateMonthly'!D965</f>
        <v>221353.63790186125</v>
      </c>
      <c r="O80" s="152">
        <f>'SNB-DomesticFiduciaryDeposits'!H81/'SNB-ExchangeRateMonthly'!B965</f>
        <v>53191.746240807814</v>
      </c>
      <c r="P80" s="152">
        <f>'SNB-DomesticFiduciaryDeposits'!H81/'SNB-ExchangeRateMonthly'!D965</f>
        <v>74546.992770343029</v>
      </c>
      <c r="T80" s="152">
        <f t="shared" si="0"/>
        <v>211134.89188892546</v>
      </c>
      <c r="U80" s="152">
        <f t="shared" si="1"/>
        <v>295900.63067220431</v>
      </c>
    </row>
    <row r="81" spans="1:21">
      <c r="A81" s="155">
        <v>33877</v>
      </c>
      <c r="B81" s="154">
        <v>34061</v>
      </c>
      <c r="C81" s="154">
        <v>121687</v>
      </c>
      <c r="D81" s="154" t="s">
        <v>472</v>
      </c>
      <c r="E81" s="154">
        <v>42064</v>
      </c>
      <c r="F81" s="154">
        <v>81929</v>
      </c>
      <c r="G81" s="154">
        <v>242</v>
      </c>
      <c r="H81" s="154" t="s">
        <v>472</v>
      </c>
      <c r="I81" s="154">
        <v>279983</v>
      </c>
      <c r="J81" s="154"/>
      <c r="L81" s="152">
        <f>I81/'SNB-ExchangeRateMonthly'!B966</f>
        <v>158442.08024446832</v>
      </c>
      <c r="M81" s="152">
        <f>I81/'SNB-ExchangeRateMonthly'!D966</f>
        <v>219130.46881114502</v>
      </c>
      <c r="O81" s="152">
        <f>'SNB-DomesticFiduciaryDeposits'!H82/'SNB-ExchangeRateMonthly'!B966</f>
        <v>53397.091279497479</v>
      </c>
      <c r="P81" s="152">
        <f>'SNB-DomesticFiduciaryDeposits'!H82/'SNB-ExchangeRateMonthly'!D966</f>
        <v>73849.886514831334</v>
      </c>
      <c r="T81" s="152">
        <f t="shared" si="0"/>
        <v>211839.17152396581</v>
      </c>
      <c r="U81" s="152">
        <f t="shared" si="1"/>
        <v>292980.35532597639</v>
      </c>
    </row>
    <row r="82" spans="1:21">
      <c r="A82" s="155">
        <v>33908</v>
      </c>
      <c r="B82" s="154">
        <v>33377</v>
      </c>
      <c r="C82" s="154">
        <v>133926</v>
      </c>
      <c r="D82" s="154" t="s">
        <v>472</v>
      </c>
      <c r="E82" s="154">
        <v>44157</v>
      </c>
      <c r="F82" s="154">
        <v>83099</v>
      </c>
      <c r="G82" s="154">
        <v>264</v>
      </c>
      <c r="H82" s="154" t="s">
        <v>472</v>
      </c>
      <c r="I82" s="154">
        <v>294823</v>
      </c>
      <c r="J82" s="154"/>
      <c r="L82" s="152">
        <f>I82/'SNB-ExchangeRateMonthly'!B967</f>
        <v>169108.06470115867</v>
      </c>
      <c r="M82" s="152">
        <f>I82/'SNB-ExchangeRateMonthly'!D967</f>
        <v>224678.40268251792</v>
      </c>
      <c r="O82" s="152">
        <f>'SNB-DomesticFiduciaryDeposits'!H83/'SNB-ExchangeRateMonthly'!B967</f>
        <v>55100.952162441215</v>
      </c>
      <c r="P82" s="152">
        <f>'SNB-DomesticFiduciaryDeposits'!H83/'SNB-ExchangeRateMonthly'!D967</f>
        <v>73207.590306355734</v>
      </c>
      <c r="T82" s="152">
        <f t="shared" si="0"/>
        <v>224209.01686359989</v>
      </c>
      <c r="U82" s="152">
        <f t="shared" si="1"/>
        <v>297885.99298887362</v>
      </c>
    </row>
    <row r="83" spans="1:21">
      <c r="A83" s="155">
        <v>33938</v>
      </c>
      <c r="B83" s="154">
        <v>32896</v>
      </c>
      <c r="C83" s="154">
        <v>141210</v>
      </c>
      <c r="D83" s="154" t="s">
        <v>472</v>
      </c>
      <c r="E83" s="154">
        <v>44330</v>
      </c>
      <c r="F83" s="154">
        <v>85474</v>
      </c>
      <c r="G83" s="154">
        <v>263</v>
      </c>
      <c r="H83" s="154" t="s">
        <v>472</v>
      </c>
      <c r="I83" s="154">
        <v>304173</v>
      </c>
      <c r="J83" s="154"/>
      <c r="L83" s="152">
        <f>I83/'SNB-ExchangeRateMonthly'!B968</f>
        <v>171742.41996499349</v>
      </c>
      <c r="M83" s="152">
        <f>I83/'SNB-ExchangeRateMonthly'!D968</f>
        <v>212991.38715776207</v>
      </c>
      <c r="O83" s="152">
        <f>'SNB-DomesticFiduciaryDeposits'!H84/'SNB-ExchangeRateMonthly'!B968</f>
        <v>55380.83676811021</v>
      </c>
      <c r="P83" s="152">
        <f>'SNB-DomesticFiduciaryDeposits'!H84/'SNB-ExchangeRateMonthly'!D968</f>
        <v>68682.165114487783</v>
      </c>
      <c r="T83" s="152">
        <f t="shared" si="0"/>
        <v>227123.25673310371</v>
      </c>
      <c r="U83" s="152">
        <f t="shared" si="1"/>
        <v>281673.55227224983</v>
      </c>
    </row>
    <row r="84" spans="1:21">
      <c r="A84" s="155">
        <v>33969</v>
      </c>
      <c r="B84" s="154">
        <v>32376</v>
      </c>
      <c r="C84" s="154">
        <v>143308</v>
      </c>
      <c r="D84" s="154" t="s">
        <v>472</v>
      </c>
      <c r="E84" s="154">
        <v>45390</v>
      </c>
      <c r="F84" s="154">
        <v>84064</v>
      </c>
      <c r="G84" s="154">
        <v>246</v>
      </c>
      <c r="H84" s="154" t="s">
        <v>472</v>
      </c>
      <c r="I84" s="154">
        <v>305384</v>
      </c>
      <c r="J84" s="154"/>
      <c r="L84" s="152">
        <f>I84/'SNB-ExchangeRateMonthly'!B969</f>
        <v>173484.06521615633</v>
      </c>
      <c r="M84" s="152">
        <f>I84/'SNB-ExchangeRateMonthly'!D969</f>
        <v>214756.68073136429</v>
      </c>
      <c r="O84" s="152">
        <f>'SNB-DomesticFiduciaryDeposits'!H85/'SNB-ExchangeRateMonthly'!B969</f>
        <v>55091.177640174974</v>
      </c>
      <c r="P84" s="152">
        <f>'SNB-DomesticFiduciaryDeposits'!H85/'SNB-ExchangeRateMonthly'!D969</f>
        <v>68197.609001406468</v>
      </c>
      <c r="T84" s="152">
        <f t="shared" si="0"/>
        <v>228575.24285633132</v>
      </c>
      <c r="U84" s="152">
        <f t="shared" si="1"/>
        <v>282954.28973277076</v>
      </c>
    </row>
    <row r="85" spans="1:21">
      <c r="A85" s="155">
        <v>34000</v>
      </c>
      <c r="B85" s="154">
        <v>31750</v>
      </c>
      <c r="C85" s="154">
        <v>143621</v>
      </c>
      <c r="D85" s="154" t="s">
        <v>472</v>
      </c>
      <c r="E85" s="154">
        <v>46534</v>
      </c>
      <c r="F85" s="154">
        <v>84839</v>
      </c>
      <c r="G85" s="154">
        <v>230</v>
      </c>
      <c r="H85" s="154" t="s">
        <v>472</v>
      </c>
      <c r="I85" s="154">
        <v>306974</v>
      </c>
      <c r="J85" s="154"/>
      <c r="L85" s="152">
        <f>I85/'SNB-ExchangeRateMonthly'!B970</f>
        <v>171302.45535714284</v>
      </c>
      <c r="M85" s="152">
        <f>I85/'SNB-ExchangeRateMonthly'!D970</f>
        <v>207920.61771877541</v>
      </c>
      <c r="O85" s="152">
        <f>'SNB-DomesticFiduciaryDeposits'!H86/'SNB-ExchangeRateMonthly'!B970</f>
        <v>53601.5625</v>
      </c>
      <c r="P85" s="152">
        <f>'SNB-DomesticFiduciaryDeposits'!H86/'SNB-ExchangeRateMonthly'!D970</f>
        <v>65059.604443240314</v>
      </c>
      <c r="T85" s="152">
        <f t="shared" si="0"/>
        <v>224904.01785714284</v>
      </c>
      <c r="U85" s="152">
        <f t="shared" si="1"/>
        <v>272980.22216201574</v>
      </c>
    </row>
    <row r="86" spans="1:21">
      <c r="A86" s="155">
        <v>34028</v>
      </c>
      <c r="B86" s="154">
        <v>31379</v>
      </c>
      <c r="C86" s="154">
        <v>145574</v>
      </c>
      <c r="D86" s="154" t="s">
        <v>472</v>
      </c>
      <c r="E86" s="154">
        <v>46336</v>
      </c>
      <c r="F86" s="154">
        <v>84341</v>
      </c>
      <c r="G86" s="154">
        <v>258</v>
      </c>
      <c r="H86" s="154" t="s">
        <v>472</v>
      </c>
      <c r="I86" s="154">
        <v>307888</v>
      </c>
      <c r="J86" s="154"/>
      <c r="L86" s="152">
        <f>I86/'SNB-ExchangeRateMonthly'!B971</f>
        <v>171401.21360574514</v>
      </c>
      <c r="M86" s="152">
        <f>I86/'SNB-ExchangeRateMonthly'!D971</f>
        <v>202971.85048454083</v>
      </c>
      <c r="O86" s="152">
        <f>'SNB-DomesticFiduciaryDeposits'!H87/'SNB-ExchangeRateMonthly'!B971</f>
        <v>53774.981907253801</v>
      </c>
      <c r="P86" s="152">
        <f>'SNB-DomesticFiduciaryDeposits'!H87/'SNB-ExchangeRateMonthly'!D971</f>
        <v>63679.873426066311</v>
      </c>
      <c r="T86" s="152">
        <f t="shared" si="0"/>
        <v>225176.19551299894</v>
      </c>
      <c r="U86" s="152">
        <f t="shared" si="1"/>
        <v>266651.72391060716</v>
      </c>
    </row>
    <row r="87" spans="1:21">
      <c r="A87" s="155">
        <v>34059</v>
      </c>
      <c r="B87" s="154">
        <v>31230</v>
      </c>
      <c r="C87" s="154">
        <v>145002</v>
      </c>
      <c r="D87" s="154" t="s">
        <v>472</v>
      </c>
      <c r="E87" s="154">
        <v>45847</v>
      </c>
      <c r="F87" s="154">
        <v>83581</v>
      </c>
      <c r="G87" s="154">
        <v>254</v>
      </c>
      <c r="H87" s="154" t="s">
        <v>472</v>
      </c>
      <c r="I87" s="154">
        <v>305914</v>
      </c>
      <c r="J87" s="154"/>
      <c r="L87" s="152">
        <f>I87/'SNB-ExchangeRateMonthly'!B972</f>
        <v>170806.25348967058</v>
      </c>
      <c r="M87" s="152">
        <f>I87/'SNB-ExchangeRateMonthly'!D972</f>
        <v>201259.21052631579</v>
      </c>
      <c r="O87" s="152">
        <f>'SNB-DomesticFiduciaryDeposits'!H88/'SNB-ExchangeRateMonthly'!B972</f>
        <v>52798.436627582356</v>
      </c>
      <c r="P87" s="152">
        <f>'SNB-DomesticFiduciaryDeposits'!H88/'SNB-ExchangeRateMonthly'!D972</f>
        <v>62211.84210526316</v>
      </c>
      <c r="T87" s="152">
        <f t="shared" si="0"/>
        <v>223604.69011725293</v>
      </c>
      <c r="U87" s="152">
        <f t="shared" si="1"/>
        <v>263471.05263157893</v>
      </c>
    </row>
    <row r="88" spans="1:21">
      <c r="A88" s="155">
        <v>34089</v>
      </c>
      <c r="B88" s="154">
        <v>30707</v>
      </c>
      <c r="C88" s="154">
        <v>137122</v>
      </c>
      <c r="D88" s="154" t="s">
        <v>472</v>
      </c>
      <c r="E88" s="154">
        <v>44650</v>
      </c>
      <c r="F88" s="154">
        <v>82788</v>
      </c>
      <c r="G88" s="154">
        <v>252</v>
      </c>
      <c r="H88" s="154" t="s">
        <v>472</v>
      </c>
      <c r="I88" s="154">
        <v>295519</v>
      </c>
      <c r="J88" s="154"/>
      <c r="L88" s="152">
        <f>I88/'SNB-ExchangeRateMonthly'!B973</f>
        <v>165947.32704402515</v>
      </c>
      <c r="M88" s="152">
        <f>I88/'SNB-ExchangeRateMonthly'!D973</f>
        <v>202604.55231043464</v>
      </c>
      <c r="O88" s="152">
        <f>'SNB-DomesticFiduciaryDeposits'!H89/'SNB-ExchangeRateMonthly'!B973</f>
        <v>50895.66486972147</v>
      </c>
      <c r="P88" s="152">
        <f>'SNB-DomesticFiduciaryDeposits'!H89/'SNB-ExchangeRateMonthly'!D973</f>
        <v>62138.351844234196</v>
      </c>
      <c r="T88" s="152">
        <f t="shared" ref="T88:T151" si="2">L88+O88</f>
        <v>216842.99191374663</v>
      </c>
      <c r="U88" s="152">
        <f t="shared" ref="U88:U151" si="3">P88+M88</f>
        <v>264742.90415466885</v>
      </c>
    </row>
    <row r="89" spans="1:21">
      <c r="A89" s="155">
        <v>34120</v>
      </c>
      <c r="B89" s="154">
        <v>30781</v>
      </c>
      <c r="C89" s="154">
        <v>136724</v>
      </c>
      <c r="D89" s="154" t="s">
        <v>472</v>
      </c>
      <c r="E89" s="154">
        <v>44253</v>
      </c>
      <c r="F89" s="154">
        <v>82525</v>
      </c>
      <c r="G89" s="154">
        <v>275</v>
      </c>
      <c r="H89" s="154" t="s">
        <v>472</v>
      </c>
      <c r="I89" s="154">
        <v>294558</v>
      </c>
      <c r="J89" s="154"/>
      <c r="L89" s="152">
        <f>I89/'SNB-ExchangeRateMonthly'!B974</f>
        <v>167058.75680580764</v>
      </c>
      <c r="M89" s="152">
        <f>I89/'SNB-ExchangeRateMonthly'!D974</f>
        <v>203395.93978732219</v>
      </c>
      <c r="O89" s="152">
        <f>'SNB-DomesticFiduciaryDeposits'!H90/'SNB-ExchangeRateMonthly'!B974</f>
        <v>49491.26588021779</v>
      </c>
      <c r="P89" s="152">
        <f>'SNB-DomesticFiduciaryDeposits'!H90/'SNB-ExchangeRateMonthly'!D974</f>
        <v>60256.180085623535</v>
      </c>
      <c r="T89" s="152">
        <f t="shared" si="2"/>
        <v>216550.02268602542</v>
      </c>
      <c r="U89" s="152">
        <f t="shared" si="3"/>
        <v>263652.11987294571</v>
      </c>
    </row>
    <row r="90" spans="1:21">
      <c r="A90" s="155">
        <v>34150</v>
      </c>
      <c r="B90" s="154">
        <v>31080</v>
      </c>
      <c r="C90" s="154">
        <v>142112</v>
      </c>
      <c r="D90" s="154" t="s">
        <v>472</v>
      </c>
      <c r="E90" s="154">
        <v>42865</v>
      </c>
      <c r="F90" s="154">
        <v>82949</v>
      </c>
      <c r="G90" s="154">
        <v>298</v>
      </c>
      <c r="H90" s="154" t="s">
        <v>472</v>
      </c>
      <c r="I90" s="154">
        <v>299304</v>
      </c>
      <c r="J90" s="154"/>
      <c r="L90" s="152">
        <f>I90/'SNB-ExchangeRateMonthly'!B975</f>
        <v>171501.26060050423</v>
      </c>
      <c r="M90" s="152">
        <f>I90/'SNB-ExchangeRateMonthly'!D975</f>
        <v>203303.89892677625</v>
      </c>
      <c r="O90" s="152">
        <f>'SNB-DomesticFiduciaryDeposits'!H91/'SNB-ExchangeRateMonthly'!B975</f>
        <v>50235.503094201238</v>
      </c>
      <c r="P90" s="152">
        <f>'SNB-DomesticFiduciaryDeposits'!H91/'SNB-ExchangeRateMonthly'!D975</f>
        <v>59551.01209074854</v>
      </c>
      <c r="T90" s="152">
        <f t="shared" si="2"/>
        <v>221736.76369470547</v>
      </c>
      <c r="U90" s="152">
        <f t="shared" si="3"/>
        <v>262854.91101752478</v>
      </c>
    </row>
    <row r="91" spans="1:21">
      <c r="A91" s="155">
        <v>34181</v>
      </c>
      <c r="B91" s="154">
        <v>31431</v>
      </c>
      <c r="C91" s="154">
        <v>144342</v>
      </c>
      <c r="D91" s="154" t="s">
        <v>472</v>
      </c>
      <c r="E91" s="154">
        <v>41667</v>
      </c>
      <c r="F91" s="154">
        <v>81014</v>
      </c>
      <c r="G91" s="154">
        <v>286</v>
      </c>
      <c r="H91" s="154" t="s">
        <v>472</v>
      </c>
      <c r="I91" s="154">
        <v>298740</v>
      </c>
      <c r="J91" s="154"/>
      <c r="L91" s="152">
        <f>I91/'SNB-ExchangeRateMonthly'!B976</f>
        <v>173273.01200626415</v>
      </c>
      <c r="M91" s="152">
        <f>I91/'SNB-ExchangeRateMonthly'!D976</f>
        <v>197201.1353884745</v>
      </c>
      <c r="O91" s="152">
        <f>'SNB-DomesticFiduciaryDeposits'!H92/'SNB-ExchangeRateMonthly'!B976</f>
        <v>51109.564410417028</v>
      </c>
      <c r="P91" s="152">
        <f>'SNB-DomesticFiduciaryDeposits'!H92/'SNB-ExchangeRateMonthly'!D976</f>
        <v>58167.535810944617</v>
      </c>
      <c r="T91" s="152">
        <f t="shared" si="2"/>
        <v>224382.57641668117</v>
      </c>
      <c r="U91" s="152">
        <f t="shared" si="3"/>
        <v>255368.67119941913</v>
      </c>
    </row>
    <row r="92" spans="1:21">
      <c r="A92" s="155">
        <v>34212</v>
      </c>
      <c r="B92" s="154">
        <v>31252</v>
      </c>
      <c r="C92" s="154">
        <v>139477</v>
      </c>
      <c r="D92" s="154" t="s">
        <v>472</v>
      </c>
      <c r="E92" s="154">
        <v>41391</v>
      </c>
      <c r="F92" s="154">
        <v>78782</v>
      </c>
      <c r="G92" s="154">
        <v>290</v>
      </c>
      <c r="H92" s="154" t="s">
        <v>472</v>
      </c>
      <c r="I92" s="154">
        <v>291192</v>
      </c>
      <c r="J92" s="154"/>
      <c r="L92" s="152">
        <f>I92/'SNB-ExchangeRateMonthly'!B977</f>
        <v>171642.79398762158</v>
      </c>
      <c r="M92" s="152">
        <f>I92/'SNB-ExchangeRateMonthly'!D977</f>
        <v>194387.18291054739</v>
      </c>
      <c r="O92" s="152">
        <f>'SNB-DomesticFiduciaryDeposits'!H93/'SNB-ExchangeRateMonthly'!B977</f>
        <v>51068.081343943413</v>
      </c>
      <c r="P92" s="152">
        <f>'SNB-DomesticFiduciaryDeposits'!H93/'SNB-ExchangeRateMonthly'!D977</f>
        <v>57835.113484646194</v>
      </c>
      <c r="T92" s="152">
        <f t="shared" si="2"/>
        <v>222710.87533156498</v>
      </c>
      <c r="U92" s="152">
        <f t="shared" si="3"/>
        <v>252222.29639519358</v>
      </c>
    </row>
    <row r="93" spans="1:21">
      <c r="A93" s="155">
        <v>34242</v>
      </c>
      <c r="B93" s="154">
        <v>31245</v>
      </c>
      <c r="C93" s="154">
        <v>134767</v>
      </c>
      <c r="D93" s="154" t="s">
        <v>472</v>
      </c>
      <c r="E93" s="154">
        <v>40896</v>
      </c>
      <c r="F93" s="154">
        <v>75604</v>
      </c>
      <c r="G93" s="154">
        <v>769</v>
      </c>
      <c r="H93" s="154" t="s">
        <v>472</v>
      </c>
      <c r="I93" s="154">
        <v>283281</v>
      </c>
      <c r="J93" s="154"/>
      <c r="L93" s="152">
        <f>I93/'SNB-ExchangeRateMonthly'!B978</f>
        <v>169416.3028527002</v>
      </c>
      <c r="M93" s="152">
        <f>I93/'SNB-ExchangeRateMonthly'!D978</f>
        <v>199606.11612175874</v>
      </c>
      <c r="O93" s="152">
        <f>'SNB-DomesticFiduciaryDeposits'!H94/'SNB-ExchangeRateMonthly'!B978</f>
        <v>49744.034447700498</v>
      </c>
      <c r="P93" s="152">
        <f>'SNB-DomesticFiduciaryDeposits'!H94/'SNB-ExchangeRateMonthly'!D978</f>
        <v>58608.370913190527</v>
      </c>
      <c r="T93" s="152">
        <f t="shared" si="2"/>
        <v>219160.33730040072</v>
      </c>
      <c r="U93" s="152">
        <f t="shared" si="3"/>
        <v>258214.48703494927</v>
      </c>
    </row>
    <row r="94" spans="1:21">
      <c r="A94" s="155">
        <v>34273</v>
      </c>
      <c r="B94" s="154">
        <v>31041</v>
      </c>
      <c r="C94" s="154">
        <v>141447</v>
      </c>
      <c r="D94" s="154" t="s">
        <v>472</v>
      </c>
      <c r="E94" s="154">
        <v>41418</v>
      </c>
      <c r="F94" s="154">
        <v>74881</v>
      </c>
      <c r="G94" s="154">
        <v>288</v>
      </c>
      <c r="H94" s="154" t="s">
        <v>472</v>
      </c>
      <c r="I94" s="154">
        <v>289075</v>
      </c>
      <c r="J94" s="154"/>
      <c r="L94" s="152">
        <f>I94/'SNB-ExchangeRateMonthly'!B979</f>
        <v>172386.54660385236</v>
      </c>
      <c r="M94" s="152">
        <f>I94/'SNB-ExchangeRateMonthly'!D979</f>
        <v>200830.20703070724</v>
      </c>
      <c r="O94" s="152">
        <f>'SNB-DomesticFiduciaryDeposits'!H95/'SNB-ExchangeRateMonthly'!B979</f>
        <v>49949.311229053616</v>
      </c>
      <c r="P94" s="152">
        <f>'SNB-DomesticFiduciaryDeposits'!H95/'SNB-ExchangeRateMonthly'!D979</f>
        <v>58190.912880366821</v>
      </c>
      <c r="T94" s="152">
        <f t="shared" si="2"/>
        <v>222335.85783290598</v>
      </c>
      <c r="U94" s="152">
        <f t="shared" si="3"/>
        <v>259021.11991107406</v>
      </c>
    </row>
    <row r="95" spans="1:21">
      <c r="A95" s="155">
        <v>34303</v>
      </c>
      <c r="B95" s="154">
        <v>31200</v>
      </c>
      <c r="C95" s="154">
        <v>140832</v>
      </c>
      <c r="D95" s="154" t="s">
        <v>472</v>
      </c>
      <c r="E95" s="154">
        <v>40583</v>
      </c>
      <c r="F95" s="154">
        <v>75898</v>
      </c>
      <c r="G95" s="154">
        <v>294</v>
      </c>
      <c r="H95" s="154" t="s">
        <v>472</v>
      </c>
      <c r="I95" s="154">
        <v>288807</v>
      </c>
      <c r="J95" s="154"/>
      <c r="L95" s="152">
        <f>I95/'SNB-ExchangeRateMonthly'!B980</f>
        <v>170851.27780407007</v>
      </c>
      <c r="M95" s="152">
        <f>I95/'SNB-ExchangeRateMonthly'!D980</f>
        <v>193001.20288692863</v>
      </c>
      <c r="O95" s="152">
        <f>'SNB-DomesticFiduciaryDeposits'!H96/'SNB-ExchangeRateMonthly'!B980</f>
        <v>49355.773781353528</v>
      </c>
      <c r="P95" s="152">
        <f>'SNB-DomesticFiduciaryDeposits'!H96/'SNB-ExchangeRateMonthly'!D980</f>
        <v>55754.477412456567</v>
      </c>
      <c r="T95" s="152">
        <f t="shared" si="2"/>
        <v>220207.05158542359</v>
      </c>
      <c r="U95" s="152">
        <f t="shared" si="3"/>
        <v>248755.68029938519</v>
      </c>
    </row>
    <row r="96" spans="1:21">
      <c r="A96" s="155">
        <v>34334</v>
      </c>
      <c r="B96" s="154">
        <v>30854</v>
      </c>
      <c r="C96" s="154">
        <v>138040</v>
      </c>
      <c r="D96" s="154" t="s">
        <v>472</v>
      </c>
      <c r="E96" s="154">
        <v>39571</v>
      </c>
      <c r="F96" s="154">
        <v>74173</v>
      </c>
      <c r="G96" s="154">
        <v>284</v>
      </c>
      <c r="H96" s="154" t="s">
        <v>472</v>
      </c>
      <c r="I96" s="154">
        <v>282922</v>
      </c>
      <c r="J96" s="154"/>
      <c r="L96" s="152">
        <f>I96/'SNB-ExchangeRateMonthly'!B981</f>
        <v>171167.03974832114</v>
      </c>
      <c r="M96" s="152">
        <f>I96/'SNB-ExchangeRateMonthly'!D981</f>
        <v>193252.73224043715</v>
      </c>
      <c r="O96" s="152">
        <f>'SNB-DomesticFiduciaryDeposits'!H97/'SNB-ExchangeRateMonthly'!B981</f>
        <v>49876.580555387496</v>
      </c>
      <c r="P96" s="152">
        <f>'SNB-DomesticFiduciaryDeposits'!H97/'SNB-ExchangeRateMonthly'!D981</f>
        <v>56312.15846994536</v>
      </c>
      <c r="T96" s="152">
        <f t="shared" si="2"/>
        <v>221043.62030370865</v>
      </c>
      <c r="U96" s="152">
        <f t="shared" si="3"/>
        <v>249564.89071038252</v>
      </c>
    </row>
    <row r="97" spans="1:21">
      <c r="A97" s="155">
        <v>34365</v>
      </c>
      <c r="B97" s="154">
        <v>30137</v>
      </c>
      <c r="C97" s="154">
        <v>135638</v>
      </c>
      <c r="D97" s="154" t="s">
        <v>472</v>
      </c>
      <c r="E97" s="154">
        <v>38824</v>
      </c>
      <c r="F97" s="154">
        <v>73863</v>
      </c>
      <c r="G97" s="154">
        <v>282</v>
      </c>
      <c r="H97" s="154" t="s">
        <v>472</v>
      </c>
      <c r="I97" s="154">
        <v>278744</v>
      </c>
      <c r="J97" s="154"/>
      <c r="L97" s="152">
        <f>I97/'SNB-ExchangeRateMonthly'!B982</f>
        <v>170069.55460646737</v>
      </c>
      <c r="M97" s="152">
        <f>I97/'SNB-ExchangeRateMonthly'!D982</f>
        <v>189479.98096662361</v>
      </c>
      <c r="O97" s="152">
        <f>'SNB-DomesticFiduciaryDeposits'!H98/'SNB-ExchangeRateMonthly'!B982</f>
        <v>49959.731543624162</v>
      </c>
      <c r="P97" s="152">
        <f>'SNB-DomesticFiduciaryDeposits'!H98/'SNB-ExchangeRateMonthly'!D982</f>
        <v>55661.749711100536</v>
      </c>
      <c r="T97" s="152">
        <f t="shared" si="2"/>
        <v>220029.28615009153</v>
      </c>
      <c r="U97" s="152">
        <f t="shared" si="3"/>
        <v>245141.73067772415</v>
      </c>
    </row>
    <row r="98" spans="1:21">
      <c r="A98" s="155">
        <v>34393</v>
      </c>
      <c r="B98" s="154">
        <v>29776</v>
      </c>
      <c r="C98" s="154">
        <v>131519</v>
      </c>
      <c r="D98" s="154" t="s">
        <v>472</v>
      </c>
      <c r="E98" s="154">
        <v>37729</v>
      </c>
      <c r="F98" s="154">
        <v>71969</v>
      </c>
      <c r="G98" s="154">
        <v>284</v>
      </c>
      <c r="H98" s="154" t="s">
        <v>472</v>
      </c>
      <c r="I98" s="154">
        <v>271277</v>
      </c>
      <c r="J98" s="154"/>
      <c r="L98" s="152">
        <f>I98/'SNB-ExchangeRateMonthly'!B983</f>
        <v>166499.11004725957</v>
      </c>
      <c r="M98" s="152">
        <f>I98/'SNB-ExchangeRateMonthly'!D983</f>
        <v>186112.10208562019</v>
      </c>
      <c r="O98" s="152">
        <f>'SNB-DomesticFiduciaryDeposits'!H99/'SNB-ExchangeRateMonthly'!B983</f>
        <v>49425.520162032779</v>
      </c>
      <c r="P98" s="152">
        <f>'SNB-DomesticFiduciaryDeposits'!H99/'SNB-ExchangeRateMonthly'!D983</f>
        <v>55247.667398463229</v>
      </c>
      <c r="T98" s="152">
        <f t="shared" si="2"/>
        <v>215924.63020929234</v>
      </c>
      <c r="U98" s="152">
        <f t="shared" si="3"/>
        <v>241359.76948408343</v>
      </c>
    </row>
    <row r="99" spans="1:21">
      <c r="A99" s="155">
        <v>34424</v>
      </c>
      <c r="B99" s="154">
        <v>30129</v>
      </c>
      <c r="C99" s="154">
        <v>134174</v>
      </c>
      <c r="D99" s="154" t="s">
        <v>472</v>
      </c>
      <c r="E99" s="154">
        <v>37921</v>
      </c>
      <c r="F99" s="154">
        <v>71290</v>
      </c>
      <c r="G99" s="154">
        <v>284</v>
      </c>
      <c r="H99" s="154" t="s">
        <v>472</v>
      </c>
      <c r="I99" s="154">
        <v>273798</v>
      </c>
      <c r="J99" s="154"/>
      <c r="L99" s="152">
        <f>I99/'SNB-ExchangeRateMonthly'!B984</f>
        <v>167799.22779922781</v>
      </c>
      <c r="M99" s="152">
        <f>I99/'SNB-ExchangeRateMonthly'!D984</f>
        <v>191453.74449339209</v>
      </c>
      <c r="O99" s="152">
        <f>'SNB-DomesticFiduciaryDeposits'!H100/'SNB-ExchangeRateMonthly'!B984</f>
        <v>49608.38389409818</v>
      </c>
      <c r="P99" s="152">
        <f>'SNB-DomesticFiduciaryDeposits'!H100/'SNB-ExchangeRateMonthly'!D984</f>
        <v>56601.636249213341</v>
      </c>
      <c r="T99" s="152">
        <f t="shared" si="2"/>
        <v>217407.61169332598</v>
      </c>
      <c r="U99" s="152">
        <f t="shared" si="3"/>
        <v>248055.38074260543</v>
      </c>
    </row>
    <row r="100" spans="1:21">
      <c r="A100" s="155">
        <v>34454</v>
      </c>
      <c r="B100" s="154">
        <v>30000</v>
      </c>
      <c r="C100" s="154">
        <v>135446</v>
      </c>
      <c r="D100" s="154" t="s">
        <v>472</v>
      </c>
      <c r="E100" s="154">
        <v>38025</v>
      </c>
      <c r="F100" s="154">
        <v>72548</v>
      </c>
      <c r="G100" s="154">
        <v>291</v>
      </c>
      <c r="H100" s="154" t="s">
        <v>472</v>
      </c>
      <c r="I100" s="154">
        <v>276310</v>
      </c>
      <c r="J100" s="154"/>
      <c r="L100" s="152">
        <f>I100/'SNB-ExchangeRateMonthly'!B985</f>
        <v>168584.50274557658</v>
      </c>
      <c r="M100" s="152">
        <f>I100/'SNB-ExchangeRateMonthly'!D985</f>
        <v>192108.7394841132</v>
      </c>
      <c r="O100" s="152">
        <f>'SNB-DomesticFiduciaryDeposits'!H101/'SNB-ExchangeRateMonthly'!B985</f>
        <v>49348.383160463694</v>
      </c>
      <c r="P100" s="152">
        <f>'SNB-DomesticFiduciaryDeposits'!H101/'SNB-ExchangeRateMonthly'!D985</f>
        <v>56234.443440172428</v>
      </c>
      <c r="T100" s="152">
        <f t="shared" si="2"/>
        <v>217932.88590604026</v>
      </c>
      <c r="U100" s="152">
        <f t="shared" si="3"/>
        <v>248343.18292428565</v>
      </c>
    </row>
    <row r="101" spans="1:21">
      <c r="A101" s="155">
        <v>34485</v>
      </c>
      <c r="B101" s="154">
        <v>30151</v>
      </c>
      <c r="C101" s="154">
        <v>139116</v>
      </c>
      <c r="D101" s="154" t="s">
        <v>472</v>
      </c>
      <c r="E101" s="154">
        <v>37775</v>
      </c>
      <c r="F101" s="154">
        <v>70996</v>
      </c>
      <c r="G101" s="154">
        <v>285</v>
      </c>
      <c r="H101" s="154" t="s">
        <v>472</v>
      </c>
      <c r="I101" s="154">
        <v>278323</v>
      </c>
      <c r="J101" s="154"/>
      <c r="L101" s="152">
        <f>I101/'SNB-ExchangeRateMonthly'!B986</f>
        <v>169121.34653946647</v>
      </c>
      <c r="M101" s="152">
        <f>I101/'SNB-ExchangeRateMonthly'!D986</f>
        <v>196973.10686482661</v>
      </c>
      <c r="O101" s="152">
        <f>'SNB-DomesticFiduciaryDeposits'!H102/'SNB-ExchangeRateMonthly'!B986</f>
        <v>49317.615604302118</v>
      </c>
      <c r="P101" s="152">
        <f>'SNB-DomesticFiduciaryDeposits'!H102/'SNB-ExchangeRateMonthly'!D986</f>
        <v>57439.490445859868</v>
      </c>
      <c r="T101" s="152">
        <f t="shared" si="2"/>
        <v>218438.96214376859</v>
      </c>
      <c r="U101" s="152">
        <f t="shared" si="3"/>
        <v>254412.59731068648</v>
      </c>
    </row>
    <row r="102" spans="1:21">
      <c r="A102" s="155">
        <v>34515</v>
      </c>
      <c r="B102" s="154">
        <v>30542</v>
      </c>
      <c r="C102" s="154">
        <v>134298</v>
      </c>
      <c r="D102" s="154" t="s">
        <v>472</v>
      </c>
      <c r="E102" s="154">
        <v>36984</v>
      </c>
      <c r="F102" s="154">
        <v>69161</v>
      </c>
      <c r="G102" s="154">
        <v>267</v>
      </c>
      <c r="H102" s="154" t="s">
        <v>472</v>
      </c>
      <c r="I102" s="154">
        <v>271252</v>
      </c>
      <c r="J102" s="154"/>
      <c r="L102" s="152">
        <f>I102/'SNB-ExchangeRateMonthly'!B987</f>
        <v>166708.86853911867</v>
      </c>
      <c r="M102" s="152">
        <f>I102/'SNB-ExchangeRateMonthly'!D987</f>
        <v>197173.80242785491</v>
      </c>
      <c r="O102" s="152">
        <f>'SNB-DomesticFiduciaryDeposits'!H103/'SNB-ExchangeRateMonthly'!B987</f>
        <v>49143.26101653248</v>
      </c>
      <c r="P102" s="152">
        <f>'SNB-DomesticFiduciaryDeposits'!H103/'SNB-ExchangeRateMonthly'!D987</f>
        <v>58123.86421458167</v>
      </c>
      <c r="T102" s="152">
        <f t="shared" si="2"/>
        <v>215852.12955565116</v>
      </c>
      <c r="U102" s="152">
        <f t="shared" si="3"/>
        <v>255297.66664243658</v>
      </c>
    </row>
    <row r="103" spans="1:21">
      <c r="A103" s="155">
        <v>34546</v>
      </c>
      <c r="B103" s="154">
        <v>30641</v>
      </c>
      <c r="C103" s="154">
        <v>138626</v>
      </c>
      <c r="D103" s="154" t="s">
        <v>472</v>
      </c>
      <c r="E103" s="154">
        <v>36856</v>
      </c>
      <c r="F103" s="154">
        <v>69248</v>
      </c>
      <c r="G103" s="154">
        <v>257</v>
      </c>
      <c r="H103" s="154" t="s">
        <v>472</v>
      </c>
      <c r="I103" s="154">
        <v>275628</v>
      </c>
      <c r="J103" s="154"/>
      <c r="L103" s="152">
        <f>I103/'SNB-ExchangeRateMonthly'!B988</f>
        <v>170287.9031261584</v>
      </c>
      <c r="M103" s="152">
        <f>I103/'SNB-ExchangeRateMonthly'!D988</f>
        <v>208052.53623188406</v>
      </c>
      <c r="O103" s="152">
        <f>'SNB-DomesticFiduciaryDeposits'!H104/'SNB-ExchangeRateMonthly'!B988</f>
        <v>49510.688249104162</v>
      </c>
      <c r="P103" s="152">
        <f>'SNB-DomesticFiduciaryDeposits'!H104/'SNB-ExchangeRateMonthly'!D988</f>
        <v>60490.640096618357</v>
      </c>
      <c r="T103" s="152">
        <f t="shared" si="2"/>
        <v>219798.59137526256</v>
      </c>
      <c r="U103" s="152">
        <f t="shared" si="3"/>
        <v>268543.17632850242</v>
      </c>
    </row>
    <row r="104" spans="1:21">
      <c r="A104" s="155">
        <v>34577</v>
      </c>
      <c r="B104" s="154">
        <v>30546</v>
      </c>
      <c r="C104" s="154">
        <v>139045</v>
      </c>
      <c r="D104" s="154" t="s">
        <v>472</v>
      </c>
      <c r="E104" s="154">
        <v>36536</v>
      </c>
      <c r="F104" s="154">
        <v>68775</v>
      </c>
      <c r="G104" s="154">
        <v>256</v>
      </c>
      <c r="H104" s="154" t="s">
        <v>472</v>
      </c>
      <c r="I104" s="154">
        <v>275158</v>
      </c>
      <c r="J104" s="154"/>
      <c r="L104" s="152">
        <f>I104/'SNB-ExchangeRateMonthly'!B989</f>
        <v>170640.62015503875</v>
      </c>
      <c r="M104" s="152">
        <f>I104/'SNB-ExchangeRateMonthly'!D989</f>
        <v>208880.2854323237</v>
      </c>
      <c r="O104" s="152">
        <f>'SNB-DomesticFiduciaryDeposits'!H105/'SNB-ExchangeRateMonthly'!B989</f>
        <v>50080.620155038756</v>
      </c>
      <c r="P104" s="152">
        <f>'SNB-DomesticFiduciaryDeposits'!H105/'SNB-ExchangeRateMonthly'!D989</f>
        <v>61303.423669627271</v>
      </c>
      <c r="T104" s="152">
        <f t="shared" si="2"/>
        <v>220721.2403100775</v>
      </c>
      <c r="U104" s="152">
        <f t="shared" si="3"/>
        <v>270183.70910195098</v>
      </c>
    </row>
    <row r="105" spans="1:21">
      <c r="A105" s="155">
        <v>34607</v>
      </c>
      <c r="B105" s="154">
        <v>30772</v>
      </c>
      <c r="C105" s="154">
        <v>136986</v>
      </c>
      <c r="D105" s="154" t="s">
        <v>472</v>
      </c>
      <c r="E105" s="154">
        <v>36018</v>
      </c>
      <c r="F105" s="154">
        <v>67300</v>
      </c>
      <c r="G105" s="154">
        <v>223</v>
      </c>
      <c r="H105" s="154" t="s">
        <v>472</v>
      </c>
      <c r="I105" s="154">
        <v>271299</v>
      </c>
      <c r="J105" s="154"/>
      <c r="L105" s="152">
        <f>I105/'SNB-ExchangeRateMonthly'!B990</f>
        <v>169997.49357729181</v>
      </c>
      <c r="M105" s="152">
        <f>I105/'SNB-ExchangeRateMonthly'!D990</f>
        <v>209983.74613003095</v>
      </c>
      <c r="O105" s="152">
        <f>'SNB-DomesticFiduciaryDeposits'!H106/'SNB-ExchangeRateMonthly'!B990</f>
        <v>50264.42759571402</v>
      </c>
      <c r="P105" s="152">
        <f>'SNB-DomesticFiduciaryDeposits'!H106/'SNB-ExchangeRateMonthly'!D990</f>
        <v>62087.461300309595</v>
      </c>
      <c r="T105" s="152">
        <f t="shared" si="2"/>
        <v>220261.92117300583</v>
      </c>
      <c r="U105" s="152">
        <f t="shared" si="3"/>
        <v>272071.20743034052</v>
      </c>
    </row>
    <row r="106" spans="1:21">
      <c r="A106" s="155">
        <v>34638</v>
      </c>
      <c r="B106" s="154">
        <v>30895</v>
      </c>
      <c r="C106" s="154">
        <v>135686</v>
      </c>
      <c r="D106" s="154" t="s">
        <v>472</v>
      </c>
      <c r="E106" s="154">
        <v>36039</v>
      </c>
      <c r="F106" s="154">
        <v>66965</v>
      </c>
      <c r="G106" s="154">
        <v>202</v>
      </c>
      <c r="H106" s="154" t="s">
        <v>472</v>
      </c>
      <c r="I106" s="154">
        <v>269787</v>
      </c>
      <c r="J106" s="154"/>
      <c r="L106" s="152">
        <f>I106/'SNB-ExchangeRateMonthly'!B991</f>
        <v>169219.72025340275</v>
      </c>
      <c r="M106" s="152">
        <f>I106/'SNB-ExchangeRateMonthly'!D991</f>
        <v>213304.07969639471</v>
      </c>
      <c r="O106" s="152">
        <f>'SNB-DomesticFiduciaryDeposits'!H107/'SNB-ExchangeRateMonthly'!B991</f>
        <v>49843.191369252963</v>
      </c>
      <c r="P106" s="152">
        <f>'SNB-DomesticFiduciaryDeposits'!H107/'SNB-ExchangeRateMonthly'!D991</f>
        <v>62828.115117014553</v>
      </c>
      <c r="T106" s="152">
        <f t="shared" si="2"/>
        <v>219062.91162265569</v>
      </c>
      <c r="U106" s="152">
        <f t="shared" si="3"/>
        <v>276132.19481340924</v>
      </c>
    </row>
    <row r="107" spans="1:21">
      <c r="A107" s="155">
        <v>34668</v>
      </c>
      <c r="B107" s="154">
        <v>30676</v>
      </c>
      <c r="C107" s="154">
        <v>145423</v>
      </c>
      <c r="D107" s="154" t="s">
        <v>472</v>
      </c>
      <c r="E107" s="154">
        <v>36362</v>
      </c>
      <c r="F107" s="154">
        <v>67830</v>
      </c>
      <c r="G107" s="154">
        <v>212</v>
      </c>
      <c r="H107" s="154" t="s">
        <v>472</v>
      </c>
      <c r="I107" s="154">
        <v>280503</v>
      </c>
      <c r="J107" s="154"/>
      <c r="L107" s="152">
        <f>I107/'SNB-ExchangeRateMonthly'!B992</f>
        <v>174160.56128150999</v>
      </c>
      <c r="M107" s="152">
        <f>I107/'SNB-ExchangeRateMonthly'!D992</f>
        <v>216755.27393555368</v>
      </c>
      <c r="O107" s="152">
        <f>'SNB-DomesticFiduciaryDeposits'!H108/'SNB-ExchangeRateMonthly'!B992</f>
        <v>50244.008444058112</v>
      </c>
      <c r="P107" s="152">
        <f>'SNB-DomesticFiduciaryDeposits'!H108/'SNB-ExchangeRateMonthly'!D992</f>
        <v>62532.261803570051</v>
      </c>
      <c r="T107" s="152">
        <f t="shared" si="2"/>
        <v>224404.56972556812</v>
      </c>
      <c r="U107" s="152">
        <f t="shared" si="3"/>
        <v>279287.5357391237</v>
      </c>
    </row>
    <row r="108" spans="1:21">
      <c r="A108" s="155">
        <v>34699</v>
      </c>
      <c r="B108" s="154">
        <v>30546</v>
      </c>
      <c r="C108" s="154">
        <v>144937</v>
      </c>
      <c r="D108" s="154" t="s">
        <v>472</v>
      </c>
      <c r="E108" s="154">
        <v>36008</v>
      </c>
      <c r="F108" s="154">
        <v>67953</v>
      </c>
      <c r="G108" s="154">
        <v>206</v>
      </c>
      <c r="H108" s="154" t="s">
        <v>472</v>
      </c>
      <c r="I108" s="154">
        <v>279650</v>
      </c>
      <c r="J108" s="154"/>
      <c r="L108" s="152">
        <f>I108/'SNB-ExchangeRateMonthly'!B993</f>
        <v>173029.32805345871</v>
      </c>
      <c r="M108" s="152">
        <f>I108/'SNB-ExchangeRateMonthly'!D993</f>
        <v>210437.20370231019</v>
      </c>
      <c r="O108" s="152">
        <f>'SNB-DomesticFiduciaryDeposits'!H109/'SNB-ExchangeRateMonthly'!B993</f>
        <v>49173.988367776263</v>
      </c>
      <c r="P108" s="152">
        <f>'SNB-DomesticFiduciaryDeposits'!H109/'SNB-ExchangeRateMonthly'!D993</f>
        <v>59805.1019640304</v>
      </c>
      <c r="T108" s="152">
        <f t="shared" si="2"/>
        <v>222203.31642123498</v>
      </c>
      <c r="U108" s="152">
        <f t="shared" si="3"/>
        <v>270242.30566634057</v>
      </c>
    </row>
    <row r="109" spans="1:21">
      <c r="A109" s="155">
        <v>34730</v>
      </c>
      <c r="B109" s="154">
        <v>30900</v>
      </c>
      <c r="C109" s="154">
        <v>145082</v>
      </c>
      <c r="D109" s="154" t="s">
        <v>472</v>
      </c>
      <c r="E109" s="154">
        <v>35880</v>
      </c>
      <c r="F109" s="154">
        <v>67198</v>
      </c>
      <c r="G109" s="154">
        <v>196</v>
      </c>
      <c r="H109" s="154" t="s">
        <v>472</v>
      </c>
      <c r="I109" s="154">
        <v>279256</v>
      </c>
      <c r="J109" s="154"/>
      <c r="L109" s="152">
        <f>I109/'SNB-ExchangeRateMonthly'!B994</f>
        <v>174786.25524191023</v>
      </c>
      <c r="M109" s="152">
        <f>I109/'SNB-ExchangeRateMonthly'!D994</f>
        <v>217049.58806155759</v>
      </c>
      <c r="O109" s="152">
        <f>'SNB-DomesticFiduciaryDeposits'!H110/'SNB-ExchangeRateMonthly'!B994</f>
        <v>48127.308005257553</v>
      </c>
      <c r="P109" s="152">
        <f>'SNB-DomesticFiduciaryDeposits'!H110/'SNB-ExchangeRateMonthly'!D994</f>
        <v>59764.495569718638</v>
      </c>
      <c r="T109" s="152">
        <f t="shared" si="2"/>
        <v>222913.5632471678</v>
      </c>
      <c r="U109" s="152">
        <f t="shared" si="3"/>
        <v>276814.08363127621</v>
      </c>
    </row>
    <row r="110" spans="1:21">
      <c r="A110" s="155">
        <v>34758</v>
      </c>
      <c r="B110" s="154">
        <v>30637</v>
      </c>
      <c r="C110" s="154">
        <v>143322</v>
      </c>
      <c r="D110" s="154" t="s">
        <v>472</v>
      </c>
      <c r="E110" s="154">
        <v>36662</v>
      </c>
      <c r="F110" s="154">
        <v>65386</v>
      </c>
      <c r="G110" s="154">
        <v>170</v>
      </c>
      <c r="H110" s="154" t="s">
        <v>472</v>
      </c>
      <c r="I110" s="154">
        <v>276177</v>
      </c>
      <c r="J110" s="154"/>
      <c r="L110" s="152">
        <f>I110/'SNB-ExchangeRateMonthly'!B995</f>
        <v>172632.20402550319</v>
      </c>
      <c r="M110" s="152">
        <f>I110/'SNB-ExchangeRateMonthly'!D995</f>
        <v>217376.62337662338</v>
      </c>
      <c r="O110" s="152">
        <f>'SNB-DomesticFiduciaryDeposits'!H111/'SNB-ExchangeRateMonthly'!B995</f>
        <v>47035.25440680085</v>
      </c>
      <c r="P110" s="152">
        <f>'SNB-DomesticFiduciaryDeposits'!H111/'SNB-ExchangeRateMonthly'!D995</f>
        <v>59226.288862652502</v>
      </c>
      <c r="T110" s="152">
        <f t="shared" si="2"/>
        <v>219667.45843230403</v>
      </c>
      <c r="U110" s="152">
        <f t="shared" si="3"/>
        <v>276602.91223927587</v>
      </c>
    </row>
    <row r="111" spans="1:21">
      <c r="A111" s="155">
        <v>34789</v>
      </c>
      <c r="B111" s="154">
        <v>30634</v>
      </c>
      <c r="C111" s="154">
        <v>134940</v>
      </c>
      <c r="D111" s="154" t="s">
        <v>472</v>
      </c>
      <c r="E111" s="154">
        <v>36446</v>
      </c>
      <c r="F111" s="154">
        <v>61596</v>
      </c>
      <c r="G111" s="154">
        <v>162</v>
      </c>
      <c r="H111" s="154" t="s">
        <v>472</v>
      </c>
      <c r="I111" s="154">
        <v>263778</v>
      </c>
      <c r="J111" s="154"/>
      <c r="L111" s="152">
        <f>I111/'SNB-ExchangeRateMonthly'!B996</f>
        <v>170896.01554907678</v>
      </c>
      <c r="M111" s="152">
        <f>I111/'SNB-ExchangeRateMonthly'!D996</f>
        <v>225181.83370326104</v>
      </c>
      <c r="O111" s="152">
        <f>'SNB-DomesticFiduciaryDeposits'!H112/'SNB-ExchangeRateMonthly'!B996</f>
        <v>47797.214123744743</v>
      </c>
      <c r="P111" s="152">
        <f>'SNB-DomesticFiduciaryDeposits'!H112/'SNB-ExchangeRateMonthly'!D996</f>
        <v>62980.194638893634</v>
      </c>
      <c r="T111" s="152">
        <f t="shared" si="2"/>
        <v>218693.22967282153</v>
      </c>
      <c r="U111" s="152">
        <f t="shared" si="3"/>
        <v>288162.02834215469</v>
      </c>
    </row>
    <row r="112" spans="1:21">
      <c r="A112" s="155">
        <v>34819</v>
      </c>
      <c r="B112" s="154">
        <v>30598</v>
      </c>
      <c r="C112" s="154">
        <v>135846</v>
      </c>
      <c r="D112" s="154" t="s">
        <v>472</v>
      </c>
      <c r="E112" s="154">
        <v>36211</v>
      </c>
      <c r="F112" s="154">
        <v>61744</v>
      </c>
      <c r="G112" s="154">
        <v>151</v>
      </c>
      <c r="H112" s="154" t="s">
        <v>472</v>
      </c>
      <c r="I112" s="154">
        <v>264550</v>
      </c>
      <c r="J112" s="154"/>
      <c r="L112" s="152">
        <f>I112/'SNB-ExchangeRateMonthly'!B997</f>
        <v>173327.65511367359</v>
      </c>
      <c r="M112" s="152">
        <f>I112/'SNB-ExchangeRateMonthly'!D997</f>
        <v>233248.10439075998</v>
      </c>
      <c r="O112" s="152">
        <f>'SNB-DomesticFiduciaryDeposits'!H113/'SNB-ExchangeRateMonthly'!B997</f>
        <v>47457.904736945558</v>
      </c>
      <c r="P112" s="152">
        <f>'SNB-DomesticFiduciaryDeposits'!H113/'SNB-ExchangeRateMonthly'!D997</f>
        <v>63864.397813436779</v>
      </c>
      <c r="T112" s="152">
        <f t="shared" si="2"/>
        <v>220785.55985061915</v>
      </c>
      <c r="U112" s="152">
        <f t="shared" si="3"/>
        <v>297112.50220419676</v>
      </c>
    </row>
    <row r="113" spans="1:21">
      <c r="A113" s="155">
        <v>34850</v>
      </c>
      <c r="B113" s="154">
        <v>30348</v>
      </c>
      <c r="C113" s="154">
        <v>139401</v>
      </c>
      <c r="D113" s="154" t="s">
        <v>472</v>
      </c>
      <c r="E113" s="154">
        <v>36488</v>
      </c>
      <c r="F113" s="154">
        <v>62935</v>
      </c>
      <c r="G113" s="154">
        <v>137</v>
      </c>
      <c r="H113" s="154" t="s">
        <v>472</v>
      </c>
      <c r="I113" s="154">
        <v>269309</v>
      </c>
      <c r="J113" s="154"/>
      <c r="L113" s="152">
        <f>I113/'SNB-ExchangeRateMonthly'!B998</f>
        <v>174558.594762769</v>
      </c>
      <c r="M113" s="152">
        <f>I113/'SNB-ExchangeRateMonthly'!D998</f>
        <v>230908.85706936463</v>
      </c>
      <c r="O113" s="152">
        <f>'SNB-DomesticFiduciaryDeposits'!H114/'SNB-ExchangeRateMonthly'!B998</f>
        <v>46775.991703396423</v>
      </c>
      <c r="P113" s="152">
        <f>'SNB-DomesticFiduciaryDeposits'!H114/'SNB-ExchangeRateMonthly'!D998</f>
        <v>61876.018177141385</v>
      </c>
      <c r="T113" s="152">
        <f t="shared" si="2"/>
        <v>221334.58646616543</v>
      </c>
      <c r="U113" s="152">
        <f t="shared" si="3"/>
        <v>292784.87524650601</v>
      </c>
    </row>
    <row r="114" spans="1:21">
      <c r="A114" s="155">
        <v>34880</v>
      </c>
      <c r="B114" s="154">
        <v>29217</v>
      </c>
      <c r="C114" s="154">
        <v>140761</v>
      </c>
      <c r="D114" s="154" t="s">
        <v>472</v>
      </c>
      <c r="E114" s="154">
        <v>36525</v>
      </c>
      <c r="F114" s="154">
        <v>63175</v>
      </c>
      <c r="G114" s="154">
        <v>134</v>
      </c>
      <c r="H114" s="154" t="s">
        <v>472</v>
      </c>
      <c r="I114" s="154">
        <v>269812</v>
      </c>
      <c r="J114" s="154"/>
      <c r="L114" s="152">
        <f>I114/'SNB-ExchangeRateMonthly'!B999</f>
        <v>175020.75765438506</v>
      </c>
      <c r="M114" s="152">
        <f>I114/'SNB-ExchangeRateMonthly'!D999</f>
        <v>233098.9200863931</v>
      </c>
      <c r="O114" s="152">
        <f>'SNB-DomesticFiduciaryDeposits'!H115/'SNB-ExchangeRateMonthly'!B999</f>
        <v>46373.897249610796</v>
      </c>
      <c r="P114" s="152">
        <f>'SNB-DomesticFiduciaryDeposits'!H115/'SNB-ExchangeRateMonthly'!D999</f>
        <v>61762.419006479482</v>
      </c>
      <c r="T114" s="152">
        <f t="shared" si="2"/>
        <v>221394.65490399586</v>
      </c>
      <c r="U114" s="152">
        <f t="shared" si="3"/>
        <v>294861.33909287257</v>
      </c>
    </row>
    <row r="115" spans="1:21">
      <c r="A115" s="155">
        <v>34911</v>
      </c>
      <c r="B115" s="154">
        <v>28321</v>
      </c>
      <c r="C115" s="154">
        <v>141337</v>
      </c>
      <c r="D115" s="154" t="s">
        <v>472</v>
      </c>
      <c r="E115" s="154">
        <v>36329</v>
      </c>
      <c r="F115" s="154">
        <v>62411</v>
      </c>
      <c r="G115" s="154">
        <v>124</v>
      </c>
      <c r="H115" s="154" t="s">
        <v>472</v>
      </c>
      <c r="I115" s="154">
        <v>268522</v>
      </c>
      <c r="J115" s="154"/>
      <c r="L115" s="152">
        <f>I115/'SNB-ExchangeRateMonthly'!B1000</f>
        <v>172716.27966810318</v>
      </c>
      <c r="M115" s="152">
        <f>I115/'SNB-ExchangeRateMonthly'!D1000</f>
        <v>232325.66187921786</v>
      </c>
      <c r="O115" s="152">
        <f>'SNB-DomesticFiduciaryDeposits'!H116/'SNB-ExchangeRateMonthly'!B1000</f>
        <v>45190.712034476106</v>
      </c>
      <c r="P115" s="152">
        <f>'SNB-DomesticFiduciaryDeposits'!H116/'SNB-ExchangeRateMonthly'!D1000</f>
        <v>60787.333448693549</v>
      </c>
      <c r="T115" s="152">
        <f t="shared" si="2"/>
        <v>217906.99170257928</v>
      </c>
      <c r="U115" s="152">
        <f t="shared" si="3"/>
        <v>293112.9953279114</v>
      </c>
    </row>
    <row r="116" spans="1:21">
      <c r="A116" s="155">
        <v>34942</v>
      </c>
      <c r="B116" s="154">
        <v>27851</v>
      </c>
      <c r="C116" s="154">
        <v>149611</v>
      </c>
      <c r="D116" s="154" t="s">
        <v>472</v>
      </c>
      <c r="E116" s="154">
        <v>35925</v>
      </c>
      <c r="F116" s="154">
        <v>63287</v>
      </c>
      <c r="G116" s="154">
        <v>130</v>
      </c>
      <c r="H116" s="154" t="s">
        <v>472</v>
      </c>
      <c r="I116" s="154">
        <v>276804</v>
      </c>
      <c r="J116" s="154"/>
      <c r="L116" s="152">
        <f>I116/'SNB-ExchangeRateMonthly'!B1001</f>
        <v>177449.83652798258</v>
      </c>
      <c r="M116" s="152">
        <f>I116/'SNB-ExchangeRateMonthly'!D1001</f>
        <v>231055.0918196995</v>
      </c>
      <c r="O116" s="152">
        <f>'SNB-DomesticFiduciaryDeposits'!H117/'SNB-ExchangeRateMonthly'!B1001</f>
        <v>45359.317904993914</v>
      </c>
      <c r="P116" s="152">
        <f>'SNB-DomesticFiduciaryDeposits'!H117/'SNB-ExchangeRateMonthly'!D1001</f>
        <v>59061.769616026715</v>
      </c>
      <c r="T116" s="152">
        <f t="shared" si="2"/>
        <v>222809.1544329765</v>
      </c>
      <c r="U116" s="152">
        <f t="shared" si="3"/>
        <v>290116.86143572623</v>
      </c>
    </row>
    <row r="117" spans="1:21">
      <c r="A117" s="155">
        <v>34972</v>
      </c>
      <c r="B117" s="154">
        <v>27289</v>
      </c>
      <c r="C117" s="154">
        <v>143673</v>
      </c>
      <c r="D117" s="154" t="s">
        <v>472</v>
      </c>
      <c r="E117" s="154">
        <v>34760</v>
      </c>
      <c r="F117" s="154">
        <v>60222</v>
      </c>
      <c r="G117" s="154">
        <v>117</v>
      </c>
      <c r="H117" s="154" t="s">
        <v>472</v>
      </c>
      <c r="I117" s="154">
        <v>266061</v>
      </c>
      <c r="J117" s="154"/>
      <c r="L117" s="152">
        <f>I117/'SNB-ExchangeRateMonthly'!B1002</f>
        <v>173533.13331594053</v>
      </c>
      <c r="M117" s="152">
        <f>I117/'SNB-ExchangeRateMonthly'!D1002</f>
        <v>223749.89487847951</v>
      </c>
      <c r="O117" s="152">
        <f>'SNB-DomesticFiduciaryDeposits'!H118/'SNB-ExchangeRateMonthly'!B1002</f>
        <v>45671.797547612841</v>
      </c>
      <c r="P117" s="152">
        <f>'SNB-DomesticFiduciaryDeposits'!H118/'SNB-ExchangeRateMonthly'!D1002</f>
        <v>58888.234799428137</v>
      </c>
      <c r="T117" s="152">
        <f t="shared" si="2"/>
        <v>219204.93086355337</v>
      </c>
      <c r="U117" s="152">
        <f t="shared" si="3"/>
        <v>282638.12967790762</v>
      </c>
    </row>
    <row r="118" spans="1:21">
      <c r="A118" s="155">
        <v>35003</v>
      </c>
      <c r="B118" s="154">
        <v>26605</v>
      </c>
      <c r="C118" s="154">
        <v>143494</v>
      </c>
      <c r="D118" s="154" t="s">
        <v>472</v>
      </c>
      <c r="E118" s="154">
        <v>34730</v>
      </c>
      <c r="F118" s="154">
        <v>59318</v>
      </c>
      <c r="G118" s="154">
        <v>115</v>
      </c>
      <c r="H118" s="154" t="s">
        <v>472</v>
      </c>
      <c r="I118" s="154">
        <v>264262</v>
      </c>
      <c r="J118" s="154"/>
      <c r="L118" s="152">
        <f>I118/'SNB-ExchangeRateMonthly'!B1003</f>
        <v>174499.47173798204</v>
      </c>
      <c r="M118" s="152">
        <f>I118/'SNB-ExchangeRateMonthly'!D1003</f>
        <v>230796.50655021833</v>
      </c>
      <c r="O118" s="152">
        <f>'SNB-DomesticFiduciaryDeposits'!H119/'SNB-ExchangeRateMonthly'!B1003</f>
        <v>44548.996302165877</v>
      </c>
      <c r="P118" s="152">
        <f>'SNB-DomesticFiduciaryDeposits'!H119/'SNB-ExchangeRateMonthly'!D1003</f>
        <v>58921.397379912662</v>
      </c>
      <c r="T118" s="152">
        <f t="shared" si="2"/>
        <v>219048.46804014791</v>
      </c>
      <c r="U118" s="152">
        <f t="shared" si="3"/>
        <v>289717.903930131</v>
      </c>
    </row>
    <row r="119" spans="1:21">
      <c r="A119" s="155">
        <v>35033</v>
      </c>
      <c r="B119" s="154">
        <v>25702</v>
      </c>
      <c r="C119" s="154">
        <v>148354</v>
      </c>
      <c r="D119" s="154" t="s">
        <v>472</v>
      </c>
      <c r="E119" s="154">
        <v>34824</v>
      </c>
      <c r="F119" s="154">
        <v>60071</v>
      </c>
      <c r="G119" s="154">
        <v>123</v>
      </c>
      <c r="H119" s="154" t="s">
        <v>472</v>
      </c>
      <c r="I119" s="154">
        <v>269074</v>
      </c>
      <c r="J119" s="154"/>
      <c r="L119" s="152">
        <f>I119/'SNB-ExchangeRateMonthly'!B1004</f>
        <v>177853.12975080969</v>
      </c>
      <c r="M119" s="152">
        <f>I119/'SNB-ExchangeRateMonthly'!D1004</f>
        <v>235637.09606795694</v>
      </c>
      <c r="O119" s="152">
        <f>'SNB-DomesticFiduciaryDeposits'!H120/'SNB-ExchangeRateMonthly'!B1004</f>
        <v>44462.290964373053</v>
      </c>
      <c r="P119" s="152">
        <f>'SNB-DomesticFiduciaryDeposits'!H120/'SNB-ExchangeRateMonthly'!D1004</f>
        <v>58907.960416849113</v>
      </c>
      <c r="T119" s="152">
        <f t="shared" si="2"/>
        <v>222315.42071518273</v>
      </c>
      <c r="U119" s="152">
        <f t="shared" si="3"/>
        <v>294545.05648480606</v>
      </c>
    </row>
    <row r="120" spans="1:21">
      <c r="A120" s="155">
        <v>35064</v>
      </c>
      <c r="B120" s="154">
        <v>25032</v>
      </c>
      <c r="C120" s="154">
        <v>149109</v>
      </c>
      <c r="D120" s="154" t="s">
        <v>472</v>
      </c>
      <c r="E120" s="154">
        <v>33666</v>
      </c>
      <c r="F120" s="154">
        <v>60094</v>
      </c>
      <c r="G120" s="154">
        <v>120</v>
      </c>
      <c r="H120" s="154" t="s">
        <v>472</v>
      </c>
      <c r="I120" s="154">
        <v>268021</v>
      </c>
      <c r="J120" s="154"/>
      <c r="L120" s="152">
        <f>I120/'SNB-ExchangeRateMonthly'!B1005</f>
        <v>176527.03681749324</v>
      </c>
      <c r="M120" s="152">
        <f>I120/'SNB-ExchangeRateMonthly'!D1005</f>
        <v>230278.37443079305</v>
      </c>
      <c r="O120" s="152">
        <f>'SNB-DomesticFiduciaryDeposits'!H121/'SNB-ExchangeRateMonthly'!B1005</f>
        <v>44235.658302048345</v>
      </c>
      <c r="P120" s="152">
        <f>'SNB-DomesticFiduciaryDeposits'!H121/'SNB-ExchangeRateMonthly'!D1005</f>
        <v>57705.129306641466</v>
      </c>
      <c r="T120" s="152">
        <f t="shared" si="2"/>
        <v>220762.69511954157</v>
      </c>
      <c r="U120" s="152">
        <f t="shared" si="3"/>
        <v>287983.50373743451</v>
      </c>
    </row>
    <row r="121" spans="1:21">
      <c r="A121" s="155">
        <v>35095</v>
      </c>
      <c r="B121" s="154">
        <v>25777</v>
      </c>
      <c r="C121" s="154">
        <v>159672</v>
      </c>
      <c r="D121" s="154" t="s">
        <v>472</v>
      </c>
      <c r="E121" s="154">
        <v>35708</v>
      </c>
      <c r="F121" s="154">
        <v>61883</v>
      </c>
      <c r="G121" s="154">
        <v>107</v>
      </c>
      <c r="H121" s="154" t="s">
        <v>472</v>
      </c>
      <c r="I121" s="154">
        <v>283147</v>
      </c>
      <c r="J121" s="154"/>
      <c r="L121" s="152">
        <f>I121/'SNB-ExchangeRateMonthly'!B1006</f>
        <v>185804.18662641905</v>
      </c>
      <c r="M121" s="152">
        <f>I121/'SNB-ExchangeRateMonthly'!D1006</f>
        <v>239955.08474576272</v>
      </c>
      <c r="O121" s="152">
        <f>'SNB-DomesticFiduciaryDeposits'!H122/'SNB-ExchangeRateMonthly'!B1006</f>
        <v>44594.133473325019</v>
      </c>
      <c r="P121" s="152">
        <f>'SNB-DomesticFiduciaryDeposits'!H122/'SNB-ExchangeRateMonthly'!D1006</f>
        <v>57590.677966101699</v>
      </c>
      <c r="T121" s="152">
        <f t="shared" si="2"/>
        <v>230398.32009974407</v>
      </c>
      <c r="U121" s="152">
        <f t="shared" si="3"/>
        <v>297545.76271186443</v>
      </c>
    </row>
    <row r="122" spans="1:21">
      <c r="A122" s="155">
        <v>35124</v>
      </c>
      <c r="B122" s="154">
        <v>24899</v>
      </c>
      <c r="C122" s="154">
        <v>159541</v>
      </c>
      <c r="D122" s="154" t="s">
        <v>472</v>
      </c>
      <c r="E122" s="154">
        <v>35875</v>
      </c>
      <c r="F122" s="154">
        <v>61861</v>
      </c>
      <c r="G122" s="154">
        <v>102</v>
      </c>
      <c r="H122" s="154" t="s">
        <v>472</v>
      </c>
      <c r="I122" s="154">
        <v>282278</v>
      </c>
      <c r="J122" s="154"/>
      <c r="L122" s="152">
        <f>I122/'SNB-ExchangeRateMonthly'!B1007</f>
        <v>183309.30579907785</v>
      </c>
      <c r="M122" s="152">
        <f>I122/'SNB-ExchangeRateMonthly'!D1007</f>
        <v>236176.3721552878</v>
      </c>
      <c r="O122" s="152">
        <f>'SNB-DomesticFiduciaryDeposits'!H123/'SNB-ExchangeRateMonthly'!B1007</f>
        <v>44149.620105201633</v>
      </c>
      <c r="P122" s="152">
        <f>'SNB-DomesticFiduciaryDeposits'!H123/'SNB-ExchangeRateMonthly'!D1007</f>
        <v>56882.530120481926</v>
      </c>
      <c r="T122" s="152">
        <f t="shared" si="2"/>
        <v>227458.92590427949</v>
      </c>
      <c r="U122" s="152">
        <f t="shared" si="3"/>
        <v>293058.90227576974</v>
      </c>
    </row>
    <row r="123" spans="1:21">
      <c r="A123" s="155">
        <v>35155</v>
      </c>
      <c r="B123" s="154">
        <v>23049</v>
      </c>
      <c r="C123" s="154">
        <v>160740</v>
      </c>
      <c r="D123" s="154" t="s">
        <v>472</v>
      </c>
      <c r="E123" s="154">
        <v>35649</v>
      </c>
      <c r="F123" s="154">
        <v>62388</v>
      </c>
      <c r="G123" s="154">
        <v>134</v>
      </c>
      <c r="H123" s="154" t="s">
        <v>472</v>
      </c>
      <c r="I123" s="154">
        <v>281960</v>
      </c>
      <c r="J123" s="154"/>
      <c r="L123" s="152">
        <f>I123/'SNB-ExchangeRateMonthly'!B1008</f>
        <v>183986.94942903752</v>
      </c>
      <c r="M123" s="152">
        <f>I123/'SNB-ExchangeRateMonthly'!D1008</f>
        <v>235713.09145627823</v>
      </c>
      <c r="O123" s="152">
        <f>'SNB-DomesticFiduciaryDeposits'!H124/'SNB-ExchangeRateMonthly'!B1008</f>
        <v>44685.807504078308</v>
      </c>
      <c r="P123" s="152">
        <f>'SNB-DomesticFiduciaryDeposits'!H124/'SNB-ExchangeRateMonthly'!D1008</f>
        <v>57248.787828122389</v>
      </c>
      <c r="T123" s="152">
        <f t="shared" si="2"/>
        <v>228672.75693311583</v>
      </c>
      <c r="U123" s="152">
        <f t="shared" si="3"/>
        <v>292961.87928440061</v>
      </c>
    </row>
    <row r="124" spans="1:21">
      <c r="A124" s="155">
        <v>35185</v>
      </c>
      <c r="B124" s="154">
        <v>22754</v>
      </c>
      <c r="C124" s="154">
        <v>167167</v>
      </c>
      <c r="D124" s="154" t="s">
        <v>472</v>
      </c>
      <c r="E124" s="154">
        <v>34964</v>
      </c>
      <c r="F124" s="154">
        <v>64120</v>
      </c>
      <c r="G124" s="154">
        <v>90</v>
      </c>
      <c r="H124" s="154" t="s">
        <v>472</v>
      </c>
      <c r="I124" s="154">
        <v>289095</v>
      </c>
      <c r="J124" s="154"/>
      <c r="L124" s="152">
        <f>I124/'SNB-ExchangeRateMonthly'!B1009</f>
        <v>187480.5447470817</v>
      </c>
      <c r="M124" s="152">
        <f>I124/'SNB-ExchangeRateMonthly'!D1009</f>
        <v>237176.96283534332</v>
      </c>
      <c r="O124" s="152">
        <f>'SNB-DomesticFiduciaryDeposits'!H125/'SNB-ExchangeRateMonthly'!B1009</f>
        <v>44981.19325551232</v>
      </c>
      <c r="P124" s="152">
        <f>'SNB-DomesticFiduciaryDeposits'!H125/'SNB-ExchangeRateMonthly'!D1009</f>
        <v>56904.586102223315</v>
      </c>
      <c r="T124" s="152">
        <f t="shared" si="2"/>
        <v>232461.73800259404</v>
      </c>
      <c r="U124" s="152">
        <f t="shared" si="3"/>
        <v>294081.54893756664</v>
      </c>
    </row>
    <row r="125" spans="1:21">
      <c r="A125" s="155">
        <v>35216</v>
      </c>
      <c r="B125" s="154">
        <v>22508</v>
      </c>
      <c r="C125" s="154">
        <v>171162</v>
      </c>
      <c r="D125" s="154" t="s">
        <v>472</v>
      </c>
      <c r="E125" s="154">
        <v>34808</v>
      </c>
      <c r="F125" s="154">
        <v>65636</v>
      </c>
      <c r="G125" s="154">
        <v>92</v>
      </c>
      <c r="H125" s="154" t="s">
        <v>472</v>
      </c>
      <c r="I125" s="154">
        <v>294206</v>
      </c>
      <c r="J125" s="154"/>
      <c r="L125" s="152">
        <f>I125/'SNB-ExchangeRateMonthly'!B1010</f>
        <v>188183.44633491107</v>
      </c>
      <c r="M125" s="152">
        <f>I125/'SNB-ExchangeRateMonthly'!D1010</f>
        <v>234745.07300726083</v>
      </c>
      <c r="O125" s="152">
        <f>'SNB-DomesticFiduciaryDeposits'!H126/'SNB-ExchangeRateMonthly'!B1010</f>
        <v>45431.75131124472</v>
      </c>
      <c r="P125" s="152">
        <f>'SNB-DomesticFiduciaryDeposits'!H126/'SNB-ExchangeRateMonthly'!D1010</f>
        <v>56672.783850634325</v>
      </c>
      <c r="T125" s="152">
        <f t="shared" si="2"/>
        <v>233615.19764615578</v>
      </c>
      <c r="U125" s="152">
        <f t="shared" si="3"/>
        <v>291417.85685789515</v>
      </c>
    </row>
    <row r="126" spans="1:21">
      <c r="A126" s="155">
        <v>35246</v>
      </c>
      <c r="B126" s="154">
        <v>22740</v>
      </c>
      <c r="C126" s="154">
        <v>171141</v>
      </c>
      <c r="D126" s="154" t="s">
        <v>472</v>
      </c>
      <c r="E126" s="154">
        <v>34574</v>
      </c>
      <c r="F126" s="154">
        <v>64876</v>
      </c>
      <c r="G126" s="154">
        <v>97</v>
      </c>
      <c r="H126" s="154" t="s">
        <v>472</v>
      </c>
      <c r="I126" s="154">
        <v>293428</v>
      </c>
      <c r="J126" s="154"/>
      <c r="L126" s="152">
        <f>I126/'SNB-ExchangeRateMonthly'!B1011</f>
        <v>186362.65481105112</v>
      </c>
      <c r="M126" s="152">
        <f>I126/'SNB-ExchangeRateMonthly'!D1011</f>
        <v>233602.42018947535</v>
      </c>
      <c r="O126" s="152">
        <f>'SNB-DomesticFiduciaryDeposits'!H127/'SNB-ExchangeRateMonthly'!B1011</f>
        <v>45987.297554779296</v>
      </c>
      <c r="P126" s="152">
        <f>'SNB-DomesticFiduciaryDeposits'!H127/'SNB-ExchangeRateMonthly'!D1011</f>
        <v>57644.295836318764</v>
      </c>
      <c r="T126" s="152">
        <f t="shared" si="2"/>
        <v>232349.95236583042</v>
      </c>
      <c r="U126" s="152">
        <f t="shared" si="3"/>
        <v>291246.7160257941</v>
      </c>
    </row>
    <row r="127" spans="1:21">
      <c r="A127" s="155">
        <v>35277</v>
      </c>
      <c r="B127" s="154">
        <v>23454</v>
      </c>
      <c r="C127" s="154">
        <v>166242</v>
      </c>
      <c r="D127" s="154" t="s">
        <v>472</v>
      </c>
      <c r="E127" s="154">
        <v>34103</v>
      </c>
      <c r="F127" s="154">
        <v>63051</v>
      </c>
      <c r="G127" s="154">
        <v>91</v>
      </c>
      <c r="H127" s="154" t="s">
        <v>472</v>
      </c>
      <c r="I127" s="154">
        <v>286941</v>
      </c>
      <c r="J127" s="154"/>
      <c r="L127" s="152">
        <f>I127/'SNB-ExchangeRateMonthly'!B1012</f>
        <v>183185.01021450458</v>
      </c>
      <c r="M127" s="152">
        <f>I127/'SNB-ExchangeRateMonthly'!D1012</f>
        <v>232642.28960596723</v>
      </c>
      <c r="O127" s="152">
        <f>'SNB-DomesticFiduciaryDeposits'!H128/'SNB-ExchangeRateMonthly'!B1012</f>
        <v>45602.655771195095</v>
      </c>
      <c r="P127" s="152">
        <f>'SNB-DomesticFiduciaryDeposits'!H128/'SNB-ExchangeRateMonthly'!D1012</f>
        <v>57914.707313118204</v>
      </c>
      <c r="T127" s="152">
        <f t="shared" si="2"/>
        <v>228787.66598569968</v>
      </c>
      <c r="U127" s="152">
        <f t="shared" si="3"/>
        <v>290556.99691908545</v>
      </c>
    </row>
    <row r="128" spans="1:21">
      <c r="A128" s="155">
        <v>35308</v>
      </c>
      <c r="B128" s="154">
        <v>23419</v>
      </c>
      <c r="C128" s="154">
        <v>165560</v>
      </c>
      <c r="D128" s="154" t="s">
        <v>472</v>
      </c>
      <c r="E128" s="154">
        <v>32929</v>
      </c>
      <c r="F128" s="154">
        <v>63307</v>
      </c>
      <c r="G128" s="154">
        <v>103</v>
      </c>
      <c r="H128" s="154" t="s">
        <v>472</v>
      </c>
      <c r="I128" s="154">
        <v>285318</v>
      </c>
      <c r="J128" s="154"/>
      <c r="L128" s="152">
        <f>I128/'SNB-ExchangeRateMonthly'!B1013</f>
        <v>184887.24727838257</v>
      </c>
      <c r="M128" s="152">
        <f>I128/'SNB-ExchangeRateMonthly'!D1013</f>
        <v>237329.89519214776</v>
      </c>
      <c r="O128" s="152">
        <f>'SNB-DomesticFiduciaryDeposits'!H129/'SNB-ExchangeRateMonthly'!B1013</f>
        <v>47013.996889580092</v>
      </c>
      <c r="P128" s="152">
        <f>'SNB-DomesticFiduciaryDeposits'!H129/'SNB-ExchangeRateMonthly'!D1013</f>
        <v>60349.359507569461</v>
      </c>
      <c r="T128" s="152">
        <f t="shared" si="2"/>
        <v>231901.24416796266</v>
      </c>
      <c r="U128" s="152">
        <f t="shared" si="3"/>
        <v>297679.25469971722</v>
      </c>
    </row>
    <row r="129" spans="1:21">
      <c r="A129" s="155">
        <v>35338</v>
      </c>
      <c r="B129" s="154">
        <v>23107</v>
      </c>
      <c r="C129" s="154">
        <v>174220</v>
      </c>
      <c r="D129" s="154" t="s">
        <v>472</v>
      </c>
      <c r="E129" s="154">
        <v>33958</v>
      </c>
      <c r="F129" s="154">
        <v>65596</v>
      </c>
      <c r="G129" s="154">
        <v>93</v>
      </c>
      <c r="H129" s="154" t="s">
        <v>472</v>
      </c>
      <c r="I129" s="154">
        <v>296974</v>
      </c>
      <c r="J129" s="154"/>
      <c r="L129" s="152">
        <f>I129/'SNB-ExchangeRateMonthly'!B1014</f>
        <v>189990.40368498498</v>
      </c>
      <c r="M129" s="152">
        <f>I129/'SNB-ExchangeRateMonthly'!D1014</f>
        <v>241265.74051507024</v>
      </c>
      <c r="O129" s="152">
        <f>'SNB-DomesticFiduciaryDeposits'!H130/'SNB-ExchangeRateMonthly'!B1014</f>
        <v>47140.937879854137</v>
      </c>
      <c r="P129" s="152">
        <f>'SNB-DomesticFiduciaryDeposits'!H130/'SNB-ExchangeRateMonthly'!D1014</f>
        <v>59863.514501584199</v>
      </c>
      <c r="T129" s="152">
        <f t="shared" si="2"/>
        <v>237131.34156483912</v>
      </c>
      <c r="U129" s="152">
        <f t="shared" si="3"/>
        <v>301129.25501665444</v>
      </c>
    </row>
    <row r="130" spans="1:21">
      <c r="A130" s="155">
        <v>35369</v>
      </c>
      <c r="B130" s="154">
        <v>22006</v>
      </c>
      <c r="C130" s="154">
        <v>175897</v>
      </c>
      <c r="D130" s="154" t="s">
        <v>472</v>
      </c>
      <c r="E130" s="154">
        <v>33364</v>
      </c>
      <c r="F130" s="154">
        <v>67293</v>
      </c>
      <c r="G130" s="154">
        <v>94</v>
      </c>
      <c r="H130" s="154" t="s">
        <v>472</v>
      </c>
      <c r="I130" s="154">
        <v>298654</v>
      </c>
      <c r="J130" s="154"/>
      <c r="L130" s="152">
        <f>I130/'SNB-ExchangeRateMonthly'!B1015</f>
        <v>188627.55005368535</v>
      </c>
      <c r="M130" s="152">
        <f>I130/'SNB-ExchangeRateMonthly'!D1015</f>
        <v>237517.09877525052</v>
      </c>
      <c r="O130" s="152">
        <f>'SNB-DomesticFiduciaryDeposits'!H131/'SNB-ExchangeRateMonthly'!B1015</f>
        <v>46156.129602728477</v>
      </c>
      <c r="P130" s="152">
        <f>'SNB-DomesticFiduciaryDeposits'!H131/'SNB-ExchangeRateMonthly'!D1015</f>
        <v>58119.13472244313</v>
      </c>
      <c r="T130" s="152">
        <f t="shared" si="2"/>
        <v>234783.67965641382</v>
      </c>
      <c r="U130" s="152">
        <f t="shared" si="3"/>
        <v>295636.23349769367</v>
      </c>
    </row>
    <row r="131" spans="1:21">
      <c r="A131" s="155">
        <v>35399</v>
      </c>
      <c r="B131" s="154">
        <v>21770</v>
      </c>
      <c r="C131" s="154">
        <v>184444</v>
      </c>
      <c r="D131" s="154" t="s">
        <v>472</v>
      </c>
      <c r="E131" s="154">
        <v>33027</v>
      </c>
      <c r="F131" s="154">
        <v>69502</v>
      </c>
      <c r="G131" s="154">
        <v>94</v>
      </c>
      <c r="H131" s="154" t="s">
        <v>472</v>
      </c>
      <c r="I131" s="154">
        <v>308837</v>
      </c>
      <c r="J131" s="154"/>
      <c r="L131" s="152">
        <f>I131/'SNB-ExchangeRateMonthly'!B1016</f>
        <v>189703.31695331694</v>
      </c>
      <c r="M131" s="152">
        <f>I131/'SNB-ExchangeRateMonthly'!D1016</f>
        <v>242453.28937038782</v>
      </c>
      <c r="O131" s="152">
        <f>'SNB-DomesticFiduciaryDeposits'!H132/'SNB-ExchangeRateMonthly'!B1016</f>
        <v>45582.923832923829</v>
      </c>
      <c r="P131" s="152">
        <f>'SNB-DomesticFiduciaryDeposits'!H132/'SNB-ExchangeRateMonthly'!D1016</f>
        <v>58257.968283875016</v>
      </c>
      <c r="T131" s="152">
        <f t="shared" si="2"/>
        <v>235286.24078624079</v>
      </c>
      <c r="U131" s="152">
        <f t="shared" si="3"/>
        <v>300711.25765426282</v>
      </c>
    </row>
    <row r="132" spans="1:21">
      <c r="A132" s="155">
        <v>35430</v>
      </c>
      <c r="B132" s="154">
        <v>22136</v>
      </c>
      <c r="C132" s="154">
        <v>193734</v>
      </c>
      <c r="D132" s="154" t="s">
        <v>472</v>
      </c>
      <c r="E132" s="154">
        <v>33745</v>
      </c>
      <c r="F132" s="154">
        <v>72482</v>
      </c>
      <c r="G132" s="154">
        <v>95</v>
      </c>
      <c r="H132" s="154" t="s">
        <v>472</v>
      </c>
      <c r="I132" s="154">
        <v>322192</v>
      </c>
      <c r="J132" s="154"/>
      <c r="L132" s="152">
        <f>I132/'SNB-ExchangeRateMonthly'!B1017</f>
        <v>194196.85371587003</v>
      </c>
      <c r="M132" s="152">
        <f>I132/'SNB-ExchangeRateMonthly'!D1017</f>
        <v>242797.28711379052</v>
      </c>
      <c r="O132" s="152">
        <f>'SNB-DomesticFiduciaryDeposits'!H133/'SNB-ExchangeRateMonthly'!B1017</f>
        <v>46510.758845157012</v>
      </c>
      <c r="P132" s="152">
        <f>'SNB-DomesticFiduciaryDeposits'!H133/'SNB-ExchangeRateMonthly'!D1017</f>
        <v>58150.71590052751</v>
      </c>
      <c r="T132" s="152">
        <f t="shared" si="2"/>
        <v>240707.61256102705</v>
      </c>
      <c r="U132" s="152">
        <f t="shared" si="3"/>
        <v>300948.003014318</v>
      </c>
    </row>
    <row r="133" spans="1:21">
      <c r="A133" s="155">
        <v>35461</v>
      </c>
      <c r="B133" s="154">
        <v>22012</v>
      </c>
      <c r="C133" s="154">
        <v>207926</v>
      </c>
      <c r="D133" s="154" t="s">
        <v>472</v>
      </c>
      <c r="E133" s="154">
        <v>34055</v>
      </c>
      <c r="F133" s="154">
        <v>74182</v>
      </c>
      <c r="G133" s="154">
        <v>100</v>
      </c>
      <c r="H133" s="154" t="s">
        <v>472</v>
      </c>
      <c r="I133" s="154">
        <v>338275</v>
      </c>
      <c r="J133" s="154"/>
      <c r="L133" s="152">
        <f>I133/'SNB-ExchangeRateMonthly'!B1018</f>
        <v>200115.35731187885</v>
      </c>
      <c r="M133" s="152">
        <f>I133/'SNB-ExchangeRateMonthly'!D1018</f>
        <v>242926.39138240574</v>
      </c>
      <c r="O133" s="152">
        <f>'SNB-DomesticFiduciaryDeposits'!H134/'SNB-ExchangeRateMonthly'!B1018</f>
        <v>46936.228111689546</v>
      </c>
      <c r="P133" s="152">
        <f>'SNB-DomesticFiduciaryDeposits'!H134/'SNB-ExchangeRateMonthly'!D1018</f>
        <v>56977.378815080789</v>
      </c>
      <c r="T133" s="152">
        <f t="shared" si="2"/>
        <v>247051.58542356838</v>
      </c>
      <c r="U133" s="152">
        <f t="shared" si="3"/>
        <v>299903.7701974865</v>
      </c>
    </row>
    <row r="134" spans="1:21">
      <c r="A134" s="155">
        <v>35489</v>
      </c>
      <c r="B134" s="154">
        <v>21804</v>
      </c>
      <c r="C134" s="154">
        <v>213866</v>
      </c>
      <c r="D134" s="154" t="s">
        <v>472</v>
      </c>
      <c r="E134" s="154">
        <v>35087</v>
      </c>
      <c r="F134" s="154">
        <v>74652</v>
      </c>
      <c r="G134" s="154">
        <v>106</v>
      </c>
      <c r="H134" s="154" t="s">
        <v>472</v>
      </c>
      <c r="I134" s="154">
        <v>345515</v>
      </c>
      <c r="J134" s="154"/>
      <c r="L134" s="152">
        <f>I134/'SNB-ExchangeRateMonthly'!B1019</f>
        <v>203915.84041548631</v>
      </c>
      <c r="M134" s="152">
        <f>I134/'SNB-ExchangeRateMonthly'!D1019</f>
        <v>237859.69984854746</v>
      </c>
      <c r="O134" s="152">
        <f>'SNB-DomesticFiduciaryDeposits'!H135/'SNB-ExchangeRateMonthly'!B1019</f>
        <v>47583.805476864967</v>
      </c>
      <c r="P134" s="152">
        <f>'SNB-DomesticFiduciaryDeposits'!H135/'SNB-ExchangeRateMonthly'!D1019</f>
        <v>55504.612419110563</v>
      </c>
      <c r="T134" s="152">
        <f t="shared" si="2"/>
        <v>251499.64589235128</v>
      </c>
      <c r="U134" s="152">
        <f t="shared" si="3"/>
        <v>293364.31226765801</v>
      </c>
    </row>
    <row r="135" spans="1:21">
      <c r="A135" s="155">
        <v>35520</v>
      </c>
      <c r="B135" s="154">
        <v>22674</v>
      </c>
      <c r="C135" s="154">
        <v>212726</v>
      </c>
      <c r="D135" s="154" t="s">
        <v>472</v>
      </c>
      <c r="E135" s="154">
        <v>34743</v>
      </c>
      <c r="F135" s="154">
        <v>73913</v>
      </c>
      <c r="G135" s="154">
        <v>99</v>
      </c>
      <c r="H135" s="154" t="s">
        <v>472</v>
      </c>
      <c r="I135" s="154">
        <v>344155</v>
      </c>
      <c r="J135" s="154"/>
      <c r="L135" s="152">
        <f>I135/'SNB-ExchangeRateMonthly'!B1020</f>
        <v>204331.17615626671</v>
      </c>
      <c r="M135" s="152">
        <f>I135/'SNB-ExchangeRateMonthly'!D1020</f>
        <v>234869.99249300483</v>
      </c>
      <c r="O135" s="152">
        <f>'SNB-DomesticFiduciaryDeposits'!H136/'SNB-ExchangeRateMonthly'!B1020</f>
        <v>48662.352312533396</v>
      </c>
      <c r="P135" s="152">
        <f>'SNB-DomesticFiduciaryDeposits'!H136/'SNB-ExchangeRateMonthly'!D1020</f>
        <v>55935.303350849652</v>
      </c>
      <c r="T135" s="152">
        <f t="shared" si="2"/>
        <v>252993.5284688001</v>
      </c>
      <c r="U135" s="152">
        <f t="shared" si="3"/>
        <v>290805.29584385449</v>
      </c>
    </row>
    <row r="136" spans="1:21">
      <c r="A136" s="155">
        <v>35550</v>
      </c>
      <c r="B136" s="154">
        <v>23169</v>
      </c>
      <c r="C136" s="154">
        <v>214638</v>
      </c>
      <c r="D136" s="154" t="s">
        <v>472</v>
      </c>
      <c r="E136" s="154">
        <v>34255</v>
      </c>
      <c r="F136" s="154">
        <v>74173</v>
      </c>
      <c r="G136" s="154">
        <v>138</v>
      </c>
      <c r="H136" s="154" t="s">
        <v>472</v>
      </c>
      <c r="I136" s="154">
        <v>346373</v>
      </c>
      <c r="J136" s="154"/>
      <c r="L136" s="152">
        <f>I136/'SNB-ExchangeRateMonthly'!B1021</f>
        <v>206975.20167314014</v>
      </c>
      <c r="M136" s="152">
        <f>I136/'SNB-ExchangeRateMonthly'!D1021</f>
        <v>237258.03137201178</v>
      </c>
      <c r="O136" s="152">
        <f>'SNB-DomesticFiduciaryDeposits'!H137/'SNB-ExchangeRateMonthly'!B1021</f>
        <v>49227.965342097399</v>
      </c>
      <c r="P136" s="152">
        <f>'SNB-DomesticFiduciaryDeposits'!H137/'SNB-ExchangeRateMonthly'!D1021</f>
        <v>56430.577436810745</v>
      </c>
      <c r="T136" s="152">
        <f t="shared" si="2"/>
        <v>256203.16701523753</v>
      </c>
      <c r="U136" s="152">
        <f t="shared" si="3"/>
        <v>293688.60880882252</v>
      </c>
    </row>
    <row r="137" spans="1:21">
      <c r="A137" s="155">
        <v>35581</v>
      </c>
      <c r="B137" s="154">
        <v>22530</v>
      </c>
      <c r="C137" s="154">
        <v>201992</v>
      </c>
      <c r="D137" s="154" t="s">
        <v>472</v>
      </c>
      <c r="E137" s="154">
        <v>32289</v>
      </c>
      <c r="F137" s="154">
        <v>69906</v>
      </c>
      <c r="G137" s="154">
        <v>210</v>
      </c>
      <c r="H137" s="154" t="s">
        <v>472</v>
      </c>
      <c r="I137" s="154">
        <v>326927</v>
      </c>
      <c r="J137" s="154"/>
      <c r="L137" s="152">
        <f>I137/'SNB-ExchangeRateMonthly'!B1022</f>
        <v>198788.15517451052</v>
      </c>
      <c r="M137" s="152">
        <f>I137/'SNB-ExchangeRateMonthly'!D1022</f>
        <v>228237.22423903938</v>
      </c>
      <c r="O137" s="152">
        <f>'SNB-DomesticFiduciaryDeposits'!H138/'SNB-ExchangeRateMonthly'!B1022</f>
        <v>47778.79119542746</v>
      </c>
      <c r="P137" s="152">
        <f>'SNB-DomesticFiduciaryDeposits'!H138/'SNB-ExchangeRateMonthly'!D1022</f>
        <v>54856.883552080428</v>
      </c>
      <c r="T137" s="152">
        <f t="shared" si="2"/>
        <v>246566.94636993797</v>
      </c>
      <c r="U137" s="152">
        <f t="shared" si="3"/>
        <v>283094.10779111984</v>
      </c>
    </row>
    <row r="138" spans="1:21">
      <c r="A138" s="155">
        <v>35611</v>
      </c>
      <c r="B138" s="154">
        <v>20674</v>
      </c>
      <c r="C138" s="154">
        <v>214856</v>
      </c>
      <c r="D138" s="154" t="s">
        <v>472</v>
      </c>
      <c r="E138" s="154">
        <v>32774</v>
      </c>
      <c r="F138" s="154">
        <v>72871</v>
      </c>
      <c r="G138" s="154">
        <v>96</v>
      </c>
      <c r="H138" s="154" t="s">
        <v>472</v>
      </c>
      <c r="I138" s="154">
        <v>341271</v>
      </c>
      <c r="J138" s="154"/>
      <c r="L138" s="152">
        <f>I138/'SNB-ExchangeRateMonthly'!B1023</f>
        <v>208180.93088513392</v>
      </c>
      <c r="M138" s="152">
        <f>I138/'SNB-ExchangeRateMonthly'!D1023</f>
        <v>236812.85129415028</v>
      </c>
      <c r="O138" s="152">
        <f>'SNB-DomesticFiduciaryDeposits'!H139/'SNB-ExchangeRateMonthly'!B1023</f>
        <v>47852.132007564207</v>
      </c>
      <c r="P138" s="152">
        <f>'SNB-DomesticFiduciaryDeposits'!H139/'SNB-ExchangeRateMonthly'!D1023</f>
        <v>54433.418916105751</v>
      </c>
      <c r="T138" s="152">
        <f t="shared" si="2"/>
        <v>256033.06289269813</v>
      </c>
      <c r="U138" s="152">
        <f t="shared" si="3"/>
        <v>291246.27021025604</v>
      </c>
    </row>
    <row r="139" spans="1:21">
      <c r="A139" s="155">
        <v>35642</v>
      </c>
      <c r="B139" s="154">
        <v>20661</v>
      </c>
      <c r="C139" s="154">
        <v>225753</v>
      </c>
      <c r="D139" s="154" t="s">
        <v>472</v>
      </c>
      <c r="E139" s="154">
        <v>32413</v>
      </c>
      <c r="F139" s="154">
        <v>73759</v>
      </c>
      <c r="G139" s="154">
        <v>97</v>
      </c>
      <c r="H139" s="154" t="s">
        <v>472</v>
      </c>
      <c r="I139" s="154">
        <v>352683</v>
      </c>
      <c r="J139" s="154"/>
      <c r="L139" s="152">
        <f>I139/'SNB-ExchangeRateMonthly'!B1024</f>
        <v>215602.76317398212</v>
      </c>
      <c r="M139" s="152">
        <f>I139/'SNB-ExchangeRateMonthly'!D1024</f>
        <v>238267.12606404541</v>
      </c>
      <c r="O139" s="152">
        <f>'SNB-DomesticFiduciaryDeposits'!H140/'SNB-ExchangeRateMonthly'!B1024</f>
        <v>49098.911847414107</v>
      </c>
      <c r="P139" s="152">
        <f>'SNB-DomesticFiduciaryDeposits'!H140/'SNB-ExchangeRateMonthly'!D1024</f>
        <v>54260.235103364408</v>
      </c>
      <c r="T139" s="152">
        <f t="shared" si="2"/>
        <v>264701.67502139625</v>
      </c>
      <c r="U139" s="152">
        <f t="shared" si="3"/>
        <v>292527.36116740981</v>
      </c>
    </row>
    <row r="140" spans="1:21">
      <c r="A140" s="155">
        <v>35673</v>
      </c>
      <c r="B140" s="154">
        <v>20328</v>
      </c>
      <c r="C140" s="154">
        <v>225498</v>
      </c>
      <c r="D140" s="154" t="s">
        <v>472</v>
      </c>
      <c r="E140" s="154">
        <v>32647</v>
      </c>
      <c r="F140" s="154">
        <v>72210</v>
      </c>
      <c r="G140" s="154">
        <v>86</v>
      </c>
      <c r="H140" s="154" t="s">
        <v>472</v>
      </c>
      <c r="I140" s="154">
        <v>350769</v>
      </c>
      <c r="J140" s="154"/>
      <c r="L140" s="152">
        <f>I140/'SNB-ExchangeRateMonthly'!B1025</f>
        <v>216190.4468412943</v>
      </c>
      <c r="M140" s="152">
        <f>I140/'SNB-ExchangeRateMonthly'!D1025</f>
        <v>231607.13106635853</v>
      </c>
      <c r="O140" s="152">
        <f>'SNB-DomesticFiduciaryDeposits'!H141/'SNB-ExchangeRateMonthly'!B1025</f>
        <v>49050.231124807397</v>
      </c>
      <c r="P140" s="152">
        <f>'SNB-DomesticFiduciaryDeposits'!H141/'SNB-ExchangeRateMonthly'!D1025</f>
        <v>52548.035655331791</v>
      </c>
      <c r="T140" s="152">
        <f t="shared" si="2"/>
        <v>265240.67796610168</v>
      </c>
      <c r="U140" s="152">
        <f t="shared" si="3"/>
        <v>284155.16672169033</v>
      </c>
    </row>
    <row r="141" spans="1:21">
      <c r="A141" s="155">
        <v>35703</v>
      </c>
      <c r="B141" s="154">
        <v>20335</v>
      </c>
      <c r="C141" s="154">
        <v>222102</v>
      </c>
      <c r="D141" s="154" t="s">
        <v>472</v>
      </c>
      <c r="E141" s="154">
        <v>32081</v>
      </c>
      <c r="F141" s="154">
        <v>71655</v>
      </c>
      <c r="G141" s="154">
        <v>95</v>
      </c>
      <c r="H141" s="154" t="s">
        <v>472</v>
      </c>
      <c r="I141" s="154">
        <v>346268</v>
      </c>
      <c r="J141" s="154"/>
      <c r="L141" s="152">
        <f>I141/'SNB-ExchangeRateMonthly'!B1026</f>
        <v>213798.46875771793</v>
      </c>
      <c r="M141" s="152">
        <f>I141/'SNB-ExchangeRateMonthly'!D1026</f>
        <v>235236.41304347827</v>
      </c>
      <c r="O141" s="152">
        <f>'SNB-DomesticFiduciaryDeposits'!H142/'SNB-ExchangeRateMonthly'!B1026</f>
        <v>49728.32798221783</v>
      </c>
      <c r="P141" s="152">
        <f>'SNB-DomesticFiduciaryDeposits'!H142/'SNB-ExchangeRateMonthly'!D1026</f>
        <v>54714.67391304348</v>
      </c>
      <c r="T141" s="152">
        <f t="shared" si="2"/>
        <v>263526.79673993576</v>
      </c>
      <c r="U141" s="152">
        <f t="shared" si="3"/>
        <v>289951.08695652173</v>
      </c>
    </row>
    <row r="142" spans="1:21">
      <c r="A142" s="155">
        <v>35734</v>
      </c>
      <c r="B142" s="154">
        <v>20163</v>
      </c>
      <c r="C142" s="154">
        <v>216297</v>
      </c>
      <c r="D142" s="154" t="s">
        <v>472</v>
      </c>
      <c r="E142" s="154">
        <v>31179</v>
      </c>
      <c r="F142" s="154">
        <v>70746</v>
      </c>
      <c r="G142" s="154">
        <v>88</v>
      </c>
      <c r="H142" s="154" t="s">
        <v>472</v>
      </c>
      <c r="I142" s="154">
        <v>338473</v>
      </c>
      <c r="J142" s="154"/>
      <c r="L142" s="152">
        <f>I142/'SNB-ExchangeRateMonthly'!B1027</f>
        <v>208175.77956823912</v>
      </c>
      <c r="M142" s="152">
        <f>I142/'SNB-ExchangeRateMonthly'!D1027</f>
        <v>233059.9738346072</v>
      </c>
      <c r="O142" s="152">
        <f>'SNB-DomesticFiduciaryDeposits'!H143/'SNB-ExchangeRateMonthly'!B1027</f>
        <v>48468.540500645795</v>
      </c>
      <c r="P142" s="152">
        <f>'SNB-DomesticFiduciaryDeposits'!H143/'SNB-ExchangeRateMonthly'!D1027</f>
        <v>54262.204778627005</v>
      </c>
      <c r="T142" s="152">
        <f t="shared" si="2"/>
        <v>256644.3200688849</v>
      </c>
      <c r="U142" s="152">
        <f t="shared" si="3"/>
        <v>287322.17861323419</v>
      </c>
    </row>
    <row r="143" spans="1:21">
      <c r="A143" s="155">
        <v>35764</v>
      </c>
      <c r="B143" s="154">
        <v>20301</v>
      </c>
      <c r="C143" s="154">
        <v>222736</v>
      </c>
      <c r="D143" s="154" t="s">
        <v>472</v>
      </c>
      <c r="E143" s="154">
        <v>31026</v>
      </c>
      <c r="F143" s="154">
        <v>71482</v>
      </c>
      <c r="G143" s="154">
        <v>89</v>
      </c>
      <c r="H143" s="154" t="s">
        <v>472</v>
      </c>
      <c r="I143" s="154">
        <v>345634</v>
      </c>
      <c r="J143" s="154"/>
      <c r="L143" s="152">
        <f>I143/'SNB-ExchangeRateMonthly'!B1028</f>
        <v>215630.4198639965</v>
      </c>
      <c r="M143" s="152">
        <f>I143/'SNB-ExchangeRateMonthly'!D1028</f>
        <v>245653.16275764036</v>
      </c>
      <c r="O143" s="152">
        <f>'SNB-DomesticFiduciaryDeposits'!H144/'SNB-ExchangeRateMonthly'!B1028</f>
        <v>50081.103000811032</v>
      </c>
      <c r="P143" s="152">
        <f>'SNB-DomesticFiduciaryDeposits'!H144/'SNB-ExchangeRateMonthly'!D1028</f>
        <v>57054.015636105185</v>
      </c>
      <c r="T143" s="152">
        <f t="shared" si="2"/>
        <v>265711.52286480751</v>
      </c>
      <c r="U143" s="152">
        <f t="shared" si="3"/>
        <v>302707.17839374556</v>
      </c>
    </row>
    <row r="144" spans="1:21">
      <c r="A144" s="155">
        <v>35795</v>
      </c>
      <c r="B144" s="154">
        <v>19772</v>
      </c>
      <c r="C144" s="154">
        <v>229079</v>
      </c>
      <c r="D144" s="154" t="s">
        <v>472</v>
      </c>
      <c r="E144" s="154">
        <v>30588</v>
      </c>
      <c r="F144" s="154">
        <v>72109</v>
      </c>
      <c r="G144" s="154">
        <v>82</v>
      </c>
      <c r="H144" s="154" t="s">
        <v>472</v>
      </c>
      <c r="I144" s="154">
        <v>351630</v>
      </c>
      <c r="J144" s="154"/>
      <c r="L144" s="152">
        <f>I144/'SNB-ExchangeRateMonthly'!B1029</f>
        <v>219961.21606405603</v>
      </c>
      <c r="M144" s="152">
        <f>I144/'SNB-ExchangeRateMonthly'!D1029</f>
        <v>244408.1462431362</v>
      </c>
      <c r="O144" s="152">
        <f>'SNB-DomesticFiduciaryDeposits'!H145/'SNB-ExchangeRateMonthly'!B1029</f>
        <v>51021.51882897535</v>
      </c>
      <c r="P144" s="152">
        <f>'SNB-DomesticFiduciaryDeposits'!H145/'SNB-ExchangeRateMonthly'!D1029</f>
        <v>56692.152637798019</v>
      </c>
      <c r="T144" s="152">
        <f t="shared" si="2"/>
        <v>270982.73489303136</v>
      </c>
      <c r="U144" s="152">
        <f t="shared" si="3"/>
        <v>301100.29888093425</v>
      </c>
    </row>
    <row r="145" spans="1:21">
      <c r="A145" s="155">
        <v>35826</v>
      </c>
      <c r="B145" s="154">
        <v>19251</v>
      </c>
      <c r="C145" s="154">
        <v>233375</v>
      </c>
      <c r="D145" s="154" t="s">
        <v>472</v>
      </c>
      <c r="E145" s="154">
        <v>30153</v>
      </c>
      <c r="F145" s="154">
        <v>70433</v>
      </c>
      <c r="G145" s="154">
        <v>84</v>
      </c>
      <c r="H145" s="154" t="s">
        <v>472</v>
      </c>
      <c r="I145" s="154">
        <v>353296</v>
      </c>
      <c r="J145" s="154"/>
      <c r="L145" s="152">
        <f>I145/'SNB-ExchangeRateMonthly'!B1030</f>
        <v>220245.62059721965</v>
      </c>
      <c r="M145" s="152">
        <f>I145/'SNB-ExchangeRateMonthly'!D1030</f>
        <v>239701.4722844155</v>
      </c>
      <c r="O145" s="152">
        <f>'SNB-DomesticFiduciaryDeposits'!H146/'SNB-ExchangeRateMonthly'!B1030</f>
        <v>50628.389751262395</v>
      </c>
      <c r="P145" s="152">
        <f>'SNB-DomesticFiduciaryDeposits'!H146/'SNB-ExchangeRateMonthly'!D1030</f>
        <v>55100.753104009767</v>
      </c>
      <c r="T145" s="152">
        <f t="shared" si="2"/>
        <v>270874.01034848206</v>
      </c>
      <c r="U145" s="152">
        <f t="shared" si="3"/>
        <v>294802.22538842529</v>
      </c>
    </row>
    <row r="146" spans="1:21">
      <c r="A146" s="155">
        <v>35854</v>
      </c>
      <c r="B146" s="154">
        <v>17949</v>
      </c>
      <c r="C146" s="154">
        <v>230291</v>
      </c>
      <c r="D146" s="154" t="s">
        <v>472</v>
      </c>
      <c r="E146" s="154">
        <v>30941</v>
      </c>
      <c r="F146" s="154">
        <v>72845</v>
      </c>
      <c r="G146" s="154">
        <v>80</v>
      </c>
      <c r="H146" s="154" t="s">
        <v>472</v>
      </c>
      <c r="I146" s="154">
        <v>352106</v>
      </c>
      <c r="J146" s="154"/>
      <c r="L146" s="152">
        <f>I146/'SNB-ExchangeRateMonthly'!B1031</f>
        <v>221033.27055869429</v>
      </c>
      <c r="M146" s="152">
        <f>I146/'SNB-ExchangeRateMonthly'!D1031</f>
        <v>240558.85768941723</v>
      </c>
      <c r="O146" s="152">
        <f>'SNB-DomesticFiduciaryDeposits'!H147/'SNB-ExchangeRateMonthly'!B1031</f>
        <v>50088.512241054617</v>
      </c>
      <c r="P146" s="152">
        <f>'SNB-DomesticFiduciaryDeposits'!H147/'SNB-ExchangeRateMonthly'!D1031</f>
        <v>54513.21992211519</v>
      </c>
      <c r="T146" s="152">
        <f t="shared" si="2"/>
        <v>271121.78279974894</v>
      </c>
      <c r="U146" s="152">
        <f t="shared" si="3"/>
        <v>295072.07761153241</v>
      </c>
    </row>
    <row r="147" spans="1:21">
      <c r="A147" s="155">
        <v>35885</v>
      </c>
      <c r="B147" s="154">
        <v>17445</v>
      </c>
      <c r="C147" s="154">
        <v>238925</v>
      </c>
      <c r="D147" s="154" t="s">
        <v>472</v>
      </c>
      <c r="E147" s="154">
        <v>31488</v>
      </c>
      <c r="F147" s="154">
        <v>75203</v>
      </c>
      <c r="G147" s="154">
        <v>102</v>
      </c>
      <c r="H147" s="154" t="s">
        <v>472</v>
      </c>
      <c r="I147" s="154">
        <v>363163</v>
      </c>
      <c r="J147" s="154"/>
      <c r="L147" s="152">
        <f>I147/'SNB-ExchangeRateMonthly'!B1032</f>
        <v>225049.88535663381</v>
      </c>
      <c r="M147" s="152">
        <f>I147/'SNB-ExchangeRateMonthly'!D1032</f>
        <v>244192.4421732114</v>
      </c>
      <c r="O147" s="152">
        <f>'SNB-DomesticFiduciaryDeposits'!H148/'SNB-ExchangeRateMonthly'!B1032</f>
        <v>50527.979178285925</v>
      </c>
      <c r="P147" s="152">
        <f>'SNB-DomesticFiduciaryDeposits'!H148/'SNB-ExchangeRateMonthly'!D1032</f>
        <v>54825.847229693383</v>
      </c>
      <c r="T147" s="152">
        <f t="shared" si="2"/>
        <v>275577.86453491973</v>
      </c>
      <c r="U147" s="152">
        <f t="shared" si="3"/>
        <v>299018.2894029048</v>
      </c>
    </row>
    <row r="148" spans="1:21">
      <c r="A148" s="155">
        <v>35915</v>
      </c>
      <c r="B148" s="154">
        <v>17663</v>
      </c>
      <c r="C148" s="154">
        <v>235894</v>
      </c>
      <c r="D148" s="154" t="s">
        <v>472</v>
      </c>
      <c r="E148" s="154">
        <v>31882</v>
      </c>
      <c r="F148" s="154">
        <v>73781</v>
      </c>
      <c r="G148" s="154">
        <v>79</v>
      </c>
      <c r="H148" s="154" t="s">
        <v>472</v>
      </c>
      <c r="I148" s="154">
        <v>359299</v>
      </c>
      <c r="J148" s="154"/>
      <c r="L148" s="152">
        <f>I148/'SNB-ExchangeRateMonthly'!B1033</f>
        <v>218698.03396433135</v>
      </c>
      <c r="M148" s="152">
        <f>I148/'SNB-ExchangeRateMonthly'!D1033</f>
        <v>238673.44227447856</v>
      </c>
      <c r="O148" s="152">
        <f>'SNB-DomesticFiduciaryDeposits'!H149/'SNB-ExchangeRateMonthly'!B1033</f>
        <v>49765.658287175116</v>
      </c>
      <c r="P148" s="152">
        <f>'SNB-DomesticFiduciaryDeposits'!H149/'SNB-ExchangeRateMonthly'!D1033</f>
        <v>54311.146539125817</v>
      </c>
      <c r="T148" s="152">
        <f t="shared" si="2"/>
        <v>268463.69225150649</v>
      </c>
      <c r="U148" s="152">
        <f t="shared" si="3"/>
        <v>292984.58881360438</v>
      </c>
    </row>
    <row r="149" spans="1:21">
      <c r="A149" s="155">
        <v>35946</v>
      </c>
      <c r="B149" s="154">
        <v>17081</v>
      </c>
      <c r="C149" s="154">
        <v>233058</v>
      </c>
      <c r="D149" s="154" t="s">
        <v>472</v>
      </c>
      <c r="E149" s="154">
        <v>32342</v>
      </c>
      <c r="F149" s="154">
        <v>71562</v>
      </c>
      <c r="G149" s="154">
        <v>73</v>
      </c>
      <c r="H149" s="154" t="s">
        <v>472</v>
      </c>
      <c r="I149" s="154">
        <v>354116</v>
      </c>
      <c r="J149" s="154"/>
      <c r="L149" s="152">
        <f>I149/'SNB-ExchangeRateMonthly'!B1034</f>
        <v>216003.41588385994</v>
      </c>
      <c r="M149" s="152">
        <f>I149/'SNB-ExchangeRateMonthly'!D1034</f>
        <v>239526.51515151517</v>
      </c>
      <c r="O149" s="152">
        <f>'SNB-DomesticFiduciaryDeposits'!H150/'SNB-ExchangeRateMonthly'!B1034</f>
        <v>48625.106746370628</v>
      </c>
      <c r="P149" s="152">
        <f>'SNB-DomesticFiduciaryDeposits'!H150/'SNB-ExchangeRateMonthly'!D1034</f>
        <v>53920.454545454551</v>
      </c>
      <c r="T149" s="152">
        <f t="shared" si="2"/>
        <v>264628.52263023058</v>
      </c>
      <c r="U149" s="152">
        <f t="shared" si="3"/>
        <v>293446.96969696973</v>
      </c>
    </row>
    <row r="150" spans="1:21">
      <c r="A150" s="155">
        <v>35976</v>
      </c>
      <c r="B150" s="154">
        <v>17461</v>
      </c>
      <c r="C150" s="154">
        <v>242314</v>
      </c>
      <c r="D150" s="154" t="s">
        <v>472</v>
      </c>
      <c r="E150" s="154">
        <v>32858</v>
      </c>
      <c r="F150" s="154">
        <v>75247</v>
      </c>
      <c r="G150" s="154">
        <v>115</v>
      </c>
      <c r="H150" s="154" t="s">
        <v>472</v>
      </c>
      <c r="I150" s="154">
        <v>367995</v>
      </c>
      <c r="J150" s="154"/>
      <c r="L150" s="152">
        <f>I150/'SNB-ExchangeRateMonthly'!B1035</f>
        <v>223650.78400388962</v>
      </c>
      <c r="M150" s="152">
        <f>I150/'SNB-ExchangeRateMonthly'!D1035</f>
        <v>246397.72346836291</v>
      </c>
      <c r="O150" s="152">
        <f>'SNB-DomesticFiduciaryDeposits'!H151/'SNB-ExchangeRateMonthly'!B1035</f>
        <v>51095.782180624774</v>
      </c>
      <c r="P150" s="152">
        <f>'SNB-DomesticFiduciaryDeposits'!H151/'SNB-ExchangeRateMonthly'!D1035</f>
        <v>56292.60127217944</v>
      </c>
      <c r="T150" s="152">
        <f t="shared" si="2"/>
        <v>274746.56618451438</v>
      </c>
      <c r="U150" s="152">
        <f t="shared" si="3"/>
        <v>302690.32474054233</v>
      </c>
    </row>
    <row r="151" spans="1:21">
      <c r="A151" s="155">
        <v>36007</v>
      </c>
      <c r="B151" s="154">
        <v>18122</v>
      </c>
      <c r="C151" s="154">
        <v>238138</v>
      </c>
      <c r="D151" s="154" t="s">
        <v>472</v>
      </c>
      <c r="E151" s="154">
        <v>32975</v>
      </c>
      <c r="F151" s="154">
        <v>74299</v>
      </c>
      <c r="G151" s="154">
        <v>198</v>
      </c>
      <c r="H151" s="154" t="s">
        <v>472</v>
      </c>
      <c r="I151" s="154">
        <v>363732</v>
      </c>
      <c r="J151" s="154"/>
      <c r="L151" s="152">
        <f>I151/'SNB-ExchangeRateMonthly'!B1036</f>
        <v>218957.38020707923</v>
      </c>
      <c r="M151" s="152">
        <f>I151/'SNB-ExchangeRateMonthly'!D1036</f>
        <v>240356.83605365755</v>
      </c>
      <c r="O151" s="152">
        <f>'SNB-DomesticFiduciaryDeposits'!H152/'SNB-ExchangeRateMonthly'!B1036</f>
        <v>57197.206838430051</v>
      </c>
      <c r="P151" s="152">
        <f>'SNB-DomesticFiduciaryDeposits'!H152/'SNB-ExchangeRateMonthly'!D1036</f>
        <v>62787.286063569678</v>
      </c>
      <c r="T151" s="152">
        <f t="shared" si="2"/>
        <v>276154.58704550925</v>
      </c>
      <c r="U151" s="152">
        <f t="shared" si="3"/>
        <v>303144.12211722723</v>
      </c>
    </row>
    <row r="152" spans="1:21">
      <c r="A152" s="155">
        <v>36038</v>
      </c>
      <c r="B152" s="154">
        <v>17413</v>
      </c>
      <c r="C152" s="154">
        <v>232071</v>
      </c>
      <c r="D152" s="154" t="s">
        <v>472</v>
      </c>
      <c r="E152" s="154">
        <v>31804</v>
      </c>
      <c r="F152" s="154">
        <v>73209</v>
      </c>
      <c r="G152" s="154">
        <v>352</v>
      </c>
      <c r="H152" s="154" t="s">
        <v>472</v>
      </c>
      <c r="I152" s="154">
        <v>354849</v>
      </c>
      <c r="J152" s="154"/>
      <c r="L152" s="152">
        <f>I152/'SNB-ExchangeRateMonthly'!B1037</f>
        <v>215543.3396100346</v>
      </c>
      <c r="M152" s="152">
        <f>I152/'SNB-ExchangeRateMonthly'!D1037</f>
        <v>237531.96331749114</v>
      </c>
      <c r="O152" s="152">
        <f>'SNB-DomesticFiduciaryDeposits'!H153/'SNB-ExchangeRateMonthly'!B1037</f>
        <v>60950.00911134058</v>
      </c>
      <c r="P152" s="152">
        <f>'SNB-DomesticFiduciaryDeposits'!H153/'SNB-ExchangeRateMonthly'!D1037</f>
        <v>67167.815784189035</v>
      </c>
      <c r="T152" s="152">
        <f t="shared" ref="T152:T215" si="4">L152+O152</f>
        <v>276493.34872137517</v>
      </c>
      <c r="U152" s="152">
        <f t="shared" ref="U152:U215" si="5">P152+M152</f>
        <v>304699.77910168015</v>
      </c>
    </row>
    <row r="153" spans="1:21">
      <c r="A153" s="155">
        <v>36068</v>
      </c>
      <c r="B153" s="154">
        <v>18075</v>
      </c>
      <c r="C153" s="154">
        <v>227300</v>
      </c>
      <c r="D153" s="154" t="s">
        <v>472</v>
      </c>
      <c r="E153" s="154">
        <v>31856</v>
      </c>
      <c r="F153" s="154">
        <v>72236</v>
      </c>
      <c r="G153" s="154">
        <v>68</v>
      </c>
      <c r="H153" s="154" t="s">
        <v>472</v>
      </c>
      <c r="I153" s="154">
        <v>349535</v>
      </c>
      <c r="J153" s="154"/>
      <c r="L153" s="152">
        <f>I153/'SNB-ExchangeRateMonthly'!B1038</f>
        <v>216109.18758501299</v>
      </c>
      <c r="M153" s="152">
        <f>I153/'SNB-ExchangeRateMonthly'!D1038</f>
        <v>249276.13749821708</v>
      </c>
      <c r="O153" s="152">
        <f>'SNB-DomesticFiduciaryDeposits'!H154/'SNB-ExchangeRateMonthly'!B1038</f>
        <v>50952.145418573018</v>
      </c>
      <c r="P153" s="152">
        <f>'SNB-DomesticFiduciaryDeposits'!H154/'SNB-ExchangeRateMonthly'!D1038</f>
        <v>58771.929824561397</v>
      </c>
      <c r="T153" s="152">
        <f t="shared" si="4"/>
        <v>267061.33300358598</v>
      </c>
      <c r="U153" s="152">
        <f t="shared" si="5"/>
        <v>308048.06732277846</v>
      </c>
    </row>
    <row r="154" spans="1:21">
      <c r="A154" s="155">
        <v>36099</v>
      </c>
      <c r="B154" s="154">
        <v>18758</v>
      </c>
      <c r="C154" s="154">
        <v>219340</v>
      </c>
      <c r="D154" s="154" t="s">
        <v>472</v>
      </c>
      <c r="E154" s="154">
        <v>32602</v>
      </c>
      <c r="F154" s="154">
        <v>70521</v>
      </c>
      <c r="G154" s="154">
        <v>106</v>
      </c>
      <c r="H154" s="154" t="s">
        <v>472</v>
      </c>
      <c r="I154" s="154">
        <v>341327</v>
      </c>
      <c r="J154" s="154"/>
      <c r="L154" s="152">
        <f>I154/'SNB-ExchangeRateMonthly'!B1039</f>
        <v>213931.05609526797</v>
      </c>
      <c r="M154" s="152">
        <f>I154/'SNB-ExchangeRateMonthly'!D1039</f>
        <v>255178.67822966503</v>
      </c>
      <c r="O154" s="152">
        <f>'SNB-DomesticFiduciaryDeposits'!H155/'SNB-ExchangeRateMonthly'!B1039</f>
        <v>50097.148229395178</v>
      </c>
      <c r="P154" s="152">
        <f>'SNB-DomesticFiduciaryDeposits'!H155/'SNB-ExchangeRateMonthly'!D1039</f>
        <v>59756.279904306211</v>
      </c>
      <c r="T154" s="152">
        <f t="shared" si="4"/>
        <v>264028.20432466315</v>
      </c>
      <c r="U154" s="152">
        <f t="shared" si="5"/>
        <v>314934.95813397126</v>
      </c>
    </row>
    <row r="155" spans="1:21">
      <c r="A155" s="155">
        <v>36129</v>
      </c>
      <c r="B155" s="154">
        <v>17287</v>
      </c>
      <c r="C155" s="154">
        <v>225624</v>
      </c>
      <c r="D155" s="154" t="s">
        <v>472</v>
      </c>
      <c r="E155" s="154">
        <v>32709</v>
      </c>
      <c r="F155" s="154">
        <v>70804</v>
      </c>
      <c r="G155" s="154">
        <v>797</v>
      </c>
      <c r="H155" s="154" t="s">
        <v>472</v>
      </c>
      <c r="I155" s="154">
        <v>347221</v>
      </c>
      <c r="J155" s="154"/>
      <c r="L155" s="152">
        <f>I155/'SNB-ExchangeRateMonthly'!B1040</f>
        <v>215437.73655146742</v>
      </c>
      <c r="M155" s="152">
        <f>I155/'SNB-ExchangeRateMonthly'!D1040</f>
        <v>251009.18094411914</v>
      </c>
      <c r="O155" s="152">
        <f>'SNB-DomesticFiduciaryDeposits'!H156/'SNB-ExchangeRateMonthly'!B1040</f>
        <v>50707.948129304466</v>
      </c>
      <c r="P155" s="152">
        <f>'SNB-DomesticFiduciaryDeposits'!H156/'SNB-ExchangeRateMonthly'!D1040</f>
        <v>59080.459770114947</v>
      </c>
      <c r="T155" s="152">
        <f t="shared" si="4"/>
        <v>266145.6846807719</v>
      </c>
      <c r="U155" s="152">
        <f t="shared" si="5"/>
        <v>310089.64071423409</v>
      </c>
    </row>
    <row r="156" spans="1:21">
      <c r="A156" s="155">
        <v>36160</v>
      </c>
      <c r="B156" s="154">
        <v>16565</v>
      </c>
      <c r="C156" s="154">
        <v>228658</v>
      </c>
      <c r="D156" s="154" t="s">
        <v>472</v>
      </c>
      <c r="E156" s="154">
        <v>33869</v>
      </c>
      <c r="F156" s="154">
        <v>71893</v>
      </c>
      <c r="G156" s="154">
        <v>66</v>
      </c>
      <c r="H156" s="154" t="s">
        <v>472</v>
      </c>
      <c r="I156" s="154">
        <v>351051</v>
      </c>
      <c r="J156" s="154"/>
      <c r="L156" s="152">
        <f>I156/'SNB-ExchangeRateMonthly'!B1041</f>
        <v>220191.30652951138</v>
      </c>
      <c r="M156" s="152">
        <f>I156/'SNB-ExchangeRateMonthly'!D1041</f>
        <v>258353.69443626728</v>
      </c>
      <c r="O156" s="152">
        <f>'SNB-DomesticFiduciaryDeposits'!H157/'SNB-ExchangeRateMonthly'!B1041</f>
        <v>50210.750799724017</v>
      </c>
      <c r="P156" s="152">
        <f>'SNB-DomesticFiduciaryDeposits'!H157/'SNB-ExchangeRateMonthly'!D1041</f>
        <v>58913.011480718284</v>
      </c>
      <c r="T156" s="152">
        <f t="shared" si="4"/>
        <v>270402.05732923537</v>
      </c>
      <c r="U156" s="152">
        <f t="shared" si="5"/>
        <v>317266.70591698558</v>
      </c>
    </row>
    <row r="157" spans="1:21">
      <c r="A157" s="155">
        <v>36191</v>
      </c>
      <c r="B157" s="154">
        <v>15735</v>
      </c>
      <c r="C157" s="154">
        <v>228916</v>
      </c>
      <c r="D157" s="154" t="s">
        <v>472</v>
      </c>
      <c r="E157" s="154">
        <v>19864</v>
      </c>
      <c r="F157" s="154">
        <v>85678</v>
      </c>
      <c r="G157" s="154">
        <v>72</v>
      </c>
      <c r="H157" s="154" t="s">
        <v>472</v>
      </c>
      <c r="I157" s="154">
        <v>350265</v>
      </c>
      <c r="J157" s="154"/>
      <c r="L157" s="152">
        <f>I157/'SNB-ExchangeRateMonthly'!B1042</f>
        <v>218206.45402442064</v>
      </c>
      <c r="M157" s="152">
        <f>I157/'SNB-ExchangeRateMonthly'!D1042</f>
        <v>253374.56597222222</v>
      </c>
      <c r="O157" s="152">
        <f>'SNB-DomesticFiduciaryDeposits'!H158/'SNB-ExchangeRateMonthly'!B1042</f>
        <v>50803.638175928238</v>
      </c>
      <c r="P157" s="152">
        <f>'SNB-DomesticFiduciaryDeposits'!H158/'SNB-ExchangeRateMonthly'!D1042</f>
        <v>58991.608796296292</v>
      </c>
      <c r="T157" s="152">
        <f t="shared" si="4"/>
        <v>269010.09220034885</v>
      </c>
      <c r="U157" s="152">
        <f t="shared" si="5"/>
        <v>312366.17476851854</v>
      </c>
    </row>
    <row r="158" spans="1:21">
      <c r="A158" s="155">
        <v>36219</v>
      </c>
      <c r="B158" s="154">
        <v>15858</v>
      </c>
      <c r="C158" s="154">
        <v>232517</v>
      </c>
      <c r="D158" s="154" t="s">
        <v>472</v>
      </c>
      <c r="E158" s="154">
        <v>15867</v>
      </c>
      <c r="F158" s="154">
        <v>89934</v>
      </c>
      <c r="G158" s="154">
        <v>72</v>
      </c>
      <c r="H158" s="154" t="s">
        <v>472</v>
      </c>
      <c r="I158" s="154">
        <v>354248</v>
      </c>
      <c r="J158" s="154"/>
      <c r="L158" s="152">
        <f>I158/'SNB-ExchangeRateMonthly'!B1043</f>
        <v>221640.49302383783</v>
      </c>
      <c r="M158" s="152">
        <f>I158/'SNB-ExchangeRateMonthly'!D1043</f>
        <v>248490.46015712683</v>
      </c>
      <c r="O158" s="152">
        <f>'SNB-DomesticFiduciaryDeposits'!H159/'SNB-ExchangeRateMonthly'!B1043</f>
        <v>51208.78433335419</v>
      </c>
      <c r="P158" s="152">
        <f>'SNB-DomesticFiduciaryDeposits'!H159/'SNB-ExchangeRateMonthly'!D1043</f>
        <v>57412.317620650952</v>
      </c>
      <c r="T158" s="152">
        <f t="shared" si="4"/>
        <v>272849.27735719201</v>
      </c>
      <c r="U158" s="152">
        <f t="shared" si="5"/>
        <v>305902.77777777775</v>
      </c>
    </row>
    <row r="159" spans="1:21">
      <c r="A159" s="155">
        <v>36250</v>
      </c>
      <c r="B159" s="154">
        <v>17522</v>
      </c>
      <c r="C159" s="154">
        <v>239359</v>
      </c>
      <c r="D159" s="154">
        <v>73610</v>
      </c>
      <c r="E159" s="154">
        <v>12874</v>
      </c>
      <c r="F159" s="154">
        <v>34895</v>
      </c>
      <c r="G159" s="154">
        <v>69</v>
      </c>
      <c r="H159" s="154" t="s">
        <v>472</v>
      </c>
      <c r="I159" s="154">
        <v>365454</v>
      </c>
      <c r="J159" s="154"/>
      <c r="L159" s="152">
        <f>I159/'SNB-ExchangeRateMonthly'!B1044</f>
        <v>229153.49887133183</v>
      </c>
      <c r="M159" s="152">
        <f>I159/'SNB-ExchangeRateMonthly'!D1044</f>
        <v>249507.7490271045</v>
      </c>
      <c r="O159" s="152">
        <f>'SNB-DomesticFiduciaryDeposits'!H160/'SNB-ExchangeRateMonthly'!B1044</f>
        <v>52293.077501881111</v>
      </c>
      <c r="P159" s="152">
        <f>'SNB-DomesticFiduciaryDeposits'!H160/'SNB-ExchangeRateMonthly'!D1044</f>
        <v>56937.939509797223</v>
      </c>
      <c r="T159" s="152">
        <f t="shared" si="4"/>
        <v>281446.57637321297</v>
      </c>
      <c r="U159" s="152">
        <f t="shared" si="5"/>
        <v>306445.68853690173</v>
      </c>
    </row>
    <row r="160" spans="1:21">
      <c r="A160" s="155">
        <v>36280</v>
      </c>
      <c r="B160" s="154">
        <v>16932</v>
      </c>
      <c r="C160" s="154">
        <v>246460</v>
      </c>
      <c r="D160" s="154">
        <v>76631</v>
      </c>
      <c r="E160" s="154">
        <v>12366</v>
      </c>
      <c r="F160" s="154">
        <v>35344</v>
      </c>
      <c r="G160" s="154">
        <v>72</v>
      </c>
      <c r="H160" s="154" t="s">
        <v>472</v>
      </c>
      <c r="I160" s="154">
        <v>375439</v>
      </c>
      <c r="J160" s="154"/>
      <c r="L160" s="152">
        <f>I160/'SNB-ExchangeRateMonthly'!B1045</f>
        <v>234371.05936700167</v>
      </c>
      <c r="M160" s="152">
        <f>I160/'SNB-ExchangeRateMonthly'!D1045</f>
        <v>250928.35182462237</v>
      </c>
      <c r="O160" s="152">
        <f>'SNB-DomesticFiduciaryDeposits'!H161/'SNB-ExchangeRateMonthly'!B1045</f>
        <v>48015.481615581491</v>
      </c>
      <c r="P160" s="152">
        <f>'SNB-DomesticFiduciaryDeposits'!H161/'SNB-ExchangeRateMonthly'!D1045</f>
        <v>51407.565833444729</v>
      </c>
      <c r="T160" s="152">
        <f t="shared" si="4"/>
        <v>282386.54098258319</v>
      </c>
      <c r="U160" s="152">
        <f t="shared" si="5"/>
        <v>302335.91765806708</v>
      </c>
    </row>
    <row r="161" spans="1:21">
      <c r="A161" s="155">
        <v>36311</v>
      </c>
      <c r="B161" s="154">
        <v>17069</v>
      </c>
      <c r="C161" s="154">
        <v>243620</v>
      </c>
      <c r="D161" s="154">
        <v>76414</v>
      </c>
      <c r="E161" s="154">
        <v>11501</v>
      </c>
      <c r="F161" s="154">
        <v>34640</v>
      </c>
      <c r="G161" s="154">
        <v>68</v>
      </c>
      <c r="H161" s="154" t="s">
        <v>472</v>
      </c>
      <c r="I161" s="154">
        <v>371810</v>
      </c>
      <c r="J161" s="154"/>
      <c r="L161" s="152">
        <f>I161/'SNB-ExchangeRateMonthly'!B1046</f>
        <v>231975.29323683554</v>
      </c>
      <c r="M161" s="152">
        <f>I161/'SNB-ExchangeRateMonthly'!D1046</f>
        <v>246705.59352398649</v>
      </c>
      <c r="O161" s="152">
        <f>'SNB-DomesticFiduciaryDeposits'!H162/'SNB-ExchangeRateMonthly'!B1046</f>
        <v>49129.648115797354</v>
      </c>
      <c r="P161" s="152">
        <f>'SNB-DomesticFiduciaryDeposits'!H162/'SNB-ExchangeRateMonthly'!D1046</f>
        <v>52249.353062172391</v>
      </c>
      <c r="T161" s="152">
        <f t="shared" si="4"/>
        <v>281104.94135263289</v>
      </c>
      <c r="U161" s="152">
        <f t="shared" si="5"/>
        <v>298954.94658615888</v>
      </c>
    </row>
    <row r="162" spans="1:21">
      <c r="A162" s="155">
        <v>36341</v>
      </c>
      <c r="B162" s="154">
        <v>14787</v>
      </c>
      <c r="C162" s="154">
        <v>246715</v>
      </c>
      <c r="D162" s="154">
        <v>75762</v>
      </c>
      <c r="E162" s="154">
        <v>10194</v>
      </c>
      <c r="F162" s="154">
        <v>36037</v>
      </c>
      <c r="G162" s="154">
        <v>68</v>
      </c>
      <c r="H162" s="154" t="s">
        <v>472</v>
      </c>
      <c r="I162" s="154">
        <v>373370</v>
      </c>
      <c r="J162" s="154"/>
      <c r="L162" s="152">
        <f>I162/'SNB-ExchangeRateMonthly'!B1047</f>
        <v>234117.13067469274</v>
      </c>
      <c r="M162" s="152">
        <f>I162/'SNB-ExchangeRateMonthly'!D1047</f>
        <v>243126.91280849127</v>
      </c>
      <c r="O162" s="152">
        <f>'SNB-DomesticFiduciaryDeposits'!H163/'SNB-ExchangeRateMonthly'!B1047</f>
        <v>51624.655129169805</v>
      </c>
      <c r="P162" s="152">
        <f>'SNB-DomesticFiduciaryDeposits'!H163/'SNB-ExchangeRateMonthly'!D1047</f>
        <v>53611.382431464481</v>
      </c>
      <c r="T162" s="152">
        <f t="shared" si="4"/>
        <v>285741.78580386256</v>
      </c>
      <c r="U162" s="152">
        <f t="shared" si="5"/>
        <v>296738.29523995577</v>
      </c>
    </row>
    <row r="163" spans="1:21">
      <c r="A163" s="155">
        <v>36372</v>
      </c>
      <c r="B163" s="154">
        <v>14495</v>
      </c>
      <c r="C163" s="154">
        <v>238216</v>
      </c>
      <c r="D163" s="154">
        <v>76781</v>
      </c>
      <c r="E163" s="154">
        <v>9380</v>
      </c>
      <c r="F163" s="154">
        <v>34834</v>
      </c>
      <c r="G163" s="154">
        <v>64</v>
      </c>
      <c r="H163" s="154" t="s">
        <v>472</v>
      </c>
      <c r="I163" s="154">
        <v>364391</v>
      </c>
      <c r="J163" s="154"/>
      <c r="L163" s="152">
        <f>I163/'SNB-ExchangeRateMonthly'!B1048</f>
        <v>227162.27167882305</v>
      </c>
      <c r="M163" s="152">
        <f>I163/'SNB-ExchangeRateMonthly'!D1048</f>
        <v>235106.13587973418</v>
      </c>
      <c r="O163" s="152">
        <f>'SNB-DomesticFiduciaryDeposits'!H164/'SNB-ExchangeRateMonthly'!B1048</f>
        <v>51928.18402842716</v>
      </c>
      <c r="P163" s="152">
        <f>'SNB-DomesticFiduciaryDeposits'!H164/'SNB-ExchangeRateMonthly'!D1048</f>
        <v>53744.112523388605</v>
      </c>
      <c r="T163" s="152">
        <f t="shared" si="4"/>
        <v>279090.45570725022</v>
      </c>
      <c r="U163" s="152">
        <f t="shared" si="5"/>
        <v>288850.24840312277</v>
      </c>
    </row>
    <row r="164" spans="1:21">
      <c r="A164" s="155">
        <v>36403</v>
      </c>
      <c r="B164" s="154">
        <v>14723</v>
      </c>
      <c r="C164" s="154">
        <v>244015</v>
      </c>
      <c r="D164" s="154">
        <v>77849</v>
      </c>
      <c r="E164" s="154">
        <v>9390</v>
      </c>
      <c r="F164" s="154">
        <v>35459</v>
      </c>
      <c r="G164" s="154">
        <v>64</v>
      </c>
      <c r="H164" s="154" t="s">
        <v>472</v>
      </c>
      <c r="I164" s="154">
        <v>372111</v>
      </c>
      <c r="J164" s="154"/>
      <c r="L164" s="152">
        <f>I164/'SNB-ExchangeRateMonthly'!B1049</f>
        <v>232525.77641692184</v>
      </c>
      <c r="M164" s="152">
        <f>I164/'SNB-ExchangeRateMonthly'!D1049</f>
        <v>246610.77606203192</v>
      </c>
      <c r="O164" s="152">
        <f>'SNB-DomesticFiduciaryDeposits'!H165/'SNB-ExchangeRateMonthly'!B1049</f>
        <v>51212.272698868968</v>
      </c>
      <c r="P164" s="152">
        <f>'SNB-DomesticFiduciaryDeposits'!H165/'SNB-ExchangeRateMonthly'!D1049</f>
        <v>54314.401219431369</v>
      </c>
      <c r="T164" s="152">
        <f t="shared" si="4"/>
        <v>283738.04911579081</v>
      </c>
      <c r="U164" s="152">
        <f t="shared" si="5"/>
        <v>300925.17728146329</v>
      </c>
    </row>
    <row r="165" spans="1:21">
      <c r="A165" s="155">
        <v>36433</v>
      </c>
      <c r="B165" s="154">
        <v>14688</v>
      </c>
      <c r="C165" s="154">
        <v>242552</v>
      </c>
      <c r="D165" s="154">
        <v>78401</v>
      </c>
      <c r="E165" s="154">
        <v>8834</v>
      </c>
      <c r="F165" s="154">
        <v>35865</v>
      </c>
      <c r="G165" s="154">
        <v>75</v>
      </c>
      <c r="H165" s="154" t="s">
        <v>472</v>
      </c>
      <c r="I165" s="154">
        <v>371580</v>
      </c>
      <c r="J165" s="154"/>
      <c r="L165" s="152">
        <f>I165/'SNB-ExchangeRateMonthly'!B1050</f>
        <v>232005.49450549451</v>
      </c>
      <c r="M165" s="152">
        <f>I165/'SNB-ExchangeRateMonthly'!D1050</f>
        <v>243722.94372294372</v>
      </c>
      <c r="O165" s="152">
        <f>'SNB-DomesticFiduciaryDeposits'!H166/'SNB-ExchangeRateMonthly'!B1050</f>
        <v>51069.555444555444</v>
      </c>
      <c r="P165" s="152">
        <f>'SNB-DomesticFiduciaryDeposits'!H166/'SNB-ExchangeRateMonthly'!D1050</f>
        <v>53648.825921553194</v>
      </c>
      <c r="T165" s="152">
        <f t="shared" si="4"/>
        <v>283075.04995004996</v>
      </c>
      <c r="U165" s="152">
        <f t="shared" si="5"/>
        <v>297371.7696444969</v>
      </c>
    </row>
    <row r="166" spans="1:21">
      <c r="A166" s="155">
        <v>36464</v>
      </c>
      <c r="B166" s="154">
        <v>14502</v>
      </c>
      <c r="C166" s="154">
        <v>249829</v>
      </c>
      <c r="D166" s="154">
        <v>78549</v>
      </c>
      <c r="E166" s="154">
        <v>7921</v>
      </c>
      <c r="F166" s="154">
        <v>36014</v>
      </c>
      <c r="G166" s="154">
        <v>76</v>
      </c>
      <c r="H166" s="154" t="s">
        <v>472</v>
      </c>
      <c r="I166" s="154">
        <v>378971</v>
      </c>
      <c r="J166" s="154"/>
      <c r="L166" s="152">
        <f>I166/'SNB-ExchangeRateMonthly'!B1051</f>
        <v>237748.43161856965</v>
      </c>
      <c r="M166" s="152">
        <f>I166/'SNB-ExchangeRateMonthly'!D1051</f>
        <v>254753.29389620866</v>
      </c>
      <c r="O166" s="152">
        <f>'SNB-DomesticFiduciaryDeposits'!H167/'SNB-ExchangeRateMonthly'!B1051</f>
        <v>52771.016311166881</v>
      </c>
      <c r="P166" s="152">
        <f>'SNB-DomesticFiduciaryDeposits'!H167/'SNB-ExchangeRateMonthly'!D1051</f>
        <v>56545.442323205163</v>
      </c>
      <c r="T166" s="152">
        <f t="shared" si="4"/>
        <v>290519.44792973652</v>
      </c>
      <c r="U166" s="152">
        <f t="shared" si="5"/>
        <v>311298.73621941381</v>
      </c>
    </row>
    <row r="167" spans="1:21">
      <c r="A167" s="155">
        <v>36494</v>
      </c>
      <c r="B167" s="154">
        <v>14678</v>
      </c>
      <c r="C167" s="154">
        <v>257394</v>
      </c>
      <c r="D167" s="154">
        <v>78320</v>
      </c>
      <c r="E167" s="154">
        <v>7423</v>
      </c>
      <c r="F167" s="154">
        <v>37663</v>
      </c>
      <c r="G167" s="154">
        <v>76</v>
      </c>
      <c r="H167" s="154" t="s">
        <v>472</v>
      </c>
      <c r="I167" s="154">
        <v>388132</v>
      </c>
      <c r="J167" s="154"/>
      <c r="L167" s="152">
        <f>I167/'SNB-ExchangeRateMonthly'!B1052</f>
        <v>241841.85930587575</v>
      </c>
      <c r="M167" s="152">
        <f>I167/'SNB-ExchangeRateMonthly'!D1052</f>
        <v>250343.13725490196</v>
      </c>
      <c r="O167" s="152">
        <f>'SNB-DomesticFiduciaryDeposits'!H168/'SNB-ExchangeRateMonthly'!B1052</f>
        <v>53726.711944669449</v>
      </c>
      <c r="P167" s="152">
        <f>'SNB-DomesticFiduciaryDeposits'!H168/'SNB-ExchangeRateMonthly'!D1052</f>
        <v>55615.325077399379</v>
      </c>
      <c r="T167" s="152">
        <f t="shared" si="4"/>
        <v>295568.57125054521</v>
      </c>
      <c r="U167" s="152">
        <f t="shared" si="5"/>
        <v>305958.46233230131</v>
      </c>
    </row>
    <row r="168" spans="1:21">
      <c r="A168" s="155">
        <v>36525</v>
      </c>
      <c r="B168" s="154">
        <v>14829</v>
      </c>
      <c r="C168" s="154">
        <v>259613</v>
      </c>
      <c r="D168" s="154">
        <v>81428</v>
      </c>
      <c r="E168" s="154">
        <v>7204</v>
      </c>
      <c r="F168" s="154">
        <v>37495</v>
      </c>
      <c r="G168" s="154">
        <v>77</v>
      </c>
      <c r="H168" s="154" t="s">
        <v>472</v>
      </c>
      <c r="I168" s="154">
        <v>393442</v>
      </c>
      <c r="J168" s="154"/>
      <c r="L168" s="152">
        <f>I168/'SNB-ExchangeRateMonthly'!B1053</f>
        <v>245716.96227829129</v>
      </c>
      <c r="M168" s="152">
        <f>I168/'SNB-ExchangeRateMonthly'!D1053</f>
        <v>248714.83658891206</v>
      </c>
      <c r="O168" s="152">
        <f>'SNB-DomesticFiduciaryDeposits'!H169/'SNB-ExchangeRateMonthly'!B1053</f>
        <v>54167.499375468404</v>
      </c>
      <c r="P168" s="152">
        <f>'SNB-DomesticFiduciaryDeposits'!H169/'SNB-ExchangeRateMonthly'!D1053</f>
        <v>54828.37094633036</v>
      </c>
      <c r="T168" s="152">
        <f t="shared" si="4"/>
        <v>299884.4616537597</v>
      </c>
      <c r="U168" s="152">
        <f t="shared" si="5"/>
        <v>303543.20753524243</v>
      </c>
    </row>
    <row r="169" spans="1:21">
      <c r="A169" s="155">
        <v>36556</v>
      </c>
      <c r="B169" s="154">
        <v>14531</v>
      </c>
      <c r="C169" s="154">
        <v>265004</v>
      </c>
      <c r="D169" s="154">
        <v>82565</v>
      </c>
      <c r="E169" s="154">
        <v>6781</v>
      </c>
      <c r="F169" s="154">
        <v>38019</v>
      </c>
      <c r="G169" s="154">
        <v>77</v>
      </c>
      <c r="H169" s="154" t="s">
        <v>472</v>
      </c>
      <c r="I169" s="154">
        <v>400196</v>
      </c>
      <c r="J169" s="154"/>
      <c r="L169" s="152">
        <f>I169/'SNB-ExchangeRateMonthly'!B1054</f>
        <v>248615.26992607318</v>
      </c>
      <c r="M169" s="152">
        <f>I169/'SNB-ExchangeRateMonthly'!D1054</f>
        <v>252425.88621168162</v>
      </c>
      <c r="O169" s="152">
        <f>'SNB-DomesticFiduciaryDeposits'!H170/'SNB-ExchangeRateMonthly'!B1054</f>
        <v>55426.476983288805</v>
      </c>
      <c r="P169" s="152">
        <f>'SNB-DomesticFiduciaryDeposits'!H170/'SNB-ExchangeRateMonthly'!D1054</f>
        <v>56276.018670367106</v>
      </c>
      <c r="T169" s="152">
        <f t="shared" si="4"/>
        <v>304041.74690936197</v>
      </c>
      <c r="U169" s="152">
        <f t="shared" si="5"/>
        <v>308701.90488204872</v>
      </c>
    </row>
    <row r="170" spans="1:21">
      <c r="A170" s="155">
        <v>36585</v>
      </c>
      <c r="B170" s="154">
        <v>14732</v>
      </c>
      <c r="C170" s="154">
        <v>266633</v>
      </c>
      <c r="D170" s="154">
        <v>83685</v>
      </c>
      <c r="E170" s="154">
        <v>6548</v>
      </c>
      <c r="F170" s="154">
        <v>38474</v>
      </c>
      <c r="G170" s="154">
        <v>80</v>
      </c>
      <c r="H170" s="154" t="s">
        <v>472</v>
      </c>
      <c r="I170" s="154">
        <v>403604</v>
      </c>
      <c r="J170" s="154"/>
      <c r="L170" s="152">
        <f>I170/'SNB-ExchangeRateMonthly'!B1055</f>
        <v>251169.33225465182</v>
      </c>
      <c r="M170" s="152">
        <f>I170/'SNB-ExchangeRateMonthly'!D1055</f>
        <v>247367.00171610687</v>
      </c>
      <c r="O170" s="152">
        <f>'SNB-DomesticFiduciaryDeposits'!H171/'SNB-ExchangeRateMonthly'!B1055</f>
        <v>56764.577758416825</v>
      </c>
      <c r="P170" s="152">
        <f>'SNB-DomesticFiduciaryDeposits'!H171/'SNB-ExchangeRateMonthly'!D1055</f>
        <v>55905.24638391762</v>
      </c>
      <c r="T170" s="152">
        <f t="shared" si="4"/>
        <v>307933.91001306864</v>
      </c>
      <c r="U170" s="152">
        <f t="shared" si="5"/>
        <v>303272.24810002447</v>
      </c>
    </row>
    <row r="171" spans="1:21">
      <c r="A171" s="155">
        <v>36616</v>
      </c>
      <c r="B171" s="154">
        <v>15132</v>
      </c>
      <c r="C171" s="154">
        <v>269908</v>
      </c>
      <c r="D171" s="154">
        <v>83937</v>
      </c>
      <c r="E171" s="154">
        <v>6233</v>
      </c>
      <c r="F171" s="154">
        <v>39088</v>
      </c>
      <c r="G171" s="154">
        <v>76</v>
      </c>
      <c r="H171" s="154" t="s">
        <v>472</v>
      </c>
      <c r="I171" s="154">
        <v>408141</v>
      </c>
      <c r="J171" s="154"/>
      <c r="L171" s="152">
        <f>I171/'SNB-ExchangeRateMonthly'!B1056</f>
        <v>254356.8490589555</v>
      </c>
      <c r="M171" s="152">
        <f>I171/'SNB-ExchangeRateMonthly'!D1056</f>
        <v>245631.31921039961</v>
      </c>
      <c r="O171" s="152">
        <f>'SNB-DomesticFiduciaryDeposits'!H172/'SNB-ExchangeRateMonthly'!B1056</f>
        <v>58291.786114919603</v>
      </c>
      <c r="P171" s="152">
        <f>'SNB-DomesticFiduciaryDeposits'!H172/'SNB-ExchangeRateMonthly'!D1056</f>
        <v>56292.128069330764</v>
      </c>
      <c r="T171" s="152">
        <f t="shared" si="4"/>
        <v>312648.63517387508</v>
      </c>
      <c r="U171" s="152">
        <f t="shared" si="5"/>
        <v>301923.44727973035</v>
      </c>
    </row>
    <row r="172" spans="1:21">
      <c r="A172" s="155">
        <v>36646</v>
      </c>
      <c r="B172" s="154">
        <v>15365</v>
      </c>
      <c r="C172" s="154">
        <v>278389</v>
      </c>
      <c r="D172" s="154">
        <v>84050</v>
      </c>
      <c r="E172" s="154">
        <v>5946</v>
      </c>
      <c r="F172" s="154">
        <v>39748</v>
      </c>
      <c r="G172" s="154">
        <v>78</v>
      </c>
      <c r="H172" s="154" t="s">
        <v>472</v>
      </c>
      <c r="I172" s="154">
        <v>417631</v>
      </c>
      <c r="J172" s="154"/>
      <c r="L172" s="152">
        <f>I172/'SNB-ExchangeRateMonthly'!B1057</f>
        <v>265364.72232812305</v>
      </c>
      <c r="M172" s="152">
        <f>I172/'SNB-ExchangeRateMonthly'!D1057</f>
        <v>251509.1839807287</v>
      </c>
      <c r="O172" s="152">
        <f>'SNB-DomesticFiduciaryDeposits'!H173/'SNB-ExchangeRateMonthly'!B1057</f>
        <v>60756.131655864789</v>
      </c>
      <c r="P172" s="152">
        <f>'SNB-DomesticFiduciaryDeposits'!H173/'SNB-ExchangeRateMonthly'!D1057</f>
        <v>57583.860283047281</v>
      </c>
      <c r="T172" s="152">
        <f t="shared" si="4"/>
        <v>326120.85398398782</v>
      </c>
      <c r="U172" s="152">
        <f t="shared" si="5"/>
        <v>309093.04426377598</v>
      </c>
    </row>
    <row r="173" spans="1:21">
      <c r="A173" s="155">
        <v>36677</v>
      </c>
      <c r="B173" s="154">
        <v>16201</v>
      </c>
      <c r="C173" s="154">
        <v>274018</v>
      </c>
      <c r="D173" s="154">
        <v>87986</v>
      </c>
      <c r="E173" s="154">
        <v>5917</v>
      </c>
      <c r="F173" s="154">
        <v>35974</v>
      </c>
      <c r="G173" s="154">
        <v>89</v>
      </c>
      <c r="H173" s="154" t="s">
        <v>472</v>
      </c>
      <c r="I173" s="154">
        <v>414269</v>
      </c>
      <c r="J173" s="154"/>
      <c r="L173" s="152">
        <f>I173/'SNB-ExchangeRateMonthly'!B1058</f>
        <v>266154.19209765497</v>
      </c>
      <c r="M173" s="152">
        <f>I173/'SNB-ExchangeRateMonthly'!D1058</f>
        <v>241359.24027033325</v>
      </c>
      <c r="O173" s="152">
        <f>'SNB-DomesticFiduciaryDeposits'!H174/'SNB-ExchangeRateMonthly'!B1058</f>
        <v>63197.558625120466</v>
      </c>
      <c r="P173" s="152">
        <f>'SNB-DomesticFiduciaryDeposits'!H174/'SNB-ExchangeRateMonthly'!D1058</f>
        <v>57310.06758331391</v>
      </c>
      <c r="T173" s="152">
        <f t="shared" si="4"/>
        <v>329351.75072277547</v>
      </c>
      <c r="U173" s="152">
        <f t="shared" si="5"/>
        <v>298669.30785364716</v>
      </c>
    </row>
    <row r="174" spans="1:21">
      <c r="A174" s="155">
        <v>36707</v>
      </c>
      <c r="B174" s="154">
        <v>16522</v>
      </c>
      <c r="C174" s="154">
        <v>263914</v>
      </c>
      <c r="D174" s="154">
        <v>86998</v>
      </c>
      <c r="E174" s="154">
        <v>5668</v>
      </c>
      <c r="F174" s="154">
        <v>35222</v>
      </c>
      <c r="G174" s="154">
        <v>77</v>
      </c>
      <c r="H174" s="154" t="s">
        <v>472</v>
      </c>
      <c r="I174" s="154">
        <v>402733</v>
      </c>
      <c r="J174" s="154"/>
      <c r="L174" s="152">
        <f>I174/'SNB-ExchangeRateMonthly'!B1059</f>
        <v>258195.28144633927</v>
      </c>
      <c r="M174" s="152">
        <f>I174/'SNB-ExchangeRateMonthly'!D1059</f>
        <v>245284.73110420851</v>
      </c>
      <c r="O174" s="152">
        <f>'SNB-DomesticFiduciaryDeposits'!H175/'SNB-ExchangeRateMonthly'!B1059</f>
        <v>61723.938966534166</v>
      </c>
      <c r="P174" s="152">
        <f>'SNB-DomesticFiduciaryDeposits'!H175/'SNB-ExchangeRateMonthly'!D1059</f>
        <v>58637.554053231011</v>
      </c>
      <c r="T174" s="152">
        <f t="shared" si="4"/>
        <v>319919.22041287343</v>
      </c>
      <c r="U174" s="152">
        <f t="shared" si="5"/>
        <v>303922.28515743953</v>
      </c>
    </row>
    <row r="175" spans="1:21">
      <c r="A175" s="155">
        <v>36738</v>
      </c>
      <c r="B175" s="154">
        <v>16577</v>
      </c>
      <c r="C175" s="154">
        <v>274754</v>
      </c>
      <c r="D175" s="154">
        <v>87706</v>
      </c>
      <c r="E175" s="154">
        <v>5420</v>
      </c>
      <c r="F175" s="154">
        <v>35673</v>
      </c>
      <c r="G175" s="154">
        <v>75</v>
      </c>
      <c r="H175" s="154" t="s">
        <v>472</v>
      </c>
      <c r="I175" s="154">
        <v>414785</v>
      </c>
      <c r="J175" s="154"/>
      <c r="L175" s="152">
        <f>I175/'SNB-ExchangeRateMonthly'!B1060</f>
        <v>267465.1792623162</v>
      </c>
      <c r="M175" s="152">
        <f>I175/'SNB-ExchangeRateMonthly'!D1060</f>
        <v>251567.80688985929</v>
      </c>
      <c r="O175" s="152">
        <f>'SNB-DomesticFiduciaryDeposits'!H176/'SNB-ExchangeRateMonthly'!B1060</f>
        <v>64844.596337374263</v>
      </c>
      <c r="P175" s="152">
        <f>'SNB-DomesticFiduciaryDeposits'!H176/'SNB-ExchangeRateMonthly'!D1060</f>
        <v>60990.417273168365</v>
      </c>
      <c r="T175" s="152">
        <f t="shared" si="4"/>
        <v>332309.77559969045</v>
      </c>
      <c r="U175" s="152">
        <f t="shared" si="5"/>
        <v>312558.22416302765</v>
      </c>
    </row>
    <row r="176" spans="1:21">
      <c r="A176" s="155">
        <v>36769</v>
      </c>
      <c r="B176" s="154">
        <v>17178</v>
      </c>
      <c r="C176" s="154">
        <v>286231</v>
      </c>
      <c r="D176" s="154">
        <v>88266</v>
      </c>
      <c r="E176" s="154">
        <v>5105</v>
      </c>
      <c r="F176" s="154">
        <v>36510</v>
      </c>
      <c r="G176" s="154">
        <v>77</v>
      </c>
      <c r="H176" s="154" t="s">
        <v>472</v>
      </c>
      <c r="I176" s="154">
        <v>428262</v>
      </c>
      <c r="J176" s="154"/>
      <c r="L176" s="152">
        <f>I176/'SNB-ExchangeRateMonthly'!B1061</f>
        <v>276084.32181536872</v>
      </c>
      <c r="M176" s="152">
        <f>I176/'SNB-ExchangeRateMonthly'!D1061</f>
        <v>249657.22280517663</v>
      </c>
      <c r="O176" s="152">
        <f>'SNB-DomesticFiduciaryDeposits'!H177/'SNB-ExchangeRateMonthly'!B1061</f>
        <v>66835.35327488395</v>
      </c>
      <c r="P176" s="152">
        <f>'SNB-DomesticFiduciaryDeposits'!H177/'SNB-ExchangeRateMonthly'!D1061</f>
        <v>60437.798764136642</v>
      </c>
      <c r="T176" s="152">
        <f t="shared" si="4"/>
        <v>342919.67509025265</v>
      </c>
      <c r="U176" s="152">
        <f t="shared" si="5"/>
        <v>310095.02156931325</v>
      </c>
    </row>
    <row r="177" spans="1:21">
      <c r="A177" s="155">
        <v>36799</v>
      </c>
      <c r="B177" s="154">
        <v>17862</v>
      </c>
      <c r="C177" s="154">
        <v>285989</v>
      </c>
      <c r="D177" s="154">
        <v>88387</v>
      </c>
      <c r="E177" s="154">
        <v>4784</v>
      </c>
      <c r="F177" s="154">
        <v>37682</v>
      </c>
      <c r="G177" s="154">
        <v>77</v>
      </c>
      <c r="H177" s="154" t="s">
        <v>472</v>
      </c>
      <c r="I177" s="154">
        <v>429997</v>
      </c>
      <c r="J177" s="154"/>
      <c r="L177" s="152">
        <f>I177/'SNB-ExchangeRateMonthly'!B1062</f>
        <v>281043.79084967321</v>
      </c>
      <c r="M177" s="152">
        <f>I177/'SNB-ExchangeRateMonthly'!D1062</f>
        <v>244984.61713764814</v>
      </c>
      <c r="O177" s="152">
        <f>'SNB-DomesticFiduciaryDeposits'!H178/'SNB-ExchangeRateMonthly'!B1062</f>
        <v>68138.562091503263</v>
      </c>
      <c r="P177" s="152">
        <f>'SNB-DomesticFiduciaryDeposits'!H178/'SNB-ExchangeRateMonthly'!D1062</f>
        <v>59396.080218778494</v>
      </c>
      <c r="T177" s="152">
        <f t="shared" si="4"/>
        <v>349182.3529411765</v>
      </c>
      <c r="U177" s="152">
        <f t="shared" si="5"/>
        <v>304380.69735642662</v>
      </c>
    </row>
    <row r="178" spans="1:21">
      <c r="A178" s="155">
        <v>36830</v>
      </c>
      <c r="B178" s="154">
        <v>18654</v>
      </c>
      <c r="C178" s="154">
        <v>300185</v>
      </c>
      <c r="D178" s="154">
        <v>89912</v>
      </c>
      <c r="E178" s="154">
        <v>4833</v>
      </c>
      <c r="F178" s="154">
        <v>38075</v>
      </c>
      <c r="G178" s="154">
        <v>72</v>
      </c>
      <c r="H178" s="154" t="s">
        <v>472</v>
      </c>
      <c r="I178" s="154">
        <v>446898</v>
      </c>
      <c r="J178" s="154"/>
      <c r="L178" s="152">
        <f>I178/'SNB-ExchangeRateMonthly'!B1063</f>
        <v>295313.55316196388</v>
      </c>
      <c r="M178" s="152">
        <f>I178/'SNB-ExchangeRateMonthly'!D1063</f>
        <v>252698.89737065311</v>
      </c>
      <c r="O178" s="152">
        <f>'SNB-DomesticFiduciaryDeposits'!H179/'SNB-ExchangeRateMonthly'!B1063</f>
        <v>71930.218727284737</v>
      </c>
      <c r="P178" s="152">
        <f>'SNB-DomesticFiduciaryDeposits'!H179/'SNB-ExchangeRateMonthly'!D1063</f>
        <v>61550.466497031382</v>
      </c>
      <c r="T178" s="152">
        <f t="shared" si="4"/>
        <v>367243.77188924863</v>
      </c>
      <c r="U178" s="152">
        <f t="shared" si="5"/>
        <v>314249.3638676845</v>
      </c>
    </row>
    <row r="179" spans="1:21">
      <c r="A179" s="155">
        <v>36860</v>
      </c>
      <c r="B179" s="154">
        <v>19630</v>
      </c>
      <c r="C179" s="154">
        <v>293953</v>
      </c>
      <c r="D179" s="154">
        <v>89370</v>
      </c>
      <c r="E179" s="154">
        <v>4716</v>
      </c>
      <c r="F179" s="154">
        <v>35481</v>
      </c>
      <c r="G179" s="154">
        <v>71</v>
      </c>
      <c r="H179" s="154" t="s">
        <v>472</v>
      </c>
      <c r="I179" s="154">
        <v>438505</v>
      </c>
      <c r="J179" s="154"/>
      <c r="L179" s="152">
        <f>I179/'SNB-ExchangeRateMonthly'!B1064</f>
        <v>288243.60744100437</v>
      </c>
      <c r="M179" s="152">
        <f>I179/'SNB-ExchangeRateMonthly'!D1064</f>
        <v>246808.69026847527</v>
      </c>
      <c r="O179" s="152">
        <f>'SNB-DomesticFiduciaryDeposits'!H180/'SNB-ExchangeRateMonthly'!B1064</f>
        <v>70022.349306514167</v>
      </c>
      <c r="P179" s="152">
        <f>'SNB-DomesticFiduciaryDeposits'!H180/'SNB-ExchangeRateMonthly'!D1064</f>
        <v>59956.661225868185</v>
      </c>
      <c r="T179" s="152">
        <f t="shared" si="4"/>
        <v>358265.9567475185</v>
      </c>
      <c r="U179" s="152">
        <f t="shared" si="5"/>
        <v>306765.35149434349</v>
      </c>
    </row>
    <row r="180" spans="1:21">
      <c r="A180" s="155">
        <v>36891</v>
      </c>
      <c r="B180" s="154">
        <v>21253</v>
      </c>
      <c r="C180" s="154">
        <v>281173</v>
      </c>
      <c r="D180" s="154">
        <v>95344</v>
      </c>
      <c r="E180" s="154">
        <v>4361</v>
      </c>
      <c r="F180" s="154">
        <v>34466</v>
      </c>
      <c r="G180" s="154">
        <v>67</v>
      </c>
      <c r="H180" s="154" t="s">
        <v>472</v>
      </c>
      <c r="I180" s="154">
        <v>432304</v>
      </c>
      <c r="J180" s="154"/>
      <c r="L180" s="152">
        <f>I180/'SNB-ExchangeRateMonthly'!B1065</f>
        <v>285631.97885695408</v>
      </c>
      <c r="M180" s="152">
        <f>I180/'SNB-ExchangeRateMonthly'!D1065</f>
        <v>256195.33009363519</v>
      </c>
      <c r="O180" s="152">
        <f>'SNB-DomesticFiduciaryDeposits'!H181/'SNB-ExchangeRateMonthly'!B1065</f>
        <v>69989.428477039968</v>
      </c>
      <c r="P180" s="152">
        <f>'SNB-DomesticFiduciaryDeposits'!H181/'SNB-ExchangeRateMonthly'!D1065</f>
        <v>62776.460827308285</v>
      </c>
      <c r="T180" s="152">
        <f t="shared" si="4"/>
        <v>355621.40733399405</v>
      </c>
      <c r="U180" s="152">
        <f t="shared" si="5"/>
        <v>318971.79092094349</v>
      </c>
    </row>
    <row r="181" spans="1:21">
      <c r="A181" s="155">
        <v>36922</v>
      </c>
      <c r="B181" s="154">
        <v>21104</v>
      </c>
      <c r="C181" s="154">
        <v>282904</v>
      </c>
      <c r="D181" s="154">
        <v>98624</v>
      </c>
      <c r="E181" s="154">
        <v>4140</v>
      </c>
      <c r="F181" s="154">
        <v>34440</v>
      </c>
      <c r="G181" s="154">
        <v>66</v>
      </c>
      <c r="H181" s="154" t="s">
        <v>472</v>
      </c>
      <c r="I181" s="154">
        <v>437139</v>
      </c>
      <c r="J181" s="154"/>
      <c r="L181" s="152">
        <f>I181/'SNB-ExchangeRateMonthly'!B1066</f>
        <v>285879.92937021772</v>
      </c>
      <c r="M181" s="152">
        <f>I181/'SNB-ExchangeRateMonthly'!D1066</f>
        <v>268331.59413172916</v>
      </c>
      <c r="O181" s="152">
        <f>'SNB-DomesticFiduciaryDeposits'!H182/'SNB-ExchangeRateMonthly'!B1066</f>
        <v>68655.41821986789</v>
      </c>
      <c r="P181" s="152">
        <f>'SNB-DomesticFiduciaryDeposits'!H182/'SNB-ExchangeRateMonthly'!D1066</f>
        <v>64441.102449205086</v>
      </c>
      <c r="T181" s="152">
        <f t="shared" si="4"/>
        <v>354535.34759008558</v>
      </c>
      <c r="U181" s="152">
        <f t="shared" si="5"/>
        <v>332772.69658093422</v>
      </c>
    </row>
    <row r="182" spans="1:21">
      <c r="A182" s="155">
        <v>36950</v>
      </c>
      <c r="B182" s="154">
        <v>21035</v>
      </c>
      <c r="C182" s="154">
        <v>289390</v>
      </c>
      <c r="D182" s="154">
        <v>100947</v>
      </c>
      <c r="E182" s="154">
        <v>3856</v>
      </c>
      <c r="F182" s="154">
        <v>34715</v>
      </c>
      <c r="G182" s="154">
        <v>67</v>
      </c>
      <c r="H182" s="154" t="s">
        <v>472</v>
      </c>
      <c r="I182" s="154">
        <v>446154</v>
      </c>
      <c r="J182" s="154"/>
      <c r="L182" s="152">
        <f>I182/'SNB-ExchangeRateMonthly'!B1067</f>
        <v>290559.42689677631</v>
      </c>
      <c r="M182" s="152">
        <f>I182/'SNB-ExchangeRateMonthly'!D1067</f>
        <v>267783.44637176639</v>
      </c>
      <c r="O182" s="152">
        <f>'SNB-DomesticFiduciaryDeposits'!H183/'SNB-ExchangeRateMonthly'!B1067</f>
        <v>68212.959947899712</v>
      </c>
      <c r="P182" s="152">
        <f>'SNB-DomesticFiduciaryDeposits'!H183/'SNB-ExchangeRateMonthly'!D1067</f>
        <v>62865.97443130664</v>
      </c>
      <c r="T182" s="152">
        <f t="shared" si="4"/>
        <v>358772.38684467599</v>
      </c>
      <c r="U182" s="152">
        <f t="shared" si="5"/>
        <v>330649.42080307304</v>
      </c>
    </row>
    <row r="183" spans="1:21">
      <c r="A183" s="155">
        <v>36981</v>
      </c>
      <c r="B183" s="154">
        <v>21331</v>
      </c>
      <c r="C183" s="154">
        <v>300436</v>
      </c>
      <c r="D183" s="154">
        <v>101140</v>
      </c>
      <c r="E183" s="154">
        <v>3452</v>
      </c>
      <c r="F183" s="154">
        <v>35556</v>
      </c>
      <c r="G183" s="154">
        <v>67</v>
      </c>
      <c r="H183" s="154" t="s">
        <v>472</v>
      </c>
      <c r="I183" s="154">
        <v>458530</v>
      </c>
      <c r="J183" s="154"/>
      <c r="L183" s="152">
        <f>I183/'SNB-ExchangeRateMonthly'!B1068</f>
        <v>298580.45191118057</v>
      </c>
      <c r="M183" s="152">
        <f>I183/'SNB-ExchangeRateMonthly'!D1068</f>
        <v>271673.18402654346</v>
      </c>
      <c r="O183" s="152">
        <f>'SNB-DomesticFiduciaryDeposits'!H184/'SNB-ExchangeRateMonthly'!B1068</f>
        <v>69608.647522302534</v>
      </c>
      <c r="P183" s="152">
        <f>'SNB-DomesticFiduciaryDeposits'!H184/'SNB-ExchangeRateMonthly'!D1068</f>
        <v>63335.703282379429</v>
      </c>
      <c r="T183" s="152">
        <f t="shared" si="4"/>
        <v>368189.09943348309</v>
      </c>
      <c r="U183" s="152">
        <f t="shared" si="5"/>
        <v>335008.88730892289</v>
      </c>
    </row>
    <row r="184" spans="1:21">
      <c r="A184" s="155">
        <v>37011</v>
      </c>
      <c r="B184" s="154">
        <v>21339</v>
      </c>
      <c r="C184" s="154">
        <v>299823</v>
      </c>
      <c r="D184" s="154">
        <v>102692</v>
      </c>
      <c r="E184" s="154">
        <v>3189</v>
      </c>
      <c r="F184" s="154">
        <v>36247</v>
      </c>
      <c r="G184" s="154">
        <v>69</v>
      </c>
      <c r="H184" s="154" t="s">
        <v>472</v>
      </c>
      <c r="I184" s="154">
        <v>460171</v>
      </c>
      <c r="J184" s="154"/>
      <c r="L184" s="152">
        <f>I184/'SNB-ExchangeRateMonthly'!B1069</f>
        <v>301021.12906391051</v>
      </c>
      <c r="M184" s="152">
        <f>I184/'SNB-ExchangeRateMonthly'!D1069</f>
        <v>268791.47196261684</v>
      </c>
      <c r="O184" s="152">
        <f>'SNB-DomesticFiduciaryDeposits'!H185/'SNB-ExchangeRateMonthly'!B1069</f>
        <v>68507.228363969392</v>
      </c>
      <c r="P184" s="152">
        <f>'SNB-DomesticFiduciaryDeposits'!H185/'SNB-ExchangeRateMonthly'!D1069</f>
        <v>61172.313084112153</v>
      </c>
      <c r="T184" s="152">
        <f t="shared" si="4"/>
        <v>369528.35742787994</v>
      </c>
      <c r="U184" s="152">
        <f t="shared" si="5"/>
        <v>329963.78504672897</v>
      </c>
    </row>
    <row r="185" spans="1:21">
      <c r="A185" s="155">
        <v>37042</v>
      </c>
      <c r="B185" s="154">
        <v>21176</v>
      </c>
      <c r="C185" s="154">
        <v>310517</v>
      </c>
      <c r="D185" s="154">
        <v>102983</v>
      </c>
      <c r="E185" s="154">
        <v>2858</v>
      </c>
      <c r="F185" s="154">
        <v>37746</v>
      </c>
      <c r="G185" s="154">
        <v>73</v>
      </c>
      <c r="H185" s="154" t="s">
        <v>472</v>
      </c>
      <c r="I185" s="154">
        <v>472494</v>
      </c>
      <c r="J185" s="154"/>
      <c r="L185" s="152">
        <f>I185/'SNB-ExchangeRateMonthly'!B1070</f>
        <v>308074.59085870767</v>
      </c>
      <c r="M185" s="152">
        <f>I185/'SNB-ExchangeRateMonthly'!D1070</f>
        <v>269703.75021405332</v>
      </c>
      <c r="O185" s="152">
        <f>'SNB-DomesticFiduciaryDeposits'!H186/'SNB-ExchangeRateMonthly'!B1070</f>
        <v>69117.167633826684</v>
      </c>
      <c r="P185" s="152">
        <f>'SNB-DomesticFiduciaryDeposits'!H186/'SNB-ExchangeRateMonthly'!D1070</f>
        <v>60508.590672983621</v>
      </c>
      <c r="T185" s="152">
        <f t="shared" si="4"/>
        <v>377191.75849253434</v>
      </c>
      <c r="U185" s="152">
        <f t="shared" si="5"/>
        <v>330212.34088703693</v>
      </c>
    </row>
    <row r="186" spans="1:21">
      <c r="A186" s="155">
        <v>37072</v>
      </c>
      <c r="B186" s="154">
        <v>21507</v>
      </c>
      <c r="C186" s="154">
        <v>309861</v>
      </c>
      <c r="D186" s="154">
        <v>102727</v>
      </c>
      <c r="E186" s="154">
        <v>2820</v>
      </c>
      <c r="F186" s="154">
        <v>38063</v>
      </c>
      <c r="G186" s="154">
        <v>74</v>
      </c>
      <c r="H186" s="154" t="s">
        <v>472</v>
      </c>
      <c r="I186" s="154">
        <v>472232</v>
      </c>
      <c r="J186" s="154"/>
      <c r="L186" s="152">
        <f>I186/'SNB-ExchangeRateMonthly'!B1071</f>
        <v>310168.80131362891</v>
      </c>
      <c r="M186" s="152">
        <f>I186/'SNB-ExchangeRateMonthly'!D1071</f>
        <v>264897.06624782633</v>
      </c>
      <c r="O186" s="152">
        <f>'SNB-DomesticFiduciaryDeposits'!H187/'SNB-ExchangeRateMonthly'!B1071</f>
        <v>70031.527093596058</v>
      </c>
      <c r="P186" s="152">
        <f>'SNB-DomesticFiduciaryDeposits'!H187/'SNB-ExchangeRateMonthly'!D1071</f>
        <v>59809.839008245923</v>
      </c>
      <c r="T186" s="152">
        <f t="shared" si="4"/>
        <v>380200.32840722497</v>
      </c>
      <c r="U186" s="152">
        <f t="shared" si="5"/>
        <v>324706.90525607223</v>
      </c>
    </row>
    <row r="187" spans="1:21">
      <c r="A187" s="155">
        <v>37103</v>
      </c>
      <c r="B187" s="154">
        <v>22016</v>
      </c>
      <c r="C187" s="154">
        <v>296363</v>
      </c>
      <c r="D187" s="154">
        <v>103430</v>
      </c>
      <c r="E187" s="154">
        <v>2464</v>
      </c>
      <c r="F187" s="154">
        <v>36491</v>
      </c>
      <c r="G187" s="154">
        <v>69</v>
      </c>
      <c r="H187" s="154" t="s">
        <v>472</v>
      </c>
      <c r="I187" s="154">
        <v>458370</v>
      </c>
      <c r="J187" s="154"/>
      <c r="L187" s="152">
        <f>I187/'SNB-ExchangeRateMonthly'!B1072</f>
        <v>302874.32271706098</v>
      </c>
      <c r="M187" s="152">
        <f>I187/'SNB-ExchangeRateMonthly'!D1072</f>
        <v>260407.90819225088</v>
      </c>
      <c r="O187" s="152">
        <f>'SNB-DomesticFiduciaryDeposits'!H188/'SNB-ExchangeRateMonthly'!B1072</f>
        <v>70200.211444429762</v>
      </c>
      <c r="P187" s="152">
        <f>'SNB-DomesticFiduciaryDeposits'!H188/'SNB-ExchangeRateMonthly'!D1072</f>
        <v>60357.345756164075</v>
      </c>
      <c r="T187" s="152">
        <f t="shared" si="4"/>
        <v>373074.53416149074</v>
      </c>
      <c r="U187" s="152">
        <f t="shared" si="5"/>
        <v>320765.25394841493</v>
      </c>
    </row>
    <row r="188" spans="1:21">
      <c r="A188" s="155">
        <v>37134</v>
      </c>
      <c r="B188" s="154">
        <v>22319</v>
      </c>
      <c r="C188" s="154">
        <v>287848</v>
      </c>
      <c r="D188" s="154">
        <v>105123</v>
      </c>
      <c r="E188" s="154">
        <v>2079</v>
      </c>
      <c r="F188" s="154">
        <v>36133</v>
      </c>
      <c r="G188" s="154">
        <v>69</v>
      </c>
      <c r="H188" s="154" t="s">
        <v>472</v>
      </c>
      <c r="I188" s="154">
        <v>451491</v>
      </c>
      <c r="J188" s="154"/>
      <c r="L188" s="152">
        <f>I188/'SNB-ExchangeRateMonthly'!B1073</f>
        <v>298131.93343898572</v>
      </c>
      <c r="M188" s="152">
        <f>I188/'SNB-ExchangeRateMonthly'!D1073</f>
        <v>268760.64051431633</v>
      </c>
      <c r="O188" s="152">
        <f>'SNB-DomesticFiduciaryDeposits'!H189/'SNB-ExchangeRateMonthly'!B1073</f>
        <v>68744.717379820388</v>
      </c>
      <c r="P188" s="152">
        <f>'SNB-DomesticFiduciaryDeposits'!H189/'SNB-ExchangeRateMonthly'!D1073</f>
        <v>61972.14119888089</v>
      </c>
      <c r="T188" s="152">
        <f t="shared" si="4"/>
        <v>366876.65081880614</v>
      </c>
      <c r="U188" s="152">
        <f t="shared" si="5"/>
        <v>330732.78171319724</v>
      </c>
    </row>
    <row r="189" spans="1:21">
      <c r="A189" s="155">
        <v>37164</v>
      </c>
      <c r="B189" s="154">
        <v>23479</v>
      </c>
      <c r="C189" s="154">
        <v>278367</v>
      </c>
      <c r="D189" s="154">
        <v>104686</v>
      </c>
      <c r="E189" s="154">
        <v>1008</v>
      </c>
      <c r="F189" s="154">
        <v>34826</v>
      </c>
      <c r="G189" s="154">
        <v>71</v>
      </c>
      <c r="H189" s="154" t="s">
        <v>472</v>
      </c>
      <c r="I189" s="154">
        <v>441430</v>
      </c>
      <c r="J189" s="154"/>
      <c r="L189" s="152">
        <f>I189/'SNB-ExchangeRateMonthly'!B1074</f>
        <v>295884.44265701453</v>
      </c>
      <c r="M189" s="152">
        <f>I189/'SNB-ExchangeRateMonthly'!D1074</f>
        <v>269394.60515073844</v>
      </c>
      <c r="O189" s="152">
        <f>'SNB-DomesticFiduciaryDeposits'!H190/'SNB-ExchangeRateMonthly'!B1074</f>
        <v>67526.643876935457</v>
      </c>
      <c r="P189" s="152">
        <f>'SNB-DomesticFiduciaryDeposits'!H190/'SNB-ExchangeRateMonthly'!D1074</f>
        <v>61481.142438667164</v>
      </c>
      <c r="T189" s="152">
        <f t="shared" si="4"/>
        <v>363411.08653395</v>
      </c>
      <c r="U189" s="152">
        <f t="shared" si="5"/>
        <v>330875.74758940563</v>
      </c>
    </row>
    <row r="190" spans="1:21">
      <c r="A190" s="155">
        <v>37195</v>
      </c>
      <c r="B190" s="154">
        <v>23702</v>
      </c>
      <c r="C190" s="154">
        <v>277210</v>
      </c>
      <c r="D190" s="154">
        <v>105986</v>
      </c>
      <c r="E190" s="154">
        <v>502</v>
      </c>
      <c r="F190" s="154">
        <v>35467</v>
      </c>
      <c r="G190" s="154">
        <v>69</v>
      </c>
      <c r="H190" s="154" t="s">
        <v>472</v>
      </c>
      <c r="I190" s="154">
        <v>442435</v>
      </c>
      <c r="J190" s="154"/>
      <c r="L190" s="152">
        <f>I190/'SNB-ExchangeRateMonthly'!B1075</f>
        <v>299023.38469856716</v>
      </c>
      <c r="M190" s="152">
        <f>I190/'SNB-ExchangeRateMonthly'!D1075</f>
        <v>270950.45624349319</v>
      </c>
      <c r="O190" s="152">
        <f>'SNB-DomesticFiduciaryDeposits'!H191/'SNB-ExchangeRateMonthly'!B1075</f>
        <v>69545.82319545823</v>
      </c>
      <c r="P190" s="152">
        <f>'SNB-DomesticFiduciaryDeposits'!H191/'SNB-ExchangeRateMonthly'!D1075</f>
        <v>63016.7187212934</v>
      </c>
      <c r="T190" s="152">
        <f t="shared" si="4"/>
        <v>368569.20789402537</v>
      </c>
      <c r="U190" s="152">
        <f t="shared" si="5"/>
        <v>333967.17496478657</v>
      </c>
    </row>
    <row r="191" spans="1:21">
      <c r="A191" s="155">
        <v>37225</v>
      </c>
      <c r="B191" s="154">
        <v>23570</v>
      </c>
      <c r="C191" s="154">
        <v>278033</v>
      </c>
      <c r="D191" s="154">
        <v>107966</v>
      </c>
      <c r="E191" s="154">
        <v>202</v>
      </c>
      <c r="F191" s="154">
        <v>35652</v>
      </c>
      <c r="G191" s="154">
        <v>68</v>
      </c>
      <c r="H191" s="154" t="s">
        <v>472</v>
      </c>
      <c r="I191" s="154">
        <v>445289</v>
      </c>
      <c r="J191" s="154"/>
      <c r="L191" s="152">
        <f>I191/'SNB-ExchangeRateMonthly'!B1076</f>
        <v>303640.64098192978</v>
      </c>
      <c r="M191" s="152">
        <f>I191/'SNB-ExchangeRateMonthly'!D1076</f>
        <v>269724.9984856745</v>
      </c>
      <c r="O191" s="152">
        <f>'SNB-DomesticFiduciaryDeposits'!H192/'SNB-ExchangeRateMonthly'!B1076</f>
        <v>69290.828503239012</v>
      </c>
      <c r="P191" s="152">
        <f>'SNB-DomesticFiduciaryDeposits'!H192/'SNB-ExchangeRateMonthly'!D1076</f>
        <v>61551.275062087348</v>
      </c>
      <c r="T191" s="152">
        <f t="shared" si="4"/>
        <v>372931.46948516881</v>
      </c>
      <c r="U191" s="152">
        <f t="shared" si="5"/>
        <v>331276.27354776184</v>
      </c>
    </row>
    <row r="192" spans="1:21">
      <c r="A192" s="155">
        <v>37256</v>
      </c>
      <c r="B192" s="154">
        <v>22707</v>
      </c>
      <c r="C192" s="154">
        <v>276666</v>
      </c>
      <c r="D192" s="154">
        <v>108872</v>
      </c>
      <c r="E192" s="154">
        <v>21</v>
      </c>
      <c r="F192" s="154">
        <v>37168</v>
      </c>
      <c r="G192" s="154">
        <v>70</v>
      </c>
      <c r="H192" s="154" t="s">
        <v>472</v>
      </c>
      <c r="I192" s="154">
        <v>445489</v>
      </c>
      <c r="J192" s="154"/>
      <c r="L192" s="152">
        <f>I192/'SNB-ExchangeRateMonthly'!B1077</f>
        <v>302169.84331547178</v>
      </c>
      <c r="M192" s="152">
        <f>I192/'SNB-ExchangeRateMonthly'!D1077</f>
        <v>270026.06376530492</v>
      </c>
      <c r="O192" s="152">
        <f>'SNB-DomesticFiduciaryDeposits'!H193/'SNB-ExchangeRateMonthly'!B1077</f>
        <v>67420.47073187276</v>
      </c>
      <c r="P192" s="152">
        <f>'SNB-DomesticFiduciaryDeposits'!H193/'SNB-ExchangeRateMonthly'!D1077</f>
        <v>60248.5149715117</v>
      </c>
      <c r="T192" s="152">
        <f t="shared" si="4"/>
        <v>369590.31404734455</v>
      </c>
      <c r="U192" s="152">
        <f t="shared" si="5"/>
        <v>330274.57873681665</v>
      </c>
    </row>
    <row r="193" spans="1:21">
      <c r="A193" s="155">
        <v>37287</v>
      </c>
      <c r="B193" s="154">
        <v>22355</v>
      </c>
      <c r="C193" s="154">
        <v>279734</v>
      </c>
      <c r="D193" s="154">
        <v>110397</v>
      </c>
      <c r="E193" s="154">
        <v>9</v>
      </c>
      <c r="F193" s="154">
        <v>37012</v>
      </c>
      <c r="G193" s="154">
        <v>72</v>
      </c>
      <c r="H193" s="154" t="s">
        <v>472</v>
      </c>
      <c r="I193" s="154">
        <v>449570</v>
      </c>
      <c r="J193" s="154"/>
      <c r="L193" s="152">
        <f>I193/'SNB-ExchangeRateMonthly'!B1078</f>
        <v>305041.38960510248</v>
      </c>
      <c r="M193" s="152">
        <f>I193/'SNB-ExchangeRateMonthly'!D1078</f>
        <v>269510.22120975965</v>
      </c>
      <c r="O193" s="152">
        <f>'SNB-DomesticFiduciaryDeposits'!H194/'SNB-ExchangeRateMonthly'!B1078</f>
        <v>67904.736056452704</v>
      </c>
      <c r="P193" s="152">
        <f>'SNB-DomesticFiduciaryDeposits'!H194/'SNB-ExchangeRateMonthly'!D1078</f>
        <v>59995.204124452976</v>
      </c>
      <c r="T193" s="152">
        <f t="shared" si="4"/>
        <v>372946.12566155521</v>
      </c>
      <c r="U193" s="152">
        <f t="shared" si="5"/>
        <v>329505.4253342126</v>
      </c>
    </row>
    <row r="194" spans="1:21">
      <c r="A194" s="155">
        <v>37315</v>
      </c>
      <c r="B194" s="154">
        <v>22662</v>
      </c>
      <c r="C194" s="154">
        <v>275530</v>
      </c>
      <c r="D194" s="154">
        <v>109020</v>
      </c>
      <c r="E194" s="154">
        <v>8</v>
      </c>
      <c r="F194" s="154">
        <v>36867</v>
      </c>
      <c r="G194" s="154">
        <v>61</v>
      </c>
      <c r="H194" s="154" t="s">
        <v>472</v>
      </c>
      <c r="I194" s="154">
        <v>444141</v>
      </c>
      <c r="J194" s="154"/>
      <c r="L194" s="152">
        <f>I194/'SNB-ExchangeRateMonthly'!B1079</f>
        <v>300623.39244618925</v>
      </c>
      <c r="M194" s="152">
        <f>I194/'SNB-ExchangeRateMonthly'!D1079</f>
        <v>261582.54314152777</v>
      </c>
      <c r="O194" s="152">
        <f>'SNB-DomesticFiduciaryDeposits'!H195/'SNB-ExchangeRateMonthly'!B1079</f>
        <v>67363.611750372278</v>
      </c>
      <c r="P194" s="152">
        <f>'SNB-DomesticFiduciaryDeposits'!H195/'SNB-ExchangeRateMonthly'!D1079</f>
        <v>58615.348371517757</v>
      </c>
      <c r="T194" s="152">
        <f t="shared" si="4"/>
        <v>367987.00419656152</v>
      </c>
      <c r="U194" s="152">
        <f t="shared" si="5"/>
        <v>320197.89151304553</v>
      </c>
    </row>
    <row r="195" spans="1:21">
      <c r="A195" s="155">
        <v>37346</v>
      </c>
      <c r="B195" s="154">
        <v>20646</v>
      </c>
      <c r="C195" s="154">
        <v>270117</v>
      </c>
      <c r="D195" s="154">
        <v>107271</v>
      </c>
      <c r="E195" s="154" t="s">
        <v>472</v>
      </c>
      <c r="F195" s="154">
        <v>36765</v>
      </c>
      <c r="G195" s="154">
        <v>61</v>
      </c>
      <c r="H195" s="154" t="s">
        <v>472</v>
      </c>
      <c r="I195" s="154">
        <v>434860</v>
      </c>
      <c r="J195" s="154"/>
      <c r="L195" s="152">
        <f>I195/'SNB-ExchangeRateMonthly'!B1080</f>
        <v>296226.15803814714</v>
      </c>
      <c r="M195" s="152">
        <f>I195/'SNB-ExchangeRateMonthly'!D1080</f>
        <v>259571.42004417119</v>
      </c>
      <c r="O195" s="152">
        <f>'SNB-DomesticFiduciaryDeposits'!H196/'SNB-ExchangeRateMonthly'!B1080</f>
        <v>65911.444141689368</v>
      </c>
      <c r="P195" s="152">
        <f>'SNB-DomesticFiduciaryDeposits'!H196/'SNB-ExchangeRateMonthly'!D1080</f>
        <v>57755.625858055275</v>
      </c>
      <c r="T195" s="152">
        <f t="shared" si="4"/>
        <v>362137.60217983648</v>
      </c>
      <c r="U195" s="152">
        <f t="shared" si="5"/>
        <v>317327.04590222647</v>
      </c>
    </row>
    <row r="196" spans="1:21">
      <c r="A196" s="155">
        <v>37376</v>
      </c>
      <c r="B196" s="154">
        <v>20731</v>
      </c>
      <c r="C196" s="154">
        <v>259066</v>
      </c>
      <c r="D196" s="154">
        <v>105209</v>
      </c>
      <c r="E196" s="154" t="s">
        <v>472</v>
      </c>
      <c r="F196" s="154">
        <v>35965</v>
      </c>
      <c r="G196" s="154">
        <v>60</v>
      </c>
      <c r="H196" s="154" t="s">
        <v>472</v>
      </c>
      <c r="I196" s="154">
        <v>421031</v>
      </c>
      <c r="J196" s="154"/>
      <c r="L196" s="152">
        <f>I196/'SNB-ExchangeRateMonthly'!B1081</f>
        <v>287197.13506139157</v>
      </c>
      <c r="M196" s="152">
        <f>I196/'SNB-ExchangeRateMonthly'!D1081</f>
        <v>254414.76826394344</v>
      </c>
      <c r="O196" s="152">
        <f>'SNB-DomesticFiduciaryDeposits'!H197/'SNB-ExchangeRateMonthly'!B1081</f>
        <v>64004.774897680763</v>
      </c>
      <c r="P196" s="152">
        <f>'SNB-DomesticFiduciaryDeposits'!H197/'SNB-ExchangeRateMonthly'!D1081</f>
        <v>56698.894193002598</v>
      </c>
      <c r="T196" s="152">
        <f t="shared" si="4"/>
        <v>351201.90995907236</v>
      </c>
      <c r="U196" s="152">
        <f t="shared" si="5"/>
        <v>311113.66245694604</v>
      </c>
    </row>
    <row r="197" spans="1:21">
      <c r="A197" s="155">
        <v>37407</v>
      </c>
      <c r="B197" s="154">
        <v>20213</v>
      </c>
      <c r="C197" s="154">
        <v>250638</v>
      </c>
      <c r="D197" s="154">
        <v>104263</v>
      </c>
      <c r="E197" s="154" t="s">
        <v>472</v>
      </c>
      <c r="F197" s="154">
        <v>35337</v>
      </c>
      <c r="G197" s="154">
        <v>62</v>
      </c>
      <c r="H197" s="154" t="s">
        <v>472</v>
      </c>
      <c r="I197" s="154">
        <v>410512</v>
      </c>
      <c r="J197" s="154"/>
      <c r="L197" s="152">
        <f>I197/'SNB-ExchangeRateMonthly'!B1082</f>
        <v>281809.56957506691</v>
      </c>
      <c r="M197" s="152">
        <f>I197/'SNB-ExchangeRateMonthly'!D1082</f>
        <v>258573.94809775759</v>
      </c>
      <c r="O197" s="152">
        <f>'SNB-DomesticFiduciaryDeposits'!H198/'SNB-ExchangeRateMonthly'!B1082</f>
        <v>63283.44889132971</v>
      </c>
      <c r="P197" s="152">
        <f>'SNB-DomesticFiduciaryDeposits'!H198/'SNB-ExchangeRateMonthly'!D1082</f>
        <v>58065.633660871754</v>
      </c>
      <c r="T197" s="152">
        <f t="shared" si="4"/>
        <v>345093.01846639661</v>
      </c>
      <c r="U197" s="152">
        <f t="shared" si="5"/>
        <v>316639.58175862936</v>
      </c>
    </row>
    <row r="198" spans="1:21">
      <c r="A198" s="155">
        <v>37437</v>
      </c>
      <c r="B198" s="154">
        <v>19761</v>
      </c>
      <c r="C198" s="154">
        <v>237379</v>
      </c>
      <c r="D198" s="154">
        <v>106479</v>
      </c>
      <c r="E198" s="154" t="s">
        <v>472</v>
      </c>
      <c r="F198" s="154">
        <v>35344</v>
      </c>
      <c r="G198" s="154">
        <v>57</v>
      </c>
      <c r="H198" s="154" t="s">
        <v>472</v>
      </c>
      <c r="I198" s="154">
        <v>399020</v>
      </c>
      <c r="J198" s="154"/>
      <c r="L198" s="152">
        <f>I198/'SNB-ExchangeRateMonthly'!B1083</f>
        <v>271147.05082902964</v>
      </c>
      <c r="M198" s="152">
        <f>I198/'SNB-ExchangeRateMonthly'!D1083</f>
        <v>258969.36656282452</v>
      </c>
      <c r="O198" s="152">
        <f>'SNB-DomesticFiduciaryDeposits'!H199/'SNB-ExchangeRateMonthly'!B1083</f>
        <v>61079.097580864363</v>
      </c>
      <c r="P198" s="152">
        <f>'SNB-DomesticFiduciaryDeposits'!H199/'SNB-ExchangeRateMonthly'!D1083</f>
        <v>58335.929387331256</v>
      </c>
      <c r="T198" s="152">
        <f t="shared" si="4"/>
        <v>332226.14840989403</v>
      </c>
      <c r="U198" s="152">
        <f t="shared" si="5"/>
        <v>317305.29595015576</v>
      </c>
    </row>
    <row r="199" spans="1:21">
      <c r="A199" s="155">
        <v>37468</v>
      </c>
      <c r="B199" s="154">
        <v>19158</v>
      </c>
      <c r="C199" s="154">
        <v>237653</v>
      </c>
      <c r="D199" s="154">
        <v>106766</v>
      </c>
      <c r="E199" s="154" t="s">
        <v>472</v>
      </c>
      <c r="F199" s="154">
        <v>36104</v>
      </c>
      <c r="G199" s="154">
        <v>114</v>
      </c>
      <c r="H199" s="154" t="s">
        <v>472</v>
      </c>
      <c r="I199" s="154">
        <v>399794</v>
      </c>
      <c r="J199" s="154"/>
      <c r="L199" s="152">
        <f>I199/'SNB-ExchangeRateMonthly'!B1084</f>
        <v>273344.72856556816</v>
      </c>
      <c r="M199" s="152">
        <f>I199/'SNB-ExchangeRateMonthly'!D1084</f>
        <v>271230.66485753056</v>
      </c>
      <c r="O199" s="152">
        <f>'SNB-DomesticFiduciaryDeposits'!H200/'SNB-ExchangeRateMonthly'!B1084</f>
        <v>60852.591275810199</v>
      </c>
      <c r="P199" s="152">
        <f>'SNB-DomesticFiduciaryDeposits'!H200/'SNB-ExchangeRateMonthly'!D1084</f>
        <v>60381.953867028496</v>
      </c>
      <c r="T199" s="152">
        <f t="shared" si="4"/>
        <v>334197.31984137837</v>
      </c>
      <c r="U199" s="152">
        <f t="shared" si="5"/>
        <v>331612.61872455908</v>
      </c>
    </row>
    <row r="200" spans="1:21">
      <c r="A200" s="155">
        <v>37499</v>
      </c>
      <c r="B200" s="154">
        <v>18128</v>
      </c>
      <c r="C200" s="154">
        <v>239221</v>
      </c>
      <c r="D200" s="154">
        <v>108987</v>
      </c>
      <c r="E200" s="154" t="s">
        <v>472</v>
      </c>
      <c r="F200" s="154">
        <v>36004</v>
      </c>
      <c r="G200" s="154">
        <v>57</v>
      </c>
      <c r="H200" s="154" t="s">
        <v>472</v>
      </c>
      <c r="I200" s="154">
        <v>402397</v>
      </c>
      <c r="J200" s="154"/>
      <c r="L200" s="152">
        <f>I200/'SNB-ExchangeRateMonthly'!B1085</f>
        <v>274880.11476193729</v>
      </c>
      <c r="M200" s="152">
        <f>I200/'SNB-ExchangeRateMonthly'!D1085</f>
        <v>268676.63751084998</v>
      </c>
      <c r="O200" s="152">
        <f>'SNB-DomesticFiduciaryDeposits'!H201/'SNB-ExchangeRateMonthly'!B1085</f>
        <v>59718.560010929708</v>
      </c>
      <c r="P200" s="152">
        <f>'SNB-DomesticFiduciaryDeposits'!H201/'SNB-ExchangeRateMonthly'!D1085</f>
        <v>58370.835280763837</v>
      </c>
      <c r="T200" s="152">
        <f t="shared" si="4"/>
        <v>334598.674772867</v>
      </c>
      <c r="U200" s="152">
        <f t="shared" si="5"/>
        <v>327047.47279161384</v>
      </c>
    </row>
    <row r="201" spans="1:21">
      <c r="A201" s="155">
        <v>37529</v>
      </c>
      <c r="B201" s="154">
        <v>16599</v>
      </c>
      <c r="C201" s="154">
        <v>235683</v>
      </c>
      <c r="D201" s="154">
        <v>108999</v>
      </c>
      <c r="E201" s="154" t="s">
        <v>472</v>
      </c>
      <c r="F201" s="154">
        <v>36061</v>
      </c>
      <c r="G201" s="154">
        <v>58</v>
      </c>
      <c r="H201" s="154" t="s">
        <v>472</v>
      </c>
      <c r="I201" s="154">
        <v>397399</v>
      </c>
      <c r="J201" s="154"/>
      <c r="L201" s="152">
        <f>I201/'SNB-ExchangeRateMonthly'!B1086</f>
        <v>271243.60111937748</v>
      </c>
      <c r="M201" s="152">
        <f>I201/'SNB-ExchangeRateMonthly'!D1086</f>
        <v>266032.26670236979</v>
      </c>
      <c r="O201" s="152">
        <f>'SNB-DomesticFiduciaryDeposits'!H202/'SNB-ExchangeRateMonthly'!B1086</f>
        <v>59732.441471571903</v>
      </c>
      <c r="P201" s="152">
        <f>'SNB-DomesticFiduciaryDeposits'!H202/'SNB-ExchangeRateMonthly'!D1086</f>
        <v>58584.817244611055</v>
      </c>
      <c r="T201" s="152">
        <f t="shared" si="4"/>
        <v>330976.04259094939</v>
      </c>
      <c r="U201" s="152">
        <f t="shared" si="5"/>
        <v>324617.08394698083</v>
      </c>
    </row>
    <row r="202" spans="1:21">
      <c r="A202" s="155">
        <v>37560</v>
      </c>
      <c r="B202" s="154">
        <v>16218</v>
      </c>
      <c r="C202" s="154">
        <v>235398</v>
      </c>
      <c r="D202" s="154">
        <v>109202</v>
      </c>
      <c r="E202" s="154" t="s">
        <v>472</v>
      </c>
      <c r="F202" s="154">
        <v>36481</v>
      </c>
      <c r="G202" s="154">
        <v>57</v>
      </c>
      <c r="H202" s="154" t="s">
        <v>472</v>
      </c>
      <c r="I202" s="154">
        <v>397356</v>
      </c>
      <c r="J202" s="154"/>
      <c r="L202" s="152">
        <f>I202/'SNB-ExchangeRateMonthly'!B1087</f>
        <v>271251.27995084989</v>
      </c>
      <c r="M202" s="152">
        <f>I202/'SNB-ExchangeRateMonthly'!D1087</f>
        <v>266163.84218634869</v>
      </c>
      <c r="O202" s="152">
        <f>'SNB-DomesticFiduciaryDeposits'!H203/'SNB-ExchangeRateMonthly'!B1087</f>
        <v>58687.282408355517</v>
      </c>
      <c r="P202" s="152">
        <f>'SNB-DomesticFiduciaryDeposits'!H203/'SNB-ExchangeRateMonthly'!D1087</f>
        <v>57586.576461919751</v>
      </c>
      <c r="T202" s="152">
        <f t="shared" si="4"/>
        <v>329938.56235920539</v>
      </c>
      <c r="U202" s="152">
        <f t="shared" si="5"/>
        <v>323750.41864826845</v>
      </c>
    </row>
    <row r="203" spans="1:21">
      <c r="A203" s="155">
        <v>37590</v>
      </c>
      <c r="B203" s="154">
        <v>15006</v>
      </c>
      <c r="C203" s="154">
        <v>238179</v>
      </c>
      <c r="D203" s="154">
        <v>108645</v>
      </c>
      <c r="E203" s="154" t="s">
        <v>472</v>
      </c>
      <c r="F203" s="154">
        <v>36350</v>
      </c>
      <c r="G203" s="154">
        <v>57</v>
      </c>
      <c r="H203" s="154" t="s">
        <v>472</v>
      </c>
      <c r="I203" s="154">
        <v>398237</v>
      </c>
      <c r="J203" s="154"/>
      <c r="L203" s="152">
        <f>I203/'SNB-ExchangeRateMonthly'!B1088</f>
        <v>271408.0283513937</v>
      </c>
      <c r="M203" s="152">
        <f>I203/'SNB-ExchangeRateMonthly'!D1088</f>
        <v>271815.57572861918</v>
      </c>
      <c r="O203" s="152">
        <f>'SNB-DomesticFiduciaryDeposits'!H204/'SNB-ExchangeRateMonthly'!B1088</f>
        <v>58039.255775914942</v>
      </c>
      <c r="P203" s="152">
        <f>'SNB-DomesticFiduciaryDeposits'!H204/'SNB-ExchangeRateMonthly'!D1088</f>
        <v>58126.407753736945</v>
      </c>
      <c r="T203" s="152">
        <f t="shared" si="4"/>
        <v>329447.28412730864</v>
      </c>
      <c r="U203" s="152">
        <f t="shared" si="5"/>
        <v>329941.98348235613</v>
      </c>
    </row>
    <row r="204" spans="1:21">
      <c r="A204" s="155">
        <v>37621</v>
      </c>
      <c r="B204" s="154">
        <v>14928</v>
      </c>
      <c r="C204" s="154">
        <v>222522</v>
      </c>
      <c r="D204" s="154">
        <v>106241</v>
      </c>
      <c r="E204" s="154" t="s">
        <v>472</v>
      </c>
      <c r="F204" s="154">
        <v>35681</v>
      </c>
      <c r="G204" s="154">
        <v>59</v>
      </c>
      <c r="H204" s="154" t="s">
        <v>472</v>
      </c>
      <c r="I204" s="154">
        <v>379431</v>
      </c>
      <c r="J204" s="154"/>
      <c r="L204" s="152">
        <f>I204/'SNB-ExchangeRateMonthly'!B1089</f>
        <v>258467.98365122615</v>
      </c>
      <c r="M204" s="152">
        <f>I204/'SNB-ExchangeRateMonthly'!D1089</f>
        <v>263310.89521165856</v>
      </c>
      <c r="O204" s="152">
        <f>'SNB-DomesticFiduciaryDeposits'!H205/'SNB-ExchangeRateMonthly'!B1089</f>
        <v>53597.41144414169</v>
      </c>
      <c r="P204" s="152">
        <f>'SNB-DomesticFiduciaryDeposits'!H205/'SNB-ExchangeRateMonthly'!D1089</f>
        <v>54601.665510062456</v>
      </c>
      <c r="T204" s="152">
        <f t="shared" si="4"/>
        <v>312065.39509536786</v>
      </c>
      <c r="U204" s="152">
        <f t="shared" si="5"/>
        <v>317912.56072172103</v>
      </c>
    </row>
    <row r="205" spans="1:21">
      <c r="A205" s="155">
        <v>37652</v>
      </c>
      <c r="B205" s="154">
        <v>14856</v>
      </c>
      <c r="C205" s="154">
        <v>217844</v>
      </c>
      <c r="D205" s="154">
        <v>110649</v>
      </c>
      <c r="E205" s="154" t="s">
        <v>472</v>
      </c>
      <c r="F205" s="154">
        <v>36509</v>
      </c>
      <c r="G205" s="154">
        <v>61</v>
      </c>
      <c r="H205" s="154" t="s">
        <v>472</v>
      </c>
      <c r="I205" s="154">
        <v>379919</v>
      </c>
      <c r="J205" s="154"/>
      <c r="L205" s="152">
        <f>I205/'SNB-ExchangeRateMonthly'!B1090</f>
        <v>259809.20467756275</v>
      </c>
      <c r="M205" s="152">
        <f>I205/'SNB-ExchangeRateMonthly'!D1090</f>
        <v>276123.99156915472</v>
      </c>
      <c r="O205" s="152">
        <f>'SNB-DomesticFiduciaryDeposits'!H206/'SNB-ExchangeRateMonthly'!B1090</f>
        <v>54734.322642412641</v>
      </c>
      <c r="P205" s="152">
        <f>'SNB-DomesticFiduciaryDeposits'!H206/'SNB-ExchangeRateMonthly'!D1090</f>
        <v>58171.378733919613</v>
      </c>
      <c r="T205" s="152">
        <f t="shared" si="4"/>
        <v>314543.52731997537</v>
      </c>
      <c r="U205" s="152">
        <f t="shared" si="5"/>
        <v>334295.37030307436</v>
      </c>
    </row>
    <row r="206" spans="1:21">
      <c r="A206" s="155">
        <v>37680</v>
      </c>
      <c r="B206" s="154">
        <v>14339</v>
      </c>
      <c r="C206" s="154">
        <v>215277</v>
      </c>
      <c r="D206" s="154">
        <v>110409</v>
      </c>
      <c r="E206" s="154" t="s">
        <v>472</v>
      </c>
      <c r="F206" s="154">
        <v>35551</v>
      </c>
      <c r="G206" s="154">
        <v>57</v>
      </c>
      <c r="H206" s="154" t="s">
        <v>472</v>
      </c>
      <c r="I206" s="154">
        <v>375634</v>
      </c>
      <c r="J206" s="154"/>
      <c r="L206" s="152">
        <f>I206/'SNB-ExchangeRateMonthly'!B1091</f>
        <v>256020.99236641219</v>
      </c>
      <c r="M206" s="152">
        <f>I206/'SNB-ExchangeRateMonthly'!D1091</f>
        <v>275876.90951821388</v>
      </c>
      <c r="O206" s="152">
        <f>'SNB-DomesticFiduciaryDeposits'!H207/'SNB-ExchangeRateMonthly'!B1091</f>
        <v>54733.505997818975</v>
      </c>
      <c r="P206" s="152">
        <f>'SNB-DomesticFiduciaryDeposits'!H207/'SNB-ExchangeRateMonthly'!D1091</f>
        <v>58978.407755581669</v>
      </c>
      <c r="T206" s="152">
        <f t="shared" si="4"/>
        <v>310754.49836423114</v>
      </c>
      <c r="U206" s="152">
        <f t="shared" si="5"/>
        <v>334855.31727379555</v>
      </c>
    </row>
    <row r="207" spans="1:21">
      <c r="A207" s="155">
        <v>37711</v>
      </c>
      <c r="B207" s="154">
        <v>10898</v>
      </c>
      <c r="C207" s="154">
        <v>214324</v>
      </c>
      <c r="D207" s="154">
        <v>109847</v>
      </c>
      <c r="E207" s="154" t="s">
        <v>472</v>
      </c>
      <c r="F207" s="154">
        <v>35686</v>
      </c>
      <c r="G207" s="154">
        <v>55</v>
      </c>
      <c r="H207" s="154" t="s">
        <v>472</v>
      </c>
      <c r="I207" s="154">
        <v>370809</v>
      </c>
      <c r="J207" s="154"/>
      <c r="L207" s="152">
        <f>I207/'SNB-ExchangeRateMonthly'!B1092</f>
        <v>252422.73655547993</v>
      </c>
      <c r="M207" s="152">
        <f>I207/'SNB-ExchangeRateMonthly'!D1092</f>
        <v>272814.15538552089</v>
      </c>
      <c r="O207" s="152">
        <f>'SNB-DomesticFiduciaryDeposits'!H208/'SNB-ExchangeRateMonthly'!B1092</f>
        <v>51939.414567733154</v>
      </c>
      <c r="P207" s="152">
        <f>'SNB-DomesticFiduciaryDeposits'!H208/'SNB-ExchangeRateMonthly'!D1092</f>
        <v>56135.226603884643</v>
      </c>
      <c r="T207" s="152">
        <f t="shared" si="4"/>
        <v>304362.15112321312</v>
      </c>
      <c r="U207" s="152">
        <f t="shared" si="5"/>
        <v>328949.38198940555</v>
      </c>
    </row>
    <row r="208" spans="1:21">
      <c r="A208" s="155">
        <v>37741</v>
      </c>
      <c r="B208" s="154">
        <v>9534</v>
      </c>
      <c r="C208" s="154">
        <v>213123</v>
      </c>
      <c r="D208" s="154">
        <v>113257</v>
      </c>
      <c r="E208" s="154" t="s">
        <v>472</v>
      </c>
      <c r="F208" s="154">
        <v>36730</v>
      </c>
      <c r="G208" s="154">
        <v>56</v>
      </c>
      <c r="H208" s="154" t="s">
        <v>472</v>
      </c>
      <c r="I208" s="154">
        <v>372699</v>
      </c>
      <c r="J208" s="154"/>
      <c r="L208" s="152">
        <f>I208/'SNB-ExchangeRateMonthly'!B1093</f>
        <v>249230.3062725692</v>
      </c>
      <c r="M208" s="152">
        <f>I208/'SNB-ExchangeRateMonthly'!D1093</f>
        <v>270601.1762143324</v>
      </c>
      <c r="O208" s="152">
        <f>'SNB-DomesticFiduciaryDeposits'!H209/'SNB-ExchangeRateMonthly'!B1093</f>
        <v>49842.85141099371</v>
      </c>
      <c r="P208" s="152">
        <f>'SNB-DomesticFiduciaryDeposits'!H209/'SNB-ExchangeRateMonthly'!D1093</f>
        <v>54116.750163363104</v>
      </c>
      <c r="T208" s="152">
        <f t="shared" si="4"/>
        <v>299073.15768356289</v>
      </c>
      <c r="U208" s="152">
        <f t="shared" si="5"/>
        <v>324717.92637769552</v>
      </c>
    </row>
    <row r="209" spans="1:21">
      <c r="A209" s="155">
        <v>37772</v>
      </c>
      <c r="B209" s="154">
        <v>8188</v>
      </c>
      <c r="C209" s="154">
        <v>210515</v>
      </c>
      <c r="D209" s="154">
        <v>111281</v>
      </c>
      <c r="E209" s="154" t="s">
        <v>472</v>
      </c>
      <c r="F209" s="154">
        <v>37409</v>
      </c>
      <c r="G209" s="154">
        <v>57</v>
      </c>
      <c r="H209" s="154" t="s">
        <v>472</v>
      </c>
      <c r="I209" s="154">
        <v>367449</v>
      </c>
      <c r="J209" s="154"/>
      <c r="L209" s="152">
        <f>I209/'SNB-ExchangeRateMonthly'!B1094</f>
        <v>242572.6168471085</v>
      </c>
      <c r="M209" s="152">
        <f>I209/'SNB-ExchangeRateMonthly'!D1094</f>
        <v>280559.6701534703</v>
      </c>
      <c r="O209" s="152">
        <f>'SNB-DomesticFiduciaryDeposits'!H210/'SNB-ExchangeRateMonthly'!B1094</f>
        <v>46124.900977026664</v>
      </c>
      <c r="P209" s="152">
        <f>'SNB-DomesticFiduciaryDeposits'!H210/'SNB-ExchangeRateMonthly'!D1094</f>
        <v>53348.094983584029</v>
      </c>
      <c r="T209" s="152">
        <f t="shared" si="4"/>
        <v>288697.51782413514</v>
      </c>
      <c r="U209" s="152">
        <f t="shared" si="5"/>
        <v>333907.76513705432</v>
      </c>
    </row>
    <row r="210" spans="1:21">
      <c r="A210" s="155">
        <v>37802</v>
      </c>
      <c r="B210" s="154">
        <v>7232</v>
      </c>
      <c r="C210" s="154">
        <v>210434</v>
      </c>
      <c r="D210" s="154">
        <v>112421</v>
      </c>
      <c r="E210" s="154" t="s">
        <v>472</v>
      </c>
      <c r="F210" s="154">
        <v>38423</v>
      </c>
      <c r="G210" s="154">
        <v>57</v>
      </c>
      <c r="H210" s="154" t="s">
        <v>472</v>
      </c>
      <c r="I210" s="154">
        <v>368567</v>
      </c>
      <c r="J210" s="154"/>
      <c r="L210" s="152">
        <f>I210/'SNB-ExchangeRateMonthly'!B1095</f>
        <v>239344.76264692511</v>
      </c>
      <c r="M210" s="152">
        <f>I210/'SNB-ExchangeRateMonthly'!D1095</f>
        <v>279450.29949200089</v>
      </c>
      <c r="O210" s="152">
        <f>'SNB-DomesticFiduciaryDeposits'!H211/'SNB-ExchangeRateMonthly'!B1095</f>
        <v>48208.974608740828</v>
      </c>
      <c r="P210" s="152">
        <f>'SNB-DomesticFiduciaryDeposits'!H211/'SNB-ExchangeRateMonthly'!D1095</f>
        <v>56287.057396315111</v>
      </c>
      <c r="T210" s="152">
        <f t="shared" si="4"/>
        <v>287553.73725566594</v>
      </c>
      <c r="U210" s="152">
        <f t="shared" si="5"/>
        <v>335737.35688831599</v>
      </c>
    </row>
    <row r="211" spans="1:21">
      <c r="A211" s="155">
        <v>37833</v>
      </c>
      <c r="B211" s="154">
        <v>6680</v>
      </c>
      <c r="C211" s="154">
        <v>209900</v>
      </c>
      <c r="D211" s="154">
        <v>113664</v>
      </c>
      <c r="E211" s="154" t="s">
        <v>472</v>
      </c>
      <c r="F211" s="154">
        <v>38353</v>
      </c>
      <c r="G211" s="154">
        <v>59</v>
      </c>
      <c r="H211" s="154" t="s">
        <v>472</v>
      </c>
      <c r="I211" s="154">
        <v>368656</v>
      </c>
      <c r="J211" s="154"/>
      <c r="L211" s="152">
        <f>I211/'SNB-ExchangeRateMonthly'!B1096</f>
        <v>238288.4105746235</v>
      </c>
      <c r="M211" s="152">
        <f>I211/'SNB-ExchangeRateMonthly'!D1096</f>
        <v>271050.65803985001</v>
      </c>
      <c r="O211" s="152">
        <f>'SNB-DomesticFiduciaryDeposits'!H212/'SNB-ExchangeRateMonthly'!B1096</f>
        <v>48087.389309029801</v>
      </c>
      <c r="P211" s="152">
        <f>'SNB-DomesticFiduciaryDeposits'!H212/'SNB-ExchangeRateMonthly'!D1096</f>
        <v>54698.919197117859</v>
      </c>
      <c r="T211" s="152">
        <f t="shared" si="4"/>
        <v>286375.79988365329</v>
      </c>
      <c r="U211" s="152">
        <f t="shared" si="5"/>
        <v>325749.57723696786</v>
      </c>
    </row>
    <row r="212" spans="1:21">
      <c r="A212" s="155">
        <v>37864</v>
      </c>
      <c r="B212" s="154">
        <v>6486</v>
      </c>
      <c r="C212" s="154">
        <v>213311</v>
      </c>
      <c r="D212" s="154">
        <v>114399</v>
      </c>
      <c r="E212" s="154" t="s">
        <v>472</v>
      </c>
      <c r="F212" s="154">
        <v>39282</v>
      </c>
      <c r="G212" s="154">
        <v>225</v>
      </c>
      <c r="H212" s="154" t="s">
        <v>472</v>
      </c>
      <c r="I212" s="154">
        <v>373703</v>
      </c>
      <c r="J212" s="154"/>
      <c r="L212" s="152">
        <f>I212/'SNB-ExchangeRateMonthly'!B1097</f>
        <v>242601.27239678006</v>
      </c>
      <c r="M212" s="152">
        <f>I212/'SNB-ExchangeRateMonthly'!D1097</f>
        <v>270485.66878980893</v>
      </c>
      <c r="O212" s="152">
        <f>'SNB-DomesticFiduciaryDeposits'!H213/'SNB-ExchangeRateMonthly'!B1097</f>
        <v>47766.81381459361</v>
      </c>
      <c r="P212" s="152">
        <f>'SNB-DomesticFiduciaryDeposits'!H213/'SNB-ExchangeRateMonthly'!D1097</f>
        <v>53257.093225246092</v>
      </c>
      <c r="T212" s="152">
        <f t="shared" si="4"/>
        <v>290368.08621137368</v>
      </c>
      <c r="U212" s="152">
        <f t="shared" si="5"/>
        <v>323742.76201505505</v>
      </c>
    </row>
    <row r="213" spans="1:21">
      <c r="A213" s="155">
        <v>37894</v>
      </c>
      <c r="B213" s="154">
        <v>6244</v>
      </c>
      <c r="C213" s="154">
        <v>198802</v>
      </c>
      <c r="D213" s="154">
        <v>112290</v>
      </c>
      <c r="E213" s="154" t="s">
        <v>472</v>
      </c>
      <c r="F213" s="154">
        <v>38568</v>
      </c>
      <c r="G213" s="154">
        <v>61</v>
      </c>
      <c r="H213" s="154" t="s">
        <v>472</v>
      </c>
      <c r="I213" s="154">
        <v>355966</v>
      </c>
      <c r="J213" s="154"/>
      <c r="L213" s="152">
        <f>I213/'SNB-ExchangeRateMonthly'!B1098</f>
        <v>230115.71530157089</v>
      </c>
      <c r="M213" s="152">
        <f>I213/'SNB-ExchangeRateMonthly'!D1098</f>
        <v>258170.87322309255</v>
      </c>
      <c r="O213" s="152">
        <f>'SNB-DomesticFiduciaryDeposits'!H214/'SNB-ExchangeRateMonthly'!B1098</f>
        <v>45858.16794880083</v>
      </c>
      <c r="P213" s="152">
        <f>'SNB-DomesticFiduciaryDeposits'!H214/'SNB-ExchangeRateMonthly'!D1098</f>
        <v>51449.086161879895</v>
      </c>
      <c r="T213" s="152">
        <f t="shared" si="4"/>
        <v>275973.88325037173</v>
      </c>
      <c r="U213" s="152">
        <f t="shared" si="5"/>
        <v>309619.95938497246</v>
      </c>
    </row>
    <row r="214" spans="1:21">
      <c r="A214" s="155">
        <v>37925</v>
      </c>
      <c r="B214" s="154">
        <v>6500</v>
      </c>
      <c r="C214" s="154">
        <v>203869</v>
      </c>
      <c r="D214" s="154">
        <v>109974</v>
      </c>
      <c r="E214" s="154" t="s">
        <v>472</v>
      </c>
      <c r="F214" s="154">
        <v>39305</v>
      </c>
      <c r="G214" s="154">
        <v>62</v>
      </c>
      <c r="H214" s="154" t="s">
        <v>472</v>
      </c>
      <c r="I214" s="154">
        <v>359711</v>
      </c>
      <c r="J214" s="154"/>
      <c r="L214" s="152">
        <f>I214/'SNB-ExchangeRateMonthly'!B1099</f>
        <v>232356.43692267942</v>
      </c>
      <c r="M214" s="152">
        <f>I214/'SNB-ExchangeRateMonthly'!D1099</f>
        <v>272013.76285541442</v>
      </c>
      <c r="O214" s="152">
        <f>'SNB-DomesticFiduciaryDeposits'!H215/'SNB-ExchangeRateMonthly'!B1099</f>
        <v>45442.154899554291</v>
      </c>
      <c r="P214" s="152">
        <f>'SNB-DomesticFiduciaryDeposits'!H215/'SNB-ExchangeRateMonthly'!D1099</f>
        <v>53197.973381730189</v>
      </c>
      <c r="T214" s="152">
        <f t="shared" si="4"/>
        <v>277798.59182223369</v>
      </c>
      <c r="U214" s="152">
        <f t="shared" si="5"/>
        <v>325211.73623714462</v>
      </c>
    </row>
    <row r="215" spans="1:21">
      <c r="A215" s="155">
        <v>37955</v>
      </c>
      <c r="B215" s="154">
        <v>5530</v>
      </c>
      <c r="C215" s="154">
        <v>194829</v>
      </c>
      <c r="D215" s="154">
        <v>107727</v>
      </c>
      <c r="E215" s="154" t="s">
        <v>472</v>
      </c>
      <c r="F215" s="154">
        <v>38163</v>
      </c>
      <c r="G215" s="154">
        <v>63</v>
      </c>
      <c r="H215" s="154" t="s">
        <v>472</v>
      </c>
      <c r="I215" s="154">
        <v>346312</v>
      </c>
      <c r="J215" s="154"/>
      <c r="L215" s="152">
        <f>I215/'SNB-ExchangeRateMonthly'!B1100</f>
        <v>222180.02181304933</v>
      </c>
      <c r="M215" s="152">
        <f>I215/'SNB-ExchangeRateMonthly'!D1100</f>
        <v>260033.03799369276</v>
      </c>
      <c r="O215" s="152">
        <f>'SNB-DomesticFiduciaryDeposits'!H216/'SNB-ExchangeRateMonthly'!B1100</f>
        <v>44025.149162763839</v>
      </c>
      <c r="P215" s="152">
        <f>'SNB-DomesticFiduciaryDeposits'!H216/'SNB-ExchangeRateMonthly'!D1100</f>
        <v>51525.754617810489</v>
      </c>
      <c r="T215" s="152">
        <f t="shared" si="4"/>
        <v>266205.17097581318</v>
      </c>
      <c r="U215" s="152">
        <f t="shared" si="5"/>
        <v>311558.79261150328</v>
      </c>
    </row>
    <row r="216" spans="1:21">
      <c r="A216" s="155">
        <v>37986</v>
      </c>
      <c r="B216" s="154">
        <v>5994</v>
      </c>
      <c r="C216" s="154">
        <v>187161</v>
      </c>
      <c r="D216" s="154">
        <v>105295</v>
      </c>
      <c r="E216" s="154" t="s">
        <v>472</v>
      </c>
      <c r="F216" s="154">
        <v>38497</v>
      </c>
      <c r="G216" s="154">
        <v>63</v>
      </c>
      <c r="H216" s="154" t="s">
        <v>472</v>
      </c>
      <c r="I216" s="154">
        <v>337009</v>
      </c>
      <c r="J216" s="154"/>
      <c r="L216" s="152">
        <f>I216/'SNB-ExchangeRateMonthly'!B1101</f>
        <v>216739.98327866744</v>
      </c>
      <c r="M216" s="152">
        <f>I216/'SNB-ExchangeRateMonthly'!D1101</f>
        <v>266115.76121288695</v>
      </c>
      <c r="O216" s="152">
        <f>'SNB-DomesticFiduciaryDeposits'!H217/'SNB-ExchangeRateMonthly'!B1101</f>
        <v>41966.685960511932</v>
      </c>
      <c r="P216" s="152">
        <f>'SNB-DomesticFiduciaryDeposits'!H217/'SNB-ExchangeRateMonthly'!D1101</f>
        <v>51527.163613392295</v>
      </c>
      <c r="T216" s="152">
        <f t="shared" ref="T216:T279" si="6">L216+O216</f>
        <v>258706.66923917938</v>
      </c>
      <c r="U216" s="152">
        <f t="shared" ref="U216:U279" si="7">P216+M216</f>
        <v>317642.92482627922</v>
      </c>
    </row>
    <row r="217" spans="1:21">
      <c r="A217" s="155">
        <v>38017</v>
      </c>
      <c r="B217" s="154">
        <v>5905</v>
      </c>
      <c r="C217" s="154">
        <v>193909</v>
      </c>
      <c r="D217" s="154">
        <v>108027</v>
      </c>
      <c r="E217" s="154" t="s">
        <v>472</v>
      </c>
      <c r="F217" s="154">
        <v>40132</v>
      </c>
      <c r="G217" s="154">
        <v>61</v>
      </c>
      <c r="H217" s="154" t="s">
        <v>472</v>
      </c>
      <c r="I217" s="154">
        <v>348034</v>
      </c>
      <c r="J217" s="154"/>
      <c r="L217" s="152">
        <f>I217/'SNB-ExchangeRateMonthly'!B1102</f>
        <v>222229.74267288166</v>
      </c>
      <c r="M217" s="152">
        <f>I217/'SNB-ExchangeRateMonthly'!D1102</f>
        <v>280288.31440766691</v>
      </c>
      <c r="O217" s="152">
        <f>'SNB-DomesticFiduciaryDeposits'!H218/'SNB-ExchangeRateMonthly'!B1102</f>
        <v>42636.485537322005</v>
      </c>
      <c r="P217" s="152">
        <f>'SNB-DomesticFiduciaryDeposits'!H218/'SNB-ExchangeRateMonthly'!D1102</f>
        <v>53775.469114923086</v>
      </c>
      <c r="T217" s="152">
        <f t="shared" si="6"/>
        <v>264866.2282102037</v>
      </c>
      <c r="U217" s="152">
        <f t="shared" si="7"/>
        <v>334063.78352259001</v>
      </c>
    </row>
    <row r="218" spans="1:21">
      <c r="A218" s="155">
        <v>38046</v>
      </c>
      <c r="B218" s="154">
        <v>5581</v>
      </c>
      <c r="C218" s="154">
        <v>193081</v>
      </c>
      <c r="D218" s="154">
        <v>106835</v>
      </c>
      <c r="E218" s="154" t="s">
        <v>472</v>
      </c>
      <c r="F218" s="154">
        <v>40789</v>
      </c>
      <c r="G218" s="154">
        <v>57</v>
      </c>
      <c r="H218" s="154" t="s">
        <v>472</v>
      </c>
      <c r="I218" s="154">
        <v>346343</v>
      </c>
      <c r="J218" s="154"/>
      <c r="L218" s="152">
        <f>I218/'SNB-ExchangeRateMonthly'!B1103</f>
        <v>220165.914436463</v>
      </c>
      <c r="M218" s="152">
        <f>I218/'SNB-ExchangeRateMonthly'!D1103</f>
        <v>278500.32164683176</v>
      </c>
      <c r="O218" s="152">
        <f>'SNB-DomesticFiduciaryDeposits'!H219/'SNB-ExchangeRateMonthly'!B1103</f>
        <v>42650.181170936361</v>
      </c>
      <c r="P218" s="152">
        <f>'SNB-DomesticFiduciaryDeposits'!H219/'SNB-ExchangeRateMonthly'!D1103</f>
        <v>53950.627211321967</v>
      </c>
      <c r="T218" s="152">
        <f t="shared" si="6"/>
        <v>262816.09560739936</v>
      </c>
      <c r="U218" s="152">
        <f t="shared" si="7"/>
        <v>332450.94885815372</v>
      </c>
    </row>
    <row r="219" spans="1:21">
      <c r="A219" s="155">
        <v>38077</v>
      </c>
      <c r="B219" s="154">
        <v>5565</v>
      </c>
      <c r="C219" s="154">
        <v>191348</v>
      </c>
      <c r="D219" s="154">
        <v>105732</v>
      </c>
      <c r="E219" s="154" t="s">
        <v>472</v>
      </c>
      <c r="F219" s="154">
        <v>42674</v>
      </c>
      <c r="G219" s="154">
        <v>61</v>
      </c>
      <c r="H219" s="154" t="s">
        <v>472</v>
      </c>
      <c r="I219" s="154">
        <v>345380</v>
      </c>
      <c r="J219" s="154"/>
      <c r="L219" s="152">
        <f>I219/'SNB-ExchangeRateMonthly'!B1104</f>
        <v>220464.70062555853</v>
      </c>
      <c r="M219" s="152">
        <f>I219/'SNB-ExchangeRateMonthly'!D1104</f>
        <v>270525.57374481083</v>
      </c>
      <c r="O219" s="152">
        <f>'SNB-DomesticFiduciaryDeposits'!H220/'SNB-ExchangeRateMonthly'!B1104</f>
        <v>42610.749393591213</v>
      </c>
      <c r="P219" s="152">
        <f>'SNB-DomesticFiduciaryDeposits'!H220/'SNB-ExchangeRateMonthly'!D1104</f>
        <v>52286.363280332109</v>
      </c>
      <c r="T219" s="152">
        <f t="shared" si="6"/>
        <v>263075.45001914975</v>
      </c>
      <c r="U219" s="152">
        <f t="shared" si="7"/>
        <v>322811.93702514295</v>
      </c>
    </row>
    <row r="220" spans="1:21">
      <c r="A220" s="155">
        <v>38107</v>
      </c>
      <c r="B220" s="154">
        <v>5645</v>
      </c>
      <c r="C220" s="154">
        <v>193438</v>
      </c>
      <c r="D220" s="154">
        <v>106513</v>
      </c>
      <c r="E220" s="154" t="s">
        <v>472</v>
      </c>
      <c r="F220" s="154">
        <v>41271</v>
      </c>
      <c r="G220" s="154">
        <v>57</v>
      </c>
      <c r="H220" s="154" t="s">
        <v>472</v>
      </c>
      <c r="I220" s="154">
        <v>346925</v>
      </c>
      <c r="J220" s="154"/>
      <c r="L220" s="152">
        <f>I220/'SNB-ExchangeRateMonthly'!B1105</f>
        <v>223145.94455521967</v>
      </c>
      <c r="M220" s="152">
        <f>I220/'SNB-ExchangeRateMonthly'!D1105</f>
        <v>267585.80794446589</v>
      </c>
      <c r="O220" s="152">
        <f>'SNB-DomesticFiduciaryDeposits'!H221/'SNB-ExchangeRateMonthly'!B1105</f>
        <v>44205.312922107158</v>
      </c>
      <c r="P220" s="152">
        <f>'SNB-DomesticFiduciaryDeposits'!H221/'SNB-ExchangeRateMonthly'!D1105</f>
        <v>53008.870034708831</v>
      </c>
      <c r="T220" s="152">
        <f t="shared" si="6"/>
        <v>267351.25747732684</v>
      </c>
      <c r="U220" s="152">
        <f t="shared" si="7"/>
        <v>320594.67797917471</v>
      </c>
    </row>
    <row r="221" spans="1:21">
      <c r="A221" s="155">
        <v>38138</v>
      </c>
      <c r="B221" s="154">
        <v>5525</v>
      </c>
      <c r="C221" s="154">
        <v>183535</v>
      </c>
      <c r="D221" s="154">
        <v>104254</v>
      </c>
      <c r="E221" s="154" t="s">
        <v>472</v>
      </c>
      <c r="F221" s="154">
        <v>41379</v>
      </c>
      <c r="G221" s="154">
        <v>56</v>
      </c>
      <c r="H221" s="154" t="s">
        <v>472</v>
      </c>
      <c r="I221" s="154">
        <v>334749</v>
      </c>
      <c r="J221" s="154"/>
      <c r="L221" s="152">
        <f>I221/'SNB-ExchangeRateMonthly'!B1106</f>
        <v>217256.61993769472</v>
      </c>
      <c r="M221" s="152">
        <f>I221/'SNB-ExchangeRateMonthly'!D1106</f>
        <v>260951.82413470536</v>
      </c>
      <c r="O221" s="152">
        <f>'SNB-DomesticFiduciaryDeposits'!H222/'SNB-ExchangeRateMonthly'!B1106</f>
        <v>43662.383177570096</v>
      </c>
      <c r="P221" s="152">
        <f>'SNB-DomesticFiduciaryDeposits'!H222/'SNB-ExchangeRateMonthly'!D1106</f>
        <v>52443.872778297475</v>
      </c>
      <c r="T221" s="152">
        <f t="shared" si="6"/>
        <v>260919.00311526482</v>
      </c>
      <c r="U221" s="152">
        <f t="shared" si="7"/>
        <v>313395.69691300282</v>
      </c>
    </row>
    <row r="222" spans="1:21">
      <c r="A222" s="155">
        <v>38168</v>
      </c>
      <c r="B222" s="154">
        <v>6277</v>
      </c>
      <c r="C222" s="154">
        <v>184457</v>
      </c>
      <c r="D222" s="154">
        <v>102689</v>
      </c>
      <c r="E222" s="154" t="s">
        <v>472</v>
      </c>
      <c r="F222" s="154">
        <v>41823</v>
      </c>
      <c r="G222" s="154">
        <v>57</v>
      </c>
      <c r="H222" s="154" t="s">
        <v>472</v>
      </c>
      <c r="I222" s="154">
        <v>335302</v>
      </c>
      <c r="J222" s="154"/>
      <c r="L222" s="152">
        <f>I222/'SNB-ExchangeRateMonthly'!B1107</f>
        <v>220782.247975242</v>
      </c>
      <c r="M222" s="152">
        <f>I222/'SNB-ExchangeRateMonthly'!D1107</f>
        <v>268027.17825739412</v>
      </c>
      <c r="O222" s="152">
        <f>'SNB-DomesticFiduciaryDeposits'!H223/'SNB-ExchangeRateMonthly'!B1107</f>
        <v>43627.444524922634</v>
      </c>
      <c r="P222" s="152">
        <f>'SNB-DomesticFiduciaryDeposits'!H223/'SNB-ExchangeRateMonthly'!D1107</f>
        <v>52963.229416466835</v>
      </c>
      <c r="T222" s="152">
        <f t="shared" si="6"/>
        <v>264409.69250016462</v>
      </c>
      <c r="U222" s="152">
        <f t="shared" si="7"/>
        <v>320990.40767386096</v>
      </c>
    </row>
    <row r="223" spans="1:21">
      <c r="A223" s="155">
        <v>38199</v>
      </c>
      <c r="B223" s="154">
        <v>6754</v>
      </c>
      <c r="C223" s="154">
        <v>191957</v>
      </c>
      <c r="D223" s="154">
        <v>104030</v>
      </c>
      <c r="E223" s="154" t="s">
        <v>472</v>
      </c>
      <c r="F223" s="154">
        <v>43776</v>
      </c>
      <c r="G223" s="154">
        <v>57</v>
      </c>
      <c r="H223" s="154" t="s">
        <v>472</v>
      </c>
      <c r="I223" s="154">
        <v>346575</v>
      </c>
      <c r="J223" s="154"/>
      <c r="L223" s="152">
        <f>I223/'SNB-ExchangeRateMonthly'!B1108</f>
        <v>226994.36730416556</v>
      </c>
      <c r="M223" s="152">
        <f>I223/'SNB-ExchangeRateMonthly'!D1108</f>
        <v>278642.06464061746</v>
      </c>
      <c r="O223" s="152">
        <f>'SNB-DomesticFiduciaryDeposits'!H224/'SNB-ExchangeRateMonthly'!B1108</f>
        <v>45005.894681687183</v>
      </c>
      <c r="P223" s="152">
        <f>'SNB-DomesticFiduciaryDeposits'!H224/'SNB-ExchangeRateMonthly'!D1108</f>
        <v>55246.020260492041</v>
      </c>
      <c r="T223" s="152">
        <f t="shared" si="6"/>
        <v>272000.26198585273</v>
      </c>
      <c r="U223" s="152">
        <f t="shared" si="7"/>
        <v>333888.08490110951</v>
      </c>
    </row>
    <row r="224" spans="1:21">
      <c r="A224" s="155">
        <v>38230</v>
      </c>
      <c r="B224" s="154">
        <v>6865</v>
      </c>
      <c r="C224" s="154">
        <v>194160</v>
      </c>
      <c r="D224" s="154">
        <v>105040</v>
      </c>
      <c r="E224" s="154" t="s">
        <v>472</v>
      </c>
      <c r="F224" s="154">
        <v>43731</v>
      </c>
      <c r="G224" s="154">
        <v>66</v>
      </c>
      <c r="H224" s="154" t="s">
        <v>472</v>
      </c>
      <c r="I224" s="154">
        <v>349862</v>
      </c>
      <c r="J224" s="154"/>
      <c r="L224" s="152">
        <f>I224/'SNB-ExchangeRateMonthly'!B1109</f>
        <v>227463.75398218582</v>
      </c>
      <c r="M224" s="152">
        <f>I224/'SNB-ExchangeRateMonthly'!D1109</f>
        <v>277030.64375643356</v>
      </c>
      <c r="O224" s="152">
        <f>'SNB-DomesticFiduciaryDeposits'!H225/'SNB-ExchangeRateMonthly'!B1109</f>
        <v>44685.000975229181</v>
      </c>
      <c r="P224" s="152">
        <f>'SNB-DomesticFiduciaryDeposits'!H225/'SNB-ExchangeRateMonthly'!D1109</f>
        <v>54422.361232084877</v>
      </c>
      <c r="T224" s="152">
        <f t="shared" si="6"/>
        <v>272148.75495741499</v>
      </c>
      <c r="U224" s="152">
        <f t="shared" si="7"/>
        <v>331453.00498851843</v>
      </c>
    </row>
    <row r="225" spans="1:21">
      <c r="A225" s="155">
        <v>38260</v>
      </c>
      <c r="B225" s="154">
        <v>7115</v>
      </c>
      <c r="C225" s="154">
        <v>192009</v>
      </c>
      <c r="D225" s="154">
        <v>104881</v>
      </c>
      <c r="E225" s="154" t="s">
        <v>472</v>
      </c>
      <c r="F225" s="154">
        <v>44766</v>
      </c>
      <c r="G225" s="154">
        <v>66</v>
      </c>
      <c r="H225" s="154" t="s">
        <v>472</v>
      </c>
      <c r="I225" s="154">
        <v>348837</v>
      </c>
      <c r="J225" s="154"/>
      <c r="L225" s="152">
        <f>I225/'SNB-ExchangeRateMonthly'!B1110</f>
        <v>226062.47164798135</v>
      </c>
      <c r="M225" s="152">
        <f>I225/'SNB-ExchangeRateMonthly'!D1110</f>
        <v>276175.28303380567</v>
      </c>
      <c r="O225" s="152">
        <f>'SNB-DomesticFiduciaryDeposits'!H226/'SNB-ExchangeRateMonthly'!B1110</f>
        <v>44242.110038234721</v>
      </c>
      <c r="P225" s="152">
        <f>'SNB-DomesticFiduciaryDeposits'!H226/'SNB-ExchangeRateMonthly'!D1110</f>
        <v>54049.56060486105</v>
      </c>
      <c r="T225" s="152">
        <f t="shared" si="6"/>
        <v>270304.58168621606</v>
      </c>
      <c r="U225" s="152">
        <f t="shared" si="7"/>
        <v>330224.84363866673</v>
      </c>
    </row>
    <row r="226" spans="1:21">
      <c r="A226" s="155">
        <v>38291</v>
      </c>
      <c r="B226" s="154">
        <v>7442</v>
      </c>
      <c r="C226" s="154">
        <v>189282</v>
      </c>
      <c r="D226" s="154">
        <v>101931</v>
      </c>
      <c r="E226" s="154" t="s">
        <v>472</v>
      </c>
      <c r="F226" s="154">
        <v>44164</v>
      </c>
      <c r="G226" s="154">
        <v>62</v>
      </c>
      <c r="H226" s="154" t="s">
        <v>472</v>
      </c>
      <c r="I226" s="154">
        <v>342882</v>
      </c>
      <c r="J226" s="154"/>
      <c r="L226" s="152">
        <f>I226/'SNB-ExchangeRateMonthly'!B1111</f>
        <v>222260.97102482661</v>
      </c>
      <c r="M226" s="152">
        <f>I226/'SNB-ExchangeRateMonthly'!D1111</f>
        <v>277637.24696356279</v>
      </c>
      <c r="O226" s="152">
        <f>'SNB-DomesticFiduciaryDeposits'!H227/'SNB-ExchangeRateMonthly'!B1111</f>
        <v>44648.343812795749</v>
      </c>
      <c r="P226" s="152">
        <f>'SNB-DomesticFiduciaryDeposits'!H227/'SNB-ExchangeRateMonthly'!D1111</f>
        <v>55772.469635627538</v>
      </c>
      <c r="T226" s="152">
        <f t="shared" si="6"/>
        <v>266909.31483762234</v>
      </c>
      <c r="U226" s="152">
        <f t="shared" si="7"/>
        <v>333409.71659919032</v>
      </c>
    </row>
    <row r="227" spans="1:21">
      <c r="A227" s="155">
        <v>38321</v>
      </c>
      <c r="B227" s="154">
        <v>7558</v>
      </c>
      <c r="C227" s="154">
        <v>184972</v>
      </c>
      <c r="D227" s="154">
        <v>101595</v>
      </c>
      <c r="E227" s="154" t="s">
        <v>472</v>
      </c>
      <c r="F227" s="154">
        <v>43212</v>
      </c>
      <c r="G227" s="154">
        <v>58</v>
      </c>
      <c r="H227" s="154" t="s">
        <v>472</v>
      </c>
      <c r="I227" s="154">
        <v>337395</v>
      </c>
      <c r="J227" s="154"/>
      <c r="L227" s="152">
        <f>I227/'SNB-ExchangeRateMonthly'!B1112</f>
        <v>221664.14821628013</v>
      </c>
      <c r="M227" s="152">
        <f>I227/'SNB-ExchangeRateMonthly'!D1112</f>
        <v>287585.23695874528</v>
      </c>
      <c r="O227" s="152">
        <f>'SNB-DomesticFiduciaryDeposits'!H228/'SNB-ExchangeRateMonthly'!B1112</f>
        <v>44398.528348991524</v>
      </c>
      <c r="P227" s="152">
        <f>'SNB-DomesticFiduciaryDeposits'!H228/'SNB-ExchangeRateMonthly'!D1112</f>
        <v>57602.284350494374</v>
      </c>
      <c r="T227" s="152">
        <f t="shared" si="6"/>
        <v>266062.67656527163</v>
      </c>
      <c r="U227" s="152">
        <f t="shared" si="7"/>
        <v>345187.52130923967</v>
      </c>
    </row>
    <row r="228" spans="1:21">
      <c r="A228" s="155">
        <v>38352</v>
      </c>
      <c r="B228" s="154">
        <v>7801</v>
      </c>
      <c r="C228" s="154">
        <v>188811</v>
      </c>
      <c r="D228" s="154">
        <v>105855</v>
      </c>
      <c r="E228" s="154" t="s">
        <v>472</v>
      </c>
      <c r="F228" s="154">
        <v>43453</v>
      </c>
      <c r="G228" s="154">
        <v>74</v>
      </c>
      <c r="H228" s="154" t="s">
        <v>472</v>
      </c>
      <c r="I228" s="154">
        <v>345994</v>
      </c>
      <c r="J228" s="154"/>
      <c r="L228" s="152">
        <f>I228/'SNB-ExchangeRateMonthly'!B1113</f>
        <v>225271.17650888729</v>
      </c>
      <c r="M228" s="152">
        <f>I228/'SNB-ExchangeRateMonthly'!D1113</f>
        <v>302099.01335894526</v>
      </c>
      <c r="O228" s="152">
        <f>'SNB-DomesticFiduciaryDeposits'!H229/'SNB-ExchangeRateMonthly'!B1113</f>
        <v>43848.55784881828</v>
      </c>
      <c r="P228" s="152">
        <f>'SNB-DomesticFiduciaryDeposits'!H229/'SNB-ExchangeRateMonthly'!D1113</f>
        <v>58802.933729153934</v>
      </c>
      <c r="T228" s="152">
        <f t="shared" si="6"/>
        <v>269119.73435770557</v>
      </c>
      <c r="U228" s="152">
        <f t="shared" si="7"/>
        <v>360901.9470880992</v>
      </c>
    </row>
    <row r="229" spans="1:21">
      <c r="A229" s="155">
        <v>38383</v>
      </c>
      <c r="B229" s="154">
        <v>7735</v>
      </c>
      <c r="C229" s="154">
        <v>195793</v>
      </c>
      <c r="D229" s="154">
        <v>108195</v>
      </c>
      <c r="E229" s="154" t="s">
        <v>472</v>
      </c>
      <c r="F229" s="154">
        <v>45069</v>
      </c>
      <c r="G229" s="154">
        <v>82</v>
      </c>
      <c r="H229" s="154" t="s">
        <v>472</v>
      </c>
      <c r="I229" s="154">
        <v>356875</v>
      </c>
      <c r="J229" s="154"/>
      <c r="L229" s="152">
        <f>I229/'SNB-ExchangeRateMonthly'!B1114</f>
        <v>230733.17385401178</v>
      </c>
      <c r="M229" s="152">
        <f>I229/'SNB-ExchangeRateMonthly'!D1114</f>
        <v>303027.08669440437</v>
      </c>
      <c r="O229" s="152">
        <f>'SNB-DomesticFiduciaryDeposits'!H230/'SNB-ExchangeRateMonthly'!B1114</f>
        <v>45202.043059416821</v>
      </c>
      <c r="P229" s="152">
        <f>'SNB-DomesticFiduciaryDeposits'!H230/'SNB-ExchangeRateMonthly'!D1114</f>
        <v>59364.863717415305</v>
      </c>
      <c r="T229" s="152">
        <f t="shared" si="6"/>
        <v>275935.21691342862</v>
      </c>
      <c r="U229" s="152">
        <f t="shared" si="7"/>
        <v>362391.95041181968</v>
      </c>
    </row>
    <row r="230" spans="1:21">
      <c r="A230" s="155">
        <v>38411</v>
      </c>
      <c r="B230" s="154">
        <v>7793</v>
      </c>
      <c r="C230" s="154">
        <v>191578</v>
      </c>
      <c r="D230" s="154">
        <v>107764</v>
      </c>
      <c r="E230" s="154" t="s">
        <v>472</v>
      </c>
      <c r="F230" s="154">
        <v>45001</v>
      </c>
      <c r="G230" s="154">
        <v>76</v>
      </c>
      <c r="H230" s="154" t="s">
        <v>472</v>
      </c>
      <c r="I230" s="154">
        <v>352211</v>
      </c>
      <c r="J230" s="154"/>
      <c r="L230" s="152">
        <f>I230/'SNB-ExchangeRateMonthly'!B1115</f>
        <v>227247.5643589909</v>
      </c>
      <c r="M230" s="152">
        <f>I230/'SNB-ExchangeRateMonthly'!D1115</f>
        <v>295801.62929369276</v>
      </c>
      <c r="O230" s="152">
        <f>'SNB-DomesticFiduciaryDeposits'!H231/'SNB-ExchangeRateMonthly'!B1115</f>
        <v>44775.791986579781</v>
      </c>
      <c r="P230" s="152">
        <f>'SNB-DomesticFiduciaryDeposits'!H231/'SNB-ExchangeRateMonthly'!D1115</f>
        <v>58283.362727807165</v>
      </c>
      <c r="T230" s="152">
        <f t="shared" si="6"/>
        <v>272023.3563455707</v>
      </c>
      <c r="U230" s="152">
        <f t="shared" si="7"/>
        <v>354084.9920214999</v>
      </c>
    </row>
    <row r="231" spans="1:21">
      <c r="A231" s="155">
        <v>38442</v>
      </c>
      <c r="B231" s="154">
        <v>8206</v>
      </c>
      <c r="C231" s="154">
        <v>198617</v>
      </c>
      <c r="D231" s="154">
        <v>107846</v>
      </c>
      <c r="E231" s="154" t="s">
        <v>472</v>
      </c>
      <c r="F231" s="154">
        <v>45844</v>
      </c>
      <c r="G231" s="154">
        <v>69</v>
      </c>
      <c r="H231" s="154" t="s">
        <v>472</v>
      </c>
      <c r="I231" s="154">
        <v>360583</v>
      </c>
      <c r="J231" s="154"/>
      <c r="L231" s="152">
        <f>I231/'SNB-ExchangeRateMonthly'!B1116</f>
        <v>232799.40603008584</v>
      </c>
      <c r="M231" s="152">
        <f>I231/'SNB-ExchangeRateMonthly'!D1116</f>
        <v>307481.02669054316</v>
      </c>
      <c r="O231" s="152">
        <f>'SNB-DomesticFiduciaryDeposits'!H232/'SNB-ExchangeRateMonthly'!B1116</f>
        <v>45851.894893149969</v>
      </c>
      <c r="P231" s="152">
        <f>'SNB-DomesticFiduciaryDeposits'!H232/'SNB-ExchangeRateMonthly'!D1116</f>
        <v>60561.098320115969</v>
      </c>
      <c r="T231" s="152">
        <f t="shared" si="6"/>
        <v>278651.30092323583</v>
      </c>
      <c r="U231" s="152">
        <f t="shared" si="7"/>
        <v>368042.1250106591</v>
      </c>
    </row>
    <row r="232" spans="1:21">
      <c r="A232" s="155">
        <v>38472</v>
      </c>
      <c r="B232" s="154">
        <v>8377</v>
      </c>
      <c r="C232" s="154">
        <v>200963</v>
      </c>
      <c r="D232" s="154">
        <v>108326</v>
      </c>
      <c r="E232" s="154" t="s">
        <v>472</v>
      </c>
      <c r="F232" s="154">
        <v>46073</v>
      </c>
      <c r="G232" s="154">
        <v>73</v>
      </c>
      <c r="H232" s="154" t="s">
        <v>472</v>
      </c>
      <c r="I232" s="154">
        <v>363812</v>
      </c>
      <c r="J232" s="154"/>
      <c r="L232" s="152">
        <f>I232/'SNB-ExchangeRateMonthly'!B1117</f>
        <v>235157.39124814171</v>
      </c>
      <c r="M232" s="152">
        <f>I232/'SNB-ExchangeRateMonthly'!D1117</f>
        <v>304470.66700142267</v>
      </c>
      <c r="O232" s="152">
        <f>'SNB-DomesticFiduciaryDeposits'!H233/'SNB-ExchangeRateMonthly'!B1117</f>
        <v>47367.978799043376</v>
      </c>
      <c r="P232" s="152">
        <f>'SNB-DomesticFiduciaryDeposits'!H233/'SNB-ExchangeRateMonthly'!D1117</f>
        <v>61329.818394844755</v>
      </c>
      <c r="T232" s="152">
        <f t="shared" si="6"/>
        <v>282525.3700471851</v>
      </c>
      <c r="U232" s="152">
        <f t="shared" si="7"/>
        <v>365800.48539626744</v>
      </c>
    </row>
    <row r="233" spans="1:21">
      <c r="A233" s="155">
        <v>38503</v>
      </c>
      <c r="B233" s="154">
        <v>8594</v>
      </c>
      <c r="C233" s="154">
        <v>210648</v>
      </c>
      <c r="D233" s="154">
        <v>110564</v>
      </c>
      <c r="E233" s="154" t="s">
        <v>472</v>
      </c>
      <c r="F233" s="154">
        <v>49828</v>
      </c>
      <c r="G233" s="154">
        <v>71</v>
      </c>
      <c r="H233" s="154" t="s">
        <v>472</v>
      </c>
      <c r="I233" s="154">
        <v>379706</v>
      </c>
      <c r="J233" s="154"/>
      <c r="L233" s="152">
        <f>I233/'SNB-ExchangeRateMonthly'!B1118</f>
        <v>245796.21957534956</v>
      </c>
      <c r="M233" s="152">
        <f>I233/'SNB-ExchangeRateMonthly'!D1118</f>
        <v>311924.75149921956</v>
      </c>
      <c r="O233" s="152">
        <f>'SNB-DomesticFiduciaryDeposits'!H234/'SNB-ExchangeRateMonthly'!B1118</f>
        <v>49045.183842568622</v>
      </c>
      <c r="P233" s="152">
        <f>'SNB-DomesticFiduciaryDeposits'!H234/'SNB-ExchangeRateMonthly'!D1118</f>
        <v>62240.20372956543</v>
      </c>
      <c r="T233" s="152">
        <f t="shared" si="6"/>
        <v>294841.40341791819</v>
      </c>
      <c r="U233" s="152">
        <f t="shared" si="7"/>
        <v>374164.95522878499</v>
      </c>
    </row>
    <row r="234" spans="1:21">
      <c r="A234" s="155">
        <v>38533</v>
      </c>
      <c r="B234" s="154">
        <v>8569</v>
      </c>
      <c r="C234" s="154">
        <v>212111</v>
      </c>
      <c r="D234" s="154">
        <v>108008</v>
      </c>
      <c r="E234" s="154" t="s">
        <v>472</v>
      </c>
      <c r="F234" s="154">
        <v>48751</v>
      </c>
      <c r="G234" s="154">
        <v>81</v>
      </c>
      <c r="H234" s="154" t="s">
        <v>472</v>
      </c>
      <c r="I234" s="154">
        <v>377521</v>
      </c>
      <c r="J234" s="154"/>
      <c r="L234" s="152">
        <f>I234/'SNB-ExchangeRateMonthly'!B1119</f>
        <v>245430.37316343779</v>
      </c>
      <c r="M234" s="152">
        <f>I234/'SNB-ExchangeRateMonthly'!D1119</f>
        <v>298600.80677054496</v>
      </c>
      <c r="O234" s="152">
        <f>'SNB-DomesticFiduciaryDeposits'!H235/'SNB-ExchangeRateMonthly'!B1119</f>
        <v>50103.367572487325</v>
      </c>
      <c r="P234" s="152">
        <f>'SNB-DomesticFiduciaryDeposits'!H235/'SNB-ExchangeRateMonthly'!D1119</f>
        <v>60957.842284267972</v>
      </c>
      <c r="T234" s="152">
        <f t="shared" si="6"/>
        <v>295533.74073592509</v>
      </c>
      <c r="U234" s="152">
        <f t="shared" si="7"/>
        <v>359558.64905481297</v>
      </c>
    </row>
    <row r="235" spans="1:21">
      <c r="A235" s="155">
        <v>38564</v>
      </c>
      <c r="B235" s="154">
        <v>8374</v>
      </c>
      <c r="C235" s="154">
        <v>216623</v>
      </c>
      <c r="D235" s="154">
        <v>108379</v>
      </c>
      <c r="E235" s="154" t="s">
        <v>472</v>
      </c>
      <c r="F235" s="154">
        <v>49821</v>
      </c>
      <c r="G235" s="154">
        <v>82</v>
      </c>
      <c r="H235" s="154" t="s">
        <v>472</v>
      </c>
      <c r="I235" s="154">
        <v>383279</v>
      </c>
      <c r="J235" s="154"/>
      <c r="L235" s="152">
        <f>I235/'SNB-ExchangeRateMonthly'!B1120</f>
        <v>245991.27142031962</v>
      </c>
      <c r="M235" s="152">
        <f>I235/'SNB-ExchangeRateMonthly'!D1120</f>
        <v>296265.74940094299</v>
      </c>
      <c r="O235" s="152">
        <f>'SNB-DomesticFiduciaryDeposits'!H236/'SNB-ExchangeRateMonthly'!B1120</f>
        <v>51711.700147615687</v>
      </c>
      <c r="P235" s="152">
        <f>'SNB-DomesticFiduciaryDeposits'!H236/'SNB-ExchangeRateMonthly'!D1120</f>
        <v>62280.281363530958</v>
      </c>
      <c r="T235" s="152">
        <f t="shared" si="6"/>
        <v>297702.97156793531</v>
      </c>
      <c r="U235" s="152">
        <f t="shared" si="7"/>
        <v>358546.03076447395</v>
      </c>
    </row>
    <row r="236" spans="1:21">
      <c r="A236" s="155">
        <v>38595</v>
      </c>
      <c r="B236" s="154">
        <v>8447</v>
      </c>
      <c r="C236" s="154">
        <v>215661</v>
      </c>
      <c r="D236" s="154">
        <v>106960</v>
      </c>
      <c r="E236" s="154" t="s">
        <v>472</v>
      </c>
      <c r="F236" s="154">
        <v>49471</v>
      </c>
      <c r="G236" s="154">
        <v>668</v>
      </c>
      <c r="H236" s="154" t="s">
        <v>472</v>
      </c>
      <c r="I236" s="154">
        <v>381207</v>
      </c>
      <c r="J236" s="154"/>
      <c r="L236" s="152">
        <f>I236/'SNB-ExchangeRateMonthly'!B1121</f>
        <v>245528.14633517971</v>
      </c>
      <c r="M236" s="152">
        <f>I236/'SNB-ExchangeRateMonthly'!D1121</f>
        <v>301993.97924423672</v>
      </c>
      <c r="O236" s="152">
        <f>'SNB-DomesticFiduciaryDeposits'!H237/'SNB-ExchangeRateMonthly'!B1121</f>
        <v>51825.969341749325</v>
      </c>
      <c r="P236" s="152">
        <f>'SNB-DomesticFiduciaryDeposits'!H237/'SNB-ExchangeRateMonthly'!D1121</f>
        <v>63744.751643824762</v>
      </c>
      <c r="T236" s="152">
        <f t="shared" si="6"/>
        <v>297354.11567692901</v>
      </c>
      <c r="U236" s="152">
        <f t="shared" si="7"/>
        <v>365738.73088806146</v>
      </c>
    </row>
    <row r="237" spans="1:21">
      <c r="A237" s="155">
        <v>38625</v>
      </c>
      <c r="B237" s="154">
        <v>8303</v>
      </c>
      <c r="C237" s="154">
        <v>220174</v>
      </c>
      <c r="D237" s="154">
        <v>106316</v>
      </c>
      <c r="E237" s="154" t="s">
        <v>472</v>
      </c>
      <c r="F237" s="154">
        <v>49970</v>
      </c>
      <c r="G237" s="154">
        <v>83</v>
      </c>
      <c r="H237" s="154" t="s">
        <v>472</v>
      </c>
      <c r="I237" s="154">
        <v>384845</v>
      </c>
      <c r="J237" s="154"/>
      <c r="L237" s="152">
        <f>I237/'SNB-ExchangeRateMonthly'!B1122</f>
        <v>248431.34723387772</v>
      </c>
      <c r="M237" s="152">
        <f>I237/'SNB-ExchangeRateMonthly'!D1122</f>
        <v>304514.16363348631</v>
      </c>
      <c r="O237" s="152">
        <f>'SNB-DomesticFiduciaryDeposits'!H238/'SNB-ExchangeRateMonthly'!B1122</f>
        <v>52766.122264540696</v>
      </c>
      <c r="P237" s="152">
        <f>'SNB-DomesticFiduciaryDeposits'!H238/'SNB-ExchangeRateMonthly'!D1122</f>
        <v>64677.955372685552</v>
      </c>
      <c r="T237" s="152">
        <f t="shared" si="6"/>
        <v>301197.46949841839</v>
      </c>
      <c r="U237" s="152">
        <f t="shared" si="7"/>
        <v>369192.11900617188</v>
      </c>
    </row>
    <row r="238" spans="1:21">
      <c r="A238" s="155">
        <v>38656</v>
      </c>
      <c r="B238" s="154">
        <v>8973</v>
      </c>
      <c r="C238" s="154">
        <v>230386</v>
      </c>
      <c r="D238" s="154">
        <v>110506</v>
      </c>
      <c r="E238" s="154" t="s">
        <v>472</v>
      </c>
      <c r="F238" s="154">
        <v>50923</v>
      </c>
      <c r="G238" s="154">
        <v>80</v>
      </c>
      <c r="H238" s="154" t="s">
        <v>472</v>
      </c>
      <c r="I238" s="154">
        <v>400869</v>
      </c>
      <c r="J238" s="154"/>
      <c r="L238" s="152">
        <f>I238/'SNB-ExchangeRateMonthly'!B1123</f>
        <v>258808.83207437533</v>
      </c>
      <c r="M238" s="152">
        <f>I238/'SNB-ExchangeRateMonthly'!D1123</f>
        <v>311233.69565217389</v>
      </c>
      <c r="O238" s="152">
        <f>'SNB-DomesticFiduciaryDeposits'!H239/'SNB-ExchangeRateMonthly'!B1123</f>
        <v>54137.129575828003</v>
      </c>
      <c r="P238" s="152">
        <f>'SNB-DomesticFiduciaryDeposits'!H239/'SNB-ExchangeRateMonthly'!D1123</f>
        <v>65103.260869565216</v>
      </c>
      <c r="T238" s="152">
        <f t="shared" si="6"/>
        <v>312945.96165020333</v>
      </c>
      <c r="U238" s="152">
        <f t="shared" si="7"/>
        <v>376336.95652173914</v>
      </c>
    </row>
    <row r="239" spans="1:21">
      <c r="A239" s="155">
        <v>38686</v>
      </c>
      <c r="B239" s="154">
        <v>9812</v>
      </c>
      <c r="C239" s="154">
        <v>233528</v>
      </c>
      <c r="D239" s="154">
        <v>110439</v>
      </c>
      <c r="E239" s="154" t="s">
        <v>472</v>
      </c>
      <c r="F239" s="154">
        <v>52035</v>
      </c>
      <c r="G239" s="154">
        <v>74</v>
      </c>
      <c r="H239" s="154" t="s">
        <v>472</v>
      </c>
      <c r="I239" s="154">
        <v>405888</v>
      </c>
      <c r="J239" s="154"/>
      <c r="L239" s="152">
        <f>I239/'SNB-ExchangeRateMonthly'!B1124</f>
        <v>262676.6761584261</v>
      </c>
      <c r="M239" s="152">
        <f>I239/'SNB-ExchangeRateMonthly'!D1124</f>
        <v>309885.47869903798</v>
      </c>
      <c r="O239" s="152">
        <f>'SNB-DomesticFiduciaryDeposits'!H240/'SNB-ExchangeRateMonthly'!B1124</f>
        <v>55431.012166709814</v>
      </c>
      <c r="P239" s="152">
        <f>'SNB-DomesticFiduciaryDeposits'!H240/'SNB-ExchangeRateMonthly'!D1124</f>
        <v>65393.189799969456</v>
      </c>
      <c r="T239" s="152">
        <f t="shared" si="6"/>
        <v>318107.68832513591</v>
      </c>
      <c r="U239" s="152">
        <f t="shared" si="7"/>
        <v>375278.66849900741</v>
      </c>
    </row>
    <row r="240" spans="1:21">
      <c r="A240" s="155">
        <v>38717</v>
      </c>
      <c r="B240" s="154">
        <v>9264</v>
      </c>
      <c r="C240" s="154">
        <v>242025</v>
      </c>
      <c r="D240" s="154">
        <v>113249</v>
      </c>
      <c r="E240" s="154" t="s">
        <v>472</v>
      </c>
      <c r="F240" s="154">
        <v>61860</v>
      </c>
      <c r="G240" s="154">
        <v>78</v>
      </c>
      <c r="H240" s="154" t="s">
        <v>472</v>
      </c>
      <c r="I240" s="154">
        <v>426476</v>
      </c>
      <c r="J240" s="154"/>
      <c r="L240" s="152">
        <f>I240/'SNB-ExchangeRateMonthly'!B1125</f>
        <v>275536.89107119781</v>
      </c>
      <c r="M240" s="152">
        <f>I240/'SNB-ExchangeRateMonthly'!D1125</f>
        <v>326876.67663064308</v>
      </c>
      <c r="O240" s="152">
        <f>'SNB-DomesticFiduciaryDeposits'!H241/'SNB-ExchangeRateMonthly'!B1125</f>
        <v>55515.570487143043</v>
      </c>
      <c r="P240" s="152">
        <f>'SNB-DomesticFiduciaryDeposits'!H241/'SNB-ExchangeRateMonthly'!D1125</f>
        <v>65859.584578830385</v>
      </c>
      <c r="T240" s="152">
        <f t="shared" si="6"/>
        <v>331052.46155834087</v>
      </c>
      <c r="U240" s="152">
        <f t="shared" si="7"/>
        <v>392736.26120947348</v>
      </c>
    </row>
    <row r="241" spans="1:21">
      <c r="A241" s="155">
        <v>38748</v>
      </c>
      <c r="B241" s="154">
        <v>9461</v>
      </c>
      <c r="C241" s="154">
        <v>237730</v>
      </c>
      <c r="D241" s="154">
        <v>112625</v>
      </c>
      <c r="E241" s="154" t="s">
        <v>472</v>
      </c>
      <c r="F241" s="154">
        <v>52522</v>
      </c>
      <c r="G241" s="154">
        <v>84</v>
      </c>
      <c r="H241" s="154" t="s">
        <v>472</v>
      </c>
      <c r="I241" s="154">
        <v>412422</v>
      </c>
      <c r="J241" s="154"/>
      <c r="L241" s="152">
        <f>I241/'SNB-ExchangeRateMonthly'!B1126</f>
        <v>266233.29675295332</v>
      </c>
      <c r="M241" s="152">
        <f>I241/'SNB-ExchangeRateMonthly'!D1126</f>
        <v>322734.17325299321</v>
      </c>
      <c r="O241" s="152">
        <f>'SNB-DomesticFiduciaryDeposits'!H242/'SNB-ExchangeRateMonthly'!B1126</f>
        <v>55568.394551675163</v>
      </c>
      <c r="P241" s="152">
        <f>'SNB-DomesticFiduciaryDeposits'!H242/'SNB-ExchangeRateMonthly'!D1126</f>
        <v>67361.295876046643</v>
      </c>
      <c r="T241" s="152">
        <f t="shared" si="6"/>
        <v>321801.6913046285</v>
      </c>
      <c r="U241" s="152">
        <f t="shared" si="7"/>
        <v>390095.46912903985</v>
      </c>
    </row>
    <row r="242" spans="1:21">
      <c r="A242" s="155">
        <v>38776</v>
      </c>
      <c r="B242" s="154">
        <v>10398</v>
      </c>
      <c r="C242" s="154">
        <v>240059</v>
      </c>
      <c r="D242" s="154">
        <v>113608</v>
      </c>
      <c r="E242" s="154" t="s">
        <v>472</v>
      </c>
      <c r="F242" s="154">
        <v>53753</v>
      </c>
      <c r="G242" s="154">
        <v>87</v>
      </c>
      <c r="H242" s="154" t="s">
        <v>472</v>
      </c>
      <c r="I242" s="154">
        <v>417903</v>
      </c>
      <c r="J242" s="154"/>
      <c r="L242" s="152">
        <f>I242/'SNB-ExchangeRateMonthly'!B1127</f>
        <v>268264.86070098862</v>
      </c>
      <c r="M242" s="152">
        <f>I242/'SNB-ExchangeRateMonthly'!D1127</f>
        <v>320453.18610535999</v>
      </c>
      <c r="O242" s="152">
        <f>'SNB-DomesticFiduciaryDeposits'!H243/'SNB-ExchangeRateMonthly'!B1127</f>
        <v>56582.359738092186</v>
      </c>
      <c r="P242" s="152">
        <f>'SNB-DomesticFiduciaryDeposits'!H243/'SNB-ExchangeRateMonthly'!D1127</f>
        <v>67589.908749329043</v>
      </c>
      <c r="T242" s="152">
        <f t="shared" si="6"/>
        <v>324847.22043908079</v>
      </c>
      <c r="U242" s="152">
        <f t="shared" si="7"/>
        <v>388043.09485468903</v>
      </c>
    </row>
    <row r="243" spans="1:21">
      <c r="A243" s="155">
        <v>38807</v>
      </c>
      <c r="B243" s="154">
        <v>10627</v>
      </c>
      <c r="C243" s="154">
        <v>243966</v>
      </c>
      <c r="D243" s="154">
        <v>114910</v>
      </c>
      <c r="E243" s="154" t="s">
        <v>472</v>
      </c>
      <c r="F243" s="154">
        <v>53588</v>
      </c>
      <c r="G243" s="154">
        <v>92</v>
      </c>
      <c r="H243" s="154" t="s">
        <v>472</v>
      </c>
      <c r="I243" s="154">
        <v>423183</v>
      </c>
      <c r="J243" s="154"/>
      <c r="L243" s="152">
        <f>I243/'SNB-ExchangeRateMonthly'!B1128</f>
        <v>269749.49005609384</v>
      </c>
      <c r="M243" s="152">
        <f>I243/'SNB-ExchangeRateMonthly'!D1128</f>
        <v>324352.72476431367</v>
      </c>
      <c r="O243" s="152">
        <f>'SNB-DomesticFiduciaryDeposits'!H244/'SNB-ExchangeRateMonthly'!B1128</f>
        <v>57025.114737378892</v>
      </c>
      <c r="P243" s="152">
        <f>'SNB-DomesticFiduciaryDeposits'!H244/'SNB-ExchangeRateMonthly'!D1128</f>
        <v>68568.253238292324</v>
      </c>
      <c r="T243" s="152">
        <f t="shared" si="6"/>
        <v>326774.60479347274</v>
      </c>
      <c r="U243" s="152">
        <f t="shared" si="7"/>
        <v>392920.97800260596</v>
      </c>
    </row>
    <row r="244" spans="1:21">
      <c r="A244" s="155">
        <v>38837</v>
      </c>
      <c r="B244" s="154">
        <v>11042</v>
      </c>
      <c r="C244" s="154">
        <v>243431</v>
      </c>
      <c r="D244" s="154">
        <v>113136</v>
      </c>
      <c r="E244" s="154" t="s">
        <v>472</v>
      </c>
      <c r="F244" s="154">
        <v>53412</v>
      </c>
      <c r="G244" s="154">
        <v>97</v>
      </c>
      <c r="H244" s="154" t="s">
        <v>472</v>
      </c>
      <c r="I244" s="154">
        <v>421119</v>
      </c>
      <c r="J244" s="154"/>
      <c r="L244" s="152">
        <f>I244/'SNB-ExchangeRateMonthly'!B1129</f>
        <v>267394.12026160391</v>
      </c>
      <c r="M244" s="152">
        <f>I244/'SNB-ExchangeRateMonthly'!D1129</f>
        <v>328127.62973352039</v>
      </c>
      <c r="O244" s="152">
        <f>'SNB-DomesticFiduciaryDeposits'!H245/'SNB-ExchangeRateMonthly'!B1129</f>
        <v>56632.167121722014</v>
      </c>
      <c r="P244" s="152">
        <f>'SNB-DomesticFiduciaryDeposits'!H245/'SNB-ExchangeRateMonthly'!D1129</f>
        <v>69495.091164095385</v>
      </c>
      <c r="T244" s="152">
        <f t="shared" si="6"/>
        <v>324026.28738332592</v>
      </c>
      <c r="U244" s="152">
        <f t="shared" si="7"/>
        <v>397622.72089761577</v>
      </c>
    </row>
    <row r="245" spans="1:21">
      <c r="A245" s="155">
        <v>38868</v>
      </c>
      <c r="B245" s="154">
        <v>11934</v>
      </c>
      <c r="C245" s="154">
        <v>245076</v>
      </c>
      <c r="D245" s="154">
        <v>117249</v>
      </c>
      <c r="E245" s="154" t="s">
        <v>472</v>
      </c>
      <c r="F245" s="154">
        <v>53650</v>
      </c>
      <c r="G245" s="154">
        <v>93</v>
      </c>
      <c r="H245" s="154" t="s">
        <v>472</v>
      </c>
      <c r="I245" s="154">
        <v>428002</v>
      </c>
      <c r="J245" s="154"/>
      <c r="L245" s="152">
        <f>I245/'SNB-ExchangeRateMonthly'!B1130</f>
        <v>274977.19241888856</v>
      </c>
      <c r="M245" s="152">
        <f>I245/'SNB-ExchangeRateMonthly'!D1130</f>
        <v>351166.72136527736</v>
      </c>
      <c r="O245" s="152">
        <f>'SNB-DomesticFiduciaryDeposits'!H246/'SNB-ExchangeRateMonthly'!B1130</f>
        <v>58922.58271763572</v>
      </c>
      <c r="P245" s="152">
        <f>'SNB-DomesticFiduciaryDeposits'!H246/'SNB-ExchangeRateMonthly'!D1130</f>
        <v>75248.6051854283</v>
      </c>
      <c r="T245" s="152">
        <f t="shared" si="6"/>
        <v>333899.77513652429</v>
      </c>
      <c r="U245" s="152">
        <f t="shared" si="7"/>
        <v>426415.32655070565</v>
      </c>
    </row>
    <row r="246" spans="1:21">
      <c r="A246" s="155">
        <v>38898</v>
      </c>
      <c r="B246" s="154">
        <v>12314</v>
      </c>
      <c r="C246" s="154">
        <v>247989</v>
      </c>
      <c r="D246" s="154">
        <v>120810</v>
      </c>
      <c r="E246" s="154" t="s">
        <v>472</v>
      </c>
      <c r="F246" s="154">
        <v>55238</v>
      </c>
      <c r="G246" s="154">
        <v>76</v>
      </c>
      <c r="H246" s="154" t="s">
        <v>472</v>
      </c>
      <c r="I246" s="154">
        <v>436427</v>
      </c>
      <c r="J246" s="154"/>
      <c r="L246" s="152">
        <f>I246/'SNB-ExchangeRateMonthly'!B1131</f>
        <v>279760.89743589744</v>
      </c>
      <c r="M246" s="152">
        <f>I246/'SNB-ExchangeRateMonthly'!D1131</f>
        <v>354127.71827328793</v>
      </c>
      <c r="O246" s="152">
        <f>'SNB-DomesticFiduciaryDeposits'!H247/'SNB-ExchangeRateMonthly'!B1131</f>
        <v>58920.51282051282</v>
      </c>
      <c r="P246" s="152">
        <f>'SNB-DomesticFiduciaryDeposits'!H247/'SNB-ExchangeRateMonthly'!D1131</f>
        <v>74582.927620902308</v>
      </c>
      <c r="T246" s="152">
        <f t="shared" si="6"/>
        <v>338681.41025641025</v>
      </c>
      <c r="U246" s="152">
        <f t="shared" si="7"/>
        <v>428710.64589419024</v>
      </c>
    </row>
    <row r="247" spans="1:21">
      <c r="A247" s="155">
        <v>38929</v>
      </c>
      <c r="B247" s="154">
        <v>13286</v>
      </c>
      <c r="C247" s="154">
        <v>258300</v>
      </c>
      <c r="D247" s="154">
        <v>125080</v>
      </c>
      <c r="E247" s="154" t="s">
        <v>472</v>
      </c>
      <c r="F247" s="154">
        <v>57457</v>
      </c>
      <c r="G247" s="154">
        <v>93</v>
      </c>
      <c r="H247" s="154" t="s">
        <v>472</v>
      </c>
      <c r="I247" s="154">
        <v>454217</v>
      </c>
      <c r="J247" s="154"/>
      <c r="L247" s="152">
        <f>I247/'SNB-ExchangeRateMonthly'!B1132</f>
        <v>289568.40494708659</v>
      </c>
      <c r="M247" s="152">
        <f>I247/'SNB-ExchangeRateMonthly'!D1132</f>
        <v>367400.30736876163</v>
      </c>
      <c r="O247" s="152">
        <f>'SNB-DomesticFiduciaryDeposits'!H248/'SNB-ExchangeRateMonthly'!B1132</f>
        <v>61330.485783501208</v>
      </c>
      <c r="P247" s="152">
        <f>'SNB-DomesticFiduciaryDeposits'!H248/'SNB-ExchangeRateMonthly'!D1132</f>
        <v>77815.255196958664</v>
      </c>
      <c r="T247" s="152">
        <f t="shared" si="6"/>
        <v>350898.89073058777</v>
      </c>
      <c r="U247" s="152">
        <f t="shared" si="7"/>
        <v>445215.56256572029</v>
      </c>
    </row>
    <row r="248" spans="1:21" ht="13" thickBot="1">
      <c r="A248" s="155">
        <v>38960</v>
      </c>
      <c r="B248" s="154">
        <v>13049</v>
      </c>
      <c r="C248" s="154">
        <v>263846</v>
      </c>
      <c r="D248" s="154">
        <v>126244</v>
      </c>
      <c r="E248" s="154" t="s">
        <v>472</v>
      </c>
      <c r="F248" s="154">
        <v>58064</v>
      </c>
      <c r="G248" s="154">
        <v>93</v>
      </c>
      <c r="H248" s="154" t="s">
        <v>472</v>
      </c>
      <c r="I248" s="154">
        <v>461296</v>
      </c>
      <c r="J248" s="154"/>
      <c r="L248" s="152">
        <f>I248/'SNB-ExchangeRateMonthly'!B1133</f>
        <v>292422.18700475432</v>
      </c>
      <c r="M248" s="152">
        <f>I248/'SNB-ExchangeRateMonthly'!D1133</f>
        <v>374885.00609508331</v>
      </c>
      <c r="O248" s="152">
        <f>'SNB-DomesticFiduciaryDeposits'!H249/'SNB-ExchangeRateMonthly'!B1133</f>
        <v>61901.743264659264</v>
      </c>
      <c r="P248" s="152">
        <f>'SNB-DomesticFiduciaryDeposits'!H249/'SNB-ExchangeRateMonthly'!D1133</f>
        <v>79357.984559122313</v>
      </c>
      <c r="T248" s="152">
        <f t="shared" si="6"/>
        <v>354323.93026941357</v>
      </c>
      <c r="U248" s="152">
        <f t="shared" si="7"/>
        <v>454242.99065420561</v>
      </c>
    </row>
    <row r="249" spans="1:21" ht="13" thickTop="1">
      <c r="A249" s="155">
        <v>38990</v>
      </c>
      <c r="B249" s="158">
        <v>13855</v>
      </c>
      <c r="C249" s="158">
        <v>270678</v>
      </c>
      <c r="D249" s="158">
        <v>126231</v>
      </c>
      <c r="E249" s="158" t="s">
        <v>472</v>
      </c>
      <c r="F249" s="158">
        <v>58563</v>
      </c>
      <c r="G249" s="158">
        <v>91</v>
      </c>
      <c r="H249" s="158" t="s">
        <v>472</v>
      </c>
      <c r="I249" s="158">
        <v>469417</v>
      </c>
      <c r="J249" s="154"/>
      <c r="L249" s="152">
        <f>I249/'SNB-ExchangeRateMonthly'!B1134</f>
        <v>296405.25352023746</v>
      </c>
      <c r="M249" s="152">
        <f>I249/'SNB-ExchangeRateMonthly'!D1134</f>
        <v>377557.30716641195</v>
      </c>
      <c r="O249" s="152">
        <f>'SNB-DomesticFiduciaryDeposits'!H250/'SNB-ExchangeRateMonthly'!B1134</f>
        <v>63775.336237923853</v>
      </c>
      <c r="P249" s="152">
        <f>'SNB-DomesticFiduciaryDeposits'!H250/'SNB-ExchangeRateMonthly'!D1134</f>
        <v>81236.226172283437</v>
      </c>
      <c r="T249" s="152">
        <f t="shared" si="6"/>
        <v>360180.58975816134</v>
      </c>
      <c r="U249" s="152">
        <f t="shared" si="7"/>
        <v>458793.53333869542</v>
      </c>
    </row>
    <row r="250" spans="1:21">
      <c r="A250" s="155">
        <v>39021</v>
      </c>
      <c r="B250" s="154">
        <v>13985</v>
      </c>
      <c r="C250" s="154">
        <v>270982</v>
      </c>
      <c r="D250" s="154">
        <v>129607</v>
      </c>
      <c r="E250" s="154" t="s">
        <v>472</v>
      </c>
      <c r="F250" s="154">
        <v>60226</v>
      </c>
      <c r="G250" s="154">
        <v>93</v>
      </c>
      <c r="H250" s="154" t="s">
        <v>472</v>
      </c>
      <c r="I250" s="154">
        <v>474892</v>
      </c>
      <c r="J250" s="154"/>
      <c r="L250" s="152">
        <f>I250/'SNB-ExchangeRateMonthly'!B1135</f>
        <v>298730.57809649617</v>
      </c>
      <c r="M250" s="152">
        <f>I250/'SNB-ExchangeRateMonthly'!D1135</f>
        <v>376898.41269841272</v>
      </c>
      <c r="O250" s="152">
        <f>'SNB-DomesticFiduciaryDeposits'!H251/'SNB-ExchangeRateMonthly'!B1135</f>
        <v>66123.167893313206</v>
      </c>
      <c r="P250" s="152">
        <f>'SNB-DomesticFiduciaryDeposits'!H251/'SNB-ExchangeRateMonthly'!D1135</f>
        <v>83425.39682539682</v>
      </c>
      <c r="T250" s="152">
        <f t="shared" si="6"/>
        <v>364853.74598980939</v>
      </c>
      <c r="U250" s="152">
        <f t="shared" si="7"/>
        <v>460323.80952380953</v>
      </c>
    </row>
    <row r="251" spans="1:21">
      <c r="A251" s="155">
        <v>39051</v>
      </c>
      <c r="B251" s="154">
        <v>13712</v>
      </c>
      <c r="C251" s="154">
        <v>269464</v>
      </c>
      <c r="D251" s="154">
        <v>128738</v>
      </c>
      <c r="E251" s="154" t="s">
        <v>472</v>
      </c>
      <c r="F251" s="154">
        <v>58784</v>
      </c>
      <c r="G251" s="154">
        <v>94</v>
      </c>
      <c r="H251" s="154" t="s">
        <v>472</v>
      </c>
      <c r="I251" s="154">
        <v>470792</v>
      </c>
      <c r="J251" s="154"/>
      <c r="L251" s="152">
        <f>I251/'SNB-ExchangeRateMonthly'!B1136</f>
        <v>295686.47154880041</v>
      </c>
      <c r="M251" s="152">
        <f>I251/'SNB-ExchangeRateMonthly'!D1136</f>
        <v>380992.15019826818</v>
      </c>
      <c r="O251" s="152">
        <f>'SNB-DomesticFiduciaryDeposits'!H252/'SNB-ExchangeRateMonthly'!B1136</f>
        <v>66777.414897625917</v>
      </c>
      <c r="P251" s="152">
        <f>'SNB-DomesticFiduciaryDeposits'!H252/'SNB-ExchangeRateMonthly'!D1136</f>
        <v>86042.728817674186</v>
      </c>
      <c r="T251" s="152">
        <f t="shared" si="6"/>
        <v>362463.88644642633</v>
      </c>
      <c r="U251" s="152">
        <f t="shared" si="7"/>
        <v>467034.87901594234</v>
      </c>
    </row>
    <row r="252" spans="1:21">
      <c r="A252" s="155">
        <v>39082</v>
      </c>
      <c r="B252" s="154">
        <v>13904</v>
      </c>
      <c r="C252" s="154">
        <v>285398</v>
      </c>
      <c r="D252" s="154">
        <v>134924</v>
      </c>
      <c r="E252" s="154" t="s">
        <v>472</v>
      </c>
      <c r="F252" s="154">
        <v>61144</v>
      </c>
      <c r="G252" s="154">
        <v>75</v>
      </c>
      <c r="H252" s="154" t="s">
        <v>472</v>
      </c>
      <c r="I252" s="154">
        <v>495445</v>
      </c>
      <c r="J252" s="154"/>
      <c r="L252" s="152">
        <f>I252/'SNB-ExchangeRateMonthly'!B1137</f>
        <v>310312.53914568457</v>
      </c>
      <c r="M252" s="152">
        <f>I252/'SNB-ExchangeRateMonthly'!D1137</f>
        <v>410204.50405696308</v>
      </c>
      <c r="O252" s="152">
        <f>'SNB-DomesticFiduciaryDeposits'!H253/'SNB-ExchangeRateMonthly'!B1137</f>
        <v>68858.198672178376</v>
      </c>
      <c r="P252" s="152">
        <f>'SNB-DomesticFiduciaryDeposits'!H253/'SNB-ExchangeRateMonthly'!D1137</f>
        <v>91024.176188110621</v>
      </c>
      <c r="T252" s="152">
        <f t="shared" si="6"/>
        <v>379170.73781786294</v>
      </c>
      <c r="U252" s="152">
        <f t="shared" si="7"/>
        <v>501228.68024507369</v>
      </c>
    </row>
    <row r="253" spans="1:21">
      <c r="A253" s="155">
        <v>39113</v>
      </c>
      <c r="B253" s="154">
        <v>15063</v>
      </c>
      <c r="C253" s="154">
        <v>293358</v>
      </c>
      <c r="D253" s="154">
        <v>141984</v>
      </c>
      <c r="E253" s="154" t="s">
        <v>472</v>
      </c>
      <c r="F253" s="154">
        <v>64358</v>
      </c>
      <c r="G253" s="154">
        <v>98</v>
      </c>
      <c r="H253" s="154" t="s">
        <v>472</v>
      </c>
      <c r="I253" s="154">
        <v>514861</v>
      </c>
      <c r="J253" s="154"/>
      <c r="L253" s="152">
        <f>I253/'SNB-ExchangeRateMonthly'!B1138</f>
        <v>318661.26137277961</v>
      </c>
      <c r="M253" s="152">
        <f>I253/'SNB-ExchangeRateMonthly'!D1138</f>
        <v>413908.67433073401</v>
      </c>
      <c r="O253" s="152">
        <f>'SNB-DomesticFiduciaryDeposits'!H254/'SNB-ExchangeRateMonthly'!B1138</f>
        <v>67508.200779847743</v>
      </c>
      <c r="P253" s="152">
        <f>'SNB-DomesticFiduciaryDeposits'!H254/'SNB-ExchangeRateMonthly'!D1138</f>
        <v>87686.309188841551</v>
      </c>
      <c r="T253" s="152">
        <f t="shared" si="6"/>
        <v>386169.46215262735</v>
      </c>
      <c r="U253" s="152">
        <f t="shared" si="7"/>
        <v>501594.98351957556</v>
      </c>
    </row>
    <row r="254" spans="1:21">
      <c r="A254" s="155">
        <v>39141</v>
      </c>
      <c r="B254" s="154">
        <v>15716</v>
      </c>
      <c r="C254" s="154">
        <v>290146</v>
      </c>
      <c r="D254" s="154">
        <v>143731</v>
      </c>
      <c r="E254" s="154" t="s">
        <v>472</v>
      </c>
      <c r="F254" s="154">
        <v>65323</v>
      </c>
      <c r="G254" s="154">
        <v>94</v>
      </c>
      <c r="H254" s="154" t="s">
        <v>472</v>
      </c>
      <c r="I254" s="154">
        <v>515011</v>
      </c>
      <c r="J254" s="154"/>
      <c r="L254" s="152">
        <f>I254/'SNB-ExchangeRateMonthly'!B1139</f>
        <v>317653.11786837725</v>
      </c>
      <c r="M254" s="152">
        <f>I254/'SNB-ExchangeRateMonthly'!D1139</f>
        <v>415264.47347202065</v>
      </c>
      <c r="O254" s="152">
        <f>'SNB-DomesticFiduciaryDeposits'!H255/'SNB-ExchangeRateMonthly'!B1139</f>
        <v>68069.450441004141</v>
      </c>
      <c r="P254" s="152">
        <f>'SNB-DomesticFiduciaryDeposits'!H255/'SNB-ExchangeRateMonthly'!D1139</f>
        <v>88986.453797774549</v>
      </c>
      <c r="T254" s="152">
        <f t="shared" si="6"/>
        <v>385722.56830938137</v>
      </c>
      <c r="U254" s="152">
        <f t="shared" si="7"/>
        <v>504250.92726979521</v>
      </c>
    </row>
    <row r="255" spans="1:21">
      <c r="A255" s="155">
        <v>39172</v>
      </c>
      <c r="B255" s="154">
        <v>14893</v>
      </c>
      <c r="C255" s="154">
        <v>292798</v>
      </c>
      <c r="D255" s="154">
        <v>144970</v>
      </c>
      <c r="E255" s="154" t="s">
        <v>472</v>
      </c>
      <c r="F255" s="154">
        <v>66264</v>
      </c>
      <c r="G255" s="154">
        <v>97</v>
      </c>
      <c r="H255" s="154" t="s">
        <v>472</v>
      </c>
      <c r="I255" s="154">
        <v>519023</v>
      </c>
      <c r="J255" s="154"/>
      <c r="L255" s="152">
        <f>I255/'SNB-ExchangeRateMonthly'!B1140</f>
        <v>321854.76869651495</v>
      </c>
      <c r="M255" s="152">
        <f>I255/'SNB-ExchangeRateMonthly'!D1140</f>
        <v>426127.25779967161</v>
      </c>
      <c r="O255" s="152">
        <f>'SNB-DomesticFiduciaryDeposits'!H256/'SNB-ExchangeRateMonthly'!B1140</f>
        <v>69840.009921865305</v>
      </c>
      <c r="P255" s="152">
        <f>'SNB-DomesticFiduciaryDeposits'!H256/'SNB-ExchangeRateMonthly'!D1140</f>
        <v>92466.338259441705</v>
      </c>
      <c r="T255" s="152">
        <f t="shared" si="6"/>
        <v>391694.77861838025</v>
      </c>
      <c r="U255" s="152">
        <f t="shared" si="7"/>
        <v>518593.59605911333</v>
      </c>
    </row>
    <row r="256" spans="1:21">
      <c r="A256" s="155">
        <v>39202</v>
      </c>
      <c r="B256" s="154">
        <v>15516</v>
      </c>
      <c r="C256" s="154">
        <v>296208</v>
      </c>
      <c r="D256" s="154">
        <v>147146</v>
      </c>
      <c r="E256" s="154" t="s">
        <v>472</v>
      </c>
      <c r="F256" s="154">
        <v>67558</v>
      </c>
      <c r="G256" s="154">
        <v>95</v>
      </c>
      <c r="H256" s="154" t="s">
        <v>472</v>
      </c>
      <c r="I256" s="154">
        <v>526524</v>
      </c>
      <c r="J256" s="154"/>
      <c r="L256" s="152">
        <f>I256/'SNB-ExchangeRateMonthly'!B1141</f>
        <v>321561.01135947235</v>
      </c>
      <c r="M256" s="152">
        <f>I256/'SNB-ExchangeRateMonthly'!D1141</f>
        <v>434569.16474083858</v>
      </c>
      <c r="O256" s="152">
        <f>'SNB-DomesticFiduciaryDeposits'!H257/'SNB-ExchangeRateMonthly'!B1141</f>
        <v>69701.966532307313</v>
      </c>
      <c r="P256" s="152">
        <f>'SNB-DomesticFiduciaryDeposits'!H257/'SNB-ExchangeRateMonthly'!D1141</f>
        <v>94197.755034664908</v>
      </c>
      <c r="T256" s="152">
        <f t="shared" si="6"/>
        <v>391262.97789177968</v>
      </c>
      <c r="U256" s="152">
        <f t="shared" si="7"/>
        <v>528766.91977550345</v>
      </c>
    </row>
    <row r="257" spans="1:21">
      <c r="A257" s="155">
        <v>39233</v>
      </c>
      <c r="B257" s="154">
        <v>15774</v>
      </c>
      <c r="C257" s="154">
        <v>305247</v>
      </c>
      <c r="D257" s="154">
        <v>148156</v>
      </c>
      <c r="E257" s="154" t="s">
        <v>472</v>
      </c>
      <c r="F257" s="154">
        <v>69130</v>
      </c>
      <c r="G257" s="154">
        <v>99</v>
      </c>
      <c r="H257" s="154" t="s">
        <v>472</v>
      </c>
      <c r="I257" s="154">
        <v>538405</v>
      </c>
      <c r="J257" s="154"/>
      <c r="L257" s="152">
        <f>I257/'SNB-ExchangeRateMonthly'!B1142</f>
        <v>326306.06060606061</v>
      </c>
      <c r="M257" s="152">
        <f>I257/'SNB-ExchangeRateMonthly'!D1142</f>
        <v>440954.13595413591</v>
      </c>
      <c r="O257" s="152">
        <f>'SNB-DomesticFiduciaryDeposits'!H258/'SNB-ExchangeRateMonthly'!B1142</f>
        <v>73621.212121212127</v>
      </c>
      <c r="P257" s="152">
        <f>'SNB-DomesticFiduciaryDeposits'!H258/'SNB-ExchangeRateMonthly'!D1142</f>
        <v>99488.124488124478</v>
      </c>
      <c r="T257" s="152">
        <f t="shared" si="6"/>
        <v>399927.27272727271</v>
      </c>
      <c r="U257" s="152">
        <f t="shared" si="7"/>
        <v>540442.26044226042</v>
      </c>
    </row>
    <row r="258" spans="1:21">
      <c r="A258" s="155">
        <v>39263</v>
      </c>
      <c r="B258" s="154">
        <v>16432</v>
      </c>
      <c r="C258" s="154">
        <v>307432</v>
      </c>
      <c r="D258" s="154">
        <v>151206</v>
      </c>
      <c r="E258" s="154" t="s">
        <v>472</v>
      </c>
      <c r="F258" s="154">
        <v>70290</v>
      </c>
      <c r="G258" s="154">
        <v>103</v>
      </c>
      <c r="H258" s="154" t="s">
        <v>472</v>
      </c>
      <c r="I258" s="154">
        <v>545464</v>
      </c>
      <c r="J258" s="154"/>
      <c r="L258" s="152">
        <f>I258/'SNB-ExchangeRateMonthly'!B1143</f>
        <v>329744.89179059368</v>
      </c>
      <c r="M258" s="152">
        <f>I258/'SNB-ExchangeRateMonthly'!D1143</f>
        <v>442315.926046059</v>
      </c>
      <c r="O258" s="152">
        <f>'SNB-DomesticFiduciaryDeposits'!H259/'SNB-ExchangeRateMonthly'!B1143</f>
        <v>76346.874622173869</v>
      </c>
      <c r="P258" s="152">
        <f>'SNB-DomesticFiduciaryDeposits'!H259/'SNB-ExchangeRateMonthly'!D1143</f>
        <v>102410.8011676938</v>
      </c>
      <c r="T258" s="152">
        <f t="shared" si="6"/>
        <v>406091.76641276758</v>
      </c>
      <c r="U258" s="152">
        <f t="shared" si="7"/>
        <v>544726.72721375281</v>
      </c>
    </row>
    <row r="259" spans="1:21">
      <c r="A259" s="155">
        <v>39294</v>
      </c>
      <c r="B259" s="154">
        <v>16765</v>
      </c>
      <c r="C259" s="154">
        <v>312457</v>
      </c>
      <c r="D259" s="154">
        <v>153151</v>
      </c>
      <c r="E259" s="154" t="s">
        <v>472</v>
      </c>
      <c r="F259" s="154">
        <v>72489</v>
      </c>
      <c r="G259" s="154">
        <v>97</v>
      </c>
      <c r="H259" s="154" t="s">
        <v>472</v>
      </c>
      <c r="I259" s="154">
        <v>554958</v>
      </c>
      <c r="J259" s="154"/>
      <c r="L259" s="152">
        <f>I259/'SNB-ExchangeRateMonthly'!B1144</f>
        <v>334977.96825013583</v>
      </c>
      <c r="M259" s="152">
        <f>I259/'SNB-ExchangeRateMonthly'!D1144</f>
        <v>459554.48824113945</v>
      </c>
      <c r="O259" s="152">
        <f>'SNB-DomesticFiduciaryDeposits'!H260/'SNB-ExchangeRateMonthly'!B1144</f>
        <v>77992.998128810286</v>
      </c>
      <c r="P259" s="152">
        <f>'SNB-DomesticFiduciaryDeposits'!H260/'SNB-ExchangeRateMonthly'!D1144</f>
        <v>106998.17820470354</v>
      </c>
      <c r="T259" s="152">
        <f t="shared" si="6"/>
        <v>412970.96637894609</v>
      </c>
      <c r="U259" s="152">
        <f t="shared" si="7"/>
        <v>566552.66644584294</v>
      </c>
    </row>
    <row r="260" spans="1:21">
      <c r="A260" s="155">
        <v>39325</v>
      </c>
      <c r="B260" s="154">
        <v>16719</v>
      </c>
      <c r="C260" s="154">
        <v>319821</v>
      </c>
      <c r="D260" s="154">
        <v>160180</v>
      </c>
      <c r="E260" s="154" t="s">
        <v>472</v>
      </c>
      <c r="F260" s="154">
        <v>73186</v>
      </c>
      <c r="G260" s="154">
        <v>109</v>
      </c>
      <c r="H260" s="154" t="s">
        <v>472</v>
      </c>
      <c r="I260" s="154">
        <v>570016</v>
      </c>
      <c r="J260" s="154"/>
      <c r="L260" s="152">
        <f>I260/'SNB-ExchangeRateMonthly'!B1145</f>
        <v>348058.86303962872</v>
      </c>
      <c r="M260" s="152">
        <f>I260/'SNB-ExchangeRateMonthly'!D1145</f>
        <v>473946.95268978126</v>
      </c>
      <c r="O260" s="152">
        <f>'SNB-DomesticFiduciaryDeposits'!H261/'SNB-ExchangeRateMonthly'!B1145</f>
        <v>80952.555413079317</v>
      </c>
      <c r="P260" s="152">
        <f>'SNB-DomesticFiduciaryDeposits'!H261/'SNB-ExchangeRateMonthly'!D1145</f>
        <v>110231.97804938887</v>
      </c>
      <c r="T260" s="152">
        <f t="shared" si="6"/>
        <v>429011.41845270805</v>
      </c>
      <c r="U260" s="152">
        <f t="shared" si="7"/>
        <v>584178.93073917017</v>
      </c>
    </row>
    <row r="261" spans="1:21">
      <c r="A261" s="155">
        <v>39355</v>
      </c>
      <c r="B261" s="154">
        <v>17294</v>
      </c>
      <c r="C261" s="154">
        <v>314474</v>
      </c>
      <c r="D261" s="154">
        <v>165878</v>
      </c>
      <c r="E261" s="154" t="s">
        <v>472</v>
      </c>
      <c r="F261" s="154">
        <v>73116</v>
      </c>
      <c r="G261" s="154">
        <v>106</v>
      </c>
      <c r="H261" s="154" t="s">
        <v>472</v>
      </c>
      <c r="I261" s="154">
        <v>570868</v>
      </c>
      <c r="J261" s="154"/>
      <c r="L261" s="152">
        <f>I261/'SNB-ExchangeRateMonthly'!B1146</f>
        <v>346505.61456752656</v>
      </c>
      <c r="M261" s="152">
        <f>I261/'SNB-ExchangeRateMonthly'!D1146</f>
        <v>481298.37281848077</v>
      </c>
      <c r="O261" s="152">
        <f>'SNB-DomesticFiduciaryDeposits'!H262/'SNB-ExchangeRateMonthly'!B1146</f>
        <v>79268.588770864953</v>
      </c>
      <c r="P261" s="152">
        <f>'SNB-DomesticFiduciaryDeposits'!H262/'SNB-ExchangeRateMonthly'!D1146</f>
        <v>110104.54430486468</v>
      </c>
      <c r="T261" s="152">
        <f t="shared" si="6"/>
        <v>425774.2033383915</v>
      </c>
      <c r="U261" s="152">
        <f t="shared" si="7"/>
        <v>591402.91712334543</v>
      </c>
    </row>
    <row r="262" spans="1:21">
      <c r="A262" s="155">
        <v>39386</v>
      </c>
      <c r="B262" s="154">
        <v>18495</v>
      </c>
      <c r="C262" s="154">
        <v>314926</v>
      </c>
      <c r="D262" s="154">
        <v>172097</v>
      </c>
      <c r="E262" s="154" t="s">
        <v>472</v>
      </c>
      <c r="F262" s="154">
        <v>76211</v>
      </c>
      <c r="G262" s="154">
        <v>105</v>
      </c>
      <c r="H262" s="154" t="s">
        <v>472</v>
      </c>
      <c r="I262" s="154">
        <v>581834</v>
      </c>
      <c r="J262" s="154"/>
      <c r="L262" s="152">
        <f>I262/'SNB-ExchangeRateMonthly'!B1147</f>
        <v>348320.1628352491</v>
      </c>
      <c r="M262" s="152">
        <f>I262/'SNB-ExchangeRateMonthly'!D1147</f>
        <v>495515.24442173401</v>
      </c>
      <c r="O262" s="152">
        <f>'SNB-DomesticFiduciaryDeposits'!H263/'SNB-ExchangeRateMonthly'!B1147</f>
        <v>77751.436781609198</v>
      </c>
      <c r="P262" s="152">
        <f>'SNB-DomesticFiduciaryDeposits'!H263/'SNB-ExchangeRateMonthly'!D1147</f>
        <v>110608.0735820133</v>
      </c>
      <c r="T262" s="152">
        <f t="shared" si="6"/>
        <v>426071.59961685829</v>
      </c>
      <c r="U262" s="152">
        <f t="shared" si="7"/>
        <v>606123.31800374726</v>
      </c>
    </row>
    <row r="263" spans="1:21">
      <c r="A263" s="155">
        <v>39416</v>
      </c>
      <c r="B263" s="154">
        <v>18461</v>
      </c>
      <c r="C263" s="154">
        <v>309043</v>
      </c>
      <c r="D263" s="154">
        <v>174103</v>
      </c>
      <c r="E263" s="154" t="s">
        <v>472</v>
      </c>
      <c r="F263" s="154">
        <v>73554</v>
      </c>
      <c r="G263" s="154">
        <v>124</v>
      </c>
      <c r="H263" s="154" t="s">
        <v>472</v>
      </c>
      <c r="I263" s="154">
        <v>575285</v>
      </c>
      <c r="J263" s="154"/>
      <c r="L263" s="152">
        <f>I263/'SNB-ExchangeRateMonthly'!B1148</f>
        <v>348974.82559902943</v>
      </c>
      <c r="M263" s="152">
        <f>I263/'SNB-ExchangeRateMonthly'!D1148</f>
        <v>512092.75413922023</v>
      </c>
      <c r="O263" s="152">
        <f>'SNB-DomesticFiduciaryDeposits'!H264/'SNB-ExchangeRateMonthly'!B1148</f>
        <v>77081.589323627544</v>
      </c>
      <c r="P263" s="152">
        <f>'SNB-DomesticFiduciaryDeposits'!H264/'SNB-ExchangeRateMonthly'!D1148</f>
        <v>113111.09132989141</v>
      </c>
      <c r="T263" s="152">
        <f t="shared" si="6"/>
        <v>426056.41492265696</v>
      </c>
      <c r="U263" s="152">
        <f t="shared" si="7"/>
        <v>625203.84546911158</v>
      </c>
    </row>
    <row r="264" spans="1:21">
      <c r="A264" s="155">
        <v>39447</v>
      </c>
      <c r="B264" s="154">
        <v>18137</v>
      </c>
      <c r="C264" s="154">
        <v>310032</v>
      </c>
      <c r="D264" s="154">
        <v>179803</v>
      </c>
      <c r="E264" s="154" t="s">
        <v>472</v>
      </c>
      <c r="F264" s="154">
        <v>74159</v>
      </c>
      <c r="G264" s="154">
        <v>145</v>
      </c>
      <c r="H264" s="154" t="s">
        <v>472</v>
      </c>
      <c r="I264" s="154">
        <v>582276</v>
      </c>
      <c r="J264" s="154"/>
      <c r="L264" s="152">
        <f>I264/'SNB-ExchangeRateMonthly'!B1149</f>
        <v>351064.75340648741</v>
      </c>
      <c r="M264" s="152">
        <f>I264/'SNB-ExchangeRateMonthly'!D1149</f>
        <v>511171.97787727154</v>
      </c>
      <c r="O264" s="152">
        <f>'SNB-DomesticFiduciaryDeposits'!H265/'SNB-ExchangeRateMonthly'!B1149</f>
        <v>76202.821656819011</v>
      </c>
      <c r="P264" s="152">
        <f>'SNB-DomesticFiduciaryDeposits'!H265/'SNB-ExchangeRateMonthly'!D1149</f>
        <v>110956.01790887542</v>
      </c>
      <c r="T264" s="152">
        <f t="shared" si="6"/>
        <v>427267.57506330643</v>
      </c>
      <c r="U264" s="152">
        <f t="shared" si="7"/>
        <v>622127.99578614696</v>
      </c>
    </row>
    <row r="265" spans="1:21">
      <c r="A265" s="155">
        <v>39478</v>
      </c>
      <c r="B265" s="154">
        <v>19588</v>
      </c>
      <c r="C265" s="154">
        <v>301639</v>
      </c>
      <c r="D265" s="154">
        <v>181950</v>
      </c>
      <c r="E265" s="154" t="s">
        <v>472</v>
      </c>
      <c r="F265" s="154">
        <v>71380</v>
      </c>
      <c r="G265" s="154">
        <v>118</v>
      </c>
      <c r="H265" s="154" t="s">
        <v>472</v>
      </c>
      <c r="I265" s="154">
        <v>574675</v>
      </c>
      <c r="J265" s="154"/>
      <c r="L265" s="152">
        <f>I265/'SNB-ExchangeRateMonthly'!B1150</f>
        <v>354978.68923343008</v>
      </c>
      <c r="M265" s="152">
        <f>I265/'SNB-ExchangeRateMonthly'!D1150</f>
        <v>522052.14389534883</v>
      </c>
      <c r="O265" s="152">
        <f>'SNB-DomesticFiduciaryDeposits'!H266/'SNB-ExchangeRateMonthly'!B1150</f>
        <v>78640.4348631787</v>
      </c>
      <c r="P265" s="152">
        <f>'SNB-DomesticFiduciaryDeposits'!H266/'SNB-ExchangeRateMonthly'!D1150</f>
        <v>115653.1613372093</v>
      </c>
      <c r="T265" s="152">
        <f t="shared" si="6"/>
        <v>433619.12409660878</v>
      </c>
      <c r="U265" s="152">
        <f t="shared" si="7"/>
        <v>637705.30523255817</v>
      </c>
    </row>
    <row r="266" spans="1:21">
      <c r="A266" s="155">
        <v>39507</v>
      </c>
      <c r="B266" s="154">
        <v>19936</v>
      </c>
      <c r="C266" s="154">
        <v>297720</v>
      </c>
      <c r="D266" s="154">
        <v>179741</v>
      </c>
      <c r="E266" s="154" t="s">
        <v>472</v>
      </c>
      <c r="F266" s="154">
        <v>69541</v>
      </c>
      <c r="G266" s="154">
        <v>120</v>
      </c>
      <c r="H266" s="154" t="s">
        <v>472</v>
      </c>
      <c r="I266" s="154">
        <v>567058</v>
      </c>
      <c r="J266" s="154"/>
      <c r="L266" s="152">
        <f>I266/'SNB-ExchangeRateMonthly'!B1151</f>
        <v>352494.56082551129</v>
      </c>
      <c r="M266" s="152">
        <f>I266/'SNB-ExchangeRateMonthly'!D1151</f>
        <v>519855.15218188486</v>
      </c>
      <c r="O266" s="152">
        <f>'SNB-DomesticFiduciaryDeposits'!H267/'SNB-ExchangeRateMonthly'!B1151</f>
        <v>80570.647106359174</v>
      </c>
      <c r="P266" s="152">
        <f>'SNB-DomesticFiduciaryDeposits'!H267/'SNB-ExchangeRateMonthly'!D1151</f>
        <v>118824.71580491382</v>
      </c>
      <c r="T266" s="152">
        <f t="shared" si="6"/>
        <v>433065.20793187048</v>
      </c>
      <c r="U266" s="152">
        <f t="shared" si="7"/>
        <v>638679.86798679864</v>
      </c>
    </row>
    <row r="267" spans="1:21">
      <c r="A267" s="155">
        <v>39538</v>
      </c>
      <c r="B267" s="154">
        <v>19741</v>
      </c>
      <c r="C267" s="154">
        <v>272126</v>
      </c>
      <c r="D267" s="154">
        <v>176263</v>
      </c>
      <c r="E267" s="154" t="s">
        <v>472</v>
      </c>
      <c r="F267" s="154">
        <v>65648</v>
      </c>
      <c r="G267" s="154">
        <v>114</v>
      </c>
      <c r="H267" s="154" t="s">
        <v>472</v>
      </c>
      <c r="I267" s="154">
        <v>533892</v>
      </c>
      <c r="J267" s="154"/>
      <c r="L267" s="152">
        <f>I267/'SNB-ExchangeRateMonthly'!B1152</f>
        <v>339820.5079243842</v>
      </c>
      <c r="M267" s="152">
        <f>I267/'SNB-ExchangeRateMonthly'!D1152</f>
        <v>527561.2648221344</v>
      </c>
      <c r="O267" s="152">
        <f>'SNB-DomesticFiduciaryDeposits'!H268/'SNB-ExchangeRateMonthly'!B1152</f>
        <v>79907.707975303929</v>
      </c>
      <c r="P267" s="152">
        <f>'SNB-DomesticFiduciaryDeposits'!H268/'SNB-ExchangeRateMonthly'!D1152</f>
        <v>124054.34782608696</v>
      </c>
      <c r="T267" s="152">
        <f t="shared" si="6"/>
        <v>419728.21589968813</v>
      </c>
      <c r="U267" s="152">
        <f t="shared" si="7"/>
        <v>651615.61264822131</v>
      </c>
    </row>
    <row r="268" spans="1:21">
      <c r="A268" s="155">
        <v>39568</v>
      </c>
      <c r="B268" s="154">
        <v>19770</v>
      </c>
      <c r="C268" s="154">
        <v>282536</v>
      </c>
      <c r="D268" s="154">
        <v>182750</v>
      </c>
      <c r="E268" s="154" t="s">
        <v>472</v>
      </c>
      <c r="F268" s="154">
        <v>70393</v>
      </c>
      <c r="G268" s="154">
        <v>133</v>
      </c>
      <c r="H268" s="154" t="s">
        <v>472</v>
      </c>
      <c r="I268" s="154">
        <v>555582</v>
      </c>
      <c r="J268" s="154"/>
      <c r="L268" s="152">
        <f>I268/'SNB-ExchangeRateMonthly'!B1153</f>
        <v>348239.93982700258</v>
      </c>
      <c r="M268" s="152">
        <f>I268/'SNB-ExchangeRateMonthly'!D1153</f>
        <v>548722.96296296304</v>
      </c>
      <c r="O268" s="152">
        <f>'SNB-DomesticFiduciaryDeposits'!H269/'SNB-ExchangeRateMonthly'!B1153</f>
        <v>82522.878275040741</v>
      </c>
      <c r="P268" s="152">
        <f>'SNB-DomesticFiduciaryDeposits'!H269/'SNB-ExchangeRateMonthly'!D1153</f>
        <v>130031.60493827162</v>
      </c>
      <c r="T268" s="152">
        <f t="shared" si="6"/>
        <v>430762.81810204335</v>
      </c>
      <c r="U268" s="152">
        <f t="shared" si="7"/>
        <v>678754.56790123461</v>
      </c>
    </row>
    <row r="269" spans="1:21">
      <c r="A269" s="155">
        <v>39599</v>
      </c>
      <c r="B269" s="154">
        <v>20325</v>
      </c>
      <c r="C269" s="154">
        <v>283535</v>
      </c>
      <c r="D269" s="154">
        <v>183421</v>
      </c>
      <c r="E269" s="154" t="s">
        <v>472</v>
      </c>
      <c r="F269" s="154">
        <v>72370</v>
      </c>
      <c r="G269" s="154">
        <v>139</v>
      </c>
      <c r="H269" s="154" t="s">
        <v>472</v>
      </c>
      <c r="I269" s="154">
        <v>559791</v>
      </c>
      <c r="J269" s="154"/>
      <c r="L269" s="152">
        <f>I269/'SNB-ExchangeRateMonthly'!B1154</f>
        <v>344592.79778393352</v>
      </c>
      <c r="M269" s="152">
        <f>I269/'SNB-ExchangeRateMonthly'!D1154</f>
        <v>536455.19885002391</v>
      </c>
      <c r="O269" s="152">
        <f>'SNB-DomesticFiduciaryDeposits'!H270/'SNB-ExchangeRateMonthly'!B1154</f>
        <v>79952.600800246233</v>
      </c>
      <c r="P269" s="152">
        <f>'SNB-DomesticFiduciaryDeposits'!H270/'SNB-ExchangeRateMonthly'!D1154</f>
        <v>124468.61523718254</v>
      </c>
      <c r="T269" s="152">
        <f t="shared" si="6"/>
        <v>424545.39858417975</v>
      </c>
      <c r="U269" s="152">
        <f t="shared" si="7"/>
        <v>660923.8140872065</v>
      </c>
    </row>
    <row r="270" spans="1:21">
      <c r="A270" s="155">
        <v>39629</v>
      </c>
      <c r="B270" s="154">
        <v>20397</v>
      </c>
      <c r="C270" s="154">
        <v>276822</v>
      </c>
      <c r="D270" s="154">
        <v>182555</v>
      </c>
      <c r="E270" s="154" t="s">
        <v>472</v>
      </c>
      <c r="F270" s="154">
        <v>69911</v>
      </c>
      <c r="G270" s="154">
        <v>202</v>
      </c>
      <c r="H270" s="154" t="s">
        <v>472</v>
      </c>
      <c r="I270" s="154">
        <v>549887</v>
      </c>
      <c r="J270" s="154"/>
      <c r="L270" s="152">
        <f>I270/'SNB-ExchangeRateMonthly'!B1155</f>
        <v>340740.48828851158</v>
      </c>
      <c r="M270" s="152">
        <f>I270/'SNB-ExchangeRateMonthly'!D1155</f>
        <v>530113.75686879398</v>
      </c>
      <c r="O270" s="152">
        <f>'SNB-DomesticFiduciaryDeposits'!H271/'SNB-ExchangeRateMonthly'!B1155</f>
        <v>80301.152559177106</v>
      </c>
      <c r="P270" s="152">
        <f>'SNB-DomesticFiduciaryDeposits'!H271/'SNB-ExchangeRateMonthly'!D1155</f>
        <v>124930.10700857996</v>
      </c>
      <c r="T270" s="152">
        <f t="shared" si="6"/>
        <v>421041.64084768866</v>
      </c>
      <c r="U270" s="152">
        <f t="shared" si="7"/>
        <v>655043.86387737398</v>
      </c>
    </row>
    <row r="271" spans="1:21">
      <c r="A271" s="155">
        <v>39660</v>
      </c>
      <c r="B271" s="154">
        <v>20681</v>
      </c>
      <c r="C271" s="154">
        <v>287484</v>
      </c>
      <c r="D271" s="154">
        <v>191190</v>
      </c>
      <c r="E271" s="154" t="s">
        <v>472</v>
      </c>
      <c r="F271" s="154">
        <v>71407</v>
      </c>
      <c r="G271" s="154">
        <v>133</v>
      </c>
      <c r="H271" s="154" t="s">
        <v>472</v>
      </c>
      <c r="I271" s="154">
        <v>570895</v>
      </c>
      <c r="J271" s="154"/>
      <c r="L271" s="152">
        <f>I271/'SNB-ExchangeRateMonthly'!B1156</f>
        <v>352709.1313480786</v>
      </c>
      <c r="M271" s="152">
        <f>I271/'SNB-ExchangeRateMonthly'!D1156</f>
        <v>556373.64779261278</v>
      </c>
      <c r="O271" s="152">
        <f>'SNB-DomesticFiduciaryDeposits'!H272/'SNB-ExchangeRateMonthly'!B1156</f>
        <v>81561.225750648708</v>
      </c>
      <c r="P271" s="152">
        <f>'SNB-DomesticFiduciaryDeposits'!H272/'SNB-ExchangeRateMonthly'!D1156</f>
        <v>128657.05096969106</v>
      </c>
      <c r="T271" s="152">
        <f t="shared" si="6"/>
        <v>434270.35709872731</v>
      </c>
      <c r="U271" s="152">
        <f t="shared" si="7"/>
        <v>685030.6987623038</v>
      </c>
    </row>
    <row r="272" spans="1:21">
      <c r="A272" s="155">
        <v>39691</v>
      </c>
      <c r="B272" s="154">
        <v>20722</v>
      </c>
      <c r="C272" s="154">
        <v>304309</v>
      </c>
      <c r="D272" s="154">
        <v>193266</v>
      </c>
      <c r="E272" s="154" t="s">
        <v>472</v>
      </c>
      <c r="F272" s="154">
        <v>71906</v>
      </c>
      <c r="G272" s="154">
        <v>203</v>
      </c>
      <c r="H272" s="154" t="s">
        <v>472</v>
      </c>
      <c r="I272" s="154">
        <v>590405</v>
      </c>
      <c r="J272" s="154"/>
      <c r="L272" s="152">
        <f>I272/'SNB-ExchangeRateMonthly'!B1157</f>
        <v>364357.56603307824</v>
      </c>
      <c r="M272" s="152">
        <f>I272/'SNB-ExchangeRateMonthly'!D1157</f>
        <v>544704.30851554568</v>
      </c>
      <c r="O272" s="152">
        <f>'SNB-DomesticFiduciaryDeposits'!H273/'SNB-ExchangeRateMonthly'!B1157</f>
        <v>82675.265366576146</v>
      </c>
      <c r="P272" s="152">
        <f>'SNB-DomesticFiduciaryDeposits'!H273/'SNB-ExchangeRateMonthly'!D1157</f>
        <v>123597.19531322077</v>
      </c>
      <c r="T272" s="152">
        <f t="shared" si="6"/>
        <v>447032.83139965439</v>
      </c>
      <c r="U272" s="152">
        <f t="shared" si="7"/>
        <v>668301.50382876641</v>
      </c>
    </row>
    <row r="273" spans="1:21">
      <c r="A273" s="155">
        <v>39721</v>
      </c>
      <c r="B273" s="154">
        <v>19530</v>
      </c>
      <c r="C273" s="154">
        <v>295793</v>
      </c>
      <c r="D273" s="154">
        <v>179886</v>
      </c>
      <c r="E273" s="154" t="s">
        <v>472</v>
      </c>
      <c r="F273" s="154">
        <v>67745</v>
      </c>
      <c r="G273" s="154">
        <v>256</v>
      </c>
      <c r="H273" s="154" t="s">
        <v>472</v>
      </c>
      <c r="I273" s="154">
        <v>563210</v>
      </c>
      <c r="J273" s="154"/>
      <c r="L273" s="152">
        <f>I273/'SNB-ExchangeRateMonthly'!B1158</f>
        <v>353220.44528065226</v>
      </c>
      <c r="M273" s="152">
        <f>I273/'SNB-ExchangeRateMonthly'!D1158</f>
        <v>507533.56763089128</v>
      </c>
      <c r="O273" s="152">
        <f>'SNB-DomesticFiduciaryDeposits'!H274/'SNB-ExchangeRateMonthly'!B1158</f>
        <v>79076.826591407967</v>
      </c>
      <c r="P273" s="152">
        <f>'SNB-DomesticFiduciaryDeposits'!H274/'SNB-ExchangeRateMonthly'!D1158</f>
        <v>113623.50184734614</v>
      </c>
      <c r="T273" s="152">
        <f t="shared" si="6"/>
        <v>432297.27187206026</v>
      </c>
      <c r="U273" s="152">
        <f t="shared" si="7"/>
        <v>621157.06947823742</v>
      </c>
    </row>
    <row r="274" spans="1:21">
      <c r="A274" s="155">
        <v>39752</v>
      </c>
      <c r="B274" s="154">
        <v>18567</v>
      </c>
      <c r="C274" s="154">
        <v>286399</v>
      </c>
      <c r="D274" s="154">
        <v>166168</v>
      </c>
      <c r="E274" s="154" t="s">
        <v>472</v>
      </c>
      <c r="F274" s="154">
        <v>59659</v>
      </c>
      <c r="G274" s="154">
        <v>166</v>
      </c>
      <c r="H274" s="154" t="s">
        <v>472</v>
      </c>
      <c r="I274" s="154">
        <v>530959</v>
      </c>
      <c r="J274" s="154"/>
      <c r="L274" s="152">
        <f>I274/'SNB-ExchangeRateMonthly'!B1159</f>
        <v>349269.17510853836</v>
      </c>
      <c r="M274" s="152">
        <f>I274/'SNB-ExchangeRateMonthly'!D1159</f>
        <v>464897.11934156372</v>
      </c>
      <c r="O274" s="152">
        <f>'SNB-DomesticFiduciaryDeposits'!H275/'SNB-ExchangeRateMonthly'!B1159</f>
        <v>77422.049730298648</v>
      </c>
      <c r="P274" s="152">
        <f>'SNB-DomesticFiduciaryDeposits'!H275/'SNB-ExchangeRateMonthly'!D1159</f>
        <v>103053.1477103581</v>
      </c>
      <c r="T274" s="152">
        <f t="shared" si="6"/>
        <v>426691.22483883699</v>
      </c>
      <c r="U274" s="152">
        <f t="shared" si="7"/>
        <v>567950.26705192181</v>
      </c>
    </row>
    <row r="275" spans="1:21">
      <c r="A275" s="155">
        <v>39782</v>
      </c>
      <c r="B275" s="154">
        <v>16718</v>
      </c>
      <c r="C275" s="154">
        <v>288630</v>
      </c>
      <c r="D275" s="154">
        <v>176864</v>
      </c>
      <c r="E275" s="154" t="s">
        <v>472</v>
      </c>
      <c r="F275" s="154">
        <v>60863</v>
      </c>
      <c r="G275" s="154">
        <v>238</v>
      </c>
      <c r="H275" s="154" t="s">
        <v>472</v>
      </c>
      <c r="I275" s="154">
        <v>543313</v>
      </c>
      <c r="J275" s="154"/>
      <c r="L275" s="152">
        <f>I275/'SNB-ExchangeRateMonthly'!B1160</f>
        <v>358575.10559662088</v>
      </c>
      <c r="M275" s="152">
        <f>I275/'SNB-ExchangeRateMonthly'!D1160</f>
        <v>456795.86346056836</v>
      </c>
      <c r="O275" s="152">
        <f>'SNB-DomesticFiduciaryDeposits'!H276/'SNB-ExchangeRateMonthly'!B1160</f>
        <v>75143.875395987328</v>
      </c>
      <c r="P275" s="152">
        <f>'SNB-DomesticFiduciaryDeposits'!H276/'SNB-ExchangeRateMonthly'!D1160</f>
        <v>95727.257440726418</v>
      </c>
      <c r="T275" s="152">
        <f t="shared" si="6"/>
        <v>433718.98099260824</v>
      </c>
      <c r="U275" s="152">
        <f t="shared" si="7"/>
        <v>552523.12090129475</v>
      </c>
    </row>
    <row r="276" spans="1:21">
      <c r="A276" s="155">
        <v>39813</v>
      </c>
      <c r="B276" s="154">
        <v>13246</v>
      </c>
      <c r="C276" s="154">
        <v>226619</v>
      </c>
      <c r="D276" s="154">
        <v>165905</v>
      </c>
      <c r="E276" s="154" t="s">
        <v>472</v>
      </c>
      <c r="F276" s="154">
        <v>52519</v>
      </c>
      <c r="G276" s="154">
        <v>97</v>
      </c>
      <c r="H276" s="154" t="s">
        <v>472</v>
      </c>
      <c r="I276" s="154">
        <v>458386</v>
      </c>
      <c r="J276" s="154"/>
      <c r="L276" s="152">
        <f>I276/'SNB-ExchangeRateMonthly'!B1161</f>
        <v>297711.2424498279</v>
      </c>
      <c r="M276" s="152">
        <f>I276/'SNB-ExchangeRateMonthly'!D1161</f>
        <v>399883.10215475876</v>
      </c>
      <c r="O276" s="152">
        <f>'SNB-DomesticFiduciaryDeposits'!H277/'SNB-ExchangeRateMonthly'!B1161</f>
        <v>63843.605897252717</v>
      </c>
      <c r="P276" s="152">
        <f>'SNB-DomesticFiduciaryDeposits'!H277/'SNB-ExchangeRateMonthly'!D1161</f>
        <v>85754.165576201689</v>
      </c>
      <c r="T276" s="152">
        <f t="shared" si="6"/>
        <v>361554.84834708064</v>
      </c>
      <c r="U276" s="152">
        <f t="shared" si="7"/>
        <v>485637.26773096045</v>
      </c>
    </row>
    <row r="277" spans="1:21">
      <c r="A277" s="155">
        <v>39844</v>
      </c>
      <c r="B277" s="154">
        <v>11990</v>
      </c>
      <c r="C277" s="154">
        <v>227329</v>
      </c>
      <c r="D277" s="154">
        <v>163597</v>
      </c>
      <c r="E277" s="154" t="s">
        <v>472</v>
      </c>
      <c r="F277" s="154">
        <v>55709</v>
      </c>
      <c r="G277" s="154">
        <v>89</v>
      </c>
      <c r="H277" s="154" t="s">
        <v>472</v>
      </c>
      <c r="I277" s="154">
        <v>458715</v>
      </c>
      <c r="J277" s="154"/>
      <c r="L277" s="152">
        <f>I277/'SNB-ExchangeRateMonthly'!B1162</f>
        <v>307038.15261044179</v>
      </c>
      <c r="M277" s="152">
        <f>I277/'SNB-ExchangeRateMonthly'!D1162</f>
        <v>406410.02923717548</v>
      </c>
      <c r="O277" s="152">
        <f>'SNB-DomesticFiduciaryDeposits'!H278/'SNB-ExchangeRateMonthly'!B1162</f>
        <v>63074.297188755023</v>
      </c>
      <c r="P277" s="152">
        <f>'SNB-DomesticFiduciaryDeposits'!H278/'SNB-ExchangeRateMonthly'!D1162</f>
        <v>83488.083636041454</v>
      </c>
      <c r="T277" s="152">
        <f t="shared" si="6"/>
        <v>370112.44979919679</v>
      </c>
      <c r="U277" s="152">
        <f t="shared" si="7"/>
        <v>489898.11287321692</v>
      </c>
    </row>
    <row r="278" spans="1:21">
      <c r="A278" s="155">
        <v>39872</v>
      </c>
      <c r="B278" s="154">
        <v>11028</v>
      </c>
      <c r="C278" s="154">
        <v>218265</v>
      </c>
      <c r="D278" s="154">
        <v>158682</v>
      </c>
      <c r="E278" s="154" t="s">
        <v>472</v>
      </c>
      <c r="F278" s="154">
        <v>51548</v>
      </c>
      <c r="G278" s="154">
        <v>46</v>
      </c>
      <c r="H278" s="154" t="s">
        <v>472</v>
      </c>
      <c r="I278" s="154">
        <v>439569</v>
      </c>
      <c r="J278" s="154"/>
      <c r="L278" s="152">
        <f>I278/'SNB-ExchangeRateMonthly'!B1163</f>
        <v>294913.78731969139</v>
      </c>
      <c r="M278" s="152">
        <f>I278/'SNB-ExchangeRateMonthly'!D1163</f>
        <v>377280.06179727061</v>
      </c>
      <c r="O278" s="152">
        <f>'SNB-DomesticFiduciaryDeposits'!H279/'SNB-ExchangeRateMonthly'!B1163</f>
        <v>61051.995974505204</v>
      </c>
      <c r="P278" s="152">
        <f>'SNB-DomesticFiduciaryDeposits'!H279/'SNB-ExchangeRateMonthly'!D1163</f>
        <v>78103.167110119306</v>
      </c>
      <c r="T278" s="152">
        <f t="shared" si="6"/>
        <v>355965.78329419659</v>
      </c>
      <c r="U278" s="152">
        <f t="shared" si="7"/>
        <v>455383.22890738992</v>
      </c>
    </row>
    <row r="279" spans="1:21">
      <c r="A279" s="155">
        <v>39903</v>
      </c>
      <c r="B279" s="154">
        <v>9955</v>
      </c>
      <c r="C279" s="154">
        <v>207676</v>
      </c>
      <c r="D279" s="154">
        <v>153218</v>
      </c>
      <c r="E279" s="154" t="s">
        <v>472</v>
      </c>
      <c r="F279" s="154">
        <v>48703</v>
      </c>
      <c r="G279" s="154">
        <v>63</v>
      </c>
      <c r="H279" s="154" t="s">
        <v>472</v>
      </c>
      <c r="I279" s="154">
        <v>419616</v>
      </c>
      <c r="J279" s="154"/>
      <c r="L279" s="152">
        <f>I279/'SNB-ExchangeRateMonthly'!B1164</f>
        <v>278481.5503052827</v>
      </c>
      <c r="M279" s="152">
        <f>I279/'SNB-ExchangeRateMonthly'!D1164</f>
        <v>363209.55595949106</v>
      </c>
      <c r="O279" s="152">
        <f>'SNB-DomesticFiduciaryDeposits'!H280/'SNB-ExchangeRateMonthly'!B1164</f>
        <v>58231.351207857704</v>
      </c>
      <c r="P279" s="152">
        <f>'SNB-DomesticFiduciaryDeposits'!H280/'SNB-ExchangeRateMonthly'!D1164</f>
        <v>75948.238552756855</v>
      </c>
      <c r="T279" s="152">
        <f t="shared" si="6"/>
        <v>336712.90151314042</v>
      </c>
      <c r="U279" s="152">
        <f t="shared" si="7"/>
        <v>439157.7945122479</v>
      </c>
    </row>
    <row r="280" spans="1:21">
      <c r="A280" s="155">
        <v>39933</v>
      </c>
      <c r="B280" s="154">
        <v>9590</v>
      </c>
      <c r="C280" s="154">
        <v>209218</v>
      </c>
      <c r="D280" s="154">
        <v>146907</v>
      </c>
      <c r="E280" s="154" t="s">
        <v>472</v>
      </c>
      <c r="F280" s="154">
        <v>48956</v>
      </c>
      <c r="G280" s="154">
        <v>87</v>
      </c>
      <c r="H280" s="154" t="s">
        <v>472</v>
      </c>
      <c r="I280" s="154">
        <v>414758</v>
      </c>
      <c r="J280" s="154"/>
      <c r="L280" s="152">
        <f>I280/'SNB-ExchangeRateMonthly'!B1165</f>
        <v>273749.58748597454</v>
      </c>
      <c r="M280" s="152">
        <f>I280/'SNB-ExchangeRateMonthly'!D1165</f>
        <v>361224.52534401667</v>
      </c>
      <c r="O280" s="152">
        <f>'SNB-DomesticFiduciaryDeposits'!H281/'SNB-ExchangeRateMonthly'!B1165</f>
        <v>56235.892020328698</v>
      </c>
      <c r="P280" s="152">
        <f>'SNB-DomesticFiduciaryDeposits'!H281/'SNB-ExchangeRateMonthly'!D1165</f>
        <v>74205.713290367523</v>
      </c>
      <c r="T280" s="152">
        <f t="shared" ref="T280:T329" si="8">L280+O280</f>
        <v>329985.47950630321</v>
      </c>
      <c r="U280" s="152">
        <f t="shared" ref="U280:U329" si="9">P280+M280</f>
        <v>435430.23863438418</v>
      </c>
    </row>
    <row r="281" spans="1:21">
      <c r="A281" s="155">
        <v>39964</v>
      </c>
      <c r="B281" s="154">
        <v>9270</v>
      </c>
      <c r="C281" s="154">
        <v>191841</v>
      </c>
      <c r="D281" s="154">
        <v>137804</v>
      </c>
      <c r="E281" s="154" t="s">
        <v>472</v>
      </c>
      <c r="F281" s="154">
        <v>47528</v>
      </c>
      <c r="G281" s="154">
        <v>81</v>
      </c>
      <c r="H281" s="154" t="s">
        <v>472</v>
      </c>
      <c r="I281" s="154">
        <v>386524</v>
      </c>
      <c r="J281" s="154"/>
      <c r="L281" s="152">
        <f>I281/'SNB-ExchangeRateMonthly'!B1166</f>
        <v>255671.38510384972</v>
      </c>
      <c r="M281" s="152">
        <f>I281/'SNB-ExchangeRateMonthly'!D1166</f>
        <v>348659.57062962296</v>
      </c>
      <c r="O281" s="152">
        <f>'SNB-DomesticFiduciaryDeposits'!H282/'SNB-ExchangeRateMonthly'!B1166</f>
        <v>52522.820478899324</v>
      </c>
      <c r="P281" s="152">
        <f>'SNB-DomesticFiduciaryDeposits'!H282/'SNB-ExchangeRateMonthly'!D1166</f>
        <v>71625.473570268805</v>
      </c>
      <c r="T281" s="152">
        <f t="shared" si="8"/>
        <v>308194.20558274904</v>
      </c>
      <c r="U281" s="152">
        <f t="shared" si="9"/>
        <v>420285.04419989174</v>
      </c>
    </row>
    <row r="282" spans="1:21">
      <c r="A282" s="155">
        <v>39994</v>
      </c>
      <c r="B282" s="154">
        <v>8757</v>
      </c>
      <c r="C282" s="154">
        <v>186923</v>
      </c>
      <c r="D282" s="154">
        <v>133409</v>
      </c>
      <c r="E282" s="154" t="s">
        <v>472</v>
      </c>
      <c r="F282" s="154">
        <v>46593</v>
      </c>
      <c r="G282" s="154">
        <v>91</v>
      </c>
      <c r="H282" s="154" t="s">
        <v>472</v>
      </c>
      <c r="I282" s="154">
        <v>375772</v>
      </c>
      <c r="J282" s="154"/>
      <c r="L282" s="152">
        <f>I282/'SNB-ExchangeRateMonthly'!B1167</f>
        <v>248116.20997028722</v>
      </c>
      <c r="M282" s="152">
        <f>I282/'SNB-ExchangeRateMonthly'!D1167</f>
        <v>347615.17113783536</v>
      </c>
      <c r="O282" s="152">
        <f>'SNB-DomesticFiduciaryDeposits'!H283/'SNB-ExchangeRateMonthly'!B1167</f>
        <v>52536.150544734235</v>
      </c>
      <c r="P282" s="152">
        <f>'SNB-DomesticFiduciaryDeposits'!H283/'SNB-ExchangeRateMonthly'!D1167</f>
        <v>73604.070305272893</v>
      </c>
      <c r="T282" s="152">
        <f t="shared" si="8"/>
        <v>300652.36051502149</v>
      </c>
      <c r="U282" s="152">
        <f t="shared" si="9"/>
        <v>421219.24144310824</v>
      </c>
    </row>
    <row r="283" spans="1:21">
      <c r="A283" s="155">
        <v>40025</v>
      </c>
      <c r="B283" s="154">
        <v>8870</v>
      </c>
      <c r="C283" s="154">
        <v>180450</v>
      </c>
      <c r="D283" s="154">
        <v>128140</v>
      </c>
      <c r="E283" s="154" t="s">
        <v>472</v>
      </c>
      <c r="F283" s="154">
        <v>45173</v>
      </c>
      <c r="G283" s="154">
        <v>128</v>
      </c>
      <c r="H283" s="154" t="s">
        <v>472</v>
      </c>
      <c r="I283" s="154">
        <v>362761</v>
      </c>
      <c r="J283" s="154"/>
      <c r="L283" s="152">
        <f>I283/'SNB-ExchangeRateMonthly'!B1168</f>
        <v>238627.15432179975</v>
      </c>
      <c r="M283" s="152">
        <f>I283/'SNB-ExchangeRateMonthly'!D1168</f>
        <v>336014.26454242307</v>
      </c>
      <c r="O283" s="152">
        <f>'SNB-DomesticFiduciaryDeposits'!H284/'SNB-ExchangeRateMonthly'!B1168</f>
        <v>49273.779765820284</v>
      </c>
      <c r="P283" s="152">
        <f>'SNB-DomesticFiduciaryDeposits'!H284/'SNB-ExchangeRateMonthly'!D1168</f>
        <v>69383.104853649493</v>
      </c>
      <c r="T283" s="152">
        <f t="shared" si="8"/>
        <v>287900.93408762006</v>
      </c>
      <c r="U283" s="152">
        <f t="shared" si="9"/>
        <v>405397.36939607258</v>
      </c>
    </row>
    <row r="284" spans="1:21">
      <c r="A284" s="155">
        <v>40056</v>
      </c>
      <c r="B284" s="154">
        <v>9447</v>
      </c>
      <c r="C284" s="154">
        <v>176554</v>
      </c>
      <c r="D284" s="154">
        <v>121633</v>
      </c>
      <c r="E284" s="154" t="s">
        <v>472</v>
      </c>
      <c r="F284" s="154">
        <v>43190</v>
      </c>
      <c r="G284" s="154">
        <v>122</v>
      </c>
      <c r="H284" s="154" t="s">
        <v>472</v>
      </c>
      <c r="I284" s="154">
        <v>350946</v>
      </c>
      <c r="J284" s="154"/>
      <c r="L284" s="152">
        <f>I284/'SNB-ExchangeRateMonthly'!B1169</f>
        <v>230279.5275590551</v>
      </c>
      <c r="M284" s="152">
        <f>I284/'SNB-ExchangeRateMonthly'!D1169</f>
        <v>328324.44569183275</v>
      </c>
      <c r="O284" s="152">
        <f>'SNB-DomesticFiduciaryDeposits'!H285/'SNB-ExchangeRateMonthly'!B1169</f>
        <v>47822.834645669289</v>
      </c>
      <c r="P284" s="152">
        <f>'SNB-DomesticFiduciaryDeposits'!H285/'SNB-ExchangeRateMonthly'!D1169</f>
        <v>68184.114510244181</v>
      </c>
      <c r="T284" s="152">
        <f t="shared" si="8"/>
        <v>278102.3622047244</v>
      </c>
      <c r="U284" s="152">
        <f t="shared" si="9"/>
        <v>396508.56020207691</v>
      </c>
    </row>
    <row r="285" spans="1:21">
      <c r="A285" s="155">
        <v>40086</v>
      </c>
      <c r="B285" s="154">
        <v>9219</v>
      </c>
      <c r="C285" s="154">
        <v>167701</v>
      </c>
      <c r="D285" s="154">
        <v>114647</v>
      </c>
      <c r="E285" s="154" t="s">
        <v>472</v>
      </c>
      <c r="F285" s="154">
        <v>40859</v>
      </c>
      <c r="G285" s="154">
        <v>50</v>
      </c>
      <c r="H285" s="154" t="s">
        <v>472</v>
      </c>
      <c r="I285" s="154">
        <v>332476</v>
      </c>
      <c r="J285" s="154"/>
      <c r="L285" s="152">
        <f>I285/'SNB-ExchangeRateMonthly'!B1170</f>
        <v>219485.08053868497</v>
      </c>
      <c r="M285" s="152">
        <f>I285/'SNB-ExchangeRateMonthly'!D1170</f>
        <v>319504.13223140495</v>
      </c>
      <c r="O285" s="152">
        <f>'SNB-DomesticFiduciaryDeposits'!H286/'SNB-ExchangeRateMonthly'!B1170</f>
        <v>45460.786902561391</v>
      </c>
      <c r="P285" s="152">
        <f>'SNB-DomesticFiduciaryDeposits'!H286/'SNB-ExchangeRateMonthly'!D1170</f>
        <v>66177.205458389391</v>
      </c>
      <c r="T285" s="152">
        <f t="shared" si="8"/>
        <v>264945.86744124634</v>
      </c>
      <c r="U285" s="152">
        <f t="shared" si="9"/>
        <v>385681.33768979437</v>
      </c>
    </row>
    <row r="286" spans="1:21">
      <c r="A286" s="155">
        <v>40117</v>
      </c>
      <c r="B286" s="154">
        <v>8468</v>
      </c>
      <c r="C286" s="154">
        <v>160044</v>
      </c>
      <c r="D286" s="154">
        <v>108858</v>
      </c>
      <c r="E286" s="154" t="s">
        <v>472</v>
      </c>
      <c r="F286" s="154">
        <v>41421</v>
      </c>
      <c r="G286" s="154">
        <v>56</v>
      </c>
      <c r="H286" s="154" t="s">
        <v>472</v>
      </c>
      <c r="I286" s="154">
        <v>318847</v>
      </c>
      <c r="J286" s="154"/>
      <c r="L286" s="152">
        <f>I286/'SNB-ExchangeRateMonthly'!B1171</f>
        <v>210599.07529722588</v>
      </c>
      <c r="M286" s="152">
        <f>I286/'SNB-ExchangeRateMonthly'!D1171</f>
        <v>312105.52075176191</v>
      </c>
      <c r="O286" s="152">
        <f>'SNB-DomesticFiduciaryDeposits'!H287/'SNB-ExchangeRateMonthly'!B1171</f>
        <v>43935.270805812419</v>
      </c>
      <c r="P286" s="152">
        <f>'SNB-DomesticFiduciaryDeposits'!H287/'SNB-ExchangeRateMonthly'!D1171</f>
        <v>65111.589663273291</v>
      </c>
      <c r="T286" s="152">
        <f t="shared" si="8"/>
        <v>254534.34610303829</v>
      </c>
      <c r="U286" s="152">
        <f t="shared" si="9"/>
        <v>377217.11041503522</v>
      </c>
    </row>
    <row r="287" spans="1:21">
      <c r="A287" s="155">
        <v>40147</v>
      </c>
      <c r="B287" s="154">
        <v>7839</v>
      </c>
      <c r="C287" s="154">
        <v>153372</v>
      </c>
      <c r="D287" s="154">
        <v>101643</v>
      </c>
      <c r="E287" s="154" t="s">
        <v>472</v>
      </c>
      <c r="F287" s="154">
        <v>39603</v>
      </c>
      <c r="G287" s="154">
        <v>49</v>
      </c>
      <c r="H287" s="154" t="s">
        <v>472</v>
      </c>
      <c r="I287" s="154">
        <v>302505</v>
      </c>
      <c r="J287" s="154"/>
      <c r="L287" s="152">
        <f>I287/'SNB-ExchangeRateMonthly'!B1172</f>
        <v>200281.38241525425</v>
      </c>
      <c r="M287" s="152">
        <f>I287/'SNB-ExchangeRateMonthly'!D1172</f>
        <v>298829.39839968388</v>
      </c>
      <c r="O287" s="152">
        <f>'SNB-DomesticFiduciaryDeposits'!H288/'SNB-ExchangeRateMonthly'!B1172</f>
        <v>44162.473516949154</v>
      </c>
      <c r="P287" s="152">
        <f>'SNB-DomesticFiduciaryDeposits'!H288/'SNB-ExchangeRateMonthly'!D1172</f>
        <v>65892.521979650308</v>
      </c>
      <c r="T287" s="152">
        <f t="shared" si="8"/>
        <v>244443.85593220341</v>
      </c>
      <c r="U287" s="152">
        <f t="shared" si="9"/>
        <v>364721.92037933419</v>
      </c>
    </row>
    <row r="288" spans="1:21">
      <c r="A288" s="155">
        <v>40178</v>
      </c>
      <c r="B288" s="154">
        <v>7643</v>
      </c>
      <c r="C288" s="154">
        <v>152270</v>
      </c>
      <c r="D288" s="154">
        <v>97154</v>
      </c>
      <c r="E288" s="154" t="s">
        <v>472</v>
      </c>
      <c r="F288" s="154">
        <v>40523</v>
      </c>
      <c r="G288" s="154">
        <v>112</v>
      </c>
      <c r="H288" s="154" t="s">
        <v>472</v>
      </c>
      <c r="I288" s="154">
        <v>297700</v>
      </c>
      <c r="J288" s="154"/>
      <c r="L288" s="152">
        <f>I288/'SNB-ExchangeRateMonthly'!B1173</f>
        <v>198136.43926788686</v>
      </c>
      <c r="M288" s="152">
        <f>I288/'SNB-ExchangeRateMonthly'!D1173</f>
        <v>289506.9532237674</v>
      </c>
      <c r="O288" s="152">
        <f>'SNB-DomesticFiduciaryDeposits'!H289/'SNB-ExchangeRateMonthly'!B1173</f>
        <v>43020.965058236274</v>
      </c>
      <c r="P288" s="152">
        <f>'SNB-DomesticFiduciaryDeposits'!H289/'SNB-ExchangeRateMonthly'!D1173</f>
        <v>62860.060293688613</v>
      </c>
      <c r="T288" s="152">
        <f t="shared" si="8"/>
        <v>241157.40432612313</v>
      </c>
      <c r="U288" s="152">
        <f t="shared" si="9"/>
        <v>352367.01351745601</v>
      </c>
    </row>
    <row r="289" spans="1:21">
      <c r="A289" s="155">
        <v>40209</v>
      </c>
      <c r="B289" s="154">
        <v>7334</v>
      </c>
      <c r="C289" s="154">
        <v>150687</v>
      </c>
      <c r="D289" s="154">
        <v>95069</v>
      </c>
      <c r="E289" s="154" t="s">
        <v>472</v>
      </c>
      <c r="F289" s="154">
        <v>39782</v>
      </c>
      <c r="G289" s="154">
        <v>94</v>
      </c>
      <c r="H289" s="154" t="s">
        <v>472</v>
      </c>
      <c r="I289" s="154">
        <v>292965</v>
      </c>
      <c r="J289" s="154"/>
      <c r="L289" s="152">
        <f>I289/'SNB-ExchangeRateMonthly'!B1174</f>
        <v>198391.68416062841</v>
      </c>
      <c r="M289" s="152">
        <f>I289/'SNB-ExchangeRateMonthly'!D1174</f>
        <v>283413.94988874916</v>
      </c>
      <c r="O289" s="152">
        <f>'SNB-DomesticFiduciaryDeposits'!H290/'SNB-ExchangeRateMonthly'!B1174</f>
        <v>42223.877564840521</v>
      </c>
      <c r="P289" s="152">
        <f>'SNB-DomesticFiduciaryDeposits'!H290/'SNB-ExchangeRateMonthly'!D1174</f>
        <v>60319.241559446644</v>
      </c>
      <c r="T289" s="152">
        <f t="shared" si="8"/>
        <v>240615.56172546893</v>
      </c>
      <c r="U289" s="152">
        <f t="shared" si="9"/>
        <v>343733.19144819584</v>
      </c>
    </row>
    <row r="290" spans="1:21">
      <c r="A290" s="155">
        <v>40237</v>
      </c>
      <c r="B290" s="154">
        <v>7225</v>
      </c>
      <c r="C290" s="154">
        <v>147409</v>
      </c>
      <c r="D290" s="154">
        <v>92146</v>
      </c>
      <c r="E290" s="154" t="s">
        <v>472</v>
      </c>
      <c r="F290" s="154">
        <v>38852</v>
      </c>
      <c r="G290" s="154">
        <v>190</v>
      </c>
      <c r="H290" s="154" t="s">
        <v>472</v>
      </c>
      <c r="I290" s="154">
        <v>285822</v>
      </c>
      <c r="J290" s="154"/>
      <c r="L290" s="152">
        <f>I290/'SNB-ExchangeRateMonthly'!B1175</f>
        <v>194794.5205479452</v>
      </c>
      <c r="M290" s="152">
        <f>I290/'SNB-ExchangeRateMonthly'!D1175</f>
        <v>266749.41670555301</v>
      </c>
      <c r="O290" s="152">
        <f>'SNB-DomesticFiduciaryDeposits'!H291/'SNB-ExchangeRateMonthly'!B1175</f>
        <v>42467.116472432361</v>
      </c>
      <c r="P290" s="152">
        <f>'SNB-DomesticFiduciaryDeposits'!H291/'SNB-ExchangeRateMonthly'!D1175</f>
        <v>58153.989734017741</v>
      </c>
      <c r="T290" s="152">
        <f t="shared" si="8"/>
        <v>237261.63702037756</v>
      </c>
      <c r="U290" s="152">
        <f t="shared" si="9"/>
        <v>324903.40643957077</v>
      </c>
    </row>
    <row r="291" spans="1:21">
      <c r="A291" s="155">
        <v>40268</v>
      </c>
      <c r="B291" s="154">
        <v>7005</v>
      </c>
      <c r="C291" s="154">
        <v>139966</v>
      </c>
      <c r="D291" s="154">
        <v>89139</v>
      </c>
      <c r="E291" s="154" t="s">
        <v>472</v>
      </c>
      <c r="F291" s="154">
        <v>38215</v>
      </c>
      <c r="G291" s="154">
        <v>247</v>
      </c>
      <c r="H291" s="154" t="s">
        <v>472</v>
      </c>
      <c r="I291" s="154">
        <v>274571</v>
      </c>
      <c r="J291" s="154"/>
      <c r="L291" s="152">
        <f>I291/'SNB-ExchangeRateMonthly'!B1176</f>
        <v>189568.48936757803</v>
      </c>
      <c r="M291" s="152">
        <f>I291/'SNB-ExchangeRateMonthly'!D1176</f>
        <v>257378.14023247093</v>
      </c>
      <c r="O291" s="152">
        <f>'SNB-DomesticFiduciaryDeposits'!H292/'SNB-ExchangeRateMonthly'!B1176</f>
        <v>41129.522231427785</v>
      </c>
      <c r="P291" s="152">
        <f>'SNB-DomesticFiduciaryDeposits'!H292/'SNB-ExchangeRateMonthly'!D1176</f>
        <v>55841.769778777656</v>
      </c>
      <c r="T291" s="152">
        <f t="shared" si="8"/>
        <v>230698.01159900581</v>
      </c>
      <c r="U291" s="152">
        <f t="shared" si="9"/>
        <v>313219.9100112486</v>
      </c>
    </row>
    <row r="292" spans="1:21">
      <c r="A292" s="155">
        <v>40298</v>
      </c>
      <c r="B292" s="154">
        <v>6977</v>
      </c>
      <c r="C292" s="154">
        <v>145295</v>
      </c>
      <c r="D292" s="154">
        <v>87131</v>
      </c>
      <c r="E292" s="154" t="s">
        <v>472</v>
      </c>
      <c r="F292" s="154">
        <v>38638</v>
      </c>
      <c r="G292" s="154">
        <v>90</v>
      </c>
      <c r="H292" s="154" t="s">
        <v>472</v>
      </c>
      <c r="I292" s="154">
        <v>278130</v>
      </c>
      <c r="J292" s="154"/>
      <c r="L292" s="152">
        <f>I292/'SNB-ExchangeRateMonthly'!B1177</f>
        <v>193967.50122044774</v>
      </c>
      <c r="M292" s="152">
        <f>I292/'SNB-ExchangeRateMonthly'!D1177</f>
        <v>260323.8487457881</v>
      </c>
      <c r="O292" s="152">
        <f>'SNB-DomesticFiduciaryDeposits'!H293/'SNB-ExchangeRateMonthly'!B1177</f>
        <v>40132.505753539299</v>
      </c>
      <c r="P292" s="152">
        <f>'SNB-DomesticFiduciaryDeposits'!H293/'SNB-ExchangeRateMonthly'!D1177</f>
        <v>53861.849494571317</v>
      </c>
      <c r="T292" s="152">
        <f t="shared" si="8"/>
        <v>234100.00697398704</v>
      </c>
      <c r="U292" s="152">
        <f t="shared" si="9"/>
        <v>314185.69824035943</v>
      </c>
    </row>
    <row r="293" spans="1:21">
      <c r="A293" s="155">
        <v>40329</v>
      </c>
      <c r="B293" s="154">
        <v>7610</v>
      </c>
      <c r="C293" s="154">
        <v>153069</v>
      </c>
      <c r="D293" s="154">
        <v>82411</v>
      </c>
      <c r="E293" s="154" t="s">
        <v>472</v>
      </c>
      <c r="F293" s="154">
        <v>42595</v>
      </c>
      <c r="G293" s="154">
        <v>216</v>
      </c>
      <c r="H293" s="154" t="s">
        <v>472</v>
      </c>
      <c r="I293" s="154">
        <v>285901</v>
      </c>
      <c r="J293" s="154"/>
      <c r="L293" s="152">
        <f>I293/'SNB-ExchangeRateMonthly'!B1178</f>
        <v>201352.91217691387</v>
      </c>
      <c r="M293" s="152">
        <f>I293/'SNB-ExchangeRateMonthly'!D1178</f>
        <v>253368.48635235731</v>
      </c>
      <c r="O293" s="152">
        <f>'SNB-DomesticFiduciaryDeposits'!H294/'SNB-ExchangeRateMonthly'!B1178</f>
        <v>39271.779702795975</v>
      </c>
      <c r="P293" s="152">
        <f>'SNB-DomesticFiduciaryDeposits'!H294/'SNB-ExchangeRateMonthly'!D1178</f>
        <v>49416.873449131512</v>
      </c>
      <c r="T293" s="152">
        <f t="shared" si="8"/>
        <v>240624.69187970983</v>
      </c>
      <c r="U293" s="152">
        <f t="shared" si="9"/>
        <v>302785.35980148881</v>
      </c>
    </row>
    <row r="294" spans="1:21">
      <c r="A294" s="155">
        <v>40359</v>
      </c>
      <c r="B294" s="154">
        <v>7701</v>
      </c>
      <c r="C294" s="154">
        <v>143581</v>
      </c>
      <c r="D294" s="154">
        <v>75622</v>
      </c>
      <c r="E294" s="154" t="s">
        <v>472</v>
      </c>
      <c r="F294" s="154">
        <v>39946</v>
      </c>
      <c r="G294" s="154">
        <v>256</v>
      </c>
      <c r="H294" s="154" t="s">
        <v>472</v>
      </c>
      <c r="I294" s="154">
        <v>267107</v>
      </c>
      <c r="J294" s="154"/>
      <c r="L294" s="152">
        <f>I294/'SNB-ExchangeRateMonthly'!B1179</f>
        <v>193921.15580078409</v>
      </c>
      <c r="M294" s="152">
        <f>I294/'SNB-ExchangeRateMonthly'!D1179</f>
        <v>236755.00797730897</v>
      </c>
      <c r="O294" s="152">
        <f>'SNB-DomesticFiduciaryDeposits'!H295/'SNB-ExchangeRateMonthly'!B1179</f>
        <v>35879.918687382022</v>
      </c>
      <c r="P294" s="152">
        <f>'SNB-DomesticFiduciaryDeposits'!H295/'SNB-ExchangeRateMonthly'!D1179</f>
        <v>43805.176387165389</v>
      </c>
      <c r="T294" s="152">
        <f t="shared" si="8"/>
        <v>229801.07448816611</v>
      </c>
      <c r="U294" s="152">
        <f t="shared" si="9"/>
        <v>280560.18436447438</v>
      </c>
    </row>
    <row r="295" spans="1:21">
      <c r="A295" s="155">
        <v>40390</v>
      </c>
      <c r="B295" s="154">
        <v>7064</v>
      </c>
      <c r="C295" s="154">
        <v>144198</v>
      </c>
      <c r="D295" s="154">
        <v>76681</v>
      </c>
      <c r="E295" s="154" t="s">
        <v>472</v>
      </c>
      <c r="F295" s="154">
        <v>40363</v>
      </c>
      <c r="G295" s="154">
        <v>254</v>
      </c>
      <c r="H295" s="154" t="s">
        <v>472</v>
      </c>
      <c r="I295" s="154">
        <v>268561</v>
      </c>
      <c r="J295" s="154"/>
      <c r="L295" s="152">
        <f>I295/'SNB-ExchangeRateMonthly'!B1180</f>
        <v>199362.33390245715</v>
      </c>
      <c r="M295" s="152">
        <f>I295/'SNB-ExchangeRateMonthly'!D1180</f>
        <v>254584.32078870037</v>
      </c>
      <c r="O295" s="152">
        <f>'SNB-DomesticFiduciaryDeposits'!H296/'SNB-ExchangeRateMonthly'!B1180</f>
        <v>36338.80187068518</v>
      </c>
      <c r="P295" s="152">
        <f>'SNB-DomesticFiduciaryDeposits'!H296/'SNB-ExchangeRateMonthly'!D1180</f>
        <v>46404.398521186842</v>
      </c>
      <c r="T295" s="152">
        <f t="shared" si="8"/>
        <v>235701.13577314233</v>
      </c>
      <c r="U295" s="152">
        <f t="shared" si="9"/>
        <v>300988.71930988721</v>
      </c>
    </row>
    <row r="296" spans="1:21">
      <c r="A296" s="155">
        <v>40421</v>
      </c>
      <c r="B296" s="154">
        <v>6818</v>
      </c>
      <c r="C296" s="154">
        <v>140479</v>
      </c>
      <c r="D296" s="154">
        <v>72337</v>
      </c>
      <c r="E296" s="154" t="s">
        <v>472</v>
      </c>
      <c r="F296" s="154">
        <v>38726</v>
      </c>
      <c r="G296" s="154">
        <v>288</v>
      </c>
      <c r="H296" s="154" t="s">
        <v>472</v>
      </c>
      <c r="I296" s="154">
        <v>258648</v>
      </c>
      <c r="J296" s="154"/>
      <c r="L296" s="152">
        <f>I296/'SNB-ExchangeRateMonthly'!B1181</f>
        <v>192618.40929401253</v>
      </c>
      <c r="M296" s="152">
        <f>I296/'SNB-ExchangeRateMonthly'!D1181</f>
        <v>248747.83612233121</v>
      </c>
      <c r="O296" s="152">
        <f>'SNB-DomesticFiduciaryDeposits'!H297/'SNB-ExchangeRateMonthly'!B1181</f>
        <v>36088.025022341375</v>
      </c>
      <c r="P296" s="152">
        <f>'SNB-DomesticFiduciaryDeposits'!H297/'SNB-ExchangeRateMonthly'!D1181</f>
        <v>46604.154645124057</v>
      </c>
      <c r="T296" s="152">
        <f t="shared" si="8"/>
        <v>228706.4343163539</v>
      </c>
      <c r="U296" s="152">
        <f t="shared" si="9"/>
        <v>295351.99076745525</v>
      </c>
    </row>
    <row r="297" spans="1:21">
      <c r="A297" s="155">
        <v>40451</v>
      </c>
      <c r="B297" s="154">
        <v>6278</v>
      </c>
      <c r="C297" s="154">
        <v>133557</v>
      </c>
      <c r="D297" s="154">
        <v>74315</v>
      </c>
      <c r="E297" s="154" t="s">
        <v>472</v>
      </c>
      <c r="F297" s="154">
        <v>39681</v>
      </c>
      <c r="G297" s="154">
        <v>142</v>
      </c>
      <c r="H297" s="154" t="s">
        <v>472</v>
      </c>
      <c r="I297" s="154">
        <v>253973</v>
      </c>
      <c r="J297" s="154"/>
      <c r="L297" s="152">
        <f>I297/'SNB-ExchangeRateMonthly'!B1182</f>
        <v>194094.76499808941</v>
      </c>
      <c r="M297" s="152">
        <f>I297/'SNB-ExchangeRateMonthly'!D1182</f>
        <v>253390.2025341714</v>
      </c>
      <c r="O297" s="152">
        <f>'SNB-DomesticFiduciaryDeposits'!H298/'SNB-ExchangeRateMonthly'!B1182</f>
        <v>37786.778754298815</v>
      </c>
      <c r="P297" s="152">
        <f>'SNB-DomesticFiduciaryDeposits'!H298/'SNB-ExchangeRateMonthly'!D1182</f>
        <v>49330.539758555322</v>
      </c>
      <c r="T297" s="152">
        <f t="shared" si="8"/>
        <v>231881.54375238821</v>
      </c>
      <c r="U297" s="152">
        <f t="shared" si="9"/>
        <v>302720.7422927267</v>
      </c>
    </row>
    <row r="298" spans="1:21">
      <c r="A298" s="155">
        <v>40482</v>
      </c>
      <c r="B298" s="154">
        <v>6458</v>
      </c>
      <c r="C298" s="154">
        <v>134569</v>
      </c>
      <c r="D298" s="154">
        <v>75413</v>
      </c>
      <c r="E298" s="154" t="s">
        <v>472</v>
      </c>
      <c r="F298" s="154">
        <v>39245</v>
      </c>
      <c r="G298" s="154">
        <v>151</v>
      </c>
      <c r="H298" s="154" t="s">
        <v>472</v>
      </c>
      <c r="I298" s="154">
        <v>255836</v>
      </c>
      <c r="J298" s="154"/>
      <c r="L298" s="152">
        <f>I298/'SNB-ExchangeRateMonthly'!B1183</f>
        <v>190057.2022880915</v>
      </c>
      <c r="M298" s="152">
        <f>I298/'SNB-ExchangeRateMonthly'!D1183</f>
        <v>264156.94372741354</v>
      </c>
      <c r="O298" s="152">
        <f>'SNB-DomesticFiduciaryDeposits'!H299/'SNB-ExchangeRateMonthly'!B1183</f>
        <v>38899.784562811081</v>
      </c>
      <c r="P298" s="152">
        <f>'SNB-DomesticFiduciaryDeposits'!H299/'SNB-ExchangeRateMonthly'!D1183</f>
        <v>54066.081569437272</v>
      </c>
      <c r="T298" s="152">
        <f t="shared" si="8"/>
        <v>228956.98685090258</v>
      </c>
      <c r="U298" s="152">
        <f t="shared" si="9"/>
        <v>318223.02529685083</v>
      </c>
    </row>
    <row r="299" spans="1:21">
      <c r="A299" s="155">
        <v>40512</v>
      </c>
      <c r="B299" s="154">
        <v>6334</v>
      </c>
      <c r="C299" s="154">
        <v>136413</v>
      </c>
      <c r="D299" s="154">
        <v>71605</v>
      </c>
      <c r="E299" s="154" t="s">
        <v>472</v>
      </c>
      <c r="F299" s="154">
        <v>38778</v>
      </c>
      <c r="G299" s="154">
        <v>204</v>
      </c>
      <c r="H299" s="154" t="s">
        <v>472</v>
      </c>
      <c r="I299" s="154">
        <v>253333</v>
      </c>
      <c r="J299" s="154"/>
      <c r="L299" s="152">
        <f>I299/'SNB-ExchangeRateMonthly'!B1184</f>
        <v>188421.71811082185</v>
      </c>
      <c r="M299" s="152">
        <f>I299/'SNB-ExchangeRateMonthly'!D1184</f>
        <v>257687.92594853017</v>
      </c>
      <c r="O299" s="152">
        <f>'SNB-DomesticFiduciaryDeposits'!H300/'SNB-ExchangeRateMonthly'!B1184</f>
        <v>35592.413536630716</v>
      </c>
      <c r="P299" s="152">
        <f>'SNB-DomesticFiduciaryDeposits'!H300/'SNB-ExchangeRateMonthly'!D1184</f>
        <v>48676.635133760552</v>
      </c>
      <c r="T299" s="152">
        <f t="shared" si="8"/>
        <v>224014.13164745257</v>
      </c>
      <c r="U299" s="152">
        <f t="shared" si="9"/>
        <v>306364.56108229072</v>
      </c>
    </row>
    <row r="300" spans="1:21">
      <c r="A300" s="155">
        <v>40543</v>
      </c>
      <c r="B300" s="154">
        <v>6394</v>
      </c>
      <c r="C300" s="154">
        <v>124383</v>
      </c>
      <c r="D300" s="154">
        <v>68585</v>
      </c>
      <c r="E300" s="154" t="s">
        <v>472</v>
      </c>
      <c r="F300" s="154">
        <v>37419</v>
      </c>
      <c r="G300" s="154">
        <v>67</v>
      </c>
      <c r="H300" s="154" t="s">
        <v>472</v>
      </c>
      <c r="I300" s="154">
        <v>236848</v>
      </c>
      <c r="J300" s="154"/>
      <c r="L300" s="152">
        <f>I300/'SNB-ExchangeRateMonthly'!B1185</f>
        <v>184950.80431047946</v>
      </c>
      <c r="M300" s="152">
        <f>I300/'SNB-ExchangeRateMonthly'!D1185</f>
        <v>244601.87958277392</v>
      </c>
      <c r="O300" s="152">
        <f>'SNB-DomesticFiduciaryDeposits'!H301/'SNB-ExchangeRateMonthly'!B1185</f>
        <v>39467.437138841167</v>
      </c>
      <c r="P300" s="152">
        <f>'SNB-DomesticFiduciaryDeposits'!H301/'SNB-ExchangeRateMonthly'!D1185</f>
        <v>52196.633274811524</v>
      </c>
      <c r="T300" s="152">
        <f t="shared" si="8"/>
        <v>224418.24144932063</v>
      </c>
      <c r="U300" s="152">
        <f t="shared" si="9"/>
        <v>296798.51285758545</v>
      </c>
    </row>
    <row r="301" spans="1:21">
      <c r="A301" s="155">
        <v>40574</v>
      </c>
      <c r="B301" s="154">
        <v>6157</v>
      </c>
      <c r="C301" s="154">
        <v>127226</v>
      </c>
      <c r="D301" s="154">
        <v>69376</v>
      </c>
      <c r="E301" s="154" t="s">
        <v>472</v>
      </c>
      <c r="F301" s="154">
        <v>36534</v>
      </c>
      <c r="G301" s="154">
        <v>52</v>
      </c>
      <c r="H301" s="154" t="s">
        <v>472</v>
      </c>
      <c r="I301" s="154">
        <v>239345</v>
      </c>
      <c r="J301" s="154"/>
      <c r="L301" s="152">
        <f>I301/'SNB-ExchangeRateMonthly'!B1186</f>
        <v>187295.56303310118</v>
      </c>
      <c r="M301" s="152">
        <f>I301/'SNB-ExchangeRateMonthly'!D1186</f>
        <v>250125.40495349566</v>
      </c>
      <c r="O301" s="152">
        <f>'SNB-DomesticFiduciaryDeposits'!H302/'SNB-ExchangeRateMonthly'!B1186</f>
        <v>38650.911651928946</v>
      </c>
      <c r="P301" s="152">
        <f>'SNB-DomesticFiduciaryDeposits'!H302/'SNB-ExchangeRateMonthly'!D1186</f>
        <v>51616.678858814921</v>
      </c>
      <c r="T301" s="152">
        <f t="shared" si="8"/>
        <v>225946.47468503012</v>
      </c>
      <c r="U301" s="152">
        <f t="shared" si="9"/>
        <v>301742.08381231059</v>
      </c>
    </row>
    <row r="302" spans="1:21">
      <c r="A302" s="155">
        <v>40602</v>
      </c>
      <c r="B302" s="154">
        <v>5886</v>
      </c>
      <c r="C302" s="154">
        <v>128123</v>
      </c>
      <c r="D302" s="154">
        <v>68133</v>
      </c>
      <c r="E302" s="154" t="s">
        <v>472</v>
      </c>
      <c r="F302" s="154">
        <v>35929</v>
      </c>
      <c r="G302" s="154">
        <v>56</v>
      </c>
      <c r="H302" s="154" t="s">
        <v>472</v>
      </c>
      <c r="I302" s="154">
        <v>238127</v>
      </c>
      <c r="J302" s="154"/>
      <c r="L302" s="152">
        <f>I302/'SNB-ExchangeRateMonthly'!B1187</f>
        <v>183654.94369890483</v>
      </c>
      <c r="M302" s="152">
        <f>I302/'SNB-ExchangeRateMonthly'!D1187</f>
        <v>250686.38804084642</v>
      </c>
      <c r="O302" s="152">
        <f>'SNB-DomesticFiduciaryDeposits'!H303/'SNB-ExchangeRateMonthly'!B1187</f>
        <v>38305.568409686872</v>
      </c>
      <c r="P302" s="152">
        <f>'SNB-DomesticFiduciaryDeposits'!H303/'SNB-ExchangeRateMonthly'!D1187</f>
        <v>52286.556479629435</v>
      </c>
      <c r="T302" s="152">
        <f t="shared" si="8"/>
        <v>221960.51210859171</v>
      </c>
      <c r="U302" s="152">
        <f t="shared" si="9"/>
        <v>302972.94452047587</v>
      </c>
    </row>
    <row r="303" spans="1:21">
      <c r="A303" s="155">
        <v>40633</v>
      </c>
      <c r="B303" s="154">
        <v>5690</v>
      </c>
      <c r="C303" s="154">
        <v>127367</v>
      </c>
      <c r="D303" s="154">
        <v>67937</v>
      </c>
      <c r="E303" s="154" t="s">
        <v>472</v>
      </c>
      <c r="F303" s="154">
        <v>34673</v>
      </c>
      <c r="G303" s="154">
        <v>52</v>
      </c>
      <c r="H303" s="154" t="s">
        <v>472</v>
      </c>
      <c r="I303" s="154">
        <v>235719</v>
      </c>
      <c r="J303" s="154"/>
      <c r="L303" s="152">
        <f>I303/'SNB-ExchangeRateMonthly'!B1188</f>
        <v>183025.85604472397</v>
      </c>
      <c r="M303" s="152">
        <f>I303/'SNB-ExchangeRateMonthly'!D1188</f>
        <v>256299.88039578125</v>
      </c>
      <c r="O303" s="152">
        <f>'SNB-DomesticFiduciaryDeposits'!H304/'SNB-ExchangeRateMonthly'!B1188</f>
        <v>39497.631803711469</v>
      </c>
      <c r="P303" s="152">
        <f>'SNB-DomesticFiduciaryDeposits'!H304/'SNB-ExchangeRateMonthly'!D1188</f>
        <v>55310.427313254324</v>
      </c>
      <c r="T303" s="152">
        <f t="shared" si="8"/>
        <v>222523.48784843544</v>
      </c>
      <c r="U303" s="152">
        <f t="shared" si="9"/>
        <v>311610.30770903558</v>
      </c>
    </row>
    <row r="304" spans="1:21">
      <c r="A304" s="155">
        <v>40663</v>
      </c>
      <c r="B304" s="154">
        <v>5432</v>
      </c>
      <c r="C304" s="154">
        <v>121626</v>
      </c>
      <c r="D304" s="154">
        <v>67615</v>
      </c>
      <c r="E304" s="154" t="s">
        <v>472</v>
      </c>
      <c r="F304" s="154">
        <v>35745</v>
      </c>
      <c r="G304" s="154">
        <v>35</v>
      </c>
      <c r="H304" s="154" t="s">
        <v>472</v>
      </c>
      <c r="I304" s="154">
        <v>230453</v>
      </c>
      <c r="J304" s="154"/>
      <c r="L304" s="152">
        <f>I304/'SNB-ExchangeRateMonthly'!B1189</f>
        <v>177572.04499922946</v>
      </c>
      <c r="M304" s="152">
        <f>I304/'SNB-ExchangeRateMonthly'!D1189</f>
        <v>256429.28674752419</v>
      </c>
      <c r="O304" s="152">
        <f>'SNB-DomesticFiduciaryDeposits'!H305/'SNB-ExchangeRateMonthly'!B1189</f>
        <v>38865.00231160425</v>
      </c>
      <c r="P304" s="152">
        <f>'SNB-DomesticFiduciaryDeposits'!H305/'SNB-ExchangeRateMonthly'!D1189</f>
        <v>56124.401913875598</v>
      </c>
      <c r="T304" s="152">
        <f t="shared" si="8"/>
        <v>216437.0473108337</v>
      </c>
      <c r="U304" s="152">
        <f t="shared" si="9"/>
        <v>312553.68866139976</v>
      </c>
    </row>
    <row r="305" spans="1:21">
      <c r="A305" s="155">
        <v>40694</v>
      </c>
      <c r="B305" s="154">
        <v>5620</v>
      </c>
      <c r="C305" s="154">
        <v>117376</v>
      </c>
      <c r="D305" s="154">
        <v>64907</v>
      </c>
      <c r="E305" s="154" t="s">
        <v>472</v>
      </c>
      <c r="F305" s="154">
        <v>34672</v>
      </c>
      <c r="G305" s="154">
        <v>104</v>
      </c>
      <c r="H305" s="154" t="s">
        <v>472</v>
      </c>
      <c r="I305" s="154">
        <v>222681</v>
      </c>
      <c r="J305" s="154"/>
      <c r="L305" s="152">
        <f>I305/'SNB-ExchangeRateMonthly'!B1190</f>
        <v>177576.55502392346</v>
      </c>
      <c r="M305" s="152">
        <f>I305/'SNB-ExchangeRateMonthly'!D1190</f>
        <v>254929.59358900972</v>
      </c>
      <c r="O305" s="152">
        <f>'SNB-DomesticFiduciaryDeposits'!H306/'SNB-ExchangeRateMonthly'!B1190</f>
        <v>38972.089314194578</v>
      </c>
      <c r="P305" s="152">
        <f>'SNB-DomesticFiduciaryDeposits'!H306/'SNB-ExchangeRateMonthly'!D1190</f>
        <v>55948.483113909555</v>
      </c>
      <c r="T305" s="152">
        <f t="shared" si="8"/>
        <v>216548.64433811803</v>
      </c>
      <c r="U305" s="152">
        <f t="shared" si="9"/>
        <v>310878.07670291926</v>
      </c>
    </row>
    <row r="306" spans="1:21">
      <c r="A306" s="155">
        <v>40724</v>
      </c>
      <c r="B306" s="154">
        <v>5693</v>
      </c>
      <c r="C306" s="154">
        <v>114813</v>
      </c>
      <c r="D306" s="154">
        <v>64297</v>
      </c>
      <c r="E306" s="154" t="s">
        <v>472</v>
      </c>
      <c r="F306" s="154">
        <v>33933</v>
      </c>
      <c r="G306" s="154">
        <v>74</v>
      </c>
      <c r="H306" s="154" t="s">
        <v>472</v>
      </c>
      <c r="I306" s="154">
        <v>218810</v>
      </c>
      <c r="J306" s="154"/>
      <c r="L306" s="152">
        <f>I306/'SNB-ExchangeRateMonthly'!B1191</f>
        <v>180939.38642189695</v>
      </c>
      <c r="M306" s="152">
        <f>I306/'SNB-ExchangeRateMonthly'!D1191</f>
        <v>260395.09698917053</v>
      </c>
      <c r="O306" s="152">
        <f>'SNB-DomesticFiduciaryDeposits'!H307/'SNB-ExchangeRateMonthly'!B1191</f>
        <v>40276.192838832379</v>
      </c>
      <c r="P306" s="152">
        <f>'SNB-DomesticFiduciaryDeposits'!H307/'SNB-ExchangeRateMonthly'!D1191</f>
        <v>57962.632393192907</v>
      </c>
      <c r="T306" s="152">
        <f t="shared" si="8"/>
        <v>221215.57926072934</v>
      </c>
      <c r="U306" s="152">
        <f t="shared" si="9"/>
        <v>318357.72938236344</v>
      </c>
    </row>
    <row r="307" spans="1:21">
      <c r="A307" s="155">
        <v>40755</v>
      </c>
      <c r="B307" s="154">
        <v>5578</v>
      </c>
      <c r="C307" s="154">
        <v>106262</v>
      </c>
      <c r="D307" s="154">
        <v>60244</v>
      </c>
      <c r="E307" s="154" t="s">
        <v>472</v>
      </c>
      <c r="F307" s="154">
        <v>33697</v>
      </c>
      <c r="G307" s="154">
        <v>89</v>
      </c>
      <c r="H307" s="154" t="s">
        <v>472</v>
      </c>
      <c r="I307" s="154">
        <v>205871</v>
      </c>
      <c r="J307" s="154"/>
      <c r="L307" s="152">
        <f>I307/'SNB-ExchangeRateMonthly'!B1192</f>
        <v>174792.83409746987</v>
      </c>
      <c r="M307" s="152">
        <f>I307/'SNB-ExchangeRateMonthly'!D1192</f>
        <v>249722.22222222222</v>
      </c>
      <c r="O307" s="152">
        <f>'SNB-DomesticFiduciaryDeposits'!H308/'SNB-ExchangeRateMonthly'!B1192</f>
        <v>41023.94294447275</v>
      </c>
      <c r="P307" s="152">
        <f>'SNB-DomesticFiduciaryDeposits'!H308/'SNB-ExchangeRateMonthly'!D1192</f>
        <v>58609.898107714704</v>
      </c>
      <c r="T307" s="152">
        <f t="shared" si="8"/>
        <v>215816.77704194261</v>
      </c>
      <c r="U307" s="152">
        <f t="shared" si="9"/>
        <v>308332.12032993691</v>
      </c>
    </row>
    <row r="308" spans="1:21">
      <c r="A308" s="155">
        <v>40786</v>
      </c>
      <c r="B308" s="154">
        <v>4130</v>
      </c>
      <c r="C308" s="154">
        <v>108772</v>
      </c>
      <c r="D308" s="154">
        <v>62684</v>
      </c>
      <c r="E308" s="154" t="s">
        <v>472</v>
      </c>
      <c r="F308" s="154">
        <v>34084</v>
      </c>
      <c r="G308" s="154">
        <v>71</v>
      </c>
      <c r="H308" s="154" t="s">
        <v>472</v>
      </c>
      <c r="I308" s="154">
        <v>209741</v>
      </c>
      <c r="J308" s="154"/>
      <c r="L308" s="152">
        <f>I308/'SNB-ExchangeRateMonthly'!B1193</f>
        <v>187185.18518518517</v>
      </c>
      <c r="M308" s="152">
        <f>I308/'SNB-ExchangeRateMonthly'!D1193</f>
        <v>268485.6630824373</v>
      </c>
      <c r="O308" s="152">
        <f>'SNB-DomesticFiduciaryDeposits'!H309/'SNB-ExchangeRateMonthly'!B1193</f>
        <v>41945.560017849173</v>
      </c>
      <c r="P308" s="152">
        <f>'SNB-DomesticFiduciaryDeposits'!H309/'SNB-ExchangeRateMonthly'!D1193</f>
        <v>60163.850486431133</v>
      </c>
      <c r="T308" s="152">
        <f t="shared" si="8"/>
        <v>229130.74520303434</v>
      </c>
      <c r="U308" s="152">
        <f t="shared" si="9"/>
        <v>328649.51356886845</v>
      </c>
    </row>
    <row r="309" spans="1:21">
      <c r="A309" s="155">
        <v>40816</v>
      </c>
      <c r="B309" s="154">
        <v>3808</v>
      </c>
      <c r="C309" s="154">
        <v>116951</v>
      </c>
      <c r="D309" s="154">
        <v>64162</v>
      </c>
      <c r="E309" s="154" t="s">
        <v>472</v>
      </c>
      <c r="F309" s="154">
        <v>34939</v>
      </c>
      <c r="G309" s="154">
        <v>92</v>
      </c>
      <c r="H309" s="154" t="s">
        <v>472</v>
      </c>
      <c r="I309" s="154">
        <v>219952</v>
      </c>
      <c r="J309" s="154"/>
      <c r="L309" s="152">
        <f>I309/'SNB-ExchangeRateMonthly'!B1194</f>
        <v>183140.7160699417</v>
      </c>
      <c r="M309" s="152">
        <f>I309/'SNB-ExchangeRateMonthly'!D1194</f>
        <v>252151.78264358593</v>
      </c>
      <c r="O309" s="152">
        <f>'SNB-DomesticFiduciaryDeposits'!H310/'SNB-ExchangeRateMonthly'!B1194</f>
        <v>39613.655287260612</v>
      </c>
      <c r="P309" s="152">
        <f>'SNB-DomesticFiduciaryDeposits'!H310/'SNB-ExchangeRateMonthly'!D1194</f>
        <v>54540.868967098475</v>
      </c>
      <c r="T309" s="152">
        <f t="shared" si="8"/>
        <v>222754.3713572023</v>
      </c>
      <c r="U309" s="152">
        <f t="shared" si="9"/>
        <v>306692.65161068441</v>
      </c>
    </row>
    <row r="310" spans="1:21">
      <c r="A310" s="155">
        <v>40847</v>
      </c>
      <c r="B310" s="154">
        <v>3319</v>
      </c>
      <c r="C310" s="154">
        <v>112106</v>
      </c>
      <c r="D310" s="154">
        <v>63923</v>
      </c>
      <c r="E310" s="154" t="s">
        <v>472</v>
      </c>
      <c r="F310" s="154">
        <v>36165</v>
      </c>
      <c r="G310" s="154">
        <v>238</v>
      </c>
      <c r="H310" s="154" t="s">
        <v>472</v>
      </c>
      <c r="I310" s="154">
        <v>215750</v>
      </c>
      <c r="J310" s="154"/>
      <c r="L310" s="152">
        <f>I310/'SNB-ExchangeRateMonthly'!B1195</f>
        <v>175435.03008619288</v>
      </c>
      <c r="M310" s="152">
        <f>I310/'SNB-ExchangeRateMonthly'!D1195</f>
        <v>240389.9721448468</v>
      </c>
      <c r="O310" s="152">
        <f>'SNB-DomesticFiduciaryDeposits'!H311/'SNB-ExchangeRateMonthly'!B1195</f>
        <v>37294.682062123924</v>
      </c>
      <c r="P310" s="152">
        <f>'SNB-DomesticFiduciaryDeposits'!H311/'SNB-ExchangeRateMonthly'!D1195</f>
        <v>51103.06406685237</v>
      </c>
      <c r="T310" s="152">
        <f t="shared" si="8"/>
        <v>212729.71214831682</v>
      </c>
      <c r="U310" s="152">
        <f t="shared" si="9"/>
        <v>291493.03621169919</v>
      </c>
    </row>
    <row r="311" spans="1:21">
      <c r="A311" s="155">
        <v>40877</v>
      </c>
      <c r="B311" s="154">
        <v>3278</v>
      </c>
      <c r="C311" s="154">
        <v>117799</v>
      </c>
      <c r="D311" s="154">
        <v>63442</v>
      </c>
      <c r="E311" s="154" t="s">
        <v>472</v>
      </c>
      <c r="F311" s="154">
        <v>36203</v>
      </c>
      <c r="G311" s="154">
        <v>207</v>
      </c>
      <c r="H311" s="154" t="s">
        <v>472</v>
      </c>
      <c r="I311" s="154">
        <v>220929</v>
      </c>
      <c r="J311" s="154"/>
      <c r="L311" s="152">
        <f>I311/'SNB-ExchangeRateMonthly'!B1196</f>
        <v>179398.29476248476</v>
      </c>
      <c r="M311" s="152">
        <f>I311/'SNB-ExchangeRateMonthly'!D1196</f>
        <v>243260.29508918739</v>
      </c>
      <c r="O311" s="152">
        <f>'SNB-DomesticFiduciaryDeposits'!H312/'SNB-ExchangeRateMonthly'!B1196</f>
        <v>37161.185546082015</v>
      </c>
      <c r="P311" s="152">
        <f>'SNB-DomesticFiduciaryDeposits'!H312/'SNB-ExchangeRateMonthly'!D1196</f>
        <v>50389.781986346621</v>
      </c>
      <c r="T311" s="152">
        <f t="shared" si="8"/>
        <v>216559.48030856677</v>
      </c>
      <c r="U311" s="152">
        <f t="shared" si="9"/>
        <v>293650.07707553403</v>
      </c>
    </row>
    <row r="312" spans="1:21">
      <c r="A312" s="155">
        <v>40908</v>
      </c>
      <c r="B312" s="154">
        <v>3052</v>
      </c>
      <c r="C312" s="154">
        <v>119659</v>
      </c>
      <c r="D312" s="154">
        <v>61024</v>
      </c>
      <c r="E312" s="154" t="s">
        <v>472</v>
      </c>
      <c r="F312" s="154">
        <v>33816</v>
      </c>
      <c r="G312" s="154">
        <v>191</v>
      </c>
      <c r="H312" s="154" t="s">
        <v>472</v>
      </c>
      <c r="I312" s="154">
        <v>217742</v>
      </c>
      <c r="J312" s="154"/>
      <c r="L312" s="152">
        <f>I312/'SNB-ExchangeRateMonthly'!B1197</f>
        <v>177372.10817855978</v>
      </c>
      <c r="M312" s="152">
        <f>I312/'SNB-ExchangeRateMonthly'!D1197</f>
        <v>233729.06826964364</v>
      </c>
      <c r="O312" s="152">
        <f>'SNB-DomesticFiduciaryDeposits'!H313/'SNB-ExchangeRateMonthly'!B1197</f>
        <v>35835.777126099703</v>
      </c>
      <c r="P312" s="152">
        <f>'SNB-DomesticFiduciaryDeposits'!H313/'SNB-ExchangeRateMonthly'!D1197</f>
        <v>47221.983683984545</v>
      </c>
      <c r="T312" s="152">
        <f t="shared" si="8"/>
        <v>213207.88530465949</v>
      </c>
      <c r="U312" s="152">
        <f t="shared" si="9"/>
        <v>280951.05195362819</v>
      </c>
    </row>
    <row r="313" spans="1:21">
      <c r="A313" s="155">
        <v>40939</v>
      </c>
      <c r="B313" s="154">
        <v>3346</v>
      </c>
      <c r="C313" s="154">
        <v>118146</v>
      </c>
      <c r="D313" s="154">
        <v>57143</v>
      </c>
      <c r="E313" s="154" t="s">
        <v>472</v>
      </c>
      <c r="F313" s="154">
        <v>34971</v>
      </c>
      <c r="G313" s="154">
        <v>328</v>
      </c>
      <c r="H313" s="154" t="s">
        <v>472</v>
      </c>
      <c r="I313" s="154">
        <v>213934</v>
      </c>
      <c r="J313" s="154"/>
      <c r="L313" s="152">
        <f>I313/'SNB-ExchangeRateMonthly'!B1198</f>
        <v>176644.3728841549</v>
      </c>
      <c r="M313" s="152">
        <f>I313/'SNB-ExchangeRateMonthly'!D1198</f>
        <v>228123.2672211559</v>
      </c>
      <c r="O313" s="152">
        <f>'SNB-DomesticFiduciaryDeposits'!H314/'SNB-ExchangeRateMonthly'!B1198</f>
        <v>35283.626455288577</v>
      </c>
      <c r="P313" s="152">
        <f>'SNB-DomesticFiduciaryDeposits'!H314/'SNB-ExchangeRateMonthly'!D1198</f>
        <v>45566.218809980805</v>
      </c>
      <c r="T313" s="152">
        <f t="shared" si="8"/>
        <v>211927.99933944349</v>
      </c>
      <c r="U313" s="152">
        <f t="shared" si="9"/>
        <v>273689.48603113671</v>
      </c>
    </row>
    <row r="314" spans="1:21">
      <c r="A314" s="155">
        <v>40968</v>
      </c>
      <c r="B314" s="154">
        <v>2943</v>
      </c>
      <c r="C314" s="154">
        <v>115817</v>
      </c>
      <c r="D314" s="154">
        <v>54880</v>
      </c>
      <c r="E314" s="154" t="s">
        <v>472</v>
      </c>
      <c r="F314" s="154">
        <v>32268</v>
      </c>
      <c r="G314" s="154">
        <v>247</v>
      </c>
      <c r="H314" s="154" t="s">
        <v>472</v>
      </c>
      <c r="I314" s="154">
        <v>206156</v>
      </c>
      <c r="J314" s="154"/>
      <c r="L314" s="152">
        <f>I314/'SNB-ExchangeRateMonthly'!B1199</f>
        <v>170772.03445990721</v>
      </c>
      <c r="M314" s="152">
        <f>I314/'SNB-ExchangeRateMonthly'!D1199</f>
        <v>226073.03432393901</v>
      </c>
      <c r="O314" s="152">
        <f>'SNB-DomesticFiduciaryDeposits'!H315/'SNB-ExchangeRateMonthly'!B1199</f>
        <v>36167.992047713713</v>
      </c>
      <c r="P314" s="152">
        <f>'SNB-DomesticFiduciaryDeposits'!H315/'SNB-ExchangeRateMonthly'!D1199</f>
        <v>47880.250027415284</v>
      </c>
      <c r="T314" s="152">
        <f t="shared" si="8"/>
        <v>206940.02650762093</v>
      </c>
      <c r="U314" s="152">
        <f t="shared" si="9"/>
        <v>273953.28435135429</v>
      </c>
    </row>
    <row r="315" spans="1:21">
      <c r="A315" s="155">
        <v>40999</v>
      </c>
      <c r="B315" s="154">
        <v>2690</v>
      </c>
      <c r="C315" s="154">
        <v>113949</v>
      </c>
      <c r="D315" s="154">
        <v>53870</v>
      </c>
      <c r="E315" s="154" t="s">
        <v>472</v>
      </c>
      <c r="F315" s="154">
        <v>32417</v>
      </c>
      <c r="G315" s="154">
        <v>279</v>
      </c>
      <c r="H315" s="154" t="s">
        <v>472</v>
      </c>
      <c r="I315" s="154">
        <v>203205</v>
      </c>
      <c r="J315" s="154"/>
      <c r="L315" s="152">
        <f>I315/'SNB-ExchangeRateMonthly'!B1200</f>
        <v>168453.12111415071</v>
      </c>
      <c r="M315" s="152">
        <f>I315/'SNB-ExchangeRateMonthly'!D1200</f>
        <v>222495.34654549437</v>
      </c>
      <c r="O315" s="152">
        <f>'SNB-DomesticFiduciaryDeposits'!H316/'SNB-ExchangeRateMonthly'!B1200</f>
        <v>35553.344939069888</v>
      </c>
      <c r="P315" s="152">
        <f>'SNB-DomesticFiduciaryDeposits'!H316/'SNB-ExchangeRateMonthly'!D1200</f>
        <v>46959.378079491951</v>
      </c>
      <c r="T315" s="152">
        <f t="shared" si="8"/>
        <v>204006.46605322059</v>
      </c>
      <c r="U315" s="152">
        <f t="shared" si="9"/>
        <v>269454.72462498629</v>
      </c>
    </row>
    <row r="316" spans="1:21">
      <c r="A316" s="155">
        <v>41029</v>
      </c>
      <c r="B316" s="154">
        <v>2532</v>
      </c>
      <c r="C316" s="154">
        <v>112110</v>
      </c>
      <c r="D316" s="154">
        <v>52234</v>
      </c>
      <c r="E316" s="154" t="s">
        <v>472</v>
      </c>
      <c r="F316" s="154">
        <v>32761</v>
      </c>
      <c r="G316" s="154">
        <v>313</v>
      </c>
      <c r="H316" s="154" t="s">
        <v>472</v>
      </c>
      <c r="I316" s="154">
        <v>199951</v>
      </c>
      <c r="J316" s="154"/>
      <c r="L316" s="152">
        <f>I316/'SNB-ExchangeRateMonthly'!B1201</f>
        <v>166320.91166195308</v>
      </c>
      <c r="M316" s="152">
        <f>I316/'SNB-ExchangeRateMonthly'!D1201</f>
        <v>218860.55166374781</v>
      </c>
      <c r="O316" s="152">
        <f>'SNB-DomesticFiduciaryDeposits'!H317/'SNB-ExchangeRateMonthly'!B1201</f>
        <v>36127.100316087177</v>
      </c>
      <c r="P316" s="152">
        <f>'SNB-DomesticFiduciaryDeposits'!H317/'SNB-ExchangeRateMonthly'!D1201</f>
        <v>47539.404553415065</v>
      </c>
      <c r="T316" s="152">
        <f t="shared" si="8"/>
        <v>202448.01197804027</v>
      </c>
      <c r="U316" s="152">
        <f t="shared" si="9"/>
        <v>266399.95621716289</v>
      </c>
    </row>
    <row r="317" spans="1:21">
      <c r="A317" s="155">
        <v>41060</v>
      </c>
      <c r="B317" s="154">
        <v>2450</v>
      </c>
      <c r="C317" s="154">
        <v>118843</v>
      </c>
      <c r="D317" s="154">
        <v>50829</v>
      </c>
      <c r="E317" s="154" t="s">
        <v>472</v>
      </c>
      <c r="F317" s="154">
        <v>34550</v>
      </c>
      <c r="G317" s="154">
        <v>390</v>
      </c>
      <c r="H317" s="154" t="s">
        <v>472</v>
      </c>
      <c r="I317" s="154">
        <v>207061</v>
      </c>
      <c r="J317" s="154"/>
      <c r="L317" s="152">
        <f>I317/'SNB-ExchangeRateMonthly'!B1202</f>
        <v>172378.45487845488</v>
      </c>
      <c r="M317" s="152">
        <f>I317/'SNB-ExchangeRateMonthly'!D1202</f>
        <v>220817.95883544843</v>
      </c>
      <c r="O317" s="152">
        <f>'SNB-DomesticFiduciaryDeposits'!H318/'SNB-ExchangeRateMonthly'!B1202</f>
        <v>34867.632367632366</v>
      </c>
      <c r="P317" s="152">
        <f>'SNB-DomesticFiduciaryDeposits'!H318/'SNB-ExchangeRateMonthly'!D1202</f>
        <v>44665.671323450995</v>
      </c>
      <c r="T317" s="152">
        <f t="shared" si="8"/>
        <v>207246.08724608726</v>
      </c>
      <c r="U317" s="152">
        <f t="shared" si="9"/>
        <v>265483.63015889941</v>
      </c>
    </row>
    <row r="318" spans="1:21">
      <c r="A318" s="155">
        <v>41090</v>
      </c>
      <c r="B318" s="154">
        <v>2349</v>
      </c>
      <c r="C318" s="154">
        <v>112358</v>
      </c>
      <c r="D318" s="154">
        <v>48057</v>
      </c>
      <c r="E318" s="154" t="s">
        <v>472</v>
      </c>
      <c r="F318" s="154">
        <v>34362</v>
      </c>
      <c r="G318" s="154">
        <v>378</v>
      </c>
      <c r="H318" s="154" t="s">
        <v>472</v>
      </c>
      <c r="I318" s="154">
        <v>197504</v>
      </c>
      <c r="J318" s="154"/>
      <c r="L318" s="152">
        <f>I318/'SNB-ExchangeRateMonthly'!B1203</f>
        <v>164449.6253122398</v>
      </c>
      <c r="M318" s="152">
        <f>I318/'SNB-ExchangeRateMonthly'!D1203</f>
        <v>206076.79465776292</v>
      </c>
      <c r="O318" s="152">
        <f>'SNB-DomesticFiduciaryDeposits'!H319/'SNB-ExchangeRateMonthly'!B1203</f>
        <v>33691.09075770191</v>
      </c>
      <c r="P318" s="152">
        <f>'SNB-DomesticFiduciaryDeposits'!H319/'SNB-ExchangeRateMonthly'!D1203</f>
        <v>42219.323873121866</v>
      </c>
      <c r="T318" s="152">
        <f t="shared" si="8"/>
        <v>198140.7160699417</v>
      </c>
      <c r="U318" s="152">
        <f t="shared" si="9"/>
        <v>248296.11853088479</v>
      </c>
    </row>
    <row r="319" spans="1:21">
      <c r="A319" s="155">
        <v>41121</v>
      </c>
      <c r="B319" s="154">
        <v>2383</v>
      </c>
      <c r="C319" s="154">
        <v>114281</v>
      </c>
      <c r="D319" s="154">
        <v>40427</v>
      </c>
      <c r="E319" s="154" t="s">
        <v>472</v>
      </c>
      <c r="F319" s="154">
        <v>35232</v>
      </c>
      <c r="G319" s="154">
        <v>491</v>
      </c>
      <c r="H319" s="154" t="s">
        <v>472</v>
      </c>
      <c r="I319" s="154">
        <v>192816</v>
      </c>
      <c r="J319" s="154"/>
      <c r="L319" s="152">
        <f>I319/'SNB-ExchangeRateMonthly'!B1204</f>
        <v>160546.21149042464</v>
      </c>
      <c r="M319" s="152">
        <f>I319/'SNB-ExchangeRateMonthly'!D1204</f>
        <v>197436.00245750562</v>
      </c>
      <c r="O319" s="152">
        <f>'SNB-DomesticFiduciaryDeposits'!H320/'SNB-ExchangeRateMonthly'!B1204</f>
        <v>31629.475437135719</v>
      </c>
      <c r="P319" s="152">
        <f>'SNB-DomesticFiduciaryDeposits'!H320/'SNB-ExchangeRateMonthly'!D1204</f>
        <v>38897.194347737044</v>
      </c>
      <c r="T319" s="152">
        <f t="shared" si="8"/>
        <v>192175.68692756037</v>
      </c>
      <c r="U319" s="152">
        <f t="shared" si="9"/>
        <v>236333.19680524265</v>
      </c>
    </row>
    <row r="320" spans="1:21">
      <c r="A320" s="155">
        <v>41152</v>
      </c>
      <c r="B320" s="154">
        <v>2635</v>
      </c>
      <c r="C320" s="154">
        <v>113269</v>
      </c>
      <c r="D320" s="154">
        <v>38815</v>
      </c>
      <c r="E320" s="154" t="s">
        <v>472</v>
      </c>
      <c r="F320" s="154">
        <v>34968</v>
      </c>
      <c r="G320" s="154">
        <v>479</v>
      </c>
      <c r="H320" s="154" t="s">
        <v>472</v>
      </c>
      <c r="I320" s="154">
        <v>190164</v>
      </c>
      <c r="J320" s="154"/>
      <c r="L320" s="152">
        <f>I320/'SNB-ExchangeRateMonthly'!B1205</f>
        <v>158324.86887020231</v>
      </c>
      <c r="M320" s="152">
        <f>I320/'SNB-ExchangeRateMonthly'!D1205</f>
        <v>196348.9932885906</v>
      </c>
      <c r="O320" s="152">
        <f>'SNB-DomesticFiduciaryDeposits'!H321/'SNB-ExchangeRateMonthly'!B1205</f>
        <v>31337.107651319624</v>
      </c>
      <c r="P320" s="152">
        <f>'SNB-DomesticFiduciaryDeposits'!H321/'SNB-ExchangeRateMonthly'!D1205</f>
        <v>38863.190500774392</v>
      </c>
      <c r="T320" s="152">
        <f t="shared" si="8"/>
        <v>189661.97652152192</v>
      </c>
      <c r="U320" s="152">
        <f t="shared" si="9"/>
        <v>235212.18378936499</v>
      </c>
    </row>
    <row r="321" spans="1:21">
      <c r="A321" s="155">
        <v>41182</v>
      </c>
      <c r="B321" s="154">
        <v>2222</v>
      </c>
      <c r="C321" s="154">
        <v>111771</v>
      </c>
      <c r="D321" s="154">
        <v>35447</v>
      </c>
      <c r="E321" s="154" t="s">
        <v>472</v>
      </c>
      <c r="F321" s="154">
        <v>33296</v>
      </c>
      <c r="G321" s="154">
        <v>285</v>
      </c>
      <c r="H321" s="154" t="s">
        <v>472</v>
      </c>
      <c r="I321" s="154">
        <v>183021</v>
      </c>
      <c r="J321" s="154"/>
      <c r="L321" s="152">
        <f>I321/'SNB-ExchangeRateMonthly'!B1206</f>
        <v>151394.6562991149</v>
      </c>
      <c r="M321" s="152">
        <f>I321/'SNB-ExchangeRateMonthly'!D1206</f>
        <v>194599.68102073364</v>
      </c>
      <c r="O321" s="152">
        <f>'SNB-DomesticFiduciaryDeposits'!H322/'SNB-ExchangeRateMonthly'!B1206</f>
        <v>30276.284225328811</v>
      </c>
      <c r="P321" s="152">
        <f>'SNB-DomesticFiduciaryDeposits'!H322/'SNB-ExchangeRateMonthly'!D1206</f>
        <v>38916.533758639023</v>
      </c>
      <c r="T321" s="152">
        <f t="shared" si="8"/>
        <v>181670.94052444369</v>
      </c>
      <c r="U321" s="152">
        <f t="shared" si="9"/>
        <v>233516.21477937268</v>
      </c>
    </row>
    <row r="322" spans="1:21">
      <c r="A322" s="155">
        <v>41213</v>
      </c>
      <c r="B322" s="154">
        <v>1990</v>
      </c>
      <c r="C322" s="154">
        <v>110815</v>
      </c>
      <c r="D322" s="154">
        <v>31699</v>
      </c>
      <c r="E322" s="154" t="s">
        <v>472</v>
      </c>
      <c r="F322" s="154">
        <v>32334</v>
      </c>
      <c r="G322" s="154">
        <v>316</v>
      </c>
      <c r="H322" s="154" t="s">
        <v>472</v>
      </c>
      <c r="I322" s="154">
        <v>177155</v>
      </c>
      <c r="J322" s="154"/>
      <c r="L322" s="152">
        <f>I322/'SNB-ExchangeRateMonthly'!B1207</f>
        <v>146433.29475946436</v>
      </c>
      <c r="M322" s="152">
        <f>I322/'SNB-ExchangeRateMonthly'!D1207</f>
        <v>189917.45283018867</v>
      </c>
      <c r="O322" s="152">
        <f>'SNB-DomesticFiduciaryDeposits'!H323/'SNB-ExchangeRateMonthly'!B1207</f>
        <v>29294.098198049265</v>
      </c>
      <c r="P322" s="152">
        <f>'SNB-DomesticFiduciaryDeposits'!H323/'SNB-ExchangeRateMonthly'!D1207</f>
        <v>37993.138936535164</v>
      </c>
      <c r="T322" s="152">
        <f t="shared" si="8"/>
        <v>175727.39295751363</v>
      </c>
      <c r="U322" s="152">
        <f t="shared" si="9"/>
        <v>227910.59176672384</v>
      </c>
    </row>
    <row r="323" spans="1:21">
      <c r="A323" s="155">
        <v>41243</v>
      </c>
      <c r="B323" s="154">
        <v>1923</v>
      </c>
      <c r="C323" s="154">
        <v>109284</v>
      </c>
      <c r="D323" s="154">
        <v>30665</v>
      </c>
      <c r="E323" s="154" t="s">
        <v>472</v>
      </c>
      <c r="F323" s="154">
        <v>31933</v>
      </c>
      <c r="G323" s="154">
        <v>351</v>
      </c>
      <c r="H323" s="154" t="s">
        <v>472</v>
      </c>
      <c r="I323" s="154">
        <v>174155</v>
      </c>
      <c r="J323" s="154"/>
      <c r="L323" s="152">
        <f>I323/'SNB-ExchangeRateMonthly'!B1208</f>
        <v>144502.98705609026</v>
      </c>
      <c r="M323" s="152">
        <f>I323/'SNB-ExchangeRateMonthly'!D1208</f>
        <v>185429.08858603064</v>
      </c>
      <c r="O323" s="152">
        <f>'SNB-DomesticFiduciaryDeposits'!H324/'SNB-ExchangeRateMonthly'!B1208</f>
        <v>29951.045469631594</v>
      </c>
      <c r="P323" s="152">
        <f>'SNB-DomesticFiduciaryDeposits'!H324/'SNB-ExchangeRateMonthly'!D1208</f>
        <v>38433.773424190797</v>
      </c>
      <c r="T323" s="152">
        <f t="shared" si="8"/>
        <v>174454.03252572185</v>
      </c>
      <c r="U323" s="152">
        <f t="shared" si="9"/>
        <v>223862.86201022143</v>
      </c>
    </row>
    <row r="324" spans="1:21">
      <c r="A324" s="155">
        <v>41274</v>
      </c>
      <c r="B324" s="154">
        <v>1702</v>
      </c>
      <c r="C324" s="154">
        <v>106743</v>
      </c>
      <c r="D324" s="154">
        <v>28759</v>
      </c>
      <c r="E324" s="154" t="s">
        <v>472</v>
      </c>
      <c r="F324" s="154">
        <v>30689</v>
      </c>
      <c r="G324" s="154">
        <v>221</v>
      </c>
      <c r="H324" s="154" t="s">
        <v>472</v>
      </c>
      <c r="I324" s="154">
        <v>168114</v>
      </c>
      <c r="J324" s="154"/>
      <c r="L324" s="152">
        <f>I324/'SNB-ExchangeRateMonthly'!B1209</f>
        <v>139040.60871722767</v>
      </c>
      <c r="M324" s="152">
        <f>I324/'SNB-ExchangeRateMonthly'!D1209</f>
        <v>182415.36458333334</v>
      </c>
      <c r="O324" s="152">
        <f>'SNB-DomesticFiduciaryDeposits'!H325/'SNB-ExchangeRateMonthly'!B1209</f>
        <v>29068.728806550323</v>
      </c>
      <c r="P324" s="152">
        <f>'SNB-DomesticFiduciaryDeposits'!H325/'SNB-ExchangeRateMonthly'!D1209</f>
        <v>38136.935763888891</v>
      </c>
      <c r="T324" s="152">
        <f t="shared" si="8"/>
        <v>168109.337523778</v>
      </c>
      <c r="U324" s="152">
        <f t="shared" si="9"/>
        <v>220552.30034722225</v>
      </c>
    </row>
    <row r="325" spans="1:21">
      <c r="A325" s="155">
        <v>41305</v>
      </c>
      <c r="B325" s="154">
        <v>1712</v>
      </c>
      <c r="C325" s="154">
        <v>103810</v>
      </c>
      <c r="D325" s="154">
        <v>27857</v>
      </c>
      <c r="E325" s="154" t="s">
        <v>472</v>
      </c>
      <c r="F325" s="154">
        <v>29552</v>
      </c>
      <c r="G325" s="154">
        <v>425</v>
      </c>
      <c r="H325" s="154" t="s">
        <v>472</v>
      </c>
      <c r="I325" s="154">
        <v>163355</v>
      </c>
      <c r="J325" s="154"/>
      <c r="L325" s="152">
        <f>I325/'SNB-ExchangeRateMonthly'!B1210</f>
        <v>133025.24429967426</v>
      </c>
      <c r="M325" s="152">
        <f>I325/'SNB-ExchangeRateMonthly'!D1210</f>
        <v>176771.99437290337</v>
      </c>
      <c r="O325" s="152">
        <f>'SNB-DomesticFiduciaryDeposits'!H326/'SNB-ExchangeRateMonthly'!B1210</f>
        <v>27414.495114006517</v>
      </c>
      <c r="P325" s="152">
        <f>'SNB-DomesticFiduciaryDeposits'!H326/'SNB-ExchangeRateMonthly'!D1210</f>
        <v>36430.040038956824</v>
      </c>
      <c r="T325" s="152">
        <f t="shared" si="8"/>
        <v>160439.73941368077</v>
      </c>
      <c r="U325" s="152">
        <f t="shared" si="9"/>
        <v>213202.03441186019</v>
      </c>
    </row>
    <row r="326" spans="1:21">
      <c r="A326" s="155">
        <v>41333</v>
      </c>
      <c r="B326" s="154">
        <v>1876</v>
      </c>
      <c r="C326" s="154">
        <v>104103</v>
      </c>
      <c r="D326" s="154">
        <v>27041</v>
      </c>
      <c r="E326" s="154" t="s">
        <v>472</v>
      </c>
      <c r="F326" s="154">
        <v>29281</v>
      </c>
      <c r="G326" s="154">
        <v>299</v>
      </c>
      <c r="H326" s="154" t="s">
        <v>472</v>
      </c>
      <c r="I326" s="154">
        <v>162600</v>
      </c>
      <c r="J326" s="154"/>
      <c r="L326" s="152">
        <f>I326/'SNB-ExchangeRateMonthly'!B1211</f>
        <v>132216.62058871362</v>
      </c>
      <c r="M326" s="152">
        <f>I326/'SNB-ExchangeRateMonthly'!D1211</f>
        <v>176700.71723538361</v>
      </c>
      <c r="O326" s="152">
        <f>'SNB-DomesticFiduciaryDeposits'!H327/'SNB-ExchangeRateMonthly'!B1211</f>
        <v>27637.82728899008</v>
      </c>
      <c r="P326" s="152">
        <f>'SNB-DomesticFiduciaryDeposits'!H327/'SNB-ExchangeRateMonthly'!D1211</f>
        <v>36936.535535753093</v>
      </c>
      <c r="T326" s="152">
        <f t="shared" si="8"/>
        <v>159854.4478777037</v>
      </c>
      <c r="U326" s="152">
        <f t="shared" si="9"/>
        <v>213637.2527711367</v>
      </c>
    </row>
    <row r="327" spans="1:21">
      <c r="A327" s="155">
        <v>41364</v>
      </c>
      <c r="B327" s="154">
        <v>1935</v>
      </c>
      <c r="C327" s="154">
        <v>110387</v>
      </c>
      <c r="D327" s="154">
        <v>25189</v>
      </c>
      <c r="E327" s="154" t="s">
        <v>472</v>
      </c>
      <c r="F327" s="154">
        <v>29746</v>
      </c>
      <c r="G327" s="154">
        <v>275</v>
      </c>
      <c r="H327" s="154" t="s">
        <v>472</v>
      </c>
      <c r="I327" s="154">
        <v>167532</v>
      </c>
      <c r="J327" s="154"/>
      <c r="L327" s="152">
        <f>I327/'SNB-ExchangeRateMonthly'!B1212</f>
        <v>136604.69667318984</v>
      </c>
      <c r="M327" s="152">
        <f>I327/'SNB-ExchangeRateMonthly'!D1212</f>
        <v>177095.13742071882</v>
      </c>
      <c r="O327" s="152">
        <f>'SNB-DomesticFiduciaryDeposits'!H328/'SNB-ExchangeRateMonthly'!B1212</f>
        <v>26777.560339204178</v>
      </c>
      <c r="P327" s="152">
        <f>'SNB-DomesticFiduciaryDeposits'!H328/'SNB-ExchangeRateMonthly'!D1212</f>
        <v>34714.587737843554</v>
      </c>
      <c r="T327" s="152">
        <f t="shared" si="8"/>
        <v>163382.25701239402</v>
      </c>
      <c r="U327" s="152">
        <f t="shared" si="9"/>
        <v>211809.72515856236</v>
      </c>
    </row>
    <row r="328" spans="1:21">
      <c r="A328" s="155">
        <v>41394</v>
      </c>
      <c r="B328" s="154">
        <v>1881</v>
      </c>
      <c r="C328" s="154">
        <v>109534</v>
      </c>
      <c r="D328" s="154">
        <v>25768</v>
      </c>
      <c r="E328" s="154" t="s">
        <v>472</v>
      </c>
      <c r="F328" s="154">
        <v>29163</v>
      </c>
      <c r="G328" s="154">
        <v>236</v>
      </c>
      <c r="H328" s="154" t="s">
        <v>472</v>
      </c>
      <c r="I328" s="154">
        <v>166581</v>
      </c>
      <c r="J328" s="154"/>
      <c r="L328" s="152">
        <f>I328/'SNB-ExchangeRateMonthly'!B1213</f>
        <v>136564.19085095919</v>
      </c>
      <c r="M328" s="152">
        <f>I328/'SNB-ExchangeRateMonthly'!D1213</f>
        <v>177648.50165298069</v>
      </c>
      <c r="O328" s="152">
        <f>'SNB-DomesticFiduciaryDeposits'!H329/'SNB-ExchangeRateMonthly'!B1213</f>
        <v>25868.994917199539</v>
      </c>
      <c r="P328" s="152">
        <f>'SNB-DomesticFiduciaryDeposits'!H329/'SNB-ExchangeRateMonthly'!D1213</f>
        <v>33651.48768262771</v>
      </c>
      <c r="T328" s="152">
        <f t="shared" si="8"/>
        <v>162433.18576815873</v>
      </c>
      <c r="U328" s="152">
        <f t="shared" si="9"/>
        <v>211299.98933560841</v>
      </c>
    </row>
    <row r="329" spans="1:21">
      <c r="A329" s="155">
        <v>41425</v>
      </c>
      <c r="B329" s="154">
        <v>1808</v>
      </c>
      <c r="C329" s="154">
        <v>108507</v>
      </c>
      <c r="D329" s="154">
        <v>25117</v>
      </c>
      <c r="E329" s="154" t="s">
        <v>472</v>
      </c>
      <c r="F329" s="154">
        <v>29336</v>
      </c>
      <c r="G329" s="154">
        <v>250</v>
      </c>
      <c r="H329" s="154" t="s">
        <v>472</v>
      </c>
      <c r="I329" s="154">
        <v>165017</v>
      </c>
      <c r="J329" s="154"/>
      <c r="L329" s="152">
        <f>I329/'SNB-ExchangeRateMonthly'!B1214</f>
        <v>133013.86425922942</v>
      </c>
      <c r="M329" s="152">
        <f>I329/'SNB-ExchangeRateMonthly'!D1214</f>
        <v>172792.67015706806</v>
      </c>
      <c r="O329" s="152">
        <f>'SNB-DomesticFiduciaryDeposits'!H330/'SNB-ExchangeRateMonthly'!B1214</f>
        <v>24817.024020635177</v>
      </c>
      <c r="P329" s="152">
        <f>'SNB-DomesticFiduciaryDeposits'!H330/'SNB-ExchangeRateMonthly'!D1214</f>
        <v>32238.743455497384</v>
      </c>
      <c r="T329" s="152">
        <f t="shared" si="8"/>
        <v>157830.88827986459</v>
      </c>
      <c r="U329" s="152">
        <f t="shared" si="9"/>
        <v>205031.41361256543</v>
      </c>
    </row>
  </sheetData>
  <mergeCells count="1">
    <mergeCell ref="B20:AU20"/>
  </mergeCells>
  <hyperlinks>
    <hyperlink ref="B249" location="Sheet1!B20" display="Sheet1!B20"/>
    <hyperlink ref="B20" location="Sheet1!I249" display="Sheet1!I249"/>
    <hyperlink ref="C249" location="Sheet1!B20" display="Sheet1!B20"/>
    <hyperlink ref="D249" location="Sheet1!B20" display="Sheet1!B20"/>
    <hyperlink ref="E249" location="Sheet1!B20" display="Sheet1!B20"/>
    <hyperlink ref="F249" location="Sheet1!B20" display="Sheet1!B20"/>
    <hyperlink ref="G249" location="Sheet1!B20" display="Sheet1!B20"/>
    <hyperlink ref="H249" location="Sheet1!B20" display="Sheet1!B20"/>
    <hyperlink ref="I249" location="Sheet1!B20" display="Sheet1!B20"/>
  </hyperlinks>
  <printOptions gridLines="1" gridLinesSet="0"/>
  <pageMargins left="0.75" right="0.75" top="1" bottom="1" header="0.5" footer="0.5"/>
  <pageSetup paperSize="9" fitToWidth="0" fitToHeight="0"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0"/>
  <sheetViews>
    <sheetView workbookViewId="0">
      <pane xSplit="1" ySplit="23" topLeftCell="B289"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536</v>
      </c>
    </row>
    <row r="3" spans="1:1">
      <c r="A3" s="161" t="s">
        <v>535</v>
      </c>
    </row>
    <row r="4" spans="1:1">
      <c r="A4" s="161" t="s">
        <v>534</v>
      </c>
    </row>
    <row r="5" spans="1:1">
      <c r="A5" s="161" t="s">
        <v>533</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21">
      <c r="A17" s="161" t="s">
        <v>499</v>
      </c>
      <c r="B17" s="161" t="s">
        <v>498</v>
      </c>
    </row>
    <row r="18" spans="1:21">
      <c r="A18" s="161"/>
      <c r="B18" s="161" t="s">
        <v>497</v>
      </c>
    </row>
    <row r="20" spans="1:21">
      <c r="A20" s="161" t="s">
        <v>496</v>
      </c>
      <c r="B20" s="442" t="s">
        <v>532</v>
      </c>
      <c r="C20" s="442"/>
      <c r="D20" s="442"/>
      <c r="E20" s="442"/>
      <c r="F20" s="442"/>
      <c r="G20" s="442"/>
      <c r="H20" s="442"/>
      <c r="I20" s="442"/>
      <c r="J20" s="442"/>
      <c r="K20" s="442"/>
      <c r="L20" s="442"/>
      <c r="M20" s="442"/>
      <c r="N20" s="442"/>
      <c r="O20" s="442"/>
      <c r="P20" s="442"/>
      <c r="Q20" s="442"/>
      <c r="R20" s="442"/>
      <c r="S20" s="442"/>
      <c r="T20" s="442"/>
      <c r="U20" s="442"/>
    </row>
    <row r="22" spans="1:21">
      <c r="B22" s="443" t="s">
        <v>531</v>
      </c>
      <c r="C22" s="443"/>
      <c r="D22" s="443"/>
      <c r="E22" s="443"/>
      <c r="F22" s="443"/>
      <c r="G22" s="443"/>
      <c r="H22" s="448" t="s">
        <v>530</v>
      </c>
      <c r="I22" s="448"/>
      <c r="J22" s="448"/>
      <c r="K22" s="448"/>
      <c r="L22" s="448"/>
      <c r="M22" s="448"/>
      <c r="N22" s="161" t="s">
        <v>529</v>
      </c>
    </row>
    <row r="23" spans="1:21">
      <c r="B23" s="161" t="s">
        <v>161</v>
      </c>
      <c r="C23" s="161" t="s">
        <v>524</v>
      </c>
      <c r="D23" s="161" t="s">
        <v>523</v>
      </c>
      <c r="E23" s="161" t="s">
        <v>522</v>
      </c>
      <c r="F23" s="161" t="s">
        <v>520</v>
      </c>
      <c r="G23" s="161" t="s">
        <v>519</v>
      </c>
      <c r="H23" s="161" t="s">
        <v>161</v>
      </c>
      <c r="I23" s="161" t="s">
        <v>524</v>
      </c>
      <c r="J23" s="161" t="s">
        <v>523</v>
      </c>
      <c r="K23" s="161" t="s">
        <v>522</v>
      </c>
      <c r="L23" s="161" t="s">
        <v>520</v>
      </c>
      <c r="M23" s="161" t="s">
        <v>519</v>
      </c>
    </row>
    <row r="25" spans="1:21">
      <c r="A25" s="155">
        <v>32142</v>
      </c>
      <c r="B25" s="154">
        <v>2283</v>
      </c>
      <c r="C25" s="154">
        <v>1683</v>
      </c>
      <c r="D25" s="154">
        <v>91</v>
      </c>
      <c r="E25" s="154">
        <v>108</v>
      </c>
      <c r="F25" s="154">
        <v>84</v>
      </c>
      <c r="G25" s="154">
        <v>317</v>
      </c>
      <c r="H25" s="154">
        <v>47905</v>
      </c>
      <c r="I25" s="154">
        <v>16573</v>
      </c>
      <c r="J25" s="154">
        <v>16692</v>
      </c>
      <c r="K25" s="154">
        <v>6261</v>
      </c>
      <c r="L25" s="154">
        <v>8375</v>
      </c>
      <c r="M25" s="154">
        <v>4</v>
      </c>
      <c r="N25" s="154" t="s">
        <v>472</v>
      </c>
      <c r="O25" s="154"/>
    </row>
    <row r="26" spans="1:21">
      <c r="A26" s="155">
        <v>32173</v>
      </c>
      <c r="B26" s="154">
        <v>2134</v>
      </c>
      <c r="C26" s="154">
        <v>1494</v>
      </c>
      <c r="D26" s="154">
        <v>124</v>
      </c>
      <c r="E26" s="154">
        <v>108</v>
      </c>
      <c r="F26" s="154">
        <v>89</v>
      </c>
      <c r="G26" s="154">
        <v>319</v>
      </c>
      <c r="H26" s="154">
        <v>46944</v>
      </c>
      <c r="I26" s="154">
        <v>13890</v>
      </c>
      <c r="J26" s="154">
        <v>18061</v>
      </c>
      <c r="K26" s="154">
        <v>6311</v>
      </c>
      <c r="L26" s="154">
        <v>8678</v>
      </c>
      <c r="M26" s="154">
        <v>4</v>
      </c>
      <c r="N26" s="154" t="s">
        <v>472</v>
      </c>
      <c r="O26" s="154"/>
    </row>
    <row r="27" spans="1:21">
      <c r="A27" s="155">
        <v>32202</v>
      </c>
      <c r="B27" s="154">
        <v>1958</v>
      </c>
      <c r="C27" s="154">
        <v>1318</v>
      </c>
      <c r="D27" s="154">
        <v>113</v>
      </c>
      <c r="E27" s="154">
        <v>110</v>
      </c>
      <c r="F27" s="154">
        <v>112</v>
      </c>
      <c r="G27" s="154">
        <v>305</v>
      </c>
      <c r="H27" s="154">
        <v>45104</v>
      </c>
      <c r="I27" s="154">
        <v>11267</v>
      </c>
      <c r="J27" s="154">
        <v>18702</v>
      </c>
      <c r="K27" s="154">
        <v>6061</v>
      </c>
      <c r="L27" s="154">
        <v>9070</v>
      </c>
      <c r="M27" s="154">
        <v>4</v>
      </c>
      <c r="N27" s="154" t="s">
        <v>472</v>
      </c>
      <c r="O27" s="154"/>
    </row>
    <row r="28" spans="1:21">
      <c r="A28" s="155">
        <v>32233</v>
      </c>
      <c r="B28" s="154">
        <v>1974</v>
      </c>
      <c r="C28" s="154">
        <v>1291</v>
      </c>
      <c r="D28" s="154">
        <v>96</v>
      </c>
      <c r="E28" s="154">
        <v>127</v>
      </c>
      <c r="F28" s="154">
        <v>142</v>
      </c>
      <c r="G28" s="154">
        <v>318</v>
      </c>
      <c r="H28" s="154">
        <v>45421</v>
      </c>
      <c r="I28" s="154">
        <v>10454</v>
      </c>
      <c r="J28" s="154">
        <v>19166</v>
      </c>
      <c r="K28" s="154">
        <v>6037</v>
      </c>
      <c r="L28" s="154">
        <v>9760</v>
      </c>
      <c r="M28" s="154">
        <v>4</v>
      </c>
      <c r="N28" s="154" t="s">
        <v>472</v>
      </c>
      <c r="O28" s="154"/>
    </row>
    <row r="29" spans="1:21">
      <c r="A29" s="155">
        <v>32263</v>
      </c>
      <c r="B29" s="154">
        <v>1987</v>
      </c>
      <c r="C29" s="154">
        <v>1293</v>
      </c>
      <c r="D29" s="154">
        <v>113</v>
      </c>
      <c r="E29" s="154">
        <v>142</v>
      </c>
      <c r="F29" s="154">
        <v>120</v>
      </c>
      <c r="G29" s="154">
        <v>319</v>
      </c>
      <c r="H29" s="154">
        <v>46094</v>
      </c>
      <c r="I29" s="154">
        <v>10170</v>
      </c>
      <c r="J29" s="154">
        <v>19929</v>
      </c>
      <c r="K29" s="154">
        <v>5917</v>
      </c>
      <c r="L29" s="154">
        <v>10071</v>
      </c>
      <c r="M29" s="154">
        <v>7</v>
      </c>
      <c r="N29" s="154" t="s">
        <v>472</v>
      </c>
      <c r="O29" s="154"/>
    </row>
    <row r="30" spans="1:21">
      <c r="A30" s="155">
        <v>32294</v>
      </c>
      <c r="B30" s="154">
        <v>2402</v>
      </c>
      <c r="C30" s="154">
        <v>1432</v>
      </c>
      <c r="D30" s="154">
        <v>269</v>
      </c>
      <c r="E30" s="154">
        <v>198</v>
      </c>
      <c r="F30" s="154">
        <v>158</v>
      </c>
      <c r="G30" s="154">
        <v>345</v>
      </c>
      <c r="H30" s="154">
        <v>48155</v>
      </c>
      <c r="I30" s="154">
        <v>10552</v>
      </c>
      <c r="J30" s="154">
        <v>20866</v>
      </c>
      <c r="K30" s="154">
        <v>6133</v>
      </c>
      <c r="L30" s="154">
        <v>10595</v>
      </c>
      <c r="M30" s="154">
        <v>9</v>
      </c>
      <c r="N30" s="154" t="s">
        <v>472</v>
      </c>
      <c r="O30" s="154"/>
    </row>
    <row r="31" spans="1:21">
      <c r="A31" s="155">
        <v>32324</v>
      </c>
      <c r="B31" s="154">
        <v>2127</v>
      </c>
      <c r="C31" s="154">
        <v>1327</v>
      </c>
      <c r="D31" s="154">
        <v>219</v>
      </c>
      <c r="E31" s="154">
        <v>128</v>
      </c>
      <c r="F31" s="154">
        <v>107</v>
      </c>
      <c r="G31" s="154">
        <v>346</v>
      </c>
      <c r="H31" s="154">
        <v>49774</v>
      </c>
      <c r="I31" s="154">
        <v>10944</v>
      </c>
      <c r="J31" s="154">
        <v>22280</v>
      </c>
      <c r="K31" s="154">
        <v>6021</v>
      </c>
      <c r="L31" s="154">
        <v>10520</v>
      </c>
      <c r="M31" s="154">
        <v>9</v>
      </c>
      <c r="N31" s="154" t="s">
        <v>472</v>
      </c>
      <c r="O31" s="154"/>
    </row>
    <row r="32" spans="1:21">
      <c r="A32" s="155">
        <v>32355</v>
      </c>
      <c r="B32" s="154">
        <v>2107</v>
      </c>
      <c r="C32" s="154">
        <v>1325</v>
      </c>
      <c r="D32" s="154">
        <v>173</v>
      </c>
      <c r="E32" s="154">
        <v>129</v>
      </c>
      <c r="F32" s="154">
        <v>126</v>
      </c>
      <c r="G32" s="154">
        <v>354</v>
      </c>
      <c r="H32" s="154">
        <v>52295</v>
      </c>
      <c r="I32" s="154">
        <v>12225</v>
      </c>
      <c r="J32" s="154">
        <v>23068</v>
      </c>
      <c r="K32" s="154">
        <v>6072</v>
      </c>
      <c r="L32" s="154">
        <v>10921</v>
      </c>
      <c r="M32" s="154">
        <v>9</v>
      </c>
      <c r="N32" s="154" t="s">
        <v>472</v>
      </c>
      <c r="O32" s="154"/>
    </row>
    <row r="33" spans="1:15">
      <c r="A33" s="155">
        <v>32386</v>
      </c>
      <c r="B33" s="154">
        <v>2079</v>
      </c>
      <c r="C33" s="154">
        <v>1310</v>
      </c>
      <c r="D33" s="154">
        <v>148</v>
      </c>
      <c r="E33" s="154">
        <v>140</v>
      </c>
      <c r="F33" s="154">
        <v>124</v>
      </c>
      <c r="G33" s="154">
        <v>357</v>
      </c>
      <c r="H33" s="154">
        <v>54185</v>
      </c>
      <c r="I33" s="154">
        <v>12802</v>
      </c>
      <c r="J33" s="154">
        <v>23522</v>
      </c>
      <c r="K33" s="154">
        <v>6467</v>
      </c>
      <c r="L33" s="154">
        <v>11384</v>
      </c>
      <c r="M33" s="154">
        <v>10</v>
      </c>
      <c r="N33" s="154" t="s">
        <v>472</v>
      </c>
      <c r="O33" s="154"/>
    </row>
    <row r="34" spans="1:15">
      <c r="A34" s="155">
        <v>32416</v>
      </c>
      <c r="B34" s="154">
        <v>2084</v>
      </c>
      <c r="C34" s="154">
        <v>1310</v>
      </c>
      <c r="D34" s="154">
        <v>122</v>
      </c>
      <c r="E34" s="154">
        <v>156</v>
      </c>
      <c r="F34" s="154">
        <v>103</v>
      </c>
      <c r="G34" s="154">
        <v>393</v>
      </c>
      <c r="H34" s="154">
        <v>55557</v>
      </c>
      <c r="I34" s="154">
        <v>13251</v>
      </c>
      <c r="J34" s="154">
        <v>23685</v>
      </c>
      <c r="K34" s="154">
        <v>6826</v>
      </c>
      <c r="L34" s="154">
        <v>11785</v>
      </c>
      <c r="M34" s="154">
        <v>10</v>
      </c>
      <c r="N34" s="154" t="s">
        <v>472</v>
      </c>
      <c r="O34" s="154"/>
    </row>
    <row r="35" spans="1:15">
      <c r="A35" s="155">
        <v>32447</v>
      </c>
      <c r="B35" s="154">
        <v>2040</v>
      </c>
      <c r="C35" s="154">
        <v>1301</v>
      </c>
      <c r="D35" s="154">
        <v>105</v>
      </c>
      <c r="E35" s="154">
        <v>147</v>
      </c>
      <c r="F35" s="154">
        <v>102</v>
      </c>
      <c r="G35" s="154">
        <v>385</v>
      </c>
      <c r="H35" s="154">
        <v>54921</v>
      </c>
      <c r="I35" s="154">
        <v>13419</v>
      </c>
      <c r="J35" s="154">
        <v>22683</v>
      </c>
      <c r="K35" s="154">
        <v>6570</v>
      </c>
      <c r="L35" s="154">
        <v>12239</v>
      </c>
      <c r="M35" s="154">
        <v>10</v>
      </c>
      <c r="N35" s="154" t="s">
        <v>472</v>
      </c>
      <c r="O35" s="154"/>
    </row>
    <row r="36" spans="1:15">
      <c r="A36" s="155">
        <v>32477</v>
      </c>
      <c r="B36" s="154">
        <v>2062</v>
      </c>
      <c r="C36" s="154">
        <v>1342</v>
      </c>
      <c r="D36" s="154">
        <v>104</v>
      </c>
      <c r="E36" s="154">
        <v>141</v>
      </c>
      <c r="F36" s="154">
        <v>95</v>
      </c>
      <c r="G36" s="154">
        <v>380</v>
      </c>
      <c r="H36" s="154">
        <v>58129</v>
      </c>
      <c r="I36" s="154">
        <v>14009</v>
      </c>
      <c r="J36" s="154">
        <v>24299</v>
      </c>
      <c r="K36" s="154">
        <v>6637</v>
      </c>
      <c r="L36" s="154">
        <v>13175</v>
      </c>
      <c r="M36" s="154">
        <v>9</v>
      </c>
      <c r="N36" s="154" t="s">
        <v>472</v>
      </c>
      <c r="O36" s="154"/>
    </row>
    <row r="37" spans="1:15">
      <c r="A37" s="155">
        <v>32508</v>
      </c>
      <c r="B37" s="154">
        <v>2069</v>
      </c>
      <c r="C37" s="154">
        <v>1352</v>
      </c>
      <c r="D37" s="154">
        <v>98</v>
      </c>
      <c r="E37" s="154">
        <v>117</v>
      </c>
      <c r="F37" s="154">
        <v>116</v>
      </c>
      <c r="G37" s="154">
        <v>386</v>
      </c>
      <c r="H37" s="154">
        <v>58926</v>
      </c>
      <c r="I37" s="154">
        <v>15794</v>
      </c>
      <c r="J37" s="154">
        <v>22699</v>
      </c>
      <c r="K37" s="154">
        <v>6805</v>
      </c>
      <c r="L37" s="154">
        <v>13619</v>
      </c>
      <c r="M37" s="154">
        <v>9</v>
      </c>
      <c r="N37" s="154" t="s">
        <v>472</v>
      </c>
      <c r="O37" s="154"/>
    </row>
    <row r="38" spans="1:15">
      <c r="A38" s="155">
        <v>32539</v>
      </c>
      <c r="B38" s="154">
        <v>2046</v>
      </c>
      <c r="C38" s="154">
        <v>1338</v>
      </c>
      <c r="D38" s="154">
        <v>107</v>
      </c>
      <c r="E38" s="154">
        <v>100</v>
      </c>
      <c r="F38" s="154">
        <v>114</v>
      </c>
      <c r="G38" s="154">
        <v>387</v>
      </c>
      <c r="H38" s="154">
        <v>62540</v>
      </c>
      <c r="I38" s="154">
        <v>16967</v>
      </c>
      <c r="J38" s="154">
        <v>24184</v>
      </c>
      <c r="K38" s="154">
        <v>7269</v>
      </c>
      <c r="L38" s="154">
        <v>14111</v>
      </c>
      <c r="M38" s="154">
        <v>9</v>
      </c>
      <c r="N38" s="154" t="s">
        <v>472</v>
      </c>
      <c r="O38" s="154"/>
    </row>
    <row r="39" spans="1:15">
      <c r="A39" s="155">
        <v>32567</v>
      </c>
      <c r="B39" s="154">
        <v>2092</v>
      </c>
      <c r="C39" s="154">
        <v>1363</v>
      </c>
      <c r="D39" s="154">
        <v>118</v>
      </c>
      <c r="E39" s="154">
        <v>103</v>
      </c>
      <c r="F39" s="154">
        <v>132</v>
      </c>
      <c r="G39" s="154">
        <v>376</v>
      </c>
      <c r="H39" s="154">
        <v>63976</v>
      </c>
      <c r="I39" s="154">
        <v>18234</v>
      </c>
      <c r="J39" s="154">
        <v>24135</v>
      </c>
      <c r="K39" s="154">
        <v>7348</v>
      </c>
      <c r="L39" s="154">
        <v>14250</v>
      </c>
      <c r="M39" s="154">
        <v>9</v>
      </c>
      <c r="N39" s="154" t="s">
        <v>472</v>
      </c>
      <c r="O39" s="154"/>
    </row>
    <row r="40" spans="1:15">
      <c r="A40" s="155">
        <v>32598</v>
      </c>
      <c r="B40" s="154">
        <v>2234</v>
      </c>
      <c r="C40" s="154">
        <v>1401</v>
      </c>
      <c r="D40" s="154">
        <v>157</v>
      </c>
      <c r="E40" s="154">
        <v>130</v>
      </c>
      <c r="F40" s="154">
        <v>150</v>
      </c>
      <c r="G40" s="154">
        <v>396</v>
      </c>
      <c r="H40" s="154">
        <v>67877</v>
      </c>
      <c r="I40" s="154">
        <v>19074</v>
      </c>
      <c r="J40" s="154">
        <v>25985</v>
      </c>
      <c r="K40" s="154">
        <v>7530</v>
      </c>
      <c r="L40" s="154">
        <v>15279</v>
      </c>
      <c r="M40" s="154">
        <v>9</v>
      </c>
      <c r="N40" s="154" t="s">
        <v>472</v>
      </c>
      <c r="O40" s="154"/>
    </row>
    <row r="41" spans="1:15">
      <c r="A41" s="155">
        <v>32628</v>
      </c>
      <c r="B41" s="154">
        <v>2315</v>
      </c>
      <c r="C41" s="154">
        <v>1453</v>
      </c>
      <c r="D41" s="154">
        <v>194</v>
      </c>
      <c r="E41" s="154">
        <v>131</v>
      </c>
      <c r="F41" s="154">
        <v>147</v>
      </c>
      <c r="G41" s="154">
        <v>390</v>
      </c>
      <c r="H41" s="154">
        <v>70505</v>
      </c>
      <c r="I41" s="154">
        <v>20038</v>
      </c>
      <c r="J41" s="154">
        <v>26449</v>
      </c>
      <c r="K41" s="154">
        <v>7713</v>
      </c>
      <c r="L41" s="154">
        <v>16296</v>
      </c>
      <c r="M41" s="154">
        <v>9</v>
      </c>
      <c r="N41" s="154" t="s">
        <v>472</v>
      </c>
      <c r="O41" s="154"/>
    </row>
    <row r="42" spans="1:15">
      <c r="A42" s="155">
        <v>32659</v>
      </c>
      <c r="B42" s="154">
        <v>2319</v>
      </c>
      <c r="C42" s="154">
        <v>1439</v>
      </c>
      <c r="D42" s="154">
        <v>255</v>
      </c>
      <c r="E42" s="154">
        <v>141</v>
      </c>
      <c r="F42" s="154">
        <v>112</v>
      </c>
      <c r="G42" s="154">
        <v>372</v>
      </c>
      <c r="H42" s="154">
        <v>74743</v>
      </c>
      <c r="I42" s="154">
        <v>22384</v>
      </c>
      <c r="J42" s="154">
        <v>28266</v>
      </c>
      <c r="K42" s="154">
        <v>7954</v>
      </c>
      <c r="L42" s="154">
        <v>16130</v>
      </c>
      <c r="M42" s="154">
        <v>9</v>
      </c>
      <c r="N42" s="154" t="s">
        <v>472</v>
      </c>
      <c r="O42" s="154"/>
    </row>
    <row r="43" spans="1:15">
      <c r="A43" s="155">
        <v>32689</v>
      </c>
      <c r="B43" s="154">
        <v>2138</v>
      </c>
      <c r="C43" s="154">
        <v>1399</v>
      </c>
      <c r="D43" s="154">
        <v>170</v>
      </c>
      <c r="E43" s="154">
        <v>117</v>
      </c>
      <c r="F43" s="154">
        <v>93</v>
      </c>
      <c r="G43" s="154">
        <v>359</v>
      </c>
      <c r="H43" s="154">
        <v>75429</v>
      </c>
      <c r="I43" s="154">
        <v>23468</v>
      </c>
      <c r="J43" s="154">
        <v>28439</v>
      </c>
      <c r="K43" s="154">
        <v>7704</v>
      </c>
      <c r="L43" s="154">
        <v>15809</v>
      </c>
      <c r="M43" s="154">
        <v>9</v>
      </c>
      <c r="N43" s="154" t="s">
        <v>472</v>
      </c>
      <c r="O43" s="154"/>
    </row>
    <row r="44" spans="1:15">
      <c r="A44" s="155">
        <v>32720</v>
      </c>
      <c r="B44" s="154">
        <v>2203</v>
      </c>
      <c r="C44" s="154">
        <v>1397</v>
      </c>
      <c r="D44" s="154">
        <v>193</v>
      </c>
      <c r="E44" s="154">
        <v>135</v>
      </c>
      <c r="F44" s="154">
        <v>132</v>
      </c>
      <c r="G44" s="154">
        <v>346</v>
      </c>
      <c r="H44" s="154">
        <v>75775</v>
      </c>
      <c r="I44" s="154">
        <v>23943</v>
      </c>
      <c r="J44" s="154">
        <v>27591</v>
      </c>
      <c r="K44" s="154">
        <v>8145</v>
      </c>
      <c r="L44" s="154">
        <v>16087</v>
      </c>
      <c r="M44" s="154">
        <v>9</v>
      </c>
      <c r="N44" s="154" t="s">
        <v>472</v>
      </c>
      <c r="O44" s="154"/>
    </row>
    <row r="45" spans="1:15">
      <c r="A45" s="155">
        <v>32751</v>
      </c>
      <c r="B45" s="154">
        <v>2541</v>
      </c>
      <c r="C45" s="154">
        <v>1428</v>
      </c>
      <c r="D45" s="154">
        <v>331</v>
      </c>
      <c r="E45" s="154">
        <v>190</v>
      </c>
      <c r="F45" s="154">
        <v>240</v>
      </c>
      <c r="G45" s="154">
        <v>352</v>
      </c>
      <c r="H45" s="154">
        <v>77921</v>
      </c>
      <c r="I45" s="154">
        <v>24648</v>
      </c>
      <c r="J45" s="154">
        <v>28894</v>
      </c>
      <c r="K45" s="154">
        <v>8057</v>
      </c>
      <c r="L45" s="154">
        <v>16313</v>
      </c>
      <c r="M45" s="154">
        <v>9</v>
      </c>
      <c r="N45" s="154" t="s">
        <v>472</v>
      </c>
      <c r="O45" s="154"/>
    </row>
    <row r="46" spans="1:15">
      <c r="A46" s="155">
        <v>32781</v>
      </c>
      <c r="B46" s="154">
        <v>2211</v>
      </c>
      <c r="C46" s="154">
        <v>1357</v>
      </c>
      <c r="D46" s="154">
        <v>238</v>
      </c>
      <c r="E46" s="154">
        <v>127</v>
      </c>
      <c r="F46" s="154">
        <v>144</v>
      </c>
      <c r="G46" s="154">
        <v>345</v>
      </c>
      <c r="H46" s="154">
        <v>79169</v>
      </c>
      <c r="I46" s="154">
        <v>26070</v>
      </c>
      <c r="J46" s="154">
        <v>28365</v>
      </c>
      <c r="K46" s="154">
        <v>8166</v>
      </c>
      <c r="L46" s="154">
        <v>16560</v>
      </c>
      <c r="M46" s="154">
        <v>8</v>
      </c>
      <c r="N46" s="154" t="s">
        <v>472</v>
      </c>
      <c r="O46" s="154"/>
    </row>
    <row r="47" spans="1:15">
      <c r="A47" s="155">
        <v>32812</v>
      </c>
      <c r="B47" s="154">
        <v>2167</v>
      </c>
      <c r="C47" s="154">
        <v>1312</v>
      </c>
      <c r="D47" s="154">
        <v>263</v>
      </c>
      <c r="E47" s="154">
        <v>105</v>
      </c>
      <c r="F47" s="154">
        <v>136</v>
      </c>
      <c r="G47" s="154">
        <v>351</v>
      </c>
      <c r="H47" s="154">
        <v>80597</v>
      </c>
      <c r="I47" s="154">
        <v>26650</v>
      </c>
      <c r="J47" s="154">
        <v>28580</v>
      </c>
      <c r="K47" s="154">
        <v>8635</v>
      </c>
      <c r="L47" s="154">
        <v>16723</v>
      </c>
      <c r="M47" s="154">
        <v>9</v>
      </c>
      <c r="N47" s="154" t="s">
        <v>472</v>
      </c>
      <c r="O47" s="154"/>
    </row>
    <row r="48" spans="1:15">
      <c r="A48" s="155">
        <v>32842</v>
      </c>
      <c r="B48" s="154">
        <v>2738</v>
      </c>
      <c r="C48" s="154">
        <v>1627</v>
      </c>
      <c r="D48" s="154">
        <v>272</v>
      </c>
      <c r="E48" s="154">
        <v>159</v>
      </c>
      <c r="F48" s="154">
        <v>306</v>
      </c>
      <c r="G48" s="154">
        <v>374</v>
      </c>
      <c r="H48" s="154">
        <v>81901</v>
      </c>
      <c r="I48" s="154">
        <v>27356</v>
      </c>
      <c r="J48" s="154">
        <v>28450</v>
      </c>
      <c r="K48" s="154">
        <v>9062</v>
      </c>
      <c r="L48" s="154">
        <v>17023</v>
      </c>
      <c r="M48" s="154">
        <v>10</v>
      </c>
      <c r="N48" s="154" t="s">
        <v>472</v>
      </c>
      <c r="O48" s="154"/>
    </row>
    <row r="49" spans="1:15">
      <c r="A49" s="155">
        <v>32873</v>
      </c>
      <c r="B49" s="154">
        <v>2290</v>
      </c>
      <c r="C49" s="154">
        <v>1481</v>
      </c>
      <c r="D49" s="154">
        <v>247</v>
      </c>
      <c r="E49" s="154">
        <v>54</v>
      </c>
      <c r="F49" s="154">
        <v>156</v>
      </c>
      <c r="G49" s="154">
        <v>352</v>
      </c>
      <c r="H49" s="154">
        <v>84445</v>
      </c>
      <c r="I49" s="154">
        <v>28147</v>
      </c>
      <c r="J49" s="154">
        <v>28322</v>
      </c>
      <c r="K49" s="154">
        <v>9762</v>
      </c>
      <c r="L49" s="154">
        <v>18208</v>
      </c>
      <c r="M49" s="154">
        <v>6</v>
      </c>
      <c r="N49" s="154" t="s">
        <v>472</v>
      </c>
      <c r="O49" s="154"/>
    </row>
    <row r="50" spans="1:15">
      <c r="A50" s="155">
        <v>32904</v>
      </c>
      <c r="B50" s="154">
        <v>2404</v>
      </c>
      <c r="C50" s="154">
        <v>1617</v>
      </c>
      <c r="D50" s="154">
        <v>194</v>
      </c>
      <c r="E50" s="154">
        <v>57</v>
      </c>
      <c r="F50" s="154">
        <v>180</v>
      </c>
      <c r="G50" s="154">
        <v>356</v>
      </c>
      <c r="H50" s="154">
        <v>84349</v>
      </c>
      <c r="I50" s="154">
        <v>30603</v>
      </c>
      <c r="J50" s="154">
        <v>26349</v>
      </c>
      <c r="K50" s="154">
        <v>9579</v>
      </c>
      <c r="L50" s="154">
        <v>17812</v>
      </c>
      <c r="M50" s="154">
        <v>6</v>
      </c>
      <c r="N50" s="154" t="s">
        <v>472</v>
      </c>
      <c r="O50" s="154"/>
    </row>
    <row r="51" spans="1:15">
      <c r="A51" s="155">
        <v>32932</v>
      </c>
      <c r="B51" s="154">
        <v>2429</v>
      </c>
      <c r="C51" s="154">
        <v>1662</v>
      </c>
      <c r="D51" s="154">
        <v>184</v>
      </c>
      <c r="E51" s="154">
        <v>69</v>
      </c>
      <c r="F51" s="154">
        <v>167</v>
      </c>
      <c r="G51" s="154">
        <v>347</v>
      </c>
      <c r="H51" s="154">
        <v>90703</v>
      </c>
      <c r="I51" s="154">
        <v>33214</v>
      </c>
      <c r="J51" s="154">
        <v>28378</v>
      </c>
      <c r="K51" s="154">
        <v>9895</v>
      </c>
      <c r="L51" s="154">
        <v>19207</v>
      </c>
      <c r="M51" s="154">
        <v>9</v>
      </c>
      <c r="N51" s="154" t="s">
        <v>472</v>
      </c>
      <c r="O51" s="154"/>
    </row>
    <row r="52" spans="1:15">
      <c r="A52" s="155">
        <v>32963</v>
      </c>
      <c r="B52" s="154">
        <v>2261</v>
      </c>
      <c r="C52" s="154">
        <v>1612</v>
      </c>
      <c r="D52" s="154">
        <v>140</v>
      </c>
      <c r="E52" s="154">
        <v>69</v>
      </c>
      <c r="F52" s="154">
        <v>120</v>
      </c>
      <c r="G52" s="154">
        <v>320</v>
      </c>
      <c r="H52" s="154">
        <v>92910</v>
      </c>
      <c r="I52" s="154">
        <v>34364</v>
      </c>
      <c r="J52" s="154">
        <v>29209</v>
      </c>
      <c r="K52" s="154">
        <v>9672</v>
      </c>
      <c r="L52" s="154">
        <v>19661</v>
      </c>
      <c r="M52" s="154">
        <v>4</v>
      </c>
      <c r="N52" s="154" t="s">
        <v>472</v>
      </c>
      <c r="O52" s="154"/>
    </row>
    <row r="53" spans="1:15">
      <c r="A53" s="155">
        <v>32993</v>
      </c>
      <c r="B53" s="154">
        <v>2284</v>
      </c>
      <c r="C53" s="154">
        <v>1659</v>
      </c>
      <c r="D53" s="154">
        <v>138</v>
      </c>
      <c r="E53" s="154">
        <v>66</v>
      </c>
      <c r="F53" s="154">
        <v>110</v>
      </c>
      <c r="G53" s="154">
        <v>311</v>
      </c>
      <c r="H53" s="154">
        <v>92079</v>
      </c>
      <c r="I53" s="154">
        <v>35259</v>
      </c>
      <c r="J53" s="154">
        <v>28221</v>
      </c>
      <c r="K53" s="154">
        <v>9195</v>
      </c>
      <c r="L53" s="154">
        <v>19401</v>
      </c>
      <c r="M53" s="154">
        <v>3</v>
      </c>
      <c r="N53" s="154" t="s">
        <v>472</v>
      </c>
      <c r="O53" s="154"/>
    </row>
    <row r="54" spans="1:15">
      <c r="A54" s="155">
        <v>33024</v>
      </c>
      <c r="B54" s="154">
        <v>2246</v>
      </c>
      <c r="C54" s="154">
        <v>1599</v>
      </c>
      <c r="D54" s="154">
        <v>129</v>
      </c>
      <c r="E54" s="154">
        <v>49</v>
      </c>
      <c r="F54" s="154">
        <v>169</v>
      </c>
      <c r="G54" s="154">
        <v>300</v>
      </c>
      <c r="H54" s="154">
        <v>92840</v>
      </c>
      <c r="I54" s="154">
        <v>36107</v>
      </c>
      <c r="J54" s="154">
        <v>27699</v>
      </c>
      <c r="K54" s="154">
        <v>8911</v>
      </c>
      <c r="L54" s="154">
        <v>20120</v>
      </c>
      <c r="M54" s="154">
        <v>3</v>
      </c>
      <c r="N54" s="154" t="s">
        <v>472</v>
      </c>
      <c r="O54" s="154"/>
    </row>
    <row r="55" spans="1:15">
      <c r="A55" s="155">
        <v>33054</v>
      </c>
      <c r="B55" s="154">
        <v>2057</v>
      </c>
      <c r="C55" s="154">
        <v>1496</v>
      </c>
      <c r="D55" s="154">
        <v>112</v>
      </c>
      <c r="E55" s="154">
        <v>47</v>
      </c>
      <c r="F55" s="154">
        <v>128</v>
      </c>
      <c r="G55" s="154">
        <v>274</v>
      </c>
      <c r="H55" s="154">
        <v>92438</v>
      </c>
      <c r="I55" s="154">
        <v>35069</v>
      </c>
      <c r="J55" s="154">
        <v>27812</v>
      </c>
      <c r="K55" s="154">
        <v>8823</v>
      </c>
      <c r="L55" s="154">
        <v>20731</v>
      </c>
      <c r="M55" s="154">
        <v>3</v>
      </c>
      <c r="N55" s="154" t="s">
        <v>472</v>
      </c>
      <c r="O55" s="154"/>
    </row>
    <row r="56" spans="1:15">
      <c r="A56" s="155">
        <v>33085</v>
      </c>
      <c r="B56" s="154">
        <v>2024</v>
      </c>
      <c r="C56" s="154">
        <v>1483</v>
      </c>
      <c r="D56" s="154">
        <v>120</v>
      </c>
      <c r="E56" s="154">
        <v>50</v>
      </c>
      <c r="F56" s="154">
        <v>102</v>
      </c>
      <c r="G56" s="154">
        <v>269</v>
      </c>
      <c r="H56" s="154">
        <v>93365</v>
      </c>
      <c r="I56" s="154">
        <v>36025</v>
      </c>
      <c r="J56" s="154">
        <v>26974</v>
      </c>
      <c r="K56" s="154">
        <v>9008</v>
      </c>
      <c r="L56" s="154">
        <v>21332</v>
      </c>
      <c r="M56" s="154">
        <v>26</v>
      </c>
      <c r="N56" s="154" t="s">
        <v>472</v>
      </c>
      <c r="O56" s="154"/>
    </row>
    <row r="57" spans="1:15">
      <c r="A57" s="155">
        <v>33116</v>
      </c>
      <c r="B57" s="154">
        <v>2510</v>
      </c>
      <c r="C57" s="154">
        <v>1845</v>
      </c>
      <c r="D57" s="154">
        <v>156</v>
      </c>
      <c r="E57" s="154">
        <v>98</v>
      </c>
      <c r="F57" s="154">
        <v>140</v>
      </c>
      <c r="G57" s="154">
        <v>271</v>
      </c>
      <c r="H57" s="154">
        <v>93762</v>
      </c>
      <c r="I57" s="154">
        <v>37363</v>
      </c>
      <c r="J57" s="154">
        <v>25907</v>
      </c>
      <c r="K57" s="154">
        <v>8992</v>
      </c>
      <c r="L57" s="154">
        <v>21496</v>
      </c>
      <c r="M57" s="154">
        <v>4</v>
      </c>
      <c r="N57" s="154" t="s">
        <v>472</v>
      </c>
      <c r="O57" s="154"/>
    </row>
    <row r="58" spans="1:15">
      <c r="A58" s="155">
        <v>33146</v>
      </c>
      <c r="B58" s="154">
        <v>2692</v>
      </c>
      <c r="C58" s="154">
        <v>1920</v>
      </c>
      <c r="D58" s="154">
        <v>231</v>
      </c>
      <c r="E58" s="154">
        <v>108</v>
      </c>
      <c r="F58" s="154">
        <v>153</v>
      </c>
      <c r="G58" s="154">
        <v>280</v>
      </c>
      <c r="H58" s="154">
        <v>94629</v>
      </c>
      <c r="I58" s="154">
        <v>37274</v>
      </c>
      <c r="J58" s="154">
        <v>26187</v>
      </c>
      <c r="K58" s="154">
        <v>9412</v>
      </c>
      <c r="L58" s="154">
        <v>21753</v>
      </c>
      <c r="M58" s="154">
        <v>3</v>
      </c>
      <c r="N58" s="154" t="s">
        <v>472</v>
      </c>
      <c r="O58" s="154"/>
    </row>
    <row r="59" spans="1:15">
      <c r="A59" s="155">
        <v>33177</v>
      </c>
      <c r="B59" s="154">
        <v>2841</v>
      </c>
      <c r="C59" s="154">
        <v>1933</v>
      </c>
      <c r="D59" s="154">
        <v>338</v>
      </c>
      <c r="E59" s="154">
        <v>133</v>
      </c>
      <c r="F59" s="154">
        <v>178</v>
      </c>
      <c r="G59" s="154">
        <v>259</v>
      </c>
      <c r="H59" s="154">
        <v>95794</v>
      </c>
      <c r="I59" s="154">
        <v>37765</v>
      </c>
      <c r="J59" s="154">
        <v>25725</v>
      </c>
      <c r="K59" s="154">
        <v>9521</v>
      </c>
      <c r="L59" s="154">
        <v>22780</v>
      </c>
      <c r="M59" s="154">
        <v>3</v>
      </c>
      <c r="N59" s="154" t="s">
        <v>472</v>
      </c>
      <c r="O59" s="154"/>
    </row>
    <row r="60" spans="1:15">
      <c r="A60" s="155">
        <v>33207</v>
      </c>
      <c r="B60" s="154">
        <v>2906</v>
      </c>
      <c r="C60" s="154">
        <v>2085</v>
      </c>
      <c r="D60" s="154">
        <v>229</v>
      </c>
      <c r="E60" s="154">
        <v>141</v>
      </c>
      <c r="F60" s="154">
        <v>192</v>
      </c>
      <c r="G60" s="154">
        <v>259</v>
      </c>
      <c r="H60" s="154">
        <v>96568</v>
      </c>
      <c r="I60" s="154">
        <v>38127</v>
      </c>
      <c r="J60" s="154">
        <v>26157</v>
      </c>
      <c r="K60" s="154">
        <v>10165</v>
      </c>
      <c r="L60" s="154">
        <v>22116</v>
      </c>
      <c r="M60" s="154">
        <v>3</v>
      </c>
      <c r="N60" s="154" t="s">
        <v>472</v>
      </c>
      <c r="O60" s="154"/>
    </row>
    <row r="61" spans="1:15">
      <c r="A61" s="155">
        <v>33238</v>
      </c>
      <c r="B61" s="154">
        <v>2904</v>
      </c>
      <c r="C61" s="154">
        <v>2097</v>
      </c>
      <c r="D61" s="154">
        <v>227</v>
      </c>
      <c r="E61" s="154">
        <v>110</v>
      </c>
      <c r="F61" s="154">
        <v>207</v>
      </c>
      <c r="G61" s="154">
        <v>263</v>
      </c>
      <c r="H61" s="154">
        <v>96419</v>
      </c>
      <c r="I61" s="154">
        <v>37608</v>
      </c>
      <c r="J61" s="154">
        <v>26615</v>
      </c>
      <c r="K61" s="154">
        <v>10585</v>
      </c>
      <c r="L61" s="154">
        <v>21608</v>
      </c>
      <c r="M61" s="154">
        <v>3</v>
      </c>
      <c r="N61" s="154" t="s">
        <v>472</v>
      </c>
      <c r="O61" s="154"/>
    </row>
    <row r="62" spans="1:15">
      <c r="A62" s="155">
        <v>33269</v>
      </c>
      <c r="B62" s="154">
        <v>2903</v>
      </c>
      <c r="C62" s="154">
        <v>2103</v>
      </c>
      <c r="D62" s="154">
        <v>206</v>
      </c>
      <c r="E62" s="154">
        <v>123</v>
      </c>
      <c r="F62" s="154">
        <v>223</v>
      </c>
      <c r="G62" s="154">
        <v>248</v>
      </c>
      <c r="H62" s="154">
        <v>96506</v>
      </c>
      <c r="I62" s="154">
        <v>37719</v>
      </c>
      <c r="J62" s="154">
        <v>26200</v>
      </c>
      <c r="K62" s="154">
        <v>10709</v>
      </c>
      <c r="L62" s="154">
        <v>21875</v>
      </c>
      <c r="M62" s="154">
        <v>3</v>
      </c>
      <c r="N62" s="154" t="s">
        <v>472</v>
      </c>
      <c r="O62" s="154"/>
    </row>
    <row r="63" spans="1:15">
      <c r="A63" s="155">
        <v>33297</v>
      </c>
      <c r="B63" s="154">
        <v>2723</v>
      </c>
      <c r="C63" s="154">
        <v>1952</v>
      </c>
      <c r="D63" s="154">
        <v>181</v>
      </c>
      <c r="E63" s="154">
        <v>109</v>
      </c>
      <c r="F63" s="154">
        <v>231</v>
      </c>
      <c r="G63" s="154">
        <v>250</v>
      </c>
      <c r="H63" s="154">
        <v>96285</v>
      </c>
      <c r="I63" s="154">
        <v>36239</v>
      </c>
      <c r="J63" s="154">
        <v>27089</v>
      </c>
      <c r="K63" s="154">
        <v>10844</v>
      </c>
      <c r="L63" s="154">
        <v>22110</v>
      </c>
      <c r="M63" s="154">
        <v>3</v>
      </c>
      <c r="N63" s="154" t="s">
        <v>472</v>
      </c>
      <c r="O63" s="154"/>
    </row>
    <row r="64" spans="1:15">
      <c r="A64" s="155">
        <v>33328</v>
      </c>
      <c r="B64" s="154">
        <v>3046</v>
      </c>
      <c r="C64" s="154">
        <v>2091</v>
      </c>
      <c r="D64" s="154">
        <v>253</v>
      </c>
      <c r="E64" s="154">
        <v>93</v>
      </c>
      <c r="F64" s="154">
        <v>336</v>
      </c>
      <c r="G64" s="154">
        <v>273</v>
      </c>
      <c r="H64" s="154">
        <v>98134</v>
      </c>
      <c r="I64" s="154">
        <v>35883</v>
      </c>
      <c r="J64" s="154">
        <v>29577</v>
      </c>
      <c r="K64" s="154">
        <v>10407</v>
      </c>
      <c r="L64" s="154">
        <v>22264</v>
      </c>
      <c r="M64" s="154">
        <v>3</v>
      </c>
      <c r="N64" s="154" t="s">
        <v>472</v>
      </c>
      <c r="O64" s="154"/>
    </row>
    <row r="65" spans="1:15">
      <c r="A65" s="155">
        <v>33358</v>
      </c>
      <c r="B65" s="154">
        <v>2944</v>
      </c>
      <c r="C65" s="154">
        <v>2068</v>
      </c>
      <c r="D65" s="154">
        <v>236</v>
      </c>
      <c r="E65" s="154">
        <v>89</v>
      </c>
      <c r="F65" s="154">
        <v>278</v>
      </c>
      <c r="G65" s="154">
        <v>273</v>
      </c>
      <c r="H65" s="154">
        <v>90427</v>
      </c>
      <c r="I65" s="154">
        <v>35750</v>
      </c>
      <c r="J65" s="154">
        <v>23699</v>
      </c>
      <c r="K65" s="154">
        <v>9589</v>
      </c>
      <c r="L65" s="154">
        <v>21386</v>
      </c>
      <c r="M65" s="154">
        <v>3</v>
      </c>
      <c r="N65" s="154" t="s">
        <v>472</v>
      </c>
      <c r="O65" s="154"/>
    </row>
    <row r="66" spans="1:15">
      <c r="A66" s="155">
        <v>33389</v>
      </c>
      <c r="B66" s="154">
        <v>3440</v>
      </c>
      <c r="C66" s="154">
        <v>2188</v>
      </c>
      <c r="D66" s="154">
        <v>434</v>
      </c>
      <c r="E66" s="154">
        <v>185</v>
      </c>
      <c r="F66" s="154">
        <v>357</v>
      </c>
      <c r="G66" s="154">
        <v>276</v>
      </c>
      <c r="H66" s="154">
        <v>98658</v>
      </c>
      <c r="I66" s="154">
        <v>36727</v>
      </c>
      <c r="J66" s="154">
        <v>29078</v>
      </c>
      <c r="K66" s="154">
        <v>10171</v>
      </c>
      <c r="L66" s="154">
        <v>22679</v>
      </c>
      <c r="M66" s="154">
        <v>3</v>
      </c>
      <c r="N66" s="154" t="s">
        <v>472</v>
      </c>
      <c r="O66" s="154"/>
    </row>
    <row r="67" spans="1:15">
      <c r="A67" s="155">
        <v>33419</v>
      </c>
      <c r="B67" s="154">
        <v>2956</v>
      </c>
      <c r="C67" s="154">
        <v>2003</v>
      </c>
      <c r="D67" s="154">
        <v>287</v>
      </c>
      <c r="E67" s="154">
        <v>118</v>
      </c>
      <c r="F67" s="154">
        <v>254</v>
      </c>
      <c r="G67" s="154">
        <v>294</v>
      </c>
      <c r="H67" s="154">
        <v>100063</v>
      </c>
      <c r="I67" s="154">
        <v>36332</v>
      </c>
      <c r="J67" s="154">
        <v>30264</v>
      </c>
      <c r="K67" s="154">
        <v>10386</v>
      </c>
      <c r="L67" s="154">
        <v>23078</v>
      </c>
      <c r="M67" s="154">
        <v>3</v>
      </c>
      <c r="N67" s="154" t="s">
        <v>472</v>
      </c>
      <c r="O67" s="154"/>
    </row>
    <row r="68" spans="1:15">
      <c r="A68" s="155">
        <v>33450</v>
      </c>
      <c r="B68" s="154">
        <v>2989</v>
      </c>
      <c r="C68" s="154">
        <v>1885</v>
      </c>
      <c r="D68" s="154">
        <v>430</v>
      </c>
      <c r="E68" s="154">
        <v>120</v>
      </c>
      <c r="F68" s="154">
        <v>271</v>
      </c>
      <c r="G68" s="154">
        <v>283</v>
      </c>
      <c r="H68" s="154">
        <v>100371</v>
      </c>
      <c r="I68" s="154">
        <v>36410</v>
      </c>
      <c r="J68" s="154">
        <v>29901</v>
      </c>
      <c r="K68" s="154">
        <v>10656</v>
      </c>
      <c r="L68" s="154">
        <v>23401</v>
      </c>
      <c r="M68" s="154">
        <v>3</v>
      </c>
      <c r="N68" s="154" t="s">
        <v>472</v>
      </c>
      <c r="O68" s="154"/>
    </row>
    <row r="69" spans="1:15">
      <c r="A69" s="155">
        <v>33481</v>
      </c>
      <c r="B69" s="154">
        <v>2810</v>
      </c>
      <c r="C69" s="154">
        <v>1865</v>
      </c>
      <c r="D69" s="154">
        <v>263</v>
      </c>
      <c r="E69" s="154">
        <v>115</v>
      </c>
      <c r="F69" s="154">
        <v>294</v>
      </c>
      <c r="G69" s="154">
        <v>273</v>
      </c>
      <c r="H69" s="154">
        <v>100041</v>
      </c>
      <c r="I69" s="154">
        <v>36274</v>
      </c>
      <c r="J69" s="154">
        <v>29490</v>
      </c>
      <c r="K69" s="154">
        <v>10783</v>
      </c>
      <c r="L69" s="154">
        <v>23492</v>
      </c>
      <c r="M69" s="154">
        <v>2</v>
      </c>
      <c r="N69" s="154" t="s">
        <v>472</v>
      </c>
      <c r="O69" s="154"/>
    </row>
    <row r="70" spans="1:15">
      <c r="A70" s="155">
        <v>33511</v>
      </c>
      <c r="B70" s="154">
        <v>2789</v>
      </c>
      <c r="C70" s="154">
        <v>1804</v>
      </c>
      <c r="D70" s="154">
        <v>319</v>
      </c>
      <c r="E70" s="154">
        <v>141</v>
      </c>
      <c r="F70" s="154">
        <v>256</v>
      </c>
      <c r="G70" s="154">
        <v>269</v>
      </c>
      <c r="H70" s="154">
        <v>98885</v>
      </c>
      <c r="I70" s="154">
        <v>35942</v>
      </c>
      <c r="J70" s="154">
        <v>28621</v>
      </c>
      <c r="K70" s="154">
        <v>10842</v>
      </c>
      <c r="L70" s="154">
        <v>23472</v>
      </c>
      <c r="M70" s="154">
        <v>8</v>
      </c>
      <c r="N70" s="154" t="s">
        <v>472</v>
      </c>
      <c r="O70" s="154"/>
    </row>
    <row r="71" spans="1:15">
      <c r="A71" s="155">
        <v>33542</v>
      </c>
      <c r="B71" s="154">
        <v>3022</v>
      </c>
      <c r="C71" s="154">
        <v>1948</v>
      </c>
      <c r="D71" s="154">
        <v>315</v>
      </c>
      <c r="E71" s="154">
        <v>166</v>
      </c>
      <c r="F71" s="154">
        <v>319</v>
      </c>
      <c r="G71" s="154">
        <v>274</v>
      </c>
      <c r="H71" s="154">
        <v>99406</v>
      </c>
      <c r="I71" s="154">
        <v>36095</v>
      </c>
      <c r="J71" s="154">
        <v>28272</v>
      </c>
      <c r="K71" s="154">
        <v>11134</v>
      </c>
      <c r="L71" s="154">
        <v>23901</v>
      </c>
      <c r="M71" s="154">
        <v>4</v>
      </c>
      <c r="N71" s="154" t="s">
        <v>472</v>
      </c>
      <c r="O71" s="154"/>
    </row>
    <row r="72" spans="1:15">
      <c r="A72" s="155">
        <v>33572</v>
      </c>
      <c r="B72" s="154">
        <v>2930</v>
      </c>
      <c r="C72" s="154">
        <v>1960</v>
      </c>
      <c r="D72" s="154">
        <v>237</v>
      </c>
      <c r="E72" s="154">
        <v>189</v>
      </c>
      <c r="F72" s="154">
        <v>270</v>
      </c>
      <c r="G72" s="154">
        <v>274</v>
      </c>
      <c r="H72" s="154">
        <v>97948</v>
      </c>
      <c r="I72" s="154">
        <v>35678</v>
      </c>
      <c r="J72" s="154">
        <v>26850</v>
      </c>
      <c r="K72" s="154">
        <v>11345</v>
      </c>
      <c r="L72" s="154">
        <v>24071</v>
      </c>
      <c r="M72" s="154">
        <v>4</v>
      </c>
      <c r="N72" s="154" t="s">
        <v>472</v>
      </c>
      <c r="O72" s="154"/>
    </row>
    <row r="73" spans="1:15">
      <c r="A73" s="155">
        <v>33603</v>
      </c>
      <c r="B73" s="154">
        <v>2987</v>
      </c>
      <c r="C73" s="154">
        <v>2073</v>
      </c>
      <c r="D73" s="154">
        <v>276</v>
      </c>
      <c r="E73" s="154">
        <v>110</v>
      </c>
      <c r="F73" s="154">
        <v>272</v>
      </c>
      <c r="G73" s="154">
        <v>256</v>
      </c>
      <c r="H73" s="154">
        <v>95098</v>
      </c>
      <c r="I73" s="154">
        <v>34480</v>
      </c>
      <c r="J73" s="154">
        <v>25199</v>
      </c>
      <c r="K73" s="154">
        <v>11752</v>
      </c>
      <c r="L73" s="154">
        <v>23595</v>
      </c>
      <c r="M73" s="154">
        <v>72</v>
      </c>
      <c r="N73" s="154" t="s">
        <v>472</v>
      </c>
      <c r="O73" s="154"/>
    </row>
    <row r="74" spans="1:15">
      <c r="A74" s="155">
        <v>33634</v>
      </c>
      <c r="B74" s="154">
        <v>2825</v>
      </c>
      <c r="C74" s="154">
        <v>1881</v>
      </c>
      <c r="D74" s="154">
        <v>313</v>
      </c>
      <c r="E74" s="154">
        <v>91</v>
      </c>
      <c r="F74" s="154">
        <v>280</v>
      </c>
      <c r="G74" s="154">
        <v>260</v>
      </c>
      <c r="H74" s="154">
        <v>96596</v>
      </c>
      <c r="I74" s="154">
        <v>33731</v>
      </c>
      <c r="J74" s="154">
        <v>26418</v>
      </c>
      <c r="K74" s="154">
        <v>11575</v>
      </c>
      <c r="L74" s="154">
        <v>24744</v>
      </c>
      <c r="M74" s="154">
        <v>128</v>
      </c>
      <c r="N74" s="154" t="s">
        <v>472</v>
      </c>
      <c r="O74" s="154"/>
    </row>
    <row r="75" spans="1:15">
      <c r="A75" s="155">
        <v>33663</v>
      </c>
      <c r="B75" s="154">
        <v>2837</v>
      </c>
      <c r="C75" s="154">
        <v>1831</v>
      </c>
      <c r="D75" s="154">
        <v>327</v>
      </c>
      <c r="E75" s="154">
        <v>100</v>
      </c>
      <c r="F75" s="154">
        <v>301</v>
      </c>
      <c r="G75" s="154">
        <v>278</v>
      </c>
      <c r="H75" s="154">
        <v>97446</v>
      </c>
      <c r="I75" s="154">
        <v>33049</v>
      </c>
      <c r="J75" s="154">
        <v>26676</v>
      </c>
      <c r="K75" s="154">
        <v>11970</v>
      </c>
      <c r="L75" s="154">
        <v>25620</v>
      </c>
      <c r="M75" s="154">
        <v>131</v>
      </c>
      <c r="N75" s="154" t="s">
        <v>472</v>
      </c>
      <c r="O75" s="154"/>
    </row>
    <row r="76" spans="1:15">
      <c r="A76" s="155">
        <v>33694</v>
      </c>
      <c r="B76" s="154">
        <v>2699</v>
      </c>
      <c r="C76" s="154">
        <v>1812</v>
      </c>
      <c r="D76" s="154">
        <v>264</v>
      </c>
      <c r="E76" s="154">
        <v>106</v>
      </c>
      <c r="F76" s="154">
        <v>246</v>
      </c>
      <c r="G76" s="154">
        <v>271</v>
      </c>
      <c r="H76" s="154">
        <v>97580</v>
      </c>
      <c r="I76" s="154">
        <v>32738</v>
      </c>
      <c r="J76" s="154">
        <v>26616</v>
      </c>
      <c r="K76" s="154">
        <v>12331</v>
      </c>
      <c r="L76" s="154">
        <v>25764</v>
      </c>
      <c r="M76" s="154">
        <v>131</v>
      </c>
      <c r="N76" s="154" t="s">
        <v>472</v>
      </c>
      <c r="O76" s="154"/>
    </row>
    <row r="77" spans="1:15">
      <c r="A77" s="155">
        <v>33724</v>
      </c>
      <c r="B77" s="154">
        <v>2599</v>
      </c>
      <c r="C77" s="154">
        <v>1728</v>
      </c>
      <c r="D77" s="154">
        <v>245</v>
      </c>
      <c r="E77" s="154">
        <v>150</v>
      </c>
      <c r="F77" s="154">
        <v>206</v>
      </c>
      <c r="G77" s="154">
        <v>270</v>
      </c>
      <c r="H77" s="154">
        <v>99040</v>
      </c>
      <c r="I77" s="154">
        <v>32839</v>
      </c>
      <c r="J77" s="154">
        <v>26798</v>
      </c>
      <c r="K77" s="154">
        <v>12862</v>
      </c>
      <c r="L77" s="154">
        <v>26539</v>
      </c>
      <c r="M77" s="154">
        <v>2</v>
      </c>
      <c r="N77" s="154" t="s">
        <v>472</v>
      </c>
      <c r="O77" s="154"/>
    </row>
    <row r="78" spans="1:15">
      <c r="A78" s="155">
        <v>33755</v>
      </c>
      <c r="B78" s="154">
        <v>2599</v>
      </c>
      <c r="C78" s="154">
        <v>1787</v>
      </c>
      <c r="D78" s="154">
        <v>221</v>
      </c>
      <c r="E78" s="154">
        <v>117</v>
      </c>
      <c r="F78" s="154">
        <v>213</v>
      </c>
      <c r="G78" s="154">
        <v>261</v>
      </c>
      <c r="H78" s="154">
        <v>99487</v>
      </c>
      <c r="I78" s="154">
        <v>33608</v>
      </c>
      <c r="J78" s="154">
        <v>25852</v>
      </c>
      <c r="K78" s="154">
        <v>13039</v>
      </c>
      <c r="L78" s="154">
        <v>26866</v>
      </c>
      <c r="M78" s="154">
        <v>122</v>
      </c>
      <c r="N78" s="154" t="s">
        <v>472</v>
      </c>
      <c r="O78" s="154"/>
    </row>
    <row r="79" spans="1:15">
      <c r="A79" s="155">
        <v>33785</v>
      </c>
      <c r="B79" s="154">
        <v>2654</v>
      </c>
      <c r="C79" s="154">
        <v>1872</v>
      </c>
      <c r="D79" s="154">
        <v>181</v>
      </c>
      <c r="E79" s="154">
        <v>100</v>
      </c>
      <c r="F79" s="154">
        <v>250</v>
      </c>
      <c r="G79" s="154">
        <v>251</v>
      </c>
      <c r="H79" s="154">
        <v>97941</v>
      </c>
      <c r="I79" s="154">
        <v>34556</v>
      </c>
      <c r="J79" s="154">
        <v>24176</v>
      </c>
      <c r="K79" s="154">
        <v>12581</v>
      </c>
      <c r="L79" s="154">
        <v>26511</v>
      </c>
      <c r="M79" s="154">
        <v>117</v>
      </c>
      <c r="N79" s="154" t="s">
        <v>472</v>
      </c>
      <c r="O79" s="154"/>
    </row>
    <row r="80" spans="1:15">
      <c r="A80" s="155">
        <v>33816</v>
      </c>
      <c r="B80" s="154">
        <v>2481</v>
      </c>
      <c r="C80" s="154">
        <v>1754</v>
      </c>
      <c r="D80" s="154">
        <v>165</v>
      </c>
      <c r="E80" s="154">
        <v>95</v>
      </c>
      <c r="F80" s="154">
        <v>218</v>
      </c>
      <c r="G80" s="154">
        <v>249</v>
      </c>
      <c r="H80" s="154">
        <v>97316</v>
      </c>
      <c r="I80" s="154">
        <v>34888</v>
      </c>
      <c r="J80" s="154">
        <v>23119</v>
      </c>
      <c r="K80" s="154">
        <v>12956</v>
      </c>
      <c r="L80" s="154">
        <v>26236</v>
      </c>
      <c r="M80" s="154">
        <v>117</v>
      </c>
      <c r="N80" s="154" t="s">
        <v>472</v>
      </c>
      <c r="O80" s="154"/>
    </row>
    <row r="81" spans="1:15">
      <c r="A81" s="155">
        <v>33847</v>
      </c>
      <c r="B81" s="154">
        <v>2430</v>
      </c>
      <c r="C81" s="154">
        <v>1705</v>
      </c>
      <c r="D81" s="154">
        <v>182</v>
      </c>
      <c r="E81" s="154">
        <v>103</v>
      </c>
      <c r="F81" s="154">
        <v>212</v>
      </c>
      <c r="G81" s="154">
        <v>228</v>
      </c>
      <c r="H81" s="154">
        <v>96926</v>
      </c>
      <c r="I81" s="154">
        <v>35216</v>
      </c>
      <c r="J81" s="154">
        <v>22348</v>
      </c>
      <c r="K81" s="154">
        <v>13301</v>
      </c>
      <c r="L81" s="154">
        <v>25954</v>
      </c>
      <c r="M81" s="154">
        <v>107</v>
      </c>
      <c r="N81" s="154" t="s">
        <v>472</v>
      </c>
      <c r="O81" s="154"/>
    </row>
    <row r="82" spans="1:15">
      <c r="A82" s="155">
        <v>33877</v>
      </c>
      <c r="B82" s="154">
        <v>2503</v>
      </c>
      <c r="C82" s="154">
        <v>1775</v>
      </c>
      <c r="D82" s="154">
        <v>212</v>
      </c>
      <c r="E82" s="154">
        <v>108</v>
      </c>
      <c r="F82" s="154">
        <v>183</v>
      </c>
      <c r="G82" s="154">
        <v>225</v>
      </c>
      <c r="H82" s="154">
        <v>94358</v>
      </c>
      <c r="I82" s="154">
        <v>34290</v>
      </c>
      <c r="J82" s="154">
        <v>22717</v>
      </c>
      <c r="K82" s="154">
        <v>13474</v>
      </c>
      <c r="L82" s="154">
        <v>23766</v>
      </c>
      <c r="M82" s="154">
        <v>111</v>
      </c>
      <c r="N82" s="154" t="s">
        <v>472</v>
      </c>
      <c r="O82" s="154"/>
    </row>
    <row r="83" spans="1:15">
      <c r="A83" s="155">
        <v>33908</v>
      </c>
      <c r="B83" s="154">
        <v>2512</v>
      </c>
      <c r="C83" s="154">
        <v>1672</v>
      </c>
      <c r="D83" s="154">
        <v>206</v>
      </c>
      <c r="E83" s="154">
        <v>157</v>
      </c>
      <c r="F83" s="154">
        <v>231</v>
      </c>
      <c r="G83" s="154">
        <v>246</v>
      </c>
      <c r="H83" s="154">
        <v>96063</v>
      </c>
      <c r="I83" s="154">
        <v>33696</v>
      </c>
      <c r="J83" s="154">
        <v>24880</v>
      </c>
      <c r="K83" s="154">
        <v>13835</v>
      </c>
      <c r="L83" s="154">
        <v>23537</v>
      </c>
      <c r="M83" s="154">
        <v>115</v>
      </c>
      <c r="N83" s="154" t="s">
        <v>472</v>
      </c>
      <c r="O83" s="154"/>
    </row>
    <row r="84" spans="1:15">
      <c r="A84" s="155">
        <v>33938</v>
      </c>
      <c r="B84" s="154">
        <v>2517</v>
      </c>
      <c r="C84" s="154">
        <v>1628</v>
      </c>
      <c r="D84" s="154">
        <v>221</v>
      </c>
      <c r="E84" s="154">
        <v>187</v>
      </c>
      <c r="F84" s="154">
        <v>227</v>
      </c>
      <c r="G84" s="154">
        <v>254</v>
      </c>
      <c r="H84" s="154">
        <v>98085</v>
      </c>
      <c r="I84" s="154">
        <v>33573</v>
      </c>
      <c r="J84" s="154">
        <v>26003</v>
      </c>
      <c r="K84" s="154">
        <v>15112</v>
      </c>
      <c r="L84" s="154">
        <v>23278</v>
      </c>
      <c r="M84" s="154">
        <v>119</v>
      </c>
      <c r="N84" s="154" t="s">
        <v>472</v>
      </c>
      <c r="O84" s="154"/>
    </row>
    <row r="85" spans="1:15">
      <c r="A85" s="155">
        <v>33969</v>
      </c>
      <c r="B85" s="154">
        <v>2778</v>
      </c>
      <c r="C85" s="154">
        <v>1945</v>
      </c>
      <c r="D85" s="154">
        <v>227</v>
      </c>
      <c r="E85" s="154">
        <v>165</v>
      </c>
      <c r="F85" s="154">
        <v>193</v>
      </c>
      <c r="G85" s="154">
        <v>248</v>
      </c>
      <c r="H85" s="154">
        <v>96977</v>
      </c>
      <c r="I85" s="154">
        <v>32873</v>
      </c>
      <c r="J85" s="154">
        <v>26391</v>
      </c>
      <c r="K85" s="154">
        <v>14967</v>
      </c>
      <c r="L85" s="154">
        <v>22620</v>
      </c>
      <c r="M85" s="154">
        <v>126</v>
      </c>
      <c r="N85" s="154" t="s">
        <v>472</v>
      </c>
      <c r="O85" s="154"/>
    </row>
    <row r="86" spans="1:15">
      <c r="A86" s="155">
        <v>34000</v>
      </c>
      <c r="B86" s="154">
        <v>2908</v>
      </c>
      <c r="C86" s="154">
        <v>1962</v>
      </c>
      <c r="D86" s="154">
        <v>239</v>
      </c>
      <c r="E86" s="154">
        <v>198</v>
      </c>
      <c r="F86" s="154">
        <v>277</v>
      </c>
      <c r="G86" s="154">
        <v>232</v>
      </c>
      <c r="H86" s="154">
        <v>96054</v>
      </c>
      <c r="I86" s="154">
        <v>31360</v>
      </c>
      <c r="J86" s="154">
        <v>26388</v>
      </c>
      <c r="K86" s="154">
        <v>16015</v>
      </c>
      <c r="L86" s="154">
        <v>22166</v>
      </c>
      <c r="M86" s="154">
        <v>125</v>
      </c>
      <c r="N86" s="154" t="s">
        <v>472</v>
      </c>
      <c r="O86" s="154"/>
    </row>
    <row r="87" spans="1:15">
      <c r="A87" s="155">
        <v>34028</v>
      </c>
      <c r="B87" s="154">
        <v>2778</v>
      </c>
      <c r="C87" s="154">
        <v>1917</v>
      </c>
      <c r="D87" s="154">
        <v>191</v>
      </c>
      <c r="E87" s="154">
        <v>173</v>
      </c>
      <c r="F87" s="154">
        <v>257</v>
      </c>
      <c r="G87" s="154">
        <v>240</v>
      </c>
      <c r="H87" s="154">
        <v>96596</v>
      </c>
      <c r="I87" s="154">
        <v>31015</v>
      </c>
      <c r="J87" s="154">
        <v>27907</v>
      </c>
      <c r="K87" s="154">
        <v>15111</v>
      </c>
      <c r="L87" s="154">
        <v>22428</v>
      </c>
      <c r="M87" s="154">
        <v>135</v>
      </c>
      <c r="N87" s="154" t="s">
        <v>472</v>
      </c>
      <c r="O87" s="154"/>
    </row>
    <row r="88" spans="1:15">
      <c r="A88" s="155">
        <v>34059</v>
      </c>
      <c r="B88" s="154">
        <v>3292</v>
      </c>
      <c r="C88" s="154">
        <v>2048</v>
      </c>
      <c r="D88" s="154">
        <v>193</v>
      </c>
      <c r="E88" s="154">
        <v>234</v>
      </c>
      <c r="F88" s="154">
        <v>581</v>
      </c>
      <c r="G88" s="154">
        <v>236</v>
      </c>
      <c r="H88" s="154">
        <v>94562</v>
      </c>
      <c r="I88" s="154">
        <v>30867</v>
      </c>
      <c r="J88" s="154">
        <v>26167</v>
      </c>
      <c r="K88" s="154">
        <v>14795</v>
      </c>
      <c r="L88" s="154">
        <v>22602</v>
      </c>
      <c r="M88" s="154">
        <v>131</v>
      </c>
      <c r="N88" s="154" t="s">
        <v>472</v>
      </c>
      <c r="O88" s="154"/>
    </row>
    <row r="89" spans="1:15">
      <c r="A89" s="155">
        <v>34089</v>
      </c>
      <c r="B89" s="154">
        <v>3010</v>
      </c>
      <c r="C89" s="154">
        <v>1979</v>
      </c>
      <c r="D89" s="154">
        <v>289</v>
      </c>
      <c r="E89" s="154">
        <v>204</v>
      </c>
      <c r="F89" s="154">
        <v>311</v>
      </c>
      <c r="G89" s="154">
        <v>227</v>
      </c>
      <c r="H89" s="154">
        <v>90635</v>
      </c>
      <c r="I89" s="154">
        <v>29957</v>
      </c>
      <c r="J89" s="154">
        <v>24980</v>
      </c>
      <c r="K89" s="154">
        <v>13939</v>
      </c>
      <c r="L89" s="154">
        <v>21631</v>
      </c>
      <c r="M89" s="154">
        <v>128</v>
      </c>
      <c r="N89" s="154" t="s">
        <v>472</v>
      </c>
      <c r="O89" s="154"/>
    </row>
    <row r="90" spans="1:15">
      <c r="A90" s="155">
        <v>34120</v>
      </c>
      <c r="B90" s="154">
        <v>2816</v>
      </c>
      <c r="C90" s="154">
        <v>1883</v>
      </c>
      <c r="D90" s="154">
        <v>213</v>
      </c>
      <c r="E90" s="154">
        <v>162</v>
      </c>
      <c r="F90" s="154">
        <v>305</v>
      </c>
      <c r="G90" s="154">
        <v>253</v>
      </c>
      <c r="H90" s="154">
        <v>87263</v>
      </c>
      <c r="I90" s="154">
        <v>28839</v>
      </c>
      <c r="J90" s="154">
        <v>23972</v>
      </c>
      <c r="K90" s="154">
        <v>13224</v>
      </c>
      <c r="L90" s="154">
        <v>21091</v>
      </c>
      <c r="M90" s="154">
        <v>137</v>
      </c>
      <c r="N90" s="154" t="s">
        <v>472</v>
      </c>
      <c r="O90" s="154"/>
    </row>
    <row r="91" spans="1:15">
      <c r="A91" s="155">
        <v>34150</v>
      </c>
      <c r="B91" s="154">
        <v>2874</v>
      </c>
      <c r="C91" s="154">
        <v>1924</v>
      </c>
      <c r="D91" s="154">
        <v>210</v>
      </c>
      <c r="E91" s="154">
        <v>193</v>
      </c>
      <c r="F91" s="154">
        <v>284</v>
      </c>
      <c r="G91" s="154">
        <v>263</v>
      </c>
      <c r="H91" s="154">
        <v>87671</v>
      </c>
      <c r="I91" s="154">
        <v>28835</v>
      </c>
      <c r="J91" s="154">
        <v>24670</v>
      </c>
      <c r="K91" s="154">
        <v>12725</v>
      </c>
      <c r="L91" s="154">
        <v>21300</v>
      </c>
      <c r="M91" s="154">
        <v>141</v>
      </c>
      <c r="N91" s="154" t="s">
        <v>472</v>
      </c>
      <c r="O91" s="154"/>
    </row>
    <row r="92" spans="1:15">
      <c r="A92" s="155">
        <v>34181</v>
      </c>
      <c r="B92" s="154">
        <v>3264</v>
      </c>
      <c r="C92" s="154">
        <v>2043</v>
      </c>
      <c r="D92" s="154">
        <v>400</v>
      </c>
      <c r="E92" s="154">
        <v>198</v>
      </c>
      <c r="F92" s="154">
        <v>349</v>
      </c>
      <c r="G92" s="154">
        <v>274</v>
      </c>
      <c r="H92" s="154">
        <v>88118</v>
      </c>
      <c r="I92" s="154">
        <v>28398</v>
      </c>
      <c r="J92" s="154">
        <v>25544</v>
      </c>
      <c r="K92" s="154">
        <v>12690</v>
      </c>
      <c r="L92" s="154">
        <v>21335</v>
      </c>
      <c r="M92" s="154">
        <v>151</v>
      </c>
      <c r="N92" s="154" t="s">
        <v>472</v>
      </c>
      <c r="O92" s="154"/>
    </row>
    <row r="93" spans="1:15">
      <c r="A93" s="155">
        <v>34212</v>
      </c>
      <c r="B93" s="154">
        <v>3219</v>
      </c>
      <c r="C93" s="154">
        <v>2075</v>
      </c>
      <c r="D93" s="154">
        <v>307</v>
      </c>
      <c r="E93" s="154">
        <v>239</v>
      </c>
      <c r="F93" s="154">
        <v>344</v>
      </c>
      <c r="G93" s="154">
        <v>254</v>
      </c>
      <c r="H93" s="154">
        <v>86637</v>
      </c>
      <c r="I93" s="154">
        <v>28042</v>
      </c>
      <c r="J93" s="154">
        <v>24770</v>
      </c>
      <c r="K93" s="154">
        <v>12739</v>
      </c>
      <c r="L93" s="154">
        <v>20952</v>
      </c>
      <c r="M93" s="154">
        <v>134</v>
      </c>
      <c r="N93" s="154" t="s">
        <v>472</v>
      </c>
      <c r="O93" s="154"/>
    </row>
    <row r="94" spans="1:15">
      <c r="A94" s="155">
        <v>34242</v>
      </c>
      <c r="B94" s="154">
        <v>2975</v>
      </c>
      <c r="C94" s="154">
        <v>2061</v>
      </c>
      <c r="D94" s="154">
        <v>289</v>
      </c>
      <c r="E94" s="154">
        <v>152</v>
      </c>
      <c r="F94" s="154">
        <v>234</v>
      </c>
      <c r="G94" s="154">
        <v>239</v>
      </c>
      <c r="H94" s="154">
        <v>83177</v>
      </c>
      <c r="I94" s="154">
        <v>27733</v>
      </c>
      <c r="J94" s="154">
        <v>23475</v>
      </c>
      <c r="K94" s="154">
        <v>12224</v>
      </c>
      <c r="L94" s="154">
        <v>19621</v>
      </c>
      <c r="M94" s="154">
        <v>124</v>
      </c>
      <c r="N94" s="154" t="s">
        <v>472</v>
      </c>
      <c r="O94" s="154"/>
    </row>
    <row r="95" spans="1:15">
      <c r="A95" s="155">
        <v>34273</v>
      </c>
      <c r="B95" s="154">
        <v>3232</v>
      </c>
      <c r="C95" s="154">
        <v>2044</v>
      </c>
      <c r="D95" s="154">
        <v>376</v>
      </c>
      <c r="E95" s="154">
        <v>256</v>
      </c>
      <c r="F95" s="154">
        <v>303</v>
      </c>
      <c r="G95" s="154">
        <v>253</v>
      </c>
      <c r="H95" s="154">
        <v>83760</v>
      </c>
      <c r="I95" s="154">
        <v>27358</v>
      </c>
      <c r="J95" s="154">
        <v>24032</v>
      </c>
      <c r="K95" s="154">
        <v>12398</v>
      </c>
      <c r="L95" s="154">
        <v>19837</v>
      </c>
      <c r="M95" s="154">
        <v>135</v>
      </c>
      <c r="N95" s="154" t="s">
        <v>472</v>
      </c>
      <c r="O95" s="154"/>
    </row>
    <row r="96" spans="1:15">
      <c r="A96" s="155">
        <v>34303</v>
      </c>
      <c r="B96" s="154">
        <v>2537</v>
      </c>
      <c r="C96" s="154">
        <v>1758</v>
      </c>
      <c r="D96" s="154">
        <v>214</v>
      </c>
      <c r="E96" s="154">
        <v>128</v>
      </c>
      <c r="F96" s="154">
        <v>181</v>
      </c>
      <c r="G96" s="154">
        <v>256</v>
      </c>
      <c r="H96" s="154">
        <v>83431</v>
      </c>
      <c r="I96" s="154">
        <v>27701</v>
      </c>
      <c r="J96" s="154">
        <v>23844</v>
      </c>
      <c r="K96" s="154">
        <v>12314</v>
      </c>
      <c r="L96" s="154">
        <v>19434</v>
      </c>
      <c r="M96" s="154">
        <v>138</v>
      </c>
      <c r="N96" s="154" t="s">
        <v>472</v>
      </c>
      <c r="O96" s="154"/>
    </row>
    <row r="97" spans="1:15">
      <c r="A97" s="155">
        <v>34334</v>
      </c>
      <c r="B97" s="154">
        <v>3163</v>
      </c>
      <c r="C97" s="154">
        <v>2248</v>
      </c>
      <c r="D97" s="154">
        <v>233</v>
      </c>
      <c r="E97" s="154">
        <v>147</v>
      </c>
      <c r="F97" s="154">
        <v>277</v>
      </c>
      <c r="G97" s="154">
        <v>258</v>
      </c>
      <c r="H97" s="154">
        <v>82441</v>
      </c>
      <c r="I97" s="154">
        <v>28052</v>
      </c>
      <c r="J97" s="154">
        <v>23522</v>
      </c>
      <c r="K97" s="154">
        <v>11860</v>
      </c>
      <c r="L97" s="154">
        <v>18864</v>
      </c>
      <c r="M97" s="154">
        <v>143</v>
      </c>
      <c r="N97" s="154">
        <v>344</v>
      </c>
      <c r="O97" s="154"/>
    </row>
    <row r="98" spans="1:15">
      <c r="A98" s="155">
        <v>34365</v>
      </c>
      <c r="B98" s="154">
        <v>3233</v>
      </c>
      <c r="C98" s="154">
        <v>2334</v>
      </c>
      <c r="D98" s="154">
        <v>241</v>
      </c>
      <c r="E98" s="154">
        <v>165</v>
      </c>
      <c r="F98" s="154">
        <v>239</v>
      </c>
      <c r="G98" s="154">
        <v>254</v>
      </c>
      <c r="H98" s="154">
        <v>81884</v>
      </c>
      <c r="I98" s="154">
        <v>28080</v>
      </c>
      <c r="J98" s="154">
        <v>23184</v>
      </c>
      <c r="K98" s="154">
        <v>11334</v>
      </c>
      <c r="L98" s="154">
        <v>19148</v>
      </c>
      <c r="M98" s="154">
        <v>138</v>
      </c>
      <c r="N98" s="154">
        <v>337</v>
      </c>
      <c r="O98" s="154"/>
    </row>
    <row r="99" spans="1:15">
      <c r="A99" s="155">
        <v>34393</v>
      </c>
      <c r="B99" s="154">
        <v>2907</v>
      </c>
      <c r="C99" s="154">
        <v>2043</v>
      </c>
      <c r="D99" s="154">
        <v>266</v>
      </c>
      <c r="E99" s="154">
        <v>148</v>
      </c>
      <c r="F99" s="154">
        <v>203</v>
      </c>
      <c r="G99" s="154">
        <v>247</v>
      </c>
      <c r="H99" s="154">
        <v>80529</v>
      </c>
      <c r="I99" s="154">
        <v>27604</v>
      </c>
      <c r="J99" s="154">
        <v>22903</v>
      </c>
      <c r="K99" s="154">
        <v>11170</v>
      </c>
      <c r="L99" s="154">
        <v>18716</v>
      </c>
      <c r="M99" s="154">
        <v>136</v>
      </c>
      <c r="N99" s="154">
        <v>337</v>
      </c>
      <c r="O99" s="154"/>
    </row>
    <row r="100" spans="1:15">
      <c r="A100" s="155">
        <v>34424</v>
      </c>
      <c r="B100" s="154">
        <v>2972</v>
      </c>
      <c r="C100" s="154">
        <v>2055</v>
      </c>
      <c r="D100" s="154">
        <v>228</v>
      </c>
      <c r="E100" s="154">
        <v>149</v>
      </c>
      <c r="F100" s="154">
        <v>291</v>
      </c>
      <c r="G100" s="154">
        <v>249</v>
      </c>
      <c r="H100" s="154">
        <v>80946</v>
      </c>
      <c r="I100" s="154">
        <v>28113</v>
      </c>
      <c r="J100" s="154">
        <v>23200</v>
      </c>
      <c r="K100" s="154">
        <v>11177</v>
      </c>
      <c r="L100" s="154">
        <v>18319</v>
      </c>
      <c r="M100" s="154">
        <v>137</v>
      </c>
      <c r="N100" s="154">
        <v>336</v>
      </c>
      <c r="O100" s="154"/>
    </row>
    <row r="101" spans="1:15">
      <c r="A101" s="155">
        <v>34454</v>
      </c>
      <c r="B101" s="154">
        <v>2670</v>
      </c>
      <c r="C101" s="154">
        <v>1870</v>
      </c>
      <c r="D101" s="154">
        <v>204</v>
      </c>
      <c r="E101" s="154">
        <v>100</v>
      </c>
      <c r="F101" s="154">
        <v>251</v>
      </c>
      <c r="G101" s="154">
        <v>245</v>
      </c>
      <c r="H101" s="154">
        <v>80882</v>
      </c>
      <c r="I101" s="154">
        <v>27832</v>
      </c>
      <c r="J101" s="154">
        <v>23422</v>
      </c>
      <c r="K101" s="154">
        <v>11367</v>
      </c>
      <c r="L101" s="154">
        <v>18129</v>
      </c>
      <c r="M101" s="154">
        <v>132</v>
      </c>
      <c r="N101" s="154">
        <v>334</v>
      </c>
      <c r="O101" s="154"/>
    </row>
    <row r="102" spans="1:15">
      <c r="A102" s="155">
        <v>34485</v>
      </c>
      <c r="B102" s="154">
        <v>2557</v>
      </c>
      <c r="C102" s="154">
        <v>1840</v>
      </c>
      <c r="D102" s="154">
        <v>182</v>
      </c>
      <c r="E102" s="154">
        <v>117</v>
      </c>
      <c r="F102" s="154">
        <v>173</v>
      </c>
      <c r="G102" s="154">
        <v>245</v>
      </c>
      <c r="H102" s="154">
        <v>81162</v>
      </c>
      <c r="I102" s="154">
        <v>28254</v>
      </c>
      <c r="J102" s="154">
        <v>23688</v>
      </c>
      <c r="K102" s="154">
        <v>11390</v>
      </c>
      <c r="L102" s="154">
        <v>17695</v>
      </c>
      <c r="M102" s="154">
        <v>135</v>
      </c>
      <c r="N102" s="154">
        <v>332</v>
      </c>
      <c r="O102" s="154"/>
    </row>
    <row r="103" spans="1:15">
      <c r="A103" s="155">
        <v>34515</v>
      </c>
      <c r="B103" s="154">
        <v>2609</v>
      </c>
      <c r="C103" s="154">
        <v>1972</v>
      </c>
      <c r="D103" s="154">
        <v>190</v>
      </c>
      <c r="E103" s="154">
        <v>113</v>
      </c>
      <c r="F103" s="154">
        <v>113</v>
      </c>
      <c r="G103" s="154">
        <v>221</v>
      </c>
      <c r="H103" s="154">
        <v>79961</v>
      </c>
      <c r="I103" s="154">
        <v>28320</v>
      </c>
      <c r="J103" s="154">
        <v>22895</v>
      </c>
      <c r="K103" s="154">
        <v>11060</v>
      </c>
      <c r="L103" s="154">
        <v>17553</v>
      </c>
      <c r="M103" s="154">
        <v>133</v>
      </c>
      <c r="N103" s="154">
        <v>331</v>
      </c>
      <c r="O103" s="154"/>
    </row>
    <row r="104" spans="1:15">
      <c r="A104" s="155">
        <v>34546</v>
      </c>
      <c r="B104" s="154">
        <v>2710</v>
      </c>
      <c r="C104" s="154">
        <v>2046</v>
      </c>
      <c r="D104" s="154">
        <v>135</v>
      </c>
      <c r="E104" s="154">
        <v>144</v>
      </c>
      <c r="F104" s="154">
        <v>170</v>
      </c>
      <c r="G104" s="154">
        <v>215</v>
      </c>
      <c r="H104" s="154">
        <v>80138</v>
      </c>
      <c r="I104" s="154">
        <v>28211</v>
      </c>
      <c r="J104" s="154">
        <v>23812</v>
      </c>
      <c r="K104" s="154">
        <v>10938</v>
      </c>
      <c r="L104" s="154">
        <v>17047</v>
      </c>
      <c r="M104" s="154">
        <v>130</v>
      </c>
      <c r="N104" s="154">
        <v>331</v>
      </c>
      <c r="O104" s="154"/>
    </row>
    <row r="105" spans="1:15">
      <c r="A105" s="155">
        <v>34577</v>
      </c>
      <c r="B105" s="154">
        <v>2775</v>
      </c>
      <c r="C105" s="154">
        <v>2081</v>
      </c>
      <c r="D105" s="154">
        <v>161</v>
      </c>
      <c r="E105" s="154">
        <v>177</v>
      </c>
      <c r="F105" s="154">
        <v>143</v>
      </c>
      <c r="G105" s="154">
        <v>213</v>
      </c>
      <c r="H105" s="154">
        <v>80755</v>
      </c>
      <c r="I105" s="154">
        <v>28463</v>
      </c>
      <c r="J105" s="154">
        <v>24307</v>
      </c>
      <c r="K105" s="154">
        <v>10819</v>
      </c>
      <c r="L105" s="154">
        <v>17038</v>
      </c>
      <c r="M105" s="154">
        <v>128</v>
      </c>
      <c r="N105" s="154">
        <v>330</v>
      </c>
      <c r="O105" s="154"/>
    </row>
    <row r="106" spans="1:15">
      <c r="A106" s="155">
        <v>34607</v>
      </c>
      <c r="B106" s="154">
        <v>2804</v>
      </c>
      <c r="C106" s="154">
        <v>2159</v>
      </c>
      <c r="D106" s="154">
        <v>198</v>
      </c>
      <c r="E106" s="154">
        <v>156</v>
      </c>
      <c r="F106" s="154">
        <v>106</v>
      </c>
      <c r="G106" s="154">
        <v>185</v>
      </c>
      <c r="H106" s="154">
        <v>80217</v>
      </c>
      <c r="I106" s="154">
        <v>28641</v>
      </c>
      <c r="J106" s="154">
        <v>23785</v>
      </c>
      <c r="K106" s="154">
        <v>10811</v>
      </c>
      <c r="L106" s="154">
        <v>16854</v>
      </c>
      <c r="M106" s="154">
        <v>126</v>
      </c>
      <c r="N106" s="154">
        <v>329</v>
      </c>
      <c r="O106" s="154"/>
    </row>
    <row r="107" spans="1:15">
      <c r="A107" s="155">
        <v>34638</v>
      </c>
      <c r="B107" s="154">
        <v>2760</v>
      </c>
      <c r="C107" s="154">
        <v>2096</v>
      </c>
      <c r="D107" s="154">
        <v>174</v>
      </c>
      <c r="E107" s="154">
        <v>157</v>
      </c>
      <c r="F107" s="154">
        <v>166</v>
      </c>
      <c r="G107" s="154">
        <v>167</v>
      </c>
      <c r="H107" s="154">
        <v>79465</v>
      </c>
      <c r="I107" s="154">
        <v>28444</v>
      </c>
      <c r="J107" s="154">
        <v>23513</v>
      </c>
      <c r="K107" s="154">
        <v>10998</v>
      </c>
      <c r="L107" s="154">
        <v>16388</v>
      </c>
      <c r="M107" s="154">
        <v>122</v>
      </c>
      <c r="N107" s="154">
        <v>327</v>
      </c>
      <c r="O107" s="154"/>
    </row>
    <row r="108" spans="1:15">
      <c r="A108" s="155">
        <v>34668</v>
      </c>
      <c r="B108" s="154">
        <v>2691</v>
      </c>
      <c r="C108" s="154">
        <v>1993</v>
      </c>
      <c r="D108" s="154">
        <v>194</v>
      </c>
      <c r="E108" s="154">
        <v>154</v>
      </c>
      <c r="F108" s="154">
        <v>175</v>
      </c>
      <c r="G108" s="154">
        <v>175</v>
      </c>
      <c r="H108" s="154">
        <v>80923</v>
      </c>
      <c r="I108" s="154">
        <v>28095</v>
      </c>
      <c r="J108" s="154">
        <v>24977</v>
      </c>
      <c r="K108" s="154">
        <v>11072</v>
      </c>
      <c r="L108" s="154">
        <v>16652</v>
      </c>
      <c r="M108" s="154">
        <v>127</v>
      </c>
      <c r="N108" s="154">
        <v>327</v>
      </c>
      <c r="O108" s="154"/>
    </row>
    <row r="109" spans="1:15">
      <c r="A109" s="155">
        <v>34699</v>
      </c>
      <c r="B109" s="154">
        <v>2880</v>
      </c>
      <c r="C109" s="154">
        <v>2164</v>
      </c>
      <c r="D109" s="154">
        <v>208</v>
      </c>
      <c r="E109" s="154">
        <v>163</v>
      </c>
      <c r="F109" s="154">
        <v>177</v>
      </c>
      <c r="G109" s="154">
        <v>168</v>
      </c>
      <c r="H109" s="154">
        <v>79475</v>
      </c>
      <c r="I109" s="154">
        <v>28140</v>
      </c>
      <c r="J109" s="154">
        <v>24306</v>
      </c>
      <c r="K109" s="154">
        <v>11038</v>
      </c>
      <c r="L109" s="154">
        <v>15866</v>
      </c>
      <c r="M109" s="154">
        <v>125</v>
      </c>
      <c r="N109" s="154">
        <v>331</v>
      </c>
      <c r="O109" s="154"/>
    </row>
    <row r="110" spans="1:15">
      <c r="A110" s="155">
        <v>34730</v>
      </c>
      <c r="B110" s="154">
        <v>2794</v>
      </c>
      <c r="C110" s="154">
        <v>2162</v>
      </c>
      <c r="D110" s="154">
        <v>151</v>
      </c>
      <c r="E110" s="154">
        <v>174</v>
      </c>
      <c r="F110" s="154">
        <v>154</v>
      </c>
      <c r="G110" s="154">
        <v>153</v>
      </c>
      <c r="H110" s="154">
        <v>76893</v>
      </c>
      <c r="I110" s="154">
        <v>27556</v>
      </c>
      <c r="J110" s="154">
        <v>22834</v>
      </c>
      <c r="K110" s="154">
        <v>10941</v>
      </c>
      <c r="L110" s="154">
        <v>15444</v>
      </c>
      <c r="M110" s="154">
        <v>118</v>
      </c>
      <c r="N110" s="154">
        <v>329</v>
      </c>
      <c r="O110" s="154"/>
    </row>
    <row r="111" spans="1:15">
      <c r="A111" s="155">
        <v>34758</v>
      </c>
      <c r="B111" s="154">
        <v>2628</v>
      </c>
      <c r="C111" s="154">
        <v>2029</v>
      </c>
      <c r="D111" s="154">
        <v>150</v>
      </c>
      <c r="E111" s="154">
        <v>142</v>
      </c>
      <c r="F111" s="154">
        <v>159</v>
      </c>
      <c r="G111" s="154">
        <v>148</v>
      </c>
      <c r="H111" s="154">
        <v>75247</v>
      </c>
      <c r="I111" s="154">
        <v>26967</v>
      </c>
      <c r="J111" s="154">
        <v>22264</v>
      </c>
      <c r="K111" s="154">
        <v>11028</v>
      </c>
      <c r="L111" s="154">
        <v>14873</v>
      </c>
      <c r="M111" s="154">
        <v>115</v>
      </c>
      <c r="N111" s="154">
        <v>329</v>
      </c>
      <c r="O111" s="154"/>
    </row>
    <row r="112" spans="1:15">
      <c r="A112" s="155">
        <v>34789</v>
      </c>
      <c r="B112" s="154">
        <v>2758</v>
      </c>
      <c r="C112" s="154">
        <v>2087</v>
      </c>
      <c r="D112" s="154">
        <v>168</v>
      </c>
      <c r="E112" s="154">
        <v>157</v>
      </c>
      <c r="F112" s="154">
        <v>206</v>
      </c>
      <c r="G112" s="154">
        <v>140</v>
      </c>
      <c r="H112" s="154">
        <v>73775</v>
      </c>
      <c r="I112" s="154">
        <v>27156</v>
      </c>
      <c r="J112" s="154">
        <v>21575</v>
      </c>
      <c r="K112" s="154">
        <v>10492</v>
      </c>
      <c r="L112" s="154">
        <v>14441</v>
      </c>
      <c r="M112" s="154">
        <v>111</v>
      </c>
      <c r="N112" s="154">
        <v>329</v>
      </c>
      <c r="O112" s="154"/>
    </row>
    <row r="113" spans="1:15">
      <c r="A113" s="155">
        <v>34819</v>
      </c>
      <c r="B113" s="154">
        <v>2537</v>
      </c>
      <c r="C113" s="154">
        <v>1898</v>
      </c>
      <c r="D113" s="154">
        <v>211</v>
      </c>
      <c r="E113" s="154">
        <v>154</v>
      </c>
      <c r="F113" s="154">
        <v>144</v>
      </c>
      <c r="G113" s="154">
        <v>130</v>
      </c>
      <c r="H113" s="154">
        <v>72435</v>
      </c>
      <c r="I113" s="154">
        <v>26363</v>
      </c>
      <c r="J113" s="154">
        <v>21496</v>
      </c>
      <c r="K113" s="154">
        <v>10471</v>
      </c>
      <c r="L113" s="154">
        <v>13992</v>
      </c>
      <c r="M113" s="154">
        <v>113</v>
      </c>
      <c r="N113" s="154">
        <v>329</v>
      </c>
      <c r="O113" s="154"/>
    </row>
    <row r="114" spans="1:15">
      <c r="A114" s="155">
        <v>34850</v>
      </c>
      <c r="B114" s="154">
        <v>2734</v>
      </c>
      <c r="C114" s="154">
        <v>1980</v>
      </c>
      <c r="D114" s="154">
        <v>305</v>
      </c>
      <c r="E114" s="154">
        <v>160</v>
      </c>
      <c r="F114" s="154">
        <v>165</v>
      </c>
      <c r="G114" s="154">
        <v>124</v>
      </c>
      <c r="H114" s="154">
        <v>72166</v>
      </c>
      <c r="I114" s="154">
        <v>25839</v>
      </c>
      <c r="J114" s="154">
        <v>22028</v>
      </c>
      <c r="K114" s="154">
        <v>10347</v>
      </c>
      <c r="L114" s="154">
        <v>13840</v>
      </c>
      <c r="M114" s="154">
        <v>112</v>
      </c>
      <c r="N114" s="154">
        <v>329</v>
      </c>
      <c r="O114" s="154"/>
    </row>
    <row r="115" spans="1:15">
      <c r="A115" s="155">
        <v>34880</v>
      </c>
      <c r="B115" s="154">
        <v>2706</v>
      </c>
      <c r="C115" s="154">
        <v>1978</v>
      </c>
      <c r="D115" s="154">
        <v>279</v>
      </c>
      <c r="E115" s="154">
        <v>170</v>
      </c>
      <c r="F115" s="154">
        <v>159</v>
      </c>
      <c r="G115" s="154">
        <v>120</v>
      </c>
      <c r="H115" s="154">
        <v>71490</v>
      </c>
      <c r="I115" s="154">
        <v>25167</v>
      </c>
      <c r="J115" s="154">
        <v>22334</v>
      </c>
      <c r="K115" s="154">
        <v>10191</v>
      </c>
      <c r="L115" s="154">
        <v>13684</v>
      </c>
      <c r="M115" s="154">
        <v>114</v>
      </c>
      <c r="N115" s="154">
        <v>329</v>
      </c>
      <c r="O115" s="154"/>
    </row>
    <row r="116" spans="1:15">
      <c r="A116" s="155">
        <v>34911</v>
      </c>
      <c r="B116" s="154">
        <v>2672</v>
      </c>
      <c r="C116" s="154">
        <v>1957</v>
      </c>
      <c r="D116" s="154">
        <v>242</v>
      </c>
      <c r="E116" s="154">
        <v>149</v>
      </c>
      <c r="F116" s="154">
        <v>210</v>
      </c>
      <c r="G116" s="154">
        <v>114</v>
      </c>
      <c r="H116" s="154">
        <v>70258</v>
      </c>
      <c r="I116" s="154">
        <v>24106</v>
      </c>
      <c r="J116" s="154">
        <v>22549</v>
      </c>
      <c r="K116" s="154">
        <v>9841</v>
      </c>
      <c r="L116" s="154">
        <v>13649</v>
      </c>
      <c r="M116" s="154">
        <v>113</v>
      </c>
      <c r="N116" s="154">
        <v>329</v>
      </c>
      <c r="O116" s="154"/>
    </row>
    <row r="117" spans="1:15">
      <c r="A117" s="155">
        <v>34942</v>
      </c>
      <c r="B117" s="154">
        <v>2672</v>
      </c>
      <c r="C117" s="154">
        <v>1993</v>
      </c>
      <c r="D117" s="154">
        <v>240</v>
      </c>
      <c r="E117" s="154">
        <v>148</v>
      </c>
      <c r="F117" s="154">
        <v>172</v>
      </c>
      <c r="G117" s="154">
        <v>119</v>
      </c>
      <c r="H117" s="154">
        <v>70756</v>
      </c>
      <c r="I117" s="154">
        <v>23549</v>
      </c>
      <c r="J117" s="154">
        <v>23566</v>
      </c>
      <c r="K117" s="154">
        <v>9880</v>
      </c>
      <c r="L117" s="154">
        <v>13643</v>
      </c>
      <c r="M117" s="154">
        <v>118</v>
      </c>
      <c r="N117" s="154">
        <v>329</v>
      </c>
      <c r="O117" s="154"/>
    </row>
    <row r="118" spans="1:15">
      <c r="A118" s="155">
        <v>34972</v>
      </c>
      <c r="B118" s="154">
        <v>2857</v>
      </c>
      <c r="C118" s="154">
        <v>2156</v>
      </c>
      <c r="D118" s="154">
        <v>327</v>
      </c>
      <c r="E118" s="154">
        <v>130</v>
      </c>
      <c r="F118" s="154">
        <v>124</v>
      </c>
      <c r="G118" s="154">
        <v>120</v>
      </c>
      <c r="H118" s="154">
        <v>70024</v>
      </c>
      <c r="I118" s="154">
        <v>23538</v>
      </c>
      <c r="J118" s="154">
        <v>23473</v>
      </c>
      <c r="K118" s="154">
        <v>9894</v>
      </c>
      <c r="L118" s="154">
        <v>13001</v>
      </c>
      <c r="M118" s="154">
        <v>118</v>
      </c>
      <c r="N118" s="154">
        <v>328</v>
      </c>
      <c r="O118" s="154"/>
    </row>
    <row r="119" spans="1:15">
      <c r="A119" s="155">
        <v>35003</v>
      </c>
      <c r="B119" s="154">
        <v>2536</v>
      </c>
      <c r="C119" s="154">
        <v>2043</v>
      </c>
      <c r="D119" s="154">
        <v>163</v>
      </c>
      <c r="E119" s="154">
        <v>106</v>
      </c>
      <c r="F119" s="154">
        <v>106</v>
      </c>
      <c r="G119" s="154">
        <v>118</v>
      </c>
      <c r="H119" s="154">
        <v>67465</v>
      </c>
      <c r="I119" s="154">
        <v>22235</v>
      </c>
      <c r="J119" s="154">
        <v>22738</v>
      </c>
      <c r="K119" s="154">
        <v>9580</v>
      </c>
      <c r="L119" s="154">
        <v>12795</v>
      </c>
      <c r="M119" s="154">
        <v>117</v>
      </c>
      <c r="N119" s="154">
        <v>327</v>
      </c>
      <c r="O119" s="154"/>
    </row>
    <row r="120" spans="1:15">
      <c r="A120" s="155">
        <v>35033</v>
      </c>
      <c r="B120" s="154">
        <v>2635</v>
      </c>
      <c r="C120" s="154">
        <v>2090</v>
      </c>
      <c r="D120" s="154">
        <v>184</v>
      </c>
      <c r="E120" s="154">
        <v>128</v>
      </c>
      <c r="F120" s="154">
        <v>111</v>
      </c>
      <c r="G120" s="154">
        <v>122</v>
      </c>
      <c r="H120" s="154">
        <v>67267</v>
      </c>
      <c r="I120" s="154">
        <v>21522</v>
      </c>
      <c r="J120" s="154">
        <v>23354</v>
      </c>
      <c r="K120" s="154">
        <v>9370</v>
      </c>
      <c r="L120" s="154">
        <v>12900</v>
      </c>
      <c r="M120" s="154">
        <v>121</v>
      </c>
      <c r="N120" s="154">
        <v>327</v>
      </c>
      <c r="O120" s="154"/>
    </row>
    <row r="121" spans="1:15">
      <c r="A121" s="155">
        <v>35064</v>
      </c>
      <c r="B121" s="154">
        <v>2688</v>
      </c>
      <c r="C121" s="154">
        <v>2213</v>
      </c>
      <c r="D121" s="154">
        <v>152</v>
      </c>
      <c r="E121" s="154">
        <v>112</v>
      </c>
      <c r="F121" s="154">
        <v>102</v>
      </c>
      <c r="G121" s="154">
        <v>109</v>
      </c>
      <c r="H121" s="154">
        <v>67163</v>
      </c>
      <c r="I121" s="154">
        <v>21361</v>
      </c>
      <c r="J121" s="154">
        <v>23452</v>
      </c>
      <c r="K121" s="154">
        <v>9286</v>
      </c>
      <c r="L121" s="154">
        <v>12955</v>
      </c>
      <c r="M121" s="154">
        <v>109</v>
      </c>
      <c r="N121" s="154">
        <v>334</v>
      </c>
      <c r="O121" s="154"/>
    </row>
    <row r="122" spans="1:15">
      <c r="A122" s="155">
        <v>35095</v>
      </c>
      <c r="B122" s="154">
        <v>3228</v>
      </c>
      <c r="C122" s="154">
        <v>2260</v>
      </c>
      <c r="D122" s="154">
        <v>440</v>
      </c>
      <c r="E122" s="154">
        <v>205</v>
      </c>
      <c r="F122" s="154">
        <v>227</v>
      </c>
      <c r="G122" s="154">
        <v>96</v>
      </c>
      <c r="H122" s="154">
        <v>67957</v>
      </c>
      <c r="I122" s="154">
        <v>20461</v>
      </c>
      <c r="J122" s="154">
        <v>24620</v>
      </c>
      <c r="K122" s="154">
        <v>9375</v>
      </c>
      <c r="L122" s="154">
        <v>13381</v>
      </c>
      <c r="M122" s="154">
        <v>120</v>
      </c>
      <c r="N122" s="154">
        <v>333</v>
      </c>
      <c r="O122" s="154"/>
    </row>
    <row r="123" spans="1:15">
      <c r="A123" s="155">
        <v>35124</v>
      </c>
      <c r="B123" s="154">
        <v>2738</v>
      </c>
      <c r="C123" s="154">
        <v>2245</v>
      </c>
      <c r="D123" s="154">
        <v>212</v>
      </c>
      <c r="E123" s="154">
        <v>89</v>
      </c>
      <c r="F123" s="154">
        <v>99</v>
      </c>
      <c r="G123" s="154">
        <v>93</v>
      </c>
      <c r="H123" s="154">
        <v>67986</v>
      </c>
      <c r="I123" s="154">
        <v>20133</v>
      </c>
      <c r="J123" s="154">
        <v>24732</v>
      </c>
      <c r="K123" s="154">
        <v>9524</v>
      </c>
      <c r="L123" s="154">
        <v>13473</v>
      </c>
      <c r="M123" s="154">
        <v>124</v>
      </c>
      <c r="N123" s="154">
        <v>333</v>
      </c>
      <c r="O123" s="154"/>
    </row>
    <row r="124" spans="1:15">
      <c r="A124" s="155">
        <v>35155</v>
      </c>
      <c r="B124" s="154">
        <v>2826</v>
      </c>
      <c r="C124" s="154">
        <v>2323</v>
      </c>
      <c r="D124" s="154">
        <v>199</v>
      </c>
      <c r="E124" s="154">
        <v>92</v>
      </c>
      <c r="F124" s="154">
        <v>139</v>
      </c>
      <c r="G124" s="154">
        <v>73</v>
      </c>
      <c r="H124" s="154">
        <v>68481</v>
      </c>
      <c r="I124" s="154">
        <v>20428</v>
      </c>
      <c r="J124" s="154">
        <v>24991</v>
      </c>
      <c r="K124" s="154">
        <v>9450</v>
      </c>
      <c r="L124" s="154">
        <v>13488</v>
      </c>
      <c r="M124" s="154">
        <v>124</v>
      </c>
      <c r="N124" s="154">
        <v>332</v>
      </c>
      <c r="O124" s="154"/>
    </row>
    <row r="125" spans="1:15">
      <c r="A125" s="155">
        <v>35185</v>
      </c>
      <c r="B125" s="154">
        <v>3043</v>
      </c>
      <c r="C125" s="154">
        <v>2513</v>
      </c>
      <c r="D125" s="154">
        <v>224</v>
      </c>
      <c r="E125" s="154">
        <v>70</v>
      </c>
      <c r="F125" s="154">
        <v>158</v>
      </c>
      <c r="G125" s="154">
        <v>78</v>
      </c>
      <c r="H125" s="154">
        <v>69361</v>
      </c>
      <c r="I125" s="154">
        <v>19784</v>
      </c>
      <c r="J125" s="154">
        <v>26096</v>
      </c>
      <c r="K125" s="154">
        <v>9381</v>
      </c>
      <c r="L125" s="154">
        <v>13975</v>
      </c>
      <c r="M125" s="154">
        <v>125</v>
      </c>
      <c r="N125" s="154">
        <v>330</v>
      </c>
      <c r="O125" s="154"/>
    </row>
    <row r="126" spans="1:15">
      <c r="A126" s="155">
        <v>35216</v>
      </c>
      <c r="B126" s="154">
        <v>2955</v>
      </c>
      <c r="C126" s="154">
        <v>2379</v>
      </c>
      <c r="D126" s="154">
        <v>237</v>
      </c>
      <c r="E126" s="154">
        <v>71</v>
      </c>
      <c r="F126" s="154">
        <v>189</v>
      </c>
      <c r="G126" s="154">
        <v>79</v>
      </c>
      <c r="H126" s="154">
        <v>71028</v>
      </c>
      <c r="I126" s="154">
        <v>20055</v>
      </c>
      <c r="J126" s="154">
        <v>27446</v>
      </c>
      <c r="K126" s="154">
        <v>9517</v>
      </c>
      <c r="L126" s="154">
        <v>13881</v>
      </c>
      <c r="M126" s="154">
        <v>129</v>
      </c>
      <c r="N126" s="154">
        <v>330</v>
      </c>
      <c r="O126" s="154"/>
    </row>
    <row r="127" spans="1:15">
      <c r="A127" s="155">
        <v>35246</v>
      </c>
      <c r="B127" s="154">
        <v>2954</v>
      </c>
      <c r="C127" s="154">
        <v>2385</v>
      </c>
      <c r="D127" s="154">
        <v>272</v>
      </c>
      <c r="E127" s="154">
        <v>75</v>
      </c>
      <c r="F127" s="154">
        <v>136</v>
      </c>
      <c r="G127" s="154">
        <v>86</v>
      </c>
      <c r="H127" s="154">
        <v>72407</v>
      </c>
      <c r="I127" s="154">
        <v>20749</v>
      </c>
      <c r="J127" s="154">
        <v>28597</v>
      </c>
      <c r="K127" s="154">
        <v>9414</v>
      </c>
      <c r="L127" s="154">
        <v>13522</v>
      </c>
      <c r="M127" s="154">
        <v>125</v>
      </c>
      <c r="N127" s="154">
        <v>330</v>
      </c>
      <c r="O127" s="154"/>
    </row>
    <row r="128" spans="1:15">
      <c r="A128" s="155">
        <v>35277</v>
      </c>
      <c r="B128" s="154">
        <v>3093</v>
      </c>
      <c r="C128" s="154">
        <v>2503</v>
      </c>
      <c r="D128" s="154">
        <v>249</v>
      </c>
      <c r="E128" s="154">
        <v>133</v>
      </c>
      <c r="F128" s="154">
        <v>128</v>
      </c>
      <c r="G128" s="154">
        <v>80</v>
      </c>
      <c r="H128" s="154">
        <v>71432</v>
      </c>
      <c r="I128" s="154">
        <v>21519</v>
      </c>
      <c r="J128" s="154">
        <v>27433</v>
      </c>
      <c r="K128" s="154">
        <v>9364</v>
      </c>
      <c r="L128" s="154">
        <v>12996</v>
      </c>
      <c r="M128" s="154">
        <v>120</v>
      </c>
      <c r="N128" s="154">
        <v>328</v>
      </c>
      <c r="O128" s="154"/>
    </row>
    <row r="129" spans="1:15">
      <c r="A129" s="155">
        <v>35308</v>
      </c>
      <c r="B129" s="154">
        <v>3076</v>
      </c>
      <c r="C129" s="154">
        <v>2475</v>
      </c>
      <c r="D129" s="154">
        <v>274</v>
      </c>
      <c r="E129" s="154">
        <v>119</v>
      </c>
      <c r="F129" s="154">
        <v>127</v>
      </c>
      <c r="G129" s="154">
        <v>81</v>
      </c>
      <c r="H129" s="154">
        <v>72552</v>
      </c>
      <c r="I129" s="154">
        <v>21696</v>
      </c>
      <c r="J129" s="154">
        <v>28293</v>
      </c>
      <c r="K129" s="154">
        <v>9304</v>
      </c>
      <c r="L129" s="154">
        <v>13138</v>
      </c>
      <c r="M129" s="154">
        <v>121</v>
      </c>
      <c r="N129" s="154">
        <v>327</v>
      </c>
      <c r="O129" s="154"/>
    </row>
    <row r="130" spans="1:15">
      <c r="A130" s="155">
        <v>35338</v>
      </c>
      <c r="B130" s="154">
        <v>2898</v>
      </c>
      <c r="C130" s="154">
        <v>2305</v>
      </c>
      <c r="D130" s="154">
        <v>294</v>
      </c>
      <c r="E130" s="154">
        <v>66</v>
      </c>
      <c r="F130" s="154">
        <v>151</v>
      </c>
      <c r="G130" s="154">
        <v>82</v>
      </c>
      <c r="H130" s="154">
        <v>73686</v>
      </c>
      <c r="I130" s="154">
        <v>21058</v>
      </c>
      <c r="J130" s="154">
        <v>29031</v>
      </c>
      <c r="K130" s="154">
        <v>9772</v>
      </c>
      <c r="L130" s="154">
        <v>13691</v>
      </c>
      <c r="M130" s="154">
        <v>134</v>
      </c>
      <c r="N130" s="154">
        <v>324</v>
      </c>
      <c r="O130" s="154"/>
    </row>
    <row r="131" spans="1:15">
      <c r="A131" s="155">
        <v>35369</v>
      </c>
      <c r="B131" s="154">
        <v>2703</v>
      </c>
      <c r="C131" s="154">
        <v>2164</v>
      </c>
      <c r="D131" s="154">
        <v>259</v>
      </c>
      <c r="E131" s="154">
        <v>60</v>
      </c>
      <c r="F131" s="154">
        <v>138</v>
      </c>
      <c r="G131" s="154">
        <v>82</v>
      </c>
      <c r="H131" s="154">
        <v>73079</v>
      </c>
      <c r="I131" s="154">
        <v>20418</v>
      </c>
      <c r="J131" s="154">
        <v>29012</v>
      </c>
      <c r="K131" s="154">
        <v>9724</v>
      </c>
      <c r="L131" s="154">
        <v>13801</v>
      </c>
      <c r="M131" s="154">
        <v>124</v>
      </c>
      <c r="N131" s="154">
        <v>323</v>
      </c>
      <c r="O131" s="154"/>
    </row>
    <row r="132" spans="1:15">
      <c r="A132" s="155">
        <v>35399</v>
      </c>
      <c r="B132" s="154">
        <v>2869</v>
      </c>
      <c r="C132" s="154">
        <v>2092</v>
      </c>
      <c r="D132" s="154">
        <v>493</v>
      </c>
      <c r="E132" s="154">
        <v>63</v>
      </c>
      <c r="F132" s="154">
        <v>141</v>
      </c>
      <c r="G132" s="154">
        <v>80</v>
      </c>
      <c r="H132" s="154">
        <v>74209</v>
      </c>
      <c r="I132" s="154">
        <v>20210</v>
      </c>
      <c r="J132" s="154">
        <v>29753</v>
      </c>
      <c r="K132" s="154">
        <v>9957</v>
      </c>
      <c r="L132" s="154">
        <v>14163</v>
      </c>
      <c r="M132" s="154">
        <v>126</v>
      </c>
      <c r="N132" s="154">
        <v>321</v>
      </c>
      <c r="O132" s="154"/>
    </row>
    <row r="133" spans="1:15">
      <c r="A133" s="155">
        <v>35430</v>
      </c>
      <c r="B133" s="154">
        <v>2671</v>
      </c>
      <c r="C133" s="154">
        <v>2086</v>
      </c>
      <c r="D133" s="154">
        <v>267</v>
      </c>
      <c r="E133" s="154">
        <v>75</v>
      </c>
      <c r="F133" s="154">
        <v>159</v>
      </c>
      <c r="G133" s="154">
        <v>84</v>
      </c>
      <c r="H133" s="154">
        <v>77166</v>
      </c>
      <c r="I133" s="154">
        <v>20631</v>
      </c>
      <c r="J133" s="154">
        <v>30909</v>
      </c>
      <c r="K133" s="154">
        <v>10407</v>
      </c>
      <c r="L133" s="154">
        <v>15091</v>
      </c>
      <c r="M133" s="154">
        <v>128</v>
      </c>
      <c r="N133" s="154">
        <v>338</v>
      </c>
      <c r="O133" s="154"/>
    </row>
    <row r="134" spans="1:15">
      <c r="A134" s="155">
        <v>35461</v>
      </c>
      <c r="B134" s="154">
        <v>2814</v>
      </c>
      <c r="C134" s="154">
        <v>2078</v>
      </c>
      <c r="D134" s="154">
        <v>223</v>
      </c>
      <c r="E134" s="154">
        <v>70</v>
      </c>
      <c r="F134" s="154">
        <v>356</v>
      </c>
      <c r="G134" s="154">
        <v>87</v>
      </c>
      <c r="H134" s="154">
        <v>79341</v>
      </c>
      <c r="I134" s="154">
        <v>20537</v>
      </c>
      <c r="J134" s="154">
        <v>33109</v>
      </c>
      <c r="K134" s="154">
        <v>10484</v>
      </c>
      <c r="L134" s="154">
        <v>15086</v>
      </c>
      <c r="M134" s="154">
        <v>125</v>
      </c>
      <c r="N134" s="154">
        <v>337</v>
      </c>
      <c r="O134" s="154"/>
    </row>
    <row r="135" spans="1:15">
      <c r="A135" s="155">
        <v>35489</v>
      </c>
      <c r="B135" s="154">
        <v>4184</v>
      </c>
      <c r="C135" s="154">
        <v>2580</v>
      </c>
      <c r="D135" s="154">
        <v>545</v>
      </c>
      <c r="E135" s="154">
        <v>245</v>
      </c>
      <c r="F135" s="154">
        <v>723</v>
      </c>
      <c r="G135" s="154">
        <v>91</v>
      </c>
      <c r="H135" s="154">
        <v>80626</v>
      </c>
      <c r="I135" s="154">
        <v>20491</v>
      </c>
      <c r="J135" s="154">
        <v>34282</v>
      </c>
      <c r="K135" s="154">
        <v>10515</v>
      </c>
      <c r="L135" s="154">
        <v>15197</v>
      </c>
      <c r="M135" s="154">
        <v>141</v>
      </c>
      <c r="N135" s="154">
        <v>337</v>
      </c>
      <c r="O135" s="154"/>
    </row>
    <row r="136" spans="1:15">
      <c r="A136" s="155">
        <v>35520</v>
      </c>
      <c r="B136" s="154">
        <v>2852</v>
      </c>
      <c r="C136" s="154">
        <v>2085</v>
      </c>
      <c r="D136" s="154">
        <v>268</v>
      </c>
      <c r="E136" s="154">
        <v>137</v>
      </c>
      <c r="F136" s="154">
        <v>275</v>
      </c>
      <c r="G136" s="154">
        <v>87</v>
      </c>
      <c r="H136" s="154">
        <v>81962</v>
      </c>
      <c r="I136" s="154">
        <v>21315</v>
      </c>
      <c r="J136" s="154">
        <v>34169</v>
      </c>
      <c r="K136" s="154">
        <v>10569</v>
      </c>
      <c r="L136" s="154">
        <v>15776</v>
      </c>
      <c r="M136" s="154">
        <v>133</v>
      </c>
      <c r="N136" s="154">
        <v>336</v>
      </c>
      <c r="O136" s="154"/>
    </row>
    <row r="137" spans="1:15">
      <c r="A137" s="155">
        <v>35550</v>
      </c>
      <c r="B137" s="154">
        <v>4154</v>
      </c>
      <c r="C137" s="154">
        <v>2434</v>
      </c>
      <c r="D137" s="154">
        <v>1154</v>
      </c>
      <c r="E137" s="154">
        <v>229</v>
      </c>
      <c r="F137" s="154">
        <v>250</v>
      </c>
      <c r="G137" s="154">
        <v>87</v>
      </c>
      <c r="H137" s="154">
        <v>82383</v>
      </c>
      <c r="I137" s="154">
        <v>21349</v>
      </c>
      <c r="J137" s="154">
        <v>34483</v>
      </c>
      <c r="K137" s="154">
        <v>10899</v>
      </c>
      <c r="L137" s="154">
        <v>15524</v>
      </c>
      <c r="M137" s="154">
        <v>128</v>
      </c>
      <c r="N137" s="154">
        <v>335</v>
      </c>
      <c r="O137" s="154"/>
    </row>
    <row r="138" spans="1:15">
      <c r="A138" s="155">
        <v>35581</v>
      </c>
      <c r="B138" s="154">
        <v>3390</v>
      </c>
      <c r="C138" s="154">
        <v>2450</v>
      </c>
      <c r="D138" s="154">
        <v>370</v>
      </c>
      <c r="E138" s="154">
        <v>118</v>
      </c>
      <c r="F138" s="154">
        <v>369</v>
      </c>
      <c r="G138" s="154">
        <v>83</v>
      </c>
      <c r="H138" s="154">
        <v>78577</v>
      </c>
      <c r="I138" s="154">
        <v>20690</v>
      </c>
      <c r="J138" s="154">
        <v>32884</v>
      </c>
      <c r="K138" s="154">
        <v>9820</v>
      </c>
      <c r="L138" s="154">
        <v>14804</v>
      </c>
      <c r="M138" s="154">
        <v>379</v>
      </c>
      <c r="N138" s="154">
        <v>335</v>
      </c>
      <c r="O138" s="154"/>
    </row>
    <row r="139" spans="1:15">
      <c r="A139" s="155">
        <v>35611</v>
      </c>
      <c r="B139" s="154">
        <v>3257</v>
      </c>
      <c r="C139" s="154">
        <v>2731</v>
      </c>
      <c r="D139" s="154">
        <v>183</v>
      </c>
      <c r="E139" s="154">
        <v>86</v>
      </c>
      <c r="F139" s="154">
        <v>173</v>
      </c>
      <c r="G139" s="154">
        <v>84</v>
      </c>
      <c r="H139" s="154">
        <v>78444</v>
      </c>
      <c r="I139" s="154">
        <v>19563</v>
      </c>
      <c r="J139" s="154">
        <v>34548</v>
      </c>
      <c r="K139" s="154">
        <v>9358</v>
      </c>
      <c r="L139" s="154">
        <v>14849</v>
      </c>
      <c r="M139" s="154">
        <v>126</v>
      </c>
      <c r="N139" s="154">
        <v>335</v>
      </c>
      <c r="O139" s="154"/>
    </row>
    <row r="140" spans="1:15">
      <c r="A140" s="155">
        <v>35642</v>
      </c>
      <c r="B140" s="154">
        <v>3259</v>
      </c>
      <c r="C140" s="154">
        <v>2633</v>
      </c>
      <c r="D140" s="154">
        <v>197</v>
      </c>
      <c r="E140" s="154">
        <v>85</v>
      </c>
      <c r="F140" s="154">
        <v>257</v>
      </c>
      <c r="G140" s="154">
        <v>87</v>
      </c>
      <c r="H140" s="154">
        <v>80316</v>
      </c>
      <c r="I140" s="154">
        <v>19396</v>
      </c>
      <c r="J140" s="154">
        <v>36876</v>
      </c>
      <c r="K140" s="154">
        <v>9364</v>
      </c>
      <c r="L140" s="154">
        <v>14552</v>
      </c>
      <c r="M140" s="154">
        <v>128</v>
      </c>
      <c r="N140" s="154">
        <v>335</v>
      </c>
      <c r="O140" s="154"/>
    </row>
    <row r="141" spans="1:15">
      <c r="A141" s="155">
        <v>35673</v>
      </c>
      <c r="B141" s="154">
        <v>3014</v>
      </c>
      <c r="C141" s="154">
        <v>2519</v>
      </c>
      <c r="D141" s="154">
        <v>182</v>
      </c>
      <c r="E141" s="154">
        <v>78</v>
      </c>
      <c r="F141" s="154">
        <v>153</v>
      </c>
      <c r="G141" s="154">
        <v>82</v>
      </c>
      <c r="H141" s="154">
        <v>79584</v>
      </c>
      <c r="I141" s="154">
        <v>19271</v>
      </c>
      <c r="J141" s="154">
        <v>36035</v>
      </c>
      <c r="K141" s="154">
        <v>9792</v>
      </c>
      <c r="L141" s="154">
        <v>14362</v>
      </c>
      <c r="M141" s="154">
        <v>124</v>
      </c>
      <c r="N141" s="154">
        <v>334</v>
      </c>
      <c r="O141" s="154"/>
    </row>
    <row r="142" spans="1:15">
      <c r="A142" s="155">
        <v>35703</v>
      </c>
      <c r="B142" s="154">
        <v>3108</v>
      </c>
      <c r="C142" s="154">
        <v>2681</v>
      </c>
      <c r="D142" s="154">
        <v>120</v>
      </c>
      <c r="E142" s="154">
        <v>77</v>
      </c>
      <c r="F142" s="154">
        <v>149</v>
      </c>
      <c r="G142" s="154">
        <v>81</v>
      </c>
      <c r="H142" s="154">
        <v>80540</v>
      </c>
      <c r="I142" s="154">
        <v>19874</v>
      </c>
      <c r="J142" s="154">
        <v>35759</v>
      </c>
      <c r="K142" s="154">
        <v>9427</v>
      </c>
      <c r="L142" s="154">
        <v>15357</v>
      </c>
      <c r="M142" s="154">
        <v>123</v>
      </c>
      <c r="N142" s="154">
        <v>332</v>
      </c>
      <c r="O142" s="154"/>
    </row>
    <row r="143" spans="1:15">
      <c r="A143" s="155">
        <v>35734</v>
      </c>
      <c r="B143" s="154">
        <v>3780</v>
      </c>
      <c r="C143" s="154">
        <v>2545</v>
      </c>
      <c r="D143" s="154">
        <v>639</v>
      </c>
      <c r="E143" s="154">
        <v>184</v>
      </c>
      <c r="F143" s="154">
        <v>337</v>
      </c>
      <c r="G143" s="154">
        <v>75</v>
      </c>
      <c r="H143" s="154">
        <v>78805</v>
      </c>
      <c r="I143" s="154">
        <v>19504</v>
      </c>
      <c r="J143" s="154">
        <v>35075</v>
      </c>
      <c r="K143" s="154">
        <v>9284</v>
      </c>
      <c r="L143" s="154">
        <v>14828</v>
      </c>
      <c r="M143" s="154">
        <v>114</v>
      </c>
      <c r="N143" s="154">
        <v>332</v>
      </c>
      <c r="O143" s="154"/>
    </row>
    <row r="144" spans="1:15">
      <c r="A144" s="155">
        <v>35764</v>
      </c>
      <c r="B144" s="154">
        <v>2778</v>
      </c>
      <c r="C144" s="154">
        <v>2161</v>
      </c>
      <c r="D144" s="154">
        <v>254</v>
      </c>
      <c r="E144" s="154">
        <v>111</v>
      </c>
      <c r="F144" s="154">
        <v>174</v>
      </c>
      <c r="G144" s="154">
        <v>78</v>
      </c>
      <c r="H144" s="154">
        <v>80275</v>
      </c>
      <c r="I144" s="154">
        <v>20323</v>
      </c>
      <c r="J144" s="154">
        <v>35957</v>
      </c>
      <c r="K144" s="154">
        <v>9185</v>
      </c>
      <c r="L144" s="154">
        <v>14692</v>
      </c>
      <c r="M144" s="154">
        <v>118</v>
      </c>
      <c r="N144" s="154">
        <v>332</v>
      </c>
      <c r="O144" s="154"/>
    </row>
    <row r="145" spans="1:15">
      <c r="A145" s="155">
        <v>35795</v>
      </c>
      <c r="B145" s="154">
        <v>2946</v>
      </c>
      <c r="C145" s="154">
        <v>2354</v>
      </c>
      <c r="D145" s="154">
        <v>224</v>
      </c>
      <c r="E145" s="154">
        <v>134</v>
      </c>
      <c r="F145" s="154">
        <v>158</v>
      </c>
      <c r="G145" s="154">
        <v>76</v>
      </c>
      <c r="H145" s="154">
        <v>81563</v>
      </c>
      <c r="I145" s="154">
        <v>20517</v>
      </c>
      <c r="J145" s="154">
        <v>36507</v>
      </c>
      <c r="K145" s="154">
        <v>9731</v>
      </c>
      <c r="L145" s="154">
        <v>14697</v>
      </c>
      <c r="M145" s="154">
        <v>111</v>
      </c>
      <c r="N145" s="154">
        <v>344</v>
      </c>
      <c r="O145" s="154"/>
    </row>
    <row r="146" spans="1:15">
      <c r="A146" s="155">
        <v>35826</v>
      </c>
      <c r="B146" s="154">
        <v>3042</v>
      </c>
      <c r="C146" s="154">
        <v>2340</v>
      </c>
      <c r="D146" s="154">
        <v>260</v>
      </c>
      <c r="E146" s="154">
        <v>106</v>
      </c>
      <c r="F146" s="154">
        <v>258</v>
      </c>
      <c r="G146" s="154">
        <v>78</v>
      </c>
      <c r="H146" s="154">
        <v>81213</v>
      </c>
      <c r="I146" s="154">
        <v>18840</v>
      </c>
      <c r="J146" s="154">
        <v>38000</v>
      </c>
      <c r="K146" s="154">
        <v>9461</v>
      </c>
      <c r="L146" s="154">
        <v>14797</v>
      </c>
      <c r="M146" s="154">
        <v>115</v>
      </c>
      <c r="N146" s="154">
        <v>339</v>
      </c>
      <c r="O146" s="154"/>
    </row>
    <row r="147" spans="1:15">
      <c r="A147" s="155">
        <v>35854</v>
      </c>
      <c r="B147" s="154">
        <v>2864</v>
      </c>
      <c r="C147" s="154">
        <v>2263</v>
      </c>
      <c r="D147" s="154">
        <v>226</v>
      </c>
      <c r="E147" s="154">
        <v>112</v>
      </c>
      <c r="F147" s="154">
        <v>186</v>
      </c>
      <c r="G147" s="154">
        <v>77</v>
      </c>
      <c r="H147" s="154">
        <v>79791</v>
      </c>
      <c r="I147" s="154">
        <v>17802</v>
      </c>
      <c r="J147" s="154">
        <v>38032</v>
      </c>
      <c r="K147" s="154">
        <v>9378</v>
      </c>
      <c r="L147" s="154">
        <v>14467</v>
      </c>
      <c r="M147" s="154">
        <v>112</v>
      </c>
      <c r="N147" s="154">
        <v>338</v>
      </c>
      <c r="O147" s="154"/>
    </row>
    <row r="148" spans="1:15">
      <c r="A148" s="155">
        <v>35885</v>
      </c>
      <c r="B148" s="154">
        <v>3467</v>
      </c>
      <c r="C148" s="154">
        <v>2910</v>
      </c>
      <c r="D148" s="154">
        <v>192</v>
      </c>
      <c r="E148" s="154">
        <v>81</v>
      </c>
      <c r="F148" s="154">
        <v>211</v>
      </c>
      <c r="G148" s="154">
        <v>73</v>
      </c>
      <c r="H148" s="154">
        <v>81537</v>
      </c>
      <c r="I148" s="154">
        <v>17554</v>
      </c>
      <c r="J148" s="154">
        <v>39527</v>
      </c>
      <c r="K148" s="154">
        <v>9327</v>
      </c>
      <c r="L148" s="154">
        <v>15011</v>
      </c>
      <c r="M148" s="154">
        <v>118</v>
      </c>
      <c r="N148" s="154">
        <v>337</v>
      </c>
      <c r="O148" s="154"/>
    </row>
    <row r="149" spans="1:15">
      <c r="A149" s="155">
        <v>35915</v>
      </c>
      <c r="B149" s="154">
        <v>3166</v>
      </c>
      <c r="C149" s="154">
        <v>2541</v>
      </c>
      <c r="D149" s="154">
        <v>241</v>
      </c>
      <c r="E149" s="154">
        <v>74</v>
      </c>
      <c r="F149" s="154">
        <v>236</v>
      </c>
      <c r="G149" s="154">
        <v>74</v>
      </c>
      <c r="H149" s="154">
        <v>81760</v>
      </c>
      <c r="I149" s="154">
        <v>18593</v>
      </c>
      <c r="J149" s="154">
        <v>38510</v>
      </c>
      <c r="K149" s="154">
        <v>9424</v>
      </c>
      <c r="L149" s="154">
        <v>15097</v>
      </c>
      <c r="M149" s="154">
        <v>136</v>
      </c>
      <c r="N149" s="154">
        <v>337</v>
      </c>
      <c r="O149" s="154"/>
    </row>
    <row r="150" spans="1:15">
      <c r="A150" s="155">
        <v>35946</v>
      </c>
      <c r="B150" s="154">
        <v>3180</v>
      </c>
      <c r="C150" s="154">
        <v>2404</v>
      </c>
      <c r="D150" s="154">
        <v>337</v>
      </c>
      <c r="E150" s="154">
        <v>140</v>
      </c>
      <c r="F150" s="154">
        <v>230</v>
      </c>
      <c r="G150" s="154">
        <v>69</v>
      </c>
      <c r="H150" s="154">
        <v>79716</v>
      </c>
      <c r="I150" s="154">
        <v>18311</v>
      </c>
      <c r="J150" s="154">
        <v>37227</v>
      </c>
      <c r="K150" s="154">
        <v>9498</v>
      </c>
      <c r="L150" s="154">
        <v>14554</v>
      </c>
      <c r="M150" s="154">
        <v>126</v>
      </c>
      <c r="N150" s="154">
        <v>337</v>
      </c>
      <c r="O150" s="154"/>
    </row>
    <row r="151" spans="1:15">
      <c r="A151" s="155">
        <v>35976</v>
      </c>
      <c r="B151" s="154">
        <v>3311</v>
      </c>
      <c r="C151" s="154">
        <v>2735</v>
      </c>
      <c r="D151" s="154">
        <v>203</v>
      </c>
      <c r="E151" s="154">
        <v>100</v>
      </c>
      <c r="F151" s="154">
        <v>191</v>
      </c>
      <c r="G151" s="154">
        <v>82</v>
      </c>
      <c r="H151" s="154">
        <v>84073</v>
      </c>
      <c r="I151" s="154">
        <v>19476</v>
      </c>
      <c r="J151" s="154">
        <v>38822</v>
      </c>
      <c r="K151" s="154">
        <v>9844</v>
      </c>
      <c r="L151" s="154">
        <v>15801</v>
      </c>
      <c r="M151" s="154">
        <v>130</v>
      </c>
      <c r="N151" s="154">
        <v>333</v>
      </c>
      <c r="O151" s="154"/>
    </row>
    <row r="152" spans="1:15">
      <c r="A152" s="155">
        <v>36007</v>
      </c>
      <c r="B152" s="154">
        <v>4946</v>
      </c>
      <c r="C152" s="154">
        <v>3168</v>
      </c>
      <c r="D152" s="154">
        <v>552</v>
      </c>
      <c r="E152" s="154">
        <v>406</v>
      </c>
      <c r="F152" s="154">
        <v>625</v>
      </c>
      <c r="G152" s="154">
        <v>195</v>
      </c>
      <c r="H152" s="154">
        <v>95016</v>
      </c>
      <c r="I152" s="154">
        <v>21278</v>
      </c>
      <c r="J152" s="154">
        <v>45772</v>
      </c>
      <c r="K152" s="154">
        <v>10748</v>
      </c>
      <c r="L152" s="154">
        <v>17218</v>
      </c>
      <c r="M152" s="154">
        <v>0</v>
      </c>
      <c r="N152" s="154">
        <v>332</v>
      </c>
      <c r="O152" s="154"/>
    </row>
    <row r="153" spans="1:15">
      <c r="A153" s="155">
        <v>36038</v>
      </c>
      <c r="B153" s="154">
        <v>3388</v>
      </c>
      <c r="C153" s="154">
        <v>2795</v>
      </c>
      <c r="D153" s="154">
        <v>269</v>
      </c>
      <c r="E153" s="154">
        <v>95</v>
      </c>
      <c r="F153" s="154">
        <v>166</v>
      </c>
      <c r="G153" s="154">
        <v>63</v>
      </c>
      <c r="H153" s="154">
        <v>100342</v>
      </c>
      <c r="I153" s="154">
        <v>22045</v>
      </c>
      <c r="J153" s="154">
        <v>47759</v>
      </c>
      <c r="K153" s="154">
        <v>11774</v>
      </c>
      <c r="L153" s="154">
        <v>18647</v>
      </c>
      <c r="M153" s="154">
        <v>117</v>
      </c>
      <c r="N153" s="154">
        <v>332</v>
      </c>
      <c r="O153" s="154"/>
    </row>
    <row r="154" spans="1:15">
      <c r="A154" s="155">
        <v>36068</v>
      </c>
      <c r="B154" s="154">
        <v>3154</v>
      </c>
      <c r="C154" s="154">
        <v>2545</v>
      </c>
      <c r="D154" s="154">
        <v>333</v>
      </c>
      <c r="E154" s="154">
        <v>47</v>
      </c>
      <c r="F154" s="154">
        <v>164</v>
      </c>
      <c r="G154" s="154">
        <v>65</v>
      </c>
      <c r="H154" s="154">
        <v>82410</v>
      </c>
      <c r="I154" s="154">
        <v>20163</v>
      </c>
      <c r="J154" s="154">
        <v>35989</v>
      </c>
      <c r="K154" s="154">
        <v>9814</v>
      </c>
      <c r="L154" s="154">
        <v>16326</v>
      </c>
      <c r="M154" s="154">
        <v>118</v>
      </c>
      <c r="N154" s="154">
        <v>331</v>
      </c>
      <c r="O154" s="154"/>
    </row>
    <row r="155" spans="1:15">
      <c r="A155" s="155">
        <v>36099</v>
      </c>
      <c r="B155" s="154">
        <v>2903</v>
      </c>
      <c r="C155" s="154">
        <v>2309</v>
      </c>
      <c r="D155" s="154">
        <v>273</v>
      </c>
      <c r="E155" s="154">
        <v>46</v>
      </c>
      <c r="F155" s="154">
        <v>211</v>
      </c>
      <c r="G155" s="154">
        <v>64</v>
      </c>
      <c r="H155" s="154">
        <v>79930</v>
      </c>
      <c r="I155" s="154">
        <v>19115</v>
      </c>
      <c r="J155" s="154">
        <v>35015</v>
      </c>
      <c r="K155" s="154">
        <v>10014</v>
      </c>
      <c r="L155" s="154">
        <v>15640</v>
      </c>
      <c r="M155" s="154">
        <v>146</v>
      </c>
      <c r="N155" s="154">
        <v>329</v>
      </c>
      <c r="O155" s="154"/>
    </row>
    <row r="156" spans="1:15">
      <c r="A156" s="155">
        <v>36129</v>
      </c>
      <c r="B156" s="154">
        <v>2924</v>
      </c>
      <c r="C156" s="154">
        <v>2218</v>
      </c>
      <c r="D156" s="154">
        <v>354</v>
      </c>
      <c r="E156" s="154">
        <v>86</v>
      </c>
      <c r="F156" s="154">
        <v>200</v>
      </c>
      <c r="G156" s="154">
        <v>66</v>
      </c>
      <c r="H156" s="154">
        <v>81726</v>
      </c>
      <c r="I156" s="154">
        <v>19641</v>
      </c>
      <c r="J156" s="154">
        <v>35878</v>
      </c>
      <c r="K156" s="154">
        <v>10117</v>
      </c>
      <c r="L156" s="154">
        <v>15969</v>
      </c>
      <c r="M156" s="154">
        <v>121</v>
      </c>
      <c r="N156" s="154">
        <v>329</v>
      </c>
      <c r="O156" s="154"/>
    </row>
    <row r="157" spans="1:15">
      <c r="A157" s="155">
        <v>36160</v>
      </c>
      <c r="B157" s="154">
        <v>2691</v>
      </c>
      <c r="C157" s="154">
        <v>2080</v>
      </c>
      <c r="D157" s="154">
        <v>228</v>
      </c>
      <c r="E157" s="154">
        <v>64</v>
      </c>
      <c r="F157" s="154">
        <v>256</v>
      </c>
      <c r="G157" s="154">
        <v>63</v>
      </c>
      <c r="H157" s="154">
        <v>80051</v>
      </c>
      <c r="I157" s="154">
        <v>18636</v>
      </c>
      <c r="J157" s="154">
        <v>35715</v>
      </c>
      <c r="K157" s="154">
        <v>9960</v>
      </c>
      <c r="L157" s="154">
        <v>15625</v>
      </c>
      <c r="M157" s="154">
        <v>115</v>
      </c>
      <c r="N157" s="154">
        <v>321</v>
      </c>
      <c r="O157" s="154"/>
    </row>
    <row r="158" spans="1:15">
      <c r="A158" s="155">
        <v>36191</v>
      </c>
      <c r="B158" s="154">
        <v>2646</v>
      </c>
      <c r="C158" s="154">
        <v>2022</v>
      </c>
      <c r="D158" s="154">
        <v>307</v>
      </c>
      <c r="E158" s="154">
        <v>52</v>
      </c>
      <c r="F158" s="154">
        <v>200</v>
      </c>
      <c r="G158" s="154">
        <v>65</v>
      </c>
      <c r="H158" s="154">
        <v>81550</v>
      </c>
      <c r="I158" s="154">
        <v>17929</v>
      </c>
      <c r="J158" s="154">
        <v>36716</v>
      </c>
      <c r="K158" s="154">
        <v>6240</v>
      </c>
      <c r="L158" s="154">
        <v>20561</v>
      </c>
      <c r="M158" s="154">
        <v>104</v>
      </c>
      <c r="N158" s="154">
        <v>318</v>
      </c>
      <c r="O158" s="154"/>
    </row>
    <row r="159" spans="1:15">
      <c r="A159" s="155">
        <v>36219</v>
      </c>
      <c r="B159" s="154">
        <v>2325</v>
      </c>
      <c r="C159" s="154">
        <v>1807</v>
      </c>
      <c r="D159" s="154">
        <v>190</v>
      </c>
      <c r="E159" s="154">
        <v>47</v>
      </c>
      <c r="F159" s="154">
        <v>215</v>
      </c>
      <c r="G159" s="154">
        <v>66</v>
      </c>
      <c r="H159" s="154">
        <v>81847</v>
      </c>
      <c r="I159" s="154">
        <v>18173</v>
      </c>
      <c r="J159" s="154">
        <v>36336</v>
      </c>
      <c r="K159" s="154">
        <v>5446</v>
      </c>
      <c r="L159" s="154">
        <v>21790</v>
      </c>
      <c r="M159" s="154">
        <v>102</v>
      </c>
      <c r="N159" s="154">
        <v>318</v>
      </c>
      <c r="O159" s="154"/>
    </row>
    <row r="160" spans="1:15">
      <c r="A160" s="155">
        <v>36250</v>
      </c>
      <c r="B160" s="154">
        <v>2956</v>
      </c>
      <c r="C160" s="154">
        <v>2130</v>
      </c>
      <c r="D160" s="154">
        <v>299</v>
      </c>
      <c r="E160" s="154">
        <v>328</v>
      </c>
      <c r="F160" s="154">
        <v>133</v>
      </c>
      <c r="G160" s="154">
        <v>66</v>
      </c>
      <c r="H160" s="154">
        <v>83397</v>
      </c>
      <c r="I160" s="154">
        <v>15928</v>
      </c>
      <c r="J160" s="154">
        <v>41836</v>
      </c>
      <c r="K160" s="154">
        <v>19072</v>
      </c>
      <c r="L160" s="154">
        <v>6459</v>
      </c>
      <c r="M160" s="154">
        <v>102</v>
      </c>
      <c r="N160" s="154">
        <v>352</v>
      </c>
      <c r="O160" s="154"/>
    </row>
    <row r="161" spans="1:15">
      <c r="A161" s="155">
        <v>36280</v>
      </c>
      <c r="B161" s="154">
        <v>2562</v>
      </c>
      <c r="C161" s="154">
        <v>1904</v>
      </c>
      <c r="D161" s="154">
        <v>215</v>
      </c>
      <c r="E161" s="154">
        <v>258</v>
      </c>
      <c r="F161" s="154">
        <v>116</v>
      </c>
      <c r="G161" s="154">
        <v>69</v>
      </c>
      <c r="H161" s="154">
        <v>76916</v>
      </c>
      <c r="I161" s="154">
        <v>15397</v>
      </c>
      <c r="J161" s="154">
        <v>36162</v>
      </c>
      <c r="K161" s="154">
        <v>18869</v>
      </c>
      <c r="L161" s="154">
        <v>6381</v>
      </c>
      <c r="M161" s="154">
        <v>107</v>
      </c>
      <c r="N161" s="154">
        <v>351</v>
      </c>
      <c r="O161" s="154"/>
    </row>
    <row r="162" spans="1:15">
      <c r="A162" s="155">
        <v>36311</v>
      </c>
      <c r="B162" s="154">
        <v>4726</v>
      </c>
      <c r="C162" s="154">
        <v>2095</v>
      </c>
      <c r="D162" s="154">
        <v>997</v>
      </c>
      <c r="E162" s="154">
        <v>1323</v>
      </c>
      <c r="F162" s="154">
        <v>246</v>
      </c>
      <c r="G162" s="154">
        <v>65</v>
      </c>
      <c r="H162" s="154">
        <v>78745</v>
      </c>
      <c r="I162" s="154">
        <v>14940</v>
      </c>
      <c r="J162" s="154">
        <v>39087</v>
      </c>
      <c r="K162" s="154">
        <v>18629</v>
      </c>
      <c r="L162" s="154">
        <v>5988</v>
      </c>
      <c r="M162" s="154">
        <v>101</v>
      </c>
      <c r="N162" s="154">
        <v>351</v>
      </c>
      <c r="O162" s="154"/>
    </row>
    <row r="163" spans="1:15">
      <c r="A163" s="155">
        <v>36341</v>
      </c>
      <c r="B163" s="154">
        <v>2926</v>
      </c>
      <c r="C163" s="154">
        <v>1864</v>
      </c>
      <c r="D163" s="154">
        <v>491</v>
      </c>
      <c r="E163" s="154">
        <v>373</v>
      </c>
      <c r="F163" s="154">
        <v>134</v>
      </c>
      <c r="G163" s="154">
        <v>64</v>
      </c>
      <c r="H163" s="154">
        <v>82331</v>
      </c>
      <c r="I163" s="154">
        <v>16499</v>
      </c>
      <c r="J163" s="154">
        <v>38307</v>
      </c>
      <c r="K163" s="154">
        <v>21385</v>
      </c>
      <c r="L163" s="154">
        <v>6041</v>
      </c>
      <c r="M163" s="154">
        <v>99</v>
      </c>
      <c r="N163" s="154">
        <v>352</v>
      </c>
      <c r="O163" s="154"/>
    </row>
    <row r="164" spans="1:15">
      <c r="A164" s="155">
        <v>36372</v>
      </c>
      <c r="B164" s="154">
        <v>2477</v>
      </c>
      <c r="C164" s="154">
        <v>1909</v>
      </c>
      <c r="D164" s="154">
        <v>219</v>
      </c>
      <c r="E164" s="154">
        <v>174</v>
      </c>
      <c r="F164" s="154">
        <v>115</v>
      </c>
      <c r="G164" s="154">
        <v>60</v>
      </c>
      <c r="H164" s="154">
        <v>83298</v>
      </c>
      <c r="I164" s="154">
        <v>16812</v>
      </c>
      <c r="J164" s="154">
        <v>37540</v>
      </c>
      <c r="K164" s="154">
        <v>22605</v>
      </c>
      <c r="L164" s="154">
        <v>6247</v>
      </c>
      <c r="M164" s="154">
        <v>94</v>
      </c>
      <c r="N164" s="154">
        <v>352</v>
      </c>
      <c r="O164" s="154"/>
    </row>
    <row r="165" spans="1:15">
      <c r="A165" s="155">
        <v>36403</v>
      </c>
      <c r="B165" s="154">
        <v>3716</v>
      </c>
      <c r="C165" s="154">
        <v>2032</v>
      </c>
      <c r="D165" s="154">
        <v>549</v>
      </c>
      <c r="E165" s="154">
        <v>874</v>
      </c>
      <c r="F165" s="154">
        <v>183</v>
      </c>
      <c r="G165" s="154">
        <v>78</v>
      </c>
      <c r="H165" s="154">
        <v>81955</v>
      </c>
      <c r="I165" s="154">
        <v>16544</v>
      </c>
      <c r="J165" s="154">
        <v>37229</v>
      </c>
      <c r="K165" s="154">
        <v>22107</v>
      </c>
      <c r="L165" s="154">
        <v>5980</v>
      </c>
      <c r="M165" s="154">
        <v>95</v>
      </c>
      <c r="N165" s="154">
        <v>352</v>
      </c>
      <c r="O165" s="154"/>
    </row>
    <row r="166" spans="1:15">
      <c r="A166" s="155">
        <v>36433</v>
      </c>
      <c r="B166" s="154">
        <v>3389</v>
      </c>
      <c r="C166" s="154">
        <v>1956</v>
      </c>
      <c r="D166" s="154">
        <v>400</v>
      </c>
      <c r="E166" s="154">
        <v>672</v>
      </c>
      <c r="F166" s="154">
        <v>270</v>
      </c>
      <c r="G166" s="154">
        <v>91</v>
      </c>
      <c r="H166" s="154">
        <v>81793</v>
      </c>
      <c r="I166" s="154">
        <v>16636</v>
      </c>
      <c r="J166" s="154">
        <v>37621</v>
      </c>
      <c r="K166" s="154">
        <v>21355</v>
      </c>
      <c r="L166" s="154">
        <v>6069</v>
      </c>
      <c r="M166" s="154">
        <v>112</v>
      </c>
      <c r="N166" s="154">
        <v>352</v>
      </c>
      <c r="O166" s="154"/>
    </row>
    <row r="167" spans="1:15">
      <c r="A167" s="155">
        <v>36464</v>
      </c>
      <c r="B167" s="154">
        <v>4240</v>
      </c>
      <c r="C167" s="154">
        <v>1954</v>
      </c>
      <c r="D167" s="154">
        <v>955</v>
      </c>
      <c r="E167" s="154">
        <v>941</v>
      </c>
      <c r="F167" s="154">
        <v>298</v>
      </c>
      <c r="G167" s="154">
        <v>92</v>
      </c>
      <c r="H167" s="154">
        <v>84117</v>
      </c>
      <c r="I167" s="154">
        <v>17492</v>
      </c>
      <c r="J167" s="154">
        <v>38619</v>
      </c>
      <c r="K167" s="154">
        <v>21959</v>
      </c>
      <c r="L167" s="154">
        <v>5936</v>
      </c>
      <c r="M167" s="154">
        <v>111</v>
      </c>
      <c r="N167" s="154">
        <v>352</v>
      </c>
      <c r="O167" s="154"/>
    </row>
    <row r="168" spans="1:15">
      <c r="A168" s="155">
        <v>36494</v>
      </c>
      <c r="B168" s="154">
        <v>3604</v>
      </c>
      <c r="C168" s="154">
        <v>1905</v>
      </c>
      <c r="D168" s="154">
        <v>804</v>
      </c>
      <c r="E168" s="154">
        <v>663</v>
      </c>
      <c r="F168" s="154">
        <v>160</v>
      </c>
      <c r="G168" s="154">
        <v>72</v>
      </c>
      <c r="H168" s="154">
        <v>86226</v>
      </c>
      <c r="I168" s="154">
        <v>17185</v>
      </c>
      <c r="J168" s="154">
        <v>40828</v>
      </c>
      <c r="K168" s="154">
        <v>21941</v>
      </c>
      <c r="L168" s="154">
        <v>6159</v>
      </c>
      <c r="M168" s="154">
        <v>113</v>
      </c>
      <c r="N168" s="154">
        <v>350</v>
      </c>
      <c r="O168" s="154"/>
    </row>
    <row r="169" spans="1:15">
      <c r="A169" s="155">
        <v>36525</v>
      </c>
      <c r="B169" s="154">
        <v>3092</v>
      </c>
      <c r="C169" s="154">
        <v>2046</v>
      </c>
      <c r="D169" s="154">
        <v>643</v>
      </c>
      <c r="E169" s="154">
        <v>241</v>
      </c>
      <c r="F169" s="154">
        <v>90</v>
      </c>
      <c r="G169" s="154">
        <v>72</v>
      </c>
      <c r="H169" s="154">
        <v>86733</v>
      </c>
      <c r="I169" s="154">
        <v>17358</v>
      </c>
      <c r="J169" s="154">
        <v>39858</v>
      </c>
      <c r="K169" s="154">
        <v>22881</v>
      </c>
      <c r="L169" s="154">
        <v>6522</v>
      </c>
      <c r="M169" s="154">
        <v>114</v>
      </c>
      <c r="N169" s="154">
        <v>381</v>
      </c>
      <c r="O169" s="154"/>
    </row>
    <row r="170" spans="1:15">
      <c r="A170" s="155">
        <v>36556</v>
      </c>
      <c r="B170" s="154">
        <v>2863</v>
      </c>
      <c r="C170" s="154">
        <v>1836</v>
      </c>
      <c r="D170" s="154">
        <v>544</v>
      </c>
      <c r="E170" s="154">
        <v>359</v>
      </c>
      <c r="F170" s="154">
        <v>52</v>
      </c>
      <c r="G170" s="154">
        <v>72</v>
      </c>
      <c r="H170" s="154">
        <v>89220</v>
      </c>
      <c r="I170" s="154">
        <v>17408</v>
      </c>
      <c r="J170" s="154">
        <v>41667</v>
      </c>
      <c r="K170" s="154">
        <v>23388</v>
      </c>
      <c r="L170" s="154">
        <v>6643</v>
      </c>
      <c r="M170" s="154">
        <v>114</v>
      </c>
      <c r="N170" s="154">
        <v>382</v>
      </c>
      <c r="O170" s="154"/>
    </row>
    <row r="171" spans="1:15">
      <c r="A171" s="155">
        <v>36585</v>
      </c>
      <c r="B171" s="154">
        <v>2704</v>
      </c>
      <c r="C171" s="154">
        <v>1794</v>
      </c>
      <c r="D171" s="154">
        <v>511</v>
      </c>
      <c r="E171" s="154">
        <v>224</v>
      </c>
      <c r="F171" s="154">
        <v>99</v>
      </c>
      <c r="G171" s="154">
        <v>76</v>
      </c>
      <c r="H171" s="154">
        <v>91215</v>
      </c>
      <c r="I171" s="154">
        <v>18921</v>
      </c>
      <c r="J171" s="154">
        <v>41574</v>
      </c>
      <c r="K171" s="154">
        <v>23894</v>
      </c>
      <c r="L171" s="154">
        <v>6707</v>
      </c>
      <c r="M171" s="154">
        <v>119</v>
      </c>
      <c r="N171" s="154">
        <v>382</v>
      </c>
      <c r="O171" s="154"/>
    </row>
    <row r="172" spans="1:15">
      <c r="A172" s="155">
        <v>36616</v>
      </c>
      <c r="B172" s="154">
        <v>2877</v>
      </c>
      <c r="C172" s="154">
        <v>1973</v>
      </c>
      <c r="D172" s="154">
        <v>489</v>
      </c>
      <c r="E172" s="154">
        <v>230</v>
      </c>
      <c r="F172" s="154">
        <v>114</v>
      </c>
      <c r="G172" s="154">
        <v>71</v>
      </c>
      <c r="H172" s="154">
        <v>93535</v>
      </c>
      <c r="I172" s="154">
        <v>20912</v>
      </c>
      <c r="J172" s="154">
        <v>41710</v>
      </c>
      <c r="K172" s="154">
        <v>23976</v>
      </c>
      <c r="L172" s="154">
        <v>6824</v>
      </c>
      <c r="M172" s="154">
        <v>113</v>
      </c>
      <c r="N172" s="154">
        <v>381</v>
      </c>
      <c r="O172" s="154"/>
    </row>
    <row r="173" spans="1:15">
      <c r="A173" s="155">
        <v>36646</v>
      </c>
      <c r="B173" s="154">
        <v>2873</v>
      </c>
      <c r="C173" s="154">
        <v>1812</v>
      </c>
      <c r="D173" s="154">
        <v>597</v>
      </c>
      <c r="E173" s="154">
        <v>207</v>
      </c>
      <c r="F173" s="154">
        <v>184</v>
      </c>
      <c r="G173" s="154">
        <v>73</v>
      </c>
      <c r="H173" s="154">
        <v>95618</v>
      </c>
      <c r="I173" s="154">
        <v>20614</v>
      </c>
      <c r="J173" s="154">
        <v>44004</v>
      </c>
      <c r="K173" s="154">
        <v>23825</v>
      </c>
      <c r="L173" s="154">
        <v>7058</v>
      </c>
      <c r="M173" s="154">
        <v>117</v>
      </c>
      <c r="N173" s="154">
        <v>381</v>
      </c>
      <c r="O173" s="154"/>
    </row>
    <row r="174" spans="1:15">
      <c r="A174" s="155">
        <v>36677</v>
      </c>
      <c r="B174" s="154">
        <v>3100</v>
      </c>
      <c r="C174" s="154">
        <v>1917</v>
      </c>
      <c r="D174" s="154">
        <v>751</v>
      </c>
      <c r="E174" s="154">
        <v>218</v>
      </c>
      <c r="F174" s="154">
        <v>143</v>
      </c>
      <c r="G174" s="154">
        <v>71</v>
      </c>
      <c r="H174" s="154">
        <v>98367</v>
      </c>
      <c r="I174" s="154">
        <v>21583</v>
      </c>
      <c r="J174" s="154">
        <v>44668</v>
      </c>
      <c r="K174" s="154">
        <v>25326</v>
      </c>
      <c r="L174" s="154">
        <v>6677</v>
      </c>
      <c r="M174" s="154">
        <v>113</v>
      </c>
      <c r="N174" s="154">
        <v>381</v>
      </c>
      <c r="O174" s="154"/>
    </row>
    <row r="175" spans="1:15">
      <c r="A175" s="155">
        <v>36707</v>
      </c>
      <c r="B175" s="154">
        <v>2959</v>
      </c>
      <c r="C175" s="154">
        <v>1896</v>
      </c>
      <c r="D175" s="154">
        <v>685</v>
      </c>
      <c r="E175" s="154">
        <v>210</v>
      </c>
      <c r="F175" s="154">
        <v>95</v>
      </c>
      <c r="G175" s="154">
        <v>73</v>
      </c>
      <c r="H175" s="154">
        <v>96277</v>
      </c>
      <c r="I175" s="154">
        <v>21169</v>
      </c>
      <c r="J175" s="154">
        <v>42879</v>
      </c>
      <c r="K175" s="154">
        <v>25473</v>
      </c>
      <c r="L175" s="154">
        <v>6640</v>
      </c>
      <c r="M175" s="154">
        <v>116</v>
      </c>
      <c r="N175" s="154">
        <v>378</v>
      </c>
      <c r="O175" s="154"/>
    </row>
    <row r="176" spans="1:15">
      <c r="A176" s="155">
        <v>36738</v>
      </c>
      <c r="B176" s="154">
        <v>2870</v>
      </c>
      <c r="C176" s="154">
        <v>1874</v>
      </c>
      <c r="D176" s="154">
        <v>605</v>
      </c>
      <c r="E176" s="154">
        <v>227</v>
      </c>
      <c r="F176" s="154">
        <v>94</v>
      </c>
      <c r="G176" s="154">
        <v>70</v>
      </c>
      <c r="H176" s="154">
        <v>100561</v>
      </c>
      <c r="I176" s="154">
        <v>22792</v>
      </c>
      <c r="J176" s="154">
        <v>43952</v>
      </c>
      <c r="K176" s="154">
        <v>26934</v>
      </c>
      <c r="L176" s="154">
        <v>6769</v>
      </c>
      <c r="M176" s="154">
        <v>114</v>
      </c>
      <c r="N176" s="154">
        <v>378</v>
      </c>
      <c r="O176" s="154"/>
    </row>
    <row r="177" spans="1:15">
      <c r="A177" s="155">
        <v>36769</v>
      </c>
      <c r="B177" s="154">
        <v>3058</v>
      </c>
      <c r="C177" s="154">
        <v>1808</v>
      </c>
      <c r="D177" s="154">
        <v>659</v>
      </c>
      <c r="E177" s="154">
        <v>409</v>
      </c>
      <c r="F177" s="154">
        <v>109</v>
      </c>
      <c r="G177" s="154">
        <v>73</v>
      </c>
      <c r="H177" s="154">
        <v>103675</v>
      </c>
      <c r="I177" s="154">
        <v>22816</v>
      </c>
      <c r="J177" s="154">
        <v>45827</v>
      </c>
      <c r="K177" s="154">
        <v>27933</v>
      </c>
      <c r="L177" s="154">
        <v>6982</v>
      </c>
      <c r="M177" s="154">
        <v>117</v>
      </c>
      <c r="N177" s="154">
        <v>378</v>
      </c>
      <c r="O177" s="154"/>
    </row>
    <row r="178" spans="1:15">
      <c r="A178" s="155">
        <v>36799</v>
      </c>
      <c r="B178" s="154">
        <v>3198</v>
      </c>
      <c r="C178" s="154">
        <v>1809</v>
      </c>
      <c r="D178" s="154">
        <v>736</v>
      </c>
      <c r="E178" s="154">
        <v>427</v>
      </c>
      <c r="F178" s="154">
        <v>154</v>
      </c>
      <c r="G178" s="154">
        <v>72</v>
      </c>
      <c r="H178" s="154">
        <v>104252</v>
      </c>
      <c r="I178" s="154">
        <v>24717</v>
      </c>
      <c r="J178" s="154">
        <v>45055</v>
      </c>
      <c r="K178" s="154">
        <v>27463</v>
      </c>
      <c r="L178" s="154">
        <v>6901</v>
      </c>
      <c r="M178" s="154">
        <v>116</v>
      </c>
      <c r="N178" s="154">
        <v>378</v>
      </c>
      <c r="O178" s="154"/>
    </row>
    <row r="179" spans="1:15">
      <c r="A179" s="155">
        <v>36830</v>
      </c>
      <c r="B179" s="154">
        <v>3265</v>
      </c>
      <c r="C179" s="154">
        <v>1804</v>
      </c>
      <c r="D179" s="154">
        <v>865</v>
      </c>
      <c r="E179" s="154">
        <v>374</v>
      </c>
      <c r="F179" s="154">
        <v>150</v>
      </c>
      <c r="G179" s="154">
        <v>72</v>
      </c>
      <c r="H179" s="154">
        <v>108852</v>
      </c>
      <c r="I179" s="154">
        <v>25458</v>
      </c>
      <c r="J179" s="154">
        <v>47815</v>
      </c>
      <c r="K179" s="154">
        <v>28170</v>
      </c>
      <c r="L179" s="154">
        <v>7292</v>
      </c>
      <c r="M179" s="154">
        <v>117</v>
      </c>
      <c r="N179" s="154">
        <v>376</v>
      </c>
      <c r="O179" s="154"/>
    </row>
    <row r="180" spans="1:15">
      <c r="A180" s="155">
        <v>36860</v>
      </c>
      <c r="B180" s="154">
        <v>4129</v>
      </c>
      <c r="C180" s="154">
        <v>2096</v>
      </c>
      <c r="D180" s="154">
        <v>1164</v>
      </c>
      <c r="E180" s="154">
        <v>689</v>
      </c>
      <c r="F180" s="154">
        <v>109</v>
      </c>
      <c r="G180" s="154">
        <v>71</v>
      </c>
      <c r="H180" s="154">
        <v>106525</v>
      </c>
      <c r="I180" s="154">
        <v>25250</v>
      </c>
      <c r="J180" s="154">
        <v>46556</v>
      </c>
      <c r="K180" s="154">
        <v>27711</v>
      </c>
      <c r="L180" s="154">
        <v>6893</v>
      </c>
      <c r="M180" s="154">
        <v>115</v>
      </c>
      <c r="N180" s="154">
        <v>376</v>
      </c>
      <c r="O180" s="154"/>
    </row>
    <row r="181" spans="1:15">
      <c r="A181" s="155">
        <v>36891</v>
      </c>
      <c r="B181" s="154">
        <v>4118</v>
      </c>
      <c r="C181" s="154">
        <v>2073</v>
      </c>
      <c r="D181" s="154">
        <v>1166</v>
      </c>
      <c r="E181" s="154">
        <v>696</v>
      </c>
      <c r="F181" s="154">
        <v>116</v>
      </c>
      <c r="G181" s="154">
        <v>67</v>
      </c>
      <c r="H181" s="154">
        <v>105929</v>
      </c>
      <c r="I181" s="154">
        <v>26264</v>
      </c>
      <c r="J181" s="154">
        <v>43253</v>
      </c>
      <c r="K181" s="154">
        <v>29886</v>
      </c>
      <c r="L181" s="154">
        <v>6404</v>
      </c>
      <c r="M181" s="154">
        <v>122</v>
      </c>
      <c r="N181" s="154">
        <v>415</v>
      </c>
      <c r="O181" s="154"/>
    </row>
    <row r="182" spans="1:15">
      <c r="A182" s="155">
        <v>36922</v>
      </c>
      <c r="B182" s="154">
        <v>3948</v>
      </c>
      <c r="C182" s="154">
        <v>1237</v>
      </c>
      <c r="D182" s="154">
        <v>1343</v>
      </c>
      <c r="E182" s="154">
        <v>1197</v>
      </c>
      <c r="F182" s="154">
        <v>105</v>
      </c>
      <c r="G182" s="154">
        <v>66</v>
      </c>
      <c r="H182" s="154">
        <v>104981</v>
      </c>
      <c r="I182" s="154">
        <v>25756</v>
      </c>
      <c r="J182" s="154">
        <v>42778</v>
      </c>
      <c r="K182" s="154">
        <v>30381</v>
      </c>
      <c r="L182" s="154">
        <v>5911</v>
      </c>
      <c r="M182" s="154">
        <v>155</v>
      </c>
      <c r="N182" s="154">
        <v>411</v>
      </c>
      <c r="O182" s="154"/>
    </row>
    <row r="183" spans="1:15">
      <c r="A183" s="155">
        <v>36950</v>
      </c>
      <c r="B183" s="154">
        <v>2651</v>
      </c>
      <c r="C183" s="154">
        <v>1193</v>
      </c>
      <c r="D183" s="154">
        <v>1041</v>
      </c>
      <c r="E183" s="154">
        <v>278</v>
      </c>
      <c r="F183" s="154">
        <v>72</v>
      </c>
      <c r="G183" s="154">
        <v>67</v>
      </c>
      <c r="H183" s="154">
        <v>104741</v>
      </c>
      <c r="I183" s="154">
        <v>25851</v>
      </c>
      <c r="J183" s="154">
        <v>43090</v>
      </c>
      <c r="K183" s="154">
        <v>29597</v>
      </c>
      <c r="L183" s="154">
        <v>6094</v>
      </c>
      <c r="M183" s="154">
        <v>109</v>
      </c>
      <c r="N183" s="154">
        <v>412</v>
      </c>
      <c r="O183" s="154"/>
    </row>
    <row r="184" spans="1:15">
      <c r="A184" s="155">
        <v>36981</v>
      </c>
      <c r="B184" s="154">
        <v>2787</v>
      </c>
      <c r="C184" s="154">
        <v>1208</v>
      </c>
      <c r="D184" s="154">
        <v>1099</v>
      </c>
      <c r="E184" s="154">
        <v>355</v>
      </c>
      <c r="F184" s="154">
        <v>58</v>
      </c>
      <c r="G184" s="154">
        <v>67</v>
      </c>
      <c r="H184" s="154">
        <v>106898</v>
      </c>
      <c r="I184" s="154">
        <v>25924</v>
      </c>
      <c r="J184" s="154">
        <v>45600</v>
      </c>
      <c r="K184" s="154">
        <v>28892</v>
      </c>
      <c r="L184" s="154">
        <v>6322</v>
      </c>
      <c r="M184" s="154">
        <v>160</v>
      </c>
      <c r="N184" s="154">
        <v>411</v>
      </c>
      <c r="O184" s="154"/>
    </row>
    <row r="185" spans="1:15">
      <c r="A185" s="155">
        <v>37011</v>
      </c>
      <c r="B185" s="154">
        <v>2628</v>
      </c>
      <c r="C185" s="154">
        <v>1217</v>
      </c>
      <c r="D185" s="154">
        <v>859</v>
      </c>
      <c r="E185" s="154">
        <v>387</v>
      </c>
      <c r="F185" s="154">
        <v>96</v>
      </c>
      <c r="G185" s="154">
        <v>69</v>
      </c>
      <c r="H185" s="154">
        <v>104727</v>
      </c>
      <c r="I185" s="154">
        <v>26202</v>
      </c>
      <c r="J185" s="154">
        <v>43430</v>
      </c>
      <c r="K185" s="154">
        <v>28809</v>
      </c>
      <c r="L185" s="154">
        <v>6175</v>
      </c>
      <c r="M185" s="154">
        <v>111</v>
      </c>
      <c r="N185" s="154">
        <v>409</v>
      </c>
      <c r="O185" s="154"/>
    </row>
    <row r="186" spans="1:15">
      <c r="A186" s="155">
        <v>37042</v>
      </c>
      <c r="B186" s="154">
        <v>2144</v>
      </c>
      <c r="C186" s="154">
        <v>1136</v>
      </c>
      <c r="D186" s="154">
        <v>580</v>
      </c>
      <c r="E186" s="154">
        <v>275</v>
      </c>
      <c r="F186" s="154">
        <v>80</v>
      </c>
      <c r="G186" s="154">
        <v>73</v>
      </c>
      <c r="H186" s="154">
        <v>106005</v>
      </c>
      <c r="I186" s="154">
        <v>26327</v>
      </c>
      <c r="J186" s="154">
        <v>45068</v>
      </c>
      <c r="K186" s="154">
        <v>28236</v>
      </c>
      <c r="L186" s="154">
        <v>6257</v>
      </c>
      <c r="M186" s="154">
        <v>117</v>
      </c>
      <c r="N186" s="154">
        <v>408</v>
      </c>
      <c r="O186" s="154"/>
    </row>
    <row r="187" spans="1:15">
      <c r="A187" s="155">
        <v>37072</v>
      </c>
      <c r="B187" s="154">
        <v>3029</v>
      </c>
      <c r="C187" s="154">
        <v>1147</v>
      </c>
      <c r="D187" s="154">
        <v>1406</v>
      </c>
      <c r="E187" s="154">
        <v>290</v>
      </c>
      <c r="F187" s="154">
        <v>112</v>
      </c>
      <c r="G187" s="154">
        <v>74</v>
      </c>
      <c r="H187" s="154">
        <v>106623</v>
      </c>
      <c r="I187" s="154">
        <v>27946</v>
      </c>
      <c r="J187" s="154">
        <v>43475</v>
      </c>
      <c r="K187" s="154">
        <v>28964</v>
      </c>
      <c r="L187" s="154">
        <v>6119</v>
      </c>
      <c r="M187" s="154">
        <v>119</v>
      </c>
      <c r="N187" s="154">
        <v>408</v>
      </c>
      <c r="O187" s="154"/>
    </row>
    <row r="188" spans="1:15">
      <c r="A188" s="155">
        <v>37103</v>
      </c>
      <c r="B188" s="154">
        <v>2368</v>
      </c>
      <c r="C188" s="154">
        <v>1107</v>
      </c>
      <c r="D188" s="154">
        <v>858</v>
      </c>
      <c r="E188" s="154">
        <v>268</v>
      </c>
      <c r="F188" s="154">
        <v>66</v>
      </c>
      <c r="G188" s="154">
        <v>69</v>
      </c>
      <c r="H188" s="154">
        <v>106241</v>
      </c>
      <c r="I188" s="154">
        <v>28098</v>
      </c>
      <c r="J188" s="154">
        <v>42782</v>
      </c>
      <c r="K188" s="154">
        <v>29161</v>
      </c>
      <c r="L188" s="154">
        <v>6081</v>
      </c>
      <c r="M188" s="154">
        <v>119</v>
      </c>
      <c r="N188" s="154">
        <v>408</v>
      </c>
      <c r="O188" s="154"/>
    </row>
    <row r="189" spans="1:15">
      <c r="A189" s="155">
        <v>37134</v>
      </c>
      <c r="B189" s="154">
        <v>2396</v>
      </c>
      <c r="C189" s="154">
        <v>1074</v>
      </c>
      <c r="D189" s="154">
        <v>892</v>
      </c>
      <c r="E189" s="154">
        <v>287</v>
      </c>
      <c r="F189" s="154">
        <v>74</v>
      </c>
      <c r="G189" s="154">
        <v>69</v>
      </c>
      <c r="H189" s="154">
        <v>104107</v>
      </c>
      <c r="I189" s="154">
        <v>28561</v>
      </c>
      <c r="J189" s="154">
        <v>40414</v>
      </c>
      <c r="K189" s="154">
        <v>29206</v>
      </c>
      <c r="L189" s="154">
        <v>5815</v>
      </c>
      <c r="M189" s="154">
        <v>111</v>
      </c>
      <c r="N189" s="154">
        <v>408</v>
      </c>
      <c r="O189" s="154"/>
    </row>
    <row r="190" spans="1:15">
      <c r="A190" s="155">
        <v>37164</v>
      </c>
      <c r="B190" s="154">
        <v>2593</v>
      </c>
      <c r="C190" s="154">
        <v>1120</v>
      </c>
      <c r="D190" s="154">
        <v>1059</v>
      </c>
      <c r="E190" s="154">
        <v>306</v>
      </c>
      <c r="F190" s="154">
        <v>37</v>
      </c>
      <c r="G190" s="154">
        <v>71</v>
      </c>
      <c r="H190" s="154">
        <v>100743</v>
      </c>
      <c r="I190" s="154">
        <v>28527</v>
      </c>
      <c r="J190" s="154">
        <v>38668</v>
      </c>
      <c r="K190" s="154">
        <v>27855</v>
      </c>
      <c r="L190" s="154">
        <v>5578</v>
      </c>
      <c r="M190" s="154">
        <v>115</v>
      </c>
      <c r="N190" s="154">
        <v>408</v>
      </c>
      <c r="O190" s="154"/>
    </row>
    <row r="191" spans="1:15">
      <c r="A191" s="155">
        <v>37195</v>
      </c>
      <c r="B191" s="154">
        <v>2359</v>
      </c>
      <c r="C191" s="154">
        <v>1120</v>
      </c>
      <c r="D191" s="154">
        <v>843</v>
      </c>
      <c r="E191" s="154">
        <v>268</v>
      </c>
      <c r="F191" s="154">
        <v>59</v>
      </c>
      <c r="G191" s="154">
        <v>69</v>
      </c>
      <c r="H191" s="154">
        <v>102900</v>
      </c>
      <c r="I191" s="154">
        <v>29747</v>
      </c>
      <c r="J191" s="154">
        <v>39126</v>
      </c>
      <c r="K191" s="154">
        <v>28216</v>
      </c>
      <c r="L191" s="154">
        <v>5699</v>
      </c>
      <c r="M191" s="154">
        <v>112</v>
      </c>
      <c r="N191" s="154">
        <v>406</v>
      </c>
      <c r="O191" s="154"/>
    </row>
    <row r="192" spans="1:15">
      <c r="A192" s="155">
        <v>37225</v>
      </c>
      <c r="B192" s="154">
        <v>2378</v>
      </c>
      <c r="C192" s="154">
        <v>1059</v>
      </c>
      <c r="D192" s="154">
        <v>812</v>
      </c>
      <c r="E192" s="154">
        <v>301</v>
      </c>
      <c r="F192" s="154">
        <v>90</v>
      </c>
      <c r="G192" s="154">
        <v>116</v>
      </c>
      <c r="H192" s="154">
        <v>101615</v>
      </c>
      <c r="I192" s="154">
        <v>28878</v>
      </c>
      <c r="J192" s="154">
        <v>38223</v>
      </c>
      <c r="K192" s="154">
        <v>28596</v>
      </c>
      <c r="L192" s="154">
        <v>5759</v>
      </c>
      <c r="M192" s="154">
        <v>159</v>
      </c>
      <c r="N192" s="154">
        <v>405</v>
      </c>
      <c r="O192" s="154"/>
    </row>
    <row r="193" spans="1:15">
      <c r="A193" s="155">
        <v>37256</v>
      </c>
      <c r="B193" s="154">
        <v>2769</v>
      </c>
      <c r="C193" s="154">
        <v>1818</v>
      </c>
      <c r="D193" s="154">
        <v>564</v>
      </c>
      <c r="E193" s="154">
        <v>232</v>
      </c>
      <c r="F193" s="154">
        <v>85</v>
      </c>
      <c r="G193" s="154">
        <v>70</v>
      </c>
      <c r="H193" s="154">
        <v>99398</v>
      </c>
      <c r="I193" s="154">
        <v>29122</v>
      </c>
      <c r="J193" s="154">
        <v>36253</v>
      </c>
      <c r="K193" s="154">
        <v>28140</v>
      </c>
      <c r="L193" s="154">
        <v>5769</v>
      </c>
      <c r="M193" s="154">
        <v>114</v>
      </c>
      <c r="N193" s="154">
        <v>405</v>
      </c>
      <c r="O193" s="154"/>
    </row>
    <row r="194" spans="1:15">
      <c r="A194" s="155">
        <v>37287</v>
      </c>
      <c r="B194" s="154">
        <v>2770</v>
      </c>
      <c r="C194" s="154">
        <v>1756</v>
      </c>
      <c r="D194" s="154">
        <v>587</v>
      </c>
      <c r="E194" s="154">
        <v>259</v>
      </c>
      <c r="F194" s="154">
        <v>96</v>
      </c>
      <c r="G194" s="154">
        <v>72</v>
      </c>
      <c r="H194" s="154">
        <v>100078</v>
      </c>
      <c r="I194" s="154">
        <v>28532</v>
      </c>
      <c r="J194" s="154">
        <v>37184</v>
      </c>
      <c r="K194" s="154">
        <v>28380</v>
      </c>
      <c r="L194" s="154">
        <v>5843</v>
      </c>
      <c r="M194" s="154">
        <v>139</v>
      </c>
      <c r="N194" s="154">
        <v>403</v>
      </c>
      <c r="O194" s="154"/>
    </row>
    <row r="195" spans="1:15">
      <c r="A195" s="155">
        <v>37315</v>
      </c>
      <c r="B195" s="154">
        <v>2793</v>
      </c>
      <c r="C195" s="154">
        <v>1814</v>
      </c>
      <c r="D195" s="154">
        <v>557</v>
      </c>
      <c r="E195" s="154">
        <v>265</v>
      </c>
      <c r="F195" s="154">
        <v>96</v>
      </c>
      <c r="G195" s="154">
        <v>61</v>
      </c>
      <c r="H195" s="154">
        <v>99523</v>
      </c>
      <c r="I195" s="154">
        <v>27956</v>
      </c>
      <c r="J195" s="154">
        <v>36843</v>
      </c>
      <c r="K195" s="154">
        <v>28788</v>
      </c>
      <c r="L195" s="154">
        <v>5790</v>
      </c>
      <c r="M195" s="154">
        <v>146</v>
      </c>
      <c r="N195" s="154">
        <v>403</v>
      </c>
      <c r="O195" s="154"/>
    </row>
    <row r="196" spans="1:15">
      <c r="A196" s="155">
        <v>37346</v>
      </c>
      <c r="B196" s="154">
        <v>3093</v>
      </c>
      <c r="C196" s="154">
        <v>1717</v>
      </c>
      <c r="D196" s="154">
        <v>907</v>
      </c>
      <c r="E196" s="154">
        <v>294</v>
      </c>
      <c r="F196" s="154">
        <v>114</v>
      </c>
      <c r="G196" s="154">
        <v>61</v>
      </c>
      <c r="H196" s="154">
        <v>96758</v>
      </c>
      <c r="I196" s="154">
        <v>27034</v>
      </c>
      <c r="J196" s="154">
        <v>36231</v>
      </c>
      <c r="K196" s="154">
        <v>27890</v>
      </c>
      <c r="L196" s="154">
        <v>5603</v>
      </c>
      <c r="M196" s="154">
        <v>0</v>
      </c>
      <c r="N196" s="154">
        <v>435</v>
      </c>
      <c r="O196" s="154"/>
    </row>
    <row r="197" spans="1:15">
      <c r="A197" s="155">
        <v>37376</v>
      </c>
      <c r="B197" s="154">
        <v>2565</v>
      </c>
      <c r="C197" s="154">
        <v>1729</v>
      </c>
      <c r="D197" s="154">
        <v>476</v>
      </c>
      <c r="E197" s="154">
        <v>228</v>
      </c>
      <c r="F197" s="154">
        <v>72</v>
      </c>
      <c r="G197" s="154">
        <v>60</v>
      </c>
      <c r="H197" s="154">
        <v>93831</v>
      </c>
      <c r="I197" s="154">
        <v>26333</v>
      </c>
      <c r="J197" s="154">
        <v>34299</v>
      </c>
      <c r="K197" s="154">
        <v>27792</v>
      </c>
      <c r="L197" s="154">
        <v>5407</v>
      </c>
      <c r="M197" s="154">
        <v>0</v>
      </c>
      <c r="N197" s="154">
        <v>435</v>
      </c>
      <c r="O197" s="154"/>
    </row>
    <row r="198" spans="1:15">
      <c r="A198" s="155">
        <v>37407</v>
      </c>
      <c r="B198" s="154">
        <v>2566</v>
      </c>
      <c r="C198" s="154">
        <v>1726</v>
      </c>
      <c r="D198" s="154">
        <v>413</v>
      </c>
      <c r="E198" s="154">
        <v>299</v>
      </c>
      <c r="F198" s="154">
        <v>66</v>
      </c>
      <c r="G198" s="154">
        <v>62</v>
      </c>
      <c r="H198" s="154">
        <v>92185</v>
      </c>
      <c r="I198" s="154">
        <v>26007</v>
      </c>
      <c r="J198" s="154">
        <v>32351</v>
      </c>
      <c r="K198" s="154">
        <v>28323</v>
      </c>
      <c r="L198" s="154">
        <v>5359</v>
      </c>
      <c r="M198" s="154">
        <v>145</v>
      </c>
      <c r="N198" s="154">
        <v>435</v>
      </c>
      <c r="O198" s="154"/>
    </row>
    <row r="199" spans="1:15">
      <c r="A199" s="155">
        <v>37437</v>
      </c>
      <c r="B199" s="154">
        <v>2851</v>
      </c>
      <c r="C199" s="154">
        <v>1782</v>
      </c>
      <c r="D199" s="154">
        <v>620</v>
      </c>
      <c r="E199" s="154">
        <v>283</v>
      </c>
      <c r="F199" s="154">
        <v>109</v>
      </c>
      <c r="G199" s="154">
        <v>57</v>
      </c>
      <c r="H199" s="154">
        <v>89884</v>
      </c>
      <c r="I199" s="154">
        <v>25900</v>
      </c>
      <c r="J199" s="154">
        <v>30592</v>
      </c>
      <c r="K199" s="154">
        <v>28038</v>
      </c>
      <c r="L199" s="154">
        <v>5209</v>
      </c>
      <c r="M199" s="154">
        <v>145</v>
      </c>
      <c r="N199" s="154">
        <v>433</v>
      </c>
      <c r="O199" s="154"/>
    </row>
    <row r="200" spans="1:15">
      <c r="A200" s="155">
        <v>37468</v>
      </c>
      <c r="B200" s="154">
        <v>2553</v>
      </c>
      <c r="C200" s="154">
        <v>1747</v>
      </c>
      <c r="D200" s="154">
        <v>448</v>
      </c>
      <c r="E200" s="154">
        <v>226</v>
      </c>
      <c r="F200" s="154">
        <v>78</v>
      </c>
      <c r="G200" s="154">
        <v>54</v>
      </c>
      <c r="H200" s="154">
        <v>89003</v>
      </c>
      <c r="I200" s="154">
        <v>24681</v>
      </c>
      <c r="J200" s="154">
        <v>30938</v>
      </c>
      <c r="K200" s="154">
        <v>28240</v>
      </c>
      <c r="L200" s="154">
        <v>5144</v>
      </c>
      <c r="M200" s="154">
        <v>0</v>
      </c>
      <c r="N200" s="154">
        <v>430</v>
      </c>
      <c r="O200" s="154"/>
    </row>
    <row r="201" spans="1:15">
      <c r="A201" s="155">
        <v>37499</v>
      </c>
      <c r="B201" s="154">
        <v>2465</v>
      </c>
      <c r="C201" s="154">
        <v>1693</v>
      </c>
      <c r="D201" s="154">
        <v>437</v>
      </c>
      <c r="E201" s="154">
        <v>236</v>
      </c>
      <c r="F201" s="154">
        <v>42</v>
      </c>
      <c r="G201" s="154">
        <v>57</v>
      </c>
      <c r="H201" s="154">
        <v>87422</v>
      </c>
      <c r="I201" s="154">
        <v>23455</v>
      </c>
      <c r="J201" s="154">
        <v>30176</v>
      </c>
      <c r="K201" s="154">
        <v>28186</v>
      </c>
      <c r="L201" s="154">
        <v>5605</v>
      </c>
      <c r="M201" s="154">
        <v>0</v>
      </c>
      <c r="N201" s="154">
        <v>430</v>
      </c>
      <c r="O201" s="154"/>
    </row>
    <row r="202" spans="1:15">
      <c r="A202" s="155">
        <v>37529</v>
      </c>
      <c r="B202" s="154">
        <v>2452</v>
      </c>
      <c r="C202" s="154">
        <v>1679</v>
      </c>
      <c r="D202" s="154">
        <v>431</v>
      </c>
      <c r="E202" s="154">
        <v>222</v>
      </c>
      <c r="F202" s="154">
        <v>62</v>
      </c>
      <c r="G202" s="154">
        <v>58</v>
      </c>
      <c r="H202" s="154">
        <v>87514</v>
      </c>
      <c r="I202" s="154">
        <v>22083</v>
      </c>
      <c r="J202" s="154">
        <v>31190</v>
      </c>
      <c r="K202" s="154">
        <v>28442</v>
      </c>
      <c r="L202" s="154">
        <v>5799</v>
      </c>
      <c r="M202" s="154">
        <v>0</v>
      </c>
      <c r="N202" s="154">
        <v>430</v>
      </c>
      <c r="O202" s="154"/>
    </row>
    <row r="203" spans="1:15">
      <c r="A203" s="155">
        <v>37560</v>
      </c>
      <c r="B203" s="154">
        <v>3144</v>
      </c>
      <c r="C203" s="154">
        <v>2066</v>
      </c>
      <c r="D203" s="154">
        <v>460</v>
      </c>
      <c r="E203" s="154">
        <v>405</v>
      </c>
      <c r="F203" s="154">
        <v>156</v>
      </c>
      <c r="G203" s="154">
        <v>57</v>
      </c>
      <c r="H203" s="154">
        <v>85971</v>
      </c>
      <c r="I203" s="154">
        <v>22010</v>
      </c>
      <c r="J203" s="154">
        <v>29570</v>
      </c>
      <c r="K203" s="154">
        <v>28600</v>
      </c>
      <c r="L203" s="154">
        <v>5791</v>
      </c>
      <c r="M203" s="154">
        <v>0</v>
      </c>
      <c r="N203" s="154">
        <v>427</v>
      </c>
      <c r="O203" s="154"/>
    </row>
    <row r="204" spans="1:15">
      <c r="A204" s="155">
        <v>37590</v>
      </c>
      <c r="B204" s="154">
        <v>2311</v>
      </c>
      <c r="C204" s="154">
        <v>1617</v>
      </c>
      <c r="D204" s="154">
        <v>345</v>
      </c>
      <c r="E204" s="154">
        <v>244</v>
      </c>
      <c r="F204" s="154">
        <v>48</v>
      </c>
      <c r="G204" s="154">
        <v>57</v>
      </c>
      <c r="H204" s="154">
        <v>85161</v>
      </c>
      <c r="I204" s="154">
        <v>21417</v>
      </c>
      <c r="J204" s="154">
        <v>29085</v>
      </c>
      <c r="K204" s="154">
        <v>28705</v>
      </c>
      <c r="L204" s="154">
        <v>5954</v>
      </c>
      <c r="M204" s="154">
        <v>0</v>
      </c>
      <c r="N204" s="154">
        <v>427</v>
      </c>
      <c r="O204" s="154"/>
    </row>
    <row r="205" spans="1:15">
      <c r="A205" s="155">
        <v>37621</v>
      </c>
      <c r="B205" s="154">
        <v>2661</v>
      </c>
      <c r="C205" s="154">
        <v>1665</v>
      </c>
      <c r="D205" s="154">
        <v>501</v>
      </c>
      <c r="E205" s="154">
        <v>331</v>
      </c>
      <c r="F205" s="154">
        <v>105</v>
      </c>
      <c r="G205" s="154">
        <v>59</v>
      </c>
      <c r="H205" s="154">
        <v>78681</v>
      </c>
      <c r="I205" s="154">
        <v>19748</v>
      </c>
      <c r="J205" s="154">
        <v>26059</v>
      </c>
      <c r="K205" s="154">
        <v>27212</v>
      </c>
      <c r="L205" s="154">
        <v>5662</v>
      </c>
      <c r="M205" s="154">
        <v>0</v>
      </c>
      <c r="N205" s="154">
        <v>280</v>
      </c>
      <c r="O205" s="154"/>
    </row>
    <row r="206" spans="1:15">
      <c r="A206" s="155">
        <v>37652</v>
      </c>
      <c r="B206" s="154">
        <v>2742</v>
      </c>
      <c r="C206" s="154">
        <v>1697</v>
      </c>
      <c r="D206" s="154">
        <v>495</v>
      </c>
      <c r="E206" s="154">
        <v>435</v>
      </c>
      <c r="F206" s="154">
        <v>54</v>
      </c>
      <c r="G206" s="154">
        <v>61</v>
      </c>
      <c r="H206" s="154">
        <v>80038</v>
      </c>
      <c r="I206" s="154">
        <v>19939</v>
      </c>
      <c r="J206" s="154">
        <v>26424</v>
      </c>
      <c r="K206" s="154">
        <v>28032</v>
      </c>
      <c r="L206" s="154">
        <v>5640</v>
      </c>
      <c r="M206" s="154">
        <v>3</v>
      </c>
      <c r="N206" s="154">
        <v>279</v>
      </c>
      <c r="O206" s="154"/>
    </row>
    <row r="207" spans="1:15">
      <c r="A207" s="155">
        <v>37680</v>
      </c>
      <c r="B207" s="154">
        <v>2876</v>
      </c>
      <c r="C207" s="154">
        <v>1773</v>
      </c>
      <c r="D207" s="154">
        <v>656</v>
      </c>
      <c r="E207" s="154">
        <v>336</v>
      </c>
      <c r="F207" s="154">
        <v>54</v>
      </c>
      <c r="G207" s="154">
        <v>57</v>
      </c>
      <c r="H207" s="154">
        <v>80305</v>
      </c>
      <c r="I207" s="154">
        <v>20460</v>
      </c>
      <c r="J207" s="154">
        <v>26433</v>
      </c>
      <c r="K207" s="154">
        <v>28065</v>
      </c>
      <c r="L207" s="154">
        <v>5344</v>
      </c>
      <c r="M207" s="154">
        <v>3</v>
      </c>
      <c r="N207" s="154">
        <v>279</v>
      </c>
      <c r="O207" s="154"/>
    </row>
    <row r="208" spans="1:15">
      <c r="A208" s="155">
        <v>37711</v>
      </c>
      <c r="B208" s="154">
        <v>2691</v>
      </c>
      <c r="C208" s="154">
        <v>1622</v>
      </c>
      <c r="D208" s="154">
        <v>642</v>
      </c>
      <c r="E208" s="154">
        <v>306</v>
      </c>
      <c r="F208" s="154">
        <v>66</v>
      </c>
      <c r="G208" s="154">
        <v>55</v>
      </c>
      <c r="H208" s="154">
        <v>76299</v>
      </c>
      <c r="I208" s="154">
        <v>15731</v>
      </c>
      <c r="J208" s="154">
        <v>26453</v>
      </c>
      <c r="K208" s="154">
        <v>28685</v>
      </c>
      <c r="L208" s="154">
        <v>5430</v>
      </c>
      <c r="M208" s="154">
        <v>0</v>
      </c>
      <c r="N208" s="154">
        <v>278</v>
      </c>
      <c r="O208" s="154"/>
    </row>
    <row r="209" spans="1:15">
      <c r="A209" s="155">
        <v>37741</v>
      </c>
      <c r="B209" s="154">
        <v>1809</v>
      </c>
      <c r="C209" s="154">
        <v>761</v>
      </c>
      <c r="D209" s="154">
        <v>553</v>
      </c>
      <c r="E209" s="154">
        <v>347</v>
      </c>
      <c r="F209" s="154">
        <v>92</v>
      </c>
      <c r="G209" s="154">
        <v>56</v>
      </c>
      <c r="H209" s="154">
        <v>74535</v>
      </c>
      <c r="I209" s="154">
        <v>13177</v>
      </c>
      <c r="J209" s="154">
        <v>26094</v>
      </c>
      <c r="K209" s="154">
        <v>29794</v>
      </c>
      <c r="L209" s="154">
        <v>5470</v>
      </c>
      <c r="M209" s="154">
        <v>0</v>
      </c>
      <c r="N209" s="154">
        <v>277</v>
      </c>
      <c r="O209" s="154"/>
    </row>
    <row r="210" spans="1:15">
      <c r="A210" s="155">
        <v>37772</v>
      </c>
      <c r="B210" s="154">
        <v>1636</v>
      </c>
      <c r="C210" s="154">
        <v>717</v>
      </c>
      <c r="D210" s="154">
        <v>404</v>
      </c>
      <c r="E210" s="154">
        <v>395</v>
      </c>
      <c r="F210" s="154">
        <v>63</v>
      </c>
      <c r="G210" s="154">
        <v>57</v>
      </c>
      <c r="H210" s="154">
        <v>69870</v>
      </c>
      <c r="I210" s="154">
        <v>13165</v>
      </c>
      <c r="J210" s="154">
        <v>21032</v>
      </c>
      <c r="K210" s="154">
        <v>30429</v>
      </c>
      <c r="L210" s="154">
        <v>5244</v>
      </c>
      <c r="M210" s="154">
        <v>0</v>
      </c>
      <c r="N210" s="154">
        <v>277</v>
      </c>
      <c r="O210" s="154"/>
    </row>
    <row r="211" spans="1:15">
      <c r="A211" s="155">
        <v>37802</v>
      </c>
      <c r="B211" s="154">
        <v>2514</v>
      </c>
      <c r="C211" s="154">
        <v>1427</v>
      </c>
      <c r="D211" s="154">
        <v>523</v>
      </c>
      <c r="E211" s="154">
        <v>409</v>
      </c>
      <c r="F211" s="154">
        <v>98</v>
      </c>
      <c r="G211" s="154">
        <v>57</v>
      </c>
      <c r="H211" s="154">
        <v>74237</v>
      </c>
      <c r="I211" s="154">
        <v>12954</v>
      </c>
      <c r="J211" s="154">
        <v>25975</v>
      </c>
      <c r="K211" s="154">
        <v>29578</v>
      </c>
      <c r="L211" s="154">
        <v>5730</v>
      </c>
      <c r="M211" s="154">
        <v>0</v>
      </c>
      <c r="N211" s="154">
        <v>274</v>
      </c>
      <c r="O211" s="154"/>
    </row>
    <row r="212" spans="1:15">
      <c r="A212" s="155">
        <v>37833</v>
      </c>
      <c r="B212" s="154">
        <v>2714</v>
      </c>
      <c r="C212" s="154">
        <v>1454</v>
      </c>
      <c r="D212" s="154">
        <v>448</v>
      </c>
      <c r="E212" s="154">
        <v>618</v>
      </c>
      <c r="F212" s="154">
        <v>135</v>
      </c>
      <c r="G212" s="154">
        <v>59</v>
      </c>
      <c r="H212" s="154">
        <v>74396</v>
      </c>
      <c r="I212" s="154">
        <v>12451</v>
      </c>
      <c r="J212" s="154">
        <v>26527</v>
      </c>
      <c r="K212" s="154">
        <v>29879</v>
      </c>
      <c r="L212" s="154">
        <v>5539</v>
      </c>
      <c r="M212" s="154">
        <v>0</v>
      </c>
      <c r="N212" s="154">
        <v>273</v>
      </c>
      <c r="O212" s="154"/>
    </row>
    <row r="213" spans="1:15">
      <c r="A213" s="155">
        <v>37864</v>
      </c>
      <c r="B213" s="154">
        <v>2248</v>
      </c>
      <c r="C213" s="154">
        <v>1415</v>
      </c>
      <c r="D213" s="154">
        <v>312</v>
      </c>
      <c r="E213" s="154">
        <v>382</v>
      </c>
      <c r="F213" s="154">
        <v>75</v>
      </c>
      <c r="G213" s="154">
        <v>64</v>
      </c>
      <c r="H213" s="154">
        <v>73580</v>
      </c>
      <c r="I213" s="154">
        <v>11514</v>
      </c>
      <c r="J213" s="154">
        <v>26757</v>
      </c>
      <c r="K213" s="154">
        <v>29696</v>
      </c>
      <c r="L213" s="154">
        <v>5613</v>
      </c>
      <c r="M213" s="154">
        <v>0</v>
      </c>
      <c r="N213" s="154">
        <v>272</v>
      </c>
      <c r="O213" s="154"/>
    </row>
    <row r="214" spans="1:15">
      <c r="A214" s="155">
        <v>37894</v>
      </c>
      <c r="B214" s="154">
        <v>2140</v>
      </c>
      <c r="C214" s="154">
        <v>1366</v>
      </c>
      <c r="D214" s="154">
        <v>292</v>
      </c>
      <c r="E214" s="154">
        <v>333</v>
      </c>
      <c r="F214" s="154">
        <v>88</v>
      </c>
      <c r="G214" s="154">
        <v>61</v>
      </c>
      <c r="H214" s="154">
        <v>70938</v>
      </c>
      <c r="I214" s="154">
        <v>10336</v>
      </c>
      <c r="J214" s="154">
        <v>24979</v>
      </c>
      <c r="K214" s="154">
        <v>30057</v>
      </c>
      <c r="L214" s="154">
        <v>5566</v>
      </c>
      <c r="M214" s="154">
        <v>0</v>
      </c>
      <c r="N214" s="154">
        <v>270</v>
      </c>
      <c r="O214" s="154"/>
    </row>
    <row r="215" spans="1:15">
      <c r="A215" s="155">
        <v>37925</v>
      </c>
      <c r="B215" s="154">
        <v>2250</v>
      </c>
      <c r="C215" s="154">
        <v>1346</v>
      </c>
      <c r="D215" s="154">
        <v>409</v>
      </c>
      <c r="E215" s="154">
        <v>345</v>
      </c>
      <c r="F215" s="154">
        <v>88</v>
      </c>
      <c r="G215" s="154">
        <v>62</v>
      </c>
      <c r="H215" s="154">
        <v>70349</v>
      </c>
      <c r="I215" s="154">
        <v>10071</v>
      </c>
      <c r="J215" s="154">
        <v>25455</v>
      </c>
      <c r="K215" s="154">
        <v>29183</v>
      </c>
      <c r="L215" s="154">
        <v>5640</v>
      </c>
      <c r="M215" s="154">
        <v>0</v>
      </c>
      <c r="N215" s="154">
        <v>270</v>
      </c>
      <c r="O215" s="154"/>
    </row>
    <row r="216" spans="1:15">
      <c r="A216" s="155">
        <v>37955</v>
      </c>
      <c r="B216" s="154">
        <v>2887</v>
      </c>
      <c r="C216" s="154">
        <v>1310</v>
      </c>
      <c r="D216" s="154">
        <v>731</v>
      </c>
      <c r="E216" s="154">
        <v>683</v>
      </c>
      <c r="F216" s="154">
        <v>100</v>
      </c>
      <c r="G216" s="154">
        <v>63</v>
      </c>
      <c r="H216" s="154">
        <v>68622</v>
      </c>
      <c r="I216" s="154">
        <v>10044</v>
      </c>
      <c r="J216" s="154">
        <v>24464</v>
      </c>
      <c r="K216" s="154">
        <v>28332</v>
      </c>
      <c r="L216" s="154">
        <v>5782</v>
      </c>
      <c r="M216" s="154" t="s">
        <v>528</v>
      </c>
      <c r="N216" s="154">
        <v>270</v>
      </c>
      <c r="O216" s="154"/>
    </row>
    <row r="217" spans="1:15">
      <c r="A217" s="155">
        <v>37986</v>
      </c>
      <c r="B217" s="154">
        <v>2913</v>
      </c>
      <c r="C217" s="154">
        <v>1353</v>
      </c>
      <c r="D217" s="154">
        <v>765</v>
      </c>
      <c r="E217" s="154">
        <v>628</v>
      </c>
      <c r="F217" s="154">
        <v>104</v>
      </c>
      <c r="G217" s="154">
        <v>63</v>
      </c>
      <c r="H217" s="154">
        <v>65254</v>
      </c>
      <c r="I217" s="154">
        <v>8633</v>
      </c>
      <c r="J217" s="154">
        <v>23107</v>
      </c>
      <c r="K217" s="154">
        <v>27502</v>
      </c>
      <c r="L217" s="154">
        <v>6012</v>
      </c>
      <c r="M217" s="154" t="s">
        <v>528</v>
      </c>
      <c r="N217" s="154">
        <v>268</v>
      </c>
      <c r="O217" s="154"/>
    </row>
    <row r="218" spans="1:15">
      <c r="A218" s="155">
        <v>38017</v>
      </c>
      <c r="B218" s="154">
        <v>2510</v>
      </c>
      <c r="C218" s="154">
        <v>1362</v>
      </c>
      <c r="D218" s="154">
        <v>480</v>
      </c>
      <c r="E218" s="154">
        <v>522</v>
      </c>
      <c r="F218" s="154">
        <v>85</v>
      </c>
      <c r="G218" s="154">
        <v>61</v>
      </c>
      <c r="H218" s="154">
        <v>66773</v>
      </c>
      <c r="I218" s="154">
        <v>8716</v>
      </c>
      <c r="J218" s="154">
        <v>24154</v>
      </c>
      <c r="K218" s="154">
        <v>27758</v>
      </c>
      <c r="L218" s="154">
        <v>6145</v>
      </c>
      <c r="M218" s="154">
        <v>0</v>
      </c>
      <c r="N218" s="154">
        <v>264</v>
      </c>
      <c r="O218" s="154"/>
    </row>
    <row r="219" spans="1:15">
      <c r="A219" s="155">
        <v>38046</v>
      </c>
      <c r="B219" s="154">
        <v>2230</v>
      </c>
      <c r="C219" s="154">
        <v>1339</v>
      </c>
      <c r="D219" s="154">
        <v>438</v>
      </c>
      <c r="E219" s="154">
        <v>332</v>
      </c>
      <c r="F219" s="154">
        <v>64</v>
      </c>
      <c r="G219" s="154">
        <v>57</v>
      </c>
      <c r="H219" s="154">
        <v>67093</v>
      </c>
      <c r="I219" s="154">
        <v>8887</v>
      </c>
      <c r="J219" s="154">
        <v>24145</v>
      </c>
      <c r="K219" s="154">
        <v>27713</v>
      </c>
      <c r="L219" s="154">
        <v>6348</v>
      </c>
      <c r="M219" s="154">
        <v>0</v>
      </c>
      <c r="N219" s="154">
        <v>264</v>
      </c>
      <c r="O219" s="154"/>
    </row>
    <row r="220" spans="1:15">
      <c r="A220" s="155">
        <v>38077</v>
      </c>
      <c r="B220" s="154">
        <v>2262</v>
      </c>
      <c r="C220" s="154">
        <v>1283</v>
      </c>
      <c r="D220" s="154">
        <v>457</v>
      </c>
      <c r="E220" s="154">
        <v>340</v>
      </c>
      <c r="F220" s="154">
        <v>121</v>
      </c>
      <c r="G220" s="154">
        <v>61</v>
      </c>
      <c r="H220" s="154">
        <v>66754</v>
      </c>
      <c r="I220" s="154">
        <v>8450</v>
      </c>
      <c r="J220" s="154">
        <v>24028</v>
      </c>
      <c r="K220" s="154">
        <v>27360</v>
      </c>
      <c r="L220" s="154">
        <v>6916</v>
      </c>
      <c r="M220" s="154">
        <v>0</v>
      </c>
      <c r="N220" s="154">
        <v>264</v>
      </c>
      <c r="O220" s="154"/>
    </row>
    <row r="221" spans="1:15">
      <c r="A221" s="155">
        <v>38107</v>
      </c>
      <c r="B221" s="154">
        <v>2387</v>
      </c>
      <c r="C221" s="154">
        <v>1388</v>
      </c>
      <c r="D221" s="154">
        <v>471</v>
      </c>
      <c r="E221" s="154">
        <v>388</v>
      </c>
      <c r="F221" s="154">
        <v>83</v>
      </c>
      <c r="G221" s="154">
        <v>57</v>
      </c>
      <c r="H221" s="154">
        <v>68726</v>
      </c>
      <c r="I221" s="154">
        <v>8940</v>
      </c>
      <c r="J221" s="154">
        <v>24818</v>
      </c>
      <c r="K221" s="154">
        <v>27947</v>
      </c>
      <c r="L221" s="154">
        <v>6997</v>
      </c>
      <c r="M221" s="154">
        <v>24</v>
      </c>
      <c r="N221" s="154">
        <v>264</v>
      </c>
      <c r="O221" s="154"/>
    </row>
    <row r="222" spans="1:15">
      <c r="A222" s="155">
        <v>38138</v>
      </c>
      <c r="B222" s="154">
        <v>2320</v>
      </c>
      <c r="C222" s="154">
        <v>1380</v>
      </c>
      <c r="D222" s="154">
        <v>423</v>
      </c>
      <c r="E222" s="154">
        <v>369</v>
      </c>
      <c r="F222" s="154">
        <v>92</v>
      </c>
      <c r="G222" s="154">
        <v>56</v>
      </c>
      <c r="H222" s="154">
        <v>67275</v>
      </c>
      <c r="I222" s="154">
        <v>9201</v>
      </c>
      <c r="J222" s="154">
        <v>23816</v>
      </c>
      <c r="K222" s="154">
        <v>27346</v>
      </c>
      <c r="L222" s="154">
        <v>6912</v>
      </c>
      <c r="M222" s="154">
        <v>0</v>
      </c>
      <c r="N222" s="154">
        <v>264</v>
      </c>
      <c r="O222" s="154"/>
    </row>
    <row r="223" spans="1:15">
      <c r="A223" s="155">
        <v>38168</v>
      </c>
      <c r="B223" s="154">
        <v>2306</v>
      </c>
      <c r="C223" s="154">
        <v>1382</v>
      </c>
      <c r="D223" s="154">
        <v>429</v>
      </c>
      <c r="E223" s="154">
        <v>321</v>
      </c>
      <c r="F223" s="154">
        <v>118</v>
      </c>
      <c r="G223" s="154">
        <v>56</v>
      </c>
      <c r="H223" s="154">
        <v>66257</v>
      </c>
      <c r="I223" s="154">
        <v>9115</v>
      </c>
      <c r="J223" s="154">
        <v>23855</v>
      </c>
      <c r="K223" s="154">
        <v>26355</v>
      </c>
      <c r="L223" s="154">
        <v>6932</v>
      </c>
      <c r="M223" s="154">
        <v>0</v>
      </c>
      <c r="N223" s="154">
        <v>264</v>
      </c>
      <c r="O223" s="154"/>
    </row>
    <row r="224" spans="1:15">
      <c r="A224" s="155">
        <v>38199</v>
      </c>
      <c r="B224" s="154">
        <v>2233</v>
      </c>
      <c r="C224" s="154">
        <v>1361</v>
      </c>
      <c r="D224" s="154">
        <v>409</v>
      </c>
      <c r="E224" s="154">
        <v>316</v>
      </c>
      <c r="F224" s="154">
        <v>90</v>
      </c>
      <c r="G224" s="154">
        <v>57</v>
      </c>
      <c r="H224" s="154">
        <v>68715</v>
      </c>
      <c r="I224" s="154">
        <v>9567</v>
      </c>
      <c r="J224" s="154">
        <v>24964</v>
      </c>
      <c r="K224" s="154">
        <v>27132</v>
      </c>
      <c r="L224" s="154">
        <v>7052</v>
      </c>
      <c r="M224" s="154" t="s">
        <v>528</v>
      </c>
      <c r="N224" s="154">
        <v>264</v>
      </c>
      <c r="O224" s="154"/>
    </row>
    <row r="225" spans="1:15">
      <c r="A225" s="155">
        <v>38230</v>
      </c>
      <c r="B225" s="154">
        <v>2259</v>
      </c>
      <c r="C225" s="154">
        <v>1377</v>
      </c>
      <c r="D225" s="154">
        <v>395</v>
      </c>
      <c r="E225" s="154">
        <v>330</v>
      </c>
      <c r="F225" s="154">
        <v>98</v>
      </c>
      <c r="G225" s="154">
        <v>59</v>
      </c>
      <c r="H225" s="154">
        <v>68730</v>
      </c>
      <c r="I225" s="154">
        <v>9677</v>
      </c>
      <c r="J225" s="154">
        <v>24864</v>
      </c>
      <c r="K225" s="154">
        <v>27116</v>
      </c>
      <c r="L225" s="154">
        <v>7073</v>
      </c>
      <c r="M225" s="154" t="s">
        <v>528</v>
      </c>
      <c r="N225" s="154">
        <v>264</v>
      </c>
      <c r="O225" s="154"/>
    </row>
    <row r="226" spans="1:15">
      <c r="A226" s="155">
        <v>38260</v>
      </c>
      <c r="B226" s="154">
        <v>2247</v>
      </c>
      <c r="C226" s="154">
        <v>1366</v>
      </c>
      <c r="D226" s="154">
        <v>396</v>
      </c>
      <c r="E226" s="154">
        <v>269</v>
      </c>
      <c r="F226" s="154">
        <v>157</v>
      </c>
      <c r="G226" s="154">
        <v>59</v>
      </c>
      <c r="H226" s="154">
        <v>68270</v>
      </c>
      <c r="I226" s="154">
        <v>10272</v>
      </c>
      <c r="J226" s="154">
        <v>24170</v>
      </c>
      <c r="K226" s="154">
        <v>26816</v>
      </c>
      <c r="L226" s="154">
        <v>7012</v>
      </c>
      <c r="M226" s="154" t="s">
        <v>528</v>
      </c>
      <c r="N226" s="154">
        <v>264</v>
      </c>
      <c r="O226" s="154"/>
    </row>
    <row r="227" spans="1:15">
      <c r="A227" s="155">
        <v>38291</v>
      </c>
      <c r="B227" s="154">
        <v>2783</v>
      </c>
      <c r="C227" s="154">
        <v>1927</v>
      </c>
      <c r="D227" s="154">
        <v>386</v>
      </c>
      <c r="E227" s="154">
        <v>327</v>
      </c>
      <c r="F227" s="154">
        <v>85</v>
      </c>
      <c r="G227" s="154">
        <v>58</v>
      </c>
      <c r="H227" s="154">
        <v>68879</v>
      </c>
      <c r="I227" s="154">
        <v>11498</v>
      </c>
      <c r="J227" s="154">
        <v>23635</v>
      </c>
      <c r="K227" s="154">
        <v>26961</v>
      </c>
      <c r="L227" s="154">
        <v>6785</v>
      </c>
      <c r="M227" s="154" t="s">
        <v>528</v>
      </c>
      <c r="N227" s="154">
        <v>263</v>
      </c>
      <c r="O227" s="154"/>
    </row>
    <row r="228" spans="1:15">
      <c r="A228" s="155">
        <v>38321</v>
      </c>
      <c r="B228" s="154">
        <v>2857</v>
      </c>
      <c r="C228" s="154">
        <v>1929</v>
      </c>
      <c r="D228" s="154">
        <v>411</v>
      </c>
      <c r="E228" s="154">
        <v>383</v>
      </c>
      <c r="F228" s="154">
        <v>76</v>
      </c>
      <c r="G228" s="154">
        <v>58</v>
      </c>
      <c r="H228" s="154">
        <v>67579</v>
      </c>
      <c r="I228" s="154">
        <v>11703</v>
      </c>
      <c r="J228" s="154">
        <v>22704</v>
      </c>
      <c r="K228" s="154">
        <v>26159</v>
      </c>
      <c r="L228" s="154">
        <v>7013</v>
      </c>
      <c r="M228" s="154" t="s">
        <v>528</v>
      </c>
      <c r="N228" s="154">
        <v>263</v>
      </c>
      <c r="O228" s="154"/>
    </row>
    <row r="229" spans="1:15">
      <c r="A229" s="155">
        <v>38352</v>
      </c>
      <c r="B229" s="154">
        <v>2619</v>
      </c>
      <c r="C229" s="154">
        <v>1889</v>
      </c>
      <c r="D229" s="154">
        <v>399</v>
      </c>
      <c r="E229" s="154">
        <v>234</v>
      </c>
      <c r="F229" s="154">
        <v>41</v>
      </c>
      <c r="G229" s="154">
        <v>56</v>
      </c>
      <c r="H229" s="154">
        <v>67347</v>
      </c>
      <c r="I229" s="154">
        <v>12016</v>
      </c>
      <c r="J229" s="154">
        <v>22489</v>
      </c>
      <c r="K229" s="154">
        <v>25980</v>
      </c>
      <c r="L229" s="154">
        <v>6861</v>
      </c>
      <c r="M229" s="154">
        <v>1</v>
      </c>
      <c r="N229" s="154">
        <v>265</v>
      </c>
      <c r="O229" s="154"/>
    </row>
    <row r="230" spans="1:15">
      <c r="A230" s="155">
        <v>38383</v>
      </c>
      <c r="B230" s="154">
        <v>2657</v>
      </c>
      <c r="C230" s="154">
        <v>1907</v>
      </c>
      <c r="D230" s="154">
        <v>371</v>
      </c>
      <c r="E230" s="154">
        <v>280</v>
      </c>
      <c r="F230" s="154">
        <v>42</v>
      </c>
      <c r="G230" s="154">
        <v>57</v>
      </c>
      <c r="H230" s="154">
        <v>69914</v>
      </c>
      <c r="I230" s="154">
        <v>12480</v>
      </c>
      <c r="J230" s="154">
        <v>24501</v>
      </c>
      <c r="K230" s="154">
        <v>25808</v>
      </c>
      <c r="L230" s="154">
        <v>7121</v>
      </c>
      <c r="M230" s="154">
        <v>4</v>
      </c>
      <c r="N230" s="154">
        <v>262</v>
      </c>
      <c r="O230" s="154"/>
    </row>
    <row r="231" spans="1:15">
      <c r="A231" s="155">
        <v>38411</v>
      </c>
      <c r="B231" s="154">
        <v>2609</v>
      </c>
      <c r="C231" s="154">
        <v>1894</v>
      </c>
      <c r="D231" s="154">
        <v>302</v>
      </c>
      <c r="E231" s="154">
        <v>301</v>
      </c>
      <c r="F231" s="154">
        <v>55</v>
      </c>
      <c r="G231" s="154">
        <v>57</v>
      </c>
      <c r="H231" s="154">
        <v>69398</v>
      </c>
      <c r="I231" s="154">
        <v>13309</v>
      </c>
      <c r="J231" s="154">
        <v>23846</v>
      </c>
      <c r="K231" s="154">
        <v>25222</v>
      </c>
      <c r="L231" s="154">
        <v>7020</v>
      </c>
      <c r="M231" s="154">
        <v>1</v>
      </c>
      <c r="N231" s="154">
        <v>262</v>
      </c>
      <c r="O231" s="154"/>
    </row>
    <row r="232" spans="1:15">
      <c r="A232" s="155">
        <v>38442</v>
      </c>
      <c r="B232" s="154">
        <v>2836</v>
      </c>
      <c r="C232" s="154">
        <v>1851</v>
      </c>
      <c r="D232" s="154">
        <v>475</v>
      </c>
      <c r="E232" s="154">
        <v>385</v>
      </c>
      <c r="F232" s="154">
        <v>67</v>
      </c>
      <c r="G232" s="154">
        <v>58</v>
      </c>
      <c r="H232" s="154">
        <v>71020</v>
      </c>
      <c r="I232" s="154">
        <v>13596</v>
      </c>
      <c r="J232" s="154">
        <v>24599</v>
      </c>
      <c r="K232" s="154">
        <v>25363</v>
      </c>
      <c r="L232" s="154">
        <v>7462</v>
      </c>
      <c r="M232" s="154">
        <v>0</v>
      </c>
      <c r="N232" s="154">
        <v>261</v>
      </c>
      <c r="O232" s="154"/>
    </row>
    <row r="233" spans="1:15">
      <c r="A233" s="155">
        <v>38472</v>
      </c>
      <c r="B233" s="154">
        <v>2813</v>
      </c>
      <c r="C233" s="154">
        <v>1854</v>
      </c>
      <c r="D233" s="154">
        <v>447</v>
      </c>
      <c r="E233" s="154">
        <v>394</v>
      </c>
      <c r="F233" s="154">
        <v>59</v>
      </c>
      <c r="G233" s="154">
        <v>59</v>
      </c>
      <c r="H233" s="154">
        <v>73283</v>
      </c>
      <c r="I233" s="154">
        <v>13424</v>
      </c>
      <c r="J233" s="154">
        <v>24923</v>
      </c>
      <c r="K233" s="154">
        <v>26657</v>
      </c>
      <c r="L233" s="154">
        <v>8279</v>
      </c>
      <c r="M233" s="154">
        <v>0</v>
      </c>
      <c r="N233" s="154">
        <v>261</v>
      </c>
      <c r="O233" s="154"/>
    </row>
    <row r="234" spans="1:15">
      <c r="A234" s="155">
        <v>38503</v>
      </c>
      <c r="B234" s="154">
        <v>2627</v>
      </c>
      <c r="C234" s="154">
        <v>1850</v>
      </c>
      <c r="D234" s="154">
        <v>318</v>
      </c>
      <c r="E234" s="154">
        <v>339</v>
      </c>
      <c r="F234" s="154">
        <v>61</v>
      </c>
      <c r="G234" s="154">
        <v>59</v>
      </c>
      <c r="H234" s="154">
        <v>75765</v>
      </c>
      <c r="I234" s="154">
        <v>14270</v>
      </c>
      <c r="J234" s="154">
        <v>26064</v>
      </c>
      <c r="K234" s="154">
        <v>27038</v>
      </c>
      <c r="L234" s="154">
        <v>8393</v>
      </c>
      <c r="M234" s="154">
        <v>0</v>
      </c>
      <c r="N234" s="154">
        <v>260</v>
      </c>
      <c r="O234" s="154"/>
    </row>
    <row r="235" spans="1:15">
      <c r="A235" s="155">
        <v>38533</v>
      </c>
      <c r="B235" s="154">
        <v>2568</v>
      </c>
      <c r="C235" s="154">
        <v>1869</v>
      </c>
      <c r="D235" s="154">
        <v>230</v>
      </c>
      <c r="E235" s="154">
        <v>290</v>
      </c>
      <c r="F235" s="154">
        <v>115</v>
      </c>
      <c r="G235" s="154">
        <v>64</v>
      </c>
      <c r="H235" s="154">
        <v>77069</v>
      </c>
      <c r="I235" s="154">
        <v>14262</v>
      </c>
      <c r="J235" s="154">
        <v>26881</v>
      </c>
      <c r="K235" s="154">
        <v>27098</v>
      </c>
      <c r="L235" s="154">
        <v>8828</v>
      </c>
      <c r="M235" s="154">
        <v>0</v>
      </c>
      <c r="N235" s="154">
        <v>260</v>
      </c>
      <c r="O235" s="154"/>
    </row>
    <row r="236" spans="1:15">
      <c r="A236" s="155">
        <v>38564</v>
      </c>
      <c r="B236" s="154">
        <v>2649</v>
      </c>
      <c r="C236" s="154">
        <v>1847</v>
      </c>
      <c r="D236" s="154">
        <v>272</v>
      </c>
      <c r="E236" s="154">
        <v>334</v>
      </c>
      <c r="F236" s="154">
        <v>133</v>
      </c>
      <c r="G236" s="154">
        <v>63</v>
      </c>
      <c r="H236" s="154">
        <v>80572</v>
      </c>
      <c r="I236" s="154">
        <v>14627</v>
      </c>
      <c r="J236" s="154">
        <v>27389</v>
      </c>
      <c r="K236" s="154">
        <v>29277</v>
      </c>
      <c r="L236" s="154">
        <v>9279</v>
      </c>
      <c r="M236" s="154">
        <v>0</v>
      </c>
      <c r="N236" s="154">
        <v>259</v>
      </c>
      <c r="O236" s="154"/>
    </row>
    <row r="237" spans="1:15">
      <c r="A237" s="155">
        <v>38595</v>
      </c>
      <c r="B237" s="154">
        <v>2869</v>
      </c>
      <c r="C237" s="154">
        <v>1820</v>
      </c>
      <c r="D237" s="154">
        <v>364</v>
      </c>
      <c r="E237" s="154">
        <v>496</v>
      </c>
      <c r="F237" s="154">
        <v>127</v>
      </c>
      <c r="G237" s="154">
        <v>62</v>
      </c>
      <c r="H237" s="154">
        <v>80465</v>
      </c>
      <c r="I237" s="154">
        <v>14945</v>
      </c>
      <c r="J237" s="154">
        <v>27029</v>
      </c>
      <c r="K237" s="154">
        <v>28977</v>
      </c>
      <c r="L237" s="154">
        <v>9514</v>
      </c>
      <c r="M237" s="154">
        <v>0</v>
      </c>
      <c r="N237" s="154">
        <v>259</v>
      </c>
      <c r="O237" s="154"/>
    </row>
    <row r="238" spans="1:15">
      <c r="A238" s="155">
        <v>38625</v>
      </c>
      <c r="B238" s="154">
        <v>2666</v>
      </c>
      <c r="C238" s="154">
        <v>1809</v>
      </c>
      <c r="D238" s="154">
        <v>330</v>
      </c>
      <c r="E238" s="154">
        <v>291</v>
      </c>
      <c r="F238" s="154">
        <v>167</v>
      </c>
      <c r="G238" s="154">
        <v>69</v>
      </c>
      <c r="H238" s="154">
        <v>81740</v>
      </c>
      <c r="I238" s="154">
        <v>15231</v>
      </c>
      <c r="J238" s="154">
        <v>27974</v>
      </c>
      <c r="K238" s="154">
        <v>28974</v>
      </c>
      <c r="L238" s="154">
        <v>9561</v>
      </c>
      <c r="M238" s="154">
        <v>0</v>
      </c>
      <c r="N238" s="154">
        <v>259</v>
      </c>
      <c r="O238" s="154"/>
    </row>
    <row r="239" spans="1:15">
      <c r="A239" s="155">
        <v>38656</v>
      </c>
      <c r="B239" s="154">
        <v>2552</v>
      </c>
      <c r="C239" s="154">
        <v>1769</v>
      </c>
      <c r="D239" s="154">
        <v>288</v>
      </c>
      <c r="E239" s="154">
        <v>292</v>
      </c>
      <c r="F239" s="154">
        <v>134</v>
      </c>
      <c r="G239" s="154">
        <v>69</v>
      </c>
      <c r="H239" s="154">
        <v>83853</v>
      </c>
      <c r="I239" s="154">
        <v>15811</v>
      </c>
      <c r="J239" s="154">
        <v>28678</v>
      </c>
      <c r="K239" s="154">
        <v>29696</v>
      </c>
      <c r="L239" s="154">
        <v>9668</v>
      </c>
      <c r="M239" s="154" t="s">
        <v>528</v>
      </c>
      <c r="N239" s="154">
        <v>259</v>
      </c>
      <c r="O239" s="154"/>
    </row>
    <row r="240" spans="1:15">
      <c r="A240" s="155">
        <v>38686</v>
      </c>
      <c r="B240" s="154">
        <v>2633</v>
      </c>
      <c r="C240" s="154">
        <v>1787</v>
      </c>
      <c r="D240" s="154">
        <v>342</v>
      </c>
      <c r="E240" s="154">
        <v>290</v>
      </c>
      <c r="F240" s="154">
        <v>140</v>
      </c>
      <c r="G240" s="154">
        <v>74</v>
      </c>
      <c r="H240" s="154">
        <v>85652</v>
      </c>
      <c r="I240" s="154">
        <v>15677</v>
      </c>
      <c r="J240" s="154">
        <v>29747</v>
      </c>
      <c r="K240" s="154">
        <v>30735</v>
      </c>
      <c r="L240" s="154">
        <v>9493</v>
      </c>
      <c r="M240" s="154" t="s">
        <v>528</v>
      </c>
      <c r="N240" s="154">
        <v>259</v>
      </c>
      <c r="O240" s="154"/>
    </row>
    <row r="241" spans="1:15">
      <c r="A241" s="155">
        <v>38717</v>
      </c>
      <c r="B241" s="154">
        <v>2569</v>
      </c>
      <c r="C241" s="154">
        <v>1765</v>
      </c>
      <c r="D241" s="154">
        <v>308</v>
      </c>
      <c r="E241" s="154">
        <v>263</v>
      </c>
      <c r="F241" s="154">
        <v>156</v>
      </c>
      <c r="G241" s="154">
        <v>77</v>
      </c>
      <c r="H241" s="154">
        <v>85927</v>
      </c>
      <c r="I241" s="154">
        <v>16688</v>
      </c>
      <c r="J241" s="154">
        <v>29866</v>
      </c>
      <c r="K241" s="154">
        <v>30191</v>
      </c>
      <c r="L241" s="154">
        <v>9182</v>
      </c>
      <c r="M241" s="154" t="s">
        <v>528</v>
      </c>
      <c r="N241" s="154">
        <v>259</v>
      </c>
      <c r="O241" s="154"/>
    </row>
    <row r="242" spans="1:15">
      <c r="A242" s="155">
        <v>38748</v>
      </c>
      <c r="B242" s="154">
        <v>2514</v>
      </c>
      <c r="C242" s="154">
        <v>1693</v>
      </c>
      <c r="D242" s="154">
        <v>326</v>
      </c>
      <c r="E242" s="154">
        <v>254</v>
      </c>
      <c r="F242" s="154">
        <v>158</v>
      </c>
      <c r="G242" s="154">
        <v>83</v>
      </c>
      <c r="H242" s="154">
        <v>86081</v>
      </c>
      <c r="I242" s="154">
        <v>16541</v>
      </c>
      <c r="J242" s="154">
        <v>29396</v>
      </c>
      <c r="K242" s="154">
        <v>30852</v>
      </c>
      <c r="L242" s="154">
        <v>9292</v>
      </c>
      <c r="M242" s="154" t="s">
        <v>528</v>
      </c>
      <c r="N242" s="154">
        <v>257</v>
      </c>
      <c r="O242" s="154"/>
    </row>
    <row r="243" spans="1:15">
      <c r="A243" s="155">
        <v>38776</v>
      </c>
      <c r="B243" s="154">
        <v>2630</v>
      </c>
      <c r="C243" s="154">
        <v>1740</v>
      </c>
      <c r="D243" s="154">
        <v>407</v>
      </c>
      <c r="E243" s="154">
        <v>286</v>
      </c>
      <c r="F243" s="154">
        <v>114</v>
      </c>
      <c r="G243" s="154">
        <v>83</v>
      </c>
      <c r="H243" s="154">
        <v>88144</v>
      </c>
      <c r="I243" s="154">
        <v>16695</v>
      </c>
      <c r="J243" s="154">
        <v>30206</v>
      </c>
      <c r="K243" s="154">
        <v>31442</v>
      </c>
      <c r="L243" s="154">
        <v>9801</v>
      </c>
      <c r="M243" s="154" t="s">
        <v>528</v>
      </c>
      <c r="N243" s="154">
        <v>256</v>
      </c>
      <c r="O243" s="154"/>
    </row>
    <row r="244" spans="1:15">
      <c r="A244" s="155">
        <v>38807</v>
      </c>
      <c r="B244" s="154">
        <v>2571</v>
      </c>
      <c r="C244" s="154">
        <v>1773</v>
      </c>
      <c r="D244" s="154">
        <v>397</v>
      </c>
      <c r="E244" s="154">
        <v>246</v>
      </c>
      <c r="F244" s="154">
        <v>68</v>
      </c>
      <c r="G244" s="154">
        <v>87</v>
      </c>
      <c r="H244" s="154">
        <v>89461</v>
      </c>
      <c r="I244" s="154">
        <v>17069</v>
      </c>
      <c r="J244" s="154">
        <v>30672</v>
      </c>
      <c r="K244" s="154">
        <v>31882</v>
      </c>
      <c r="L244" s="154">
        <v>9833</v>
      </c>
      <c r="M244" s="154">
        <v>5</v>
      </c>
      <c r="N244" s="154">
        <v>255</v>
      </c>
      <c r="O244" s="154"/>
    </row>
    <row r="245" spans="1:15">
      <c r="A245" s="155">
        <v>38837</v>
      </c>
      <c r="B245" s="154">
        <v>2591</v>
      </c>
      <c r="C245" s="154">
        <v>1707</v>
      </c>
      <c r="D245" s="154">
        <v>337</v>
      </c>
      <c r="E245" s="154">
        <v>307</v>
      </c>
      <c r="F245" s="154">
        <v>148</v>
      </c>
      <c r="G245" s="154">
        <v>92</v>
      </c>
      <c r="H245" s="154">
        <v>89190</v>
      </c>
      <c r="I245" s="154">
        <v>17354</v>
      </c>
      <c r="J245" s="154">
        <v>29985</v>
      </c>
      <c r="K245" s="154">
        <v>32116</v>
      </c>
      <c r="L245" s="154">
        <v>9735</v>
      </c>
      <c r="M245" s="154" t="s">
        <v>528</v>
      </c>
      <c r="N245" s="154">
        <v>254</v>
      </c>
      <c r="O245" s="154"/>
    </row>
    <row r="246" spans="1:15">
      <c r="A246" s="155">
        <v>38868</v>
      </c>
      <c r="B246" s="154">
        <v>2736</v>
      </c>
      <c r="C246" s="154">
        <v>1791</v>
      </c>
      <c r="D246" s="154">
        <v>443</v>
      </c>
      <c r="E246" s="154">
        <v>263</v>
      </c>
      <c r="F246" s="154">
        <v>150</v>
      </c>
      <c r="G246" s="154">
        <v>89</v>
      </c>
      <c r="H246" s="154">
        <v>91713</v>
      </c>
      <c r="I246" s="154">
        <v>19079</v>
      </c>
      <c r="J246" s="154">
        <v>29697</v>
      </c>
      <c r="K246" s="154">
        <v>32699</v>
      </c>
      <c r="L246" s="154">
        <v>10238</v>
      </c>
      <c r="M246" s="154" t="s">
        <v>528</v>
      </c>
      <c r="N246" s="154">
        <v>253</v>
      </c>
      <c r="O246" s="154"/>
    </row>
    <row r="247" spans="1:15">
      <c r="A247" s="155">
        <v>38898</v>
      </c>
      <c r="B247" s="154">
        <v>2915</v>
      </c>
      <c r="C247" s="154">
        <v>1722</v>
      </c>
      <c r="D247" s="154">
        <v>660</v>
      </c>
      <c r="E247" s="154">
        <v>281</v>
      </c>
      <c r="F247" s="154">
        <v>180</v>
      </c>
      <c r="G247" s="154">
        <v>72</v>
      </c>
      <c r="H247" s="154">
        <v>91916</v>
      </c>
      <c r="I247" s="154">
        <v>19252</v>
      </c>
      <c r="J247" s="154">
        <v>29434</v>
      </c>
      <c r="K247" s="154">
        <v>32938</v>
      </c>
      <c r="L247" s="154">
        <v>10292</v>
      </c>
      <c r="M247" s="154" t="s">
        <v>528</v>
      </c>
      <c r="N247" s="154">
        <v>252</v>
      </c>
      <c r="O247" s="154"/>
    </row>
    <row r="248" spans="1:15">
      <c r="A248" s="155">
        <v>38929</v>
      </c>
      <c r="B248" s="154">
        <v>2978</v>
      </c>
      <c r="C248" s="154">
        <v>1748</v>
      </c>
      <c r="D248" s="154">
        <v>575</v>
      </c>
      <c r="E248" s="154">
        <v>441</v>
      </c>
      <c r="F248" s="154">
        <v>125</v>
      </c>
      <c r="G248" s="154">
        <v>89</v>
      </c>
      <c r="H248" s="154">
        <v>96203</v>
      </c>
      <c r="I248" s="154">
        <v>20518</v>
      </c>
      <c r="J248" s="154">
        <v>30164</v>
      </c>
      <c r="K248" s="154">
        <v>34900</v>
      </c>
      <c r="L248" s="154">
        <v>10621</v>
      </c>
      <c r="M248" s="154" t="s">
        <v>528</v>
      </c>
      <c r="N248" s="154">
        <v>252</v>
      </c>
      <c r="O248" s="154"/>
    </row>
    <row r="249" spans="1:15" ht="13" thickBot="1">
      <c r="A249" s="155">
        <v>38960</v>
      </c>
      <c r="B249" s="154">
        <v>3200</v>
      </c>
      <c r="C249" s="154">
        <v>1786</v>
      </c>
      <c r="D249" s="154">
        <v>659</v>
      </c>
      <c r="E249" s="154">
        <v>481</v>
      </c>
      <c r="F249" s="154">
        <v>186</v>
      </c>
      <c r="G249" s="154">
        <v>88</v>
      </c>
      <c r="H249" s="154">
        <v>97650</v>
      </c>
      <c r="I249" s="154">
        <v>20246</v>
      </c>
      <c r="J249" s="154">
        <v>30884</v>
      </c>
      <c r="K249" s="154">
        <v>35547</v>
      </c>
      <c r="L249" s="154">
        <v>10968</v>
      </c>
      <c r="M249" s="154">
        <v>5</v>
      </c>
      <c r="N249" s="154">
        <v>252</v>
      </c>
      <c r="O249" s="154"/>
    </row>
    <row r="250" spans="1:15" ht="13" thickTop="1">
      <c r="A250" s="155">
        <v>38990</v>
      </c>
      <c r="B250" s="158">
        <v>2845</v>
      </c>
      <c r="C250" s="158">
        <v>1726</v>
      </c>
      <c r="D250" s="158">
        <v>516</v>
      </c>
      <c r="E250" s="158">
        <v>379</v>
      </c>
      <c r="F250" s="158">
        <v>139</v>
      </c>
      <c r="G250" s="158">
        <v>85</v>
      </c>
      <c r="H250" s="158">
        <v>101001</v>
      </c>
      <c r="I250" s="158">
        <v>20475</v>
      </c>
      <c r="J250" s="158">
        <v>31821</v>
      </c>
      <c r="K250" s="158">
        <v>37904</v>
      </c>
      <c r="L250" s="158">
        <v>10796</v>
      </c>
      <c r="M250" s="158">
        <v>5</v>
      </c>
      <c r="N250" s="154">
        <v>252</v>
      </c>
      <c r="O250" s="154"/>
    </row>
    <row r="251" spans="1:15">
      <c r="A251" s="155">
        <v>39021</v>
      </c>
      <c r="B251" s="154">
        <v>2994</v>
      </c>
      <c r="C251" s="154">
        <v>1754</v>
      </c>
      <c r="D251" s="154">
        <v>454</v>
      </c>
      <c r="E251" s="154">
        <v>475</v>
      </c>
      <c r="F251" s="154">
        <v>226</v>
      </c>
      <c r="G251" s="154">
        <v>85</v>
      </c>
      <c r="H251" s="154">
        <v>105116</v>
      </c>
      <c r="I251" s="154">
        <v>21958</v>
      </c>
      <c r="J251" s="154">
        <v>34048</v>
      </c>
      <c r="K251" s="154">
        <v>38278</v>
      </c>
      <c r="L251" s="154">
        <v>10827</v>
      </c>
      <c r="M251" s="154">
        <v>5</v>
      </c>
      <c r="N251" s="154">
        <v>251</v>
      </c>
      <c r="O251" s="154"/>
    </row>
    <row r="252" spans="1:15">
      <c r="A252" s="155">
        <v>39051</v>
      </c>
      <c r="B252" s="154">
        <v>3032</v>
      </c>
      <c r="C252" s="154">
        <v>1648</v>
      </c>
      <c r="D252" s="154">
        <v>591</v>
      </c>
      <c r="E252" s="154">
        <v>534</v>
      </c>
      <c r="F252" s="154">
        <v>171</v>
      </c>
      <c r="G252" s="154">
        <v>88</v>
      </c>
      <c r="H252" s="154">
        <v>106323</v>
      </c>
      <c r="I252" s="154">
        <v>22903</v>
      </c>
      <c r="J252" s="154">
        <v>33926</v>
      </c>
      <c r="K252" s="154">
        <v>37891</v>
      </c>
      <c r="L252" s="154">
        <v>11597</v>
      </c>
      <c r="M252" s="154">
        <v>6</v>
      </c>
      <c r="N252" s="154">
        <v>249</v>
      </c>
      <c r="O252" s="154"/>
    </row>
    <row r="253" spans="1:15">
      <c r="A253" s="155">
        <v>39082</v>
      </c>
      <c r="B253" s="154">
        <v>4097</v>
      </c>
      <c r="C253" s="154">
        <v>1718</v>
      </c>
      <c r="D253" s="154">
        <v>1029</v>
      </c>
      <c r="E253" s="154">
        <v>1093</v>
      </c>
      <c r="F253" s="154">
        <v>183</v>
      </c>
      <c r="G253" s="154">
        <v>74</v>
      </c>
      <c r="H253" s="154">
        <v>109939</v>
      </c>
      <c r="I253" s="154">
        <v>22955</v>
      </c>
      <c r="J253" s="154">
        <v>34999</v>
      </c>
      <c r="K253" s="154">
        <v>39228</v>
      </c>
      <c r="L253" s="154">
        <v>12747</v>
      </c>
      <c r="M253" s="154">
        <v>10</v>
      </c>
      <c r="N253" s="154">
        <v>278</v>
      </c>
      <c r="O253" s="154"/>
    </row>
    <row r="254" spans="1:15">
      <c r="A254" s="155">
        <v>39113</v>
      </c>
      <c r="B254" s="154">
        <v>3515</v>
      </c>
      <c r="C254" s="154">
        <v>1741</v>
      </c>
      <c r="D254" s="154">
        <v>800</v>
      </c>
      <c r="E254" s="154">
        <v>773</v>
      </c>
      <c r="F254" s="154">
        <v>108</v>
      </c>
      <c r="G254" s="154">
        <v>93</v>
      </c>
      <c r="H254" s="154">
        <v>109073</v>
      </c>
      <c r="I254" s="154">
        <v>23475</v>
      </c>
      <c r="J254" s="154">
        <v>33931</v>
      </c>
      <c r="K254" s="154">
        <v>39759</v>
      </c>
      <c r="L254" s="154">
        <v>11902</v>
      </c>
      <c r="M254" s="154">
        <v>6</v>
      </c>
      <c r="N254" s="154">
        <v>274</v>
      </c>
      <c r="O254" s="154"/>
    </row>
    <row r="255" spans="1:15">
      <c r="A255" s="155">
        <v>39141</v>
      </c>
      <c r="B255" s="154">
        <v>3516</v>
      </c>
      <c r="C255" s="154">
        <v>1713</v>
      </c>
      <c r="D255" s="154">
        <v>883</v>
      </c>
      <c r="E255" s="154">
        <v>724</v>
      </c>
      <c r="F255" s="154">
        <v>104</v>
      </c>
      <c r="G255" s="154">
        <v>92</v>
      </c>
      <c r="H255" s="154">
        <v>110361</v>
      </c>
      <c r="I255" s="154">
        <v>24430</v>
      </c>
      <c r="J255" s="154">
        <v>33217</v>
      </c>
      <c r="K255" s="154">
        <v>40688</v>
      </c>
      <c r="L255" s="154">
        <v>12025</v>
      </c>
      <c r="M255" s="154">
        <v>1</v>
      </c>
      <c r="N255" s="154">
        <v>274</v>
      </c>
      <c r="O255" s="154"/>
    </row>
    <row r="256" spans="1:15">
      <c r="A256" s="155">
        <v>39172</v>
      </c>
      <c r="B256" s="154">
        <v>3467</v>
      </c>
      <c r="C256" s="154">
        <v>1791</v>
      </c>
      <c r="D256" s="154">
        <v>795</v>
      </c>
      <c r="E256" s="154">
        <v>693</v>
      </c>
      <c r="F256" s="154">
        <v>96</v>
      </c>
      <c r="G256" s="154">
        <v>92</v>
      </c>
      <c r="H256" s="154">
        <v>112624</v>
      </c>
      <c r="I256" s="154">
        <v>24447</v>
      </c>
      <c r="J256" s="154">
        <v>34028</v>
      </c>
      <c r="K256" s="154">
        <v>40801</v>
      </c>
      <c r="L256" s="154">
        <v>13348</v>
      </c>
      <c r="M256" s="154" t="s">
        <v>528</v>
      </c>
      <c r="N256" s="154">
        <v>274</v>
      </c>
      <c r="O256" s="154"/>
    </row>
    <row r="257" spans="1:15">
      <c r="A257" s="155">
        <v>39202</v>
      </c>
      <c r="B257" s="154">
        <v>3685</v>
      </c>
      <c r="C257" s="154">
        <v>1757</v>
      </c>
      <c r="D257" s="154">
        <v>1090</v>
      </c>
      <c r="E257" s="154">
        <v>575</v>
      </c>
      <c r="F257" s="154">
        <v>170</v>
      </c>
      <c r="G257" s="154">
        <v>93</v>
      </c>
      <c r="H257" s="154">
        <v>114130</v>
      </c>
      <c r="I257" s="154">
        <v>24846</v>
      </c>
      <c r="J257" s="154">
        <v>34773</v>
      </c>
      <c r="K257" s="154">
        <v>40882</v>
      </c>
      <c r="L257" s="154">
        <v>13629</v>
      </c>
      <c r="M257" s="154" t="s">
        <v>528</v>
      </c>
      <c r="N257" s="154">
        <v>271</v>
      </c>
      <c r="O257" s="154"/>
    </row>
    <row r="258" spans="1:15">
      <c r="A258" s="155">
        <v>39233</v>
      </c>
      <c r="B258" s="154">
        <v>5479</v>
      </c>
      <c r="C258" s="154">
        <v>1768</v>
      </c>
      <c r="D258" s="154">
        <v>2202</v>
      </c>
      <c r="E258" s="154">
        <v>1019</v>
      </c>
      <c r="F258" s="154">
        <v>398</v>
      </c>
      <c r="G258" s="154">
        <v>92</v>
      </c>
      <c r="H258" s="154">
        <v>121475</v>
      </c>
      <c r="I258" s="154">
        <v>26343</v>
      </c>
      <c r="J258" s="154">
        <v>37289</v>
      </c>
      <c r="K258" s="154">
        <v>43380</v>
      </c>
      <c r="L258" s="154">
        <v>14457</v>
      </c>
      <c r="M258" s="154">
        <v>6</v>
      </c>
      <c r="N258" s="154">
        <v>271</v>
      </c>
      <c r="O258" s="154"/>
    </row>
    <row r="259" spans="1:15">
      <c r="A259" s="155">
        <v>39263</v>
      </c>
      <c r="B259" s="154">
        <v>5703</v>
      </c>
      <c r="C259" s="154">
        <v>1915</v>
      </c>
      <c r="D259" s="154">
        <v>2016</v>
      </c>
      <c r="E259" s="154">
        <v>1119</v>
      </c>
      <c r="F259" s="154">
        <v>562</v>
      </c>
      <c r="G259" s="154">
        <v>91</v>
      </c>
      <c r="H259" s="154">
        <v>126293</v>
      </c>
      <c r="I259" s="154">
        <v>27169</v>
      </c>
      <c r="J259" s="154">
        <v>39449</v>
      </c>
      <c r="K259" s="154">
        <v>44383</v>
      </c>
      <c r="L259" s="154">
        <v>15286</v>
      </c>
      <c r="M259" s="154">
        <v>6</v>
      </c>
      <c r="N259" s="154">
        <v>270</v>
      </c>
      <c r="O259" s="154"/>
    </row>
    <row r="260" spans="1:15">
      <c r="A260" s="155">
        <v>39294</v>
      </c>
      <c r="B260" s="154">
        <v>6950</v>
      </c>
      <c r="C260" s="154">
        <v>2075</v>
      </c>
      <c r="D260" s="154">
        <v>2516</v>
      </c>
      <c r="E260" s="154">
        <v>1066</v>
      </c>
      <c r="F260" s="154">
        <v>1202</v>
      </c>
      <c r="G260" s="154">
        <v>91</v>
      </c>
      <c r="H260" s="154">
        <v>129211</v>
      </c>
      <c r="I260" s="154">
        <v>28311</v>
      </c>
      <c r="J260" s="154">
        <v>38868</v>
      </c>
      <c r="K260" s="154">
        <v>46822</v>
      </c>
      <c r="L260" s="154">
        <v>15210</v>
      </c>
      <c r="M260" s="154" t="s">
        <v>528</v>
      </c>
      <c r="N260" s="154">
        <v>270</v>
      </c>
      <c r="O260" s="154"/>
    </row>
    <row r="261" spans="1:15">
      <c r="A261" s="155">
        <v>39325</v>
      </c>
      <c r="B261" s="154">
        <v>7632</v>
      </c>
      <c r="C261" s="154">
        <v>2419</v>
      </c>
      <c r="D261" s="154">
        <v>2712</v>
      </c>
      <c r="E261" s="154">
        <v>1187</v>
      </c>
      <c r="F261" s="154">
        <v>1222</v>
      </c>
      <c r="G261" s="154">
        <v>92</v>
      </c>
      <c r="H261" s="154">
        <v>132576</v>
      </c>
      <c r="I261" s="154">
        <v>29915</v>
      </c>
      <c r="J261" s="154">
        <v>39207</v>
      </c>
      <c r="K261" s="154">
        <v>47559</v>
      </c>
      <c r="L261" s="154">
        <v>15889</v>
      </c>
      <c r="M261" s="154">
        <v>6</v>
      </c>
      <c r="N261" s="154">
        <v>270</v>
      </c>
      <c r="O261" s="154"/>
    </row>
    <row r="262" spans="1:15">
      <c r="A262" s="155">
        <v>39355</v>
      </c>
      <c r="B262" s="154">
        <v>6747</v>
      </c>
      <c r="C262" s="154">
        <v>2251</v>
      </c>
      <c r="D262" s="154">
        <v>2241</v>
      </c>
      <c r="E262" s="154">
        <v>1167</v>
      </c>
      <c r="F262" s="154">
        <v>989</v>
      </c>
      <c r="G262" s="154">
        <v>99</v>
      </c>
      <c r="H262" s="154">
        <v>130595</v>
      </c>
      <c r="I262" s="154">
        <v>28637</v>
      </c>
      <c r="J262" s="154">
        <v>39929</v>
      </c>
      <c r="K262" s="154">
        <v>46334</v>
      </c>
      <c r="L262" s="154">
        <v>15695</v>
      </c>
      <c r="M262" s="154">
        <v>0</v>
      </c>
      <c r="N262" s="154">
        <v>270</v>
      </c>
      <c r="O262" s="154"/>
    </row>
    <row r="263" spans="1:15">
      <c r="A263" s="155">
        <v>39386</v>
      </c>
      <c r="B263" s="154">
        <v>5783</v>
      </c>
      <c r="C263" s="154">
        <v>2127</v>
      </c>
      <c r="D263" s="154">
        <v>2092</v>
      </c>
      <c r="E263" s="154">
        <v>1092</v>
      </c>
      <c r="F263" s="154">
        <v>367</v>
      </c>
      <c r="G263" s="154">
        <v>105</v>
      </c>
      <c r="H263" s="154">
        <v>129876</v>
      </c>
      <c r="I263" s="154">
        <v>29308</v>
      </c>
      <c r="J263" s="154">
        <v>38219</v>
      </c>
      <c r="K263" s="154">
        <v>46823</v>
      </c>
      <c r="L263" s="154">
        <v>15526</v>
      </c>
      <c r="M263" s="154" t="s">
        <v>528</v>
      </c>
      <c r="N263" s="154">
        <v>270</v>
      </c>
      <c r="O263" s="154"/>
    </row>
    <row r="264" spans="1:15">
      <c r="A264" s="155">
        <v>39416</v>
      </c>
      <c r="B264" s="154">
        <v>6075</v>
      </c>
      <c r="C264" s="154">
        <v>2354</v>
      </c>
      <c r="D264" s="154">
        <v>2102</v>
      </c>
      <c r="E264" s="154">
        <v>1090</v>
      </c>
      <c r="F264" s="154">
        <v>428</v>
      </c>
      <c r="G264" s="154">
        <v>101</v>
      </c>
      <c r="H264" s="154">
        <v>127069</v>
      </c>
      <c r="I264" s="154">
        <v>29848</v>
      </c>
      <c r="J264" s="154">
        <v>34901</v>
      </c>
      <c r="K264" s="154">
        <v>47515</v>
      </c>
      <c r="L264" s="154">
        <v>14800</v>
      </c>
      <c r="M264" s="154">
        <v>5</v>
      </c>
      <c r="N264" s="154">
        <v>270</v>
      </c>
      <c r="O264" s="154"/>
    </row>
    <row r="265" spans="1:15">
      <c r="A265" s="155">
        <v>39447</v>
      </c>
      <c r="B265" s="154">
        <v>5919</v>
      </c>
      <c r="C265" s="154">
        <v>1973</v>
      </c>
      <c r="D265" s="154">
        <v>2275</v>
      </c>
      <c r="E265" s="154">
        <v>1135</v>
      </c>
      <c r="F265" s="154">
        <v>415</v>
      </c>
      <c r="G265" s="154">
        <v>121</v>
      </c>
      <c r="H265" s="154">
        <v>126390</v>
      </c>
      <c r="I265" s="154">
        <v>29698</v>
      </c>
      <c r="J265" s="154">
        <v>34888</v>
      </c>
      <c r="K265" s="154">
        <v>47325</v>
      </c>
      <c r="L265" s="154">
        <v>14473</v>
      </c>
      <c r="M265" s="154">
        <v>6</v>
      </c>
      <c r="N265" s="154">
        <v>270</v>
      </c>
      <c r="O265" s="154"/>
    </row>
    <row r="266" spans="1:15">
      <c r="A266" s="155">
        <v>39478</v>
      </c>
      <c r="B266" s="154">
        <v>8274</v>
      </c>
      <c r="C266" s="154">
        <v>2631</v>
      </c>
      <c r="D266" s="154">
        <v>2483</v>
      </c>
      <c r="E266" s="154">
        <v>2460</v>
      </c>
      <c r="F266" s="154">
        <v>582</v>
      </c>
      <c r="G266" s="154">
        <v>118</v>
      </c>
      <c r="H266" s="154">
        <v>127311</v>
      </c>
      <c r="I266" s="154">
        <v>30971</v>
      </c>
      <c r="J266" s="154">
        <v>34458</v>
      </c>
      <c r="K266" s="154">
        <v>47611</v>
      </c>
      <c r="L266" s="154">
        <v>14271</v>
      </c>
      <c r="M266" s="154" t="s">
        <v>528</v>
      </c>
      <c r="N266" s="154">
        <v>270</v>
      </c>
      <c r="O266" s="154"/>
    </row>
    <row r="267" spans="1:15">
      <c r="A267" s="155">
        <v>39507</v>
      </c>
      <c r="B267" s="154">
        <v>9229</v>
      </c>
      <c r="C267" s="154">
        <v>3011</v>
      </c>
      <c r="D267" s="154">
        <v>2859</v>
      </c>
      <c r="E267" s="154">
        <v>2621</v>
      </c>
      <c r="F267" s="154">
        <v>618</v>
      </c>
      <c r="G267" s="154">
        <v>120</v>
      </c>
      <c r="H267" s="154">
        <v>129614</v>
      </c>
      <c r="I267" s="154">
        <v>32976</v>
      </c>
      <c r="J267" s="154">
        <v>35183</v>
      </c>
      <c r="K267" s="154">
        <v>47541</v>
      </c>
      <c r="L267" s="154">
        <v>13906</v>
      </c>
      <c r="M267" s="154">
        <v>8</v>
      </c>
      <c r="N267" s="154">
        <v>270</v>
      </c>
      <c r="O267" s="154"/>
    </row>
    <row r="268" spans="1:15">
      <c r="A268" s="155">
        <v>39538</v>
      </c>
      <c r="B268" s="154">
        <v>8583</v>
      </c>
      <c r="C268" s="154">
        <v>2997</v>
      </c>
      <c r="D268" s="154">
        <v>2365</v>
      </c>
      <c r="E268" s="154">
        <v>2486</v>
      </c>
      <c r="F268" s="154">
        <v>625</v>
      </c>
      <c r="G268" s="154">
        <v>110</v>
      </c>
      <c r="H268" s="154">
        <v>125543</v>
      </c>
      <c r="I268" s="154">
        <v>32936</v>
      </c>
      <c r="J268" s="154">
        <v>33518</v>
      </c>
      <c r="K268" s="154">
        <v>45999</v>
      </c>
      <c r="L268" s="154">
        <v>13090</v>
      </c>
      <c r="M268" s="154" t="s">
        <v>528</v>
      </c>
      <c r="N268" s="154">
        <v>271</v>
      </c>
      <c r="O268" s="154"/>
    </row>
    <row r="269" spans="1:15">
      <c r="A269" s="155">
        <v>39568</v>
      </c>
      <c r="B269" s="154">
        <v>10331</v>
      </c>
      <c r="C269" s="154">
        <v>3151</v>
      </c>
      <c r="D269" s="154">
        <v>3458</v>
      </c>
      <c r="E269" s="154">
        <v>2916</v>
      </c>
      <c r="F269" s="154">
        <v>699</v>
      </c>
      <c r="G269" s="154">
        <v>107</v>
      </c>
      <c r="H269" s="154">
        <v>131657</v>
      </c>
      <c r="I269" s="154">
        <v>33435</v>
      </c>
      <c r="J269" s="154">
        <v>36413</v>
      </c>
      <c r="K269" s="154">
        <v>49280</v>
      </c>
      <c r="L269" s="154">
        <v>12527</v>
      </c>
      <c r="M269" s="154">
        <v>2</v>
      </c>
      <c r="N269" s="154">
        <v>271</v>
      </c>
      <c r="O269" s="154"/>
    </row>
    <row r="270" spans="1:15">
      <c r="A270" s="155">
        <v>39599</v>
      </c>
      <c r="B270" s="154">
        <v>10023</v>
      </c>
      <c r="C270" s="154">
        <v>2886</v>
      </c>
      <c r="D270" s="154">
        <v>3009</v>
      </c>
      <c r="E270" s="154">
        <v>3109</v>
      </c>
      <c r="F270" s="154">
        <v>910</v>
      </c>
      <c r="G270" s="154">
        <v>109</v>
      </c>
      <c r="H270" s="154">
        <v>129883</v>
      </c>
      <c r="I270" s="154">
        <v>33347</v>
      </c>
      <c r="J270" s="154">
        <v>34925</v>
      </c>
      <c r="K270" s="154">
        <v>49168</v>
      </c>
      <c r="L270" s="154">
        <v>12441</v>
      </c>
      <c r="M270" s="154">
        <v>2</v>
      </c>
      <c r="N270" s="154">
        <v>271</v>
      </c>
      <c r="O270" s="154"/>
    </row>
    <row r="271" spans="1:15">
      <c r="A271" s="155">
        <v>39629</v>
      </c>
      <c r="B271" s="154">
        <v>9556</v>
      </c>
      <c r="C271" s="154">
        <v>2738</v>
      </c>
      <c r="D271" s="154">
        <v>2933</v>
      </c>
      <c r="E271" s="154">
        <v>2879</v>
      </c>
      <c r="F271" s="154">
        <v>894</v>
      </c>
      <c r="G271" s="154">
        <v>112</v>
      </c>
      <c r="H271" s="154">
        <v>129590</v>
      </c>
      <c r="I271" s="154">
        <v>33841</v>
      </c>
      <c r="J271" s="154">
        <v>33965</v>
      </c>
      <c r="K271" s="154">
        <v>49542</v>
      </c>
      <c r="L271" s="154">
        <v>12238</v>
      </c>
      <c r="M271" s="154">
        <v>4</v>
      </c>
      <c r="N271" s="154">
        <v>271</v>
      </c>
      <c r="O271" s="154"/>
    </row>
    <row r="272" spans="1:15">
      <c r="A272" s="155">
        <v>39660</v>
      </c>
      <c r="B272" s="154">
        <v>10203</v>
      </c>
      <c r="C272" s="154">
        <v>2785</v>
      </c>
      <c r="D272" s="154">
        <v>3368</v>
      </c>
      <c r="E272" s="154">
        <v>3105</v>
      </c>
      <c r="F272" s="154">
        <v>831</v>
      </c>
      <c r="G272" s="154">
        <v>114</v>
      </c>
      <c r="H272" s="154">
        <v>132015</v>
      </c>
      <c r="I272" s="154">
        <v>34722</v>
      </c>
      <c r="J272" s="154">
        <v>34439</v>
      </c>
      <c r="K272" s="154">
        <v>50550</v>
      </c>
      <c r="L272" s="154">
        <v>12300</v>
      </c>
      <c r="M272" s="154">
        <v>4</v>
      </c>
      <c r="N272" s="154">
        <v>270</v>
      </c>
      <c r="O272" s="154"/>
    </row>
    <row r="273" spans="1:15">
      <c r="A273" s="155">
        <v>39691</v>
      </c>
      <c r="B273" s="154">
        <v>9925</v>
      </c>
      <c r="C273" s="154">
        <v>2774</v>
      </c>
      <c r="D273" s="154">
        <v>3261</v>
      </c>
      <c r="E273" s="154">
        <v>2880</v>
      </c>
      <c r="F273" s="154">
        <v>901</v>
      </c>
      <c r="G273" s="154">
        <v>109</v>
      </c>
      <c r="H273" s="154">
        <v>133967</v>
      </c>
      <c r="I273" s="154">
        <v>35354</v>
      </c>
      <c r="J273" s="154">
        <v>35481</v>
      </c>
      <c r="K273" s="154">
        <v>51124</v>
      </c>
      <c r="L273" s="154">
        <v>12002</v>
      </c>
      <c r="M273" s="154">
        <v>6</v>
      </c>
      <c r="N273" s="154">
        <v>270</v>
      </c>
      <c r="O273" s="154"/>
    </row>
    <row r="274" spans="1:15">
      <c r="A274" s="155">
        <v>39721</v>
      </c>
      <c r="B274" s="154">
        <v>10062</v>
      </c>
      <c r="C274" s="154">
        <v>2780</v>
      </c>
      <c r="D274" s="154">
        <v>3217</v>
      </c>
      <c r="E274" s="154">
        <v>3082</v>
      </c>
      <c r="F274" s="154">
        <v>866</v>
      </c>
      <c r="G274" s="154">
        <v>117</v>
      </c>
      <c r="H274" s="154">
        <v>126088</v>
      </c>
      <c r="I274" s="154">
        <v>33175</v>
      </c>
      <c r="J274" s="154">
        <v>33604</v>
      </c>
      <c r="K274" s="154">
        <v>47782</v>
      </c>
      <c r="L274" s="154">
        <v>11504</v>
      </c>
      <c r="M274" s="154">
        <v>23</v>
      </c>
      <c r="N274" s="154">
        <v>270</v>
      </c>
      <c r="O274" s="154"/>
    </row>
    <row r="275" spans="1:15">
      <c r="A275" s="155">
        <v>39752</v>
      </c>
      <c r="B275" s="154">
        <v>8557</v>
      </c>
      <c r="C275" s="154">
        <v>2400</v>
      </c>
      <c r="D275" s="154">
        <v>3068</v>
      </c>
      <c r="E275" s="154">
        <v>2488</v>
      </c>
      <c r="F275" s="154">
        <v>501</v>
      </c>
      <c r="G275" s="154">
        <v>100</v>
      </c>
      <c r="H275" s="154">
        <v>117697</v>
      </c>
      <c r="I275" s="154">
        <v>30814</v>
      </c>
      <c r="J275" s="154">
        <v>32509</v>
      </c>
      <c r="K275" s="154">
        <v>43808</v>
      </c>
      <c r="L275" s="154">
        <v>10544</v>
      </c>
      <c r="M275" s="154">
        <v>22</v>
      </c>
      <c r="N275" s="154">
        <v>270</v>
      </c>
      <c r="O275" s="154"/>
    </row>
    <row r="276" spans="1:15">
      <c r="A276" s="155">
        <v>39782</v>
      </c>
      <c r="B276" s="154">
        <v>8227</v>
      </c>
      <c r="C276" s="154">
        <v>2057</v>
      </c>
      <c r="D276" s="154">
        <v>2935</v>
      </c>
      <c r="E276" s="154">
        <v>2609</v>
      </c>
      <c r="F276" s="154">
        <v>509</v>
      </c>
      <c r="G276" s="154">
        <v>117</v>
      </c>
      <c r="H276" s="154">
        <v>113858</v>
      </c>
      <c r="I276" s="154">
        <v>26511</v>
      </c>
      <c r="J276" s="154">
        <v>32435</v>
      </c>
      <c r="K276" s="154">
        <v>45089</v>
      </c>
      <c r="L276" s="154">
        <v>9802</v>
      </c>
      <c r="M276" s="154">
        <v>21</v>
      </c>
      <c r="N276" s="154">
        <v>270</v>
      </c>
      <c r="O276" s="154"/>
    </row>
    <row r="277" spans="1:15">
      <c r="A277" s="155">
        <v>39813</v>
      </c>
      <c r="B277" s="154">
        <v>6684</v>
      </c>
      <c r="C277" s="154">
        <v>1781</v>
      </c>
      <c r="D277" s="154">
        <v>2211</v>
      </c>
      <c r="E277" s="154">
        <v>2238</v>
      </c>
      <c r="F277" s="154">
        <v>454</v>
      </c>
      <c r="G277" s="154" t="s">
        <v>528</v>
      </c>
      <c r="H277" s="154">
        <v>98300</v>
      </c>
      <c r="I277" s="154">
        <v>22327</v>
      </c>
      <c r="J277" s="154">
        <v>24572</v>
      </c>
      <c r="K277" s="154">
        <v>42320</v>
      </c>
      <c r="L277" s="154">
        <v>9077</v>
      </c>
      <c r="M277" s="154">
        <v>4</v>
      </c>
      <c r="N277" s="154">
        <v>269</v>
      </c>
      <c r="O277" s="154"/>
    </row>
    <row r="278" spans="1:15">
      <c r="A278" s="155">
        <v>39844</v>
      </c>
      <c r="B278" s="154">
        <v>6239</v>
      </c>
      <c r="C278" s="154">
        <v>1757</v>
      </c>
      <c r="D278" s="154">
        <v>2030</v>
      </c>
      <c r="E278" s="154">
        <v>2001</v>
      </c>
      <c r="F278" s="154">
        <v>451</v>
      </c>
      <c r="G278" s="154" t="s">
        <v>528</v>
      </c>
      <c r="H278" s="154">
        <v>94233</v>
      </c>
      <c r="I278" s="154">
        <v>18665</v>
      </c>
      <c r="J278" s="154">
        <v>24632</v>
      </c>
      <c r="K278" s="154">
        <v>41595</v>
      </c>
      <c r="L278" s="154">
        <v>9332</v>
      </c>
      <c r="M278" s="154">
        <v>9</v>
      </c>
      <c r="N278" s="154">
        <v>266</v>
      </c>
      <c r="O278" s="154"/>
    </row>
    <row r="279" spans="1:15">
      <c r="A279" s="155">
        <v>39872</v>
      </c>
      <c r="B279" s="154">
        <v>7557</v>
      </c>
      <c r="C279" s="154">
        <v>1801</v>
      </c>
      <c r="D279" s="154">
        <v>2726</v>
      </c>
      <c r="E279" s="154">
        <v>2544</v>
      </c>
      <c r="F279" s="154">
        <v>486</v>
      </c>
      <c r="G279" s="154" t="s">
        <v>528</v>
      </c>
      <c r="H279" s="154">
        <v>90998</v>
      </c>
      <c r="I279" s="154">
        <v>17586</v>
      </c>
      <c r="J279" s="154">
        <v>24487</v>
      </c>
      <c r="K279" s="154">
        <v>40174</v>
      </c>
      <c r="L279" s="154">
        <v>8739</v>
      </c>
      <c r="M279" s="154">
        <v>12</v>
      </c>
      <c r="N279" s="154">
        <v>266</v>
      </c>
      <c r="O279" s="154"/>
    </row>
    <row r="280" spans="1:15">
      <c r="A280" s="155">
        <v>39903</v>
      </c>
      <c r="B280" s="154">
        <v>6771</v>
      </c>
      <c r="C280" s="154">
        <v>1677</v>
      </c>
      <c r="D280" s="154">
        <v>2437</v>
      </c>
      <c r="E280" s="154">
        <v>2279</v>
      </c>
      <c r="F280" s="154">
        <v>378</v>
      </c>
      <c r="G280" s="154" t="s">
        <v>528</v>
      </c>
      <c r="H280" s="154">
        <v>87743</v>
      </c>
      <c r="I280" s="154">
        <v>17082</v>
      </c>
      <c r="J280" s="154">
        <v>23391</v>
      </c>
      <c r="K280" s="154">
        <v>38956</v>
      </c>
      <c r="L280" s="154">
        <v>8301</v>
      </c>
      <c r="M280" s="154">
        <v>13</v>
      </c>
      <c r="N280" s="154">
        <v>266</v>
      </c>
      <c r="O280" s="154"/>
    </row>
    <row r="281" spans="1:15">
      <c r="A281" s="155">
        <v>39933</v>
      </c>
      <c r="B281" s="154">
        <v>6461</v>
      </c>
      <c r="C281" s="154">
        <v>1508</v>
      </c>
      <c r="D281" s="154">
        <v>2689</v>
      </c>
      <c r="E281" s="154">
        <v>1909</v>
      </c>
      <c r="F281" s="154">
        <v>355</v>
      </c>
      <c r="G281" s="154" t="s">
        <v>528</v>
      </c>
      <c r="H281" s="154">
        <v>85203</v>
      </c>
      <c r="I281" s="154">
        <v>16314</v>
      </c>
      <c r="J281" s="154">
        <v>23771</v>
      </c>
      <c r="K281" s="154">
        <v>37119</v>
      </c>
      <c r="L281" s="154">
        <v>7986</v>
      </c>
      <c r="M281" s="154">
        <v>13</v>
      </c>
      <c r="N281" s="154">
        <v>266</v>
      </c>
      <c r="O281" s="154"/>
    </row>
    <row r="282" spans="1:15">
      <c r="A282" s="155">
        <v>39964</v>
      </c>
      <c r="B282" s="154">
        <v>4607</v>
      </c>
      <c r="C282" s="154">
        <v>1309</v>
      </c>
      <c r="D282" s="154">
        <v>1883</v>
      </c>
      <c r="E282" s="154">
        <v>1153</v>
      </c>
      <c r="F282" s="154">
        <v>262</v>
      </c>
      <c r="G282" s="154" t="s">
        <v>528</v>
      </c>
      <c r="H282" s="154">
        <v>79404</v>
      </c>
      <c r="I282" s="154">
        <v>16539</v>
      </c>
      <c r="J282" s="154">
        <v>20974</v>
      </c>
      <c r="K282" s="154">
        <v>34186</v>
      </c>
      <c r="L282" s="154">
        <v>7688</v>
      </c>
      <c r="M282" s="154">
        <v>17</v>
      </c>
      <c r="N282" s="154">
        <v>266</v>
      </c>
      <c r="O282" s="154"/>
    </row>
    <row r="283" spans="1:15">
      <c r="A283" s="155">
        <v>39994</v>
      </c>
      <c r="B283" s="154">
        <v>6288</v>
      </c>
      <c r="C283" s="154">
        <v>1424</v>
      </c>
      <c r="D283" s="154">
        <v>2419</v>
      </c>
      <c r="E283" s="154">
        <v>2176</v>
      </c>
      <c r="F283" s="154">
        <v>269</v>
      </c>
      <c r="G283" s="154" t="s">
        <v>528</v>
      </c>
      <c r="H283" s="154">
        <v>79566</v>
      </c>
      <c r="I283" s="154">
        <v>16071</v>
      </c>
      <c r="J283" s="154">
        <v>21477</v>
      </c>
      <c r="K283" s="154">
        <v>34280</v>
      </c>
      <c r="L283" s="154">
        <v>7717</v>
      </c>
      <c r="M283" s="154">
        <v>21</v>
      </c>
      <c r="N283" s="154">
        <v>263</v>
      </c>
      <c r="O283" s="154"/>
    </row>
    <row r="284" spans="1:15">
      <c r="A284" s="155">
        <v>40025</v>
      </c>
      <c r="B284" s="154">
        <v>6101</v>
      </c>
      <c r="C284" s="154">
        <v>1379</v>
      </c>
      <c r="D284" s="154">
        <v>2444</v>
      </c>
      <c r="E284" s="154">
        <v>1998</v>
      </c>
      <c r="F284" s="154">
        <v>280</v>
      </c>
      <c r="G284" s="154" t="s">
        <v>528</v>
      </c>
      <c r="H284" s="154">
        <v>74906</v>
      </c>
      <c r="I284" s="154">
        <v>14918</v>
      </c>
      <c r="J284" s="154">
        <v>19664</v>
      </c>
      <c r="K284" s="154">
        <v>32617</v>
      </c>
      <c r="L284" s="154">
        <v>7685</v>
      </c>
      <c r="M284" s="154">
        <v>22</v>
      </c>
      <c r="N284" s="154">
        <v>263</v>
      </c>
      <c r="O284" s="154"/>
    </row>
    <row r="285" spans="1:15">
      <c r="A285" s="155">
        <v>40056</v>
      </c>
      <c r="B285" s="154">
        <v>5947</v>
      </c>
      <c r="C285" s="154">
        <v>1549</v>
      </c>
      <c r="D285" s="154">
        <v>2292</v>
      </c>
      <c r="E285" s="154">
        <v>1880</v>
      </c>
      <c r="F285" s="154">
        <v>226</v>
      </c>
      <c r="G285" s="154" t="s">
        <v>528</v>
      </c>
      <c r="H285" s="154">
        <v>72882</v>
      </c>
      <c r="I285" s="154">
        <v>15467</v>
      </c>
      <c r="J285" s="154">
        <v>19219</v>
      </c>
      <c r="K285" s="154">
        <v>30963</v>
      </c>
      <c r="L285" s="154">
        <v>7206</v>
      </c>
      <c r="M285" s="154">
        <v>27</v>
      </c>
      <c r="N285" s="154">
        <v>262</v>
      </c>
      <c r="O285" s="154"/>
    </row>
    <row r="286" spans="1:15">
      <c r="A286" s="155">
        <v>40086</v>
      </c>
      <c r="B286" s="154">
        <v>5547</v>
      </c>
      <c r="C286" s="154">
        <v>1518</v>
      </c>
      <c r="D286" s="154">
        <v>2218</v>
      </c>
      <c r="E286" s="154">
        <v>1618</v>
      </c>
      <c r="F286" s="154">
        <v>193</v>
      </c>
      <c r="G286" s="154" t="s">
        <v>528</v>
      </c>
      <c r="H286" s="154">
        <v>68864</v>
      </c>
      <c r="I286" s="154">
        <v>14743</v>
      </c>
      <c r="J286" s="154">
        <v>18204</v>
      </c>
      <c r="K286" s="154">
        <v>28991</v>
      </c>
      <c r="L286" s="154">
        <v>6913</v>
      </c>
      <c r="M286" s="154">
        <v>13</v>
      </c>
      <c r="N286" s="154">
        <v>262</v>
      </c>
      <c r="O286" s="154"/>
    </row>
    <row r="287" spans="1:15">
      <c r="A287" s="155">
        <v>40117</v>
      </c>
      <c r="B287" s="154">
        <v>4617</v>
      </c>
      <c r="C287" s="154">
        <v>1450</v>
      </c>
      <c r="D287" s="154">
        <v>1747</v>
      </c>
      <c r="E287" s="154">
        <v>1162</v>
      </c>
      <c r="F287" s="154">
        <v>258</v>
      </c>
      <c r="G287" s="154" t="s">
        <v>528</v>
      </c>
      <c r="H287" s="154">
        <v>66518</v>
      </c>
      <c r="I287" s="154">
        <v>14879</v>
      </c>
      <c r="J287" s="154">
        <v>17523</v>
      </c>
      <c r="K287" s="154">
        <v>27091</v>
      </c>
      <c r="L287" s="154">
        <v>7012</v>
      </c>
      <c r="M287" s="154">
        <v>13</v>
      </c>
      <c r="N287" s="154">
        <v>262</v>
      </c>
      <c r="O287" s="154"/>
    </row>
    <row r="288" spans="1:15">
      <c r="A288" s="155">
        <v>40147</v>
      </c>
      <c r="B288" s="154">
        <v>4983</v>
      </c>
      <c r="C288" s="154">
        <v>1365</v>
      </c>
      <c r="D288" s="154">
        <v>1737</v>
      </c>
      <c r="E288" s="154">
        <v>1583</v>
      </c>
      <c r="F288" s="154">
        <v>298</v>
      </c>
      <c r="G288" s="154" t="s">
        <v>528</v>
      </c>
      <c r="H288" s="154">
        <v>66703</v>
      </c>
      <c r="I288" s="154">
        <v>15635</v>
      </c>
      <c r="J288" s="154">
        <v>17583</v>
      </c>
      <c r="K288" s="154">
        <v>26754</v>
      </c>
      <c r="L288" s="154">
        <v>6727</v>
      </c>
      <c r="M288" s="154">
        <v>4</v>
      </c>
      <c r="N288" s="154">
        <v>262</v>
      </c>
      <c r="O288" s="154"/>
    </row>
    <row r="289" spans="1:15">
      <c r="A289" s="155">
        <v>40178</v>
      </c>
      <c r="B289" s="154">
        <v>4885</v>
      </c>
      <c r="C289" s="154">
        <v>1328</v>
      </c>
      <c r="D289" s="154">
        <v>1813</v>
      </c>
      <c r="E289" s="154">
        <v>1431</v>
      </c>
      <c r="F289" s="154">
        <v>307</v>
      </c>
      <c r="G289" s="154">
        <v>6</v>
      </c>
      <c r="H289" s="154">
        <v>64639</v>
      </c>
      <c r="I289" s="154">
        <v>15796</v>
      </c>
      <c r="J289" s="154">
        <v>16730</v>
      </c>
      <c r="K289" s="154">
        <v>25348</v>
      </c>
      <c r="L289" s="154">
        <v>6755</v>
      </c>
      <c r="M289" s="154">
        <v>10</v>
      </c>
      <c r="N289" s="154">
        <v>267</v>
      </c>
      <c r="O289" s="154"/>
    </row>
    <row r="290" spans="1:15">
      <c r="A290" s="155">
        <v>40209</v>
      </c>
      <c r="B290" s="154">
        <v>4198</v>
      </c>
      <c r="C290" s="154">
        <v>1240</v>
      </c>
      <c r="D290" s="154">
        <v>1551</v>
      </c>
      <c r="E290" s="154">
        <v>1075</v>
      </c>
      <c r="F290" s="154">
        <v>332</v>
      </c>
      <c r="G290" s="154" t="s">
        <v>528</v>
      </c>
      <c r="H290" s="154">
        <v>62352</v>
      </c>
      <c r="I290" s="154">
        <v>15203</v>
      </c>
      <c r="J290" s="154">
        <v>15954</v>
      </c>
      <c r="K290" s="154">
        <v>24719</v>
      </c>
      <c r="L290" s="154">
        <v>6472</v>
      </c>
      <c r="M290" s="154">
        <v>4</v>
      </c>
      <c r="N290" s="154">
        <v>265</v>
      </c>
      <c r="O290" s="154"/>
    </row>
    <row r="291" spans="1:15">
      <c r="A291" s="155">
        <v>40237</v>
      </c>
      <c r="B291" s="154">
        <v>3908</v>
      </c>
      <c r="C291" s="154">
        <v>1151</v>
      </c>
      <c r="D291" s="154">
        <v>1511</v>
      </c>
      <c r="E291" s="154">
        <v>957</v>
      </c>
      <c r="F291" s="154">
        <v>283</v>
      </c>
      <c r="G291" s="154">
        <v>6</v>
      </c>
      <c r="H291" s="154">
        <v>62312</v>
      </c>
      <c r="I291" s="154">
        <v>15048</v>
      </c>
      <c r="J291" s="154">
        <v>15967</v>
      </c>
      <c r="K291" s="154">
        <v>25064</v>
      </c>
      <c r="L291" s="154">
        <v>6227</v>
      </c>
      <c r="M291" s="154">
        <v>6</v>
      </c>
      <c r="N291" s="154">
        <v>265</v>
      </c>
      <c r="O291" s="154"/>
    </row>
    <row r="292" spans="1:15">
      <c r="A292" s="155">
        <v>40268</v>
      </c>
      <c r="B292" s="154">
        <v>3664</v>
      </c>
      <c r="C292" s="154">
        <v>1064</v>
      </c>
      <c r="D292" s="154">
        <v>1289</v>
      </c>
      <c r="E292" s="154">
        <v>1068</v>
      </c>
      <c r="F292" s="154">
        <v>237</v>
      </c>
      <c r="G292" s="154">
        <v>6</v>
      </c>
      <c r="H292" s="154">
        <v>59572</v>
      </c>
      <c r="I292" s="154">
        <v>13516</v>
      </c>
      <c r="J292" s="154">
        <v>16270</v>
      </c>
      <c r="K292" s="154">
        <v>23626</v>
      </c>
      <c r="L292" s="154">
        <v>6156</v>
      </c>
      <c r="M292" s="154">
        <v>4</v>
      </c>
      <c r="N292" s="154">
        <v>264</v>
      </c>
      <c r="O292" s="154"/>
    </row>
    <row r="293" spans="1:15">
      <c r="A293" s="155">
        <v>40298</v>
      </c>
      <c r="B293" s="154">
        <v>3186</v>
      </c>
      <c r="C293" s="154">
        <v>1051</v>
      </c>
      <c r="D293" s="154">
        <v>1031</v>
      </c>
      <c r="E293" s="154">
        <v>846</v>
      </c>
      <c r="F293" s="154">
        <v>252</v>
      </c>
      <c r="G293" s="154">
        <v>6</v>
      </c>
      <c r="H293" s="154">
        <v>57546</v>
      </c>
      <c r="I293" s="154">
        <v>12802</v>
      </c>
      <c r="J293" s="154">
        <v>15827</v>
      </c>
      <c r="K293" s="154">
        <v>22691</v>
      </c>
      <c r="L293" s="154">
        <v>6225</v>
      </c>
      <c r="M293" s="154">
        <v>1</v>
      </c>
      <c r="N293" s="154">
        <v>264</v>
      </c>
      <c r="O293" s="154"/>
    </row>
    <row r="294" spans="1:15">
      <c r="A294" s="155">
        <v>40329</v>
      </c>
      <c r="B294" s="154">
        <v>4900</v>
      </c>
      <c r="C294" s="154">
        <v>1295</v>
      </c>
      <c r="D294" s="154">
        <v>1928</v>
      </c>
      <c r="E294" s="154">
        <v>1352</v>
      </c>
      <c r="F294" s="154">
        <v>325</v>
      </c>
      <c r="G294" s="154" t="s">
        <v>528</v>
      </c>
      <c r="H294" s="154">
        <v>55762</v>
      </c>
      <c r="I294" s="154">
        <v>12685</v>
      </c>
      <c r="J294" s="154">
        <v>15105</v>
      </c>
      <c r="K294" s="154">
        <v>21592</v>
      </c>
      <c r="L294" s="154">
        <v>6379</v>
      </c>
      <c r="M294" s="154">
        <v>1</v>
      </c>
      <c r="N294" s="154">
        <v>262</v>
      </c>
      <c r="O294" s="154"/>
    </row>
    <row r="295" spans="1:15">
      <c r="A295" s="155">
        <v>40359</v>
      </c>
      <c r="B295" s="154">
        <v>4074</v>
      </c>
      <c r="C295" s="154">
        <v>1311</v>
      </c>
      <c r="D295" s="154">
        <v>1492</v>
      </c>
      <c r="E295" s="154">
        <v>980</v>
      </c>
      <c r="F295" s="154">
        <v>291</v>
      </c>
      <c r="G295" s="154" t="s">
        <v>528</v>
      </c>
      <c r="H295" s="154">
        <v>49421</v>
      </c>
      <c r="I295" s="154">
        <v>10438</v>
      </c>
      <c r="J295" s="154">
        <v>14366</v>
      </c>
      <c r="K295" s="154">
        <v>18522</v>
      </c>
      <c r="L295" s="154">
        <v>6092</v>
      </c>
      <c r="M295" s="154">
        <v>3</v>
      </c>
      <c r="N295" s="154">
        <v>262</v>
      </c>
      <c r="O295" s="154"/>
    </row>
    <row r="296" spans="1:15">
      <c r="A296" s="155">
        <v>40390</v>
      </c>
      <c r="B296" s="154">
        <v>3872</v>
      </c>
      <c r="C296" s="154">
        <v>1351</v>
      </c>
      <c r="D296" s="154">
        <v>1376</v>
      </c>
      <c r="E296" s="154">
        <v>879</v>
      </c>
      <c r="F296" s="154">
        <v>266</v>
      </c>
      <c r="G296" s="154" t="s">
        <v>528</v>
      </c>
      <c r="H296" s="154">
        <v>48952</v>
      </c>
      <c r="I296" s="154">
        <v>10508</v>
      </c>
      <c r="J296" s="154">
        <v>13996</v>
      </c>
      <c r="K296" s="154">
        <v>18137</v>
      </c>
      <c r="L296" s="154">
        <v>6297</v>
      </c>
      <c r="M296" s="154">
        <v>14</v>
      </c>
      <c r="N296" s="154">
        <v>261</v>
      </c>
      <c r="O296" s="154"/>
    </row>
    <row r="297" spans="1:15">
      <c r="A297" s="155">
        <v>40421</v>
      </c>
      <c r="B297" s="154">
        <v>3650</v>
      </c>
      <c r="C297" s="154">
        <v>1293</v>
      </c>
      <c r="D297" s="154">
        <v>1213</v>
      </c>
      <c r="E297" s="154">
        <v>867</v>
      </c>
      <c r="F297" s="154">
        <v>277</v>
      </c>
      <c r="G297" s="154" t="s">
        <v>528</v>
      </c>
      <c r="H297" s="154">
        <v>48459</v>
      </c>
      <c r="I297" s="154">
        <v>10351</v>
      </c>
      <c r="J297" s="154">
        <v>14324</v>
      </c>
      <c r="K297" s="154">
        <v>17630</v>
      </c>
      <c r="L297" s="154">
        <v>6140</v>
      </c>
      <c r="M297" s="154">
        <v>14</v>
      </c>
      <c r="N297" s="154">
        <v>261</v>
      </c>
      <c r="O297" s="154"/>
    </row>
    <row r="298" spans="1:15">
      <c r="A298" s="155">
        <v>40451</v>
      </c>
      <c r="B298" s="154">
        <v>3986</v>
      </c>
      <c r="C298" s="154">
        <v>1216</v>
      </c>
      <c r="D298" s="154">
        <v>1381</v>
      </c>
      <c r="E298" s="154">
        <v>1082</v>
      </c>
      <c r="F298" s="154">
        <v>307</v>
      </c>
      <c r="G298" s="154" t="s">
        <v>528</v>
      </c>
      <c r="H298" s="154">
        <v>49444</v>
      </c>
      <c r="I298" s="154">
        <v>10748</v>
      </c>
      <c r="J298" s="154">
        <v>14184</v>
      </c>
      <c r="K298" s="154">
        <v>18533</v>
      </c>
      <c r="L298" s="154">
        <v>5969</v>
      </c>
      <c r="M298" s="154">
        <v>10</v>
      </c>
      <c r="N298" s="154">
        <v>261</v>
      </c>
      <c r="O298" s="154"/>
    </row>
    <row r="299" spans="1:15">
      <c r="A299" s="155">
        <v>40482</v>
      </c>
      <c r="B299" s="154">
        <v>5145</v>
      </c>
      <c r="C299" s="154">
        <v>2440</v>
      </c>
      <c r="D299" s="154">
        <v>1516</v>
      </c>
      <c r="E299" s="154">
        <v>917</v>
      </c>
      <c r="F299" s="154">
        <v>272</v>
      </c>
      <c r="G299" s="154" t="s">
        <v>528</v>
      </c>
      <c r="H299" s="154">
        <v>52363</v>
      </c>
      <c r="I299" s="154">
        <v>9699</v>
      </c>
      <c r="J299" s="154">
        <v>14596</v>
      </c>
      <c r="K299" s="154">
        <v>18747</v>
      </c>
      <c r="L299" s="154">
        <v>9284</v>
      </c>
      <c r="M299" s="154">
        <v>37</v>
      </c>
      <c r="N299" s="154">
        <v>260</v>
      </c>
      <c r="O299" s="154"/>
    </row>
    <row r="300" spans="1:15">
      <c r="A300" s="155">
        <v>40512</v>
      </c>
      <c r="B300" s="154">
        <v>5253</v>
      </c>
      <c r="C300" s="154">
        <v>2520</v>
      </c>
      <c r="D300" s="154">
        <v>1328</v>
      </c>
      <c r="E300" s="154">
        <v>1044</v>
      </c>
      <c r="F300" s="154">
        <v>361</v>
      </c>
      <c r="G300" s="154" t="s">
        <v>528</v>
      </c>
      <c r="H300" s="154">
        <v>47854</v>
      </c>
      <c r="I300" s="154">
        <v>10100</v>
      </c>
      <c r="J300" s="154">
        <v>14072</v>
      </c>
      <c r="K300" s="154">
        <v>17644</v>
      </c>
      <c r="L300" s="154">
        <v>5998</v>
      </c>
      <c r="M300" s="154">
        <v>40</v>
      </c>
      <c r="N300" s="154">
        <v>261</v>
      </c>
      <c r="O300" s="154"/>
    </row>
    <row r="301" spans="1:15">
      <c r="A301" s="155">
        <v>40543</v>
      </c>
      <c r="B301" s="154">
        <v>5602</v>
      </c>
      <c r="C301" s="154">
        <v>2792</v>
      </c>
      <c r="D301" s="154">
        <v>1407</v>
      </c>
      <c r="E301" s="154">
        <v>988</v>
      </c>
      <c r="F301" s="154">
        <v>415</v>
      </c>
      <c r="G301" s="154" t="s">
        <v>528</v>
      </c>
      <c r="H301" s="154">
        <v>50542</v>
      </c>
      <c r="I301" s="154">
        <v>10908</v>
      </c>
      <c r="J301" s="154">
        <v>13794</v>
      </c>
      <c r="K301" s="154">
        <v>16731</v>
      </c>
      <c r="L301" s="154">
        <v>9074</v>
      </c>
      <c r="M301" s="154">
        <v>35</v>
      </c>
      <c r="N301" s="154">
        <v>262</v>
      </c>
      <c r="O301" s="154"/>
    </row>
    <row r="302" spans="1:15">
      <c r="A302" s="155">
        <v>40574</v>
      </c>
      <c r="B302" s="154">
        <v>4509</v>
      </c>
      <c r="C302" s="154">
        <v>2712</v>
      </c>
      <c r="D302" s="154">
        <v>917</v>
      </c>
      <c r="E302" s="154">
        <v>694</v>
      </c>
      <c r="F302" s="154">
        <v>186</v>
      </c>
      <c r="G302" s="154" t="s">
        <v>528</v>
      </c>
      <c r="H302" s="154">
        <v>49392</v>
      </c>
      <c r="I302" s="154">
        <v>10077</v>
      </c>
      <c r="J302" s="154">
        <v>13120</v>
      </c>
      <c r="K302" s="154">
        <v>17054</v>
      </c>
      <c r="L302" s="154">
        <v>9092</v>
      </c>
      <c r="M302" s="154">
        <v>49</v>
      </c>
      <c r="N302" s="154">
        <v>260</v>
      </c>
      <c r="O302" s="154"/>
    </row>
    <row r="303" spans="1:15">
      <c r="A303" s="155">
        <v>40602</v>
      </c>
      <c r="B303" s="154">
        <v>4552</v>
      </c>
      <c r="C303" s="154">
        <v>2575</v>
      </c>
      <c r="D303" s="154">
        <v>1141</v>
      </c>
      <c r="E303" s="154">
        <v>696</v>
      </c>
      <c r="F303" s="154">
        <v>140</v>
      </c>
      <c r="G303" s="154" t="s">
        <v>528</v>
      </c>
      <c r="H303" s="154">
        <v>49667</v>
      </c>
      <c r="I303" s="154">
        <v>10131</v>
      </c>
      <c r="J303" s="154">
        <v>13025</v>
      </c>
      <c r="K303" s="154">
        <v>17451</v>
      </c>
      <c r="L303" s="154">
        <v>9016</v>
      </c>
      <c r="M303" s="154">
        <v>44</v>
      </c>
      <c r="N303" s="154">
        <v>260</v>
      </c>
      <c r="O303" s="154"/>
    </row>
    <row r="304" spans="1:15">
      <c r="A304" s="155">
        <v>40633</v>
      </c>
      <c r="B304" s="154">
        <v>4688</v>
      </c>
      <c r="C304" s="154">
        <v>2538</v>
      </c>
      <c r="D304" s="154">
        <v>1120</v>
      </c>
      <c r="E304" s="154">
        <v>844</v>
      </c>
      <c r="F304" s="154">
        <v>186</v>
      </c>
      <c r="G304" s="154" t="s">
        <v>528</v>
      </c>
      <c r="H304" s="154">
        <v>50869</v>
      </c>
      <c r="I304" s="154">
        <v>9908</v>
      </c>
      <c r="J304" s="154">
        <v>14019</v>
      </c>
      <c r="K304" s="154">
        <v>17879</v>
      </c>
      <c r="L304" s="154">
        <v>9007</v>
      </c>
      <c r="M304" s="154">
        <v>56</v>
      </c>
      <c r="N304" s="154">
        <v>259</v>
      </c>
      <c r="O304" s="154"/>
    </row>
    <row r="305" spans="1:15">
      <c r="A305" s="155">
        <v>40663</v>
      </c>
      <c r="B305" s="154">
        <v>4542</v>
      </c>
      <c r="C305" s="154">
        <v>2567</v>
      </c>
      <c r="D305" s="154">
        <v>1073</v>
      </c>
      <c r="E305" s="154">
        <v>760</v>
      </c>
      <c r="F305" s="154">
        <v>142</v>
      </c>
      <c r="G305" s="154" t="s">
        <v>528</v>
      </c>
      <c r="H305" s="154">
        <v>50439</v>
      </c>
      <c r="I305" s="154">
        <v>10318</v>
      </c>
      <c r="J305" s="154">
        <v>13346</v>
      </c>
      <c r="K305" s="154">
        <v>17958</v>
      </c>
      <c r="L305" s="154">
        <v>8803</v>
      </c>
      <c r="M305" s="154">
        <v>14</v>
      </c>
      <c r="N305" s="154">
        <v>259</v>
      </c>
      <c r="O305" s="154"/>
    </row>
    <row r="306" spans="1:15">
      <c r="A306" s="155">
        <v>40694</v>
      </c>
      <c r="B306" s="154">
        <v>4474</v>
      </c>
      <c r="C306" s="154">
        <v>2643</v>
      </c>
      <c r="D306" s="154">
        <v>891</v>
      </c>
      <c r="E306" s="154">
        <v>708</v>
      </c>
      <c r="F306" s="154">
        <v>217</v>
      </c>
      <c r="G306" s="154">
        <v>15</v>
      </c>
      <c r="H306" s="154">
        <v>48871</v>
      </c>
      <c r="I306" s="154">
        <v>10381</v>
      </c>
      <c r="J306" s="154">
        <v>11977</v>
      </c>
      <c r="K306" s="154">
        <v>17621</v>
      </c>
      <c r="L306" s="154">
        <v>8787</v>
      </c>
      <c r="M306" s="154">
        <v>105</v>
      </c>
      <c r="N306" s="154">
        <v>259</v>
      </c>
      <c r="O306" s="154"/>
    </row>
    <row r="307" spans="1:15">
      <c r="A307" s="155">
        <v>40724</v>
      </c>
      <c r="B307" s="154">
        <v>4564</v>
      </c>
      <c r="C307" s="154">
        <v>2588</v>
      </c>
      <c r="D307" s="154">
        <v>1009</v>
      </c>
      <c r="E307" s="154">
        <v>724</v>
      </c>
      <c r="F307" s="154">
        <v>228</v>
      </c>
      <c r="G307" s="154">
        <v>15</v>
      </c>
      <c r="H307" s="154">
        <v>48706</v>
      </c>
      <c r="I307" s="154">
        <v>9814</v>
      </c>
      <c r="J307" s="154">
        <v>12134</v>
      </c>
      <c r="K307" s="154">
        <v>17890</v>
      </c>
      <c r="L307" s="154">
        <v>8835</v>
      </c>
      <c r="M307" s="154">
        <v>33</v>
      </c>
      <c r="N307" s="154">
        <v>259</v>
      </c>
      <c r="O307" s="154"/>
    </row>
    <row r="308" spans="1:15">
      <c r="A308" s="155">
        <v>40755</v>
      </c>
      <c r="B308" s="154">
        <v>5315</v>
      </c>
      <c r="C308" s="154">
        <v>2571</v>
      </c>
      <c r="D308" s="154">
        <v>1312</v>
      </c>
      <c r="E308" s="154">
        <v>1229</v>
      </c>
      <c r="F308" s="154">
        <v>203</v>
      </c>
      <c r="G308" s="154" t="s">
        <v>528</v>
      </c>
      <c r="H308" s="154">
        <v>48318</v>
      </c>
      <c r="I308" s="154">
        <v>10089</v>
      </c>
      <c r="J308" s="154">
        <v>12125</v>
      </c>
      <c r="K308" s="154">
        <v>17649</v>
      </c>
      <c r="L308" s="154">
        <v>8441</v>
      </c>
      <c r="M308" s="154">
        <v>14</v>
      </c>
      <c r="N308" s="154">
        <v>259</v>
      </c>
      <c r="O308" s="154"/>
    </row>
    <row r="309" spans="1:15">
      <c r="A309" s="155">
        <v>40786</v>
      </c>
      <c r="B309" s="154">
        <v>5762</v>
      </c>
      <c r="C309" s="154">
        <v>2517</v>
      </c>
      <c r="D309" s="154">
        <v>1543</v>
      </c>
      <c r="E309" s="154">
        <v>1477</v>
      </c>
      <c r="F309" s="154">
        <v>207</v>
      </c>
      <c r="G309" s="154">
        <v>18</v>
      </c>
      <c r="H309" s="154">
        <v>47000</v>
      </c>
      <c r="I309" s="154">
        <v>9350</v>
      </c>
      <c r="J309" s="154">
        <v>11496</v>
      </c>
      <c r="K309" s="154">
        <v>17505</v>
      </c>
      <c r="L309" s="154">
        <v>8617</v>
      </c>
      <c r="M309" s="154">
        <v>32</v>
      </c>
      <c r="N309" s="154">
        <v>258</v>
      </c>
      <c r="O309" s="154"/>
    </row>
    <row r="310" spans="1:15">
      <c r="A310" s="155">
        <v>40816</v>
      </c>
      <c r="B310" s="154">
        <v>5019</v>
      </c>
      <c r="C310" s="154">
        <v>2506</v>
      </c>
      <c r="D310" s="154">
        <v>1436</v>
      </c>
      <c r="E310" s="154">
        <v>811</v>
      </c>
      <c r="F310" s="154">
        <v>249</v>
      </c>
      <c r="G310" s="154">
        <v>17</v>
      </c>
      <c r="H310" s="154">
        <v>47576</v>
      </c>
      <c r="I310" s="154">
        <v>8371</v>
      </c>
      <c r="J310" s="154">
        <v>12431</v>
      </c>
      <c r="K310" s="154">
        <v>17745</v>
      </c>
      <c r="L310" s="154">
        <v>8997</v>
      </c>
      <c r="M310" s="154">
        <v>32</v>
      </c>
      <c r="N310" s="154">
        <v>257</v>
      </c>
      <c r="O310" s="154"/>
    </row>
    <row r="311" spans="1:15">
      <c r="A311" s="155">
        <v>40847</v>
      </c>
      <c r="B311" s="154">
        <v>5047</v>
      </c>
      <c r="C311" s="154">
        <v>2420</v>
      </c>
      <c r="D311" s="154">
        <v>1310</v>
      </c>
      <c r="E311" s="154">
        <v>1071</v>
      </c>
      <c r="F311" s="154">
        <v>229</v>
      </c>
      <c r="G311" s="154">
        <v>17</v>
      </c>
      <c r="H311" s="154">
        <v>45865</v>
      </c>
      <c r="I311" s="154">
        <v>7463</v>
      </c>
      <c r="J311" s="154">
        <v>11576</v>
      </c>
      <c r="K311" s="154">
        <v>17711</v>
      </c>
      <c r="L311" s="154">
        <v>8984</v>
      </c>
      <c r="M311" s="154">
        <v>131</v>
      </c>
      <c r="N311" s="154">
        <v>256</v>
      </c>
      <c r="O311" s="154"/>
    </row>
    <row r="312" spans="1:15">
      <c r="A312" s="155">
        <v>40877</v>
      </c>
      <c r="B312" s="154">
        <v>5174</v>
      </c>
      <c r="C312" s="154">
        <v>2423</v>
      </c>
      <c r="D312" s="154">
        <v>1347</v>
      </c>
      <c r="E312" s="154">
        <v>1104</v>
      </c>
      <c r="F312" s="154">
        <v>281</v>
      </c>
      <c r="G312" s="154">
        <v>19</v>
      </c>
      <c r="H312" s="154">
        <v>45764</v>
      </c>
      <c r="I312" s="154">
        <v>7405</v>
      </c>
      <c r="J312" s="154">
        <v>12107</v>
      </c>
      <c r="K312" s="154">
        <v>17014</v>
      </c>
      <c r="L312" s="154">
        <v>9189</v>
      </c>
      <c r="M312" s="154">
        <v>49</v>
      </c>
      <c r="N312" s="154">
        <v>256</v>
      </c>
      <c r="O312" s="154"/>
    </row>
    <row r="313" spans="1:15">
      <c r="A313" s="155">
        <v>40908</v>
      </c>
      <c r="B313" s="154">
        <v>5163</v>
      </c>
      <c r="C313" s="154">
        <v>2665</v>
      </c>
      <c r="D313" s="154">
        <v>1265</v>
      </c>
      <c r="E313" s="154">
        <v>935</v>
      </c>
      <c r="F313" s="154">
        <v>281</v>
      </c>
      <c r="G313" s="154">
        <v>17</v>
      </c>
      <c r="H313" s="154">
        <v>43992</v>
      </c>
      <c r="I313" s="154">
        <v>7295</v>
      </c>
      <c r="J313" s="154">
        <v>12581</v>
      </c>
      <c r="K313" s="154">
        <v>16832</v>
      </c>
      <c r="L313" s="154">
        <v>7238</v>
      </c>
      <c r="M313" s="154">
        <v>46</v>
      </c>
      <c r="N313" s="154">
        <v>258</v>
      </c>
      <c r="O313" s="154"/>
    </row>
    <row r="314" spans="1:15">
      <c r="A314" s="155">
        <v>40939</v>
      </c>
      <c r="B314" s="154">
        <v>4883</v>
      </c>
      <c r="C314" s="154">
        <v>2520</v>
      </c>
      <c r="D314" s="154">
        <v>1117</v>
      </c>
      <c r="E314" s="154">
        <v>967</v>
      </c>
      <c r="F314" s="154">
        <v>260</v>
      </c>
      <c r="G314" s="154">
        <v>19</v>
      </c>
      <c r="H314" s="154">
        <v>42732</v>
      </c>
      <c r="I314" s="154">
        <v>7036</v>
      </c>
      <c r="J314" s="154">
        <v>11755</v>
      </c>
      <c r="K314" s="154">
        <v>16388</v>
      </c>
      <c r="L314" s="154">
        <v>7405</v>
      </c>
      <c r="M314" s="154">
        <v>148</v>
      </c>
      <c r="N314" s="154">
        <v>256</v>
      </c>
      <c r="O314" s="154"/>
    </row>
    <row r="315" spans="1:15">
      <c r="A315" s="155">
        <v>40968</v>
      </c>
      <c r="B315" s="154">
        <v>5134</v>
      </c>
      <c r="C315" s="154">
        <v>2412</v>
      </c>
      <c r="D315" s="154">
        <v>1452</v>
      </c>
      <c r="E315" s="154">
        <v>969</v>
      </c>
      <c r="F315" s="154">
        <v>284</v>
      </c>
      <c r="G315" s="154">
        <v>17</v>
      </c>
      <c r="H315" s="154">
        <v>43662</v>
      </c>
      <c r="I315" s="154">
        <v>6704</v>
      </c>
      <c r="J315" s="154">
        <v>12117</v>
      </c>
      <c r="K315" s="154">
        <v>16685</v>
      </c>
      <c r="L315" s="154">
        <v>8117</v>
      </c>
      <c r="M315" s="154">
        <v>39</v>
      </c>
      <c r="N315" s="154">
        <v>254</v>
      </c>
      <c r="O315" s="154"/>
    </row>
    <row r="316" spans="1:15">
      <c r="A316" s="155">
        <v>40999</v>
      </c>
      <c r="B316" s="154">
        <v>5252</v>
      </c>
      <c r="C316" s="154">
        <v>2472</v>
      </c>
      <c r="D316" s="154">
        <v>1554</v>
      </c>
      <c r="E316" s="154">
        <v>875</v>
      </c>
      <c r="F316" s="154">
        <v>333</v>
      </c>
      <c r="G316" s="154">
        <v>18</v>
      </c>
      <c r="H316" s="154">
        <v>42888</v>
      </c>
      <c r="I316" s="154">
        <v>6641</v>
      </c>
      <c r="J316" s="154">
        <v>12257</v>
      </c>
      <c r="K316" s="154">
        <v>16276</v>
      </c>
      <c r="L316" s="154">
        <v>7682</v>
      </c>
      <c r="M316" s="154">
        <v>32</v>
      </c>
      <c r="N316" s="154">
        <v>254</v>
      </c>
      <c r="O316" s="154"/>
    </row>
    <row r="317" spans="1:15">
      <c r="A317" s="155">
        <v>41029</v>
      </c>
      <c r="B317" s="154">
        <v>5370</v>
      </c>
      <c r="C317" s="154">
        <v>2411</v>
      </c>
      <c r="D317" s="154">
        <v>1740</v>
      </c>
      <c r="E317" s="154">
        <v>828</v>
      </c>
      <c r="F317" s="154">
        <v>377</v>
      </c>
      <c r="G317" s="154">
        <v>14</v>
      </c>
      <c r="H317" s="154">
        <v>43432</v>
      </c>
      <c r="I317" s="154">
        <v>6572</v>
      </c>
      <c r="J317" s="154">
        <v>13037</v>
      </c>
      <c r="K317" s="154">
        <v>15964</v>
      </c>
      <c r="L317" s="154">
        <v>7810</v>
      </c>
      <c r="M317" s="154">
        <v>49</v>
      </c>
      <c r="N317" s="154">
        <v>253</v>
      </c>
      <c r="O317" s="154"/>
    </row>
    <row r="318" spans="1:15">
      <c r="A318" s="155">
        <v>41060</v>
      </c>
      <c r="B318" s="154">
        <v>5180</v>
      </c>
      <c r="C318" s="154">
        <v>2383</v>
      </c>
      <c r="D318" s="154">
        <v>1643</v>
      </c>
      <c r="E318" s="154">
        <v>722</v>
      </c>
      <c r="F318" s="154">
        <v>361</v>
      </c>
      <c r="G318" s="154">
        <v>71</v>
      </c>
      <c r="H318" s="154">
        <v>41883</v>
      </c>
      <c r="I318" s="154">
        <v>5907</v>
      </c>
      <c r="J318" s="154">
        <v>13183</v>
      </c>
      <c r="K318" s="154">
        <v>14955</v>
      </c>
      <c r="L318" s="154">
        <v>7778</v>
      </c>
      <c r="M318" s="154">
        <v>60</v>
      </c>
      <c r="N318" s="154">
        <v>253</v>
      </c>
      <c r="O318" s="154"/>
    </row>
    <row r="319" spans="1:15">
      <c r="A319" s="155">
        <v>41090</v>
      </c>
      <c r="B319" s="154">
        <v>5367</v>
      </c>
      <c r="C319" s="154">
        <v>2502</v>
      </c>
      <c r="D319" s="154">
        <v>1516</v>
      </c>
      <c r="E319" s="154">
        <v>881</v>
      </c>
      <c r="F319" s="154">
        <v>395</v>
      </c>
      <c r="G319" s="154">
        <v>73</v>
      </c>
      <c r="H319" s="154">
        <v>40463</v>
      </c>
      <c r="I319" s="154">
        <v>6283</v>
      </c>
      <c r="J319" s="154">
        <v>12970</v>
      </c>
      <c r="K319" s="154">
        <v>13505</v>
      </c>
      <c r="L319" s="154">
        <v>7652</v>
      </c>
      <c r="M319" s="154">
        <v>53</v>
      </c>
      <c r="N319" s="154">
        <v>252</v>
      </c>
      <c r="O319" s="154"/>
    </row>
    <row r="320" spans="1:15">
      <c r="A320" s="155">
        <v>41121</v>
      </c>
      <c r="B320" s="154">
        <v>5122</v>
      </c>
      <c r="C320" s="154">
        <v>2482</v>
      </c>
      <c r="D320" s="154">
        <v>1551</v>
      </c>
      <c r="E320" s="154">
        <v>667</v>
      </c>
      <c r="F320" s="154">
        <v>345</v>
      </c>
      <c r="G320" s="154">
        <v>77</v>
      </c>
      <c r="H320" s="154">
        <v>37987</v>
      </c>
      <c r="I320" s="154">
        <v>5828</v>
      </c>
      <c r="J320" s="154">
        <v>13057</v>
      </c>
      <c r="K320" s="154">
        <v>11272</v>
      </c>
      <c r="L320" s="154">
        <v>7775</v>
      </c>
      <c r="M320" s="154">
        <v>55</v>
      </c>
      <c r="N320" s="154">
        <v>251</v>
      </c>
      <c r="O320" s="154"/>
    </row>
    <row r="321" spans="1:15">
      <c r="A321" s="155">
        <v>41152</v>
      </c>
      <c r="B321" s="154">
        <v>5221</v>
      </c>
      <c r="C321" s="154">
        <v>2507</v>
      </c>
      <c r="D321" s="154">
        <v>1695</v>
      </c>
      <c r="E321" s="154">
        <v>578</v>
      </c>
      <c r="F321" s="154">
        <v>366</v>
      </c>
      <c r="G321" s="154">
        <v>75</v>
      </c>
      <c r="H321" s="154">
        <v>37639</v>
      </c>
      <c r="I321" s="154">
        <v>6014</v>
      </c>
      <c r="J321" s="154">
        <v>13220</v>
      </c>
      <c r="K321" s="154">
        <v>10667</v>
      </c>
      <c r="L321" s="154">
        <v>7688</v>
      </c>
      <c r="M321" s="154">
        <v>50</v>
      </c>
      <c r="N321" s="154">
        <v>250</v>
      </c>
      <c r="O321" s="154"/>
    </row>
    <row r="322" spans="1:15">
      <c r="A322" s="155">
        <v>41182</v>
      </c>
      <c r="B322" s="154">
        <v>5422</v>
      </c>
      <c r="C322" s="154">
        <v>2488</v>
      </c>
      <c r="D322" s="154">
        <v>1672</v>
      </c>
      <c r="E322" s="154">
        <v>800</v>
      </c>
      <c r="F322" s="154">
        <v>382</v>
      </c>
      <c r="G322" s="154">
        <v>80</v>
      </c>
      <c r="H322" s="154">
        <v>36601</v>
      </c>
      <c r="I322" s="154">
        <v>5536</v>
      </c>
      <c r="J322" s="154">
        <v>13404</v>
      </c>
      <c r="K322" s="154">
        <v>10116</v>
      </c>
      <c r="L322" s="154">
        <v>7515</v>
      </c>
      <c r="M322" s="154">
        <v>30</v>
      </c>
      <c r="N322" s="154">
        <v>251</v>
      </c>
      <c r="O322" s="154"/>
    </row>
    <row r="323" spans="1:15">
      <c r="A323" s="155">
        <v>41213</v>
      </c>
      <c r="B323" s="154">
        <v>5234</v>
      </c>
      <c r="C323" s="154">
        <v>2505</v>
      </c>
      <c r="D323" s="154">
        <v>1629</v>
      </c>
      <c r="E323" s="154">
        <v>675</v>
      </c>
      <c r="F323" s="154">
        <v>345</v>
      </c>
      <c r="G323" s="154">
        <v>80</v>
      </c>
      <c r="H323" s="154">
        <v>35440</v>
      </c>
      <c r="I323" s="154">
        <v>5268</v>
      </c>
      <c r="J323" s="154">
        <v>13154</v>
      </c>
      <c r="K323" s="154">
        <v>9496</v>
      </c>
      <c r="L323" s="154">
        <v>7499</v>
      </c>
      <c r="M323" s="154">
        <v>23</v>
      </c>
      <c r="N323" s="154">
        <v>250</v>
      </c>
      <c r="O323" s="154"/>
    </row>
    <row r="324" spans="1:15">
      <c r="A324" s="155">
        <v>41243</v>
      </c>
      <c r="B324" s="154">
        <v>7524</v>
      </c>
      <c r="C324" s="154">
        <v>2574</v>
      </c>
      <c r="D324" s="154">
        <v>3678</v>
      </c>
      <c r="E324" s="154">
        <v>750</v>
      </c>
      <c r="F324" s="154">
        <v>440</v>
      </c>
      <c r="G324" s="154">
        <v>82</v>
      </c>
      <c r="H324" s="154">
        <v>36097</v>
      </c>
      <c r="I324" s="154">
        <v>5995</v>
      </c>
      <c r="J324" s="154">
        <v>13052</v>
      </c>
      <c r="K324" s="154">
        <v>9633</v>
      </c>
      <c r="L324" s="154">
        <v>7390</v>
      </c>
      <c r="M324" s="154">
        <v>27</v>
      </c>
      <c r="N324" s="154">
        <v>250</v>
      </c>
      <c r="O324" s="154"/>
    </row>
    <row r="325" spans="1:15">
      <c r="A325" s="155">
        <v>41274</v>
      </c>
      <c r="B325" s="154">
        <v>4902</v>
      </c>
      <c r="C325" s="154">
        <v>2603</v>
      </c>
      <c r="D325" s="154">
        <v>1474</v>
      </c>
      <c r="E325" s="154">
        <v>412</v>
      </c>
      <c r="F325" s="154">
        <v>331</v>
      </c>
      <c r="G325" s="154">
        <v>82</v>
      </c>
      <c r="H325" s="154">
        <v>35147</v>
      </c>
      <c r="I325" s="154">
        <v>5698</v>
      </c>
      <c r="J325" s="154">
        <v>12830</v>
      </c>
      <c r="K325" s="154">
        <v>9160</v>
      </c>
      <c r="L325" s="154">
        <v>7435</v>
      </c>
      <c r="M325" s="154">
        <v>24</v>
      </c>
      <c r="N325" s="154">
        <v>257</v>
      </c>
      <c r="O325" s="154"/>
    </row>
    <row r="326" spans="1:15">
      <c r="A326" s="155">
        <v>41305</v>
      </c>
      <c r="B326" s="154">
        <v>5114</v>
      </c>
      <c r="C326" s="154">
        <v>2672</v>
      </c>
      <c r="D326" s="154">
        <v>1592</v>
      </c>
      <c r="E326" s="154">
        <v>401</v>
      </c>
      <c r="F326" s="154">
        <v>370</v>
      </c>
      <c r="G326" s="154">
        <v>79</v>
      </c>
      <c r="H326" s="154">
        <v>33665</v>
      </c>
      <c r="I326" s="154">
        <v>5544</v>
      </c>
      <c r="J326" s="154">
        <v>12677</v>
      </c>
      <c r="K326" s="154">
        <v>8300</v>
      </c>
      <c r="L326" s="154">
        <v>7107</v>
      </c>
      <c r="M326" s="154">
        <v>37</v>
      </c>
      <c r="N326" s="154">
        <v>257</v>
      </c>
      <c r="O326" s="154"/>
    </row>
    <row r="327" spans="1:15">
      <c r="A327" s="155">
        <v>41333</v>
      </c>
      <c r="B327" s="154">
        <v>5024</v>
      </c>
      <c r="C327" s="154">
        <v>2660</v>
      </c>
      <c r="D327" s="154">
        <v>1494</v>
      </c>
      <c r="E327" s="154">
        <v>445</v>
      </c>
      <c r="F327" s="154">
        <v>346</v>
      </c>
      <c r="G327" s="154">
        <v>79</v>
      </c>
      <c r="H327" s="154">
        <v>33989</v>
      </c>
      <c r="I327" s="154">
        <v>5509</v>
      </c>
      <c r="J327" s="154">
        <v>12962</v>
      </c>
      <c r="K327" s="154">
        <v>8202</v>
      </c>
      <c r="L327" s="154">
        <v>7277</v>
      </c>
      <c r="M327" s="154">
        <v>39</v>
      </c>
      <c r="N327" s="154">
        <v>257</v>
      </c>
      <c r="O327" s="154"/>
    </row>
    <row r="328" spans="1:15">
      <c r="A328" s="155">
        <v>41364</v>
      </c>
      <c r="B328" s="154">
        <v>5022</v>
      </c>
      <c r="C328" s="154">
        <v>2628</v>
      </c>
      <c r="D328" s="154">
        <v>1466</v>
      </c>
      <c r="E328" s="154">
        <v>449</v>
      </c>
      <c r="F328" s="154">
        <v>401</v>
      </c>
      <c r="G328" s="154">
        <v>78</v>
      </c>
      <c r="H328" s="154">
        <v>32840</v>
      </c>
      <c r="I328" s="154">
        <v>5385</v>
      </c>
      <c r="J328" s="154">
        <v>12580</v>
      </c>
      <c r="K328" s="154">
        <v>7875</v>
      </c>
      <c r="L328" s="154">
        <v>6960</v>
      </c>
      <c r="M328" s="154">
        <v>40</v>
      </c>
      <c r="N328" s="154">
        <v>256</v>
      </c>
      <c r="O328" s="154"/>
    </row>
    <row r="329" spans="1:15">
      <c r="A329" s="155">
        <v>41394</v>
      </c>
      <c r="B329" s="154">
        <v>4735</v>
      </c>
      <c r="C329" s="154">
        <v>2628</v>
      </c>
      <c r="D329" s="154">
        <v>1304</v>
      </c>
      <c r="E329" s="154">
        <v>385</v>
      </c>
      <c r="F329" s="154">
        <v>347</v>
      </c>
      <c r="G329" s="154">
        <v>71</v>
      </c>
      <c r="H329" s="154">
        <v>31555</v>
      </c>
      <c r="I329" s="154">
        <v>5238</v>
      </c>
      <c r="J329" s="154">
        <v>11778</v>
      </c>
      <c r="K329" s="154">
        <v>7516</v>
      </c>
      <c r="L329" s="154">
        <v>6984</v>
      </c>
      <c r="M329" s="154">
        <v>39</v>
      </c>
      <c r="N329" s="154">
        <v>256</v>
      </c>
      <c r="O329" s="154"/>
    </row>
    <row r="330" spans="1:15">
      <c r="A330" s="155">
        <v>41425</v>
      </c>
      <c r="B330" s="154">
        <v>4912</v>
      </c>
      <c r="C330" s="154">
        <v>2567</v>
      </c>
      <c r="D330" s="154">
        <v>1484</v>
      </c>
      <c r="E330" s="154">
        <v>419</v>
      </c>
      <c r="F330" s="154">
        <v>373</v>
      </c>
      <c r="G330" s="154">
        <v>69</v>
      </c>
      <c r="H330" s="154">
        <v>30788</v>
      </c>
      <c r="I330" s="154">
        <v>5059</v>
      </c>
      <c r="J330" s="154">
        <v>11559</v>
      </c>
      <c r="K330" s="154">
        <v>7357</v>
      </c>
      <c r="L330" s="154">
        <v>6771</v>
      </c>
      <c r="M330" s="154">
        <v>42</v>
      </c>
      <c r="N330" s="154">
        <v>254</v>
      </c>
      <c r="O330" s="154"/>
    </row>
  </sheetData>
  <mergeCells count="3">
    <mergeCell ref="B20:U20"/>
    <mergeCell ref="B22:G22"/>
    <mergeCell ref="H22:M22"/>
  </mergeCells>
  <hyperlinks>
    <hyperlink ref="B250" location="Sheet1!B20" display="Sheet1!B20"/>
    <hyperlink ref="B20" location="Sheet1!M250" display="Sheet1!M250"/>
    <hyperlink ref="C250" location="Sheet1!B20" display="Sheet1!B20"/>
    <hyperlink ref="D250" location="Sheet1!B20" display="Sheet1!B20"/>
    <hyperlink ref="E250" location="Sheet1!B20" display="Sheet1!B20"/>
    <hyperlink ref="F250" location="Sheet1!B20" display="Sheet1!B20"/>
    <hyperlink ref="G250" location="Sheet1!B20" display="Sheet1!B20"/>
    <hyperlink ref="H250" location="Sheet1!B20" display="Sheet1!B20"/>
    <hyperlink ref="I250" location="Sheet1!B20" display="Sheet1!B20"/>
    <hyperlink ref="J250" location="Sheet1!B20" display="Sheet1!B20"/>
    <hyperlink ref="K250" location="Sheet1!B20" display="Sheet1!B20"/>
    <hyperlink ref="L250" location="Sheet1!B20" display="Sheet1!B20"/>
    <hyperlink ref="M250" location="Sheet1!B20" display="Sheet1!B20"/>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215"/>
  <sheetViews>
    <sheetView workbookViewId="0">
      <pane xSplit="1" ySplit="20" topLeftCell="B1202" activePane="bottomRight" state="frozen"/>
      <selection activeCell="A2" sqref="A2"/>
      <selection pane="topRight" activeCell="A2" sqref="A2"/>
      <selection pane="bottomLeft" activeCell="A2" sqref="A2"/>
      <selection pane="bottomRight" activeCell="L1215" sqref="L1215"/>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549</v>
      </c>
    </row>
    <row r="4" spans="1:1">
      <c r="A4" s="161" t="s">
        <v>548</v>
      </c>
    </row>
    <row r="5" spans="1:1">
      <c r="A5" s="161" t="s">
        <v>547</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19">
      <c r="A17" s="161" t="s">
        <v>499</v>
      </c>
      <c r="B17" s="161" t="s">
        <v>498</v>
      </c>
    </row>
    <row r="18" spans="1:19">
      <c r="A18" s="161"/>
      <c r="B18" s="161" t="s">
        <v>497</v>
      </c>
    </row>
    <row r="19" spans="1:19">
      <c r="B19" s="163" t="s">
        <v>546</v>
      </c>
      <c r="L19" s="163" t="s">
        <v>545</v>
      </c>
    </row>
    <row r="20" spans="1:19">
      <c r="B20" s="161" t="s">
        <v>544</v>
      </c>
      <c r="C20" s="161" t="s">
        <v>543</v>
      </c>
      <c r="D20" s="161" t="s">
        <v>542</v>
      </c>
      <c r="E20" s="161" t="s">
        <v>541</v>
      </c>
      <c r="F20" s="161" t="s">
        <v>540</v>
      </c>
      <c r="G20" s="161" t="s">
        <v>539</v>
      </c>
      <c r="H20" s="161" t="s">
        <v>538</v>
      </c>
      <c r="I20" s="161" t="s">
        <v>537</v>
      </c>
      <c r="L20" s="161" t="s">
        <v>544</v>
      </c>
      <c r="M20" s="161" t="s">
        <v>543</v>
      </c>
      <c r="N20" s="161" t="s">
        <v>542</v>
      </c>
      <c r="O20" s="161" t="s">
        <v>541</v>
      </c>
      <c r="P20" s="161" t="s">
        <v>540</v>
      </c>
      <c r="Q20" s="161" t="s">
        <v>539</v>
      </c>
      <c r="R20" s="161" t="s">
        <v>538</v>
      </c>
      <c r="S20" s="161" t="s">
        <v>537</v>
      </c>
    </row>
    <row r="22" spans="1:19">
      <c r="A22" s="155">
        <v>5145</v>
      </c>
      <c r="B22" s="154" t="s">
        <v>472</v>
      </c>
      <c r="C22" s="154">
        <v>25.28</v>
      </c>
      <c r="D22" s="154">
        <v>5.1859999999999999</v>
      </c>
      <c r="E22" s="154" t="s">
        <v>472</v>
      </c>
      <c r="F22" s="154" t="s">
        <v>472</v>
      </c>
      <c r="G22" s="154" t="s">
        <v>472</v>
      </c>
      <c r="H22" s="154" t="s">
        <v>472</v>
      </c>
      <c r="I22" s="154" t="s">
        <v>472</v>
      </c>
      <c r="J22" s="154"/>
    </row>
    <row r="23" spans="1:19">
      <c r="A23" s="155">
        <v>5173</v>
      </c>
      <c r="B23" s="154" t="s">
        <v>472</v>
      </c>
      <c r="C23" s="154">
        <v>25.195</v>
      </c>
      <c r="D23" s="154">
        <v>5.1779999999999999</v>
      </c>
      <c r="E23" s="154" t="s">
        <v>472</v>
      </c>
      <c r="F23" s="154" t="s">
        <v>472</v>
      </c>
      <c r="G23" s="154" t="s">
        <v>472</v>
      </c>
      <c r="H23" s="154" t="s">
        <v>472</v>
      </c>
      <c r="I23" s="154" t="s">
        <v>472</v>
      </c>
      <c r="J23" s="154"/>
    </row>
    <row r="24" spans="1:19">
      <c r="A24" s="155">
        <v>5204</v>
      </c>
      <c r="B24" s="154" t="s">
        <v>472</v>
      </c>
      <c r="C24" s="154">
        <v>25.207000000000001</v>
      </c>
      <c r="D24" s="154">
        <v>5.1769999999999996</v>
      </c>
      <c r="E24" s="154" t="s">
        <v>472</v>
      </c>
      <c r="F24" s="154" t="s">
        <v>472</v>
      </c>
      <c r="G24" s="154" t="s">
        <v>472</v>
      </c>
      <c r="H24" s="154" t="s">
        <v>472</v>
      </c>
      <c r="I24" s="154" t="s">
        <v>472</v>
      </c>
      <c r="J24" s="154"/>
    </row>
    <row r="25" spans="1:19">
      <c r="A25" s="155">
        <v>5234</v>
      </c>
      <c r="B25" s="154" t="s">
        <v>472</v>
      </c>
      <c r="C25" s="154">
        <v>25.18</v>
      </c>
      <c r="D25" s="154">
        <v>5.1630000000000003</v>
      </c>
      <c r="E25" s="154" t="s">
        <v>472</v>
      </c>
      <c r="F25" s="154" t="s">
        <v>472</v>
      </c>
      <c r="G25" s="154" t="s">
        <v>472</v>
      </c>
      <c r="H25" s="154" t="s">
        <v>472</v>
      </c>
      <c r="I25" s="154" t="s">
        <v>472</v>
      </c>
      <c r="J25" s="154"/>
    </row>
    <row r="26" spans="1:19">
      <c r="A26" s="155">
        <v>5265</v>
      </c>
      <c r="B26" s="154" t="s">
        <v>472</v>
      </c>
      <c r="C26" s="154">
        <v>25.195</v>
      </c>
      <c r="D26" s="154">
        <v>5.1539999999999999</v>
      </c>
      <c r="E26" s="154" t="s">
        <v>472</v>
      </c>
      <c r="F26" s="154" t="s">
        <v>472</v>
      </c>
      <c r="G26" s="154" t="s">
        <v>472</v>
      </c>
      <c r="H26" s="154" t="s">
        <v>472</v>
      </c>
      <c r="I26" s="154" t="s">
        <v>472</v>
      </c>
      <c r="J26" s="154"/>
    </row>
    <row r="27" spans="1:19">
      <c r="A27" s="155">
        <v>5295</v>
      </c>
      <c r="B27" s="154" t="s">
        <v>472</v>
      </c>
      <c r="C27" s="154">
        <v>25.207000000000001</v>
      </c>
      <c r="D27" s="154">
        <v>5.15</v>
      </c>
      <c r="E27" s="154" t="s">
        <v>472</v>
      </c>
      <c r="F27" s="154" t="s">
        <v>472</v>
      </c>
      <c r="G27" s="154" t="s">
        <v>472</v>
      </c>
      <c r="H27" s="154" t="s">
        <v>472</v>
      </c>
      <c r="I27" s="154" t="s">
        <v>472</v>
      </c>
      <c r="J27" s="154"/>
    </row>
    <row r="28" spans="1:19">
      <c r="A28" s="155">
        <v>5326</v>
      </c>
      <c r="B28" s="154" t="s">
        <v>472</v>
      </c>
      <c r="C28" s="154">
        <v>25.18</v>
      </c>
      <c r="D28" s="154">
        <v>5.1539999999999999</v>
      </c>
      <c r="E28" s="154" t="s">
        <v>472</v>
      </c>
      <c r="F28" s="154" t="s">
        <v>472</v>
      </c>
      <c r="G28" s="154" t="s">
        <v>472</v>
      </c>
      <c r="H28" s="154" t="s">
        <v>472</v>
      </c>
      <c r="I28" s="154" t="s">
        <v>472</v>
      </c>
      <c r="J28" s="154"/>
    </row>
    <row r="29" spans="1:19">
      <c r="A29" s="155">
        <v>5357</v>
      </c>
      <c r="B29" s="154" t="s">
        <v>472</v>
      </c>
      <c r="C29" s="154">
        <v>25.004999999999999</v>
      </c>
      <c r="D29" s="154">
        <v>5.08</v>
      </c>
      <c r="E29" s="154" t="s">
        <v>472</v>
      </c>
      <c r="F29" s="154" t="s">
        <v>472</v>
      </c>
      <c r="G29" s="154" t="s">
        <v>472</v>
      </c>
      <c r="H29" s="154" t="s">
        <v>472</v>
      </c>
      <c r="I29" s="154" t="s">
        <v>472</v>
      </c>
      <c r="J29" s="154"/>
    </row>
    <row r="30" spans="1:19">
      <c r="A30" s="155">
        <v>5387</v>
      </c>
      <c r="B30" s="154" t="s">
        <v>472</v>
      </c>
      <c r="C30" s="154">
        <v>25.295000000000002</v>
      </c>
      <c r="D30" s="154">
        <v>5.0999999999999996</v>
      </c>
      <c r="E30" s="154" t="s">
        <v>472</v>
      </c>
      <c r="F30" s="154" t="s">
        <v>472</v>
      </c>
      <c r="G30" s="154" t="s">
        <v>472</v>
      </c>
      <c r="H30" s="154" t="s">
        <v>472</v>
      </c>
      <c r="I30" s="154" t="s">
        <v>472</v>
      </c>
      <c r="J30" s="154"/>
    </row>
    <row r="31" spans="1:19">
      <c r="A31" s="155">
        <v>5418</v>
      </c>
      <c r="B31" s="154" t="s">
        <v>472</v>
      </c>
      <c r="C31" s="154">
        <v>25.292000000000002</v>
      </c>
      <c r="D31" s="154">
        <v>5.101</v>
      </c>
      <c r="E31" s="154" t="s">
        <v>472</v>
      </c>
      <c r="F31" s="154" t="s">
        <v>472</v>
      </c>
      <c r="G31" s="154" t="s">
        <v>472</v>
      </c>
      <c r="H31" s="154" t="s">
        <v>472</v>
      </c>
      <c r="I31" s="154" t="s">
        <v>472</v>
      </c>
      <c r="J31" s="154"/>
    </row>
    <row r="32" spans="1:19">
      <c r="A32" s="155">
        <v>5448</v>
      </c>
      <c r="B32" s="154" t="s">
        <v>472</v>
      </c>
      <c r="C32" s="154">
        <v>25.431999999999999</v>
      </c>
      <c r="D32" s="154">
        <v>5.1970000000000001</v>
      </c>
      <c r="E32" s="154" t="s">
        <v>472</v>
      </c>
      <c r="F32" s="154" t="s">
        <v>472</v>
      </c>
      <c r="G32" s="154" t="s">
        <v>472</v>
      </c>
      <c r="H32" s="154" t="s">
        <v>472</v>
      </c>
      <c r="I32" s="154" t="s">
        <v>472</v>
      </c>
      <c r="J32" s="154"/>
    </row>
    <row r="33" spans="1:10">
      <c r="A33" s="155">
        <v>5479</v>
      </c>
      <c r="B33" s="154" t="s">
        <v>472</v>
      </c>
      <c r="C33" s="154">
        <v>25.466999999999999</v>
      </c>
      <c r="D33" s="154">
        <v>5.2130000000000001</v>
      </c>
      <c r="E33" s="154" t="s">
        <v>472</v>
      </c>
      <c r="F33" s="154" t="s">
        <v>472</v>
      </c>
      <c r="G33" s="154" t="s">
        <v>472</v>
      </c>
      <c r="H33" s="154" t="s">
        <v>472</v>
      </c>
      <c r="I33" s="154" t="s">
        <v>472</v>
      </c>
      <c r="J33" s="154"/>
    </row>
    <row r="34" spans="1:10">
      <c r="A34" s="155">
        <v>5510</v>
      </c>
      <c r="B34" s="154" t="s">
        <v>472</v>
      </c>
      <c r="C34" s="154">
        <v>25.56</v>
      </c>
      <c r="D34" s="154">
        <v>5.2780000000000005</v>
      </c>
      <c r="E34" s="154" t="s">
        <v>472</v>
      </c>
      <c r="F34" s="154" t="s">
        <v>472</v>
      </c>
      <c r="G34" s="154" t="s">
        <v>472</v>
      </c>
      <c r="H34" s="154" t="s">
        <v>472</v>
      </c>
      <c r="I34" s="154" t="s">
        <v>472</v>
      </c>
      <c r="J34" s="154"/>
    </row>
    <row r="35" spans="1:10">
      <c r="A35" s="155">
        <v>5538</v>
      </c>
      <c r="B35" s="154" t="s">
        <v>472</v>
      </c>
      <c r="C35" s="154">
        <v>26.012</v>
      </c>
      <c r="D35" s="154">
        <v>5.3920000000000003</v>
      </c>
      <c r="E35" s="154" t="s">
        <v>472</v>
      </c>
      <c r="F35" s="154" t="s">
        <v>472</v>
      </c>
      <c r="G35" s="154" t="s">
        <v>472</v>
      </c>
      <c r="H35" s="154" t="s">
        <v>472</v>
      </c>
      <c r="I35" s="154" t="s">
        <v>472</v>
      </c>
      <c r="J35" s="154"/>
    </row>
    <row r="36" spans="1:10">
      <c r="A36" s="155">
        <v>5569</v>
      </c>
      <c r="B36" s="154" t="s">
        <v>472</v>
      </c>
      <c r="C36" s="154">
        <v>25.95</v>
      </c>
      <c r="D36" s="154">
        <v>5.3979999999999997</v>
      </c>
      <c r="E36" s="154" t="s">
        <v>472</v>
      </c>
      <c r="F36" s="154" t="s">
        <v>472</v>
      </c>
      <c r="G36" s="154" t="s">
        <v>472</v>
      </c>
      <c r="H36" s="154" t="s">
        <v>472</v>
      </c>
      <c r="I36" s="154" t="s">
        <v>472</v>
      </c>
      <c r="J36" s="154"/>
    </row>
    <row r="37" spans="1:10">
      <c r="A37" s="155">
        <v>5599</v>
      </c>
      <c r="B37" s="154" t="s">
        <v>472</v>
      </c>
      <c r="C37" s="154">
        <v>25.606999999999999</v>
      </c>
      <c r="D37" s="154">
        <v>5.3319999999999999</v>
      </c>
      <c r="E37" s="154" t="s">
        <v>472</v>
      </c>
      <c r="F37" s="154" t="s">
        <v>472</v>
      </c>
      <c r="G37" s="154" t="s">
        <v>472</v>
      </c>
      <c r="H37" s="154" t="s">
        <v>472</v>
      </c>
      <c r="I37" s="154" t="s">
        <v>472</v>
      </c>
      <c r="J37" s="154"/>
    </row>
    <row r="38" spans="1:10">
      <c r="A38" s="155">
        <v>5630</v>
      </c>
      <c r="B38" s="154" t="s">
        <v>472</v>
      </c>
      <c r="C38" s="154">
        <v>25.4</v>
      </c>
      <c r="D38" s="154">
        <v>5.29</v>
      </c>
      <c r="E38" s="154" t="s">
        <v>472</v>
      </c>
      <c r="F38" s="154" t="s">
        <v>472</v>
      </c>
      <c r="G38" s="154" t="s">
        <v>472</v>
      </c>
      <c r="H38" s="154" t="s">
        <v>472</v>
      </c>
      <c r="I38" s="154" t="s">
        <v>472</v>
      </c>
      <c r="J38" s="154"/>
    </row>
    <row r="39" spans="1:10">
      <c r="A39" s="155">
        <v>5660</v>
      </c>
      <c r="B39" s="154" t="s">
        <v>472</v>
      </c>
      <c r="C39" s="154">
        <v>25.44</v>
      </c>
      <c r="D39" s="154">
        <v>5.3120000000000003</v>
      </c>
      <c r="E39" s="154" t="s">
        <v>472</v>
      </c>
      <c r="F39" s="154" t="s">
        <v>472</v>
      </c>
      <c r="G39" s="154" t="s">
        <v>472</v>
      </c>
      <c r="H39" s="154" t="s">
        <v>472</v>
      </c>
      <c r="I39" s="154" t="s">
        <v>472</v>
      </c>
      <c r="J39" s="154"/>
    </row>
    <row r="40" spans="1:10">
      <c r="A40" s="155">
        <v>5691</v>
      </c>
      <c r="B40" s="154" t="s">
        <v>472</v>
      </c>
      <c r="C40" s="154">
        <v>25.66</v>
      </c>
      <c r="D40" s="154">
        <v>5.3689999999999998</v>
      </c>
      <c r="E40" s="154" t="s">
        <v>472</v>
      </c>
      <c r="F40" s="154" t="s">
        <v>472</v>
      </c>
      <c r="G40" s="154" t="s">
        <v>472</v>
      </c>
      <c r="H40" s="154" t="s">
        <v>472</v>
      </c>
      <c r="I40" s="154" t="s">
        <v>472</v>
      </c>
      <c r="J40" s="154"/>
    </row>
    <row r="41" spans="1:10">
      <c r="A41" s="155">
        <v>5722</v>
      </c>
      <c r="B41" s="154" t="s">
        <v>472</v>
      </c>
      <c r="C41" s="154">
        <v>25.285</v>
      </c>
      <c r="D41" s="154">
        <v>5.3469999999999995</v>
      </c>
      <c r="E41" s="154" t="s">
        <v>472</v>
      </c>
      <c r="F41" s="154" t="s">
        <v>472</v>
      </c>
      <c r="G41" s="154" t="s">
        <v>472</v>
      </c>
      <c r="H41" s="154" t="s">
        <v>472</v>
      </c>
      <c r="I41" s="154" t="s">
        <v>472</v>
      </c>
      <c r="J41" s="154"/>
    </row>
    <row r="42" spans="1:10">
      <c r="A42" s="155">
        <v>5752</v>
      </c>
      <c r="B42" s="154" t="s">
        <v>472</v>
      </c>
      <c r="C42" s="154">
        <v>24.954999999999998</v>
      </c>
      <c r="D42" s="154">
        <v>5.3319999999999999</v>
      </c>
      <c r="E42" s="154" t="s">
        <v>472</v>
      </c>
      <c r="F42" s="154" t="s">
        <v>472</v>
      </c>
      <c r="G42" s="154" t="s">
        <v>472</v>
      </c>
      <c r="H42" s="154" t="s">
        <v>472</v>
      </c>
      <c r="I42" s="154" t="s">
        <v>472</v>
      </c>
      <c r="J42" s="154"/>
    </row>
    <row r="43" spans="1:10">
      <c r="A43" s="155">
        <v>5783</v>
      </c>
      <c r="B43" s="154" t="s">
        <v>472</v>
      </c>
      <c r="C43" s="154">
        <v>24.925000000000001</v>
      </c>
      <c r="D43" s="154">
        <v>5.3090000000000002</v>
      </c>
      <c r="E43" s="154" t="s">
        <v>472</v>
      </c>
      <c r="F43" s="154" t="s">
        <v>472</v>
      </c>
      <c r="G43" s="154" t="s">
        <v>472</v>
      </c>
      <c r="H43" s="154" t="s">
        <v>472</v>
      </c>
      <c r="I43" s="154" t="s">
        <v>472</v>
      </c>
      <c r="J43" s="154"/>
    </row>
    <row r="44" spans="1:10">
      <c r="A44" s="155">
        <v>5813</v>
      </c>
      <c r="B44" s="154" t="s">
        <v>472</v>
      </c>
      <c r="C44" s="154">
        <v>24.931999999999999</v>
      </c>
      <c r="D44" s="154">
        <v>5.34</v>
      </c>
      <c r="E44" s="154" t="s">
        <v>472</v>
      </c>
      <c r="F44" s="154" t="s">
        <v>472</v>
      </c>
      <c r="G44" s="154" t="s">
        <v>472</v>
      </c>
      <c r="H44" s="154" t="s">
        <v>472</v>
      </c>
      <c r="I44" s="154" t="s">
        <v>472</v>
      </c>
      <c r="J44" s="154"/>
    </row>
    <row r="45" spans="1:10">
      <c r="A45" s="155">
        <v>5844</v>
      </c>
      <c r="B45" s="154" t="s">
        <v>472</v>
      </c>
      <c r="C45" s="154">
        <v>25.015000000000001</v>
      </c>
      <c r="D45" s="154">
        <v>5.2910000000000004</v>
      </c>
      <c r="E45" s="154" t="s">
        <v>472</v>
      </c>
      <c r="F45" s="154" t="s">
        <v>472</v>
      </c>
      <c r="G45" s="154" t="s">
        <v>472</v>
      </c>
      <c r="H45" s="154" t="s">
        <v>472</v>
      </c>
      <c r="I45" s="154" t="s">
        <v>472</v>
      </c>
      <c r="J45" s="154"/>
    </row>
    <row r="46" spans="1:10">
      <c r="A46" s="155">
        <v>5875</v>
      </c>
      <c r="B46" s="154" t="s">
        <v>472</v>
      </c>
      <c r="C46" s="154">
        <v>24.692</v>
      </c>
      <c r="D46" s="154">
        <v>5.1740000000000004</v>
      </c>
      <c r="E46" s="154" t="s">
        <v>472</v>
      </c>
      <c r="F46" s="154" t="s">
        <v>472</v>
      </c>
      <c r="G46" s="154" t="s">
        <v>472</v>
      </c>
      <c r="H46" s="154" t="s">
        <v>472</v>
      </c>
      <c r="I46" s="154" t="s">
        <v>472</v>
      </c>
      <c r="J46" s="154"/>
    </row>
    <row r="47" spans="1:10">
      <c r="A47" s="155">
        <v>5904</v>
      </c>
      <c r="B47" s="154" t="s">
        <v>472</v>
      </c>
      <c r="C47" s="154">
        <v>24.951999999999998</v>
      </c>
      <c r="D47" s="154">
        <v>5.226</v>
      </c>
      <c r="E47" s="154" t="s">
        <v>472</v>
      </c>
      <c r="F47" s="154" t="s">
        <v>472</v>
      </c>
      <c r="G47" s="154" t="s">
        <v>472</v>
      </c>
      <c r="H47" s="154" t="s">
        <v>472</v>
      </c>
      <c r="I47" s="154" t="s">
        <v>472</v>
      </c>
      <c r="J47" s="154"/>
    </row>
    <row r="48" spans="1:10">
      <c r="A48" s="155">
        <v>5935</v>
      </c>
      <c r="B48" s="154" t="s">
        <v>472</v>
      </c>
      <c r="C48" s="154">
        <v>24.954999999999998</v>
      </c>
      <c r="D48" s="154">
        <v>5.2279999999999998</v>
      </c>
      <c r="E48" s="154" t="s">
        <v>472</v>
      </c>
      <c r="F48" s="154" t="s">
        <v>472</v>
      </c>
      <c r="G48" s="154" t="s">
        <v>472</v>
      </c>
      <c r="H48" s="154" t="s">
        <v>472</v>
      </c>
      <c r="I48" s="154" t="s">
        <v>472</v>
      </c>
      <c r="J48" s="154"/>
    </row>
    <row r="49" spans="1:10">
      <c r="A49" s="155">
        <v>5965</v>
      </c>
      <c r="B49" s="154" t="s">
        <v>472</v>
      </c>
      <c r="C49" s="154">
        <v>24.7</v>
      </c>
      <c r="D49" s="154">
        <v>5.181</v>
      </c>
      <c r="E49" s="154" t="s">
        <v>472</v>
      </c>
      <c r="F49" s="154" t="s">
        <v>472</v>
      </c>
      <c r="G49" s="154" t="s">
        <v>472</v>
      </c>
      <c r="H49" s="154" t="s">
        <v>472</v>
      </c>
      <c r="I49" s="154" t="s">
        <v>472</v>
      </c>
      <c r="J49" s="154"/>
    </row>
    <row r="50" spans="1:10">
      <c r="A50" s="155">
        <v>5996</v>
      </c>
      <c r="B50" s="154" t="s">
        <v>472</v>
      </c>
      <c r="C50" s="154">
        <v>24.852</v>
      </c>
      <c r="D50" s="154">
        <v>5.2080000000000002</v>
      </c>
      <c r="E50" s="154" t="s">
        <v>472</v>
      </c>
      <c r="F50" s="154" t="s">
        <v>472</v>
      </c>
      <c r="G50" s="154" t="s">
        <v>472</v>
      </c>
      <c r="H50" s="154" t="s">
        <v>472</v>
      </c>
      <c r="I50" s="154" t="s">
        <v>472</v>
      </c>
      <c r="J50" s="154"/>
    </row>
    <row r="51" spans="1:10">
      <c r="A51" s="155">
        <v>6026</v>
      </c>
      <c r="B51" s="154" t="s">
        <v>472</v>
      </c>
      <c r="C51" s="154">
        <v>25.087</v>
      </c>
      <c r="D51" s="154">
        <v>5.2620000000000005</v>
      </c>
      <c r="E51" s="154" t="s">
        <v>472</v>
      </c>
      <c r="F51" s="154" t="s">
        <v>472</v>
      </c>
      <c r="G51" s="154" t="s">
        <v>472</v>
      </c>
      <c r="H51" s="154" t="s">
        <v>472</v>
      </c>
      <c r="I51" s="154" t="s">
        <v>472</v>
      </c>
      <c r="J51" s="154"/>
    </row>
    <row r="52" spans="1:10">
      <c r="A52" s="155">
        <v>6057</v>
      </c>
      <c r="B52" s="154" t="s">
        <v>472</v>
      </c>
      <c r="C52" s="154">
        <v>25.21</v>
      </c>
      <c r="D52" s="154">
        <v>5.2869999999999999</v>
      </c>
      <c r="E52" s="154" t="s">
        <v>472</v>
      </c>
      <c r="F52" s="154" t="s">
        <v>472</v>
      </c>
      <c r="G52" s="154" t="s">
        <v>472</v>
      </c>
      <c r="H52" s="154" t="s">
        <v>472</v>
      </c>
      <c r="I52" s="154" t="s">
        <v>472</v>
      </c>
      <c r="J52" s="154"/>
    </row>
    <row r="53" spans="1:10">
      <c r="A53" s="155">
        <v>6088</v>
      </c>
      <c r="B53" s="154" t="s">
        <v>472</v>
      </c>
      <c r="C53" s="154">
        <v>25.24</v>
      </c>
      <c r="D53" s="154">
        <v>5.2960000000000003</v>
      </c>
      <c r="E53" s="154" t="s">
        <v>472</v>
      </c>
      <c r="F53" s="154" t="s">
        <v>472</v>
      </c>
      <c r="G53" s="154" t="s">
        <v>472</v>
      </c>
      <c r="H53" s="154" t="s">
        <v>472</v>
      </c>
      <c r="I53" s="154" t="s">
        <v>472</v>
      </c>
      <c r="J53" s="154"/>
    </row>
    <row r="54" spans="1:10">
      <c r="A54" s="155">
        <v>6118</v>
      </c>
      <c r="B54" s="154" t="s">
        <v>472</v>
      </c>
      <c r="C54" s="154">
        <v>25.382000000000001</v>
      </c>
      <c r="D54" s="154">
        <v>5.327</v>
      </c>
      <c r="E54" s="154" t="s">
        <v>472</v>
      </c>
      <c r="F54" s="154" t="s">
        <v>472</v>
      </c>
      <c r="G54" s="154" t="s">
        <v>472</v>
      </c>
      <c r="H54" s="154" t="s">
        <v>472</v>
      </c>
      <c r="I54" s="154" t="s">
        <v>472</v>
      </c>
      <c r="J54" s="154"/>
    </row>
    <row r="55" spans="1:10">
      <c r="A55" s="155">
        <v>6149</v>
      </c>
      <c r="B55" s="154" t="s">
        <v>472</v>
      </c>
      <c r="C55" s="154">
        <v>25.122</v>
      </c>
      <c r="D55" s="154">
        <v>5.2709999999999999</v>
      </c>
      <c r="E55" s="154" t="s">
        <v>472</v>
      </c>
      <c r="F55" s="154" t="s">
        <v>472</v>
      </c>
      <c r="G55" s="154" t="s">
        <v>472</v>
      </c>
      <c r="H55" s="154" t="s">
        <v>472</v>
      </c>
      <c r="I55" s="154" t="s">
        <v>472</v>
      </c>
      <c r="J55" s="154"/>
    </row>
    <row r="56" spans="1:10">
      <c r="A56" s="155">
        <v>6179</v>
      </c>
      <c r="B56" s="154" t="s">
        <v>472</v>
      </c>
      <c r="C56" s="154">
        <v>24.72</v>
      </c>
      <c r="D56" s="154">
        <v>5.1890000000000001</v>
      </c>
      <c r="E56" s="154" t="s">
        <v>472</v>
      </c>
      <c r="F56" s="154" t="s">
        <v>472</v>
      </c>
      <c r="G56" s="154" t="s">
        <v>472</v>
      </c>
      <c r="H56" s="154" t="s">
        <v>472</v>
      </c>
      <c r="I56" s="154" t="s">
        <v>472</v>
      </c>
      <c r="J56" s="154"/>
    </row>
    <row r="57" spans="1:10">
      <c r="A57" s="155">
        <v>6210</v>
      </c>
      <c r="B57" s="154" t="s">
        <v>472</v>
      </c>
      <c r="C57" s="154">
        <v>23.902000000000001</v>
      </c>
      <c r="D57" s="154">
        <v>5.0259999999999998</v>
      </c>
      <c r="E57" s="154" t="s">
        <v>472</v>
      </c>
      <c r="F57" s="154" t="s">
        <v>472</v>
      </c>
      <c r="G57" s="154" t="s">
        <v>472</v>
      </c>
      <c r="H57" s="154" t="s">
        <v>472</v>
      </c>
      <c r="I57" s="154" t="s">
        <v>472</v>
      </c>
      <c r="J57" s="154"/>
    </row>
    <row r="58" spans="1:10">
      <c r="A58" s="155">
        <v>6241</v>
      </c>
      <c r="B58" s="154" t="s">
        <v>472</v>
      </c>
      <c r="C58" s="154">
        <v>23.93</v>
      </c>
      <c r="D58" s="154">
        <v>5.016</v>
      </c>
      <c r="E58" s="154" t="s">
        <v>472</v>
      </c>
      <c r="F58" s="154" t="s">
        <v>472</v>
      </c>
      <c r="G58" s="154" t="s">
        <v>472</v>
      </c>
      <c r="H58" s="154" t="s">
        <v>472</v>
      </c>
      <c r="I58" s="154" t="s">
        <v>472</v>
      </c>
      <c r="J58" s="154"/>
    </row>
    <row r="59" spans="1:10">
      <c r="A59" s="155">
        <v>6269</v>
      </c>
      <c r="B59" s="154" t="s">
        <v>472</v>
      </c>
      <c r="C59" s="154">
        <v>23.84</v>
      </c>
      <c r="D59" s="154">
        <v>5.0019999999999998</v>
      </c>
      <c r="E59" s="154" t="s">
        <v>472</v>
      </c>
      <c r="F59" s="154" t="s">
        <v>472</v>
      </c>
      <c r="G59" s="154" t="s">
        <v>472</v>
      </c>
      <c r="H59" s="154" t="s">
        <v>472</v>
      </c>
      <c r="I59" s="154" t="s">
        <v>472</v>
      </c>
      <c r="J59" s="154"/>
    </row>
    <row r="60" spans="1:10">
      <c r="A60" s="155">
        <v>6300</v>
      </c>
      <c r="B60" s="154" t="s">
        <v>472</v>
      </c>
      <c r="C60" s="154">
        <v>23.98</v>
      </c>
      <c r="D60" s="154">
        <v>5.03</v>
      </c>
      <c r="E60" s="154" t="s">
        <v>472</v>
      </c>
      <c r="F60" s="154" t="s">
        <v>472</v>
      </c>
      <c r="G60" s="154" t="s">
        <v>472</v>
      </c>
      <c r="H60" s="154" t="s">
        <v>472</v>
      </c>
      <c r="I60" s="154" t="s">
        <v>472</v>
      </c>
      <c r="J60" s="154"/>
    </row>
    <row r="61" spans="1:10">
      <c r="A61" s="155">
        <v>6330</v>
      </c>
      <c r="B61" s="154" t="s">
        <v>472</v>
      </c>
      <c r="C61" s="154">
        <v>24.327000000000002</v>
      </c>
      <c r="D61" s="154">
        <v>5.1020000000000003</v>
      </c>
      <c r="E61" s="154" t="s">
        <v>472</v>
      </c>
      <c r="F61" s="154" t="s">
        <v>472</v>
      </c>
      <c r="G61" s="154" t="s">
        <v>472</v>
      </c>
      <c r="H61" s="154" t="s">
        <v>472</v>
      </c>
      <c r="I61" s="154" t="s">
        <v>472</v>
      </c>
      <c r="J61" s="154"/>
    </row>
    <row r="62" spans="1:10">
      <c r="A62" s="155">
        <v>6361</v>
      </c>
      <c r="B62" s="154" t="s">
        <v>472</v>
      </c>
      <c r="C62" s="154">
        <v>24.297000000000001</v>
      </c>
      <c r="D62" s="154">
        <v>5.0999999999999996</v>
      </c>
      <c r="E62" s="154" t="s">
        <v>472</v>
      </c>
      <c r="F62" s="154" t="s">
        <v>472</v>
      </c>
      <c r="G62" s="154" t="s">
        <v>472</v>
      </c>
      <c r="H62" s="154" t="s">
        <v>472</v>
      </c>
      <c r="I62" s="154" t="s">
        <v>472</v>
      </c>
      <c r="J62" s="154"/>
    </row>
    <row r="63" spans="1:10">
      <c r="A63" s="155">
        <v>6391</v>
      </c>
      <c r="B63" s="154" t="s">
        <v>472</v>
      </c>
      <c r="C63" s="154">
        <v>23.56</v>
      </c>
      <c r="D63" s="154">
        <v>4.9470000000000001</v>
      </c>
      <c r="E63" s="154" t="s">
        <v>472</v>
      </c>
      <c r="F63" s="154" t="s">
        <v>472</v>
      </c>
      <c r="G63" s="154" t="s">
        <v>472</v>
      </c>
      <c r="H63" s="154" t="s">
        <v>472</v>
      </c>
      <c r="I63" s="154" t="s">
        <v>472</v>
      </c>
      <c r="J63" s="154"/>
    </row>
    <row r="64" spans="1:10">
      <c r="A64" s="155">
        <v>6422</v>
      </c>
      <c r="B64" s="154" t="s">
        <v>472</v>
      </c>
      <c r="C64" s="154">
        <v>22.067</v>
      </c>
      <c r="D64" s="154">
        <v>4.6219999999999999</v>
      </c>
      <c r="E64" s="154" t="s">
        <v>472</v>
      </c>
      <c r="F64" s="154" t="s">
        <v>472</v>
      </c>
      <c r="G64" s="154" t="s">
        <v>472</v>
      </c>
      <c r="H64" s="154" t="s">
        <v>472</v>
      </c>
      <c r="I64" s="154" t="s">
        <v>472</v>
      </c>
      <c r="J64" s="154"/>
    </row>
    <row r="65" spans="1:10">
      <c r="A65" s="155">
        <v>6453</v>
      </c>
      <c r="B65" s="154" t="s">
        <v>472</v>
      </c>
      <c r="C65" s="154">
        <v>21.212</v>
      </c>
      <c r="D65" s="154">
        <v>4.452</v>
      </c>
      <c r="E65" s="154" t="s">
        <v>472</v>
      </c>
      <c r="F65" s="154" t="s">
        <v>472</v>
      </c>
      <c r="G65" s="154" t="s">
        <v>472</v>
      </c>
      <c r="H65" s="154" t="s">
        <v>472</v>
      </c>
      <c r="I65" s="154" t="s">
        <v>472</v>
      </c>
      <c r="J65" s="154"/>
    </row>
    <row r="66" spans="1:10">
      <c r="A66" s="155">
        <v>6483</v>
      </c>
      <c r="B66" s="154" t="s">
        <v>472</v>
      </c>
      <c r="C66" s="154">
        <v>22.411999999999999</v>
      </c>
      <c r="D66" s="154">
        <v>4.7119999999999997</v>
      </c>
      <c r="E66" s="154" t="s">
        <v>472</v>
      </c>
      <c r="F66" s="154" t="s">
        <v>472</v>
      </c>
      <c r="G66" s="154" t="s">
        <v>472</v>
      </c>
      <c r="H66" s="154" t="s">
        <v>472</v>
      </c>
      <c r="I66" s="154" t="s">
        <v>472</v>
      </c>
      <c r="J66" s="154"/>
    </row>
    <row r="67" spans="1:10">
      <c r="A67" s="155">
        <v>6514</v>
      </c>
      <c r="B67" s="154" t="s">
        <v>472</v>
      </c>
      <c r="C67" s="154">
        <v>22.07</v>
      </c>
      <c r="D67" s="154">
        <v>4.6360000000000001</v>
      </c>
      <c r="E67" s="154" t="s">
        <v>472</v>
      </c>
      <c r="F67" s="154" t="s">
        <v>472</v>
      </c>
      <c r="G67" s="154" t="s">
        <v>472</v>
      </c>
      <c r="H67" s="154" t="s">
        <v>472</v>
      </c>
      <c r="I67" s="154" t="s">
        <v>472</v>
      </c>
      <c r="J67" s="154"/>
    </row>
    <row r="68" spans="1:10">
      <c r="A68" s="155">
        <v>6544</v>
      </c>
      <c r="B68" s="154" t="s">
        <v>472</v>
      </c>
      <c r="C68" s="154">
        <v>20.965</v>
      </c>
      <c r="D68" s="154">
        <v>4.4020000000000001</v>
      </c>
      <c r="E68" s="154" t="s">
        <v>472</v>
      </c>
      <c r="F68" s="154" t="s">
        <v>472</v>
      </c>
      <c r="G68" s="154" t="s">
        <v>472</v>
      </c>
      <c r="H68" s="154" t="s">
        <v>472</v>
      </c>
      <c r="I68" s="154" t="s">
        <v>472</v>
      </c>
      <c r="J68" s="154"/>
    </row>
    <row r="69" spans="1:10">
      <c r="A69" s="155">
        <v>6575</v>
      </c>
      <c r="B69" s="154" t="s">
        <v>472</v>
      </c>
      <c r="C69" s="154">
        <v>20.745000000000001</v>
      </c>
      <c r="D69" s="154">
        <v>4.3550000000000004</v>
      </c>
      <c r="E69" s="154" t="s">
        <v>472</v>
      </c>
      <c r="F69" s="154" t="s">
        <v>472</v>
      </c>
      <c r="G69" s="154" t="s">
        <v>472</v>
      </c>
      <c r="H69" s="154" t="s">
        <v>472</v>
      </c>
      <c r="I69" s="154" t="s">
        <v>472</v>
      </c>
      <c r="J69" s="154"/>
    </row>
    <row r="70" spans="1:10">
      <c r="A70" s="155">
        <v>6606</v>
      </c>
      <c r="B70" s="154" t="s">
        <v>472</v>
      </c>
      <c r="C70" s="154">
        <v>21.18</v>
      </c>
      <c r="D70" s="154">
        <v>4.4470000000000001</v>
      </c>
      <c r="E70" s="154" t="s">
        <v>472</v>
      </c>
      <c r="F70" s="154" t="s">
        <v>472</v>
      </c>
      <c r="G70" s="154" t="s">
        <v>472</v>
      </c>
      <c r="H70" s="154" t="s">
        <v>472</v>
      </c>
      <c r="I70" s="154" t="s">
        <v>472</v>
      </c>
      <c r="J70" s="154"/>
    </row>
    <row r="71" spans="1:10">
      <c r="A71" s="155">
        <v>6634</v>
      </c>
      <c r="B71" s="154" t="s">
        <v>472</v>
      </c>
      <c r="C71" s="154">
        <v>21.29</v>
      </c>
      <c r="D71" s="154">
        <v>4.4690000000000003</v>
      </c>
      <c r="E71" s="154" t="s">
        <v>472</v>
      </c>
      <c r="F71" s="154" t="s">
        <v>472</v>
      </c>
      <c r="G71" s="154" t="s">
        <v>472</v>
      </c>
      <c r="H71" s="154" t="s">
        <v>472</v>
      </c>
      <c r="I71" s="154" t="s">
        <v>472</v>
      </c>
      <c r="J71" s="154"/>
    </row>
    <row r="72" spans="1:10">
      <c r="A72" s="155">
        <v>6665</v>
      </c>
      <c r="B72" s="154" t="s">
        <v>472</v>
      </c>
      <c r="C72" s="154">
        <v>20.907</v>
      </c>
      <c r="D72" s="154">
        <v>4.391</v>
      </c>
      <c r="E72" s="154" t="s">
        <v>472</v>
      </c>
      <c r="F72" s="154" t="s">
        <v>472</v>
      </c>
      <c r="G72" s="154" t="s">
        <v>472</v>
      </c>
      <c r="H72" s="154" t="s">
        <v>472</v>
      </c>
      <c r="I72" s="154" t="s">
        <v>472</v>
      </c>
      <c r="J72" s="154"/>
    </row>
    <row r="73" spans="1:10">
      <c r="A73" s="155">
        <v>6695</v>
      </c>
      <c r="B73" s="154" t="s">
        <v>472</v>
      </c>
      <c r="C73" s="154">
        <v>20.167000000000002</v>
      </c>
      <c r="D73" s="154">
        <v>4.234</v>
      </c>
      <c r="E73" s="154" t="s">
        <v>472</v>
      </c>
      <c r="F73" s="154" t="s">
        <v>472</v>
      </c>
      <c r="G73" s="154" t="s">
        <v>472</v>
      </c>
      <c r="H73" s="154" t="s">
        <v>472</v>
      </c>
      <c r="I73" s="154" t="s">
        <v>472</v>
      </c>
      <c r="J73" s="154"/>
    </row>
    <row r="74" spans="1:10">
      <c r="A74" s="155">
        <v>6726</v>
      </c>
      <c r="B74" s="154" t="s">
        <v>472</v>
      </c>
      <c r="C74" s="154">
        <v>19.446999999999999</v>
      </c>
      <c r="D74" s="154">
        <v>4.0819999999999999</v>
      </c>
      <c r="E74" s="154" t="s">
        <v>472</v>
      </c>
      <c r="F74" s="154" t="s">
        <v>472</v>
      </c>
      <c r="G74" s="154" t="s">
        <v>472</v>
      </c>
      <c r="H74" s="154" t="s">
        <v>472</v>
      </c>
      <c r="I74" s="154" t="s">
        <v>472</v>
      </c>
      <c r="J74" s="154"/>
    </row>
    <row r="75" spans="1:10">
      <c r="A75" s="155">
        <v>6756</v>
      </c>
      <c r="B75" s="154" t="s">
        <v>472</v>
      </c>
      <c r="C75" s="154">
        <v>18.806999999999999</v>
      </c>
      <c r="D75" s="154">
        <v>3.9430000000000001</v>
      </c>
      <c r="E75" s="154" t="s">
        <v>472</v>
      </c>
      <c r="F75" s="154" t="s">
        <v>472</v>
      </c>
      <c r="G75" s="154" t="s">
        <v>472</v>
      </c>
      <c r="H75" s="154" t="s">
        <v>472</v>
      </c>
      <c r="I75" s="154" t="s">
        <v>472</v>
      </c>
      <c r="J75" s="154"/>
    </row>
    <row r="76" spans="1:10">
      <c r="A76" s="155">
        <v>6787</v>
      </c>
      <c r="B76" s="154" t="s">
        <v>472</v>
      </c>
      <c r="C76" s="154">
        <v>18.817</v>
      </c>
      <c r="D76" s="154">
        <v>3.9449999999999998</v>
      </c>
      <c r="E76" s="154" t="s">
        <v>472</v>
      </c>
      <c r="F76" s="154" t="s">
        <v>472</v>
      </c>
      <c r="G76" s="154" t="s">
        <v>472</v>
      </c>
      <c r="H76" s="154" t="s">
        <v>472</v>
      </c>
      <c r="I76" s="154" t="s">
        <v>472</v>
      </c>
      <c r="J76" s="154"/>
    </row>
    <row r="77" spans="1:10">
      <c r="A77" s="155">
        <v>6818</v>
      </c>
      <c r="B77" s="154" t="s">
        <v>472</v>
      </c>
      <c r="C77" s="154">
        <v>19.437000000000001</v>
      </c>
      <c r="D77" s="154">
        <v>4.0810000000000004</v>
      </c>
      <c r="E77" s="154" t="s">
        <v>472</v>
      </c>
      <c r="F77" s="154" t="s">
        <v>472</v>
      </c>
      <c r="G77" s="154" t="s">
        <v>472</v>
      </c>
      <c r="H77" s="154" t="s">
        <v>472</v>
      </c>
      <c r="I77" s="154" t="s">
        <v>472</v>
      </c>
      <c r="J77" s="154"/>
    </row>
    <row r="78" spans="1:10">
      <c r="A78" s="155">
        <v>6848</v>
      </c>
      <c r="B78" s="154" t="s">
        <v>472</v>
      </c>
      <c r="C78" s="154">
        <v>21.126999999999999</v>
      </c>
      <c r="D78" s="154">
        <v>4.4320000000000004</v>
      </c>
      <c r="E78" s="154" t="s">
        <v>472</v>
      </c>
      <c r="F78" s="154" t="s">
        <v>472</v>
      </c>
      <c r="G78" s="154" t="s">
        <v>472</v>
      </c>
      <c r="H78" s="154" t="s">
        <v>472</v>
      </c>
      <c r="I78" s="154" t="s">
        <v>472</v>
      </c>
      <c r="J78" s="154"/>
    </row>
    <row r="79" spans="1:10">
      <c r="A79" s="155">
        <v>6879</v>
      </c>
      <c r="B79" s="154" t="s">
        <v>472</v>
      </c>
      <c r="C79" s="154">
        <v>23.164999999999999</v>
      </c>
      <c r="D79" s="154">
        <v>4.8600000000000003</v>
      </c>
      <c r="E79" s="154" t="s">
        <v>472</v>
      </c>
      <c r="F79" s="154" t="s">
        <v>472</v>
      </c>
      <c r="G79" s="154" t="s">
        <v>472</v>
      </c>
      <c r="H79" s="154" t="s">
        <v>472</v>
      </c>
      <c r="I79" s="154" t="s">
        <v>472</v>
      </c>
      <c r="J79" s="154"/>
    </row>
    <row r="80" spans="1:10">
      <c r="A80" s="155">
        <v>6909</v>
      </c>
      <c r="B80" s="154" t="s">
        <v>472</v>
      </c>
      <c r="C80" s="154">
        <v>23.55</v>
      </c>
      <c r="D80" s="154">
        <v>4.9420000000000002</v>
      </c>
      <c r="E80" s="154" t="s">
        <v>472</v>
      </c>
      <c r="F80" s="154" t="s">
        <v>472</v>
      </c>
      <c r="G80" s="154" t="s">
        <v>472</v>
      </c>
      <c r="H80" s="154" t="s">
        <v>472</v>
      </c>
      <c r="I80" s="154" t="s">
        <v>472</v>
      </c>
      <c r="J80" s="154"/>
    </row>
    <row r="81" spans="1:10">
      <c r="A81" s="155">
        <v>6940</v>
      </c>
      <c r="B81" s="154" t="s">
        <v>472</v>
      </c>
      <c r="C81" s="154">
        <v>23.1</v>
      </c>
      <c r="D81" s="154">
        <v>4.8460000000000001</v>
      </c>
      <c r="E81" s="154" t="s">
        <v>472</v>
      </c>
      <c r="F81" s="154" t="s">
        <v>472</v>
      </c>
      <c r="G81" s="154" t="s">
        <v>472</v>
      </c>
      <c r="H81" s="154" t="s">
        <v>472</v>
      </c>
      <c r="I81" s="154" t="s">
        <v>472</v>
      </c>
      <c r="J81" s="154"/>
    </row>
    <row r="82" spans="1:10">
      <c r="A82" s="155">
        <v>6971</v>
      </c>
      <c r="B82" s="154" t="s">
        <v>472</v>
      </c>
      <c r="C82" s="154">
        <v>23.111999999999998</v>
      </c>
      <c r="D82" s="154">
        <v>4.8499999999999996</v>
      </c>
      <c r="E82" s="154" t="s">
        <v>472</v>
      </c>
      <c r="F82" s="154" t="s">
        <v>472</v>
      </c>
      <c r="G82" s="154" t="s">
        <v>472</v>
      </c>
      <c r="H82" s="154" t="s">
        <v>472</v>
      </c>
      <c r="I82" s="154" t="s">
        <v>472</v>
      </c>
      <c r="J82" s="154"/>
    </row>
    <row r="83" spans="1:10">
      <c r="A83" s="155">
        <v>6999</v>
      </c>
      <c r="B83" s="154" t="s">
        <v>472</v>
      </c>
      <c r="C83" s="154">
        <v>23.202000000000002</v>
      </c>
      <c r="D83" s="154">
        <v>4.8689999999999998</v>
      </c>
      <c r="E83" s="154" t="s">
        <v>472</v>
      </c>
      <c r="F83" s="154" t="s">
        <v>472</v>
      </c>
      <c r="G83" s="154" t="s">
        <v>472</v>
      </c>
      <c r="H83" s="154" t="s">
        <v>472</v>
      </c>
      <c r="I83" s="154" t="s">
        <v>472</v>
      </c>
      <c r="J83" s="154"/>
    </row>
    <row r="84" spans="1:10">
      <c r="A84" s="155">
        <v>7030</v>
      </c>
      <c r="B84" s="154" t="s">
        <v>472</v>
      </c>
      <c r="C84" s="154">
        <v>23.094999999999999</v>
      </c>
      <c r="D84" s="154">
        <v>4.8970000000000002</v>
      </c>
      <c r="E84" s="154" t="s">
        <v>472</v>
      </c>
      <c r="F84" s="154" t="s">
        <v>472</v>
      </c>
      <c r="G84" s="154" t="s">
        <v>472</v>
      </c>
      <c r="H84" s="154" t="s">
        <v>472</v>
      </c>
      <c r="I84" s="154" t="s">
        <v>472</v>
      </c>
      <c r="J84" s="154"/>
    </row>
    <row r="85" spans="1:10">
      <c r="A85" s="155">
        <v>7060</v>
      </c>
      <c r="B85" s="154" t="s">
        <v>472</v>
      </c>
      <c r="C85" s="154">
        <v>23.032</v>
      </c>
      <c r="D85" s="154">
        <v>4.9459999999999997</v>
      </c>
      <c r="E85" s="154" t="s">
        <v>472</v>
      </c>
      <c r="F85" s="154" t="s">
        <v>472</v>
      </c>
      <c r="G85" s="154" t="s">
        <v>472</v>
      </c>
      <c r="H85" s="154" t="s">
        <v>472</v>
      </c>
      <c r="I85" s="154" t="s">
        <v>472</v>
      </c>
      <c r="J85" s="154"/>
    </row>
    <row r="86" spans="1:10">
      <c r="A86" s="155">
        <v>7091</v>
      </c>
      <c r="B86" s="154" t="s">
        <v>472</v>
      </c>
      <c r="C86" s="154">
        <v>23.507000000000001</v>
      </c>
      <c r="D86" s="154">
        <v>5.0289999999999999</v>
      </c>
      <c r="E86" s="154" t="s">
        <v>472</v>
      </c>
      <c r="F86" s="154" t="s">
        <v>472</v>
      </c>
      <c r="G86" s="154" t="s">
        <v>472</v>
      </c>
      <c r="H86" s="154" t="s">
        <v>472</v>
      </c>
      <c r="I86" s="154" t="s">
        <v>472</v>
      </c>
      <c r="J86" s="154"/>
    </row>
    <row r="87" spans="1:10">
      <c r="A87" s="155">
        <v>7121</v>
      </c>
      <c r="B87" s="154" t="s">
        <v>472</v>
      </c>
      <c r="C87" s="154">
        <v>24.6</v>
      </c>
      <c r="D87" s="154">
        <v>5.306</v>
      </c>
      <c r="E87" s="154" t="s">
        <v>472</v>
      </c>
      <c r="F87" s="154" t="s">
        <v>472</v>
      </c>
      <c r="G87" s="154" t="s">
        <v>472</v>
      </c>
      <c r="H87" s="154" t="s">
        <v>472</v>
      </c>
      <c r="I87" s="154" t="s">
        <v>472</v>
      </c>
      <c r="J87" s="154"/>
    </row>
    <row r="88" spans="1:10">
      <c r="A88" s="155">
        <v>7152</v>
      </c>
      <c r="B88" s="154" t="s">
        <v>472</v>
      </c>
      <c r="C88" s="154">
        <v>24.821999999999999</v>
      </c>
      <c r="D88" s="154">
        <v>5.54</v>
      </c>
      <c r="E88" s="154" t="s">
        <v>472</v>
      </c>
      <c r="F88" s="154" t="s">
        <v>472</v>
      </c>
      <c r="G88" s="154" t="s">
        <v>472</v>
      </c>
      <c r="H88" s="154" t="s">
        <v>472</v>
      </c>
      <c r="I88" s="154" t="s">
        <v>472</v>
      </c>
      <c r="J88" s="154"/>
    </row>
    <row r="89" spans="1:10">
      <c r="A89" s="155">
        <v>7183</v>
      </c>
      <c r="B89" s="154" t="s">
        <v>472</v>
      </c>
      <c r="C89" s="154">
        <v>24.152000000000001</v>
      </c>
      <c r="D89" s="154">
        <v>5.6260000000000003</v>
      </c>
      <c r="E89" s="154" t="s">
        <v>472</v>
      </c>
      <c r="F89" s="154" t="s">
        <v>472</v>
      </c>
      <c r="G89" s="154" t="s">
        <v>472</v>
      </c>
      <c r="H89" s="154" t="s">
        <v>472</v>
      </c>
      <c r="I89" s="154" t="s">
        <v>472</v>
      </c>
      <c r="J89" s="154"/>
    </row>
    <row r="90" spans="1:10">
      <c r="A90" s="155">
        <v>7213</v>
      </c>
      <c r="B90" s="154" t="s">
        <v>472</v>
      </c>
      <c r="C90" s="154">
        <v>23.407</v>
      </c>
      <c r="D90" s="154">
        <v>5.585</v>
      </c>
      <c r="E90" s="154" t="s">
        <v>472</v>
      </c>
      <c r="F90" s="154" t="s">
        <v>472</v>
      </c>
      <c r="G90" s="154" t="s">
        <v>472</v>
      </c>
      <c r="H90" s="154" t="s">
        <v>472</v>
      </c>
      <c r="I90" s="154" t="s">
        <v>472</v>
      </c>
      <c r="J90" s="154"/>
    </row>
    <row r="91" spans="1:10">
      <c r="A91" s="155">
        <v>7244</v>
      </c>
      <c r="B91" s="154" t="s">
        <v>472</v>
      </c>
      <c r="C91" s="154">
        <v>23.42</v>
      </c>
      <c r="D91" s="154">
        <v>5.5750000000000002</v>
      </c>
      <c r="E91" s="154" t="s">
        <v>472</v>
      </c>
      <c r="F91" s="154" t="s">
        <v>472</v>
      </c>
      <c r="G91" s="154" t="s">
        <v>472</v>
      </c>
      <c r="H91" s="154" t="s">
        <v>472</v>
      </c>
      <c r="I91" s="154" t="s">
        <v>472</v>
      </c>
      <c r="J91" s="154"/>
    </row>
    <row r="92" spans="1:10">
      <c r="A92" s="155">
        <v>7274</v>
      </c>
      <c r="B92" s="154" t="s">
        <v>472</v>
      </c>
      <c r="C92" s="154">
        <v>22.684999999999999</v>
      </c>
      <c r="D92" s="154">
        <v>5.5030000000000001</v>
      </c>
      <c r="E92" s="154" t="s">
        <v>472</v>
      </c>
      <c r="F92" s="154" t="s">
        <v>472</v>
      </c>
      <c r="G92" s="154" t="s">
        <v>472</v>
      </c>
      <c r="H92" s="154" t="s">
        <v>472</v>
      </c>
      <c r="I92" s="154" t="s">
        <v>472</v>
      </c>
      <c r="J92" s="154"/>
    </row>
    <row r="93" spans="1:10">
      <c r="A93" s="155">
        <v>7305</v>
      </c>
      <c r="B93" s="154" t="s">
        <v>472</v>
      </c>
      <c r="C93" s="154">
        <v>20.664999999999999</v>
      </c>
      <c r="D93" s="154">
        <v>5.383</v>
      </c>
      <c r="E93" s="154" t="s">
        <v>472</v>
      </c>
      <c r="F93" s="154" t="s">
        <v>472</v>
      </c>
      <c r="G93" s="154" t="s">
        <v>472</v>
      </c>
      <c r="H93" s="154" t="s">
        <v>472</v>
      </c>
      <c r="I93" s="154" t="s">
        <v>472</v>
      </c>
      <c r="J93" s="154"/>
    </row>
    <row r="94" spans="1:10">
      <c r="A94" s="155">
        <v>7336</v>
      </c>
      <c r="B94" s="154" t="s">
        <v>472</v>
      </c>
      <c r="C94" s="154">
        <v>20.59</v>
      </c>
      <c r="D94" s="154">
        <v>5.5640000000000001</v>
      </c>
      <c r="E94" s="154" t="s">
        <v>472</v>
      </c>
      <c r="F94" s="154" t="s">
        <v>472</v>
      </c>
      <c r="G94" s="154" t="s">
        <v>472</v>
      </c>
      <c r="H94" s="154" t="s">
        <v>472</v>
      </c>
      <c r="I94" s="154" t="s">
        <v>472</v>
      </c>
      <c r="J94" s="154"/>
    </row>
    <row r="95" spans="1:10">
      <c r="A95" s="155">
        <v>7365</v>
      </c>
      <c r="B95" s="154" t="s">
        <v>472</v>
      </c>
      <c r="C95" s="154">
        <v>20.512</v>
      </c>
      <c r="D95" s="154">
        <v>6.0369999999999999</v>
      </c>
      <c r="E95" s="154" t="s">
        <v>472</v>
      </c>
      <c r="F95" s="154" t="s">
        <v>472</v>
      </c>
      <c r="G95" s="154" t="s">
        <v>472</v>
      </c>
      <c r="H95" s="154" t="s">
        <v>472</v>
      </c>
      <c r="I95" s="154" t="s">
        <v>472</v>
      </c>
      <c r="J95" s="154"/>
    </row>
    <row r="96" spans="1:10">
      <c r="A96" s="155">
        <v>7396</v>
      </c>
      <c r="B96" s="154" t="s">
        <v>472</v>
      </c>
      <c r="C96" s="154">
        <v>21.8</v>
      </c>
      <c r="D96" s="154">
        <v>5.9059999999999997</v>
      </c>
      <c r="E96" s="154" t="s">
        <v>472</v>
      </c>
      <c r="F96" s="154" t="s">
        <v>472</v>
      </c>
      <c r="G96" s="154" t="s">
        <v>472</v>
      </c>
      <c r="H96" s="154" t="s">
        <v>472</v>
      </c>
      <c r="I96" s="154" t="s">
        <v>472</v>
      </c>
      <c r="J96" s="154"/>
    </row>
    <row r="97" spans="1:10">
      <c r="A97" s="155">
        <v>7426</v>
      </c>
      <c r="B97" s="154" t="s">
        <v>472</v>
      </c>
      <c r="C97" s="154">
        <v>21.93</v>
      </c>
      <c r="D97" s="154">
        <v>5.5579999999999998</v>
      </c>
      <c r="E97" s="154" t="s">
        <v>472</v>
      </c>
      <c r="F97" s="154" t="s">
        <v>472</v>
      </c>
      <c r="G97" s="154" t="s">
        <v>472</v>
      </c>
      <c r="H97" s="154" t="s">
        <v>472</v>
      </c>
      <c r="I97" s="154" t="s">
        <v>472</v>
      </c>
      <c r="J97" s="154"/>
    </row>
    <row r="98" spans="1:10">
      <c r="A98" s="155">
        <v>7457</v>
      </c>
      <c r="B98" s="154" t="s">
        <v>472</v>
      </c>
      <c r="C98" s="154">
        <v>21.725000000000001</v>
      </c>
      <c r="D98" s="154">
        <v>5.641</v>
      </c>
      <c r="E98" s="154" t="s">
        <v>472</v>
      </c>
      <c r="F98" s="154" t="s">
        <v>472</v>
      </c>
      <c r="G98" s="154" t="s">
        <v>472</v>
      </c>
      <c r="H98" s="154" t="s">
        <v>472</v>
      </c>
      <c r="I98" s="154" t="s">
        <v>472</v>
      </c>
      <c r="J98" s="154"/>
    </row>
    <row r="99" spans="1:10">
      <c r="A99" s="155">
        <v>7487</v>
      </c>
      <c r="B99" s="154" t="s">
        <v>472</v>
      </c>
      <c r="C99" s="154">
        <v>21.672000000000001</v>
      </c>
      <c r="D99" s="154">
        <v>5.4889999999999999</v>
      </c>
      <c r="E99" s="154" t="s">
        <v>472</v>
      </c>
      <c r="F99" s="154" t="s">
        <v>472</v>
      </c>
      <c r="G99" s="154" t="s">
        <v>472</v>
      </c>
      <c r="H99" s="154" t="s">
        <v>472</v>
      </c>
      <c r="I99" s="154" t="s">
        <v>472</v>
      </c>
      <c r="J99" s="154"/>
    </row>
    <row r="100" spans="1:10">
      <c r="A100" s="155">
        <v>7518</v>
      </c>
      <c r="B100" s="154" t="s">
        <v>472</v>
      </c>
      <c r="C100" s="154">
        <v>21.94</v>
      </c>
      <c r="D100" s="154">
        <v>5.6420000000000003</v>
      </c>
      <c r="E100" s="154" t="s">
        <v>472</v>
      </c>
      <c r="F100" s="154" t="s">
        <v>472</v>
      </c>
      <c r="G100" s="154" t="s">
        <v>472</v>
      </c>
      <c r="H100" s="154" t="s">
        <v>472</v>
      </c>
      <c r="I100" s="154" t="s">
        <v>472</v>
      </c>
      <c r="J100" s="154"/>
    </row>
    <row r="101" spans="1:10">
      <c r="A101" s="155">
        <v>7549</v>
      </c>
      <c r="B101" s="154" t="s">
        <v>472</v>
      </c>
      <c r="C101" s="154">
        <v>21.757000000000001</v>
      </c>
      <c r="D101" s="154">
        <v>5.9939999999999998</v>
      </c>
      <c r="E101" s="154" t="s">
        <v>472</v>
      </c>
      <c r="F101" s="154" t="s">
        <v>472</v>
      </c>
      <c r="G101" s="154" t="s">
        <v>472</v>
      </c>
      <c r="H101" s="154" t="s">
        <v>472</v>
      </c>
      <c r="I101" s="154" t="s">
        <v>472</v>
      </c>
      <c r="J101" s="154"/>
    </row>
    <row r="102" spans="1:10">
      <c r="A102" s="155">
        <v>7579</v>
      </c>
      <c r="B102" s="154" t="s">
        <v>472</v>
      </c>
      <c r="C102" s="154">
        <v>21.622</v>
      </c>
      <c r="D102" s="154">
        <v>6.1390000000000002</v>
      </c>
      <c r="E102" s="154" t="s">
        <v>472</v>
      </c>
      <c r="F102" s="154" t="s">
        <v>472</v>
      </c>
      <c r="G102" s="154" t="s">
        <v>472</v>
      </c>
      <c r="H102" s="154" t="s">
        <v>472</v>
      </c>
      <c r="I102" s="154" t="s">
        <v>472</v>
      </c>
      <c r="J102" s="154"/>
    </row>
    <row r="103" spans="1:10">
      <c r="A103" s="155">
        <v>7610</v>
      </c>
      <c r="B103" s="154" t="s">
        <v>472</v>
      </c>
      <c r="C103" s="154">
        <v>21.82</v>
      </c>
      <c r="D103" s="154">
        <v>6.2759999999999998</v>
      </c>
      <c r="E103" s="154" t="s">
        <v>472</v>
      </c>
      <c r="F103" s="154" t="s">
        <v>472</v>
      </c>
      <c r="G103" s="154" t="s">
        <v>472</v>
      </c>
      <c r="H103" s="154" t="s">
        <v>472</v>
      </c>
      <c r="I103" s="154" t="s">
        <v>472</v>
      </c>
      <c r="J103" s="154"/>
    </row>
    <row r="104" spans="1:10">
      <c r="A104" s="155">
        <v>7640</v>
      </c>
      <c r="B104" s="154" t="s">
        <v>472</v>
      </c>
      <c r="C104" s="154">
        <v>22.1</v>
      </c>
      <c r="D104" s="154">
        <v>6.4269999999999996</v>
      </c>
      <c r="E104" s="154" t="s">
        <v>472</v>
      </c>
      <c r="F104" s="154" t="s">
        <v>472</v>
      </c>
      <c r="G104" s="154" t="s">
        <v>472</v>
      </c>
      <c r="H104" s="154" t="s">
        <v>472</v>
      </c>
      <c r="I104" s="154" t="s">
        <v>472</v>
      </c>
      <c r="J104" s="154"/>
    </row>
    <row r="105" spans="1:10">
      <c r="A105" s="155">
        <v>7671</v>
      </c>
      <c r="B105" s="154" t="s">
        <v>472</v>
      </c>
      <c r="C105" s="154">
        <v>22.646999999999998</v>
      </c>
      <c r="D105" s="154">
        <v>6.4879999999999995</v>
      </c>
      <c r="E105" s="154" t="s">
        <v>472</v>
      </c>
      <c r="F105" s="154" t="s">
        <v>472</v>
      </c>
      <c r="G105" s="154" t="s">
        <v>472</v>
      </c>
      <c r="H105" s="154" t="s">
        <v>472</v>
      </c>
      <c r="I105" s="154" t="s">
        <v>472</v>
      </c>
      <c r="J105" s="154"/>
    </row>
    <row r="106" spans="1:10">
      <c r="A106" s="155">
        <v>7702</v>
      </c>
      <c r="B106" s="154" t="s">
        <v>472</v>
      </c>
      <c r="C106" s="154">
        <v>23.835000000000001</v>
      </c>
      <c r="D106" s="154">
        <v>6.4009999999999998</v>
      </c>
      <c r="E106" s="154" t="s">
        <v>472</v>
      </c>
      <c r="F106" s="154" t="s">
        <v>472</v>
      </c>
      <c r="G106" s="154" t="s">
        <v>472</v>
      </c>
      <c r="H106" s="154" t="s">
        <v>472</v>
      </c>
      <c r="I106" s="154" t="s">
        <v>472</v>
      </c>
      <c r="J106" s="154"/>
    </row>
    <row r="107" spans="1:10">
      <c r="A107" s="155">
        <v>7730</v>
      </c>
      <c r="B107" s="154" t="s">
        <v>472</v>
      </c>
      <c r="C107" s="154">
        <v>23.69</v>
      </c>
      <c r="D107" s="154">
        <v>6.1079999999999997</v>
      </c>
      <c r="E107" s="154" t="s">
        <v>472</v>
      </c>
      <c r="F107" s="154" t="s">
        <v>472</v>
      </c>
      <c r="G107" s="154" t="s">
        <v>472</v>
      </c>
      <c r="H107" s="154" t="s">
        <v>472</v>
      </c>
      <c r="I107" s="154" t="s">
        <v>472</v>
      </c>
      <c r="J107" s="154"/>
    </row>
    <row r="108" spans="1:10">
      <c r="A108" s="155">
        <v>7761</v>
      </c>
      <c r="B108" s="154" t="s">
        <v>472</v>
      </c>
      <c r="C108" s="154">
        <v>22.96</v>
      </c>
      <c r="D108" s="154">
        <v>5.8719999999999999</v>
      </c>
      <c r="E108" s="154" t="s">
        <v>472</v>
      </c>
      <c r="F108" s="154" t="s">
        <v>472</v>
      </c>
      <c r="G108" s="154" t="s">
        <v>472</v>
      </c>
      <c r="H108" s="154" t="s">
        <v>472</v>
      </c>
      <c r="I108" s="154" t="s">
        <v>472</v>
      </c>
      <c r="J108" s="154"/>
    </row>
    <row r="109" spans="1:10">
      <c r="A109" s="155">
        <v>7791</v>
      </c>
      <c r="B109" s="154" t="s">
        <v>472</v>
      </c>
      <c r="C109" s="154">
        <v>22.62</v>
      </c>
      <c r="D109" s="154">
        <v>5.7560000000000002</v>
      </c>
      <c r="E109" s="154" t="s">
        <v>472</v>
      </c>
      <c r="F109" s="154" t="s">
        <v>472</v>
      </c>
      <c r="G109" s="154" t="s">
        <v>472</v>
      </c>
      <c r="H109" s="154" t="s">
        <v>472</v>
      </c>
      <c r="I109" s="154" t="s">
        <v>472</v>
      </c>
      <c r="J109" s="154"/>
    </row>
    <row r="110" spans="1:10">
      <c r="A110" s="155">
        <v>7822</v>
      </c>
      <c r="B110" s="154" t="s">
        <v>472</v>
      </c>
      <c r="C110" s="154">
        <v>22.26</v>
      </c>
      <c r="D110" s="154">
        <v>5.5940000000000003</v>
      </c>
      <c r="E110" s="154" t="s">
        <v>472</v>
      </c>
      <c r="F110" s="154" t="s">
        <v>472</v>
      </c>
      <c r="G110" s="154" t="s">
        <v>472</v>
      </c>
      <c r="H110" s="154" t="s">
        <v>472</v>
      </c>
      <c r="I110" s="154" t="s">
        <v>472</v>
      </c>
      <c r="J110" s="154"/>
    </row>
    <row r="111" spans="1:10">
      <c r="A111" s="155">
        <v>7852</v>
      </c>
      <c r="B111" s="154" t="s">
        <v>472</v>
      </c>
      <c r="C111" s="154">
        <v>22.234999999999999</v>
      </c>
      <c r="D111" s="154">
        <v>5.8650000000000002</v>
      </c>
      <c r="E111" s="154" t="s">
        <v>472</v>
      </c>
      <c r="F111" s="154" t="s">
        <v>472</v>
      </c>
      <c r="G111" s="154" t="s">
        <v>472</v>
      </c>
      <c r="H111" s="154" t="s">
        <v>472</v>
      </c>
      <c r="I111" s="154" t="s">
        <v>472</v>
      </c>
      <c r="J111" s="154"/>
    </row>
    <row r="112" spans="1:10">
      <c r="A112" s="155">
        <v>7883</v>
      </c>
      <c r="B112" s="154" t="s">
        <v>472</v>
      </c>
      <c r="C112" s="154">
        <v>21.945</v>
      </c>
      <c r="D112" s="154">
        <v>6.0170000000000003</v>
      </c>
      <c r="E112" s="154" t="s">
        <v>472</v>
      </c>
      <c r="F112" s="154" t="s">
        <v>472</v>
      </c>
      <c r="G112" s="154" t="s">
        <v>472</v>
      </c>
      <c r="H112" s="154" t="s">
        <v>472</v>
      </c>
      <c r="I112" s="154" t="s">
        <v>472</v>
      </c>
      <c r="J112" s="154"/>
    </row>
    <row r="113" spans="1:10">
      <c r="A113" s="155">
        <v>7914</v>
      </c>
      <c r="B113" s="154" t="s">
        <v>472</v>
      </c>
      <c r="C113" s="154">
        <v>21.69</v>
      </c>
      <c r="D113" s="154">
        <v>5.9379999999999997</v>
      </c>
      <c r="E113" s="154" t="s">
        <v>472</v>
      </c>
      <c r="F113" s="154" t="s">
        <v>472</v>
      </c>
      <c r="G113" s="154" t="s">
        <v>472</v>
      </c>
      <c r="H113" s="154" t="s">
        <v>472</v>
      </c>
      <c r="I113" s="154" t="s">
        <v>472</v>
      </c>
      <c r="J113" s="154"/>
    </row>
    <row r="114" spans="1:10">
      <c r="A114" s="155">
        <v>7944</v>
      </c>
      <c r="B114" s="154" t="s">
        <v>472</v>
      </c>
      <c r="C114" s="154">
        <v>21.645</v>
      </c>
      <c r="D114" s="154">
        <v>5.8049999999999997</v>
      </c>
      <c r="E114" s="154" t="s">
        <v>472</v>
      </c>
      <c r="F114" s="154" t="s">
        <v>472</v>
      </c>
      <c r="G114" s="154" t="s">
        <v>472</v>
      </c>
      <c r="H114" s="154" t="s">
        <v>472</v>
      </c>
      <c r="I114" s="154" t="s">
        <v>472</v>
      </c>
      <c r="J114" s="154"/>
    </row>
    <row r="115" spans="1:10">
      <c r="A115" s="155">
        <v>7975</v>
      </c>
      <c r="B115" s="154" t="s">
        <v>472</v>
      </c>
      <c r="C115" s="154">
        <v>21.164999999999999</v>
      </c>
      <c r="D115" s="154">
        <v>5.484</v>
      </c>
      <c r="E115" s="154" t="s">
        <v>472</v>
      </c>
      <c r="F115" s="154" t="s">
        <v>472</v>
      </c>
      <c r="G115" s="154" t="s">
        <v>472</v>
      </c>
      <c r="H115" s="154" t="s">
        <v>472</v>
      </c>
      <c r="I115" s="154" t="s">
        <v>472</v>
      </c>
      <c r="J115" s="154"/>
    </row>
    <row r="116" spans="1:10">
      <c r="A116" s="155">
        <v>8005</v>
      </c>
      <c r="B116" s="154" t="s">
        <v>472</v>
      </c>
      <c r="C116" s="154">
        <v>21.055</v>
      </c>
      <c r="D116" s="154">
        <v>5.3070000000000004</v>
      </c>
      <c r="E116" s="154" t="s">
        <v>472</v>
      </c>
      <c r="F116" s="154" t="s">
        <v>472</v>
      </c>
      <c r="G116" s="154" t="s">
        <v>472</v>
      </c>
      <c r="H116" s="154" t="s">
        <v>472</v>
      </c>
      <c r="I116" s="154" t="s">
        <v>472</v>
      </c>
      <c r="J116" s="154"/>
    </row>
    <row r="117" spans="1:10">
      <c r="A117" s="155">
        <v>8036</v>
      </c>
      <c r="B117" s="154" t="s">
        <v>472</v>
      </c>
      <c r="C117" s="154">
        <v>21.337</v>
      </c>
      <c r="D117" s="154">
        <v>5.1520000000000001</v>
      </c>
      <c r="E117" s="154" t="s">
        <v>472</v>
      </c>
      <c r="F117" s="154" t="s">
        <v>472</v>
      </c>
      <c r="G117" s="154" t="s">
        <v>472</v>
      </c>
      <c r="H117" s="154" t="s">
        <v>472</v>
      </c>
      <c r="I117" s="154" t="s">
        <v>472</v>
      </c>
      <c r="J117" s="154"/>
    </row>
    <row r="118" spans="1:10">
      <c r="A118" s="155">
        <v>8067</v>
      </c>
      <c r="B118" s="154" t="s">
        <v>472</v>
      </c>
      <c r="C118" s="154">
        <v>21.707000000000001</v>
      </c>
      <c r="D118" s="154">
        <v>5.1420000000000003</v>
      </c>
      <c r="E118" s="154" t="s">
        <v>472</v>
      </c>
      <c r="F118" s="154" t="s">
        <v>472</v>
      </c>
      <c r="G118" s="154" t="s">
        <v>472</v>
      </c>
      <c r="H118" s="154" t="s">
        <v>472</v>
      </c>
      <c r="I118" s="154" t="s">
        <v>472</v>
      </c>
      <c r="J118" s="154"/>
    </row>
    <row r="119" spans="1:10">
      <c r="A119" s="155">
        <v>8095</v>
      </c>
      <c r="B119" s="154" t="s">
        <v>472</v>
      </c>
      <c r="C119" s="154">
        <v>22.274999999999999</v>
      </c>
      <c r="D119" s="154">
        <v>5.1159999999999997</v>
      </c>
      <c r="E119" s="154" t="s">
        <v>472</v>
      </c>
      <c r="F119" s="154" t="s">
        <v>472</v>
      </c>
      <c r="G119" s="154" t="s">
        <v>472</v>
      </c>
      <c r="H119" s="154" t="s">
        <v>472</v>
      </c>
      <c r="I119" s="154" t="s">
        <v>472</v>
      </c>
      <c r="J119" s="154"/>
    </row>
    <row r="120" spans="1:10">
      <c r="A120" s="155">
        <v>8126</v>
      </c>
      <c r="B120" s="154" t="s">
        <v>472</v>
      </c>
      <c r="C120" s="154">
        <v>22.47</v>
      </c>
      <c r="D120" s="154">
        <v>5.1319999999999997</v>
      </c>
      <c r="E120" s="154" t="s">
        <v>472</v>
      </c>
      <c r="F120" s="154" t="s">
        <v>472</v>
      </c>
      <c r="G120" s="154" t="s">
        <v>472</v>
      </c>
      <c r="H120" s="154" t="s">
        <v>472</v>
      </c>
      <c r="I120" s="154" t="s">
        <v>472</v>
      </c>
      <c r="J120" s="154"/>
    </row>
    <row r="121" spans="1:10">
      <c r="A121" s="155">
        <v>8156</v>
      </c>
      <c r="B121" s="154" t="s">
        <v>472</v>
      </c>
      <c r="C121" s="154">
        <v>22.657</v>
      </c>
      <c r="D121" s="154">
        <v>5.1379999999999999</v>
      </c>
      <c r="E121" s="154" t="s">
        <v>472</v>
      </c>
      <c r="F121" s="154" t="s">
        <v>472</v>
      </c>
      <c r="G121" s="154" t="s">
        <v>472</v>
      </c>
      <c r="H121" s="154" t="s">
        <v>472</v>
      </c>
      <c r="I121" s="154" t="s">
        <v>472</v>
      </c>
      <c r="J121" s="154"/>
    </row>
    <row r="122" spans="1:10">
      <c r="A122" s="155">
        <v>8187</v>
      </c>
      <c r="B122" s="154" t="s">
        <v>472</v>
      </c>
      <c r="C122" s="154">
        <v>23.105</v>
      </c>
      <c r="D122" s="154">
        <v>5.1929999999999996</v>
      </c>
      <c r="E122" s="154" t="s">
        <v>472</v>
      </c>
      <c r="F122" s="154" t="s">
        <v>472</v>
      </c>
      <c r="G122" s="154" t="s">
        <v>472</v>
      </c>
      <c r="H122" s="154" t="s">
        <v>472</v>
      </c>
      <c r="I122" s="154" t="s">
        <v>472</v>
      </c>
      <c r="J122" s="154"/>
    </row>
    <row r="123" spans="1:10">
      <c r="A123" s="155">
        <v>8217</v>
      </c>
      <c r="B123" s="154" t="s">
        <v>472</v>
      </c>
      <c r="C123" s="154">
        <v>23.355</v>
      </c>
      <c r="D123" s="154">
        <v>5.2460000000000004</v>
      </c>
      <c r="E123" s="154" t="s">
        <v>472</v>
      </c>
      <c r="F123" s="154" t="s">
        <v>472</v>
      </c>
      <c r="G123" s="154" t="s">
        <v>472</v>
      </c>
      <c r="H123" s="154" t="s">
        <v>472</v>
      </c>
      <c r="I123" s="154" t="s">
        <v>472</v>
      </c>
      <c r="J123" s="154"/>
    </row>
    <row r="124" spans="1:10">
      <c r="A124" s="155">
        <v>8248</v>
      </c>
      <c r="B124" s="154" t="s">
        <v>472</v>
      </c>
      <c r="C124" s="154">
        <v>23.254999999999999</v>
      </c>
      <c r="D124" s="154">
        <v>5.23</v>
      </c>
      <c r="E124" s="154" t="s">
        <v>472</v>
      </c>
      <c r="F124" s="154" t="s">
        <v>472</v>
      </c>
      <c r="G124" s="154" t="s">
        <v>472</v>
      </c>
      <c r="H124" s="154" t="s">
        <v>472</v>
      </c>
      <c r="I124" s="154" t="s">
        <v>472</v>
      </c>
      <c r="J124" s="154"/>
    </row>
    <row r="125" spans="1:10">
      <c r="A125" s="155">
        <v>8279</v>
      </c>
      <c r="B125" s="154" t="s">
        <v>472</v>
      </c>
      <c r="C125" s="154">
        <v>23.42</v>
      </c>
      <c r="D125" s="154">
        <v>5.2469999999999999</v>
      </c>
      <c r="E125" s="154" t="s">
        <v>472</v>
      </c>
      <c r="F125" s="154" t="s">
        <v>472</v>
      </c>
      <c r="G125" s="154" t="s">
        <v>472</v>
      </c>
      <c r="H125" s="154" t="s">
        <v>472</v>
      </c>
      <c r="I125" s="154" t="s">
        <v>472</v>
      </c>
      <c r="J125" s="154"/>
    </row>
    <row r="126" spans="1:10">
      <c r="A126" s="155">
        <v>8309</v>
      </c>
      <c r="B126" s="154" t="s">
        <v>472</v>
      </c>
      <c r="C126" s="154">
        <v>23.555</v>
      </c>
      <c r="D126" s="154">
        <v>5.3070000000000004</v>
      </c>
      <c r="E126" s="154" t="s">
        <v>472</v>
      </c>
      <c r="F126" s="154" t="s">
        <v>472</v>
      </c>
      <c r="G126" s="154" t="s">
        <v>472</v>
      </c>
      <c r="H126" s="154" t="s">
        <v>472</v>
      </c>
      <c r="I126" s="154" t="s">
        <v>472</v>
      </c>
      <c r="J126" s="154"/>
    </row>
    <row r="127" spans="1:10">
      <c r="A127" s="155">
        <v>8340</v>
      </c>
      <c r="B127" s="154" t="s">
        <v>472</v>
      </c>
      <c r="C127" s="154">
        <v>24.01</v>
      </c>
      <c r="D127" s="154">
        <v>5.4109999999999996</v>
      </c>
      <c r="E127" s="154" t="s">
        <v>472</v>
      </c>
      <c r="F127" s="154" t="s">
        <v>472</v>
      </c>
      <c r="G127" s="154" t="s">
        <v>472</v>
      </c>
      <c r="H127" s="154" t="s">
        <v>472</v>
      </c>
      <c r="I127" s="154" t="s">
        <v>472</v>
      </c>
      <c r="J127" s="154"/>
    </row>
    <row r="128" spans="1:10">
      <c r="A128" s="155">
        <v>8370</v>
      </c>
      <c r="B128" s="154" t="s">
        <v>472</v>
      </c>
      <c r="C128" s="154">
        <v>24.28</v>
      </c>
      <c r="D128" s="154">
        <v>5.4210000000000003</v>
      </c>
      <c r="E128" s="154" t="s">
        <v>472</v>
      </c>
      <c r="F128" s="154" t="s">
        <v>472</v>
      </c>
      <c r="G128" s="154" t="s">
        <v>472</v>
      </c>
      <c r="H128" s="154" t="s">
        <v>472</v>
      </c>
      <c r="I128" s="154" t="s">
        <v>472</v>
      </c>
      <c r="J128" s="154"/>
    </row>
    <row r="129" spans="1:10">
      <c r="A129" s="155">
        <v>8401</v>
      </c>
      <c r="B129" s="154" t="s">
        <v>472</v>
      </c>
      <c r="C129" s="154">
        <v>24.317</v>
      </c>
      <c r="D129" s="154">
        <v>5.28</v>
      </c>
      <c r="E129" s="154" t="s">
        <v>472</v>
      </c>
      <c r="F129" s="154" t="s">
        <v>472</v>
      </c>
      <c r="G129" s="154" t="s">
        <v>472</v>
      </c>
      <c r="H129" s="154" t="s">
        <v>472</v>
      </c>
      <c r="I129" s="154" t="s">
        <v>472</v>
      </c>
      <c r="J129" s="154"/>
    </row>
    <row r="130" spans="1:10">
      <c r="A130" s="155">
        <v>8432</v>
      </c>
      <c r="B130" s="154" t="s">
        <v>472</v>
      </c>
      <c r="C130" s="154">
        <v>24.734999999999999</v>
      </c>
      <c r="D130" s="154">
        <v>5.3140000000000001</v>
      </c>
      <c r="E130" s="154" t="s">
        <v>472</v>
      </c>
      <c r="F130" s="154" t="s">
        <v>472</v>
      </c>
      <c r="G130" s="154" t="s">
        <v>472</v>
      </c>
      <c r="H130" s="154" t="s">
        <v>472</v>
      </c>
      <c r="I130" s="154" t="s">
        <v>472</v>
      </c>
      <c r="J130" s="154"/>
    </row>
    <row r="131" spans="1:10">
      <c r="A131" s="155">
        <v>8460</v>
      </c>
      <c r="B131" s="154" t="s">
        <v>472</v>
      </c>
      <c r="C131" s="154">
        <v>24.907</v>
      </c>
      <c r="D131" s="154">
        <v>5.3129999999999997</v>
      </c>
      <c r="E131" s="154" t="s">
        <v>472</v>
      </c>
      <c r="F131" s="154" t="s">
        <v>472</v>
      </c>
      <c r="G131" s="154" t="s">
        <v>472</v>
      </c>
      <c r="H131" s="154" t="s">
        <v>472</v>
      </c>
      <c r="I131" s="154" t="s">
        <v>472</v>
      </c>
      <c r="J131" s="154"/>
    </row>
    <row r="132" spans="1:10">
      <c r="A132" s="155">
        <v>8491</v>
      </c>
      <c r="B132" s="154" t="s">
        <v>472</v>
      </c>
      <c r="C132" s="154">
        <v>25.227</v>
      </c>
      <c r="D132" s="154">
        <v>5.3659999999999997</v>
      </c>
      <c r="E132" s="154" t="s">
        <v>472</v>
      </c>
      <c r="F132" s="154" t="s">
        <v>472</v>
      </c>
      <c r="G132" s="154" t="s">
        <v>472</v>
      </c>
      <c r="H132" s="154" t="s">
        <v>472</v>
      </c>
      <c r="I132" s="154" t="s">
        <v>472</v>
      </c>
      <c r="J132" s="154"/>
    </row>
    <row r="133" spans="1:10">
      <c r="A133" s="155">
        <v>8521</v>
      </c>
      <c r="B133" s="154" t="s">
        <v>472</v>
      </c>
      <c r="C133" s="154">
        <v>25.507000000000001</v>
      </c>
      <c r="D133" s="154">
        <v>5.4690000000000003</v>
      </c>
      <c r="E133" s="154" t="s">
        <v>472</v>
      </c>
      <c r="F133" s="154" t="s">
        <v>472</v>
      </c>
      <c r="G133" s="154" t="s">
        <v>472</v>
      </c>
      <c r="H133" s="154" t="s">
        <v>472</v>
      </c>
      <c r="I133" s="154" t="s">
        <v>472</v>
      </c>
      <c r="J133" s="154"/>
    </row>
    <row r="134" spans="1:10">
      <c r="A134" s="155">
        <v>8552</v>
      </c>
      <c r="B134" s="154" t="s">
        <v>472</v>
      </c>
      <c r="C134" s="154">
        <v>25.64</v>
      </c>
      <c r="D134" s="154">
        <v>5.5369999999999999</v>
      </c>
      <c r="E134" s="154" t="s">
        <v>472</v>
      </c>
      <c r="F134" s="154" t="s">
        <v>472</v>
      </c>
      <c r="G134" s="154" t="s">
        <v>472</v>
      </c>
      <c r="H134" s="154" t="s">
        <v>472</v>
      </c>
      <c r="I134" s="154" t="s">
        <v>472</v>
      </c>
      <c r="J134" s="154"/>
    </row>
    <row r="135" spans="1:10">
      <c r="A135" s="155">
        <v>8582</v>
      </c>
      <c r="B135" s="154" t="s">
        <v>472</v>
      </c>
      <c r="C135" s="154">
        <v>25.695</v>
      </c>
      <c r="D135" s="154">
        <v>5.5620000000000003</v>
      </c>
      <c r="E135" s="154" t="s">
        <v>472</v>
      </c>
      <c r="F135" s="154" t="s">
        <v>472</v>
      </c>
      <c r="G135" s="154" t="s">
        <v>472</v>
      </c>
      <c r="H135" s="154" t="s">
        <v>472</v>
      </c>
      <c r="I135" s="154" t="s">
        <v>472</v>
      </c>
      <c r="J135" s="154"/>
    </row>
    <row r="136" spans="1:10">
      <c r="A136" s="155">
        <v>8613</v>
      </c>
      <c r="B136" s="154" t="s">
        <v>472</v>
      </c>
      <c r="C136" s="154">
        <v>26.09</v>
      </c>
      <c r="D136" s="154">
        <v>5.6870000000000003</v>
      </c>
      <c r="E136" s="154" t="s">
        <v>472</v>
      </c>
      <c r="F136" s="154" t="s">
        <v>472</v>
      </c>
      <c r="G136" s="154" t="s">
        <v>472</v>
      </c>
      <c r="H136" s="154" t="s">
        <v>472</v>
      </c>
      <c r="I136" s="154" t="s">
        <v>472</v>
      </c>
      <c r="J136" s="154"/>
    </row>
    <row r="137" spans="1:10">
      <c r="A137" s="155">
        <v>8644</v>
      </c>
      <c r="B137" s="154" t="s">
        <v>472</v>
      </c>
      <c r="C137" s="154">
        <v>25.242000000000001</v>
      </c>
      <c r="D137" s="154">
        <v>5.5270000000000001</v>
      </c>
      <c r="E137" s="154" t="s">
        <v>472</v>
      </c>
      <c r="F137" s="154" t="s">
        <v>472</v>
      </c>
      <c r="G137" s="154" t="s">
        <v>472</v>
      </c>
      <c r="H137" s="154" t="s">
        <v>472</v>
      </c>
      <c r="I137" s="154" t="s">
        <v>472</v>
      </c>
      <c r="J137" s="154"/>
    </row>
    <row r="138" spans="1:10">
      <c r="A138" s="155">
        <v>8674</v>
      </c>
      <c r="B138" s="154" t="s">
        <v>472</v>
      </c>
      <c r="C138" s="154">
        <v>25.396999999999998</v>
      </c>
      <c r="D138" s="154">
        <v>5.5869999999999997</v>
      </c>
      <c r="E138" s="154" t="s">
        <v>472</v>
      </c>
      <c r="F138" s="154" t="s">
        <v>472</v>
      </c>
      <c r="G138" s="154" t="s">
        <v>472</v>
      </c>
      <c r="H138" s="154" t="s">
        <v>472</v>
      </c>
      <c r="I138" s="154" t="s">
        <v>472</v>
      </c>
      <c r="J138" s="154"/>
    </row>
    <row r="139" spans="1:10">
      <c r="A139" s="155">
        <v>8705</v>
      </c>
      <c r="B139" s="154" t="s">
        <v>472</v>
      </c>
      <c r="C139" s="154">
        <v>25.31</v>
      </c>
      <c r="D139" s="154">
        <v>5.5869999999999997</v>
      </c>
      <c r="E139" s="154" t="s">
        <v>472</v>
      </c>
      <c r="F139" s="154" t="s">
        <v>472</v>
      </c>
      <c r="G139" s="154" t="s">
        <v>472</v>
      </c>
      <c r="H139" s="154" t="s">
        <v>472</v>
      </c>
      <c r="I139" s="154" t="s">
        <v>472</v>
      </c>
      <c r="J139" s="154"/>
    </row>
    <row r="140" spans="1:10">
      <c r="A140" s="155">
        <v>8735</v>
      </c>
      <c r="B140" s="154" t="s">
        <v>472</v>
      </c>
      <c r="C140" s="154">
        <v>24.98</v>
      </c>
      <c r="D140" s="154">
        <v>5.6870000000000003</v>
      </c>
      <c r="E140" s="154" t="s">
        <v>472</v>
      </c>
      <c r="F140" s="154" t="s">
        <v>472</v>
      </c>
      <c r="G140" s="154" t="s">
        <v>472</v>
      </c>
      <c r="H140" s="154" t="s">
        <v>472</v>
      </c>
      <c r="I140" s="154" t="s">
        <v>472</v>
      </c>
      <c r="J140" s="154"/>
    </row>
    <row r="141" spans="1:10">
      <c r="A141" s="155">
        <v>8766</v>
      </c>
      <c r="B141" s="154" t="s">
        <v>472</v>
      </c>
      <c r="C141" s="154">
        <v>24.975000000000001</v>
      </c>
      <c r="D141" s="154">
        <v>5.7240000000000002</v>
      </c>
      <c r="E141" s="154" t="s">
        <v>472</v>
      </c>
      <c r="F141" s="154" t="s">
        <v>472</v>
      </c>
      <c r="G141" s="154" t="s">
        <v>472</v>
      </c>
      <c r="H141" s="154" t="s">
        <v>472</v>
      </c>
      <c r="I141" s="154" t="s">
        <v>472</v>
      </c>
      <c r="J141" s="154"/>
    </row>
    <row r="142" spans="1:10">
      <c r="A142" s="155">
        <v>8797</v>
      </c>
      <c r="B142" s="154" t="s">
        <v>472</v>
      </c>
      <c r="C142" s="154">
        <v>24.565000000000001</v>
      </c>
      <c r="D142" s="154">
        <v>5.7640000000000002</v>
      </c>
      <c r="E142" s="154" t="s">
        <v>472</v>
      </c>
      <c r="F142" s="154" t="s">
        <v>472</v>
      </c>
      <c r="G142" s="154" t="s">
        <v>472</v>
      </c>
      <c r="H142" s="154" t="s">
        <v>472</v>
      </c>
      <c r="I142" s="154" t="s">
        <v>472</v>
      </c>
      <c r="J142" s="154"/>
    </row>
    <row r="143" spans="1:10">
      <c r="A143" s="155">
        <v>8826</v>
      </c>
      <c r="B143" s="154" t="s">
        <v>472</v>
      </c>
      <c r="C143" s="154">
        <v>27.777000000000001</v>
      </c>
      <c r="D143" s="154">
        <v>5.7489999999999997</v>
      </c>
      <c r="E143" s="154" t="s">
        <v>472</v>
      </c>
      <c r="F143" s="154" t="s">
        <v>472</v>
      </c>
      <c r="G143" s="154" t="s">
        <v>472</v>
      </c>
      <c r="H143" s="154" t="s">
        <v>472</v>
      </c>
      <c r="I143" s="154" t="s">
        <v>472</v>
      </c>
      <c r="J143" s="154"/>
    </row>
    <row r="144" spans="1:10">
      <c r="A144" s="155">
        <v>8857</v>
      </c>
      <c r="B144" s="154" t="s">
        <v>472</v>
      </c>
      <c r="C144" s="154">
        <v>24.81</v>
      </c>
      <c r="D144" s="154">
        <v>5.7770000000000001</v>
      </c>
      <c r="E144" s="154" t="s">
        <v>472</v>
      </c>
      <c r="F144" s="154" t="s">
        <v>472</v>
      </c>
      <c r="G144" s="154" t="s">
        <v>472</v>
      </c>
      <c r="H144" s="154" t="s">
        <v>472</v>
      </c>
      <c r="I144" s="154" t="s">
        <v>472</v>
      </c>
      <c r="J144" s="154"/>
    </row>
    <row r="145" spans="1:10">
      <c r="A145" s="155">
        <v>8887</v>
      </c>
      <c r="B145" s="154" t="s">
        <v>472</v>
      </c>
      <c r="C145" s="154">
        <v>24.692</v>
      </c>
      <c r="D145" s="154">
        <v>5.6760000000000002</v>
      </c>
      <c r="E145" s="154" t="s">
        <v>472</v>
      </c>
      <c r="F145" s="154" t="s">
        <v>472</v>
      </c>
      <c r="G145" s="154" t="s">
        <v>472</v>
      </c>
      <c r="H145" s="154" t="s">
        <v>472</v>
      </c>
      <c r="I145" s="154" t="s">
        <v>472</v>
      </c>
      <c r="J145" s="154"/>
    </row>
    <row r="146" spans="1:10">
      <c r="A146" s="155">
        <v>8918</v>
      </c>
      <c r="B146" s="154" t="s">
        <v>472</v>
      </c>
      <c r="C146" s="154">
        <v>24.587</v>
      </c>
      <c r="D146" s="154">
        <v>5.6289999999999996</v>
      </c>
      <c r="E146" s="154" t="s">
        <v>472</v>
      </c>
      <c r="F146" s="154" t="s">
        <v>472</v>
      </c>
      <c r="G146" s="154" t="s">
        <v>472</v>
      </c>
      <c r="H146" s="154" t="s">
        <v>472</v>
      </c>
      <c r="I146" s="154" t="s">
        <v>472</v>
      </c>
      <c r="J146" s="154"/>
    </row>
    <row r="147" spans="1:10">
      <c r="A147" s="155">
        <v>8948</v>
      </c>
      <c r="B147" s="154" t="s">
        <v>472</v>
      </c>
      <c r="C147" s="154">
        <v>24.445</v>
      </c>
      <c r="D147" s="154">
        <v>5.6520000000000001</v>
      </c>
      <c r="E147" s="154" t="s">
        <v>472</v>
      </c>
      <c r="F147" s="154" t="s">
        <v>472</v>
      </c>
      <c r="G147" s="154" t="s">
        <v>472</v>
      </c>
      <c r="H147" s="154" t="s">
        <v>472</v>
      </c>
      <c r="I147" s="154" t="s">
        <v>472</v>
      </c>
      <c r="J147" s="154"/>
    </row>
    <row r="148" spans="1:10">
      <c r="A148" s="155">
        <v>8979</v>
      </c>
      <c r="B148" s="154" t="s">
        <v>472</v>
      </c>
      <c r="C148" s="154">
        <v>24.03</v>
      </c>
      <c r="D148" s="154">
        <v>5.4980000000000002</v>
      </c>
      <c r="E148" s="154" t="s">
        <v>472</v>
      </c>
      <c r="F148" s="154" t="s">
        <v>472</v>
      </c>
      <c r="G148" s="154" t="s">
        <v>472</v>
      </c>
      <c r="H148" s="154" t="s">
        <v>472</v>
      </c>
      <c r="I148" s="154" t="s">
        <v>472</v>
      </c>
      <c r="J148" s="154"/>
    </row>
    <row r="149" spans="1:10">
      <c r="A149" s="155">
        <v>9010</v>
      </c>
      <c r="B149" s="154" t="s">
        <v>472</v>
      </c>
      <c r="C149" s="154">
        <v>23.885000000000002</v>
      </c>
      <c r="D149" s="154">
        <v>5.3040000000000003</v>
      </c>
      <c r="E149" s="154" t="s">
        <v>472</v>
      </c>
      <c r="F149" s="154" t="s">
        <v>472</v>
      </c>
      <c r="G149" s="154" t="s">
        <v>472</v>
      </c>
      <c r="H149" s="154" t="s">
        <v>472</v>
      </c>
      <c r="I149" s="154" t="s">
        <v>472</v>
      </c>
      <c r="J149" s="154"/>
    </row>
    <row r="150" spans="1:10">
      <c r="A150" s="155">
        <v>9040</v>
      </c>
      <c r="B150" s="154" t="s">
        <v>472</v>
      </c>
      <c r="C150" s="154">
        <v>23.635000000000002</v>
      </c>
      <c r="D150" s="154">
        <v>5.2910000000000004</v>
      </c>
      <c r="E150" s="154" t="s">
        <v>472</v>
      </c>
      <c r="F150" s="154" t="s">
        <v>472</v>
      </c>
      <c r="G150" s="154" t="s">
        <v>472</v>
      </c>
      <c r="H150" s="154" t="s">
        <v>472</v>
      </c>
      <c r="I150" s="154" t="s">
        <v>472</v>
      </c>
      <c r="J150" s="154"/>
    </row>
    <row r="151" spans="1:10">
      <c r="A151" s="155">
        <v>9071</v>
      </c>
      <c r="B151" s="154" t="s">
        <v>472</v>
      </c>
      <c r="C151" s="154">
        <v>23.367000000000001</v>
      </c>
      <c r="D151" s="154">
        <v>5.2069999999999999</v>
      </c>
      <c r="E151" s="154" t="s">
        <v>472</v>
      </c>
      <c r="F151" s="154" t="s">
        <v>472</v>
      </c>
      <c r="G151" s="154" t="s">
        <v>472</v>
      </c>
      <c r="H151" s="154" t="s">
        <v>472</v>
      </c>
      <c r="I151" s="154" t="s">
        <v>472</v>
      </c>
      <c r="J151" s="154"/>
    </row>
    <row r="152" spans="1:10">
      <c r="A152" s="155">
        <v>9101</v>
      </c>
      <c r="B152" s="154" t="s">
        <v>472</v>
      </c>
      <c r="C152" s="154">
        <v>23.852</v>
      </c>
      <c r="D152" s="154">
        <v>5.1829999999999998</v>
      </c>
      <c r="E152" s="154" t="s">
        <v>472</v>
      </c>
      <c r="F152" s="154" t="s">
        <v>472</v>
      </c>
      <c r="G152" s="154" t="s">
        <v>472</v>
      </c>
      <c r="H152" s="154" t="s">
        <v>472</v>
      </c>
      <c r="I152" s="154" t="s">
        <v>472</v>
      </c>
      <c r="J152" s="154"/>
    </row>
    <row r="153" spans="1:10">
      <c r="A153" s="155">
        <v>9132</v>
      </c>
      <c r="B153" s="154" t="s">
        <v>472</v>
      </c>
      <c r="C153" s="154">
        <v>24.192</v>
      </c>
      <c r="D153" s="154">
        <v>5.1589999999999998</v>
      </c>
      <c r="E153" s="154" t="s">
        <v>472</v>
      </c>
      <c r="F153" s="154" t="s">
        <v>472</v>
      </c>
      <c r="G153" s="154" t="s">
        <v>472</v>
      </c>
      <c r="H153" s="154" t="s">
        <v>472</v>
      </c>
      <c r="I153" s="154" t="s">
        <v>472</v>
      </c>
      <c r="J153" s="154"/>
    </row>
    <row r="154" spans="1:10">
      <c r="A154" s="155">
        <v>9163</v>
      </c>
      <c r="B154" s="154" t="s">
        <v>472</v>
      </c>
      <c r="C154" s="154">
        <v>24.695</v>
      </c>
      <c r="D154" s="154">
        <v>5.1660000000000004</v>
      </c>
      <c r="E154" s="154" t="s">
        <v>472</v>
      </c>
      <c r="F154" s="154" t="s">
        <v>472</v>
      </c>
      <c r="G154" s="154" t="s">
        <v>472</v>
      </c>
      <c r="H154" s="154" t="s">
        <v>472</v>
      </c>
      <c r="I154" s="154" t="s">
        <v>472</v>
      </c>
      <c r="J154" s="154"/>
    </row>
    <row r="155" spans="1:10">
      <c r="A155" s="155">
        <v>9191</v>
      </c>
      <c r="B155" s="154" t="s">
        <v>472</v>
      </c>
      <c r="C155" s="154">
        <v>24.777000000000001</v>
      </c>
      <c r="D155" s="154">
        <v>5.19</v>
      </c>
      <c r="E155" s="154" t="s">
        <v>472</v>
      </c>
      <c r="F155" s="154" t="s">
        <v>472</v>
      </c>
      <c r="G155" s="154" t="s">
        <v>472</v>
      </c>
      <c r="H155" s="154" t="s">
        <v>472</v>
      </c>
      <c r="I155" s="154" t="s">
        <v>472</v>
      </c>
      <c r="J155" s="154"/>
    </row>
    <row r="156" spans="1:10">
      <c r="A156" s="155">
        <v>9222</v>
      </c>
      <c r="B156" s="154" t="s">
        <v>472</v>
      </c>
      <c r="C156" s="154">
        <v>24.782</v>
      </c>
      <c r="D156" s="154">
        <v>5.1870000000000003</v>
      </c>
      <c r="E156" s="154" t="s">
        <v>472</v>
      </c>
      <c r="F156" s="154" t="s">
        <v>472</v>
      </c>
      <c r="G156" s="154" t="s">
        <v>472</v>
      </c>
      <c r="H156" s="154" t="s">
        <v>472</v>
      </c>
      <c r="I156" s="154" t="s">
        <v>472</v>
      </c>
      <c r="J156" s="154"/>
    </row>
    <row r="157" spans="1:10">
      <c r="A157" s="155">
        <v>9252</v>
      </c>
      <c r="B157" s="154" t="s">
        <v>472</v>
      </c>
      <c r="C157" s="154">
        <v>24.79</v>
      </c>
      <c r="D157" s="154">
        <v>5.17</v>
      </c>
      <c r="E157" s="154" t="s">
        <v>472</v>
      </c>
      <c r="F157" s="154" t="s">
        <v>472</v>
      </c>
      <c r="G157" s="154" t="s">
        <v>472</v>
      </c>
      <c r="H157" s="154" t="s">
        <v>472</v>
      </c>
      <c r="I157" s="154" t="s">
        <v>472</v>
      </c>
      <c r="J157" s="154"/>
    </row>
    <row r="158" spans="1:10">
      <c r="A158" s="155">
        <v>9283</v>
      </c>
      <c r="B158" s="154" t="s">
        <v>472</v>
      </c>
      <c r="C158" s="154">
        <v>25.074999999999999</v>
      </c>
      <c r="D158" s="154">
        <v>5.1660000000000004</v>
      </c>
      <c r="E158" s="154" t="s">
        <v>472</v>
      </c>
      <c r="F158" s="154" t="s">
        <v>472</v>
      </c>
      <c r="G158" s="154" t="s">
        <v>472</v>
      </c>
      <c r="H158" s="154" t="s">
        <v>472</v>
      </c>
      <c r="I158" s="154" t="s">
        <v>472</v>
      </c>
      <c r="J158" s="154"/>
    </row>
    <row r="159" spans="1:10">
      <c r="A159" s="155">
        <v>9313</v>
      </c>
      <c r="B159" s="154" t="s">
        <v>472</v>
      </c>
      <c r="C159" s="154">
        <v>25.035</v>
      </c>
      <c r="D159" s="154">
        <v>5.1509999999999998</v>
      </c>
      <c r="E159" s="154" t="s">
        <v>472</v>
      </c>
      <c r="F159" s="154" t="s">
        <v>472</v>
      </c>
      <c r="G159" s="154" t="s">
        <v>472</v>
      </c>
      <c r="H159" s="154" t="s">
        <v>472</v>
      </c>
      <c r="I159" s="154" t="s">
        <v>472</v>
      </c>
      <c r="J159" s="154"/>
    </row>
    <row r="160" spans="1:10">
      <c r="A160" s="155">
        <v>9344</v>
      </c>
      <c r="B160" s="154" t="s">
        <v>472</v>
      </c>
      <c r="C160" s="154">
        <v>25.024999999999999</v>
      </c>
      <c r="D160" s="154">
        <v>5.149</v>
      </c>
      <c r="E160" s="154" t="s">
        <v>472</v>
      </c>
      <c r="F160" s="154" t="s">
        <v>472</v>
      </c>
      <c r="G160" s="154" t="s">
        <v>472</v>
      </c>
      <c r="H160" s="154" t="s">
        <v>472</v>
      </c>
      <c r="I160" s="154" t="s">
        <v>472</v>
      </c>
      <c r="J160" s="154"/>
    </row>
    <row r="161" spans="1:10">
      <c r="A161" s="155">
        <v>9375</v>
      </c>
      <c r="B161" s="154" t="s">
        <v>472</v>
      </c>
      <c r="C161" s="154">
        <v>25.021999999999998</v>
      </c>
      <c r="D161" s="154">
        <v>5.1509999999999998</v>
      </c>
      <c r="E161" s="154" t="s">
        <v>472</v>
      </c>
      <c r="F161" s="154" t="s">
        <v>472</v>
      </c>
      <c r="G161" s="154" t="s">
        <v>472</v>
      </c>
      <c r="H161" s="154" t="s">
        <v>472</v>
      </c>
      <c r="I161" s="154" t="s">
        <v>472</v>
      </c>
      <c r="J161" s="154"/>
    </row>
    <row r="162" spans="1:10">
      <c r="A162" s="155">
        <v>9405</v>
      </c>
      <c r="B162" s="154" t="s">
        <v>472</v>
      </c>
      <c r="C162" s="154">
        <v>25.094999999999999</v>
      </c>
      <c r="D162" s="154">
        <v>5.1749999999999998</v>
      </c>
      <c r="E162" s="154" t="s">
        <v>472</v>
      </c>
      <c r="F162" s="154" t="s">
        <v>472</v>
      </c>
      <c r="G162" s="154" t="s">
        <v>472</v>
      </c>
      <c r="H162" s="154" t="s">
        <v>472</v>
      </c>
      <c r="I162" s="154" t="s">
        <v>472</v>
      </c>
      <c r="J162" s="154"/>
    </row>
    <row r="163" spans="1:10">
      <c r="A163" s="155">
        <v>9436</v>
      </c>
      <c r="B163" s="154" t="s">
        <v>472</v>
      </c>
      <c r="C163" s="154">
        <v>25.114999999999998</v>
      </c>
      <c r="D163" s="154">
        <v>5.1840000000000002</v>
      </c>
      <c r="E163" s="154" t="s">
        <v>472</v>
      </c>
      <c r="F163" s="154" t="s">
        <v>472</v>
      </c>
      <c r="G163" s="154" t="s">
        <v>472</v>
      </c>
      <c r="H163" s="154" t="s">
        <v>472</v>
      </c>
      <c r="I163" s="154" t="s">
        <v>472</v>
      </c>
      <c r="J163" s="154"/>
    </row>
    <row r="164" spans="1:10">
      <c r="A164" s="155">
        <v>9466</v>
      </c>
      <c r="B164" s="154" t="s">
        <v>472</v>
      </c>
      <c r="C164" s="154">
        <v>25.141999999999999</v>
      </c>
      <c r="D164" s="154">
        <v>5.1870000000000003</v>
      </c>
      <c r="E164" s="154" t="s">
        <v>472</v>
      </c>
      <c r="F164" s="154" t="s">
        <v>472</v>
      </c>
      <c r="G164" s="154" t="s">
        <v>472</v>
      </c>
      <c r="H164" s="154" t="s">
        <v>472</v>
      </c>
      <c r="I164" s="154" t="s">
        <v>472</v>
      </c>
      <c r="J164" s="154"/>
    </row>
    <row r="165" spans="1:10">
      <c r="A165" s="155">
        <v>9497</v>
      </c>
      <c r="B165" s="154" t="s">
        <v>472</v>
      </c>
      <c r="C165" s="154">
        <v>25.126999999999999</v>
      </c>
      <c r="D165" s="154">
        <v>5.18</v>
      </c>
      <c r="E165" s="154" t="s">
        <v>472</v>
      </c>
      <c r="F165" s="154" t="s">
        <v>472</v>
      </c>
      <c r="G165" s="154" t="s">
        <v>472</v>
      </c>
      <c r="H165" s="154" t="s">
        <v>472</v>
      </c>
      <c r="I165" s="154" t="s">
        <v>472</v>
      </c>
      <c r="J165" s="154"/>
    </row>
    <row r="166" spans="1:10">
      <c r="A166" s="155">
        <v>9528</v>
      </c>
      <c r="B166" s="154" t="s">
        <v>472</v>
      </c>
      <c r="C166" s="154">
        <v>25.151</v>
      </c>
      <c r="D166" s="154">
        <v>5.1769999999999996</v>
      </c>
      <c r="E166" s="154" t="s">
        <v>472</v>
      </c>
      <c r="F166" s="154" t="s">
        <v>472</v>
      </c>
      <c r="G166" s="154" t="s">
        <v>472</v>
      </c>
      <c r="H166" s="154" t="s">
        <v>472</v>
      </c>
      <c r="I166" s="154" t="s">
        <v>472</v>
      </c>
      <c r="J166" s="154"/>
    </row>
    <row r="167" spans="1:10">
      <c r="A167" s="155">
        <v>9556</v>
      </c>
      <c r="B167" s="154" t="s">
        <v>472</v>
      </c>
      <c r="C167" s="154">
        <v>25.248999999999999</v>
      </c>
      <c r="D167" s="154">
        <v>5.1909999999999998</v>
      </c>
      <c r="E167" s="154" t="s">
        <v>472</v>
      </c>
      <c r="F167" s="154" t="s">
        <v>472</v>
      </c>
      <c r="G167" s="154" t="s">
        <v>472</v>
      </c>
      <c r="H167" s="154" t="s">
        <v>472</v>
      </c>
      <c r="I167" s="154" t="s">
        <v>472</v>
      </c>
      <c r="J167" s="154"/>
    </row>
    <row r="168" spans="1:10">
      <c r="A168" s="155">
        <v>9587</v>
      </c>
      <c r="B168" s="154" t="s">
        <v>472</v>
      </c>
      <c r="C168" s="154">
        <v>25.247</v>
      </c>
      <c r="D168" s="154">
        <v>5.1929999999999996</v>
      </c>
      <c r="E168" s="154" t="s">
        <v>472</v>
      </c>
      <c r="F168" s="154" t="s">
        <v>472</v>
      </c>
      <c r="G168" s="154" t="s">
        <v>472</v>
      </c>
      <c r="H168" s="154" t="s">
        <v>472</v>
      </c>
      <c r="I168" s="154" t="s">
        <v>472</v>
      </c>
      <c r="J168" s="154"/>
    </row>
    <row r="169" spans="1:10">
      <c r="A169" s="155">
        <v>9617</v>
      </c>
      <c r="B169" s="154" t="s">
        <v>472</v>
      </c>
      <c r="C169" s="154">
        <v>25.184000000000001</v>
      </c>
      <c r="D169" s="154">
        <v>5.1790000000000003</v>
      </c>
      <c r="E169" s="154" t="s">
        <v>472</v>
      </c>
      <c r="F169" s="154" t="s">
        <v>472</v>
      </c>
      <c r="G169" s="154" t="s">
        <v>472</v>
      </c>
      <c r="H169" s="154" t="s">
        <v>472</v>
      </c>
      <c r="I169" s="154" t="s">
        <v>472</v>
      </c>
      <c r="J169" s="154"/>
    </row>
    <row r="170" spans="1:10">
      <c r="A170" s="155">
        <v>9648</v>
      </c>
      <c r="B170" s="154" t="s">
        <v>472</v>
      </c>
      <c r="C170" s="154">
        <v>25.12</v>
      </c>
      <c r="D170" s="154">
        <v>5.1680000000000001</v>
      </c>
      <c r="E170" s="154" t="s">
        <v>472</v>
      </c>
      <c r="F170" s="154" t="s">
        <v>472</v>
      </c>
      <c r="G170" s="154" t="s">
        <v>472</v>
      </c>
      <c r="H170" s="154" t="s">
        <v>472</v>
      </c>
      <c r="I170" s="154" t="s">
        <v>472</v>
      </c>
      <c r="J170" s="154"/>
    </row>
    <row r="171" spans="1:10">
      <c r="A171" s="155">
        <v>9678</v>
      </c>
      <c r="B171" s="154" t="s">
        <v>472</v>
      </c>
      <c r="C171" s="154">
        <v>25.132000000000001</v>
      </c>
      <c r="D171" s="154">
        <v>5.1639999999999997</v>
      </c>
      <c r="E171" s="154" t="s">
        <v>472</v>
      </c>
      <c r="F171" s="154" t="s">
        <v>472</v>
      </c>
      <c r="G171" s="154" t="s">
        <v>472</v>
      </c>
      <c r="H171" s="154" t="s">
        <v>472</v>
      </c>
      <c r="I171" s="154" t="s">
        <v>472</v>
      </c>
      <c r="J171" s="154"/>
    </row>
    <row r="172" spans="1:10">
      <c r="A172" s="155">
        <v>9709</v>
      </c>
      <c r="B172" s="154" t="s">
        <v>472</v>
      </c>
      <c r="C172" s="154">
        <v>25.120999999999999</v>
      </c>
      <c r="D172" s="154">
        <v>5.165</v>
      </c>
      <c r="E172" s="154" t="s">
        <v>472</v>
      </c>
      <c r="F172" s="154" t="s">
        <v>472</v>
      </c>
      <c r="G172" s="154" t="s">
        <v>472</v>
      </c>
      <c r="H172" s="154" t="s">
        <v>472</v>
      </c>
      <c r="I172" s="154" t="s">
        <v>472</v>
      </c>
      <c r="J172" s="154"/>
    </row>
    <row r="173" spans="1:10">
      <c r="A173" s="155">
        <v>9740</v>
      </c>
      <c r="B173" s="154" t="s">
        <v>472</v>
      </c>
      <c r="C173" s="154">
        <v>25.143999999999998</v>
      </c>
      <c r="D173" s="154">
        <v>5.1740000000000004</v>
      </c>
      <c r="E173" s="154" t="s">
        <v>472</v>
      </c>
      <c r="F173" s="154" t="s">
        <v>472</v>
      </c>
      <c r="G173" s="154" t="s">
        <v>472</v>
      </c>
      <c r="H173" s="154" t="s">
        <v>472</v>
      </c>
      <c r="I173" s="154" t="s">
        <v>472</v>
      </c>
      <c r="J173" s="154"/>
    </row>
    <row r="174" spans="1:10">
      <c r="A174" s="155">
        <v>9770</v>
      </c>
      <c r="B174" s="154" t="s">
        <v>472</v>
      </c>
      <c r="C174" s="154">
        <v>25.12</v>
      </c>
      <c r="D174" s="154">
        <v>5.1740000000000004</v>
      </c>
      <c r="E174" s="154" t="s">
        <v>472</v>
      </c>
      <c r="F174" s="154" t="s">
        <v>472</v>
      </c>
      <c r="G174" s="154" t="s">
        <v>472</v>
      </c>
      <c r="H174" s="154" t="s">
        <v>472</v>
      </c>
      <c r="I174" s="154" t="s">
        <v>472</v>
      </c>
      <c r="J174" s="154"/>
    </row>
    <row r="175" spans="1:10">
      <c r="A175" s="155">
        <v>9801</v>
      </c>
      <c r="B175" s="154" t="s">
        <v>472</v>
      </c>
      <c r="C175" s="154">
        <v>25.12</v>
      </c>
      <c r="D175" s="154">
        <v>5.1769999999999996</v>
      </c>
      <c r="E175" s="154" t="s">
        <v>472</v>
      </c>
      <c r="F175" s="154" t="s">
        <v>472</v>
      </c>
      <c r="G175" s="154" t="s">
        <v>472</v>
      </c>
      <c r="H175" s="154" t="s">
        <v>472</v>
      </c>
      <c r="I175" s="154" t="s">
        <v>472</v>
      </c>
      <c r="J175" s="154"/>
    </row>
    <row r="176" spans="1:10">
      <c r="A176" s="155">
        <v>9831</v>
      </c>
      <c r="B176" s="154" t="s">
        <v>472</v>
      </c>
      <c r="C176" s="154">
        <v>25.14</v>
      </c>
      <c r="D176" s="154">
        <v>5.1849999999999996</v>
      </c>
      <c r="E176" s="154" t="s">
        <v>472</v>
      </c>
      <c r="F176" s="154" t="s">
        <v>472</v>
      </c>
      <c r="G176" s="154" t="s">
        <v>472</v>
      </c>
      <c r="H176" s="154" t="s">
        <v>472</v>
      </c>
      <c r="I176" s="154" t="s">
        <v>472</v>
      </c>
      <c r="J176" s="154"/>
    </row>
    <row r="177" spans="1:10">
      <c r="A177" s="155">
        <v>9862</v>
      </c>
      <c r="B177" s="154" t="s">
        <v>472</v>
      </c>
      <c r="C177" s="154">
        <v>25.11</v>
      </c>
      <c r="D177" s="154">
        <v>5.1749999999999998</v>
      </c>
      <c r="E177" s="154" t="s">
        <v>472</v>
      </c>
      <c r="F177" s="154" t="s">
        <v>472</v>
      </c>
      <c r="G177" s="154" t="s">
        <v>472</v>
      </c>
      <c r="H177" s="154" t="s">
        <v>472</v>
      </c>
      <c r="I177" s="154" t="s">
        <v>472</v>
      </c>
      <c r="J177" s="154"/>
    </row>
    <row r="178" spans="1:10">
      <c r="A178" s="155">
        <v>9893</v>
      </c>
      <c r="B178" s="154" t="s">
        <v>472</v>
      </c>
      <c r="C178" s="154">
        <v>25.18</v>
      </c>
      <c r="D178" s="154">
        <v>5.1879999999999997</v>
      </c>
      <c r="E178" s="154" t="s">
        <v>472</v>
      </c>
      <c r="F178" s="154" t="s">
        <v>472</v>
      </c>
      <c r="G178" s="154" t="s">
        <v>472</v>
      </c>
      <c r="H178" s="154" t="s">
        <v>472</v>
      </c>
      <c r="I178" s="154" t="s">
        <v>472</v>
      </c>
      <c r="J178" s="154"/>
    </row>
    <row r="179" spans="1:10">
      <c r="A179" s="155">
        <v>9921</v>
      </c>
      <c r="B179" s="154" t="s">
        <v>472</v>
      </c>
      <c r="C179" s="154">
        <v>25.22</v>
      </c>
      <c r="D179" s="154">
        <v>5.1980000000000004</v>
      </c>
      <c r="E179" s="154" t="s">
        <v>472</v>
      </c>
      <c r="F179" s="154" t="s">
        <v>472</v>
      </c>
      <c r="G179" s="154" t="s">
        <v>472</v>
      </c>
      <c r="H179" s="154" t="s">
        <v>472</v>
      </c>
      <c r="I179" s="154" t="s">
        <v>472</v>
      </c>
      <c r="J179" s="154"/>
    </row>
    <row r="180" spans="1:10">
      <c r="A180" s="155">
        <v>9952</v>
      </c>
      <c r="B180" s="154" t="s">
        <v>472</v>
      </c>
      <c r="C180" s="154">
        <v>25.24</v>
      </c>
      <c r="D180" s="154">
        <v>5.1980000000000004</v>
      </c>
      <c r="E180" s="154" t="s">
        <v>472</v>
      </c>
      <c r="F180" s="154" t="s">
        <v>472</v>
      </c>
      <c r="G180" s="154" t="s">
        <v>472</v>
      </c>
      <c r="H180" s="154" t="s">
        <v>472</v>
      </c>
      <c r="I180" s="154" t="s">
        <v>472</v>
      </c>
      <c r="J180" s="154"/>
    </row>
    <row r="181" spans="1:10">
      <c r="A181" s="155">
        <v>9982</v>
      </c>
      <c r="B181" s="154" t="s">
        <v>472</v>
      </c>
      <c r="C181" s="154">
        <v>25.25</v>
      </c>
      <c r="D181" s="154">
        <v>5.1989999999999998</v>
      </c>
      <c r="E181" s="154" t="s">
        <v>472</v>
      </c>
      <c r="F181" s="154" t="s">
        <v>472</v>
      </c>
      <c r="G181" s="154" t="s">
        <v>472</v>
      </c>
      <c r="H181" s="154" t="s">
        <v>472</v>
      </c>
      <c r="I181" s="154" t="s">
        <v>472</v>
      </c>
      <c r="J181" s="154"/>
    </row>
    <row r="182" spans="1:10">
      <c r="A182" s="155">
        <v>10013</v>
      </c>
      <c r="B182" s="154" t="s">
        <v>472</v>
      </c>
      <c r="C182" s="154">
        <v>25.25</v>
      </c>
      <c r="D182" s="154">
        <v>5.1989999999999998</v>
      </c>
      <c r="E182" s="154" t="s">
        <v>472</v>
      </c>
      <c r="F182" s="154" t="s">
        <v>472</v>
      </c>
      <c r="G182" s="154" t="s">
        <v>472</v>
      </c>
      <c r="H182" s="154" t="s">
        <v>472</v>
      </c>
      <c r="I182" s="154" t="s">
        <v>472</v>
      </c>
      <c r="J182" s="154"/>
    </row>
    <row r="183" spans="1:10">
      <c r="A183" s="155">
        <v>10043</v>
      </c>
      <c r="B183" s="154" t="s">
        <v>472</v>
      </c>
      <c r="C183" s="154">
        <v>25.24</v>
      </c>
      <c r="D183" s="154">
        <v>5.1980000000000004</v>
      </c>
      <c r="E183" s="154" t="s">
        <v>472</v>
      </c>
      <c r="F183" s="154" t="s">
        <v>472</v>
      </c>
      <c r="G183" s="154" t="s">
        <v>472</v>
      </c>
      <c r="H183" s="154" t="s">
        <v>472</v>
      </c>
      <c r="I183" s="154" t="s">
        <v>472</v>
      </c>
      <c r="J183" s="154"/>
    </row>
    <row r="184" spans="1:10">
      <c r="A184" s="155">
        <v>10074</v>
      </c>
      <c r="B184" s="154" t="s">
        <v>472</v>
      </c>
      <c r="C184" s="154">
        <v>25.22</v>
      </c>
      <c r="D184" s="154">
        <v>5.194</v>
      </c>
      <c r="E184" s="154" t="s">
        <v>472</v>
      </c>
      <c r="F184" s="154" t="s">
        <v>472</v>
      </c>
      <c r="G184" s="154" t="s">
        <v>472</v>
      </c>
      <c r="H184" s="154" t="s">
        <v>472</v>
      </c>
      <c r="I184" s="154" t="s">
        <v>472</v>
      </c>
      <c r="J184" s="154"/>
    </row>
    <row r="185" spans="1:10">
      <c r="A185" s="155">
        <v>10105</v>
      </c>
      <c r="B185" s="154" t="s">
        <v>472</v>
      </c>
      <c r="C185" s="154">
        <v>25.21</v>
      </c>
      <c r="D185" s="154">
        <v>5.1870000000000003</v>
      </c>
      <c r="E185" s="154" t="s">
        <v>472</v>
      </c>
      <c r="F185" s="154" t="s">
        <v>472</v>
      </c>
      <c r="G185" s="154" t="s">
        <v>472</v>
      </c>
      <c r="H185" s="154" t="s">
        <v>472</v>
      </c>
      <c r="I185" s="154" t="s">
        <v>472</v>
      </c>
      <c r="J185" s="154"/>
    </row>
    <row r="186" spans="1:10">
      <c r="A186" s="155">
        <v>10135</v>
      </c>
      <c r="B186" s="154" t="s">
        <v>472</v>
      </c>
      <c r="C186" s="154">
        <v>25.22</v>
      </c>
      <c r="D186" s="154">
        <v>5.1859999999999999</v>
      </c>
      <c r="E186" s="154" t="s">
        <v>472</v>
      </c>
      <c r="F186" s="154" t="s">
        <v>472</v>
      </c>
      <c r="G186" s="154" t="s">
        <v>472</v>
      </c>
      <c r="H186" s="154" t="s">
        <v>472</v>
      </c>
      <c r="I186" s="154" t="s">
        <v>472</v>
      </c>
      <c r="J186" s="154"/>
    </row>
    <row r="187" spans="1:10">
      <c r="A187" s="155">
        <v>10166</v>
      </c>
      <c r="B187" s="154" t="s">
        <v>472</v>
      </c>
      <c r="C187" s="154">
        <v>25.25</v>
      </c>
      <c r="D187" s="154">
        <v>5.1849999999999996</v>
      </c>
      <c r="E187" s="154" t="s">
        <v>472</v>
      </c>
      <c r="F187" s="154" t="s">
        <v>472</v>
      </c>
      <c r="G187" s="154" t="s">
        <v>472</v>
      </c>
      <c r="H187" s="154" t="s">
        <v>472</v>
      </c>
      <c r="I187" s="154" t="s">
        <v>472</v>
      </c>
      <c r="J187" s="154"/>
    </row>
    <row r="188" spans="1:10">
      <c r="A188" s="155">
        <v>10196</v>
      </c>
      <c r="B188" s="154" t="s">
        <v>472</v>
      </c>
      <c r="C188" s="154">
        <v>25.27</v>
      </c>
      <c r="D188" s="154">
        <v>5.1849999999999996</v>
      </c>
      <c r="E188" s="154" t="s">
        <v>472</v>
      </c>
      <c r="F188" s="154" t="s">
        <v>472</v>
      </c>
      <c r="G188" s="154" t="s">
        <v>472</v>
      </c>
      <c r="H188" s="154" t="s">
        <v>472</v>
      </c>
      <c r="I188" s="154" t="s">
        <v>472</v>
      </c>
      <c r="J188" s="154"/>
    </row>
    <row r="189" spans="1:10">
      <c r="A189" s="155">
        <v>10227</v>
      </c>
      <c r="B189" s="154" t="s">
        <v>472</v>
      </c>
      <c r="C189" s="154">
        <v>25.28</v>
      </c>
      <c r="D189" s="154">
        <v>5.1769999999999996</v>
      </c>
      <c r="E189" s="154" t="s">
        <v>472</v>
      </c>
      <c r="F189" s="154" t="s">
        <v>472</v>
      </c>
      <c r="G189" s="154" t="s">
        <v>472</v>
      </c>
      <c r="H189" s="154" t="s">
        <v>472</v>
      </c>
      <c r="I189" s="154" t="s">
        <v>472</v>
      </c>
      <c r="J189" s="154"/>
    </row>
    <row r="190" spans="1:10">
      <c r="A190" s="155">
        <v>10258</v>
      </c>
      <c r="B190" s="154" t="s">
        <v>472</v>
      </c>
      <c r="C190" s="154">
        <v>25.3</v>
      </c>
      <c r="D190" s="154">
        <v>5.1890000000000001</v>
      </c>
      <c r="E190" s="154" t="s">
        <v>472</v>
      </c>
      <c r="F190" s="154" t="s">
        <v>472</v>
      </c>
      <c r="G190" s="154" t="s">
        <v>472</v>
      </c>
      <c r="H190" s="154" t="s">
        <v>472</v>
      </c>
      <c r="I190" s="154" t="s">
        <v>472</v>
      </c>
      <c r="J190" s="154"/>
    </row>
    <row r="191" spans="1:10">
      <c r="A191" s="155">
        <v>10287</v>
      </c>
      <c r="B191" s="154" t="s">
        <v>472</v>
      </c>
      <c r="C191" s="154">
        <v>25.344999999999999</v>
      </c>
      <c r="D191" s="154">
        <v>5.1970000000000001</v>
      </c>
      <c r="E191" s="154" t="s">
        <v>472</v>
      </c>
      <c r="F191" s="154" t="s">
        <v>472</v>
      </c>
      <c r="G191" s="154" t="s">
        <v>472</v>
      </c>
      <c r="H191" s="154" t="s">
        <v>472</v>
      </c>
      <c r="I191" s="154" t="s">
        <v>472</v>
      </c>
      <c r="J191" s="154"/>
    </row>
    <row r="192" spans="1:10">
      <c r="A192" s="155">
        <v>10318</v>
      </c>
      <c r="B192" s="154" t="s">
        <v>472</v>
      </c>
      <c r="C192" s="154">
        <v>25.34</v>
      </c>
      <c r="D192" s="154">
        <v>5.1920000000000002</v>
      </c>
      <c r="E192" s="154" t="s">
        <v>472</v>
      </c>
      <c r="F192" s="154" t="s">
        <v>472</v>
      </c>
      <c r="G192" s="154" t="s">
        <v>472</v>
      </c>
      <c r="H192" s="154" t="s">
        <v>472</v>
      </c>
      <c r="I192" s="154" t="s">
        <v>472</v>
      </c>
      <c r="J192" s="154"/>
    </row>
    <row r="193" spans="1:10">
      <c r="A193" s="155">
        <v>10348</v>
      </c>
      <c r="B193" s="154" t="s">
        <v>472</v>
      </c>
      <c r="C193" s="154">
        <v>25.331</v>
      </c>
      <c r="D193" s="154">
        <v>5.1879999999999997</v>
      </c>
      <c r="E193" s="154" t="s">
        <v>472</v>
      </c>
      <c r="F193" s="154" t="s">
        <v>472</v>
      </c>
      <c r="G193" s="154" t="s">
        <v>472</v>
      </c>
      <c r="H193" s="154" t="s">
        <v>472</v>
      </c>
      <c r="I193" s="154" t="s">
        <v>472</v>
      </c>
      <c r="J193" s="154"/>
    </row>
    <row r="194" spans="1:10">
      <c r="A194" s="155">
        <v>10379</v>
      </c>
      <c r="B194" s="154" t="s">
        <v>472</v>
      </c>
      <c r="C194" s="154">
        <v>25.327000000000002</v>
      </c>
      <c r="D194" s="154">
        <v>5.1879999999999997</v>
      </c>
      <c r="E194" s="154" t="s">
        <v>472</v>
      </c>
      <c r="F194" s="154" t="s">
        <v>472</v>
      </c>
      <c r="G194" s="154" t="s">
        <v>472</v>
      </c>
      <c r="H194" s="154" t="s">
        <v>472</v>
      </c>
      <c r="I194" s="154" t="s">
        <v>472</v>
      </c>
      <c r="J194" s="154"/>
    </row>
    <row r="195" spans="1:10">
      <c r="A195" s="155">
        <v>10409</v>
      </c>
      <c r="B195" s="154" t="s">
        <v>472</v>
      </c>
      <c r="C195" s="154">
        <v>25.317</v>
      </c>
      <c r="D195" s="154">
        <v>5.1870000000000003</v>
      </c>
      <c r="E195" s="154" t="s">
        <v>472</v>
      </c>
      <c r="F195" s="154" t="s">
        <v>472</v>
      </c>
      <c r="G195" s="154" t="s">
        <v>472</v>
      </c>
      <c r="H195" s="154" t="s">
        <v>472</v>
      </c>
      <c r="I195" s="154" t="s">
        <v>472</v>
      </c>
      <c r="J195" s="154"/>
    </row>
    <row r="196" spans="1:10">
      <c r="A196" s="155">
        <v>10440</v>
      </c>
      <c r="B196" s="154" t="s">
        <v>472</v>
      </c>
      <c r="C196" s="154">
        <v>25.254000000000001</v>
      </c>
      <c r="D196" s="154">
        <v>5.1909999999999998</v>
      </c>
      <c r="E196" s="154" t="s">
        <v>472</v>
      </c>
      <c r="F196" s="154" t="s">
        <v>472</v>
      </c>
      <c r="G196" s="154" t="s">
        <v>472</v>
      </c>
      <c r="H196" s="154" t="s">
        <v>472</v>
      </c>
      <c r="I196" s="154" t="s">
        <v>472</v>
      </c>
      <c r="J196" s="154"/>
    </row>
    <row r="197" spans="1:10">
      <c r="A197" s="155">
        <v>10471</v>
      </c>
      <c r="B197" s="154" t="s">
        <v>472</v>
      </c>
      <c r="C197" s="154">
        <v>25.210999999999999</v>
      </c>
      <c r="D197" s="154">
        <v>5.194</v>
      </c>
      <c r="E197" s="154" t="s">
        <v>472</v>
      </c>
      <c r="F197" s="154" t="s">
        <v>472</v>
      </c>
      <c r="G197" s="154" t="s">
        <v>472</v>
      </c>
      <c r="H197" s="154" t="s">
        <v>472</v>
      </c>
      <c r="I197" s="154" t="s">
        <v>472</v>
      </c>
      <c r="J197" s="154"/>
    </row>
    <row r="198" spans="1:10">
      <c r="A198" s="155">
        <v>10501</v>
      </c>
      <c r="B198" s="154" t="s">
        <v>472</v>
      </c>
      <c r="C198" s="154">
        <v>25.2</v>
      </c>
      <c r="D198" s="154">
        <v>5.1950000000000003</v>
      </c>
      <c r="E198" s="154" t="s">
        <v>472</v>
      </c>
      <c r="F198" s="154" t="s">
        <v>472</v>
      </c>
      <c r="G198" s="154" t="s">
        <v>472</v>
      </c>
      <c r="H198" s="154" t="s">
        <v>472</v>
      </c>
      <c r="I198" s="154" t="s">
        <v>472</v>
      </c>
      <c r="J198" s="154"/>
    </row>
    <row r="199" spans="1:10">
      <c r="A199" s="155">
        <v>10532</v>
      </c>
      <c r="B199" s="154" t="s">
        <v>472</v>
      </c>
      <c r="C199" s="154">
        <v>25.199000000000002</v>
      </c>
      <c r="D199" s="154">
        <v>5.1959999999999997</v>
      </c>
      <c r="E199" s="154" t="s">
        <v>472</v>
      </c>
      <c r="F199" s="154" t="s">
        <v>472</v>
      </c>
      <c r="G199" s="154" t="s">
        <v>472</v>
      </c>
      <c r="H199" s="154" t="s">
        <v>472</v>
      </c>
      <c r="I199" s="154" t="s">
        <v>472</v>
      </c>
      <c r="J199" s="154"/>
    </row>
    <row r="200" spans="1:10">
      <c r="A200" s="155">
        <v>10562</v>
      </c>
      <c r="B200" s="154" t="s">
        <v>472</v>
      </c>
      <c r="C200" s="154">
        <v>25.19</v>
      </c>
      <c r="D200" s="154">
        <v>5.194</v>
      </c>
      <c r="E200" s="154" t="s">
        <v>472</v>
      </c>
      <c r="F200" s="154" t="s">
        <v>472</v>
      </c>
      <c r="G200" s="154" t="s">
        <v>472</v>
      </c>
      <c r="H200" s="154" t="s">
        <v>472</v>
      </c>
      <c r="I200" s="154" t="s">
        <v>472</v>
      </c>
      <c r="J200" s="154"/>
    </row>
    <row r="201" spans="1:10">
      <c r="A201" s="155">
        <v>10593</v>
      </c>
      <c r="B201" s="154" t="s">
        <v>472</v>
      </c>
      <c r="C201" s="154">
        <v>25.178000000000001</v>
      </c>
      <c r="D201" s="154">
        <v>5.1879999999999997</v>
      </c>
      <c r="E201" s="154" t="s">
        <v>472</v>
      </c>
      <c r="F201" s="154" t="s">
        <v>472</v>
      </c>
      <c r="G201" s="154" t="s">
        <v>472</v>
      </c>
      <c r="H201" s="154" t="s">
        <v>472</v>
      </c>
      <c r="I201" s="154" t="s">
        <v>472</v>
      </c>
      <c r="J201" s="154"/>
    </row>
    <row r="202" spans="1:10">
      <c r="A202" s="155">
        <v>10624</v>
      </c>
      <c r="B202" s="154" t="s">
        <v>472</v>
      </c>
      <c r="C202" s="154">
        <v>25.207000000000001</v>
      </c>
      <c r="D202" s="154">
        <v>5.1970000000000001</v>
      </c>
      <c r="E202" s="154" t="s">
        <v>472</v>
      </c>
      <c r="F202" s="154" t="s">
        <v>472</v>
      </c>
      <c r="G202" s="154" t="s">
        <v>472</v>
      </c>
      <c r="H202" s="154" t="s">
        <v>472</v>
      </c>
      <c r="I202" s="154" t="s">
        <v>472</v>
      </c>
      <c r="J202" s="154"/>
    </row>
    <row r="203" spans="1:10">
      <c r="A203" s="155">
        <v>10652</v>
      </c>
      <c r="B203" s="154" t="s">
        <v>472</v>
      </c>
      <c r="C203" s="154">
        <v>25.23</v>
      </c>
      <c r="D203" s="154">
        <v>5.1989999999999998</v>
      </c>
      <c r="E203" s="154" t="s">
        <v>472</v>
      </c>
      <c r="F203" s="154" t="s">
        <v>472</v>
      </c>
      <c r="G203" s="154" t="s">
        <v>472</v>
      </c>
      <c r="H203" s="154" t="s">
        <v>472</v>
      </c>
      <c r="I203" s="154" t="s">
        <v>472</v>
      </c>
      <c r="J203" s="154"/>
    </row>
    <row r="204" spans="1:10">
      <c r="A204" s="155">
        <v>10683</v>
      </c>
      <c r="B204" s="154" t="s">
        <v>472</v>
      </c>
      <c r="C204" s="154">
        <v>25.23</v>
      </c>
      <c r="D204" s="154">
        <v>5.1989999999999998</v>
      </c>
      <c r="E204" s="154" t="s">
        <v>472</v>
      </c>
      <c r="F204" s="154" t="s">
        <v>472</v>
      </c>
      <c r="G204" s="154" t="s">
        <v>472</v>
      </c>
      <c r="H204" s="154" t="s">
        <v>472</v>
      </c>
      <c r="I204" s="154" t="s">
        <v>472</v>
      </c>
      <c r="J204" s="154"/>
    </row>
    <row r="205" spans="1:10">
      <c r="A205" s="155">
        <v>10713</v>
      </c>
      <c r="B205" s="154" t="s">
        <v>472</v>
      </c>
      <c r="C205" s="154">
        <v>25.213999999999999</v>
      </c>
      <c r="D205" s="154">
        <v>5.1950000000000003</v>
      </c>
      <c r="E205" s="154" t="s">
        <v>472</v>
      </c>
      <c r="F205" s="154" t="s">
        <v>472</v>
      </c>
      <c r="G205" s="154" t="s">
        <v>472</v>
      </c>
      <c r="H205" s="154" t="s">
        <v>472</v>
      </c>
      <c r="I205" s="154" t="s">
        <v>472</v>
      </c>
      <c r="J205" s="154"/>
    </row>
    <row r="206" spans="1:10">
      <c r="A206" s="155">
        <v>10744</v>
      </c>
      <c r="B206" s="154" t="s">
        <v>472</v>
      </c>
      <c r="C206" s="154">
        <v>25.19</v>
      </c>
      <c r="D206" s="154">
        <v>5.1929999999999996</v>
      </c>
      <c r="E206" s="154" t="s">
        <v>472</v>
      </c>
      <c r="F206" s="154" t="s">
        <v>472</v>
      </c>
      <c r="G206" s="154" t="s">
        <v>472</v>
      </c>
      <c r="H206" s="154" t="s">
        <v>472</v>
      </c>
      <c r="I206" s="154" t="s">
        <v>472</v>
      </c>
      <c r="J206" s="154"/>
    </row>
    <row r="207" spans="1:10">
      <c r="A207" s="155">
        <v>10774</v>
      </c>
      <c r="B207" s="154" t="s">
        <v>472</v>
      </c>
      <c r="C207" s="154">
        <v>25.196999999999999</v>
      </c>
      <c r="D207" s="154">
        <v>5.1970000000000001</v>
      </c>
      <c r="E207" s="154" t="s">
        <v>472</v>
      </c>
      <c r="F207" s="154" t="s">
        <v>472</v>
      </c>
      <c r="G207" s="154" t="s">
        <v>472</v>
      </c>
      <c r="H207" s="154" t="s">
        <v>472</v>
      </c>
      <c r="I207" s="154" t="s">
        <v>472</v>
      </c>
      <c r="J207" s="154"/>
    </row>
    <row r="208" spans="1:10">
      <c r="A208" s="155">
        <v>10805</v>
      </c>
      <c r="B208" s="154" t="s">
        <v>472</v>
      </c>
      <c r="C208" s="154">
        <v>25.218</v>
      </c>
      <c r="D208" s="154">
        <v>5.1980000000000004</v>
      </c>
      <c r="E208" s="154" t="s">
        <v>472</v>
      </c>
      <c r="F208" s="154" t="s">
        <v>472</v>
      </c>
      <c r="G208" s="154" t="s">
        <v>472</v>
      </c>
      <c r="H208" s="154" t="s">
        <v>472</v>
      </c>
      <c r="I208" s="154" t="s">
        <v>472</v>
      </c>
      <c r="J208" s="154"/>
    </row>
    <row r="209" spans="1:10">
      <c r="A209" s="155">
        <v>10836</v>
      </c>
      <c r="B209" s="154" t="s">
        <v>472</v>
      </c>
      <c r="C209" s="154">
        <v>25.202000000000002</v>
      </c>
      <c r="D209" s="154">
        <v>5.1980000000000004</v>
      </c>
      <c r="E209" s="154" t="s">
        <v>472</v>
      </c>
      <c r="F209" s="154" t="s">
        <v>472</v>
      </c>
      <c r="G209" s="154" t="s">
        <v>472</v>
      </c>
      <c r="H209" s="154" t="s">
        <v>472</v>
      </c>
      <c r="I209" s="154" t="s">
        <v>472</v>
      </c>
      <c r="J209" s="154"/>
    </row>
    <row r="210" spans="1:10">
      <c r="A210" s="155">
        <v>10866</v>
      </c>
      <c r="B210" s="154" t="s">
        <v>472</v>
      </c>
      <c r="C210" s="154">
        <v>25.164000000000001</v>
      </c>
      <c r="D210" s="154">
        <v>5.1909999999999998</v>
      </c>
      <c r="E210" s="154" t="s">
        <v>472</v>
      </c>
      <c r="F210" s="154" t="s">
        <v>472</v>
      </c>
      <c r="G210" s="154" t="s">
        <v>472</v>
      </c>
      <c r="H210" s="154" t="s">
        <v>472</v>
      </c>
      <c r="I210" s="154" t="s">
        <v>472</v>
      </c>
      <c r="J210" s="154"/>
    </row>
    <row r="211" spans="1:10">
      <c r="A211" s="155">
        <v>10897</v>
      </c>
      <c r="B211" s="154" t="s">
        <v>472</v>
      </c>
      <c r="C211" s="154">
        <v>25.175000000000001</v>
      </c>
      <c r="D211" s="154">
        <v>5.17</v>
      </c>
      <c r="E211" s="154" t="s">
        <v>472</v>
      </c>
      <c r="F211" s="154" t="s">
        <v>472</v>
      </c>
      <c r="G211" s="154" t="s">
        <v>472</v>
      </c>
      <c r="H211" s="154" t="s">
        <v>472</v>
      </c>
      <c r="I211" s="154" t="s">
        <v>472</v>
      </c>
      <c r="J211" s="154"/>
    </row>
    <row r="212" spans="1:10">
      <c r="A212" s="155">
        <v>10927</v>
      </c>
      <c r="B212" s="154" t="s">
        <v>472</v>
      </c>
      <c r="C212" s="154">
        <v>25.15</v>
      </c>
      <c r="D212" s="154">
        <v>5.1559999999999997</v>
      </c>
      <c r="E212" s="154" t="s">
        <v>472</v>
      </c>
      <c r="F212" s="154" t="s">
        <v>472</v>
      </c>
      <c r="G212" s="154" t="s">
        <v>472</v>
      </c>
      <c r="H212" s="154" t="s">
        <v>472</v>
      </c>
      <c r="I212" s="154" t="s">
        <v>472</v>
      </c>
      <c r="J212" s="154"/>
    </row>
    <row r="213" spans="1:10">
      <c r="A213" s="155">
        <v>10958</v>
      </c>
      <c r="B213" s="154" t="s">
        <v>472</v>
      </c>
      <c r="C213" s="154">
        <v>25.108000000000001</v>
      </c>
      <c r="D213" s="154">
        <v>5.1440000000000001</v>
      </c>
      <c r="E213" s="154" t="s">
        <v>472</v>
      </c>
      <c r="F213" s="154" t="s">
        <v>472</v>
      </c>
      <c r="G213" s="154" t="s">
        <v>472</v>
      </c>
      <c r="H213" s="154" t="s">
        <v>472</v>
      </c>
      <c r="I213" s="154" t="s">
        <v>472</v>
      </c>
      <c r="J213" s="154"/>
    </row>
    <row r="214" spans="1:10">
      <c r="A214" s="155">
        <v>10989</v>
      </c>
      <c r="B214" s="154" t="s">
        <v>472</v>
      </c>
      <c r="C214" s="154">
        <v>25.161999999999999</v>
      </c>
      <c r="D214" s="154">
        <v>5.1680000000000001</v>
      </c>
      <c r="E214" s="154" t="s">
        <v>472</v>
      </c>
      <c r="F214" s="154" t="s">
        <v>472</v>
      </c>
      <c r="G214" s="154" t="s">
        <v>472</v>
      </c>
      <c r="H214" s="154" t="s">
        <v>472</v>
      </c>
      <c r="I214" s="154" t="s">
        <v>472</v>
      </c>
      <c r="J214" s="154"/>
    </row>
    <row r="215" spans="1:10">
      <c r="A215" s="155">
        <v>11017</v>
      </c>
      <c r="B215" s="154" t="s">
        <v>472</v>
      </c>
      <c r="C215" s="154">
        <v>25.198</v>
      </c>
      <c r="D215" s="154">
        <v>5.1820000000000004</v>
      </c>
      <c r="E215" s="154" t="s">
        <v>472</v>
      </c>
      <c r="F215" s="154" t="s">
        <v>472</v>
      </c>
      <c r="G215" s="154" t="s">
        <v>472</v>
      </c>
      <c r="H215" s="154" t="s">
        <v>472</v>
      </c>
      <c r="I215" s="154" t="s">
        <v>472</v>
      </c>
      <c r="J215" s="154"/>
    </row>
    <row r="216" spans="1:10">
      <c r="A216" s="155">
        <v>11048</v>
      </c>
      <c r="B216" s="154" t="s">
        <v>472</v>
      </c>
      <c r="C216" s="154">
        <v>25.135999999999999</v>
      </c>
      <c r="D216" s="154">
        <v>5.1689999999999996</v>
      </c>
      <c r="E216" s="154" t="s">
        <v>472</v>
      </c>
      <c r="F216" s="154" t="s">
        <v>472</v>
      </c>
      <c r="G216" s="154" t="s">
        <v>472</v>
      </c>
      <c r="H216" s="154" t="s">
        <v>472</v>
      </c>
      <c r="I216" s="154" t="s">
        <v>472</v>
      </c>
      <c r="J216" s="154"/>
    </row>
    <row r="217" spans="1:10">
      <c r="A217" s="155">
        <v>11078</v>
      </c>
      <c r="B217" s="154" t="s">
        <v>472</v>
      </c>
      <c r="C217" s="154">
        <v>25.094000000000001</v>
      </c>
      <c r="D217" s="154">
        <v>5.16</v>
      </c>
      <c r="E217" s="154" t="s">
        <v>472</v>
      </c>
      <c r="F217" s="154" t="s">
        <v>472</v>
      </c>
      <c r="G217" s="154" t="s">
        <v>472</v>
      </c>
      <c r="H217" s="154" t="s">
        <v>472</v>
      </c>
      <c r="I217" s="154" t="s">
        <v>472</v>
      </c>
      <c r="J217" s="154"/>
    </row>
    <row r="218" spans="1:10">
      <c r="A218" s="155">
        <v>11109</v>
      </c>
      <c r="B218" s="154" t="s">
        <v>472</v>
      </c>
      <c r="C218" s="154">
        <v>25.106000000000002</v>
      </c>
      <c r="D218" s="154">
        <v>5.1660000000000004</v>
      </c>
      <c r="E218" s="154" t="s">
        <v>472</v>
      </c>
      <c r="F218" s="154" t="s">
        <v>472</v>
      </c>
      <c r="G218" s="154" t="s">
        <v>472</v>
      </c>
      <c r="H218" s="154" t="s">
        <v>472</v>
      </c>
      <c r="I218" s="154" t="s">
        <v>472</v>
      </c>
      <c r="J218" s="154"/>
    </row>
    <row r="219" spans="1:10">
      <c r="A219" s="155">
        <v>11139</v>
      </c>
      <c r="B219" s="154" t="s">
        <v>472</v>
      </c>
      <c r="C219" s="154">
        <v>25.082999999999998</v>
      </c>
      <c r="D219" s="154">
        <v>5.1630000000000003</v>
      </c>
      <c r="E219" s="154" t="s">
        <v>472</v>
      </c>
      <c r="F219" s="154" t="s">
        <v>472</v>
      </c>
      <c r="G219" s="154" t="s">
        <v>472</v>
      </c>
      <c r="H219" s="154" t="s">
        <v>472</v>
      </c>
      <c r="I219" s="154" t="s">
        <v>472</v>
      </c>
      <c r="J219" s="154"/>
    </row>
    <row r="220" spans="1:10">
      <c r="A220" s="155">
        <v>11170</v>
      </c>
      <c r="B220" s="154" t="s">
        <v>472</v>
      </c>
      <c r="C220" s="154">
        <v>25.042999999999999</v>
      </c>
      <c r="D220" s="154">
        <v>5.1470000000000002</v>
      </c>
      <c r="E220" s="154" t="s">
        <v>472</v>
      </c>
      <c r="F220" s="154" t="s">
        <v>472</v>
      </c>
      <c r="G220" s="154" t="s">
        <v>472</v>
      </c>
      <c r="H220" s="154" t="s">
        <v>472</v>
      </c>
      <c r="I220" s="154" t="s">
        <v>472</v>
      </c>
      <c r="J220" s="154"/>
    </row>
    <row r="221" spans="1:10">
      <c r="A221" s="155">
        <v>11201</v>
      </c>
      <c r="B221" s="154" t="s">
        <v>472</v>
      </c>
      <c r="C221" s="154">
        <v>25.047000000000001</v>
      </c>
      <c r="D221" s="154">
        <v>5.1420000000000003</v>
      </c>
      <c r="E221" s="154" t="s">
        <v>472</v>
      </c>
      <c r="F221" s="154" t="s">
        <v>472</v>
      </c>
      <c r="G221" s="154" t="s">
        <v>472</v>
      </c>
      <c r="H221" s="154" t="s">
        <v>472</v>
      </c>
      <c r="I221" s="154" t="s">
        <v>472</v>
      </c>
      <c r="J221" s="154"/>
    </row>
    <row r="222" spans="1:10">
      <c r="A222" s="155">
        <v>11231</v>
      </c>
      <c r="B222" s="154" t="s">
        <v>472</v>
      </c>
      <c r="C222" s="154">
        <v>25.047999999999998</v>
      </c>
      <c r="D222" s="154">
        <v>5.1520000000000001</v>
      </c>
      <c r="E222" s="154" t="s">
        <v>472</v>
      </c>
      <c r="F222" s="154" t="s">
        <v>472</v>
      </c>
      <c r="G222" s="154" t="s">
        <v>472</v>
      </c>
      <c r="H222" s="154" t="s">
        <v>472</v>
      </c>
      <c r="I222" s="154" t="s">
        <v>472</v>
      </c>
      <c r="J222" s="154"/>
    </row>
    <row r="223" spans="1:10">
      <c r="A223" s="155">
        <v>11262</v>
      </c>
      <c r="B223" s="154" t="s">
        <v>472</v>
      </c>
      <c r="C223" s="154">
        <v>25.02</v>
      </c>
      <c r="D223" s="154">
        <v>5.149</v>
      </c>
      <c r="E223" s="154" t="s">
        <v>472</v>
      </c>
      <c r="F223" s="154" t="s">
        <v>472</v>
      </c>
      <c r="G223" s="154" t="s">
        <v>472</v>
      </c>
      <c r="H223" s="154" t="s">
        <v>472</v>
      </c>
      <c r="I223" s="154" t="s">
        <v>472</v>
      </c>
      <c r="J223" s="154"/>
    </row>
    <row r="224" spans="1:10">
      <c r="A224" s="155">
        <v>11292</v>
      </c>
      <c r="B224" s="154" t="s">
        <v>472</v>
      </c>
      <c r="C224" s="154">
        <v>25.047999999999998</v>
      </c>
      <c r="D224" s="154">
        <v>5.1580000000000004</v>
      </c>
      <c r="E224" s="154" t="s">
        <v>472</v>
      </c>
      <c r="F224" s="154" t="s">
        <v>472</v>
      </c>
      <c r="G224" s="154" t="s">
        <v>472</v>
      </c>
      <c r="H224" s="154" t="s">
        <v>472</v>
      </c>
      <c r="I224" s="154" t="s">
        <v>472</v>
      </c>
      <c r="J224" s="154"/>
    </row>
    <row r="225" spans="1:10">
      <c r="A225" s="155">
        <v>11323</v>
      </c>
      <c r="B225" s="154" t="s">
        <v>472</v>
      </c>
      <c r="C225" s="154">
        <v>25.036999999999999</v>
      </c>
      <c r="D225" s="154">
        <v>5.1550000000000002</v>
      </c>
      <c r="E225" s="154" t="s">
        <v>472</v>
      </c>
      <c r="F225" s="154" t="s">
        <v>472</v>
      </c>
      <c r="G225" s="154" t="s">
        <v>472</v>
      </c>
      <c r="H225" s="154" t="s">
        <v>472</v>
      </c>
      <c r="I225" s="154" t="s">
        <v>472</v>
      </c>
      <c r="J225" s="154"/>
    </row>
    <row r="226" spans="1:10">
      <c r="A226" s="155">
        <v>11354</v>
      </c>
      <c r="B226" s="154" t="s">
        <v>472</v>
      </c>
      <c r="C226" s="154">
        <v>25.077000000000002</v>
      </c>
      <c r="D226" s="154">
        <v>5.165</v>
      </c>
      <c r="E226" s="154" t="s">
        <v>472</v>
      </c>
      <c r="F226" s="154" t="s">
        <v>472</v>
      </c>
      <c r="G226" s="154" t="s">
        <v>472</v>
      </c>
      <c r="H226" s="154" t="s">
        <v>472</v>
      </c>
      <c r="I226" s="154" t="s">
        <v>472</v>
      </c>
      <c r="J226" s="154"/>
    </row>
    <row r="227" spans="1:10">
      <c r="A227" s="155">
        <v>11382</v>
      </c>
      <c r="B227" s="154" t="s">
        <v>472</v>
      </c>
      <c r="C227" s="154">
        <v>25.178999999999998</v>
      </c>
      <c r="D227" s="154">
        <v>5.1820000000000004</v>
      </c>
      <c r="E227" s="154" t="s">
        <v>472</v>
      </c>
      <c r="F227" s="154" t="s">
        <v>472</v>
      </c>
      <c r="G227" s="154" t="s">
        <v>472</v>
      </c>
      <c r="H227" s="154" t="s">
        <v>472</v>
      </c>
      <c r="I227" s="154" t="s">
        <v>472</v>
      </c>
      <c r="J227" s="154"/>
    </row>
    <row r="228" spans="1:10">
      <c r="A228" s="155">
        <v>11413</v>
      </c>
      <c r="B228" s="154" t="s">
        <v>472</v>
      </c>
      <c r="C228" s="154">
        <v>25.245000000000001</v>
      </c>
      <c r="D228" s="154">
        <v>5.1959999999999997</v>
      </c>
      <c r="E228" s="154" t="s">
        <v>472</v>
      </c>
      <c r="F228" s="154" t="s">
        <v>472</v>
      </c>
      <c r="G228" s="154" t="s">
        <v>472</v>
      </c>
      <c r="H228" s="154" t="s">
        <v>472</v>
      </c>
      <c r="I228" s="154" t="s">
        <v>472</v>
      </c>
      <c r="J228" s="154"/>
    </row>
    <row r="229" spans="1:10">
      <c r="A229" s="155">
        <v>11443</v>
      </c>
      <c r="B229" s="154" t="s">
        <v>472</v>
      </c>
      <c r="C229" s="154">
        <v>25.231999999999999</v>
      </c>
      <c r="D229" s="154">
        <v>5.1920000000000002</v>
      </c>
      <c r="E229" s="154" t="s">
        <v>472</v>
      </c>
      <c r="F229" s="154" t="s">
        <v>472</v>
      </c>
      <c r="G229" s="154" t="s">
        <v>472</v>
      </c>
      <c r="H229" s="154" t="s">
        <v>472</v>
      </c>
      <c r="I229" s="154" t="s">
        <v>472</v>
      </c>
      <c r="J229" s="154"/>
    </row>
    <row r="230" spans="1:10">
      <c r="A230" s="155">
        <v>11474</v>
      </c>
      <c r="B230" s="154" t="s">
        <v>472</v>
      </c>
      <c r="C230" s="154">
        <v>25.216999999999999</v>
      </c>
      <c r="D230" s="154">
        <v>5.1840000000000002</v>
      </c>
      <c r="E230" s="154" t="s">
        <v>472</v>
      </c>
      <c r="F230" s="154" t="s">
        <v>472</v>
      </c>
      <c r="G230" s="154" t="s">
        <v>472</v>
      </c>
      <c r="H230" s="154" t="s">
        <v>472</v>
      </c>
      <c r="I230" s="154" t="s">
        <v>472</v>
      </c>
      <c r="J230" s="154"/>
    </row>
    <row r="231" spans="1:10">
      <c r="A231" s="155">
        <v>11504</v>
      </c>
      <c r="B231" s="154" t="s">
        <v>472</v>
      </c>
      <c r="C231" s="154">
        <v>25.08</v>
      </c>
      <c r="D231" s="154">
        <v>5.1559999999999997</v>
      </c>
      <c r="E231" s="154" t="s">
        <v>472</v>
      </c>
      <c r="F231" s="154" t="s">
        <v>472</v>
      </c>
      <c r="G231" s="154" t="s">
        <v>472</v>
      </c>
      <c r="H231" s="154" t="s">
        <v>472</v>
      </c>
      <c r="I231" s="154" t="s">
        <v>472</v>
      </c>
      <c r="J231" s="154"/>
    </row>
    <row r="232" spans="1:10">
      <c r="A232" s="155">
        <v>11535</v>
      </c>
      <c r="B232" s="154" t="s">
        <v>472</v>
      </c>
      <c r="C232" s="154">
        <v>24.995000000000001</v>
      </c>
      <c r="D232" s="154">
        <v>5.1459999999999999</v>
      </c>
      <c r="E232" s="154" t="s">
        <v>472</v>
      </c>
      <c r="F232" s="154" t="s">
        <v>472</v>
      </c>
      <c r="G232" s="154" t="s">
        <v>472</v>
      </c>
      <c r="H232" s="154" t="s">
        <v>472</v>
      </c>
      <c r="I232" s="154" t="s">
        <v>472</v>
      </c>
      <c r="J232" s="154"/>
    </row>
    <row r="233" spans="1:10">
      <c r="A233" s="155">
        <v>11566</v>
      </c>
      <c r="B233" s="154" t="s">
        <v>472</v>
      </c>
      <c r="C233" s="154">
        <v>24.927</v>
      </c>
      <c r="D233" s="154">
        <v>5.1310000000000002</v>
      </c>
      <c r="E233" s="154" t="s">
        <v>472</v>
      </c>
      <c r="F233" s="154" t="s">
        <v>472</v>
      </c>
      <c r="G233" s="154" t="s">
        <v>472</v>
      </c>
      <c r="H233" s="154" t="s">
        <v>472</v>
      </c>
      <c r="I233" s="154" t="s">
        <v>472</v>
      </c>
      <c r="J233" s="154"/>
    </row>
    <row r="234" spans="1:10">
      <c r="A234" s="155">
        <v>11596</v>
      </c>
      <c r="B234" s="154" t="s">
        <v>472</v>
      </c>
      <c r="C234" s="154">
        <v>23.163</v>
      </c>
      <c r="D234" s="154">
        <v>5.1230000000000002</v>
      </c>
      <c r="E234" s="154" t="s">
        <v>472</v>
      </c>
      <c r="F234" s="154" t="s">
        <v>472</v>
      </c>
      <c r="G234" s="154" t="s">
        <v>472</v>
      </c>
      <c r="H234" s="154" t="s">
        <v>472</v>
      </c>
      <c r="I234" s="154" t="s">
        <v>472</v>
      </c>
      <c r="J234" s="154"/>
    </row>
    <row r="235" spans="1:10">
      <c r="A235" s="155">
        <v>11627</v>
      </c>
      <c r="B235" s="154" t="s">
        <v>472</v>
      </c>
      <c r="C235" s="154">
        <v>19.786000000000001</v>
      </c>
      <c r="D235" s="154">
        <v>5.1040000000000001</v>
      </c>
      <c r="E235" s="154" t="s">
        <v>472</v>
      </c>
      <c r="F235" s="154" t="s">
        <v>472</v>
      </c>
      <c r="G235" s="154" t="s">
        <v>472</v>
      </c>
      <c r="H235" s="154" t="s">
        <v>472</v>
      </c>
      <c r="I235" s="154" t="s">
        <v>472</v>
      </c>
      <c r="J235" s="154"/>
    </row>
    <row r="236" spans="1:10">
      <c r="A236" s="155">
        <v>11657</v>
      </c>
      <c r="B236" s="154" t="s">
        <v>472</v>
      </c>
      <c r="C236" s="154">
        <v>19.114999999999998</v>
      </c>
      <c r="D236" s="154">
        <v>5.1360000000000001</v>
      </c>
      <c r="E236" s="154" t="s">
        <v>472</v>
      </c>
      <c r="F236" s="154" t="s">
        <v>472</v>
      </c>
      <c r="G236" s="154" t="s">
        <v>472</v>
      </c>
      <c r="H236" s="154" t="s">
        <v>472</v>
      </c>
      <c r="I236" s="154" t="s">
        <v>472</v>
      </c>
      <c r="J236" s="154"/>
    </row>
    <row r="237" spans="1:10">
      <c r="A237" s="155">
        <v>11688</v>
      </c>
      <c r="B237" s="154" t="s">
        <v>472</v>
      </c>
      <c r="C237" s="154">
        <v>17.242999999999999</v>
      </c>
      <c r="D237" s="154">
        <v>5.1319999999999997</v>
      </c>
      <c r="E237" s="154" t="s">
        <v>472</v>
      </c>
      <c r="F237" s="154" t="s">
        <v>472</v>
      </c>
      <c r="G237" s="154" t="s">
        <v>472</v>
      </c>
      <c r="H237" s="154" t="s">
        <v>472</v>
      </c>
      <c r="I237" s="154" t="s">
        <v>472</v>
      </c>
      <c r="J237" s="154"/>
    </row>
    <row r="238" spans="1:10">
      <c r="A238" s="155">
        <v>11719</v>
      </c>
      <c r="B238" s="154" t="s">
        <v>472</v>
      </c>
      <c r="C238" s="154">
        <v>17.555</v>
      </c>
      <c r="D238" s="154">
        <v>5.1260000000000003</v>
      </c>
      <c r="E238" s="154" t="s">
        <v>472</v>
      </c>
      <c r="F238" s="154" t="s">
        <v>472</v>
      </c>
      <c r="G238" s="154" t="s">
        <v>472</v>
      </c>
      <c r="H238" s="154" t="s">
        <v>472</v>
      </c>
      <c r="I238" s="154" t="s">
        <v>472</v>
      </c>
      <c r="J238" s="154"/>
    </row>
    <row r="239" spans="1:10">
      <c r="A239" s="155">
        <v>11748</v>
      </c>
      <c r="B239" s="154" t="s">
        <v>472</v>
      </c>
      <c r="C239" s="154">
        <v>17.72</v>
      </c>
      <c r="D239" s="154">
        <v>5.1269999999999998</v>
      </c>
      <c r="E239" s="154" t="s">
        <v>472</v>
      </c>
      <c r="F239" s="154" t="s">
        <v>472</v>
      </c>
      <c r="G239" s="154" t="s">
        <v>472</v>
      </c>
      <c r="H239" s="154" t="s">
        <v>472</v>
      </c>
      <c r="I239" s="154" t="s">
        <v>472</v>
      </c>
      <c r="J239" s="154"/>
    </row>
    <row r="240" spans="1:10">
      <c r="A240" s="155">
        <v>11779</v>
      </c>
      <c r="B240" s="154" t="s">
        <v>472</v>
      </c>
      <c r="C240" s="154">
        <v>18.692</v>
      </c>
      <c r="D240" s="154">
        <v>5.1680000000000001</v>
      </c>
      <c r="E240" s="154" t="s">
        <v>472</v>
      </c>
      <c r="F240" s="154" t="s">
        <v>472</v>
      </c>
      <c r="G240" s="154" t="s">
        <v>472</v>
      </c>
      <c r="H240" s="154" t="s">
        <v>472</v>
      </c>
      <c r="I240" s="154" t="s">
        <v>472</v>
      </c>
      <c r="J240" s="154"/>
    </row>
    <row r="241" spans="1:10">
      <c r="A241" s="155">
        <v>11809</v>
      </c>
      <c r="B241" s="154" t="s">
        <v>472</v>
      </c>
      <c r="C241" s="154">
        <v>19.29</v>
      </c>
      <c r="D241" s="154">
        <v>5.141</v>
      </c>
      <c r="E241" s="154" t="s">
        <v>472</v>
      </c>
      <c r="F241" s="154" t="s">
        <v>472</v>
      </c>
      <c r="G241" s="154" t="s">
        <v>472</v>
      </c>
      <c r="H241" s="154" t="s">
        <v>472</v>
      </c>
      <c r="I241" s="154" t="s">
        <v>472</v>
      </c>
      <c r="J241" s="154"/>
    </row>
    <row r="242" spans="1:10">
      <c r="A242" s="155">
        <v>11840</v>
      </c>
      <c r="B242" s="154" t="s">
        <v>472</v>
      </c>
      <c r="C242" s="154">
        <v>18.786000000000001</v>
      </c>
      <c r="D242" s="154">
        <v>5.1109999999999998</v>
      </c>
      <c r="E242" s="154" t="s">
        <v>472</v>
      </c>
      <c r="F242" s="154" t="s">
        <v>472</v>
      </c>
      <c r="G242" s="154" t="s">
        <v>472</v>
      </c>
      <c r="H242" s="154" t="s">
        <v>472</v>
      </c>
      <c r="I242" s="154" t="s">
        <v>472</v>
      </c>
      <c r="J242" s="154"/>
    </row>
    <row r="243" spans="1:10">
      <c r="A243" s="155">
        <v>11870</v>
      </c>
      <c r="B243" s="154" t="s">
        <v>472</v>
      </c>
      <c r="C243" s="154">
        <v>18.692</v>
      </c>
      <c r="D243" s="154">
        <v>5.1210000000000004</v>
      </c>
      <c r="E243" s="154" t="s">
        <v>472</v>
      </c>
      <c r="F243" s="154" t="s">
        <v>472</v>
      </c>
      <c r="G243" s="154" t="s">
        <v>472</v>
      </c>
      <c r="H243" s="154" t="s">
        <v>472</v>
      </c>
      <c r="I243" s="154" t="s">
        <v>472</v>
      </c>
      <c r="J243" s="154"/>
    </row>
    <row r="244" spans="1:10">
      <c r="A244" s="155">
        <v>11901</v>
      </c>
      <c r="B244" s="154" t="s">
        <v>472</v>
      </c>
      <c r="C244" s="154">
        <v>18.239999999999998</v>
      </c>
      <c r="D244" s="154">
        <v>5.133</v>
      </c>
      <c r="E244" s="154" t="s">
        <v>472</v>
      </c>
      <c r="F244" s="154" t="s">
        <v>472</v>
      </c>
      <c r="G244" s="154" t="s">
        <v>472</v>
      </c>
      <c r="H244" s="154" t="s">
        <v>472</v>
      </c>
      <c r="I244" s="154" t="s">
        <v>472</v>
      </c>
      <c r="J244" s="154"/>
    </row>
    <row r="245" spans="1:10">
      <c r="A245" s="155">
        <v>11932</v>
      </c>
      <c r="B245" s="154" t="s">
        <v>472</v>
      </c>
      <c r="C245" s="154">
        <v>17.904</v>
      </c>
      <c r="D245" s="154">
        <v>5.1379999999999999</v>
      </c>
      <c r="E245" s="154" t="s">
        <v>472</v>
      </c>
      <c r="F245" s="154" t="s">
        <v>472</v>
      </c>
      <c r="G245" s="154" t="s">
        <v>472</v>
      </c>
      <c r="H245" s="154" t="s">
        <v>472</v>
      </c>
      <c r="I245" s="154" t="s">
        <v>472</v>
      </c>
      <c r="J245" s="154"/>
    </row>
    <row r="246" spans="1:10">
      <c r="A246" s="155">
        <v>11962</v>
      </c>
      <c r="B246" s="154" t="s">
        <v>472</v>
      </c>
      <c r="C246" s="154">
        <v>17.978000000000002</v>
      </c>
      <c r="D246" s="154">
        <v>5.1790000000000003</v>
      </c>
      <c r="E246" s="154" t="s">
        <v>472</v>
      </c>
      <c r="F246" s="154" t="s">
        <v>472</v>
      </c>
      <c r="G246" s="154" t="s">
        <v>472</v>
      </c>
      <c r="H246" s="154" t="s">
        <v>472</v>
      </c>
      <c r="I246" s="154" t="s">
        <v>472</v>
      </c>
      <c r="J246" s="154"/>
    </row>
    <row r="247" spans="1:10">
      <c r="A247" s="155">
        <v>11993</v>
      </c>
      <c r="B247" s="154" t="s">
        <v>472</v>
      </c>
      <c r="C247" s="154">
        <v>17.603999999999999</v>
      </c>
      <c r="D247" s="154">
        <v>5.1779999999999999</v>
      </c>
      <c r="E247" s="154" t="s">
        <v>472</v>
      </c>
      <c r="F247" s="154" t="s">
        <v>472</v>
      </c>
      <c r="G247" s="154" t="s">
        <v>472</v>
      </c>
      <c r="H247" s="154" t="s">
        <v>472</v>
      </c>
      <c r="I247" s="154" t="s">
        <v>472</v>
      </c>
      <c r="J247" s="154"/>
    </row>
    <row r="248" spans="1:10">
      <c r="A248" s="155">
        <v>12023</v>
      </c>
      <c r="B248" s="154" t="s">
        <v>472</v>
      </c>
      <c r="C248" s="154">
        <v>17.018000000000001</v>
      </c>
      <c r="D248" s="154">
        <v>5.1929999999999996</v>
      </c>
      <c r="E248" s="154" t="s">
        <v>472</v>
      </c>
      <c r="F248" s="154" t="s">
        <v>472</v>
      </c>
      <c r="G248" s="154" t="s">
        <v>472</v>
      </c>
      <c r="H248" s="154" t="s">
        <v>472</v>
      </c>
      <c r="I248" s="154" t="s">
        <v>472</v>
      </c>
      <c r="J248" s="154"/>
    </row>
    <row r="249" spans="1:10">
      <c r="A249" s="155">
        <v>12054</v>
      </c>
      <c r="B249" s="154" t="s">
        <v>472</v>
      </c>
      <c r="C249" s="154">
        <v>17.016999999999999</v>
      </c>
      <c r="D249" s="154">
        <v>5.1970000000000001</v>
      </c>
      <c r="E249" s="154" t="s">
        <v>472</v>
      </c>
      <c r="F249" s="154" t="s">
        <v>472</v>
      </c>
      <c r="G249" s="154" t="s">
        <v>472</v>
      </c>
      <c r="H249" s="154" t="s">
        <v>472</v>
      </c>
      <c r="I249" s="154" t="s">
        <v>472</v>
      </c>
      <c r="J249" s="154"/>
    </row>
    <row r="250" spans="1:10">
      <c r="A250" s="155">
        <v>12085</v>
      </c>
      <c r="B250" s="154" t="s">
        <v>472</v>
      </c>
      <c r="C250" s="154">
        <v>17.408999999999999</v>
      </c>
      <c r="D250" s="154">
        <v>5.1849999999999996</v>
      </c>
      <c r="E250" s="154" t="s">
        <v>472</v>
      </c>
      <c r="F250" s="154" t="s">
        <v>472</v>
      </c>
      <c r="G250" s="154" t="s">
        <v>472</v>
      </c>
      <c r="H250" s="154" t="s">
        <v>472</v>
      </c>
      <c r="I250" s="154" t="s">
        <v>472</v>
      </c>
      <c r="J250" s="154"/>
    </row>
    <row r="251" spans="1:10">
      <c r="A251" s="155">
        <v>12113</v>
      </c>
      <c r="B251" s="154" t="s">
        <v>472</v>
      </c>
      <c r="C251" s="154">
        <v>17.654</v>
      </c>
      <c r="D251" s="154">
        <v>5.1609999999999996</v>
      </c>
      <c r="E251" s="154" t="s">
        <v>472</v>
      </c>
      <c r="F251" s="154" t="s">
        <v>472</v>
      </c>
      <c r="G251" s="154" t="s">
        <v>472</v>
      </c>
      <c r="H251" s="154" t="s">
        <v>472</v>
      </c>
      <c r="I251" s="154" t="s">
        <v>472</v>
      </c>
      <c r="J251" s="154"/>
    </row>
    <row r="252" spans="1:10">
      <c r="A252" s="155">
        <v>12144</v>
      </c>
      <c r="B252" s="154" t="s">
        <v>472</v>
      </c>
      <c r="C252" s="154">
        <v>17.742000000000001</v>
      </c>
      <c r="D252" s="154">
        <v>5.1589999999999998</v>
      </c>
      <c r="E252" s="154" t="s">
        <v>472</v>
      </c>
      <c r="F252" s="154" t="s">
        <v>472</v>
      </c>
      <c r="G252" s="154" t="s">
        <v>472</v>
      </c>
      <c r="H252" s="154" t="s">
        <v>472</v>
      </c>
      <c r="I252" s="154" t="s">
        <v>472</v>
      </c>
      <c r="J252" s="154"/>
    </row>
    <row r="253" spans="1:10">
      <c r="A253" s="155">
        <v>12174</v>
      </c>
      <c r="B253" s="154" t="s">
        <v>472</v>
      </c>
      <c r="C253" s="154">
        <v>17.754000000000001</v>
      </c>
      <c r="D253" s="154">
        <v>4.944</v>
      </c>
      <c r="E253" s="154" t="s">
        <v>472</v>
      </c>
      <c r="F253" s="154" t="s">
        <v>472</v>
      </c>
      <c r="G253" s="154" t="s">
        <v>472</v>
      </c>
      <c r="H253" s="154" t="s">
        <v>472</v>
      </c>
      <c r="I253" s="154" t="s">
        <v>472</v>
      </c>
      <c r="J253" s="154"/>
    </row>
    <row r="254" spans="1:10">
      <c r="A254" s="155">
        <v>12205</v>
      </c>
      <c r="B254" s="154" t="s">
        <v>472</v>
      </c>
      <c r="C254" s="154">
        <v>17.420999999999999</v>
      </c>
      <c r="D254" s="154">
        <v>4.4109999999999996</v>
      </c>
      <c r="E254" s="154" t="s">
        <v>472</v>
      </c>
      <c r="F254" s="154" t="s">
        <v>472</v>
      </c>
      <c r="G254" s="154" t="s">
        <v>472</v>
      </c>
      <c r="H254" s="154" t="s">
        <v>472</v>
      </c>
      <c r="I254" s="154" t="s">
        <v>472</v>
      </c>
      <c r="J254" s="154"/>
    </row>
    <row r="255" spans="1:10">
      <c r="A255" s="155">
        <v>12235</v>
      </c>
      <c r="B255" s="154" t="s">
        <v>472</v>
      </c>
      <c r="C255" s="154">
        <v>17.535</v>
      </c>
      <c r="D255" s="154">
        <v>4.2300000000000004</v>
      </c>
      <c r="E255" s="154" t="s">
        <v>472</v>
      </c>
      <c r="F255" s="154" t="s">
        <v>472</v>
      </c>
      <c r="G255" s="154" t="s">
        <v>472</v>
      </c>
      <c r="H255" s="154" t="s">
        <v>472</v>
      </c>
      <c r="I255" s="154" t="s">
        <v>472</v>
      </c>
      <c r="J255" s="154"/>
    </row>
    <row r="256" spans="1:10">
      <c r="A256" s="155">
        <v>12266</v>
      </c>
      <c r="B256" s="154" t="s">
        <v>472</v>
      </c>
      <c r="C256" s="154">
        <v>17.257999999999999</v>
      </c>
      <c r="D256" s="154">
        <v>3.7080000000000002</v>
      </c>
      <c r="E256" s="154" t="s">
        <v>472</v>
      </c>
      <c r="F256" s="154" t="s">
        <v>472</v>
      </c>
      <c r="G256" s="154" t="s">
        <v>472</v>
      </c>
      <c r="H256" s="154" t="s">
        <v>472</v>
      </c>
      <c r="I256" s="154" t="s">
        <v>472</v>
      </c>
      <c r="J256" s="154"/>
    </row>
    <row r="257" spans="1:10">
      <c r="A257" s="155">
        <v>12297</v>
      </c>
      <c r="B257" s="154" t="s">
        <v>472</v>
      </c>
      <c r="C257" s="154">
        <v>16.992999999999999</v>
      </c>
      <c r="D257" s="154">
        <v>3.766</v>
      </c>
      <c r="E257" s="154" t="s">
        <v>472</v>
      </c>
      <c r="F257" s="154" t="s">
        <v>472</v>
      </c>
      <c r="G257" s="154" t="s">
        <v>472</v>
      </c>
      <c r="H257" s="154" t="s">
        <v>472</v>
      </c>
      <c r="I257" s="154" t="s">
        <v>472</v>
      </c>
      <c r="J257" s="154"/>
    </row>
    <row r="258" spans="1:10">
      <c r="A258" s="155">
        <v>12327</v>
      </c>
      <c r="B258" s="154" t="s">
        <v>472</v>
      </c>
      <c r="C258" s="154">
        <v>16.242000000000001</v>
      </c>
      <c r="D258" s="154">
        <v>3.4790000000000001</v>
      </c>
      <c r="E258" s="154" t="s">
        <v>472</v>
      </c>
      <c r="F258" s="154" t="s">
        <v>472</v>
      </c>
      <c r="G258" s="154" t="s">
        <v>472</v>
      </c>
      <c r="H258" s="154" t="s">
        <v>472</v>
      </c>
      <c r="I258" s="154" t="s">
        <v>472</v>
      </c>
      <c r="J258" s="154"/>
    </row>
    <row r="259" spans="1:10">
      <c r="A259" s="155">
        <v>12358</v>
      </c>
      <c r="B259" s="154" t="s">
        <v>472</v>
      </c>
      <c r="C259" s="154">
        <v>16.195</v>
      </c>
      <c r="D259" s="154">
        <v>3.4630000000000001</v>
      </c>
      <c r="E259" s="154" t="s">
        <v>472</v>
      </c>
      <c r="F259" s="154" t="s">
        <v>472</v>
      </c>
      <c r="G259" s="154" t="s">
        <v>472</v>
      </c>
      <c r="H259" s="154" t="s">
        <v>472</v>
      </c>
      <c r="I259" s="154" t="s">
        <v>472</v>
      </c>
      <c r="J259" s="154"/>
    </row>
    <row r="260" spans="1:10">
      <c r="A260" s="155">
        <v>12388</v>
      </c>
      <c r="B260" s="154" t="s">
        <v>472</v>
      </c>
      <c r="C260" s="154">
        <v>16.565999999999999</v>
      </c>
      <c r="D260" s="154">
        <v>3.2250000000000001</v>
      </c>
      <c r="E260" s="154" t="s">
        <v>472</v>
      </c>
      <c r="F260" s="154" t="s">
        <v>472</v>
      </c>
      <c r="G260" s="154" t="s">
        <v>472</v>
      </c>
      <c r="H260" s="154" t="s">
        <v>472</v>
      </c>
      <c r="I260" s="154" t="s">
        <v>472</v>
      </c>
      <c r="J260" s="154"/>
    </row>
    <row r="261" spans="1:10">
      <c r="A261" s="155">
        <v>12419</v>
      </c>
      <c r="B261" s="154" t="s">
        <v>472</v>
      </c>
      <c r="C261" s="154">
        <v>16.911999999999999</v>
      </c>
      <c r="D261" s="154">
        <v>3.2949999999999999</v>
      </c>
      <c r="E261" s="154" t="s">
        <v>472</v>
      </c>
      <c r="F261" s="154" t="s">
        <v>472</v>
      </c>
      <c r="G261" s="154" t="s">
        <v>472</v>
      </c>
      <c r="H261" s="154" t="s">
        <v>472</v>
      </c>
      <c r="I261" s="154" t="s">
        <v>472</v>
      </c>
      <c r="J261" s="154"/>
    </row>
    <row r="262" spans="1:10">
      <c r="A262" s="155">
        <v>12450</v>
      </c>
      <c r="B262" s="154" t="s">
        <v>472</v>
      </c>
      <c r="C262" s="154">
        <v>16.466000000000001</v>
      </c>
      <c r="D262" s="154">
        <v>3.2519999999999998</v>
      </c>
      <c r="E262" s="154" t="s">
        <v>472</v>
      </c>
      <c r="F262" s="154" t="s">
        <v>472</v>
      </c>
      <c r="G262" s="154" t="s">
        <v>472</v>
      </c>
      <c r="H262" s="154" t="s">
        <v>472</v>
      </c>
      <c r="I262" s="154" t="s">
        <v>472</v>
      </c>
      <c r="J262" s="154"/>
    </row>
    <row r="263" spans="1:10">
      <c r="A263" s="155">
        <v>12478</v>
      </c>
      <c r="B263" s="154" t="s">
        <v>472</v>
      </c>
      <c r="C263" s="154">
        <v>15.832000000000001</v>
      </c>
      <c r="D263" s="154">
        <v>3.1429999999999998</v>
      </c>
      <c r="E263" s="154" t="s">
        <v>472</v>
      </c>
      <c r="F263" s="154" t="s">
        <v>472</v>
      </c>
      <c r="G263" s="154" t="s">
        <v>472</v>
      </c>
      <c r="H263" s="154" t="s">
        <v>472</v>
      </c>
      <c r="I263" s="154" t="s">
        <v>472</v>
      </c>
      <c r="J263" s="154"/>
    </row>
    <row r="264" spans="1:10">
      <c r="A264" s="155">
        <v>12509</v>
      </c>
      <c r="B264" s="154" t="s">
        <v>472</v>
      </c>
      <c r="C264" s="154">
        <v>15.754</v>
      </c>
      <c r="D264" s="154">
        <v>3.0950000000000002</v>
      </c>
      <c r="E264" s="154" t="s">
        <v>472</v>
      </c>
      <c r="F264" s="154" t="s">
        <v>472</v>
      </c>
      <c r="G264" s="154" t="s">
        <v>472</v>
      </c>
      <c r="H264" s="154" t="s">
        <v>472</v>
      </c>
      <c r="I264" s="154" t="s">
        <v>472</v>
      </c>
      <c r="J264" s="154"/>
    </row>
    <row r="265" spans="1:10">
      <c r="A265" s="155">
        <v>12539</v>
      </c>
      <c r="B265" s="154" t="s">
        <v>472</v>
      </c>
      <c r="C265" s="154">
        <v>15.871</v>
      </c>
      <c r="D265" s="154">
        <v>3.0779999999999998</v>
      </c>
      <c r="E265" s="154" t="s">
        <v>472</v>
      </c>
      <c r="F265" s="154" t="s">
        <v>472</v>
      </c>
      <c r="G265" s="154" t="s">
        <v>472</v>
      </c>
      <c r="H265" s="154" t="s">
        <v>472</v>
      </c>
      <c r="I265" s="154" t="s">
        <v>472</v>
      </c>
      <c r="J265" s="154"/>
    </row>
    <row r="266" spans="1:10">
      <c r="A266" s="155">
        <v>12570</v>
      </c>
      <c r="B266" s="154" t="s">
        <v>472</v>
      </c>
      <c r="C266" s="154">
        <v>15.686999999999999</v>
      </c>
      <c r="D266" s="154">
        <v>3.0710000000000002</v>
      </c>
      <c r="E266" s="154" t="s">
        <v>472</v>
      </c>
      <c r="F266" s="154" t="s">
        <v>472</v>
      </c>
      <c r="G266" s="154" t="s">
        <v>472</v>
      </c>
      <c r="H266" s="154" t="s">
        <v>472</v>
      </c>
      <c r="I266" s="154" t="s">
        <v>472</v>
      </c>
      <c r="J266" s="154"/>
    </row>
    <row r="267" spans="1:10">
      <c r="A267" s="155">
        <v>12600</v>
      </c>
      <c r="B267" s="154" t="s">
        <v>472</v>
      </c>
      <c r="C267" s="154">
        <v>15.529</v>
      </c>
      <c r="D267" s="154">
        <v>3.0750000000000002</v>
      </c>
      <c r="E267" s="154" t="s">
        <v>472</v>
      </c>
      <c r="F267" s="154" t="s">
        <v>472</v>
      </c>
      <c r="G267" s="154" t="s">
        <v>472</v>
      </c>
      <c r="H267" s="154" t="s">
        <v>472</v>
      </c>
      <c r="I267" s="154" t="s">
        <v>472</v>
      </c>
      <c r="J267" s="154"/>
    </row>
    <row r="268" spans="1:10">
      <c r="A268" s="155">
        <v>12631</v>
      </c>
      <c r="B268" s="154" t="s">
        <v>472</v>
      </c>
      <c r="C268" s="154">
        <v>15.472</v>
      </c>
      <c r="D268" s="154">
        <v>3.0680000000000001</v>
      </c>
      <c r="E268" s="154" t="s">
        <v>472</v>
      </c>
      <c r="F268" s="154" t="s">
        <v>472</v>
      </c>
      <c r="G268" s="154" t="s">
        <v>472</v>
      </c>
      <c r="H268" s="154" t="s">
        <v>472</v>
      </c>
      <c r="I268" s="154" t="s">
        <v>472</v>
      </c>
      <c r="J268" s="154"/>
    </row>
    <row r="269" spans="1:10">
      <c r="A269" s="155">
        <v>12662</v>
      </c>
      <c r="B269" s="154" t="s">
        <v>472</v>
      </c>
      <c r="C269" s="154">
        <v>15.368</v>
      </c>
      <c r="D269" s="154">
        <v>3.032</v>
      </c>
      <c r="E269" s="154" t="s">
        <v>472</v>
      </c>
      <c r="F269" s="154" t="s">
        <v>472</v>
      </c>
      <c r="G269" s="154" t="s">
        <v>472</v>
      </c>
      <c r="H269" s="154" t="s">
        <v>472</v>
      </c>
      <c r="I269" s="154" t="s">
        <v>472</v>
      </c>
      <c r="J269" s="154"/>
    </row>
    <row r="270" spans="1:10">
      <c r="A270" s="155">
        <v>12692</v>
      </c>
      <c r="B270" s="154" t="s">
        <v>472</v>
      </c>
      <c r="C270" s="154">
        <v>15.114000000000001</v>
      </c>
      <c r="D270" s="154">
        <v>3.0249999999999999</v>
      </c>
      <c r="E270" s="154" t="s">
        <v>472</v>
      </c>
      <c r="F270" s="154" t="s">
        <v>472</v>
      </c>
      <c r="G270" s="154" t="s">
        <v>472</v>
      </c>
      <c r="H270" s="154" t="s">
        <v>472</v>
      </c>
      <c r="I270" s="154" t="s">
        <v>472</v>
      </c>
      <c r="J270" s="154"/>
    </row>
    <row r="271" spans="1:10">
      <c r="A271" s="155">
        <v>12723</v>
      </c>
      <c r="B271" s="154" t="s">
        <v>472</v>
      </c>
      <c r="C271" s="154">
        <v>15.053000000000001</v>
      </c>
      <c r="D271" s="154">
        <v>3.048</v>
      </c>
      <c r="E271" s="154" t="s">
        <v>472</v>
      </c>
      <c r="F271" s="154" t="s">
        <v>472</v>
      </c>
      <c r="G271" s="154" t="s">
        <v>472</v>
      </c>
      <c r="H271" s="154" t="s">
        <v>472</v>
      </c>
      <c r="I271" s="154" t="s">
        <v>472</v>
      </c>
      <c r="J271" s="154"/>
    </row>
    <row r="272" spans="1:10">
      <c r="A272" s="155">
        <v>12753</v>
      </c>
      <c r="B272" s="154" t="s">
        <v>472</v>
      </c>
      <c r="C272" s="154">
        <v>15.359</v>
      </c>
      <c r="D272" s="154">
        <v>3.077</v>
      </c>
      <c r="E272" s="154" t="s">
        <v>472</v>
      </c>
      <c r="F272" s="154" t="s">
        <v>472</v>
      </c>
      <c r="G272" s="154" t="s">
        <v>472</v>
      </c>
      <c r="H272" s="154" t="s">
        <v>472</v>
      </c>
      <c r="I272" s="154" t="s">
        <v>472</v>
      </c>
      <c r="J272" s="154"/>
    </row>
    <row r="273" spans="1:10">
      <c r="A273" s="155">
        <v>12784</v>
      </c>
      <c r="B273" s="154" t="s">
        <v>472</v>
      </c>
      <c r="C273" s="154">
        <v>15.262</v>
      </c>
      <c r="D273" s="154">
        <v>3.085</v>
      </c>
      <c r="E273" s="154" t="s">
        <v>472</v>
      </c>
      <c r="F273" s="154" t="s">
        <v>472</v>
      </c>
      <c r="G273" s="154" t="s">
        <v>472</v>
      </c>
      <c r="H273" s="154" t="s">
        <v>472</v>
      </c>
      <c r="I273" s="154" t="s">
        <v>472</v>
      </c>
      <c r="J273" s="154"/>
    </row>
    <row r="274" spans="1:10">
      <c r="A274" s="155">
        <v>12815</v>
      </c>
      <c r="B274" s="154" t="s">
        <v>472</v>
      </c>
      <c r="C274" s="154">
        <v>15.137</v>
      </c>
      <c r="D274" s="154">
        <v>3.093</v>
      </c>
      <c r="E274" s="154" t="s">
        <v>472</v>
      </c>
      <c r="F274" s="154" t="s">
        <v>472</v>
      </c>
      <c r="G274" s="154" t="s">
        <v>472</v>
      </c>
      <c r="H274" s="154" t="s">
        <v>472</v>
      </c>
      <c r="I274" s="154" t="s">
        <v>472</v>
      </c>
      <c r="J274" s="154"/>
    </row>
    <row r="275" spans="1:10">
      <c r="A275" s="155">
        <v>12843</v>
      </c>
      <c r="B275" s="154" t="s">
        <v>472</v>
      </c>
      <c r="C275" s="154">
        <v>15.061</v>
      </c>
      <c r="D275" s="154">
        <v>3.089</v>
      </c>
      <c r="E275" s="154" t="s">
        <v>472</v>
      </c>
      <c r="F275" s="154" t="s">
        <v>472</v>
      </c>
      <c r="G275" s="154" t="s">
        <v>472</v>
      </c>
      <c r="H275" s="154" t="s">
        <v>472</v>
      </c>
      <c r="I275" s="154" t="s">
        <v>472</v>
      </c>
      <c r="J275" s="154"/>
    </row>
    <row r="276" spans="1:10">
      <c r="A276" s="155">
        <v>12874</v>
      </c>
      <c r="B276" s="154" t="s">
        <v>472</v>
      </c>
      <c r="C276" s="154">
        <v>14.659000000000001</v>
      </c>
      <c r="D276" s="154">
        <v>3.0710000000000002</v>
      </c>
      <c r="E276" s="154" t="s">
        <v>472</v>
      </c>
      <c r="F276" s="154" t="s">
        <v>472</v>
      </c>
      <c r="G276" s="154" t="s">
        <v>472</v>
      </c>
      <c r="H276" s="154" t="s">
        <v>472</v>
      </c>
      <c r="I276" s="154" t="s">
        <v>472</v>
      </c>
      <c r="J276" s="154"/>
    </row>
    <row r="277" spans="1:10">
      <c r="A277" s="155">
        <v>12904</v>
      </c>
      <c r="B277" s="154" t="s">
        <v>472</v>
      </c>
      <c r="C277" s="154">
        <v>14.920999999999999</v>
      </c>
      <c r="D277" s="154">
        <v>3.0870000000000002</v>
      </c>
      <c r="E277" s="154" t="s">
        <v>472</v>
      </c>
      <c r="F277" s="154" t="s">
        <v>472</v>
      </c>
      <c r="G277" s="154" t="s">
        <v>472</v>
      </c>
      <c r="H277" s="154" t="s">
        <v>472</v>
      </c>
      <c r="I277" s="154" t="s">
        <v>472</v>
      </c>
      <c r="J277" s="154"/>
    </row>
    <row r="278" spans="1:10">
      <c r="A278" s="155">
        <v>12935</v>
      </c>
      <c r="B278" s="154" t="s">
        <v>472</v>
      </c>
      <c r="C278" s="154">
        <v>15.112</v>
      </c>
      <c r="D278" s="154">
        <v>3.0920000000000001</v>
      </c>
      <c r="E278" s="154" t="s">
        <v>472</v>
      </c>
      <c r="F278" s="154" t="s">
        <v>472</v>
      </c>
      <c r="G278" s="154" t="s">
        <v>472</v>
      </c>
      <c r="H278" s="154" t="s">
        <v>472</v>
      </c>
      <c r="I278" s="154" t="s">
        <v>472</v>
      </c>
      <c r="J278" s="154"/>
    </row>
    <row r="279" spans="1:10">
      <c r="A279" s="155">
        <v>12965</v>
      </c>
      <c r="B279" s="154" t="s">
        <v>472</v>
      </c>
      <c r="C279" s="154">
        <v>15.092000000000001</v>
      </c>
      <c r="D279" s="154">
        <v>3.0579999999999998</v>
      </c>
      <c r="E279" s="154" t="s">
        <v>472</v>
      </c>
      <c r="F279" s="154" t="s">
        <v>472</v>
      </c>
      <c r="G279" s="154" t="s">
        <v>472</v>
      </c>
      <c r="H279" s="154" t="s">
        <v>472</v>
      </c>
      <c r="I279" s="154" t="s">
        <v>472</v>
      </c>
      <c r="J279" s="154"/>
    </row>
    <row r="280" spans="1:10">
      <c r="A280" s="155">
        <v>12996</v>
      </c>
      <c r="B280" s="154" t="s">
        <v>472</v>
      </c>
      <c r="C280" s="154">
        <v>15.127000000000001</v>
      </c>
      <c r="D280" s="154">
        <v>3.052</v>
      </c>
      <c r="E280" s="154" t="s">
        <v>472</v>
      </c>
      <c r="F280" s="154" t="s">
        <v>472</v>
      </c>
      <c r="G280" s="154" t="s">
        <v>472</v>
      </c>
      <c r="H280" s="154" t="s">
        <v>472</v>
      </c>
      <c r="I280" s="154" t="s">
        <v>472</v>
      </c>
      <c r="J280" s="154"/>
    </row>
    <row r="281" spans="1:10">
      <c r="A281" s="155">
        <v>13027</v>
      </c>
      <c r="B281" s="154" t="s">
        <v>472</v>
      </c>
      <c r="C281" s="154">
        <v>15.186</v>
      </c>
      <c r="D281" s="154">
        <v>3.0550000000000002</v>
      </c>
      <c r="E281" s="154" t="s">
        <v>472</v>
      </c>
      <c r="F281" s="154" t="s">
        <v>472</v>
      </c>
      <c r="G281" s="154" t="s">
        <v>472</v>
      </c>
      <c r="H281" s="154" t="s">
        <v>472</v>
      </c>
      <c r="I281" s="154" t="s">
        <v>472</v>
      </c>
      <c r="J281" s="154"/>
    </row>
    <row r="282" spans="1:10">
      <c r="A282" s="155">
        <v>13057</v>
      </c>
      <c r="B282" s="154" t="s">
        <v>472</v>
      </c>
      <c r="C282" s="154">
        <v>15.173</v>
      </c>
      <c r="D282" s="154">
        <v>3.0750000000000002</v>
      </c>
      <c r="E282" s="154" t="s">
        <v>472</v>
      </c>
      <c r="F282" s="154" t="s">
        <v>472</v>
      </c>
      <c r="G282" s="154" t="s">
        <v>472</v>
      </c>
      <c r="H282" s="154" t="s">
        <v>472</v>
      </c>
      <c r="I282" s="154" t="s">
        <v>472</v>
      </c>
      <c r="J282" s="154"/>
    </row>
    <row r="283" spans="1:10">
      <c r="A283" s="155">
        <v>13088</v>
      </c>
      <c r="B283" s="154" t="s">
        <v>472</v>
      </c>
      <c r="C283" s="154">
        <v>15.08</v>
      </c>
      <c r="D283" s="154">
        <v>3.0720000000000001</v>
      </c>
      <c r="E283" s="154" t="s">
        <v>472</v>
      </c>
      <c r="F283" s="154" t="s">
        <v>472</v>
      </c>
      <c r="G283" s="154" t="s">
        <v>472</v>
      </c>
      <c r="H283" s="154" t="s">
        <v>472</v>
      </c>
      <c r="I283" s="154" t="s">
        <v>472</v>
      </c>
      <c r="J283" s="154"/>
    </row>
    <row r="284" spans="1:10">
      <c r="A284" s="155">
        <v>13118</v>
      </c>
      <c r="B284" s="154" t="s">
        <v>472</v>
      </c>
      <c r="C284" s="154">
        <v>15.175000000000001</v>
      </c>
      <c r="D284" s="154">
        <v>3.08</v>
      </c>
      <c r="E284" s="154" t="s">
        <v>472</v>
      </c>
      <c r="F284" s="154" t="s">
        <v>472</v>
      </c>
      <c r="G284" s="154" t="s">
        <v>472</v>
      </c>
      <c r="H284" s="154" t="s">
        <v>472</v>
      </c>
      <c r="I284" s="154" t="s">
        <v>472</v>
      </c>
      <c r="J284" s="154"/>
    </row>
    <row r="285" spans="1:10">
      <c r="A285" s="155">
        <v>13149</v>
      </c>
      <c r="B285" s="154" t="s">
        <v>472</v>
      </c>
      <c r="C285" s="154">
        <v>15.195</v>
      </c>
      <c r="D285" s="154">
        <v>3.0830000000000002</v>
      </c>
      <c r="E285" s="154" t="s">
        <v>472</v>
      </c>
      <c r="F285" s="154" t="s">
        <v>472</v>
      </c>
      <c r="G285" s="154" t="s">
        <v>472</v>
      </c>
      <c r="H285" s="154" t="s">
        <v>472</v>
      </c>
      <c r="I285" s="154" t="s">
        <v>472</v>
      </c>
      <c r="J285" s="154"/>
    </row>
    <row r="286" spans="1:10">
      <c r="A286" s="155">
        <v>13180</v>
      </c>
      <c r="B286" s="154" t="s">
        <v>472</v>
      </c>
      <c r="C286" s="154">
        <v>15.186999999999999</v>
      </c>
      <c r="D286" s="154">
        <v>3.0609999999999999</v>
      </c>
      <c r="E286" s="154" t="s">
        <v>472</v>
      </c>
      <c r="F286" s="154" t="s">
        <v>472</v>
      </c>
      <c r="G286" s="154" t="s">
        <v>472</v>
      </c>
      <c r="H286" s="154" t="s">
        <v>472</v>
      </c>
      <c r="I286" s="154" t="s">
        <v>472</v>
      </c>
      <c r="J286" s="154"/>
    </row>
    <row r="287" spans="1:10">
      <c r="A287" s="155">
        <v>13209</v>
      </c>
      <c r="B287" s="154" t="s">
        <v>472</v>
      </c>
      <c r="C287" s="154">
        <v>15.132</v>
      </c>
      <c r="D287" s="154">
        <v>3.0259999999999998</v>
      </c>
      <c r="E287" s="154" t="s">
        <v>472</v>
      </c>
      <c r="F287" s="154" t="s">
        <v>472</v>
      </c>
      <c r="G287" s="154" t="s">
        <v>472</v>
      </c>
      <c r="H287" s="154" t="s">
        <v>472</v>
      </c>
      <c r="I287" s="154" t="s">
        <v>472</v>
      </c>
      <c r="J287" s="154"/>
    </row>
    <row r="288" spans="1:10">
      <c r="A288" s="155">
        <v>13240</v>
      </c>
      <c r="B288" s="154" t="s">
        <v>472</v>
      </c>
      <c r="C288" s="154">
        <v>15.14</v>
      </c>
      <c r="D288" s="154">
        <v>3.0449999999999999</v>
      </c>
      <c r="E288" s="154" t="s">
        <v>472</v>
      </c>
      <c r="F288" s="154" t="s">
        <v>472</v>
      </c>
      <c r="G288" s="154" t="s">
        <v>472</v>
      </c>
      <c r="H288" s="154" t="s">
        <v>472</v>
      </c>
      <c r="I288" s="154" t="s">
        <v>472</v>
      </c>
      <c r="J288" s="154"/>
    </row>
    <row r="289" spans="1:10">
      <c r="A289" s="155">
        <v>13270</v>
      </c>
      <c r="B289" s="154" t="s">
        <v>472</v>
      </c>
      <c r="C289" s="154">
        <v>15.172000000000001</v>
      </c>
      <c r="D289" s="154">
        <v>3.0680000000000001</v>
      </c>
      <c r="E289" s="154" t="s">
        <v>472</v>
      </c>
      <c r="F289" s="154" t="s">
        <v>472</v>
      </c>
      <c r="G289" s="154" t="s">
        <v>472</v>
      </c>
      <c r="H289" s="154" t="s">
        <v>472</v>
      </c>
      <c r="I289" s="154" t="s">
        <v>472</v>
      </c>
      <c r="J289" s="154"/>
    </row>
    <row r="290" spans="1:10">
      <c r="A290" s="155">
        <v>13301</v>
      </c>
      <c r="B290" s="154" t="s">
        <v>472</v>
      </c>
      <c r="C290" s="154">
        <v>15.352</v>
      </c>
      <c r="D290" s="154">
        <v>3.0880000000000001</v>
      </c>
      <c r="E290" s="154" t="s">
        <v>472</v>
      </c>
      <c r="F290" s="154" t="s">
        <v>472</v>
      </c>
      <c r="G290" s="154" t="s">
        <v>472</v>
      </c>
      <c r="H290" s="154" t="s">
        <v>472</v>
      </c>
      <c r="I290" s="154" t="s">
        <v>472</v>
      </c>
      <c r="J290" s="154"/>
    </row>
    <row r="291" spans="1:10">
      <c r="A291" s="155">
        <v>13331</v>
      </c>
      <c r="B291" s="154" t="s">
        <v>472</v>
      </c>
      <c r="C291" s="154">
        <v>15.478999999999999</v>
      </c>
      <c r="D291" s="154">
        <v>3.0830000000000002</v>
      </c>
      <c r="E291" s="154" t="s">
        <v>472</v>
      </c>
      <c r="F291" s="154" t="s">
        <v>472</v>
      </c>
      <c r="G291" s="154" t="s">
        <v>472</v>
      </c>
      <c r="H291" s="154" t="s">
        <v>472</v>
      </c>
      <c r="I291" s="154" t="s">
        <v>472</v>
      </c>
      <c r="J291" s="154"/>
    </row>
    <row r="292" spans="1:10">
      <c r="A292" s="155">
        <v>13362</v>
      </c>
      <c r="B292" s="154" t="s">
        <v>472</v>
      </c>
      <c r="C292" s="154">
        <v>15.346</v>
      </c>
      <c r="D292" s="154">
        <v>3.0550000000000002</v>
      </c>
      <c r="E292" s="154" t="s">
        <v>472</v>
      </c>
      <c r="F292" s="154" t="s">
        <v>472</v>
      </c>
      <c r="G292" s="154" t="s">
        <v>472</v>
      </c>
      <c r="H292" s="154" t="s">
        <v>472</v>
      </c>
      <c r="I292" s="154" t="s">
        <v>472</v>
      </c>
      <c r="J292" s="154"/>
    </row>
    <row r="293" spans="1:10">
      <c r="A293" s="155">
        <v>13393</v>
      </c>
      <c r="B293" s="154" t="s">
        <v>472</v>
      </c>
      <c r="C293" s="154">
        <v>15.417999999999999</v>
      </c>
      <c r="D293" s="154">
        <v>3.0670000000000002</v>
      </c>
      <c r="E293" s="154" t="s">
        <v>472</v>
      </c>
      <c r="F293" s="154" t="s">
        <v>472</v>
      </c>
      <c r="G293" s="154" t="s">
        <v>472</v>
      </c>
      <c r="H293" s="154" t="s">
        <v>472</v>
      </c>
      <c r="I293" s="154" t="s">
        <v>472</v>
      </c>
      <c r="J293" s="154"/>
    </row>
    <row r="294" spans="1:10">
      <c r="A294" s="155">
        <v>13423</v>
      </c>
      <c r="B294" s="154" t="s">
        <v>472</v>
      </c>
      <c r="C294" s="154">
        <v>15.510999999999999</v>
      </c>
      <c r="D294" s="154">
        <v>3.069</v>
      </c>
      <c r="E294" s="154" t="s">
        <v>472</v>
      </c>
      <c r="F294" s="154" t="s">
        <v>472</v>
      </c>
      <c r="G294" s="154" t="s">
        <v>472</v>
      </c>
      <c r="H294" s="154" t="s">
        <v>472</v>
      </c>
      <c r="I294" s="154" t="s">
        <v>472</v>
      </c>
      <c r="J294" s="154"/>
    </row>
    <row r="295" spans="1:10">
      <c r="A295" s="155">
        <v>13454</v>
      </c>
      <c r="B295" s="154" t="s">
        <v>472</v>
      </c>
      <c r="C295" s="154">
        <v>21.300999999999998</v>
      </c>
      <c r="D295" s="154">
        <v>4.3460000000000001</v>
      </c>
      <c r="E295" s="154" t="s">
        <v>472</v>
      </c>
      <c r="F295" s="154" t="s">
        <v>472</v>
      </c>
      <c r="G295" s="154" t="s">
        <v>472</v>
      </c>
      <c r="H295" s="154" t="s">
        <v>472</v>
      </c>
      <c r="I295" s="154" t="s">
        <v>472</v>
      </c>
      <c r="J295" s="154"/>
    </row>
    <row r="296" spans="1:10">
      <c r="A296" s="155">
        <v>13484</v>
      </c>
      <c r="B296" s="154" t="s">
        <v>472</v>
      </c>
      <c r="C296" s="154">
        <v>21.262</v>
      </c>
      <c r="D296" s="154">
        <v>4.3499999999999996</v>
      </c>
      <c r="E296" s="154" t="s">
        <v>472</v>
      </c>
      <c r="F296" s="154" t="s">
        <v>472</v>
      </c>
      <c r="G296" s="154" t="s">
        <v>472</v>
      </c>
      <c r="H296" s="154" t="s">
        <v>472</v>
      </c>
      <c r="I296" s="154" t="s">
        <v>472</v>
      </c>
      <c r="J296" s="154"/>
    </row>
    <row r="297" spans="1:10">
      <c r="A297" s="155">
        <v>13515</v>
      </c>
      <c r="B297" s="154" t="s">
        <v>472</v>
      </c>
      <c r="C297" s="154">
        <v>21.347999999999999</v>
      </c>
      <c r="D297" s="154">
        <v>4.3499999999999996</v>
      </c>
      <c r="E297" s="154" t="s">
        <v>472</v>
      </c>
      <c r="F297" s="154" t="s">
        <v>472</v>
      </c>
      <c r="G297" s="154" t="s">
        <v>472</v>
      </c>
      <c r="H297" s="154" t="s">
        <v>472</v>
      </c>
      <c r="I297" s="154" t="s">
        <v>472</v>
      </c>
      <c r="J297" s="154"/>
    </row>
    <row r="298" spans="1:10">
      <c r="A298" s="155">
        <v>13546</v>
      </c>
      <c r="B298" s="154" t="s">
        <v>472</v>
      </c>
      <c r="C298" s="154">
        <v>21.395</v>
      </c>
      <c r="D298" s="154">
        <v>4.359</v>
      </c>
      <c r="E298" s="154" t="s">
        <v>472</v>
      </c>
      <c r="F298" s="154" t="s">
        <v>472</v>
      </c>
      <c r="G298" s="154" t="s">
        <v>472</v>
      </c>
      <c r="H298" s="154" t="s">
        <v>472</v>
      </c>
      <c r="I298" s="154" t="s">
        <v>472</v>
      </c>
      <c r="J298" s="154"/>
    </row>
    <row r="299" spans="1:10">
      <c r="A299" s="155">
        <v>13574</v>
      </c>
      <c r="B299" s="154" t="s">
        <v>472</v>
      </c>
      <c r="C299" s="154">
        <v>21.434999999999999</v>
      </c>
      <c r="D299" s="154">
        <v>4.38</v>
      </c>
      <c r="E299" s="154" t="s">
        <v>472</v>
      </c>
      <c r="F299" s="154" t="s">
        <v>472</v>
      </c>
      <c r="G299" s="154" t="s">
        <v>472</v>
      </c>
      <c r="H299" s="154" t="s">
        <v>472</v>
      </c>
      <c r="I299" s="154" t="s">
        <v>472</v>
      </c>
      <c r="J299" s="154"/>
    </row>
    <row r="300" spans="1:10">
      <c r="A300" s="155">
        <v>13605</v>
      </c>
      <c r="B300" s="154" t="s">
        <v>472</v>
      </c>
      <c r="C300" s="154">
        <v>21.431999999999999</v>
      </c>
      <c r="D300" s="154">
        <v>4.3860000000000001</v>
      </c>
      <c r="E300" s="154" t="s">
        <v>472</v>
      </c>
      <c r="F300" s="154" t="s">
        <v>472</v>
      </c>
      <c r="G300" s="154" t="s">
        <v>472</v>
      </c>
      <c r="H300" s="154" t="s">
        <v>472</v>
      </c>
      <c r="I300" s="154" t="s">
        <v>472</v>
      </c>
      <c r="J300" s="154"/>
    </row>
    <row r="301" spans="1:10">
      <c r="A301" s="155">
        <v>13635</v>
      </c>
      <c r="B301" s="154" t="s">
        <v>472</v>
      </c>
      <c r="C301" s="154">
        <v>21.533000000000001</v>
      </c>
      <c r="D301" s="154">
        <v>4.38</v>
      </c>
      <c r="E301" s="154" t="s">
        <v>472</v>
      </c>
      <c r="F301" s="154" t="s">
        <v>472</v>
      </c>
      <c r="G301" s="154" t="s">
        <v>472</v>
      </c>
      <c r="H301" s="154" t="s">
        <v>472</v>
      </c>
      <c r="I301" s="154" t="s">
        <v>472</v>
      </c>
      <c r="J301" s="154"/>
    </row>
    <row r="302" spans="1:10">
      <c r="A302" s="155">
        <v>13666</v>
      </c>
      <c r="B302" s="154" t="s">
        <v>472</v>
      </c>
      <c r="C302" s="154">
        <v>21.599</v>
      </c>
      <c r="D302" s="154">
        <v>4.3719999999999999</v>
      </c>
      <c r="E302" s="154" t="s">
        <v>472</v>
      </c>
      <c r="F302" s="154" t="s">
        <v>472</v>
      </c>
      <c r="G302" s="154" t="s">
        <v>472</v>
      </c>
      <c r="H302" s="154" t="s">
        <v>472</v>
      </c>
      <c r="I302" s="154" t="s">
        <v>472</v>
      </c>
      <c r="J302" s="154"/>
    </row>
    <row r="303" spans="1:10">
      <c r="A303" s="155">
        <v>13696</v>
      </c>
      <c r="B303" s="154" t="s">
        <v>472</v>
      </c>
      <c r="C303" s="154">
        <v>21.568000000000001</v>
      </c>
      <c r="D303" s="154">
        <v>4.37</v>
      </c>
      <c r="E303" s="154" t="s">
        <v>472</v>
      </c>
      <c r="F303" s="154" t="s">
        <v>472</v>
      </c>
      <c r="G303" s="154" t="s">
        <v>472</v>
      </c>
      <c r="H303" s="154" t="s">
        <v>472</v>
      </c>
      <c r="I303" s="154" t="s">
        <v>472</v>
      </c>
      <c r="J303" s="154"/>
    </row>
    <row r="304" spans="1:10">
      <c r="A304" s="155">
        <v>13727</v>
      </c>
      <c r="B304" s="154" t="s">
        <v>472</v>
      </c>
      <c r="C304" s="154">
        <v>21.666</v>
      </c>
      <c r="D304" s="154">
        <v>4.3629999999999995</v>
      </c>
      <c r="E304" s="154" t="s">
        <v>472</v>
      </c>
      <c r="F304" s="154" t="s">
        <v>472</v>
      </c>
      <c r="G304" s="154" t="s">
        <v>472</v>
      </c>
      <c r="H304" s="154" t="s">
        <v>472</v>
      </c>
      <c r="I304" s="154" t="s">
        <v>472</v>
      </c>
      <c r="J304" s="154"/>
    </row>
    <row r="305" spans="1:10">
      <c r="A305" s="155">
        <v>13758</v>
      </c>
      <c r="B305" s="154" t="s">
        <v>472</v>
      </c>
      <c r="C305" s="154">
        <v>21.693999999999999</v>
      </c>
      <c r="D305" s="154">
        <v>4.3540000000000001</v>
      </c>
      <c r="E305" s="154" t="s">
        <v>472</v>
      </c>
      <c r="F305" s="154" t="s">
        <v>472</v>
      </c>
      <c r="G305" s="154" t="s">
        <v>472</v>
      </c>
      <c r="H305" s="154" t="s">
        <v>472</v>
      </c>
      <c r="I305" s="154" t="s">
        <v>472</v>
      </c>
      <c r="J305" s="154"/>
    </row>
    <row r="306" spans="1:10">
      <c r="A306" s="155">
        <v>13788</v>
      </c>
      <c r="B306" s="154" t="s">
        <v>472</v>
      </c>
      <c r="C306" s="154">
        <v>21.565999999999999</v>
      </c>
      <c r="D306" s="154">
        <v>4.3540000000000001</v>
      </c>
      <c r="E306" s="154" t="s">
        <v>472</v>
      </c>
      <c r="F306" s="154" t="s">
        <v>472</v>
      </c>
      <c r="G306" s="154" t="s">
        <v>472</v>
      </c>
      <c r="H306" s="154" t="s">
        <v>472</v>
      </c>
      <c r="I306" s="154" t="s">
        <v>472</v>
      </c>
      <c r="J306" s="154"/>
    </row>
    <row r="307" spans="1:10">
      <c r="A307" s="155">
        <v>13819</v>
      </c>
      <c r="B307" s="154" t="s">
        <v>472</v>
      </c>
      <c r="C307" s="154">
        <v>21.518999999999998</v>
      </c>
      <c r="D307" s="154">
        <v>4.3419999999999996</v>
      </c>
      <c r="E307" s="154" t="s">
        <v>472</v>
      </c>
      <c r="F307" s="154" t="s">
        <v>472</v>
      </c>
      <c r="G307" s="154" t="s">
        <v>472</v>
      </c>
      <c r="H307" s="154" t="s">
        <v>472</v>
      </c>
      <c r="I307" s="154" t="s">
        <v>472</v>
      </c>
      <c r="J307" s="154"/>
    </row>
    <row r="308" spans="1:10">
      <c r="A308" s="155">
        <v>13849</v>
      </c>
      <c r="B308" s="154" t="s">
        <v>472</v>
      </c>
      <c r="C308" s="154">
        <v>21.577999999999999</v>
      </c>
      <c r="D308" s="154">
        <v>4.32</v>
      </c>
      <c r="E308" s="154" t="s">
        <v>472</v>
      </c>
      <c r="F308" s="154" t="s">
        <v>472</v>
      </c>
      <c r="G308" s="154" t="s">
        <v>472</v>
      </c>
      <c r="H308" s="154" t="s">
        <v>472</v>
      </c>
      <c r="I308" s="154" t="s">
        <v>472</v>
      </c>
      <c r="J308" s="154"/>
    </row>
    <row r="309" spans="1:10">
      <c r="A309" s="155">
        <v>13880</v>
      </c>
      <c r="B309" s="154" t="s">
        <v>472</v>
      </c>
      <c r="C309" s="154">
        <v>21.605</v>
      </c>
      <c r="D309" s="154">
        <v>4.3230000000000004</v>
      </c>
      <c r="E309" s="154" t="s">
        <v>472</v>
      </c>
      <c r="F309" s="154" t="s">
        <v>472</v>
      </c>
      <c r="G309" s="154" t="s">
        <v>472</v>
      </c>
      <c r="H309" s="154" t="s">
        <v>472</v>
      </c>
      <c r="I309" s="154" t="s">
        <v>472</v>
      </c>
      <c r="J309" s="154"/>
    </row>
    <row r="310" spans="1:10">
      <c r="A310" s="155">
        <v>13911</v>
      </c>
      <c r="B310" s="154" t="s">
        <v>472</v>
      </c>
      <c r="C310" s="154">
        <v>21.62</v>
      </c>
      <c r="D310" s="154">
        <v>4.3239999999999998</v>
      </c>
      <c r="E310" s="154" t="s">
        <v>472</v>
      </c>
      <c r="F310" s="154" t="s">
        <v>472</v>
      </c>
      <c r="G310" s="154" t="s">
        <v>472</v>
      </c>
      <c r="H310" s="154" t="s">
        <v>472</v>
      </c>
      <c r="I310" s="154" t="s">
        <v>472</v>
      </c>
      <c r="J310" s="154"/>
    </row>
    <row r="311" spans="1:10">
      <c r="A311" s="155">
        <v>13939</v>
      </c>
      <c r="B311" s="154" t="s">
        <v>472</v>
      </c>
      <c r="C311" s="154">
        <v>21.600999999999999</v>
      </c>
      <c r="D311" s="154">
        <v>4.3040000000000003</v>
      </c>
      <c r="E311" s="154" t="s">
        <v>472</v>
      </c>
      <c r="F311" s="154" t="s">
        <v>472</v>
      </c>
      <c r="G311" s="154" t="s">
        <v>472</v>
      </c>
      <c r="H311" s="154" t="s">
        <v>472</v>
      </c>
      <c r="I311" s="154" t="s">
        <v>472</v>
      </c>
      <c r="J311" s="154"/>
    </row>
    <row r="312" spans="1:10">
      <c r="A312" s="155">
        <v>13970</v>
      </c>
      <c r="B312" s="154" t="s">
        <v>472</v>
      </c>
      <c r="C312" s="154">
        <v>21.629000000000001</v>
      </c>
      <c r="D312" s="154">
        <v>4.3380000000000001</v>
      </c>
      <c r="E312" s="154" t="s">
        <v>472</v>
      </c>
      <c r="F312" s="154" t="s">
        <v>472</v>
      </c>
      <c r="G312" s="154" t="s">
        <v>472</v>
      </c>
      <c r="H312" s="154" t="s">
        <v>472</v>
      </c>
      <c r="I312" s="154" t="s">
        <v>472</v>
      </c>
      <c r="J312" s="154"/>
    </row>
    <row r="313" spans="1:10">
      <c r="A313" s="155">
        <v>14000</v>
      </c>
      <c r="B313" s="154" t="s">
        <v>472</v>
      </c>
      <c r="C313" s="154">
        <v>21.664999999999999</v>
      </c>
      <c r="D313" s="154">
        <v>4.3499999999999996</v>
      </c>
      <c r="E313" s="154" t="s">
        <v>472</v>
      </c>
      <c r="F313" s="154" t="s">
        <v>472</v>
      </c>
      <c r="G313" s="154" t="s">
        <v>472</v>
      </c>
      <c r="H313" s="154" t="s">
        <v>472</v>
      </c>
      <c r="I313" s="154" t="s">
        <v>472</v>
      </c>
      <c r="J313" s="154"/>
    </row>
    <row r="314" spans="1:10">
      <c r="A314" s="155">
        <v>14031</v>
      </c>
      <c r="B314" s="154" t="s">
        <v>472</v>
      </c>
      <c r="C314" s="154">
        <v>21.745999999999999</v>
      </c>
      <c r="D314" s="154">
        <v>4.375</v>
      </c>
      <c r="E314" s="154" t="s">
        <v>472</v>
      </c>
      <c r="F314" s="154" t="s">
        <v>472</v>
      </c>
      <c r="G314" s="154" t="s">
        <v>472</v>
      </c>
      <c r="H314" s="154" t="s">
        <v>472</v>
      </c>
      <c r="I314" s="154" t="s">
        <v>472</v>
      </c>
      <c r="J314" s="154"/>
    </row>
    <row r="315" spans="1:10">
      <c r="A315" s="155">
        <v>14061</v>
      </c>
      <c r="B315" s="154" t="s">
        <v>472</v>
      </c>
      <c r="C315" s="154">
        <v>21.66</v>
      </c>
      <c r="D315" s="154">
        <v>4.367</v>
      </c>
      <c r="E315" s="154" t="s">
        <v>472</v>
      </c>
      <c r="F315" s="154" t="s">
        <v>472</v>
      </c>
      <c r="G315" s="154" t="s">
        <v>472</v>
      </c>
      <c r="H315" s="154" t="s">
        <v>472</v>
      </c>
      <c r="I315" s="154" t="s">
        <v>472</v>
      </c>
      <c r="J315" s="154"/>
    </row>
    <row r="316" spans="1:10">
      <c r="A316" s="155">
        <v>14092</v>
      </c>
      <c r="B316" s="154" t="s">
        <v>472</v>
      </c>
      <c r="C316" s="154">
        <v>21.541</v>
      </c>
      <c r="D316" s="154">
        <v>4.3680000000000003</v>
      </c>
      <c r="E316" s="154" t="s">
        <v>472</v>
      </c>
      <c r="F316" s="154" t="s">
        <v>472</v>
      </c>
      <c r="G316" s="154" t="s">
        <v>472</v>
      </c>
      <c r="H316" s="154" t="s">
        <v>472</v>
      </c>
      <c r="I316" s="154" t="s">
        <v>472</v>
      </c>
      <c r="J316" s="154"/>
    </row>
    <row r="317" spans="1:10">
      <c r="A317" s="155">
        <v>14123</v>
      </c>
      <c r="B317" s="154" t="s">
        <v>472</v>
      </c>
      <c r="C317" s="154">
        <v>21.327999999999999</v>
      </c>
      <c r="D317" s="154">
        <v>4.3680000000000003</v>
      </c>
      <c r="E317" s="154" t="s">
        <v>472</v>
      </c>
      <c r="F317" s="154" t="s">
        <v>472</v>
      </c>
      <c r="G317" s="154" t="s">
        <v>472</v>
      </c>
      <c r="H317" s="154" t="s">
        <v>472</v>
      </c>
      <c r="I317" s="154" t="s">
        <v>472</v>
      </c>
      <c r="J317" s="154"/>
    </row>
    <row r="318" spans="1:10">
      <c r="A318" s="155">
        <v>14153</v>
      </c>
      <c r="B318" s="154" t="s">
        <v>472</v>
      </c>
      <c r="C318" s="154">
        <v>21.253</v>
      </c>
      <c r="D318" s="154">
        <v>4.4240000000000004</v>
      </c>
      <c r="E318" s="154" t="s">
        <v>472</v>
      </c>
      <c r="F318" s="154" t="s">
        <v>472</v>
      </c>
      <c r="G318" s="154" t="s">
        <v>472</v>
      </c>
      <c r="H318" s="154" t="s">
        <v>472</v>
      </c>
      <c r="I318" s="154" t="s">
        <v>472</v>
      </c>
      <c r="J318" s="154"/>
    </row>
    <row r="319" spans="1:10">
      <c r="A319" s="155">
        <v>14184</v>
      </c>
      <c r="B319" s="154" t="s">
        <v>472</v>
      </c>
      <c r="C319" s="154">
        <v>20.988</v>
      </c>
      <c r="D319" s="154">
        <v>4.4000000000000004</v>
      </c>
      <c r="E319" s="154" t="s">
        <v>472</v>
      </c>
      <c r="F319" s="154" t="s">
        <v>472</v>
      </c>
      <c r="G319" s="154" t="s">
        <v>472</v>
      </c>
      <c r="H319" s="154" t="s">
        <v>472</v>
      </c>
      <c r="I319" s="154" t="s">
        <v>472</v>
      </c>
      <c r="J319" s="154"/>
    </row>
    <row r="320" spans="1:10">
      <c r="A320" s="155">
        <v>14214</v>
      </c>
      <c r="B320" s="154" t="s">
        <v>472</v>
      </c>
      <c r="C320" s="154">
        <v>20.786999999999999</v>
      </c>
      <c r="D320" s="154">
        <v>4.4130000000000003</v>
      </c>
      <c r="E320" s="154" t="s">
        <v>472</v>
      </c>
      <c r="F320" s="154" t="s">
        <v>472</v>
      </c>
      <c r="G320" s="154" t="s">
        <v>472</v>
      </c>
      <c r="H320" s="154" t="s">
        <v>472</v>
      </c>
      <c r="I320" s="154" t="s">
        <v>472</v>
      </c>
      <c r="J320" s="154"/>
    </row>
    <row r="321" spans="1:10">
      <c r="A321" s="155">
        <v>14245</v>
      </c>
      <c r="B321" s="154" t="s">
        <v>472</v>
      </c>
      <c r="C321" s="154">
        <v>20.651</v>
      </c>
      <c r="D321" s="154">
        <v>4.4210000000000003</v>
      </c>
      <c r="E321" s="154" t="s">
        <v>472</v>
      </c>
      <c r="F321" s="154" t="s">
        <v>472</v>
      </c>
      <c r="G321" s="154" t="s">
        <v>472</v>
      </c>
      <c r="H321" s="154" t="s">
        <v>472</v>
      </c>
      <c r="I321" s="154" t="s">
        <v>472</v>
      </c>
      <c r="J321" s="154"/>
    </row>
    <row r="322" spans="1:10">
      <c r="A322" s="155">
        <v>14276</v>
      </c>
      <c r="B322" s="154" t="s">
        <v>472</v>
      </c>
      <c r="C322" s="154">
        <v>20.667000000000002</v>
      </c>
      <c r="D322" s="154">
        <v>4.4269999999999996</v>
      </c>
      <c r="E322" s="154" t="s">
        <v>472</v>
      </c>
      <c r="F322" s="154" t="s">
        <v>472</v>
      </c>
      <c r="G322" s="154" t="s">
        <v>472</v>
      </c>
      <c r="H322" s="154" t="s">
        <v>472</v>
      </c>
      <c r="I322" s="154" t="s">
        <v>472</v>
      </c>
      <c r="J322" s="154"/>
    </row>
    <row r="323" spans="1:10">
      <c r="A323" s="155">
        <v>14304</v>
      </c>
      <c r="B323" s="154" t="s">
        <v>472</v>
      </c>
      <c r="C323" s="154">
        <v>20.664999999999999</v>
      </c>
      <c r="D323" s="154">
        <v>4.41</v>
      </c>
      <c r="E323" s="154" t="s">
        <v>472</v>
      </c>
      <c r="F323" s="154" t="s">
        <v>472</v>
      </c>
      <c r="G323" s="154" t="s">
        <v>472</v>
      </c>
      <c r="H323" s="154" t="s">
        <v>472</v>
      </c>
      <c r="I323" s="154" t="s">
        <v>472</v>
      </c>
      <c r="J323" s="154"/>
    </row>
    <row r="324" spans="1:10">
      <c r="A324" s="155">
        <v>14335</v>
      </c>
      <c r="B324" s="154" t="s">
        <v>472</v>
      </c>
      <c r="C324" s="154">
        <v>20.706</v>
      </c>
      <c r="D324" s="154">
        <v>4.4189999999999996</v>
      </c>
      <c r="E324" s="154" t="s">
        <v>472</v>
      </c>
      <c r="F324" s="154" t="s">
        <v>472</v>
      </c>
      <c r="G324" s="154" t="s">
        <v>472</v>
      </c>
      <c r="H324" s="154" t="s">
        <v>472</v>
      </c>
      <c r="I324" s="154" t="s">
        <v>472</v>
      </c>
      <c r="J324" s="154"/>
    </row>
    <row r="325" spans="1:10">
      <c r="A325" s="155">
        <v>14365</v>
      </c>
      <c r="B325" s="154" t="s">
        <v>472</v>
      </c>
      <c r="C325" s="154">
        <v>20.86</v>
      </c>
      <c r="D325" s="154">
        <v>4.4560000000000004</v>
      </c>
      <c r="E325" s="154" t="s">
        <v>472</v>
      </c>
      <c r="F325" s="154" t="s">
        <v>472</v>
      </c>
      <c r="G325" s="154" t="s">
        <v>472</v>
      </c>
      <c r="H325" s="154" t="s">
        <v>472</v>
      </c>
      <c r="I325" s="154" t="s">
        <v>472</v>
      </c>
      <c r="J325" s="154"/>
    </row>
    <row r="326" spans="1:10">
      <c r="A326" s="155">
        <v>14396</v>
      </c>
      <c r="B326" s="154" t="s">
        <v>472</v>
      </c>
      <c r="C326" s="154">
        <v>20.818999999999999</v>
      </c>
      <c r="D326" s="154">
        <v>4.4459999999999997</v>
      </c>
      <c r="E326" s="154" t="s">
        <v>472</v>
      </c>
      <c r="F326" s="154" t="s">
        <v>472</v>
      </c>
      <c r="G326" s="154" t="s">
        <v>472</v>
      </c>
      <c r="H326" s="154" t="s">
        <v>472</v>
      </c>
      <c r="I326" s="154" t="s">
        <v>472</v>
      </c>
      <c r="J326" s="154"/>
    </row>
    <row r="327" spans="1:10">
      <c r="A327" s="155">
        <v>14426</v>
      </c>
      <c r="B327" s="154" t="s">
        <v>472</v>
      </c>
      <c r="C327" s="154">
        <v>20.765999999999998</v>
      </c>
      <c r="D327" s="154">
        <v>4.4340000000000002</v>
      </c>
      <c r="E327" s="154" t="s">
        <v>472</v>
      </c>
      <c r="F327" s="154" t="s">
        <v>472</v>
      </c>
      <c r="G327" s="154" t="s">
        <v>472</v>
      </c>
      <c r="H327" s="154" t="s">
        <v>472</v>
      </c>
      <c r="I327" s="154" t="s">
        <v>472</v>
      </c>
      <c r="J327" s="154"/>
    </row>
    <row r="328" spans="1:10">
      <c r="A328" s="155">
        <v>14457</v>
      </c>
      <c r="B328" s="154" t="s">
        <v>472</v>
      </c>
      <c r="C328" s="154">
        <v>20.757999999999999</v>
      </c>
      <c r="D328" s="154">
        <v>4.4329999999999998</v>
      </c>
      <c r="E328" s="154" t="s">
        <v>472</v>
      </c>
      <c r="F328" s="154" t="s">
        <v>472</v>
      </c>
      <c r="G328" s="154" t="s">
        <v>472</v>
      </c>
      <c r="H328" s="154" t="s">
        <v>472</v>
      </c>
      <c r="I328" s="154" t="s">
        <v>472</v>
      </c>
      <c r="J328" s="154"/>
    </row>
    <row r="329" spans="1:10">
      <c r="A329" s="155">
        <v>14488</v>
      </c>
      <c r="B329" s="154" t="s">
        <v>472</v>
      </c>
      <c r="C329" s="154">
        <v>20.43</v>
      </c>
      <c r="D329" s="154">
        <v>4.4320000000000004</v>
      </c>
      <c r="E329" s="154" t="s">
        <v>472</v>
      </c>
      <c r="F329" s="154" t="s">
        <v>472</v>
      </c>
      <c r="G329" s="154" t="s">
        <v>472</v>
      </c>
      <c r="H329" s="154" t="s">
        <v>472</v>
      </c>
      <c r="I329" s="154" t="s">
        <v>472</v>
      </c>
      <c r="J329" s="154"/>
    </row>
    <row r="330" spans="1:10">
      <c r="A330" s="155">
        <v>14518</v>
      </c>
      <c r="B330" s="154" t="s">
        <v>472</v>
      </c>
      <c r="C330" s="154">
        <v>17.632000000000001</v>
      </c>
      <c r="D330" s="154">
        <v>4.4260000000000002</v>
      </c>
      <c r="E330" s="154" t="s">
        <v>472</v>
      </c>
      <c r="F330" s="154" t="s">
        <v>472</v>
      </c>
      <c r="G330" s="154" t="s">
        <v>472</v>
      </c>
      <c r="H330" s="154" t="s">
        <v>472</v>
      </c>
      <c r="I330" s="154" t="s">
        <v>472</v>
      </c>
      <c r="J330" s="154"/>
    </row>
    <row r="331" spans="1:10">
      <c r="A331" s="155">
        <v>14549</v>
      </c>
      <c r="B331" s="154" t="s">
        <v>472</v>
      </c>
      <c r="C331" s="154">
        <v>17.867999999999999</v>
      </c>
      <c r="D331" s="154">
        <v>4.4550000000000001</v>
      </c>
      <c r="E331" s="154" t="s">
        <v>472</v>
      </c>
      <c r="F331" s="154" t="s">
        <v>472</v>
      </c>
      <c r="G331" s="154" t="s">
        <v>472</v>
      </c>
      <c r="H331" s="154" t="s">
        <v>472</v>
      </c>
      <c r="I331" s="154" t="s">
        <v>472</v>
      </c>
      <c r="J331" s="154"/>
    </row>
    <row r="332" spans="1:10">
      <c r="A332" s="155">
        <v>14579</v>
      </c>
      <c r="B332" s="154" t="s">
        <v>472</v>
      </c>
      <c r="C332" s="154">
        <v>17.498999999999999</v>
      </c>
      <c r="D332" s="154">
        <v>4.4569999999999999</v>
      </c>
      <c r="E332" s="154" t="s">
        <v>472</v>
      </c>
      <c r="F332" s="154" t="s">
        <v>472</v>
      </c>
      <c r="G332" s="154" t="s">
        <v>472</v>
      </c>
      <c r="H332" s="154" t="s">
        <v>472</v>
      </c>
      <c r="I332" s="154" t="s">
        <v>472</v>
      </c>
      <c r="J332" s="154"/>
    </row>
    <row r="333" spans="1:10">
      <c r="A333" s="155">
        <v>14610</v>
      </c>
      <c r="B333" s="154" t="s">
        <v>472</v>
      </c>
      <c r="C333" s="154">
        <v>17.510999999999999</v>
      </c>
      <c r="D333" s="154">
        <v>4.4580000000000002</v>
      </c>
      <c r="E333" s="154" t="s">
        <v>472</v>
      </c>
      <c r="F333" s="154" t="s">
        <v>472</v>
      </c>
      <c r="G333" s="154" t="s">
        <v>472</v>
      </c>
      <c r="H333" s="154" t="s">
        <v>472</v>
      </c>
      <c r="I333" s="154" t="s">
        <v>472</v>
      </c>
      <c r="J333" s="154"/>
    </row>
    <row r="334" spans="1:10">
      <c r="A334" s="155">
        <v>14641</v>
      </c>
      <c r="B334" s="154" t="s">
        <v>472</v>
      </c>
      <c r="C334" s="154">
        <v>17.663</v>
      </c>
      <c r="D334" s="154">
        <v>4.4589999999999996</v>
      </c>
      <c r="E334" s="154" t="s">
        <v>472</v>
      </c>
      <c r="F334" s="154" t="s">
        <v>472</v>
      </c>
      <c r="G334" s="154" t="s">
        <v>472</v>
      </c>
      <c r="H334" s="154" t="s">
        <v>472</v>
      </c>
      <c r="I334" s="154" t="s">
        <v>472</v>
      </c>
      <c r="J334" s="154"/>
    </row>
    <row r="335" spans="1:10">
      <c r="A335" s="155">
        <v>14670</v>
      </c>
      <c r="B335" s="154" t="s">
        <v>472</v>
      </c>
      <c r="C335" s="154">
        <v>17.678000000000001</v>
      </c>
      <c r="D335" s="154">
        <v>4.4589999999999996</v>
      </c>
      <c r="E335" s="154" t="s">
        <v>472</v>
      </c>
      <c r="F335" s="154" t="s">
        <v>472</v>
      </c>
      <c r="G335" s="154" t="s">
        <v>472</v>
      </c>
      <c r="H335" s="154" t="s">
        <v>472</v>
      </c>
      <c r="I335" s="154" t="s">
        <v>472</v>
      </c>
      <c r="J335" s="154"/>
    </row>
    <row r="336" spans="1:10">
      <c r="A336" s="155">
        <v>14701</v>
      </c>
      <c r="B336" s="154" t="s">
        <v>472</v>
      </c>
      <c r="C336" s="154">
        <v>16.821000000000002</v>
      </c>
      <c r="D336" s="154">
        <v>4.4589999999999996</v>
      </c>
      <c r="E336" s="154" t="s">
        <v>472</v>
      </c>
      <c r="F336" s="154" t="s">
        <v>472</v>
      </c>
      <c r="G336" s="154" t="s">
        <v>472</v>
      </c>
      <c r="H336" s="154" t="s">
        <v>472</v>
      </c>
      <c r="I336" s="154" t="s">
        <v>472</v>
      </c>
      <c r="J336" s="154"/>
    </row>
    <row r="337" spans="1:10">
      <c r="A337" s="155">
        <v>14731</v>
      </c>
      <c r="B337" s="154" t="s">
        <v>472</v>
      </c>
      <c r="C337" s="154">
        <v>15.717000000000001</v>
      </c>
      <c r="D337" s="154">
        <v>4.4580000000000002</v>
      </c>
      <c r="E337" s="154" t="s">
        <v>472</v>
      </c>
      <c r="F337" s="154" t="s">
        <v>472</v>
      </c>
      <c r="G337" s="154" t="s">
        <v>472</v>
      </c>
      <c r="H337" s="154" t="s">
        <v>472</v>
      </c>
      <c r="I337" s="154" t="s">
        <v>472</v>
      </c>
      <c r="J337" s="154"/>
    </row>
    <row r="338" spans="1:10">
      <c r="A338" s="155">
        <v>14762</v>
      </c>
      <c r="B338" s="154" t="s">
        <v>472</v>
      </c>
      <c r="C338" s="154">
        <v>14.603</v>
      </c>
      <c r="D338" s="154">
        <v>4.4589999999999996</v>
      </c>
      <c r="E338" s="154" t="s">
        <v>472</v>
      </c>
      <c r="F338" s="154" t="s">
        <v>472</v>
      </c>
      <c r="G338" s="154" t="s">
        <v>472</v>
      </c>
      <c r="H338" s="154" t="s">
        <v>472</v>
      </c>
      <c r="I338" s="154" t="s">
        <v>472</v>
      </c>
      <c r="J338" s="154"/>
    </row>
    <row r="339" spans="1:10">
      <c r="A339" s="155">
        <v>14792</v>
      </c>
      <c r="B339" s="154" t="s">
        <v>472</v>
      </c>
      <c r="C339" s="154">
        <v>15.818</v>
      </c>
      <c r="D339" s="154">
        <v>4.4470000000000001</v>
      </c>
      <c r="E339" s="154" t="s">
        <v>472</v>
      </c>
      <c r="F339" s="154" t="s">
        <v>472</v>
      </c>
      <c r="G339" s="154" t="s">
        <v>472</v>
      </c>
      <c r="H339" s="154" t="s">
        <v>472</v>
      </c>
      <c r="I339" s="154" t="s">
        <v>472</v>
      </c>
      <c r="J339" s="154"/>
    </row>
    <row r="340" spans="1:10">
      <c r="A340" s="155">
        <v>14823</v>
      </c>
      <c r="B340" s="154" t="s">
        <v>472</v>
      </c>
      <c r="C340" s="154">
        <v>16.739000000000001</v>
      </c>
      <c r="D340" s="154">
        <v>4.4059999999999997</v>
      </c>
      <c r="E340" s="154" t="s">
        <v>472</v>
      </c>
      <c r="F340" s="154" t="s">
        <v>472</v>
      </c>
      <c r="G340" s="154" t="s">
        <v>472</v>
      </c>
      <c r="H340" s="154" t="s">
        <v>472</v>
      </c>
      <c r="I340" s="154" t="s">
        <v>472</v>
      </c>
      <c r="J340" s="154"/>
    </row>
    <row r="341" spans="1:10">
      <c r="A341" s="155">
        <v>14854</v>
      </c>
      <c r="B341" s="154" t="s">
        <v>472</v>
      </c>
      <c r="C341" s="154">
        <v>17.582999999999998</v>
      </c>
      <c r="D341" s="154">
        <v>4.391</v>
      </c>
      <c r="E341" s="154" t="s">
        <v>472</v>
      </c>
      <c r="F341" s="154" t="s">
        <v>472</v>
      </c>
      <c r="G341" s="154" t="s">
        <v>472</v>
      </c>
      <c r="H341" s="154" t="s">
        <v>472</v>
      </c>
      <c r="I341" s="154" t="s">
        <v>472</v>
      </c>
      <c r="J341" s="154"/>
    </row>
    <row r="342" spans="1:10">
      <c r="A342" s="155">
        <v>14884</v>
      </c>
      <c r="B342" s="154" t="s">
        <v>472</v>
      </c>
      <c r="C342" s="154">
        <v>16.975999999999999</v>
      </c>
      <c r="D342" s="154">
        <v>4.3840000000000003</v>
      </c>
      <c r="E342" s="154" t="s">
        <v>472</v>
      </c>
      <c r="F342" s="154" t="s">
        <v>472</v>
      </c>
      <c r="G342" s="154" t="s">
        <v>472</v>
      </c>
      <c r="H342" s="154" t="s">
        <v>472</v>
      </c>
      <c r="I342" s="154" t="s">
        <v>472</v>
      </c>
      <c r="J342" s="154"/>
    </row>
    <row r="343" spans="1:10">
      <c r="A343" s="155">
        <v>14915</v>
      </c>
      <c r="B343" s="154" t="s">
        <v>472</v>
      </c>
      <c r="C343" s="154">
        <v>17.016999999999999</v>
      </c>
      <c r="D343" s="154">
        <v>4.3179999999999996</v>
      </c>
      <c r="E343" s="154" t="s">
        <v>472</v>
      </c>
      <c r="F343" s="154" t="s">
        <v>472</v>
      </c>
      <c r="G343" s="154" t="s">
        <v>472</v>
      </c>
      <c r="H343" s="154" t="s">
        <v>472</v>
      </c>
      <c r="I343" s="154" t="s">
        <v>472</v>
      </c>
      <c r="J343" s="154"/>
    </row>
    <row r="344" spans="1:10">
      <c r="A344" s="155">
        <v>14945</v>
      </c>
      <c r="B344" s="154" t="s">
        <v>472</v>
      </c>
      <c r="C344" s="154">
        <v>16.972000000000001</v>
      </c>
      <c r="D344" s="154">
        <v>4.3090000000000002</v>
      </c>
      <c r="E344" s="154" t="s">
        <v>472</v>
      </c>
      <c r="F344" s="154" t="s">
        <v>472</v>
      </c>
      <c r="G344" s="154" t="s">
        <v>472</v>
      </c>
      <c r="H344" s="154" t="s">
        <v>472</v>
      </c>
      <c r="I344" s="154" t="s">
        <v>472</v>
      </c>
      <c r="J344" s="154"/>
    </row>
    <row r="345" spans="1:10">
      <c r="A345" s="155">
        <v>14976</v>
      </c>
      <c r="B345" s="154" t="s">
        <v>472</v>
      </c>
      <c r="C345" s="154">
        <v>16.032</v>
      </c>
      <c r="D345" s="154">
        <v>4.3090000000000002</v>
      </c>
      <c r="E345" s="154" t="s">
        <v>472</v>
      </c>
      <c r="F345" s="154" t="s">
        <v>472</v>
      </c>
      <c r="G345" s="154" t="s">
        <v>472</v>
      </c>
      <c r="H345" s="154" t="s">
        <v>472</v>
      </c>
      <c r="I345" s="154" t="s">
        <v>472</v>
      </c>
      <c r="J345" s="154"/>
    </row>
    <row r="346" spans="1:10">
      <c r="A346" s="155">
        <v>15007</v>
      </c>
      <c r="B346" s="154" t="s">
        <v>472</v>
      </c>
      <c r="C346" s="154">
        <v>16.007000000000001</v>
      </c>
      <c r="D346" s="154">
        <v>4.3090000000000002</v>
      </c>
      <c r="E346" s="154" t="s">
        <v>472</v>
      </c>
      <c r="F346" s="154" t="s">
        <v>472</v>
      </c>
      <c r="G346" s="154" t="s">
        <v>472</v>
      </c>
      <c r="H346" s="154" t="s">
        <v>472</v>
      </c>
      <c r="I346" s="154" t="s">
        <v>472</v>
      </c>
      <c r="J346" s="154"/>
    </row>
    <row r="347" spans="1:10">
      <c r="A347" s="155">
        <v>15035</v>
      </c>
      <c r="B347" s="154" t="s">
        <v>472</v>
      </c>
      <c r="C347" s="154">
        <v>16.265000000000001</v>
      </c>
      <c r="D347" s="154">
        <v>4.3090000000000002</v>
      </c>
      <c r="E347" s="154" t="s">
        <v>472</v>
      </c>
      <c r="F347" s="154" t="s">
        <v>472</v>
      </c>
      <c r="G347" s="154" t="s">
        <v>472</v>
      </c>
      <c r="H347" s="154" t="s">
        <v>472</v>
      </c>
      <c r="I347" s="154" t="s">
        <v>472</v>
      </c>
      <c r="J347" s="154"/>
    </row>
    <row r="348" spans="1:10">
      <c r="A348" s="155">
        <v>15066</v>
      </c>
      <c r="B348" s="154" t="s">
        <v>472</v>
      </c>
      <c r="C348" s="154">
        <v>17.106000000000002</v>
      </c>
      <c r="D348" s="154">
        <v>4.3090000000000002</v>
      </c>
      <c r="E348" s="154" t="s">
        <v>472</v>
      </c>
      <c r="F348" s="154" t="s">
        <v>472</v>
      </c>
      <c r="G348" s="154" t="s">
        <v>472</v>
      </c>
      <c r="H348" s="154" t="s">
        <v>472</v>
      </c>
      <c r="I348" s="154" t="s">
        <v>472</v>
      </c>
      <c r="J348" s="154"/>
    </row>
    <row r="349" spans="1:10">
      <c r="A349" s="155">
        <v>15096</v>
      </c>
      <c r="B349" s="154" t="s">
        <v>472</v>
      </c>
      <c r="C349" s="154">
        <v>17.277000000000001</v>
      </c>
      <c r="D349" s="154">
        <v>4.3090000000000002</v>
      </c>
      <c r="E349" s="154" t="s">
        <v>472</v>
      </c>
      <c r="F349" s="154" t="s">
        <v>472</v>
      </c>
      <c r="G349" s="154" t="s">
        <v>472</v>
      </c>
      <c r="H349" s="154" t="s">
        <v>472</v>
      </c>
      <c r="I349" s="154" t="s">
        <v>472</v>
      </c>
      <c r="J349" s="154"/>
    </row>
    <row r="350" spans="1:10">
      <c r="A350" s="155">
        <v>15127</v>
      </c>
      <c r="B350" s="154" t="s">
        <v>472</v>
      </c>
      <c r="C350" s="154">
        <v>17.245999999999999</v>
      </c>
      <c r="D350" s="154">
        <v>4.3090000000000002</v>
      </c>
      <c r="E350" s="154" t="s">
        <v>472</v>
      </c>
      <c r="F350" s="154" t="s">
        <v>472</v>
      </c>
      <c r="G350" s="154" t="s">
        <v>472</v>
      </c>
      <c r="H350" s="154" t="s">
        <v>472</v>
      </c>
      <c r="I350" s="154" t="s">
        <v>472</v>
      </c>
      <c r="J350" s="154"/>
    </row>
    <row r="351" spans="1:10">
      <c r="A351" s="155">
        <v>15157</v>
      </c>
      <c r="B351" s="154" t="s">
        <v>472</v>
      </c>
      <c r="C351" s="154">
        <v>17.117000000000001</v>
      </c>
      <c r="D351" s="154">
        <v>4.3090000000000002</v>
      </c>
      <c r="E351" s="154" t="s">
        <v>472</v>
      </c>
      <c r="F351" s="154" t="s">
        <v>472</v>
      </c>
      <c r="G351" s="154" t="s">
        <v>472</v>
      </c>
      <c r="H351" s="154" t="s">
        <v>472</v>
      </c>
      <c r="I351" s="154" t="s">
        <v>472</v>
      </c>
      <c r="J351" s="154"/>
    </row>
    <row r="352" spans="1:10">
      <c r="A352" s="155">
        <v>15188</v>
      </c>
      <c r="B352" s="154" t="s">
        <v>472</v>
      </c>
      <c r="C352" s="154">
        <v>17.193999999999999</v>
      </c>
      <c r="D352" s="154">
        <v>4.306</v>
      </c>
      <c r="E352" s="154" t="s">
        <v>472</v>
      </c>
      <c r="F352" s="154" t="s">
        <v>472</v>
      </c>
      <c r="G352" s="154" t="s">
        <v>472</v>
      </c>
      <c r="H352" s="154" t="s">
        <v>472</v>
      </c>
      <c r="I352" s="154" t="s">
        <v>472</v>
      </c>
      <c r="J352" s="154"/>
    </row>
    <row r="353" spans="1:10">
      <c r="A353" s="155">
        <v>15219</v>
      </c>
      <c r="B353" s="154" t="s">
        <v>472</v>
      </c>
      <c r="C353" s="154">
        <v>17.225000000000001</v>
      </c>
      <c r="D353" s="154">
        <v>4.3049999999999997</v>
      </c>
      <c r="E353" s="154" t="s">
        <v>472</v>
      </c>
      <c r="F353" s="154" t="s">
        <v>472</v>
      </c>
      <c r="G353" s="154" t="s">
        <v>472</v>
      </c>
      <c r="H353" s="154" t="s">
        <v>472</v>
      </c>
      <c r="I353" s="154" t="s">
        <v>472</v>
      </c>
      <c r="J353" s="154"/>
    </row>
    <row r="354" spans="1:10">
      <c r="A354" s="155">
        <v>15249</v>
      </c>
      <c r="B354" s="154" t="s">
        <v>472</v>
      </c>
      <c r="C354" s="154">
        <v>17.236999999999998</v>
      </c>
      <c r="D354" s="154">
        <v>4.3049999999999997</v>
      </c>
      <c r="E354" s="154" t="s">
        <v>472</v>
      </c>
      <c r="F354" s="154" t="s">
        <v>472</v>
      </c>
      <c r="G354" s="154" t="s">
        <v>472</v>
      </c>
      <c r="H354" s="154" t="s">
        <v>472</v>
      </c>
      <c r="I354" s="154" t="s">
        <v>472</v>
      </c>
      <c r="J354" s="154"/>
    </row>
    <row r="355" spans="1:10">
      <c r="A355" s="155">
        <v>15280</v>
      </c>
      <c r="B355" s="154" t="s">
        <v>472</v>
      </c>
      <c r="C355" s="154">
        <v>17.265000000000001</v>
      </c>
      <c r="D355" s="154">
        <v>4.3049999999999997</v>
      </c>
      <c r="E355" s="154" t="s">
        <v>472</v>
      </c>
      <c r="F355" s="154" t="s">
        <v>472</v>
      </c>
      <c r="G355" s="154" t="s">
        <v>472</v>
      </c>
      <c r="H355" s="154" t="s">
        <v>472</v>
      </c>
      <c r="I355" s="154" t="s">
        <v>472</v>
      </c>
      <c r="J355" s="154"/>
    </row>
    <row r="356" spans="1:10">
      <c r="A356" s="155">
        <v>15310</v>
      </c>
      <c r="B356" s="154" t="s">
        <v>472</v>
      </c>
      <c r="C356" s="154">
        <v>17.279</v>
      </c>
      <c r="D356" s="154">
        <v>4.3049999999999997</v>
      </c>
      <c r="E356" s="154" t="s">
        <v>472</v>
      </c>
      <c r="F356" s="154" t="s">
        <v>472</v>
      </c>
      <c r="G356" s="154" t="s">
        <v>472</v>
      </c>
      <c r="H356" s="154" t="s">
        <v>472</v>
      </c>
      <c r="I356" s="154" t="s">
        <v>472</v>
      </c>
      <c r="J356" s="154"/>
    </row>
    <row r="357" spans="1:10">
      <c r="A357" s="155">
        <v>15341</v>
      </c>
      <c r="B357" s="154" t="s">
        <v>472</v>
      </c>
      <c r="C357" s="154">
        <v>17.181999999999999</v>
      </c>
      <c r="D357" s="154">
        <v>4.3049999999999997</v>
      </c>
      <c r="E357" s="154" t="s">
        <v>472</v>
      </c>
      <c r="F357" s="154" t="s">
        <v>472</v>
      </c>
      <c r="G357" s="154" t="s">
        <v>472</v>
      </c>
      <c r="H357" s="154" t="s">
        <v>472</v>
      </c>
      <c r="I357" s="154" t="s">
        <v>472</v>
      </c>
      <c r="J357" s="154"/>
    </row>
    <row r="358" spans="1:10">
      <c r="A358" s="155">
        <v>15372</v>
      </c>
      <c r="B358" s="154" t="s">
        <v>472</v>
      </c>
      <c r="C358" s="154">
        <v>17.234999999999999</v>
      </c>
      <c r="D358" s="154">
        <v>4.3</v>
      </c>
      <c r="E358" s="154" t="s">
        <v>472</v>
      </c>
      <c r="F358" s="154" t="s">
        <v>472</v>
      </c>
      <c r="G358" s="154" t="s">
        <v>472</v>
      </c>
      <c r="H358" s="154" t="s">
        <v>472</v>
      </c>
      <c r="I358" s="154" t="s">
        <v>472</v>
      </c>
      <c r="J358" s="154"/>
    </row>
    <row r="359" spans="1:10">
      <c r="A359" s="155">
        <v>15400</v>
      </c>
      <c r="B359" s="154" t="s">
        <v>472</v>
      </c>
      <c r="C359" s="154">
        <v>17.248999999999999</v>
      </c>
      <c r="D359" s="154">
        <v>4.3</v>
      </c>
      <c r="E359" s="154" t="s">
        <v>472</v>
      </c>
      <c r="F359" s="154" t="s">
        <v>472</v>
      </c>
      <c r="G359" s="154" t="s">
        <v>472</v>
      </c>
      <c r="H359" s="154" t="s">
        <v>472</v>
      </c>
      <c r="I359" s="154" t="s">
        <v>472</v>
      </c>
      <c r="J359" s="154"/>
    </row>
    <row r="360" spans="1:10">
      <c r="A360" s="155">
        <v>15431</v>
      </c>
      <c r="B360" s="154" t="s">
        <v>472</v>
      </c>
      <c r="C360" s="154">
        <v>17.227</v>
      </c>
      <c r="D360" s="154">
        <v>4.3</v>
      </c>
      <c r="E360" s="154" t="s">
        <v>472</v>
      </c>
      <c r="F360" s="154" t="s">
        <v>472</v>
      </c>
      <c r="G360" s="154" t="s">
        <v>472</v>
      </c>
      <c r="H360" s="154" t="s">
        <v>472</v>
      </c>
      <c r="I360" s="154" t="s">
        <v>472</v>
      </c>
      <c r="J360" s="154"/>
    </row>
    <row r="361" spans="1:10">
      <c r="A361" s="155">
        <v>15461</v>
      </c>
      <c r="B361" s="154" t="s">
        <v>472</v>
      </c>
      <c r="C361" s="154">
        <v>17.248999999999999</v>
      </c>
      <c r="D361" s="154">
        <v>4.3</v>
      </c>
      <c r="E361" s="154" t="s">
        <v>472</v>
      </c>
      <c r="F361" s="154" t="s">
        <v>472</v>
      </c>
      <c r="G361" s="154" t="s">
        <v>472</v>
      </c>
      <c r="H361" s="154" t="s">
        <v>472</v>
      </c>
      <c r="I361" s="154" t="s">
        <v>472</v>
      </c>
      <c r="J361" s="154"/>
    </row>
    <row r="362" spans="1:10">
      <c r="A362" s="155">
        <v>15492</v>
      </c>
      <c r="B362" s="154" t="s">
        <v>472</v>
      </c>
      <c r="C362" s="154">
        <v>17.25</v>
      </c>
      <c r="D362" s="154">
        <v>4.3</v>
      </c>
      <c r="E362" s="154" t="s">
        <v>472</v>
      </c>
      <c r="F362" s="154" t="s">
        <v>472</v>
      </c>
      <c r="G362" s="154" t="s">
        <v>472</v>
      </c>
      <c r="H362" s="154" t="s">
        <v>472</v>
      </c>
      <c r="I362" s="154" t="s">
        <v>472</v>
      </c>
      <c r="J362" s="154"/>
    </row>
    <row r="363" spans="1:10">
      <c r="A363" s="155">
        <v>15522</v>
      </c>
      <c r="B363" s="154" t="s">
        <v>472</v>
      </c>
      <c r="C363" s="154">
        <v>17.260000000000002</v>
      </c>
      <c r="D363" s="154">
        <v>4.3</v>
      </c>
      <c r="E363" s="154" t="s">
        <v>472</v>
      </c>
      <c r="F363" s="154" t="s">
        <v>472</v>
      </c>
      <c r="G363" s="154" t="s">
        <v>472</v>
      </c>
      <c r="H363" s="154" t="s">
        <v>472</v>
      </c>
      <c r="I363" s="154" t="s">
        <v>472</v>
      </c>
      <c r="J363" s="154"/>
    </row>
    <row r="364" spans="1:10">
      <c r="A364" s="155">
        <v>15553</v>
      </c>
      <c r="B364" s="154" t="s">
        <v>472</v>
      </c>
      <c r="C364" s="154">
        <v>17.277000000000001</v>
      </c>
      <c r="D364" s="154">
        <v>4.3</v>
      </c>
      <c r="E364" s="154" t="s">
        <v>472</v>
      </c>
      <c r="F364" s="154" t="s">
        <v>472</v>
      </c>
      <c r="G364" s="154" t="s">
        <v>472</v>
      </c>
      <c r="H364" s="154" t="s">
        <v>472</v>
      </c>
      <c r="I364" s="154" t="s">
        <v>472</v>
      </c>
      <c r="J364" s="154"/>
    </row>
    <row r="365" spans="1:10">
      <c r="A365" s="155">
        <v>15584</v>
      </c>
      <c r="B365" s="154" t="s">
        <v>472</v>
      </c>
      <c r="C365" s="154">
        <v>17.29</v>
      </c>
      <c r="D365" s="154">
        <v>4.3</v>
      </c>
      <c r="E365" s="154" t="s">
        <v>472</v>
      </c>
      <c r="F365" s="154" t="s">
        <v>472</v>
      </c>
      <c r="G365" s="154" t="s">
        <v>472</v>
      </c>
      <c r="H365" s="154" t="s">
        <v>472</v>
      </c>
      <c r="I365" s="154" t="s">
        <v>472</v>
      </c>
      <c r="J365" s="154"/>
    </row>
    <row r="366" spans="1:10">
      <c r="A366" s="155">
        <v>15614</v>
      </c>
      <c r="B366" s="154" t="s">
        <v>472</v>
      </c>
      <c r="C366" s="154">
        <v>17.305</v>
      </c>
      <c r="D366" s="154">
        <v>4.3</v>
      </c>
      <c r="E366" s="154" t="s">
        <v>472</v>
      </c>
      <c r="F366" s="154" t="s">
        <v>472</v>
      </c>
      <c r="G366" s="154" t="s">
        <v>472</v>
      </c>
      <c r="H366" s="154" t="s">
        <v>472</v>
      </c>
      <c r="I366" s="154" t="s">
        <v>472</v>
      </c>
      <c r="J366" s="154"/>
    </row>
    <row r="367" spans="1:10">
      <c r="A367" s="155">
        <v>15645</v>
      </c>
      <c r="B367" s="154" t="s">
        <v>472</v>
      </c>
      <c r="C367" s="154">
        <v>17.3</v>
      </c>
      <c r="D367" s="154">
        <v>4.3</v>
      </c>
      <c r="E367" s="154" t="s">
        <v>472</v>
      </c>
      <c r="F367" s="154" t="s">
        <v>472</v>
      </c>
      <c r="G367" s="154" t="s">
        <v>472</v>
      </c>
      <c r="H367" s="154" t="s">
        <v>472</v>
      </c>
      <c r="I367" s="154" t="s">
        <v>472</v>
      </c>
      <c r="J367" s="154"/>
    </row>
    <row r="368" spans="1:10">
      <c r="A368" s="155">
        <v>15675</v>
      </c>
      <c r="B368" s="154" t="s">
        <v>472</v>
      </c>
      <c r="C368" s="154">
        <v>17.312999999999999</v>
      </c>
      <c r="D368" s="154">
        <v>4.3</v>
      </c>
      <c r="E368" s="154" t="s">
        <v>472</v>
      </c>
      <c r="F368" s="154" t="s">
        <v>472</v>
      </c>
      <c r="G368" s="154" t="s">
        <v>472</v>
      </c>
      <c r="H368" s="154" t="s">
        <v>472</v>
      </c>
      <c r="I368" s="154" t="s">
        <v>472</v>
      </c>
      <c r="J368" s="154"/>
    </row>
    <row r="369" spans="1:10">
      <c r="A369" s="155">
        <v>15706</v>
      </c>
      <c r="B369" s="154" t="s">
        <v>472</v>
      </c>
      <c r="C369" s="154">
        <v>17.332999999999998</v>
      </c>
      <c r="D369" s="154">
        <v>4.3</v>
      </c>
      <c r="E369" s="154" t="s">
        <v>472</v>
      </c>
      <c r="F369" s="154" t="s">
        <v>472</v>
      </c>
      <c r="G369" s="154" t="s">
        <v>472</v>
      </c>
      <c r="H369" s="154" t="s">
        <v>472</v>
      </c>
      <c r="I369" s="154" t="s">
        <v>472</v>
      </c>
      <c r="J369" s="154"/>
    </row>
    <row r="370" spans="1:10">
      <c r="A370" s="155">
        <v>15737</v>
      </c>
      <c r="B370" s="154" t="s">
        <v>472</v>
      </c>
      <c r="C370" s="154">
        <v>17.338999999999999</v>
      </c>
      <c r="D370" s="154">
        <v>4.3</v>
      </c>
      <c r="E370" s="154" t="s">
        <v>472</v>
      </c>
      <c r="F370" s="154" t="s">
        <v>472</v>
      </c>
      <c r="G370" s="154" t="s">
        <v>472</v>
      </c>
      <c r="H370" s="154" t="s">
        <v>472</v>
      </c>
      <c r="I370" s="154" t="s">
        <v>472</v>
      </c>
      <c r="J370" s="154"/>
    </row>
    <row r="371" spans="1:10">
      <c r="A371" s="155">
        <v>15765</v>
      </c>
      <c r="B371" s="154" t="s">
        <v>472</v>
      </c>
      <c r="C371" s="154">
        <v>17.318000000000001</v>
      </c>
      <c r="D371" s="154">
        <v>4.3</v>
      </c>
      <c r="E371" s="154" t="s">
        <v>472</v>
      </c>
      <c r="F371" s="154" t="s">
        <v>472</v>
      </c>
      <c r="G371" s="154" t="s">
        <v>472</v>
      </c>
      <c r="H371" s="154" t="s">
        <v>472</v>
      </c>
      <c r="I371" s="154" t="s">
        <v>472</v>
      </c>
      <c r="J371" s="154"/>
    </row>
    <row r="372" spans="1:10">
      <c r="A372" s="155">
        <v>15796</v>
      </c>
      <c r="B372" s="154" t="s">
        <v>472</v>
      </c>
      <c r="C372" s="154">
        <v>17.309000000000001</v>
      </c>
      <c r="D372" s="154">
        <v>4.3</v>
      </c>
      <c r="E372" s="154" t="s">
        <v>472</v>
      </c>
      <c r="F372" s="154" t="s">
        <v>472</v>
      </c>
      <c r="G372" s="154" t="s">
        <v>472</v>
      </c>
      <c r="H372" s="154" t="s">
        <v>472</v>
      </c>
      <c r="I372" s="154" t="s">
        <v>472</v>
      </c>
      <c r="J372" s="154"/>
    </row>
    <row r="373" spans="1:10">
      <c r="A373" s="155">
        <v>15826</v>
      </c>
      <c r="B373" s="154" t="s">
        <v>472</v>
      </c>
      <c r="C373" s="154">
        <v>17.29</v>
      </c>
      <c r="D373" s="154">
        <v>4.3</v>
      </c>
      <c r="E373" s="154" t="s">
        <v>472</v>
      </c>
      <c r="F373" s="154" t="s">
        <v>472</v>
      </c>
      <c r="G373" s="154" t="s">
        <v>472</v>
      </c>
      <c r="H373" s="154" t="s">
        <v>472</v>
      </c>
      <c r="I373" s="154" t="s">
        <v>472</v>
      </c>
      <c r="J373" s="154"/>
    </row>
    <row r="374" spans="1:10">
      <c r="A374" s="155">
        <v>15857</v>
      </c>
      <c r="B374" s="154" t="s">
        <v>472</v>
      </c>
      <c r="C374" s="154">
        <v>17.295000000000002</v>
      </c>
      <c r="D374" s="154">
        <v>4.3</v>
      </c>
      <c r="E374" s="154" t="s">
        <v>472</v>
      </c>
      <c r="F374" s="154" t="s">
        <v>472</v>
      </c>
      <c r="G374" s="154" t="s">
        <v>472</v>
      </c>
      <c r="H374" s="154" t="s">
        <v>472</v>
      </c>
      <c r="I374" s="154" t="s">
        <v>472</v>
      </c>
      <c r="J374" s="154"/>
    </row>
    <row r="375" spans="1:10">
      <c r="A375" s="155">
        <v>15887</v>
      </c>
      <c r="B375" s="154" t="s">
        <v>472</v>
      </c>
      <c r="C375" s="154">
        <v>17.283000000000001</v>
      </c>
      <c r="D375" s="154">
        <v>4.3</v>
      </c>
      <c r="E375" s="154" t="s">
        <v>472</v>
      </c>
      <c r="F375" s="154" t="s">
        <v>472</v>
      </c>
      <c r="G375" s="154" t="s">
        <v>472</v>
      </c>
      <c r="H375" s="154" t="s">
        <v>472</v>
      </c>
      <c r="I375" s="154" t="s">
        <v>472</v>
      </c>
      <c r="J375" s="154"/>
    </row>
    <row r="376" spans="1:10">
      <c r="A376" s="155">
        <v>15918</v>
      </c>
      <c r="B376" s="154" t="s">
        <v>472</v>
      </c>
      <c r="C376" s="154">
        <v>17.28</v>
      </c>
      <c r="D376" s="154">
        <v>4.3</v>
      </c>
      <c r="E376" s="154" t="s">
        <v>472</v>
      </c>
      <c r="F376" s="154" t="s">
        <v>472</v>
      </c>
      <c r="G376" s="154" t="s">
        <v>472</v>
      </c>
      <c r="H376" s="154" t="s">
        <v>472</v>
      </c>
      <c r="I376" s="154" t="s">
        <v>472</v>
      </c>
      <c r="J376" s="154"/>
    </row>
    <row r="377" spans="1:10">
      <c r="A377" s="155">
        <v>15949</v>
      </c>
      <c r="B377" s="154" t="s">
        <v>472</v>
      </c>
      <c r="C377" s="154">
        <v>17.28</v>
      </c>
      <c r="D377" s="154">
        <v>4.3</v>
      </c>
      <c r="E377" s="154" t="s">
        <v>472</v>
      </c>
      <c r="F377" s="154" t="s">
        <v>472</v>
      </c>
      <c r="G377" s="154" t="s">
        <v>472</v>
      </c>
      <c r="H377" s="154" t="s">
        <v>472</v>
      </c>
      <c r="I377" s="154" t="s">
        <v>472</v>
      </c>
      <c r="J377" s="154"/>
    </row>
    <row r="378" spans="1:10">
      <c r="A378" s="155">
        <v>15979</v>
      </c>
      <c r="B378" s="154" t="s">
        <v>472</v>
      </c>
      <c r="C378" s="154">
        <v>17.3</v>
      </c>
      <c r="D378" s="154">
        <v>4.3</v>
      </c>
      <c r="E378" s="154" t="s">
        <v>472</v>
      </c>
      <c r="F378" s="154" t="s">
        <v>472</v>
      </c>
      <c r="G378" s="154" t="s">
        <v>472</v>
      </c>
      <c r="H378" s="154" t="s">
        <v>472</v>
      </c>
      <c r="I378" s="154" t="s">
        <v>472</v>
      </c>
      <c r="J378" s="154"/>
    </row>
    <row r="379" spans="1:10">
      <c r="A379" s="155">
        <v>16010</v>
      </c>
      <c r="B379" s="154" t="s">
        <v>472</v>
      </c>
      <c r="C379" s="154">
        <v>17.3</v>
      </c>
      <c r="D379" s="154">
        <v>4.29</v>
      </c>
      <c r="E379" s="154" t="s">
        <v>472</v>
      </c>
      <c r="F379" s="154" t="s">
        <v>472</v>
      </c>
      <c r="G379" s="154" t="s">
        <v>472</v>
      </c>
      <c r="H379" s="154" t="s">
        <v>472</v>
      </c>
      <c r="I379" s="154" t="s">
        <v>472</v>
      </c>
      <c r="J379" s="154"/>
    </row>
    <row r="380" spans="1:10">
      <c r="A380" s="155">
        <v>16040</v>
      </c>
      <c r="B380" s="154" t="s">
        <v>472</v>
      </c>
      <c r="C380" s="154">
        <v>17.3</v>
      </c>
      <c r="D380" s="154">
        <v>4.29</v>
      </c>
      <c r="E380" s="154" t="s">
        <v>472</v>
      </c>
      <c r="F380" s="154" t="s">
        <v>472</v>
      </c>
      <c r="G380" s="154" t="s">
        <v>472</v>
      </c>
      <c r="H380" s="154" t="s">
        <v>472</v>
      </c>
      <c r="I380" s="154" t="s">
        <v>472</v>
      </c>
      <c r="J380" s="154"/>
    </row>
    <row r="381" spans="1:10">
      <c r="A381" s="155">
        <v>16071</v>
      </c>
      <c r="B381" s="154" t="s">
        <v>472</v>
      </c>
      <c r="C381" s="154">
        <v>17.3</v>
      </c>
      <c r="D381" s="154">
        <v>4.29</v>
      </c>
      <c r="E381" s="154" t="s">
        <v>472</v>
      </c>
      <c r="F381" s="154" t="s">
        <v>472</v>
      </c>
      <c r="G381" s="154" t="s">
        <v>472</v>
      </c>
      <c r="H381" s="154" t="s">
        <v>472</v>
      </c>
      <c r="I381" s="154" t="s">
        <v>472</v>
      </c>
      <c r="J381" s="154"/>
    </row>
    <row r="382" spans="1:10">
      <c r="A382" s="155">
        <v>16102</v>
      </c>
      <c r="B382" s="154" t="s">
        <v>472</v>
      </c>
      <c r="C382" s="154">
        <v>17.3</v>
      </c>
      <c r="D382" s="154">
        <v>4.29</v>
      </c>
      <c r="E382" s="154" t="s">
        <v>472</v>
      </c>
      <c r="F382" s="154" t="s">
        <v>472</v>
      </c>
      <c r="G382" s="154" t="s">
        <v>472</v>
      </c>
      <c r="H382" s="154" t="s">
        <v>472</v>
      </c>
      <c r="I382" s="154" t="s">
        <v>472</v>
      </c>
      <c r="J382" s="154"/>
    </row>
    <row r="383" spans="1:10">
      <c r="A383" s="155">
        <v>16131</v>
      </c>
      <c r="B383" s="154" t="s">
        <v>472</v>
      </c>
      <c r="C383" s="154">
        <v>17.321999999999999</v>
      </c>
      <c r="D383" s="154">
        <v>4.29</v>
      </c>
      <c r="E383" s="154" t="s">
        <v>472</v>
      </c>
      <c r="F383" s="154" t="s">
        <v>472</v>
      </c>
      <c r="G383" s="154" t="s">
        <v>472</v>
      </c>
      <c r="H383" s="154" t="s">
        <v>472</v>
      </c>
      <c r="I383" s="154" t="s">
        <v>472</v>
      </c>
      <c r="J383" s="154"/>
    </row>
    <row r="384" spans="1:10">
      <c r="A384" s="155">
        <v>16162</v>
      </c>
      <c r="B384" s="154" t="s">
        <v>472</v>
      </c>
      <c r="C384" s="154">
        <v>17.346</v>
      </c>
      <c r="D384" s="154">
        <v>4.29</v>
      </c>
      <c r="E384" s="154" t="s">
        <v>472</v>
      </c>
      <c r="F384" s="154" t="s">
        <v>472</v>
      </c>
      <c r="G384" s="154" t="s">
        <v>472</v>
      </c>
      <c r="H384" s="154" t="s">
        <v>472</v>
      </c>
      <c r="I384" s="154" t="s">
        <v>472</v>
      </c>
      <c r="J384" s="154"/>
    </row>
    <row r="385" spans="1:10">
      <c r="A385" s="155">
        <v>16192</v>
      </c>
      <c r="B385" s="154" t="s">
        <v>472</v>
      </c>
      <c r="C385" s="154">
        <v>17.350000000000001</v>
      </c>
      <c r="D385" s="154">
        <v>4.29</v>
      </c>
      <c r="E385" s="154" t="s">
        <v>472</v>
      </c>
      <c r="F385" s="154" t="s">
        <v>472</v>
      </c>
      <c r="G385" s="154" t="s">
        <v>472</v>
      </c>
      <c r="H385" s="154" t="s">
        <v>472</v>
      </c>
      <c r="I385" s="154" t="s">
        <v>472</v>
      </c>
      <c r="J385" s="154"/>
    </row>
    <row r="386" spans="1:10">
      <c r="A386" s="155">
        <v>16223</v>
      </c>
      <c r="B386" s="154" t="s">
        <v>472</v>
      </c>
      <c r="C386" s="154">
        <v>17.350000000000001</v>
      </c>
      <c r="D386" s="154">
        <v>4.29</v>
      </c>
      <c r="E386" s="154" t="s">
        <v>472</v>
      </c>
      <c r="F386" s="154" t="s">
        <v>472</v>
      </c>
      <c r="G386" s="154" t="s">
        <v>472</v>
      </c>
      <c r="H386" s="154" t="s">
        <v>472</v>
      </c>
      <c r="I386" s="154" t="s">
        <v>472</v>
      </c>
      <c r="J386" s="154"/>
    </row>
    <row r="387" spans="1:10">
      <c r="A387" s="155">
        <v>16253</v>
      </c>
      <c r="B387" s="154" t="s">
        <v>472</v>
      </c>
      <c r="C387" s="154">
        <v>17.303000000000001</v>
      </c>
      <c r="D387" s="154">
        <v>4.29</v>
      </c>
      <c r="E387" s="154" t="s">
        <v>472</v>
      </c>
      <c r="F387" s="154" t="s">
        <v>472</v>
      </c>
      <c r="G387" s="154" t="s">
        <v>472</v>
      </c>
      <c r="H387" s="154" t="s">
        <v>472</v>
      </c>
      <c r="I387" s="154" t="s">
        <v>472</v>
      </c>
      <c r="J387" s="154"/>
    </row>
    <row r="388" spans="1:10">
      <c r="A388" s="155">
        <v>16284</v>
      </c>
      <c r="B388" s="154" t="s">
        <v>472</v>
      </c>
      <c r="C388" s="154">
        <v>17.3</v>
      </c>
      <c r="D388" s="154">
        <v>4.29</v>
      </c>
      <c r="E388" s="154" t="s">
        <v>472</v>
      </c>
      <c r="F388" s="154" t="s">
        <v>472</v>
      </c>
      <c r="G388" s="154" t="s">
        <v>472</v>
      </c>
      <c r="H388" s="154" t="s">
        <v>472</v>
      </c>
      <c r="I388" s="154" t="s">
        <v>472</v>
      </c>
      <c r="J388" s="154"/>
    </row>
    <row r="389" spans="1:10">
      <c r="A389" s="155">
        <v>16315</v>
      </c>
      <c r="B389" s="154" t="s">
        <v>472</v>
      </c>
      <c r="C389" s="154">
        <v>17.3</v>
      </c>
      <c r="D389" s="154">
        <v>4.29</v>
      </c>
      <c r="E389" s="154" t="s">
        <v>472</v>
      </c>
      <c r="F389" s="154" t="s">
        <v>472</v>
      </c>
      <c r="G389" s="154" t="s">
        <v>472</v>
      </c>
      <c r="H389" s="154" t="s">
        <v>472</v>
      </c>
      <c r="I389" s="154" t="s">
        <v>472</v>
      </c>
      <c r="J389" s="154"/>
    </row>
    <row r="390" spans="1:10">
      <c r="A390" s="155">
        <v>16345</v>
      </c>
      <c r="B390" s="154" t="s">
        <v>472</v>
      </c>
      <c r="C390" s="154">
        <v>17.3</v>
      </c>
      <c r="D390" s="154">
        <v>4.29</v>
      </c>
      <c r="E390" s="154" t="s">
        <v>472</v>
      </c>
      <c r="F390" s="154" t="s">
        <v>472</v>
      </c>
      <c r="G390" s="154" t="s">
        <v>472</v>
      </c>
      <c r="H390" s="154" t="s">
        <v>472</v>
      </c>
      <c r="I390" s="154" t="s">
        <v>472</v>
      </c>
      <c r="J390" s="154"/>
    </row>
    <row r="391" spans="1:10">
      <c r="A391" s="155">
        <v>16376</v>
      </c>
      <c r="B391" s="154" t="s">
        <v>472</v>
      </c>
      <c r="C391" s="154">
        <v>17.3</v>
      </c>
      <c r="D391" s="154">
        <v>4.29</v>
      </c>
      <c r="E391" s="154" t="s">
        <v>472</v>
      </c>
      <c r="F391" s="154" t="s">
        <v>472</v>
      </c>
      <c r="G391" s="154" t="s">
        <v>472</v>
      </c>
      <c r="H391" s="154" t="s">
        <v>472</v>
      </c>
      <c r="I391" s="154" t="s">
        <v>472</v>
      </c>
      <c r="J391" s="154"/>
    </row>
    <row r="392" spans="1:10">
      <c r="A392" s="155">
        <v>16406</v>
      </c>
      <c r="B392" s="154" t="s">
        <v>472</v>
      </c>
      <c r="C392" s="154">
        <v>17.297999999999998</v>
      </c>
      <c r="D392" s="154">
        <v>4.29</v>
      </c>
      <c r="E392" s="154" t="s">
        <v>472</v>
      </c>
      <c r="F392" s="154" t="s">
        <v>472</v>
      </c>
      <c r="G392" s="154" t="s">
        <v>472</v>
      </c>
      <c r="H392" s="154" t="s">
        <v>472</v>
      </c>
      <c r="I392" s="154" t="s">
        <v>472</v>
      </c>
      <c r="J392" s="154"/>
    </row>
    <row r="393" spans="1:10">
      <c r="A393" s="155">
        <v>16437</v>
      </c>
      <c r="B393" s="154" t="s">
        <v>472</v>
      </c>
      <c r="C393" s="154">
        <v>17.29</v>
      </c>
      <c r="D393" s="154">
        <v>4.29</v>
      </c>
      <c r="E393" s="154" t="s">
        <v>472</v>
      </c>
      <c r="F393" s="154" t="s">
        <v>472</v>
      </c>
      <c r="G393" s="154" t="s">
        <v>472</v>
      </c>
      <c r="H393" s="154" t="s">
        <v>472</v>
      </c>
      <c r="I393" s="154" t="s">
        <v>472</v>
      </c>
      <c r="J393" s="154"/>
    </row>
    <row r="394" spans="1:10">
      <c r="A394" s="155">
        <v>16468</v>
      </c>
      <c r="B394" s="154" t="s">
        <v>472</v>
      </c>
      <c r="C394" s="154">
        <v>17.29</v>
      </c>
      <c r="D394" s="154">
        <v>4.29</v>
      </c>
      <c r="E394" s="154" t="s">
        <v>472</v>
      </c>
      <c r="F394" s="154" t="s">
        <v>472</v>
      </c>
      <c r="G394" s="154" t="s">
        <v>472</v>
      </c>
      <c r="H394" s="154" t="s">
        <v>472</v>
      </c>
      <c r="I394" s="154" t="s">
        <v>472</v>
      </c>
      <c r="J394" s="154"/>
    </row>
    <row r="395" spans="1:10">
      <c r="A395" s="155">
        <v>16496</v>
      </c>
      <c r="B395" s="154" t="s">
        <v>472</v>
      </c>
      <c r="C395" s="154">
        <v>17.29</v>
      </c>
      <c r="D395" s="154">
        <v>4.29</v>
      </c>
      <c r="E395" s="154" t="s">
        <v>472</v>
      </c>
      <c r="F395" s="154" t="s">
        <v>472</v>
      </c>
      <c r="G395" s="154" t="s">
        <v>472</v>
      </c>
      <c r="H395" s="154" t="s">
        <v>472</v>
      </c>
      <c r="I395" s="154" t="s">
        <v>472</v>
      </c>
      <c r="J395" s="154"/>
    </row>
    <row r="396" spans="1:10">
      <c r="A396" s="155">
        <v>16527</v>
      </c>
      <c r="B396" s="154" t="s">
        <v>472</v>
      </c>
      <c r="C396" s="154">
        <v>17.29</v>
      </c>
      <c r="D396" s="154">
        <v>4.29</v>
      </c>
      <c r="E396" s="154" t="s">
        <v>472</v>
      </c>
      <c r="F396" s="154" t="s">
        <v>472</v>
      </c>
      <c r="G396" s="154" t="s">
        <v>472</v>
      </c>
      <c r="H396" s="154" t="s">
        <v>472</v>
      </c>
      <c r="I396" s="154" t="s">
        <v>472</v>
      </c>
      <c r="J396" s="154"/>
    </row>
    <row r="397" spans="1:10">
      <c r="A397" s="155">
        <v>16557</v>
      </c>
      <c r="B397" s="154" t="s">
        <v>472</v>
      </c>
      <c r="C397" s="154">
        <v>17.29</v>
      </c>
      <c r="D397" s="154">
        <v>4.29</v>
      </c>
      <c r="E397" s="154" t="s">
        <v>472</v>
      </c>
      <c r="F397" s="154" t="s">
        <v>472</v>
      </c>
      <c r="G397" s="154" t="s">
        <v>472</v>
      </c>
      <c r="H397" s="154" t="s">
        <v>472</v>
      </c>
      <c r="I397" s="154" t="s">
        <v>472</v>
      </c>
      <c r="J397" s="154"/>
    </row>
    <row r="398" spans="1:10">
      <c r="A398" s="155">
        <v>16588</v>
      </c>
      <c r="B398" s="154" t="s">
        <v>472</v>
      </c>
      <c r="C398" s="154">
        <v>17.29</v>
      </c>
      <c r="D398" s="154">
        <v>4.29</v>
      </c>
      <c r="E398" s="154" t="s">
        <v>472</v>
      </c>
      <c r="F398" s="154" t="s">
        <v>472</v>
      </c>
      <c r="G398" s="154" t="s">
        <v>472</v>
      </c>
      <c r="H398" s="154" t="s">
        <v>472</v>
      </c>
      <c r="I398" s="154" t="s">
        <v>472</v>
      </c>
      <c r="J398" s="154"/>
    </row>
    <row r="399" spans="1:10">
      <c r="A399" s="155">
        <v>16618</v>
      </c>
      <c r="B399" s="154" t="s">
        <v>472</v>
      </c>
      <c r="C399" s="154">
        <v>17.29</v>
      </c>
      <c r="D399" s="154">
        <v>4.29</v>
      </c>
      <c r="E399" s="154" t="s">
        <v>472</v>
      </c>
      <c r="F399" s="154" t="s">
        <v>472</v>
      </c>
      <c r="G399" s="154" t="s">
        <v>472</v>
      </c>
      <c r="H399" s="154" t="s">
        <v>472</v>
      </c>
      <c r="I399" s="154" t="s">
        <v>472</v>
      </c>
      <c r="J399" s="154"/>
    </row>
    <row r="400" spans="1:10">
      <c r="A400" s="155">
        <v>16649</v>
      </c>
      <c r="B400" s="154" t="s">
        <v>472</v>
      </c>
      <c r="C400" s="154">
        <v>17.292000000000002</v>
      </c>
      <c r="D400" s="154">
        <v>4.29</v>
      </c>
      <c r="E400" s="154" t="s">
        <v>472</v>
      </c>
      <c r="F400" s="154" t="s">
        <v>472</v>
      </c>
      <c r="G400" s="154" t="s">
        <v>472</v>
      </c>
      <c r="H400" s="154" t="s">
        <v>472</v>
      </c>
      <c r="I400" s="154" t="s">
        <v>472</v>
      </c>
      <c r="J400" s="154"/>
    </row>
    <row r="401" spans="1:10">
      <c r="A401" s="155">
        <v>16680</v>
      </c>
      <c r="B401" s="154" t="s">
        <v>472</v>
      </c>
      <c r="C401" s="154">
        <v>17.295999999999999</v>
      </c>
      <c r="D401" s="154">
        <v>4.29</v>
      </c>
      <c r="E401" s="154" t="s">
        <v>472</v>
      </c>
      <c r="F401" s="154" t="s">
        <v>472</v>
      </c>
      <c r="G401" s="154" t="s">
        <v>472</v>
      </c>
      <c r="H401" s="154" t="s">
        <v>472</v>
      </c>
      <c r="I401" s="154" t="s">
        <v>472</v>
      </c>
      <c r="J401" s="154"/>
    </row>
    <row r="402" spans="1:10">
      <c r="A402" s="155">
        <v>16710</v>
      </c>
      <c r="B402" s="154" t="s">
        <v>472</v>
      </c>
      <c r="C402" s="154">
        <v>17.294</v>
      </c>
      <c r="D402" s="154">
        <v>4.29</v>
      </c>
      <c r="E402" s="154" t="s">
        <v>472</v>
      </c>
      <c r="F402" s="154" t="s">
        <v>472</v>
      </c>
      <c r="G402" s="154" t="s">
        <v>472</v>
      </c>
      <c r="H402" s="154" t="s">
        <v>472</v>
      </c>
      <c r="I402" s="154" t="s">
        <v>472</v>
      </c>
      <c r="J402" s="154"/>
    </row>
    <row r="403" spans="1:10">
      <c r="A403" s="155">
        <v>16741</v>
      </c>
      <c r="B403" s="154" t="s">
        <v>472</v>
      </c>
      <c r="C403" s="154">
        <v>17.3</v>
      </c>
      <c r="D403" s="154">
        <v>4.29</v>
      </c>
      <c r="E403" s="154" t="s">
        <v>472</v>
      </c>
      <c r="F403" s="154" t="s">
        <v>472</v>
      </c>
      <c r="G403" s="154" t="s">
        <v>472</v>
      </c>
      <c r="H403" s="154" t="s">
        <v>472</v>
      </c>
      <c r="I403" s="154" t="s">
        <v>472</v>
      </c>
      <c r="J403" s="154"/>
    </row>
    <row r="404" spans="1:10">
      <c r="A404" s="155">
        <v>16771</v>
      </c>
      <c r="B404" s="154" t="s">
        <v>472</v>
      </c>
      <c r="C404" s="154">
        <v>17.372</v>
      </c>
      <c r="D404" s="154">
        <v>4.29</v>
      </c>
      <c r="E404" s="154" t="s">
        <v>472</v>
      </c>
      <c r="F404" s="154" t="s">
        <v>472</v>
      </c>
      <c r="G404" s="154" t="s">
        <v>472</v>
      </c>
      <c r="H404" s="154" t="s">
        <v>472</v>
      </c>
      <c r="I404" s="154" t="s">
        <v>472</v>
      </c>
      <c r="J404" s="154"/>
    </row>
    <row r="405" spans="1:10">
      <c r="A405" s="155">
        <v>16802</v>
      </c>
      <c r="B405" s="154" t="s">
        <v>472</v>
      </c>
      <c r="C405" s="154">
        <v>17.395</v>
      </c>
      <c r="D405" s="154">
        <v>4.29</v>
      </c>
      <c r="E405" s="154" t="s">
        <v>472</v>
      </c>
      <c r="F405" s="154" t="s">
        <v>472</v>
      </c>
      <c r="G405" s="154" t="s">
        <v>472</v>
      </c>
      <c r="H405" s="154" t="s">
        <v>472</v>
      </c>
      <c r="I405" s="154" t="s">
        <v>472</v>
      </c>
      <c r="J405" s="154"/>
    </row>
    <row r="406" spans="1:10">
      <c r="A406" s="155">
        <v>16833</v>
      </c>
      <c r="B406" s="154" t="s">
        <v>472</v>
      </c>
      <c r="C406" s="154">
        <v>17.390999999999998</v>
      </c>
      <c r="D406" s="154">
        <v>4.28</v>
      </c>
      <c r="E406" s="154" t="s">
        <v>472</v>
      </c>
      <c r="F406" s="154" t="s">
        <v>472</v>
      </c>
      <c r="G406" s="154" t="s">
        <v>472</v>
      </c>
      <c r="H406" s="154" t="s">
        <v>472</v>
      </c>
      <c r="I406" s="154" t="s">
        <v>472</v>
      </c>
      <c r="J406" s="154"/>
    </row>
    <row r="407" spans="1:10">
      <c r="A407" s="155">
        <v>16861</v>
      </c>
      <c r="B407" s="154" t="s">
        <v>472</v>
      </c>
      <c r="C407" s="154">
        <v>17.39</v>
      </c>
      <c r="D407" s="154">
        <v>4.28</v>
      </c>
      <c r="E407" s="154" t="s">
        <v>472</v>
      </c>
      <c r="F407" s="154" t="s">
        <v>472</v>
      </c>
      <c r="G407" s="154" t="s">
        <v>472</v>
      </c>
      <c r="H407" s="154" t="s">
        <v>472</v>
      </c>
      <c r="I407" s="154" t="s">
        <v>472</v>
      </c>
      <c r="J407" s="154"/>
    </row>
    <row r="408" spans="1:10">
      <c r="A408" s="155">
        <v>16892</v>
      </c>
      <c r="B408" s="154" t="s">
        <v>472</v>
      </c>
      <c r="C408" s="154">
        <v>17.363</v>
      </c>
      <c r="D408" s="154">
        <v>4.28</v>
      </c>
      <c r="E408" s="154" t="s">
        <v>472</v>
      </c>
      <c r="F408" s="154" t="s">
        <v>472</v>
      </c>
      <c r="G408" s="154" t="s">
        <v>472</v>
      </c>
      <c r="H408" s="154" t="s">
        <v>472</v>
      </c>
      <c r="I408" s="154" t="s">
        <v>472</v>
      </c>
      <c r="J408" s="154"/>
    </row>
    <row r="409" spans="1:10">
      <c r="A409" s="155">
        <v>16922</v>
      </c>
      <c r="B409" s="154" t="s">
        <v>472</v>
      </c>
      <c r="C409" s="154">
        <v>17.34</v>
      </c>
      <c r="D409" s="154">
        <v>4.28</v>
      </c>
      <c r="E409" s="154" t="s">
        <v>472</v>
      </c>
      <c r="F409" s="154" t="s">
        <v>472</v>
      </c>
      <c r="G409" s="154" t="s">
        <v>472</v>
      </c>
      <c r="H409" s="154" t="s">
        <v>472</v>
      </c>
      <c r="I409" s="154" t="s">
        <v>472</v>
      </c>
      <c r="J409" s="154"/>
    </row>
    <row r="410" spans="1:10">
      <c r="A410" s="155">
        <v>16953</v>
      </c>
      <c r="B410" s="154" t="s">
        <v>472</v>
      </c>
      <c r="C410" s="154">
        <v>17.34</v>
      </c>
      <c r="D410" s="154">
        <v>4.28</v>
      </c>
      <c r="E410" s="154" t="s">
        <v>472</v>
      </c>
      <c r="F410" s="154" t="s">
        <v>472</v>
      </c>
      <c r="G410" s="154" t="s">
        <v>472</v>
      </c>
      <c r="H410" s="154" t="s">
        <v>472</v>
      </c>
      <c r="I410" s="154" t="s">
        <v>472</v>
      </c>
      <c r="J410" s="154"/>
    </row>
    <row r="411" spans="1:10">
      <c r="A411" s="155">
        <v>16983</v>
      </c>
      <c r="B411" s="154" t="s">
        <v>472</v>
      </c>
      <c r="C411" s="154">
        <v>17.34</v>
      </c>
      <c r="D411" s="154">
        <v>4.28</v>
      </c>
      <c r="E411" s="154" t="s">
        <v>472</v>
      </c>
      <c r="F411" s="154" t="s">
        <v>472</v>
      </c>
      <c r="G411" s="154" t="s">
        <v>472</v>
      </c>
      <c r="H411" s="154" t="s">
        <v>472</v>
      </c>
      <c r="I411" s="154" t="s">
        <v>472</v>
      </c>
      <c r="J411" s="154"/>
    </row>
    <row r="412" spans="1:10">
      <c r="A412" s="155">
        <v>17014</v>
      </c>
      <c r="B412" s="154" t="s">
        <v>472</v>
      </c>
      <c r="C412" s="154">
        <v>17.34</v>
      </c>
      <c r="D412" s="154">
        <v>4.28</v>
      </c>
      <c r="E412" s="154" t="s">
        <v>472</v>
      </c>
      <c r="F412" s="154" t="s">
        <v>472</v>
      </c>
      <c r="G412" s="154" t="s">
        <v>472</v>
      </c>
      <c r="H412" s="154" t="s">
        <v>472</v>
      </c>
      <c r="I412" s="154" t="s">
        <v>472</v>
      </c>
      <c r="J412" s="154"/>
    </row>
    <row r="413" spans="1:10">
      <c r="A413" s="155">
        <v>17045</v>
      </c>
      <c r="B413" s="154" t="s">
        <v>472</v>
      </c>
      <c r="C413" s="154">
        <v>17.34</v>
      </c>
      <c r="D413" s="154">
        <v>4.28</v>
      </c>
      <c r="E413" s="154" t="s">
        <v>472</v>
      </c>
      <c r="F413" s="154" t="s">
        <v>472</v>
      </c>
      <c r="G413" s="154" t="s">
        <v>472</v>
      </c>
      <c r="H413" s="154" t="s">
        <v>472</v>
      </c>
      <c r="I413" s="154" t="s">
        <v>472</v>
      </c>
      <c r="J413" s="154"/>
    </row>
    <row r="414" spans="1:10">
      <c r="A414" s="155">
        <v>17075</v>
      </c>
      <c r="B414" s="154" t="s">
        <v>472</v>
      </c>
      <c r="C414" s="154">
        <v>17.34</v>
      </c>
      <c r="D414" s="154">
        <v>4.28</v>
      </c>
      <c r="E414" s="154" t="s">
        <v>472</v>
      </c>
      <c r="F414" s="154" t="s">
        <v>472</v>
      </c>
      <c r="G414" s="154" t="s">
        <v>472</v>
      </c>
      <c r="H414" s="154" t="s">
        <v>472</v>
      </c>
      <c r="I414" s="154" t="s">
        <v>472</v>
      </c>
      <c r="J414" s="154"/>
    </row>
    <row r="415" spans="1:10">
      <c r="A415" s="155">
        <v>17106</v>
      </c>
      <c r="B415" s="154" t="s">
        <v>472</v>
      </c>
      <c r="C415" s="154">
        <v>17.34</v>
      </c>
      <c r="D415" s="154">
        <v>4.28</v>
      </c>
      <c r="E415" s="154" t="s">
        <v>472</v>
      </c>
      <c r="F415" s="154" t="s">
        <v>472</v>
      </c>
      <c r="G415" s="154" t="s">
        <v>472</v>
      </c>
      <c r="H415" s="154" t="s">
        <v>472</v>
      </c>
      <c r="I415" s="154" t="s">
        <v>472</v>
      </c>
      <c r="J415" s="154"/>
    </row>
    <row r="416" spans="1:10">
      <c r="A416" s="155">
        <v>17136</v>
      </c>
      <c r="B416" s="154" t="s">
        <v>472</v>
      </c>
      <c r="C416" s="154">
        <v>17.34</v>
      </c>
      <c r="D416" s="154">
        <v>4.28</v>
      </c>
      <c r="E416" s="154" t="s">
        <v>472</v>
      </c>
      <c r="F416" s="154" t="s">
        <v>472</v>
      </c>
      <c r="G416" s="154" t="s">
        <v>472</v>
      </c>
      <c r="H416" s="154" t="s">
        <v>472</v>
      </c>
      <c r="I416" s="154" t="s">
        <v>472</v>
      </c>
      <c r="J416" s="154"/>
    </row>
    <row r="417" spans="1:10">
      <c r="A417" s="155">
        <v>17167</v>
      </c>
      <c r="B417" s="154" t="s">
        <v>472</v>
      </c>
      <c r="C417" s="154">
        <v>17.34</v>
      </c>
      <c r="D417" s="154">
        <v>4.28</v>
      </c>
      <c r="E417" s="154" t="s">
        <v>472</v>
      </c>
      <c r="F417" s="154" t="s">
        <v>472</v>
      </c>
      <c r="G417" s="154" t="s">
        <v>472</v>
      </c>
      <c r="H417" s="154" t="s">
        <v>472</v>
      </c>
      <c r="I417" s="154" t="s">
        <v>472</v>
      </c>
      <c r="J417" s="154"/>
    </row>
    <row r="418" spans="1:10">
      <c r="A418" s="155">
        <v>17198</v>
      </c>
      <c r="B418" s="154" t="s">
        <v>472</v>
      </c>
      <c r="C418" s="154">
        <v>17.34</v>
      </c>
      <c r="D418" s="154">
        <v>4.28</v>
      </c>
      <c r="E418" s="154" t="s">
        <v>472</v>
      </c>
      <c r="F418" s="154" t="s">
        <v>472</v>
      </c>
      <c r="G418" s="154" t="s">
        <v>472</v>
      </c>
      <c r="H418" s="154" t="s">
        <v>472</v>
      </c>
      <c r="I418" s="154" t="s">
        <v>472</v>
      </c>
      <c r="J418" s="154"/>
    </row>
    <row r="419" spans="1:10">
      <c r="A419" s="155">
        <v>17226</v>
      </c>
      <c r="B419" s="154" t="s">
        <v>472</v>
      </c>
      <c r="C419" s="154">
        <v>17.34</v>
      </c>
      <c r="D419" s="154">
        <v>4.28</v>
      </c>
      <c r="E419" s="154" t="s">
        <v>472</v>
      </c>
      <c r="F419" s="154" t="s">
        <v>472</v>
      </c>
      <c r="G419" s="154" t="s">
        <v>472</v>
      </c>
      <c r="H419" s="154" t="s">
        <v>472</v>
      </c>
      <c r="I419" s="154" t="s">
        <v>472</v>
      </c>
      <c r="J419" s="154"/>
    </row>
    <row r="420" spans="1:10">
      <c r="A420" s="155">
        <v>17257</v>
      </c>
      <c r="B420" s="154" t="s">
        <v>472</v>
      </c>
      <c r="C420" s="154">
        <v>17.34</v>
      </c>
      <c r="D420" s="154">
        <v>4.28</v>
      </c>
      <c r="E420" s="154" t="s">
        <v>472</v>
      </c>
      <c r="F420" s="154" t="s">
        <v>472</v>
      </c>
      <c r="G420" s="154" t="s">
        <v>472</v>
      </c>
      <c r="H420" s="154" t="s">
        <v>472</v>
      </c>
      <c r="I420" s="154" t="s">
        <v>472</v>
      </c>
      <c r="J420" s="154"/>
    </row>
    <row r="421" spans="1:10">
      <c r="A421" s="155">
        <v>17287</v>
      </c>
      <c r="B421" s="154" t="s">
        <v>472</v>
      </c>
      <c r="C421" s="154">
        <v>17.34</v>
      </c>
      <c r="D421" s="154">
        <v>4.28</v>
      </c>
      <c r="E421" s="154" t="s">
        <v>472</v>
      </c>
      <c r="F421" s="154" t="s">
        <v>472</v>
      </c>
      <c r="G421" s="154" t="s">
        <v>472</v>
      </c>
      <c r="H421" s="154" t="s">
        <v>472</v>
      </c>
      <c r="I421" s="154" t="s">
        <v>472</v>
      </c>
      <c r="J421" s="154"/>
    </row>
    <row r="422" spans="1:10">
      <c r="A422" s="155">
        <v>17318</v>
      </c>
      <c r="B422" s="154" t="s">
        <v>472</v>
      </c>
      <c r="C422" s="154">
        <v>17.34</v>
      </c>
      <c r="D422" s="154">
        <v>4.28</v>
      </c>
      <c r="E422" s="154" t="s">
        <v>472</v>
      </c>
      <c r="F422" s="154" t="s">
        <v>472</v>
      </c>
      <c r="G422" s="154" t="s">
        <v>472</v>
      </c>
      <c r="H422" s="154" t="s">
        <v>472</v>
      </c>
      <c r="I422" s="154" t="s">
        <v>472</v>
      </c>
      <c r="J422" s="154"/>
    </row>
    <row r="423" spans="1:10">
      <c r="A423" s="155">
        <v>17348</v>
      </c>
      <c r="B423" s="154" t="s">
        <v>472</v>
      </c>
      <c r="C423" s="154">
        <v>17.34</v>
      </c>
      <c r="D423" s="154">
        <v>4.28</v>
      </c>
      <c r="E423" s="154" t="s">
        <v>472</v>
      </c>
      <c r="F423" s="154" t="s">
        <v>472</v>
      </c>
      <c r="G423" s="154" t="s">
        <v>472</v>
      </c>
      <c r="H423" s="154" t="s">
        <v>472</v>
      </c>
      <c r="I423" s="154" t="s">
        <v>472</v>
      </c>
      <c r="J423" s="154"/>
    </row>
    <row r="424" spans="1:10">
      <c r="A424" s="155">
        <v>17379</v>
      </c>
      <c r="B424" s="154" t="s">
        <v>472</v>
      </c>
      <c r="C424" s="154">
        <v>17.34</v>
      </c>
      <c r="D424" s="154">
        <v>4.28</v>
      </c>
      <c r="E424" s="154" t="s">
        <v>472</v>
      </c>
      <c r="F424" s="154" t="s">
        <v>472</v>
      </c>
      <c r="G424" s="154" t="s">
        <v>472</v>
      </c>
      <c r="H424" s="154" t="s">
        <v>472</v>
      </c>
      <c r="I424" s="154" t="s">
        <v>472</v>
      </c>
      <c r="J424" s="154"/>
    </row>
    <row r="425" spans="1:10">
      <c r="A425" s="155">
        <v>17410</v>
      </c>
      <c r="B425" s="154" t="s">
        <v>472</v>
      </c>
      <c r="C425" s="154">
        <v>17.34</v>
      </c>
      <c r="D425" s="154">
        <v>4.28</v>
      </c>
      <c r="E425" s="154" t="s">
        <v>472</v>
      </c>
      <c r="F425" s="154" t="s">
        <v>472</v>
      </c>
      <c r="G425" s="154" t="s">
        <v>472</v>
      </c>
      <c r="H425" s="154" t="s">
        <v>472</v>
      </c>
      <c r="I425" s="154" t="s">
        <v>472</v>
      </c>
      <c r="J425" s="154"/>
    </row>
    <row r="426" spans="1:10">
      <c r="A426" s="155">
        <v>17440</v>
      </c>
      <c r="B426" s="154" t="s">
        <v>472</v>
      </c>
      <c r="C426" s="154">
        <v>17.34</v>
      </c>
      <c r="D426" s="154">
        <v>4.28</v>
      </c>
      <c r="E426" s="154" t="s">
        <v>472</v>
      </c>
      <c r="F426" s="154" t="s">
        <v>472</v>
      </c>
      <c r="G426" s="154" t="s">
        <v>472</v>
      </c>
      <c r="H426" s="154" t="s">
        <v>472</v>
      </c>
      <c r="I426" s="154" t="s">
        <v>472</v>
      </c>
      <c r="J426" s="154"/>
    </row>
    <row r="427" spans="1:10">
      <c r="A427" s="155">
        <v>17471</v>
      </c>
      <c r="B427" s="154" t="s">
        <v>472</v>
      </c>
      <c r="C427" s="154">
        <v>17.34</v>
      </c>
      <c r="D427" s="154">
        <v>4.28</v>
      </c>
      <c r="E427" s="154" t="s">
        <v>472</v>
      </c>
      <c r="F427" s="154" t="s">
        <v>472</v>
      </c>
      <c r="G427" s="154" t="s">
        <v>472</v>
      </c>
      <c r="H427" s="154" t="s">
        <v>472</v>
      </c>
      <c r="I427" s="154" t="s">
        <v>472</v>
      </c>
      <c r="J427" s="154"/>
    </row>
    <row r="428" spans="1:10">
      <c r="A428" s="155">
        <v>17501</v>
      </c>
      <c r="B428" s="154" t="s">
        <v>472</v>
      </c>
      <c r="C428" s="154">
        <v>17.34</v>
      </c>
      <c r="D428" s="154">
        <v>4.28</v>
      </c>
      <c r="E428" s="154" t="s">
        <v>472</v>
      </c>
      <c r="F428" s="154" t="s">
        <v>472</v>
      </c>
      <c r="G428" s="154" t="s">
        <v>472</v>
      </c>
      <c r="H428" s="154" t="s">
        <v>472</v>
      </c>
      <c r="I428" s="154" t="s">
        <v>472</v>
      </c>
      <c r="J428" s="154"/>
    </row>
    <row r="429" spans="1:10">
      <c r="A429" s="155">
        <v>17532</v>
      </c>
      <c r="B429" s="154" t="s">
        <v>472</v>
      </c>
      <c r="C429" s="154">
        <v>17.34</v>
      </c>
      <c r="D429" s="154">
        <v>4.28</v>
      </c>
      <c r="E429" s="154" t="s">
        <v>472</v>
      </c>
      <c r="F429" s="154" t="s">
        <v>472</v>
      </c>
      <c r="G429" s="154" t="s">
        <v>472</v>
      </c>
      <c r="H429" s="154" t="s">
        <v>472</v>
      </c>
      <c r="I429" s="154" t="s">
        <v>472</v>
      </c>
      <c r="J429" s="154"/>
    </row>
    <row r="430" spans="1:10">
      <c r="A430" s="155">
        <v>17563</v>
      </c>
      <c r="B430" s="154" t="s">
        <v>472</v>
      </c>
      <c r="C430" s="154">
        <v>17.34</v>
      </c>
      <c r="D430" s="154">
        <v>4.28</v>
      </c>
      <c r="E430" s="154" t="s">
        <v>472</v>
      </c>
      <c r="F430" s="154" t="s">
        <v>472</v>
      </c>
      <c r="G430" s="154" t="s">
        <v>472</v>
      </c>
      <c r="H430" s="154" t="s">
        <v>472</v>
      </c>
      <c r="I430" s="154" t="s">
        <v>472</v>
      </c>
      <c r="J430" s="154"/>
    </row>
    <row r="431" spans="1:10">
      <c r="A431" s="155">
        <v>17592</v>
      </c>
      <c r="B431" s="154" t="s">
        <v>472</v>
      </c>
      <c r="C431" s="154">
        <v>17.34</v>
      </c>
      <c r="D431" s="154">
        <v>4.28</v>
      </c>
      <c r="E431" s="154" t="s">
        <v>472</v>
      </c>
      <c r="F431" s="154" t="s">
        <v>472</v>
      </c>
      <c r="G431" s="154" t="s">
        <v>472</v>
      </c>
      <c r="H431" s="154" t="s">
        <v>472</v>
      </c>
      <c r="I431" s="154" t="s">
        <v>472</v>
      </c>
      <c r="J431" s="154"/>
    </row>
    <row r="432" spans="1:10">
      <c r="A432" s="155">
        <v>17623</v>
      </c>
      <c r="B432" s="154" t="s">
        <v>472</v>
      </c>
      <c r="C432" s="154">
        <v>17.34</v>
      </c>
      <c r="D432" s="154">
        <v>4.28</v>
      </c>
      <c r="E432" s="154" t="s">
        <v>472</v>
      </c>
      <c r="F432" s="154" t="s">
        <v>472</v>
      </c>
      <c r="G432" s="154" t="s">
        <v>472</v>
      </c>
      <c r="H432" s="154" t="s">
        <v>472</v>
      </c>
      <c r="I432" s="154" t="s">
        <v>472</v>
      </c>
      <c r="J432" s="154"/>
    </row>
    <row r="433" spans="1:10">
      <c r="A433" s="155">
        <v>17653</v>
      </c>
      <c r="B433" s="154" t="s">
        <v>472</v>
      </c>
      <c r="C433" s="154">
        <v>17.34</v>
      </c>
      <c r="D433" s="154">
        <v>4.28</v>
      </c>
      <c r="E433" s="154" t="s">
        <v>472</v>
      </c>
      <c r="F433" s="154" t="s">
        <v>472</v>
      </c>
      <c r="G433" s="154" t="s">
        <v>472</v>
      </c>
      <c r="H433" s="154" t="s">
        <v>472</v>
      </c>
      <c r="I433" s="154" t="s">
        <v>472</v>
      </c>
      <c r="J433" s="154"/>
    </row>
    <row r="434" spans="1:10">
      <c r="A434" s="155">
        <v>17684</v>
      </c>
      <c r="B434" s="154" t="s">
        <v>472</v>
      </c>
      <c r="C434" s="154">
        <v>17.34</v>
      </c>
      <c r="D434" s="154">
        <v>4.28</v>
      </c>
      <c r="E434" s="154" t="s">
        <v>472</v>
      </c>
      <c r="F434" s="154" t="s">
        <v>472</v>
      </c>
      <c r="G434" s="154" t="s">
        <v>472</v>
      </c>
      <c r="H434" s="154" t="s">
        <v>472</v>
      </c>
      <c r="I434" s="154" t="s">
        <v>472</v>
      </c>
      <c r="J434" s="154"/>
    </row>
    <row r="435" spans="1:10">
      <c r="A435" s="155">
        <v>17714</v>
      </c>
      <c r="B435" s="154" t="s">
        <v>472</v>
      </c>
      <c r="C435" s="154">
        <v>17.34</v>
      </c>
      <c r="D435" s="154">
        <v>4.28</v>
      </c>
      <c r="E435" s="154" t="s">
        <v>472</v>
      </c>
      <c r="F435" s="154" t="s">
        <v>472</v>
      </c>
      <c r="G435" s="154" t="s">
        <v>472</v>
      </c>
      <c r="H435" s="154" t="s">
        <v>472</v>
      </c>
      <c r="I435" s="154" t="s">
        <v>472</v>
      </c>
      <c r="J435" s="154"/>
    </row>
    <row r="436" spans="1:10">
      <c r="A436" s="155">
        <v>17745</v>
      </c>
      <c r="B436" s="154" t="s">
        <v>472</v>
      </c>
      <c r="C436" s="154">
        <v>17.34</v>
      </c>
      <c r="D436" s="154">
        <v>4.28</v>
      </c>
      <c r="E436" s="154" t="s">
        <v>472</v>
      </c>
      <c r="F436" s="154" t="s">
        <v>472</v>
      </c>
      <c r="G436" s="154" t="s">
        <v>472</v>
      </c>
      <c r="H436" s="154" t="s">
        <v>472</v>
      </c>
      <c r="I436" s="154" t="s">
        <v>472</v>
      </c>
      <c r="J436" s="154"/>
    </row>
    <row r="437" spans="1:10">
      <c r="A437" s="155">
        <v>17776</v>
      </c>
      <c r="B437" s="154" t="s">
        <v>472</v>
      </c>
      <c r="C437" s="154">
        <v>17.34</v>
      </c>
      <c r="D437" s="154">
        <v>4.28</v>
      </c>
      <c r="E437" s="154" t="s">
        <v>472</v>
      </c>
      <c r="F437" s="154" t="s">
        <v>472</v>
      </c>
      <c r="G437" s="154" t="s">
        <v>472</v>
      </c>
      <c r="H437" s="154" t="s">
        <v>472</v>
      </c>
      <c r="I437" s="154" t="s">
        <v>472</v>
      </c>
      <c r="J437" s="154"/>
    </row>
    <row r="438" spans="1:10">
      <c r="A438" s="155">
        <v>17806</v>
      </c>
      <c r="B438" s="154" t="s">
        <v>472</v>
      </c>
      <c r="C438" s="154">
        <v>17.34</v>
      </c>
      <c r="D438" s="154">
        <v>4.28</v>
      </c>
      <c r="E438" s="154" t="s">
        <v>472</v>
      </c>
      <c r="F438" s="154" t="s">
        <v>472</v>
      </c>
      <c r="G438" s="154" t="s">
        <v>472</v>
      </c>
      <c r="H438" s="154" t="s">
        <v>472</v>
      </c>
      <c r="I438" s="154" t="s">
        <v>472</v>
      </c>
      <c r="J438" s="154"/>
    </row>
    <row r="439" spans="1:10">
      <c r="A439" s="155">
        <v>17837</v>
      </c>
      <c r="B439" s="154" t="s">
        <v>472</v>
      </c>
      <c r="C439" s="154">
        <v>17.34</v>
      </c>
      <c r="D439" s="154">
        <v>4.28</v>
      </c>
      <c r="E439" s="154" t="s">
        <v>472</v>
      </c>
      <c r="F439" s="154" t="s">
        <v>472</v>
      </c>
      <c r="G439" s="154" t="s">
        <v>472</v>
      </c>
      <c r="H439" s="154" t="s">
        <v>472</v>
      </c>
      <c r="I439" s="154" t="s">
        <v>472</v>
      </c>
      <c r="J439" s="154"/>
    </row>
    <row r="440" spans="1:10">
      <c r="A440" s="155">
        <v>17867</v>
      </c>
      <c r="B440" s="154" t="s">
        <v>472</v>
      </c>
      <c r="C440" s="154">
        <v>17.34</v>
      </c>
      <c r="D440" s="154">
        <v>4.28</v>
      </c>
      <c r="E440" s="154" t="s">
        <v>472</v>
      </c>
      <c r="F440" s="154" t="s">
        <v>472</v>
      </c>
      <c r="G440" s="154" t="s">
        <v>472</v>
      </c>
      <c r="H440" s="154" t="s">
        <v>472</v>
      </c>
      <c r="I440" s="154" t="s">
        <v>472</v>
      </c>
      <c r="J440" s="154"/>
    </row>
    <row r="441" spans="1:10">
      <c r="A441" s="155">
        <v>17898</v>
      </c>
      <c r="B441" s="154" t="s">
        <v>472</v>
      </c>
      <c r="C441" s="154">
        <v>17.34</v>
      </c>
      <c r="D441" s="154">
        <v>4.28</v>
      </c>
      <c r="E441" s="154" t="s">
        <v>472</v>
      </c>
      <c r="F441" s="154" t="s">
        <v>472</v>
      </c>
      <c r="G441" s="154" t="s">
        <v>472</v>
      </c>
      <c r="H441" s="154" t="s">
        <v>472</v>
      </c>
      <c r="I441" s="154" t="s">
        <v>472</v>
      </c>
      <c r="J441" s="154"/>
    </row>
    <row r="442" spans="1:10">
      <c r="A442" s="155">
        <v>17929</v>
      </c>
      <c r="B442" s="154" t="s">
        <v>472</v>
      </c>
      <c r="C442" s="154">
        <v>17.34</v>
      </c>
      <c r="D442" s="154">
        <v>4.28</v>
      </c>
      <c r="E442" s="154" t="s">
        <v>472</v>
      </c>
      <c r="F442" s="154" t="s">
        <v>472</v>
      </c>
      <c r="G442" s="154" t="s">
        <v>472</v>
      </c>
      <c r="H442" s="154" t="s">
        <v>472</v>
      </c>
      <c r="I442" s="154" t="s">
        <v>472</v>
      </c>
      <c r="J442" s="154"/>
    </row>
    <row r="443" spans="1:10">
      <c r="A443" s="155">
        <v>17957</v>
      </c>
      <c r="B443" s="154" t="s">
        <v>472</v>
      </c>
      <c r="C443" s="154">
        <v>17.34</v>
      </c>
      <c r="D443" s="154">
        <v>4.28</v>
      </c>
      <c r="E443" s="154" t="s">
        <v>472</v>
      </c>
      <c r="F443" s="154" t="s">
        <v>472</v>
      </c>
      <c r="G443" s="154" t="s">
        <v>472</v>
      </c>
      <c r="H443" s="154" t="s">
        <v>472</v>
      </c>
      <c r="I443" s="154" t="s">
        <v>472</v>
      </c>
      <c r="J443" s="154"/>
    </row>
    <row r="444" spans="1:10">
      <c r="A444" s="155">
        <v>17988</v>
      </c>
      <c r="B444" s="154" t="s">
        <v>472</v>
      </c>
      <c r="C444" s="154">
        <v>17.34</v>
      </c>
      <c r="D444" s="154">
        <v>4.28</v>
      </c>
      <c r="E444" s="154" t="s">
        <v>472</v>
      </c>
      <c r="F444" s="154" t="s">
        <v>472</v>
      </c>
      <c r="G444" s="154" t="s">
        <v>472</v>
      </c>
      <c r="H444" s="154" t="s">
        <v>472</v>
      </c>
      <c r="I444" s="154" t="s">
        <v>472</v>
      </c>
      <c r="J444" s="154"/>
    </row>
    <row r="445" spans="1:10">
      <c r="A445" s="155">
        <v>18018</v>
      </c>
      <c r="B445" s="154" t="s">
        <v>472</v>
      </c>
      <c r="C445" s="154">
        <v>17.34</v>
      </c>
      <c r="D445" s="154">
        <v>4.28</v>
      </c>
      <c r="E445" s="154" t="s">
        <v>472</v>
      </c>
      <c r="F445" s="154" t="s">
        <v>472</v>
      </c>
      <c r="G445" s="154" t="s">
        <v>472</v>
      </c>
      <c r="H445" s="154" t="s">
        <v>472</v>
      </c>
      <c r="I445" s="154" t="s">
        <v>472</v>
      </c>
      <c r="J445" s="154"/>
    </row>
    <row r="446" spans="1:10">
      <c r="A446" s="155">
        <v>18049</v>
      </c>
      <c r="B446" s="154" t="s">
        <v>472</v>
      </c>
      <c r="C446" s="154">
        <v>17.34</v>
      </c>
      <c r="D446" s="154">
        <v>4.28</v>
      </c>
      <c r="E446" s="154" t="s">
        <v>472</v>
      </c>
      <c r="F446" s="154" t="s">
        <v>472</v>
      </c>
      <c r="G446" s="154" t="s">
        <v>472</v>
      </c>
      <c r="H446" s="154" t="s">
        <v>472</v>
      </c>
      <c r="I446" s="154" t="s">
        <v>472</v>
      </c>
      <c r="J446" s="154"/>
    </row>
    <row r="447" spans="1:10">
      <c r="A447" s="155">
        <v>18079</v>
      </c>
      <c r="B447" s="154" t="s">
        <v>472</v>
      </c>
      <c r="C447" s="154">
        <v>17.34</v>
      </c>
      <c r="D447" s="154">
        <v>4.28</v>
      </c>
      <c r="E447" s="154" t="s">
        <v>472</v>
      </c>
      <c r="F447" s="154" t="s">
        <v>472</v>
      </c>
      <c r="G447" s="154" t="s">
        <v>472</v>
      </c>
      <c r="H447" s="154" t="s">
        <v>472</v>
      </c>
      <c r="I447" s="154" t="s">
        <v>472</v>
      </c>
      <c r="J447" s="154"/>
    </row>
    <row r="448" spans="1:10">
      <c r="A448" s="155">
        <v>18110</v>
      </c>
      <c r="B448" s="154" t="s">
        <v>472</v>
      </c>
      <c r="C448" s="154">
        <v>17.34</v>
      </c>
      <c r="D448" s="154">
        <v>4.28</v>
      </c>
      <c r="E448" s="154" t="s">
        <v>472</v>
      </c>
      <c r="F448" s="154" t="s">
        <v>472</v>
      </c>
      <c r="G448" s="154" t="s">
        <v>472</v>
      </c>
      <c r="H448" s="154" t="s">
        <v>472</v>
      </c>
      <c r="I448" s="154" t="s">
        <v>472</v>
      </c>
      <c r="J448" s="154"/>
    </row>
    <row r="449" spans="1:10">
      <c r="A449" s="155">
        <v>18141</v>
      </c>
      <c r="B449" s="154" t="s">
        <v>472</v>
      </c>
      <c r="C449" s="154">
        <v>17.34</v>
      </c>
      <c r="D449" s="154">
        <v>4.28</v>
      </c>
      <c r="E449" s="154" t="s">
        <v>472</v>
      </c>
      <c r="F449" s="154" t="s">
        <v>472</v>
      </c>
      <c r="G449" s="154" t="s">
        <v>472</v>
      </c>
      <c r="H449" s="154" t="s">
        <v>472</v>
      </c>
      <c r="I449" s="154" t="s">
        <v>472</v>
      </c>
      <c r="J449" s="154"/>
    </row>
    <row r="450" spans="1:10">
      <c r="A450" s="155">
        <v>18171</v>
      </c>
      <c r="B450" s="154" t="s">
        <v>472</v>
      </c>
      <c r="C450" s="154">
        <v>15.25</v>
      </c>
      <c r="D450" s="154">
        <v>4.29</v>
      </c>
      <c r="E450" s="154" t="s">
        <v>472</v>
      </c>
      <c r="F450" s="154" t="s">
        <v>472</v>
      </c>
      <c r="G450" s="154" t="s">
        <v>472</v>
      </c>
      <c r="H450" s="154" t="s">
        <v>472</v>
      </c>
      <c r="I450" s="154" t="s">
        <v>472</v>
      </c>
      <c r="J450" s="154"/>
    </row>
    <row r="451" spans="1:10">
      <c r="A451" s="155">
        <v>18202</v>
      </c>
      <c r="B451" s="154" t="s">
        <v>472</v>
      </c>
      <c r="C451" s="154">
        <v>12.19</v>
      </c>
      <c r="D451" s="154">
        <v>4.33</v>
      </c>
      <c r="E451" s="154" t="s">
        <v>472</v>
      </c>
      <c r="F451" s="154" t="s">
        <v>472</v>
      </c>
      <c r="G451" s="154" t="s">
        <v>472</v>
      </c>
      <c r="H451" s="154" t="s">
        <v>472</v>
      </c>
      <c r="I451" s="154" t="s">
        <v>472</v>
      </c>
      <c r="J451" s="154"/>
    </row>
    <row r="452" spans="1:10">
      <c r="A452" s="155">
        <v>18232</v>
      </c>
      <c r="B452" s="154" t="s">
        <v>472</v>
      </c>
      <c r="C452" s="154">
        <v>12.23</v>
      </c>
      <c r="D452" s="154">
        <v>4.3140000000000001</v>
      </c>
      <c r="E452" s="154" t="s">
        <v>472</v>
      </c>
      <c r="F452" s="154" t="s">
        <v>472</v>
      </c>
      <c r="G452" s="154" t="s">
        <v>472</v>
      </c>
      <c r="H452" s="154" t="s">
        <v>472</v>
      </c>
      <c r="I452" s="154" t="s">
        <v>472</v>
      </c>
      <c r="J452" s="154"/>
    </row>
    <row r="453" spans="1:10">
      <c r="A453" s="155">
        <v>18263</v>
      </c>
      <c r="B453" s="154" t="s">
        <v>472</v>
      </c>
      <c r="C453" s="154">
        <v>12.23</v>
      </c>
      <c r="D453" s="154">
        <v>4.2910000000000004</v>
      </c>
      <c r="E453" s="154" t="s">
        <v>472</v>
      </c>
      <c r="F453" s="154" t="s">
        <v>472</v>
      </c>
      <c r="G453" s="154" t="s">
        <v>472</v>
      </c>
      <c r="H453" s="154" t="s">
        <v>472</v>
      </c>
      <c r="I453" s="154" t="s">
        <v>472</v>
      </c>
      <c r="J453" s="154"/>
    </row>
    <row r="454" spans="1:10">
      <c r="A454" s="155">
        <v>18294</v>
      </c>
      <c r="B454" s="154" t="s">
        <v>472</v>
      </c>
      <c r="C454" s="154" t="s">
        <v>472</v>
      </c>
      <c r="D454" s="154">
        <v>4.2930000000000001</v>
      </c>
      <c r="E454" s="154">
        <v>3.8330000000000002</v>
      </c>
      <c r="F454" s="154" t="s">
        <v>472</v>
      </c>
      <c r="G454" s="154" t="s">
        <v>472</v>
      </c>
      <c r="H454" s="154" t="s">
        <v>472</v>
      </c>
      <c r="I454" s="154" t="s">
        <v>472</v>
      </c>
      <c r="J454" s="154"/>
    </row>
    <row r="455" spans="1:10">
      <c r="A455" s="155">
        <v>18322</v>
      </c>
      <c r="B455" s="154" t="s">
        <v>472</v>
      </c>
      <c r="C455" s="154" t="s">
        <v>472</v>
      </c>
      <c r="D455" s="154">
        <v>4.2960000000000003</v>
      </c>
      <c r="E455" s="154">
        <v>3.8620000000000001</v>
      </c>
      <c r="F455" s="154" t="s">
        <v>472</v>
      </c>
      <c r="G455" s="154" t="s">
        <v>472</v>
      </c>
      <c r="H455" s="154" t="s">
        <v>472</v>
      </c>
      <c r="I455" s="154" t="s">
        <v>472</v>
      </c>
      <c r="J455" s="154"/>
    </row>
    <row r="456" spans="1:10">
      <c r="A456" s="155">
        <v>18353</v>
      </c>
      <c r="B456" s="154" t="s">
        <v>472</v>
      </c>
      <c r="C456" s="154" t="s">
        <v>472</v>
      </c>
      <c r="D456" s="154">
        <v>4.2949999999999999</v>
      </c>
      <c r="E456" s="154">
        <v>3.8780000000000001</v>
      </c>
      <c r="F456" s="154" t="s">
        <v>472</v>
      </c>
      <c r="G456" s="154" t="s">
        <v>472</v>
      </c>
      <c r="H456" s="154" t="s">
        <v>472</v>
      </c>
      <c r="I456" s="154" t="s">
        <v>472</v>
      </c>
      <c r="J456" s="154"/>
    </row>
    <row r="457" spans="1:10">
      <c r="A457" s="155">
        <v>18383</v>
      </c>
      <c r="B457" s="154" t="s">
        <v>472</v>
      </c>
      <c r="C457" s="154" t="s">
        <v>472</v>
      </c>
      <c r="D457" s="154">
        <v>4.2930000000000001</v>
      </c>
      <c r="E457" s="154">
        <v>3.8740000000000001</v>
      </c>
      <c r="F457" s="154" t="s">
        <v>472</v>
      </c>
      <c r="G457" s="154" t="s">
        <v>472</v>
      </c>
      <c r="H457" s="154" t="s">
        <v>472</v>
      </c>
      <c r="I457" s="154" t="s">
        <v>472</v>
      </c>
      <c r="J457" s="154"/>
    </row>
    <row r="458" spans="1:10">
      <c r="A458" s="155">
        <v>18414</v>
      </c>
      <c r="B458" s="154" t="s">
        <v>472</v>
      </c>
      <c r="C458" s="154" t="s">
        <v>472</v>
      </c>
      <c r="D458" s="154">
        <v>4.2919999999999998</v>
      </c>
      <c r="E458" s="154">
        <v>3.87</v>
      </c>
      <c r="F458" s="154" t="s">
        <v>472</v>
      </c>
      <c r="G458" s="154" t="s">
        <v>472</v>
      </c>
      <c r="H458" s="154" t="s">
        <v>472</v>
      </c>
      <c r="I458" s="154" t="s">
        <v>472</v>
      </c>
      <c r="J458" s="154"/>
    </row>
    <row r="459" spans="1:10">
      <c r="A459" s="155">
        <v>18444</v>
      </c>
      <c r="B459" s="154" t="s">
        <v>472</v>
      </c>
      <c r="C459" s="154" t="s">
        <v>472</v>
      </c>
      <c r="D459" s="154">
        <v>4.3179999999999996</v>
      </c>
      <c r="E459" s="154">
        <v>3.9130000000000003</v>
      </c>
      <c r="F459" s="154" t="s">
        <v>472</v>
      </c>
      <c r="G459" s="154" t="s">
        <v>472</v>
      </c>
      <c r="H459" s="154" t="s">
        <v>472</v>
      </c>
      <c r="I459" s="154" t="s">
        <v>472</v>
      </c>
      <c r="J459" s="154"/>
    </row>
    <row r="460" spans="1:10">
      <c r="A460" s="155">
        <v>18475</v>
      </c>
      <c r="B460" s="154" t="s">
        <v>472</v>
      </c>
      <c r="C460" s="154" t="s">
        <v>472</v>
      </c>
      <c r="D460" s="154">
        <v>4.3369999999999997</v>
      </c>
      <c r="E460" s="154">
        <v>3.9409999999999998</v>
      </c>
      <c r="F460" s="154" t="s">
        <v>472</v>
      </c>
      <c r="G460" s="154" t="s">
        <v>472</v>
      </c>
      <c r="H460" s="154" t="s">
        <v>472</v>
      </c>
      <c r="I460" s="154" t="s">
        <v>472</v>
      </c>
      <c r="J460" s="154"/>
    </row>
    <row r="461" spans="1:10">
      <c r="A461" s="155">
        <v>18506</v>
      </c>
      <c r="B461" s="154" t="s">
        <v>472</v>
      </c>
      <c r="C461" s="154" t="s">
        <v>472</v>
      </c>
      <c r="D461" s="154">
        <v>4.3440000000000003</v>
      </c>
      <c r="E461" s="154">
        <v>3.9489999999999998</v>
      </c>
      <c r="F461" s="154" t="s">
        <v>472</v>
      </c>
      <c r="G461" s="154" t="s">
        <v>472</v>
      </c>
      <c r="H461" s="154" t="s">
        <v>472</v>
      </c>
      <c r="I461" s="154" t="s">
        <v>472</v>
      </c>
      <c r="J461" s="154"/>
    </row>
    <row r="462" spans="1:10">
      <c r="A462" s="155">
        <v>18536</v>
      </c>
      <c r="B462" s="154" t="s">
        <v>472</v>
      </c>
      <c r="C462" s="154" t="s">
        <v>472</v>
      </c>
      <c r="D462" s="154">
        <v>4.3529999999999998</v>
      </c>
      <c r="E462" s="154">
        <v>3.9580000000000002</v>
      </c>
      <c r="F462" s="154" t="s">
        <v>472</v>
      </c>
      <c r="G462" s="154" t="s">
        <v>472</v>
      </c>
      <c r="H462" s="154" t="s">
        <v>472</v>
      </c>
      <c r="I462" s="154" t="s">
        <v>472</v>
      </c>
      <c r="J462" s="154"/>
    </row>
    <row r="463" spans="1:10">
      <c r="A463" s="155">
        <v>18567</v>
      </c>
      <c r="B463" s="154" t="s">
        <v>472</v>
      </c>
      <c r="C463" s="154" t="s">
        <v>472</v>
      </c>
      <c r="D463" s="154">
        <v>4.3570000000000002</v>
      </c>
      <c r="E463" s="154">
        <v>4.1310000000000002</v>
      </c>
      <c r="F463" s="154" t="s">
        <v>472</v>
      </c>
      <c r="G463" s="154" t="s">
        <v>472</v>
      </c>
      <c r="H463" s="154" t="s">
        <v>472</v>
      </c>
      <c r="I463" s="154" t="s">
        <v>472</v>
      </c>
      <c r="J463" s="154"/>
    </row>
    <row r="464" spans="1:10">
      <c r="A464" s="155">
        <v>18597</v>
      </c>
      <c r="B464" s="154" t="s">
        <v>472</v>
      </c>
      <c r="C464" s="154" t="s">
        <v>472</v>
      </c>
      <c r="D464" s="154">
        <v>4.3570000000000002</v>
      </c>
      <c r="E464" s="154">
        <v>4.1859999999999999</v>
      </c>
      <c r="F464" s="154" t="s">
        <v>472</v>
      </c>
      <c r="G464" s="154" t="s">
        <v>472</v>
      </c>
      <c r="H464" s="154" t="s">
        <v>472</v>
      </c>
      <c r="I464" s="154" t="s">
        <v>472</v>
      </c>
      <c r="J464" s="154"/>
    </row>
    <row r="465" spans="1:10">
      <c r="A465" s="155">
        <v>18628</v>
      </c>
      <c r="B465" s="154" t="s">
        <v>472</v>
      </c>
      <c r="C465" s="154" t="s">
        <v>472</v>
      </c>
      <c r="D465" s="154">
        <v>4.3099999999999996</v>
      </c>
      <c r="E465" s="154">
        <v>4.0940000000000003</v>
      </c>
      <c r="F465" s="154" t="s">
        <v>472</v>
      </c>
      <c r="G465" s="154" t="s">
        <v>472</v>
      </c>
      <c r="H465" s="154" t="s">
        <v>472</v>
      </c>
      <c r="I465" s="154" t="s">
        <v>472</v>
      </c>
      <c r="J465" s="154"/>
    </row>
    <row r="466" spans="1:10">
      <c r="A466" s="155">
        <v>18659</v>
      </c>
      <c r="B466" s="154" t="s">
        <v>472</v>
      </c>
      <c r="C466" s="154" t="s">
        <v>472</v>
      </c>
      <c r="D466" s="154">
        <v>4.2889999999999997</v>
      </c>
      <c r="E466" s="154">
        <v>4.0780000000000003</v>
      </c>
      <c r="F466" s="154" t="s">
        <v>472</v>
      </c>
      <c r="G466" s="154" t="s">
        <v>472</v>
      </c>
      <c r="H466" s="154" t="s">
        <v>472</v>
      </c>
      <c r="I466" s="154" t="s">
        <v>472</v>
      </c>
      <c r="J466" s="154"/>
    </row>
    <row r="467" spans="1:10">
      <c r="A467" s="155">
        <v>18687</v>
      </c>
      <c r="B467" s="154" t="s">
        <v>472</v>
      </c>
      <c r="C467" s="154" t="s">
        <v>472</v>
      </c>
      <c r="D467" s="154">
        <v>4.2960000000000003</v>
      </c>
      <c r="E467" s="154">
        <v>4.0940000000000003</v>
      </c>
      <c r="F467" s="154" t="s">
        <v>472</v>
      </c>
      <c r="G467" s="154" t="s">
        <v>472</v>
      </c>
      <c r="H467" s="154" t="s">
        <v>472</v>
      </c>
      <c r="I467" s="154" t="s">
        <v>472</v>
      </c>
      <c r="J467" s="154"/>
    </row>
    <row r="468" spans="1:10">
      <c r="A468" s="155">
        <v>18718</v>
      </c>
      <c r="B468" s="154" t="s">
        <v>472</v>
      </c>
      <c r="C468" s="154" t="s">
        <v>472</v>
      </c>
      <c r="D468" s="154">
        <v>4.3120000000000003</v>
      </c>
      <c r="E468" s="154">
        <v>4.117</v>
      </c>
      <c r="F468" s="154" t="s">
        <v>472</v>
      </c>
      <c r="G468" s="154" t="s">
        <v>472</v>
      </c>
      <c r="H468" s="154" t="s">
        <v>472</v>
      </c>
      <c r="I468" s="154" t="s">
        <v>472</v>
      </c>
      <c r="J468" s="154"/>
    </row>
    <row r="469" spans="1:10">
      <c r="A469" s="155">
        <v>18748</v>
      </c>
      <c r="B469" s="154" t="s">
        <v>472</v>
      </c>
      <c r="C469" s="154" t="s">
        <v>472</v>
      </c>
      <c r="D469" s="154">
        <v>4.3220000000000001</v>
      </c>
      <c r="E469" s="154">
        <v>4.0789999999999997</v>
      </c>
      <c r="F469" s="154" t="s">
        <v>472</v>
      </c>
      <c r="G469" s="154" t="s">
        <v>472</v>
      </c>
      <c r="H469" s="154" t="s">
        <v>472</v>
      </c>
      <c r="I469" s="154" t="s">
        <v>472</v>
      </c>
      <c r="J469" s="154"/>
    </row>
    <row r="470" spans="1:10">
      <c r="A470" s="155">
        <v>18779</v>
      </c>
      <c r="B470" s="154" t="s">
        <v>472</v>
      </c>
      <c r="C470" s="154" t="s">
        <v>472</v>
      </c>
      <c r="D470" s="154">
        <v>4.3280000000000003</v>
      </c>
      <c r="E470" s="154">
        <v>4.0670000000000002</v>
      </c>
      <c r="F470" s="154" t="s">
        <v>472</v>
      </c>
      <c r="G470" s="154" t="s">
        <v>472</v>
      </c>
      <c r="H470" s="154" t="s">
        <v>472</v>
      </c>
      <c r="I470" s="154" t="s">
        <v>472</v>
      </c>
      <c r="J470" s="154"/>
    </row>
    <row r="471" spans="1:10">
      <c r="A471" s="155">
        <v>18809</v>
      </c>
      <c r="B471" s="154" t="s">
        <v>472</v>
      </c>
      <c r="C471" s="154" t="s">
        <v>472</v>
      </c>
      <c r="D471" s="154">
        <v>4.343</v>
      </c>
      <c r="E471" s="154">
        <v>4.0599999999999996</v>
      </c>
      <c r="F471" s="154" t="s">
        <v>472</v>
      </c>
      <c r="G471" s="154" t="s">
        <v>472</v>
      </c>
      <c r="H471" s="154" t="s">
        <v>472</v>
      </c>
      <c r="I471" s="154" t="s">
        <v>472</v>
      </c>
      <c r="J471" s="154"/>
    </row>
    <row r="472" spans="1:10">
      <c r="A472" s="155">
        <v>18840</v>
      </c>
      <c r="B472" s="154" t="s">
        <v>472</v>
      </c>
      <c r="C472" s="154" t="s">
        <v>472</v>
      </c>
      <c r="D472" s="154">
        <v>4.3390000000000004</v>
      </c>
      <c r="E472" s="154">
        <v>4.0869999999999997</v>
      </c>
      <c r="F472" s="154" t="s">
        <v>472</v>
      </c>
      <c r="G472" s="154" t="s">
        <v>472</v>
      </c>
      <c r="H472" s="154" t="s">
        <v>472</v>
      </c>
      <c r="I472" s="154" t="s">
        <v>472</v>
      </c>
      <c r="J472" s="154"/>
    </row>
    <row r="473" spans="1:10">
      <c r="A473" s="155">
        <v>18871</v>
      </c>
      <c r="B473" s="154" t="s">
        <v>472</v>
      </c>
      <c r="C473" s="154" t="s">
        <v>472</v>
      </c>
      <c r="D473" s="154">
        <v>4.343</v>
      </c>
      <c r="E473" s="154">
        <v>4.1139999999999999</v>
      </c>
      <c r="F473" s="154" t="s">
        <v>472</v>
      </c>
      <c r="G473" s="154" t="s">
        <v>472</v>
      </c>
      <c r="H473" s="154" t="s">
        <v>472</v>
      </c>
      <c r="I473" s="154" t="s">
        <v>472</v>
      </c>
      <c r="J473" s="154"/>
    </row>
    <row r="474" spans="1:10">
      <c r="A474" s="155">
        <v>18901</v>
      </c>
      <c r="B474" s="154" t="s">
        <v>472</v>
      </c>
      <c r="C474" s="154" t="s">
        <v>472</v>
      </c>
      <c r="D474" s="154">
        <v>4.3529999999999998</v>
      </c>
      <c r="E474" s="154">
        <v>4.1219999999999999</v>
      </c>
      <c r="F474" s="154" t="s">
        <v>472</v>
      </c>
      <c r="G474" s="154" t="s">
        <v>472</v>
      </c>
      <c r="H474" s="154" t="s">
        <v>472</v>
      </c>
      <c r="I474" s="154" t="s">
        <v>472</v>
      </c>
      <c r="J474" s="154"/>
    </row>
    <row r="475" spans="1:10">
      <c r="A475" s="155">
        <v>18932</v>
      </c>
      <c r="B475" s="154" t="s">
        <v>472</v>
      </c>
      <c r="C475" s="154" t="s">
        <v>472</v>
      </c>
      <c r="D475" s="154">
        <v>4.3620000000000001</v>
      </c>
      <c r="E475" s="154">
        <v>4.149</v>
      </c>
      <c r="F475" s="154" t="s">
        <v>472</v>
      </c>
      <c r="G475" s="154" t="s">
        <v>472</v>
      </c>
      <c r="H475" s="154" t="s">
        <v>472</v>
      </c>
      <c r="I475" s="154" t="s">
        <v>472</v>
      </c>
      <c r="J475" s="154"/>
    </row>
    <row r="476" spans="1:10">
      <c r="A476" s="155">
        <v>18962</v>
      </c>
      <c r="B476" s="154" t="s">
        <v>472</v>
      </c>
      <c r="C476" s="154" t="s">
        <v>472</v>
      </c>
      <c r="D476" s="154">
        <v>4.3689999999999998</v>
      </c>
      <c r="E476" s="154">
        <v>4.1829999999999998</v>
      </c>
      <c r="F476" s="154" t="s">
        <v>472</v>
      </c>
      <c r="G476" s="154" t="s">
        <v>472</v>
      </c>
      <c r="H476" s="154" t="s">
        <v>472</v>
      </c>
      <c r="I476" s="154" t="s">
        <v>472</v>
      </c>
      <c r="J476" s="154"/>
    </row>
    <row r="477" spans="1:10">
      <c r="A477" s="155">
        <v>18993</v>
      </c>
      <c r="B477" s="154" t="s">
        <v>472</v>
      </c>
      <c r="C477" s="154" t="s">
        <v>472</v>
      </c>
      <c r="D477" s="154">
        <v>4.3659999999999997</v>
      </c>
      <c r="E477" s="154">
        <v>4.2489999999999997</v>
      </c>
      <c r="F477" s="154" t="s">
        <v>472</v>
      </c>
      <c r="G477" s="154" t="s">
        <v>472</v>
      </c>
      <c r="H477" s="154" t="s">
        <v>472</v>
      </c>
      <c r="I477" s="154" t="s">
        <v>472</v>
      </c>
      <c r="J477" s="154"/>
    </row>
    <row r="478" spans="1:10">
      <c r="A478" s="155">
        <v>19024</v>
      </c>
      <c r="B478" s="154" t="s">
        <v>472</v>
      </c>
      <c r="C478" s="154">
        <v>12.194000000000001</v>
      </c>
      <c r="D478" s="154">
        <v>4.3689999999999998</v>
      </c>
      <c r="E478" s="154">
        <v>4.3449999999999998</v>
      </c>
      <c r="F478" s="154" t="s">
        <v>472</v>
      </c>
      <c r="G478" s="154" t="s">
        <v>472</v>
      </c>
      <c r="H478" s="154" t="s">
        <v>472</v>
      </c>
      <c r="I478" s="154" t="s">
        <v>472</v>
      </c>
      <c r="J478" s="154"/>
    </row>
    <row r="479" spans="1:10">
      <c r="A479" s="155">
        <v>19053</v>
      </c>
      <c r="B479" s="154" t="s">
        <v>472</v>
      </c>
      <c r="C479" s="154">
        <v>12.19</v>
      </c>
      <c r="D479" s="154">
        <v>4.3689999999999998</v>
      </c>
      <c r="E479" s="154">
        <v>4.3650000000000002</v>
      </c>
      <c r="F479" s="154" t="s">
        <v>472</v>
      </c>
      <c r="G479" s="154" t="s">
        <v>472</v>
      </c>
      <c r="H479" s="154" t="s">
        <v>472</v>
      </c>
      <c r="I479" s="154" t="s">
        <v>472</v>
      </c>
      <c r="J479" s="154"/>
    </row>
    <row r="480" spans="1:10">
      <c r="A480" s="155">
        <v>19084</v>
      </c>
      <c r="B480" s="154" t="s">
        <v>472</v>
      </c>
      <c r="C480" s="154">
        <v>12.208</v>
      </c>
      <c r="D480" s="154">
        <v>4.3579999999999997</v>
      </c>
      <c r="E480" s="154">
        <v>4.3710000000000004</v>
      </c>
      <c r="F480" s="154" t="s">
        <v>472</v>
      </c>
      <c r="G480" s="154" t="s">
        <v>472</v>
      </c>
      <c r="H480" s="154" t="s">
        <v>472</v>
      </c>
      <c r="I480" s="154" t="s">
        <v>472</v>
      </c>
      <c r="J480" s="154"/>
    </row>
    <row r="481" spans="1:10">
      <c r="A481" s="155">
        <v>19114</v>
      </c>
      <c r="B481" s="154" t="s">
        <v>472</v>
      </c>
      <c r="C481" s="154">
        <v>12.218</v>
      </c>
      <c r="D481" s="154">
        <v>4.3449999999999998</v>
      </c>
      <c r="E481" s="154">
        <v>4.4249999999999998</v>
      </c>
      <c r="F481" s="154" t="s">
        <v>472</v>
      </c>
      <c r="G481" s="154" t="s">
        <v>472</v>
      </c>
      <c r="H481" s="154" t="s">
        <v>472</v>
      </c>
      <c r="I481" s="154" t="s">
        <v>472</v>
      </c>
      <c r="J481" s="154"/>
    </row>
    <row r="482" spans="1:10">
      <c r="A482" s="155">
        <v>19145</v>
      </c>
      <c r="B482" s="154" t="s">
        <v>472</v>
      </c>
      <c r="C482" s="154">
        <v>12.231999999999999</v>
      </c>
      <c r="D482" s="154">
        <v>4.3319999999999999</v>
      </c>
      <c r="E482" s="154">
        <v>4.4000000000000004</v>
      </c>
      <c r="F482" s="154" t="s">
        <v>472</v>
      </c>
      <c r="G482" s="154" t="s">
        <v>472</v>
      </c>
      <c r="H482" s="154" t="s">
        <v>472</v>
      </c>
      <c r="I482" s="154" t="s">
        <v>472</v>
      </c>
      <c r="J482" s="154"/>
    </row>
    <row r="483" spans="1:10">
      <c r="A483" s="155">
        <v>19175</v>
      </c>
      <c r="B483" s="154" t="s">
        <v>472</v>
      </c>
      <c r="C483" s="154">
        <v>12.206</v>
      </c>
      <c r="D483" s="154">
        <v>4.32</v>
      </c>
      <c r="E483" s="154">
        <v>4.41</v>
      </c>
      <c r="F483" s="154" t="s">
        <v>472</v>
      </c>
      <c r="G483" s="154" t="s">
        <v>472</v>
      </c>
      <c r="H483" s="154" t="s">
        <v>472</v>
      </c>
      <c r="I483" s="154" t="s">
        <v>472</v>
      </c>
      <c r="J483" s="154"/>
    </row>
    <row r="484" spans="1:10">
      <c r="A484" s="155">
        <v>19206</v>
      </c>
      <c r="B484" s="154" t="s">
        <v>472</v>
      </c>
      <c r="C484" s="154">
        <v>12.2</v>
      </c>
      <c r="D484" s="154">
        <v>4.3019999999999996</v>
      </c>
      <c r="E484" s="154">
        <v>4.4349999999999996</v>
      </c>
      <c r="F484" s="154" t="s">
        <v>472</v>
      </c>
      <c r="G484" s="154" t="s">
        <v>472</v>
      </c>
      <c r="H484" s="154" t="s">
        <v>472</v>
      </c>
      <c r="I484" s="154" t="s">
        <v>472</v>
      </c>
      <c r="J484" s="154"/>
    </row>
    <row r="485" spans="1:10">
      <c r="A485" s="155">
        <v>19237</v>
      </c>
      <c r="B485" s="154" t="s">
        <v>472</v>
      </c>
      <c r="C485" s="154">
        <v>12.192</v>
      </c>
      <c r="D485" s="154">
        <v>4.2930000000000001</v>
      </c>
      <c r="E485" s="154">
        <v>4.4630000000000001</v>
      </c>
      <c r="F485" s="154" t="s">
        <v>472</v>
      </c>
      <c r="G485" s="154" t="s">
        <v>472</v>
      </c>
      <c r="H485" s="154" t="s">
        <v>472</v>
      </c>
      <c r="I485" s="154" t="s">
        <v>472</v>
      </c>
      <c r="J485" s="154"/>
    </row>
    <row r="486" spans="1:10">
      <c r="A486" s="155">
        <v>19267</v>
      </c>
      <c r="B486" s="154" t="s">
        <v>472</v>
      </c>
      <c r="C486" s="154">
        <v>12.19</v>
      </c>
      <c r="D486" s="154">
        <v>4.2869999999999999</v>
      </c>
      <c r="E486" s="154">
        <v>4.4649999999999999</v>
      </c>
      <c r="F486" s="154" t="s">
        <v>472</v>
      </c>
      <c r="G486" s="154" t="s">
        <v>472</v>
      </c>
      <c r="H486" s="154" t="s">
        <v>472</v>
      </c>
      <c r="I486" s="154" t="s">
        <v>472</v>
      </c>
      <c r="J486" s="154"/>
    </row>
    <row r="487" spans="1:10">
      <c r="A487" s="155">
        <v>19298</v>
      </c>
      <c r="B487" s="154" t="s">
        <v>472</v>
      </c>
      <c r="C487" s="154">
        <v>12.19</v>
      </c>
      <c r="D487" s="154">
        <v>4.2850000000000001</v>
      </c>
      <c r="E487" s="154">
        <v>4.4429999999999996</v>
      </c>
      <c r="F487" s="154" t="s">
        <v>472</v>
      </c>
      <c r="G487" s="154" t="s">
        <v>472</v>
      </c>
      <c r="H487" s="154" t="s">
        <v>472</v>
      </c>
      <c r="I487" s="154" t="s">
        <v>472</v>
      </c>
      <c r="J487" s="154"/>
    </row>
    <row r="488" spans="1:10">
      <c r="A488" s="155">
        <v>19328</v>
      </c>
      <c r="B488" s="154" t="s">
        <v>472</v>
      </c>
      <c r="C488" s="154">
        <v>12.188000000000001</v>
      </c>
      <c r="D488" s="154">
        <v>4.2850000000000001</v>
      </c>
      <c r="E488" s="154">
        <v>4.3870000000000005</v>
      </c>
      <c r="F488" s="154" t="s">
        <v>472</v>
      </c>
      <c r="G488" s="154" t="s">
        <v>472</v>
      </c>
      <c r="H488" s="154" t="s">
        <v>472</v>
      </c>
      <c r="I488" s="154" t="s">
        <v>472</v>
      </c>
      <c r="J488" s="154"/>
    </row>
    <row r="489" spans="1:10">
      <c r="A489" s="155">
        <v>19359</v>
      </c>
      <c r="B489" s="154" t="s">
        <v>472</v>
      </c>
      <c r="C489" s="154">
        <v>12.186</v>
      </c>
      <c r="D489" s="154">
        <v>4.2839999999999998</v>
      </c>
      <c r="E489" s="154">
        <v>4.4130000000000003</v>
      </c>
      <c r="F489" s="154" t="s">
        <v>472</v>
      </c>
      <c r="G489" s="154" t="s">
        <v>472</v>
      </c>
      <c r="H489" s="154" t="s">
        <v>472</v>
      </c>
      <c r="I489" s="154" t="s">
        <v>472</v>
      </c>
      <c r="J489" s="154"/>
    </row>
    <row r="490" spans="1:10">
      <c r="A490" s="155">
        <v>19390</v>
      </c>
      <c r="B490" s="154" t="s">
        <v>472</v>
      </c>
      <c r="C490" s="154">
        <v>12.193</v>
      </c>
      <c r="D490" s="154">
        <v>4.2889999999999997</v>
      </c>
      <c r="E490" s="154">
        <v>4.4160000000000004</v>
      </c>
      <c r="F490" s="154" t="s">
        <v>472</v>
      </c>
      <c r="G490" s="154" t="s">
        <v>472</v>
      </c>
      <c r="H490" s="154" t="s">
        <v>472</v>
      </c>
      <c r="I490" s="154" t="s">
        <v>472</v>
      </c>
      <c r="J490" s="154"/>
    </row>
    <row r="491" spans="1:10">
      <c r="A491" s="155">
        <v>19418</v>
      </c>
      <c r="B491" s="154" t="s">
        <v>472</v>
      </c>
      <c r="C491" s="154">
        <v>12.193</v>
      </c>
      <c r="D491" s="154">
        <v>4.2869999999999999</v>
      </c>
      <c r="E491" s="154">
        <v>4.3860000000000001</v>
      </c>
      <c r="F491" s="154" t="s">
        <v>472</v>
      </c>
      <c r="G491" s="154" t="s">
        <v>472</v>
      </c>
      <c r="H491" s="154" t="s">
        <v>472</v>
      </c>
      <c r="I491" s="154" t="s">
        <v>472</v>
      </c>
      <c r="J491" s="154"/>
    </row>
    <row r="492" spans="1:10">
      <c r="A492" s="155">
        <v>19449</v>
      </c>
      <c r="B492" s="154" t="s">
        <v>472</v>
      </c>
      <c r="C492" s="154">
        <v>12.19</v>
      </c>
      <c r="D492" s="154">
        <v>4.2869999999999999</v>
      </c>
      <c r="E492" s="154">
        <v>4.3579999999999997</v>
      </c>
      <c r="F492" s="154" t="s">
        <v>472</v>
      </c>
      <c r="G492" s="154" t="s">
        <v>472</v>
      </c>
      <c r="H492" s="154" t="s">
        <v>472</v>
      </c>
      <c r="I492" s="154" t="s">
        <v>472</v>
      </c>
      <c r="J492" s="154"/>
    </row>
    <row r="493" spans="1:10">
      <c r="A493" s="155">
        <v>19479</v>
      </c>
      <c r="B493" s="154" t="s">
        <v>472</v>
      </c>
      <c r="C493" s="154">
        <v>12.179</v>
      </c>
      <c r="D493" s="154">
        <v>4.2850000000000001</v>
      </c>
      <c r="E493" s="154">
        <v>4.3559999999999999</v>
      </c>
      <c r="F493" s="154" t="s">
        <v>472</v>
      </c>
      <c r="G493" s="154" t="s">
        <v>472</v>
      </c>
      <c r="H493" s="154" t="s">
        <v>472</v>
      </c>
      <c r="I493" s="154" t="s">
        <v>472</v>
      </c>
      <c r="J493" s="154"/>
    </row>
    <row r="494" spans="1:10">
      <c r="A494" s="155">
        <v>19510</v>
      </c>
      <c r="B494" s="154" t="s">
        <v>472</v>
      </c>
      <c r="C494" s="154">
        <v>12.202</v>
      </c>
      <c r="D494" s="154">
        <v>4.2850000000000001</v>
      </c>
      <c r="E494" s="154">
        <v>4.3109999999999999</v>
      </c>
      <c r="F494" s="154" t="s">
        <v>472</v>
      </c>
      <c r="G494" s="154" t="s">
        <v>472</v>
      </c>
      <c r="H494" s="154" t="s">
        <v>472</v>
      </c>
      <c r="I494" s="154" t="s">
        <v>472</v>
      </c>
      <c r="J494" s="154"/>
    </row>
    <row r="495" spans="1:10">
      <c r="A495" s="155">
        <v>19540</v>
      </c>
      <c r="B495" s="154" t="s">
        <v>472</v>
      </c>
      <c r="C495" s="154">
        <v>12.202</v>
      </c>
      <c r="D495" s="154">
        <v>4.2850000000000001</v>
      </c>
      <c r="E495" s="154">
        <v>4.3079999999999998</v>
      </c>
      <c r="F495" s="154" t="s">
        <v>472</v>
      </c>
      <c r="G495" s="154" t="s">
        <v>472</v>
      </c>
      <c r="H495" s="154" t="s">
        <v>472</v>
      </c>
      <c r="I495" s="154" t="s">
        <v>472</v>
      </c>
      <c r="J495" s="154"/>
    </row>
    <row r="496" spans="1:10">
      <c r="A496" s="155">
        <v>19571</v>
      </c>
      <c r="B496" s="154" t="s">
        <v>472</v>
      </c>
      <c r="C496" s="154">
        <v>12.180999999999999</v>
      </c>
      <c r="D496" s="154">
        <v>4.2839999999999998</v>
      </c>
      <c r="E496" s="154">
        <v>4.3170000000000002</v>
      </c>
      <c r="F496" s="154" t="s">
        <v>472</v>
      </c>
      <c r="G496" s="154" t="s">
        <v>472</v>
      </c>
      <c r="H496" s="154" t="s">
        <v>472</v>
      </c>
      <c r="I496" s="154" t="s">
        <v>472</v>
      </c>
      <c r="J496" s="154"/>
    </row>
    <row r="497" spans="1:10">
      <c r="A497" s="155">
        <v>19602</v>
      </c>
      <c r="B497" s="154" t="s">
        <v>472</v>
      </c>
      <c r="C497" s="154">
        <v>12.173</v>
      </c>
      <c r="D497" s="154">
        <v>4.2839999999999998</v>
      </c>
      <c r="E497" s="154">
        <v>4.3339999999999996</v>
      </c>
      <c r="F497" s="154" t="s">
        <v>472</v>
      </c>
      <c r="G497" s="154" t="s">
        <v>472</v>
      </c>
      <c r="H497" s="154" t="s">
        <v>472</v>
      </c>
      <c r="I497" s="154" t="s">
        <v>472</v>
      </c>
      <c r="J497" s="154"/>
    </row>
    <row r="498" spans="1:10">
      <c r="A498" s="155">
        <v>19632</v>
      </c>
      <c r="B498" s="154" t="s">
        <v>472</v>
      </c>
      <c r="C498" s="154">
        <v>12.172000000000001</v>
      </c>
      <c r="D498" s="154">
        <v>4.2839999999999998</v>
      </c>
      <c r="E498" s="154">
        <v>4.351</v>
      </c>
      <c r="F498" s="154" t="s">
        <v>472</v>
      </c>
      <c r="G498" s="154" t="s">
        <v>472</v>
      </c>
      <c r="H498" s="154" t="s">
        <v>472</v>
      </c>
      <c r="I498" s="154" t="s">
        <v>472</v>
      </c>
      <c r="J498" s="154"/>
    </row>
    <row r="499" spans="1:10">
      <c r="A499" s="155">
        <v>19663</v>
      </c>
      <c r="B499" s="154" t="s">
        <v>472</v>
      </c>
      <c r="C499" s="154">
        <v>12.183</v>
      </c>
      <c r="D499" s="154">
        <v>4.2889999999999997</v>
      </c>
      <c r="E499" s="154">
        <v>4.3639999999999999</v>
      </c>
      <c r="F499" s="154" t="s">
        <v>472</v>
      </c>
      <c r="G499" s="154" t="s">
        <v>472</v>
      </c>
      <c r="H499" s="154" t="s">
        <v>472</v>
      </c>
      <c r="I499" s="154" t="s">
        <v>472</v>
      </c>
      <c r="J499" s="154"/>
    </row>
    <row r="500" spans="1:10">
      <c r="A500" s="155">
        <v>19693</v>
      </c>
      <c r="B500" s="154" t="s">
        <v>472</v>
      </c>
      <c r="C500" s="154">
        <v>12.215999999999999</v>
      </c>
      <c r="D500" s="154">
        <v>4.2990000000000004</v>
      </c>
      <c r="E500" s="154">
        <v>4.3959999999999999</v>
      </c>
      <c r="F500" s="154" t="s">
        <v>472</v>
      </c>
      <c r="G500" s="154" t="s">
        <v>472</v>
      </c>
      <c r="H500" s="154" t="s">
        <v>472</v>
      </c>
      <c r="I500" s="154" t="s">
        <v>472</v>
      </c>
      <c r="J500" s="154"/>
    </row>
    <row r="501" spans="1:10">
      <c r="A501" s="155">
        <v>19724</v>
      </c>
      <c r="B501" s="154" t="s">
        <v>472</v>
      </c>
      <c r="C501" s="154">
        <v>12.226000000000001</v>
      </c>
      <c r="D501" s="154">
        <v>4.2930000000000001</v>
      </c>
      <c r="E501" s="154">
        <v>4.4109999999999996</v>
      </c>
      <c r="F501" s="154" t="s">
        <v>472</v>
      </c>
      <c r="G501" s="154" t="s">
        <v>472</v>
      </c>
      <c r="H501" s="154" t="s">
        <v>472</v>
      </c>
      <c r="I501" s="154" t="s">
        <v>472</v>
      </c>
      <c r="J501" s="154"/>
    </row>
    <row r="502" spans="1:10">
      <c r="A502" s="155">
        <v>19755</v>
      </c>
      <c r="B502" s="154" t="s">
        <v>472</v>
      </c>
      <c r="C502" s="154">
        <v>12.214</v>
      </c>
      <c r="D502" s="154">
        <v>4.2889999999999997</v>
      </c>
      <c r="E502" s="154">
        <v>4.4080000000000004</v>
      </c>
      <c r="F502" s="154" t="s">
        <v>472</v>
      </c>
      <c r="G502" s="154" t="s">
        <v>472</v>
      </c>
      <c r="H502" s="154" t="s">
        <v>472</v>
      </c>
      <c r="I502" s="154" t="s">
        <v>472</v>
      </c>
      <c r="J502" s="154"/>
    </row>
    <row r="503" spans="1:10">
      <c r="A503" s="155">
        <v>19783</v>
      </c>
      <c r="B503" s="154" t="s">
        <v>472</v>
      </c>
      <c r="C503" s="154">
        <v>12.206</v>
      </c>
      <c r="D503" s="154">
        <v>4.2880000000000003</v>
      </c>
      <c r="E503" s="154">
        <v>4.4349999999999996</v>
      </c>
      <c r="F503" s="154" t="s">
        <v>472</v>
      </c>
      <c r="G503" s="154" t="s">
        <v>472</v>
      </c>
      <c r="H503" s="154" t="s">
        <v>472</v>
      </c>
      <c r="I503" s="154" t="s">
        <v>472</v>
      </c>
      <c r="J503" s="154"/>
    </row>
    <row r="504" spans="1:10">
      <c r="A504" s="155">
        <v>19814</v>
      </c>
      <c r="B504" s="154" t="s">
        <v>472</v>
      </c>
      <c r="C504" s="154">
        <v>12.21</v>
      </c>
      <c r="D504" s="154">
        <v>4.2889999999999997</v>
      </c>
      <c r="E504" s="154">
        <v>4.4189999999999996</v>
      </c>
      <c r="F504" s="154" t="s">
        <v>472</v>
      </c>
      <c r="G504" s="154" t="s">
        <v>472</v>
      </c>
      <c r="H504" s="154" t="s">
        <v>472</v>
      </c>
      <c r="I504" s="154" t="s">
        <v>472</v>
      </c>
      <c r="J504" s="154"/>
    </row>
    <row r="505" spans="1:10">
      <c r="A505" s="155">
        <v>19844</v>
      </c>
      <c r="B505" s="154" t="s">
        <v>472</v>
      </c>
      <c r="C505" s="154">
        <v>12.228999999999999</v>
      </c>
      <c r="D505" s="154">
        <v>4.2880000000000003</v>
      </c>
      <c r="E505" s="154">
        <v>4.3650000000000002</v>
      </c>
      <c r="F505" s="154" t="s">
        <v>472</v>
      </c>
      <c r="G505" s="154" t="s">
        <v>472</v>
      </c>
      <c r="H505" s="154" t="s">
        <v>472</v>
      </c>
      <c r="I505" s="154" t="s">
        <v>472</v>
      </c>
      <c r="J505" s="154"/>
    </row>
    <row r="506" spans="1:10">
      <c r="A506" s="155">
        <v>19875</v>
      </c>
      <c r="B506" s="154" t="s">
        <v>472</v>
      </c>
      <c r="C506" s="154">
        <v>12.239000000000001</v>
      </c>
      <c r="D506" s="154">
        <v>4.2850000000000001</v>
      </c>
      <c r="E506" s="154">
        <v>4.351</v>
      </c>
      <c r="F506" s="154" t="s">
        <v>472</v>
      </c>
      <c r="G506" s="154" t="s">
        <v>472</v>
      </c>
      <c r="H506" s="154" t="s">
        <v>472</v>
      </c>
      <c r="I506" s="154" t="s">
        <v>472</v>
      </c>
      <c r="J506" s="154"/>
    </row>
    <row r="507" spans="1:10">
      <c r="A507" s="155">
        <v>19905</v>
      </c>
      <c r="B507" s="154" t="s">
        <v>472</v>
      </c>
      <c r="C507" s="154">
        <v>12.223000000000001</v>
      </c>
      <c r="D507" s="154">
        <v>4.2839999999999998</v>
      </c>
      <c r="E507" s="154">
        <v>4.3650000000000002</v>
      </c>
      <c r="F507" s="154" t="s">
        <v>472</v>
      </c>
      <c r="G507" s="154" t="s">
        <v>472</v>
      </c>
      <c r="H507" s="154" t="s">
        <v>472</v>
      </c>
      <c r="I507" s="154" t="s">
        <v>472</v>
      </c>
      <c r="J507" s="154"/>
    </row>
    <row r="508" spans="1:10">
      <c r="A508" s="155">
        <v>19936</v>
      </c>
      <c r="B508" s="154" t="s">
        <v>472</v>
      </c>
      <c r="C508" s="154">
        <v>12.204000000000001</v>
      </c>
      <c r="D508" s="154">
        <v>4.2869999999999999</v>
      </c>
      <c r="E508" s="154">
        <v>4.3959999999999999</v>
      </c>
      <c r="F508" s="154" t="s">
        <v>472</v>
      </c>
      <c r="G508" s="154" t="s">
        <v>472</v>
      </c>
      <c r="H508" s="154" t="s">
        <v>472</v>
      </c>
      <c r="I508" s="154" t="s">
        <v>472</v>
      </c>
      <c r="J508" s="154"/>
    </row>
    <row r="509" spans="1:10">
      <c r="A509" s="155">
        <v>19967</v>
      </c>
      <c r="B509" s="154" t="s">
        <v>472</v>
      </c>
      <c r="C509" s="154">
        <v>12.201000000000001</v>
      </c>
      <c r="D509" s="154">
        <v>4.2869999999999999</v>
      </c>
      <c r="E509" s="154">
        <v>4.4169999999999998</v>
      </c>
      <c r="F509" s="154" t="s">
        <v>472</v>
      </c>
      <c r="G509" s="154" t="s">
        <v>472</v>
      </c>
      <c r="H509" s="154" t="s">
        <v>472</v>
      </c>
      <c r="I509" s="154" t="s">
        <v>472</v>
      </c>
      <c r="J509" s="154"/>
    </row>
    <row r="510" spans="1:10">
      <c r="A510" s="155">
        <v>19997</v>
      </c>
      <c r="B510" s="154" t="s">
        <v>472</v>
      </c>
      <c r="C510" s="154">
        <v>12.202</v>
      </c>
      <c r="D510" s="154">
        <v>4.2859999999999996</v>
      </c>
      <c r="E510" s="154">
        <v>4.4189999999999996</v>
      </c>
      <c r="F510" s="154" t="s">
        <v>472</v>
      </c>
      <c r="G510" s="154" t="s">
        <v>472</v>
      </c>
      <c r="H510" s="154" t="s">
        <v>472</v>
      </c>
      <c r="I510" s="154" t="s">
        <v>472</v>
      </c>
      <c r="J510" s="154"/>
    </row>
    <row r="511" spans="1:10">
      <c r="A511" s="155">
        <v>20028</v>
      </c>
      <c r="B511" s="154" t="s">
        <v>472</v>
      </c>
      <c r="C511" s="154">
        <v>12.226000000000001</v>
      </c>
      <c r="D511" s="154">
        <v>4.2869999999999999</v>
      </c>
      <c r="E511" s="154">
        <v>4.4189999999999996</v>
      </c>
      <c r="F511" s="154" t="s">
        <v>472</v>
      </c>
      <c r="G511" s="154" t="s">
        <v>472</v>
      </c>
      <c r="H511" s="154" t="s">
        <v>472</v>
      </c>
      <c r="I511" s="154" t="s">
        <v>472</v>
      </c>
      <c r="J511" s="154"/>
    </row>
    <row r="512" spans="1:10">
      <c r="A512" s="155">
        <v>20058</v>
      </c>
      <c r="B512" s="154" t="s">
        <v>472</v>
      </c>
      <c r="C512" s="154">
        <v>12.247999999999999</v>
      </c>
      <c r="D512" s="154">
        <v>4.2850000000000001</v>
      </c>
      <c r="E512" s="154">
        <v>4.4210000000000003</v>
      </c>
      <c r="F512" s="154" t="s">
        <v>472</v>
      </c>
      <c r="G512" s="154" t="s">
        <v>472</v>
      </c>
      <c r="H512" s="154" t="s">
        <v>472</v>
      </c>
      <c r="I512" s="154" t="s">
        <v>472</v>
      </c>
      <c r="J512" s="154"/>
    </row>
    <row r="513" spans="1:10">
      <c r="A513" s="155">
        <v>20089</v>
      </c>
      <c r="B513" s="154" t="s">
        <v>472</v>
      </c>
      <c r="C513" s="154">
        <v>12.242000000000001</v>
      </c>
      <c r="D513" s="154">
        <v>4.2839999999999998</v>
      </c>
      <c r="E513" s="154">
        <v>4.4240000000000004</v>
      </c>
      <c r="F513" s="154" t="s">
        <v>472</v>
      </c>
      <c r="G513" s="154" t="s">
        <v>472</v>
      </c>
      <c r="H513" s="154" t="s">
        <v>472</v>
      </c>
      <c r="I513" s="154" t="s">
        <v>472</v>
      </c>
      <c r="J513" s="154"/>
    </row>
    <row r="514" spans="1:10">
      <c r="A514" s="155">
        <v>20120</v>
      </c>
      <c r="B514" s="154" t="s">
        <v>472</v>
      </c>
      <c r="C514" s="154">
        <v>12.247</v>
      </c>
      <c r="D514" s="154">
        <v>4.2859999999999996</v>
      </c>
      <c r="E514" s="154">
        <v>4.4349999999999996</v>
      </c>
      <c r="F514" s="154" t="s">
        <v>472</v>
      </c>
      <c r="G514" s="154" t="s">
        <v>472</v>
      </c>
      <c r="H514" s="154" t="s">
        <v>472</v>
      </c>
      <c r="I514" s="154" t="s">
        <v>472</v>
      </c>
      <c r="J514" s="154"/>
    </row>
    <row r="515" spans="1:10">
      <c r="A515" s="155">
        <v>20148</v>
      </c>
      <c r="B515" s="154" t="s">
        <v>472</v>
      </c>
      <c r="C515" s="154">
        <v>12.247999999999999</v>
      </c>
      <c r="D515" s="154">
        <v>4.2869999999999999</v>
      </c>
      <c r="E515" s="154">
        <v>4.3879999999999999</v>
      </c>
      <c r="F515" s="154" t="s">
        <v>472</v>
      </c>
      <c r="G515" s="154" t="s">
        <v>472</v>
      </c>
      <c r="H515" s="154" t="s">
        <v>472</v>
      </c>
      <c r="I515" s="154" t="s">
        <v>472</v>
      </c>
      <c r="J515" s="154"/>
    </row>
    <row r="516" spans="1:10">
      <c r="A516" s="155">
        <v>20179</v>
      </c>
      <c r="B516" s="154" t="s">
        <v>472</v>
      </c>
      <c r="C516" s="154">
        <v>12.272</v>
      </c>
      <c r="D516" s="154">
        <v>4.2859999999999996</v>
      </c>
      <c r="E516" s="154">
        <v>4.3529999999999998</v>
      </c>
      <c r="F516" s="154" t="s">
        <v>472</v>
      </c>
      <c r="G516" s="154" t="s">
        <v>472</v>
      </c>
      <c r="H516" s="154" t="s">
        <v>472</v>
      </c>
      <c r="I516" s="154" t="s">
        <v>472</v>
      </c>
      <c r="J516" s="154"/>
    </row>
    <row r="517" spans="1:10">
      <c r="A517" s="155">
        <v>20209</v>
      </c>
      <c r="B517" s="154" t="s">
        <v>472</v>
      </c>
      <c r="C517" s="154">
        <v>12.282999999999999</v>
      </c>
      <c r="D517" s="154">
        <v>4.2850000000000001</v>
      </c>
      <c r="E517" s="154">
        <v>4.3449999999999998</v>
      </c>
      <c r="F517" s="154" t="s">
        <v>472</v>
      </c>
      <c r="G517" s="154" t="s">
        <v>472</v>
      </c>
      <c r="H517" s="154" t="s">
        <v>472</v>
      </c>
      <c r="I517" s="154" t="s">
        <v>472</v>
      </c>
      <c r="J517" s="154"/>
    </row>
    <row r="518" spans="1:10">
      <c r="A518" s="155">
        <v>20240</v>
      </c>
      <c r="B518" s="154" t="s">
        <v>472</v>
      </c>
      <c r="C518" s="154">
        <v>12.252000000000001</v>
      </c>
      <c r="D518" s="154">
        <v>4.2850000000000001</v>
      </c>
      <c r="E518" s="154">
        <v>4.3449999999999998</v>
      </c>
      <c r="F518" s="154" t="s">
        <v>472</v>
      </c>
      <c r="G518" s="154" t="s">
        <v>472</v>
      </c>
      <c r="H518" s="154" t="s">
        <v>472</v>
      </c>
      <c r="I518" s="154" t="s">
        <v>472</v>
      </c>
      <c r="J518" s="154"/>
    </row>
    <row r="519" spans="1:10">
      <c r="A519" s="155">
        <v>20270</v>
      </c>
      <c r="B519" s="154" t="s">
        <v>472</v>
      </c>
      <c r="C519" s="154">
        <v>12.222</v>
      </c>
      <c r="D519" s="154">
        <v>4.2839999999999998</v>
      </c>
      <c r="E519" s="154">
        <v>4.351</v>
      </c>
      <c r="F519" s="154" t="s">
        <v>472</v>
      </c>
      <c r="G519" s="154" t="s">
        <v>472</v>
      </c>
      <c r="H519" s="154" t="s">
        <v>472</v>
      </c>
      <c r="I519" s="154" t="s">
        <v>472</v>
      </c>
      <c r="J519" s="154"/>
    </row>
    <row r="520" spans="1:10">
      <c r="A520" s="155">
        <v>20301</v>
      </c>
      <c r="B520" s="154" t="s">
        <v>472</v>
      </c>
      <c r="C520" s="154">
        <v>12.169</v>
      </c>
      <c r="D520" s="154">
        <v>4.2850000000000001</v>
      </c>
      <c r="E520" s="154">
        <v>4.351</v>
      </c>
      <c r="F520" s="154" t="s">
        <v>472</v>
      </c>
      <c r="G520" s="154" t="s">
        <v>472</v>
      </c>
      <c r="H520" s="154" t="s">
        <v>472</v>
      </c>
      <c r="I520" s="154" t="s">
        <v>472</v>
      </c>
      <c r="J520" s="154"/>
    </row>
    <row r="521" spans="1:10">
      <c r="A521" s="155">
        <v>20332</v>
      </c>
      <c r="B521" s="154" t="s">
        <v>472</v>
      </c>
      <c r="C521" s="154">
        <v>12.16</v>
      </c>
      <c r="D521" s="154">
        <v>4.2859999999999996</v>
      </c>
      <c r="E521" s="154">
        <v>4.3490000000000002</v>
      </c>
      <c r="F521" s="154" t="s">
        <v>472</v>
      </c>
      <c r="G521" s="154" t="s">
        <v>472</v>
      </c>
      <c r="H521" s="154" t="s">
        <v>472</v>
      </c>
      <c r="I521" s="154" t="s">
        <v>472</v>
      </c>
      <c r="J521" s="154"/>
    </row>
    <row r="522" spans="1:10">
      <c r="A522" s="155">
        <v>20362</v>
      </c>
      <c r="B522" s="154" t="s">
        <v>472</v>
      </c>
      <c r="C522" s="154">
        <v>12.172000000000001</v>
      </c>
      <c r="D522" s="154">
        <v>4.2850000000000001</v>
      </c>
      <c r="E522" s="154">
        <v>4.3369999999999997</v>
      </c>
      <c r="F522" s="154" t="s">
        <v>472</v>
      </c>
      <c r="G522" s="154" t="s">
        <v>472</v>
      </c>
      <c r="H522" s="154" t="s">
        <v>472</v>
      </c>
      <c r="I522" s="154" t="s">
        <v>472</v>
      </c>
      <c r="J522" s="154"/>
    </row>
    <row r="523" spans="1:10">
      <c r="A523" s="155">
        <v>20393</v>
      </c>
      <c r="B523" s="154" t="s">
        <v>472</v>
      </c>
      <c r="C523" s="154">
        <v>12.21</v>
      </c>
      <c r="D523" s="154">
        <v>4.2850000000000001</v>
      </c>
      <c r="E523" s="154">
        <v>4.306</v>
      </c>
      <c r="F523" s="154" t="s">
        <v>472</v>
      </c>
      <c r="G523" s="154" t="s">
        <v>472</v>
      </c>
      <c r="H523" s="154" t="s">
        <v>472</v>
      </c>
      <c r="I523" s="154" t="s">
        <v>472</v>
      </c>
      <c r="J523" s="154"/>
    </row>
    <row r="524" spans="1:10">
      <c r="A524" s="155">
        <v>20423</v>
      </c>
      <c r="B524" s="154" t="s">
        <v>472</v>
      </c>
      <c r="C524" s="154">
        <v>12.241</v>
      </c>
      <c r="D524" s="154">
        <v>4.2839999999999998</v>
      </c>
      <c r="E524" s="154">
        <v>4.2859999999999996</v>
      </c>
      <c r="F524" s="154" t="s">
        <v>472</v>
      </c>
      <c r="G524" s="154" t="s">
        <v>472</v>
      </c>
      <c r="H524" s="154" t="s">
        <v>472</v>
      </c>
      <c r="I524" s="154" t="s">
        <v>472</v>
      </c>
      <c r="J524" s="154"/>
    </row>
    <row r="525" spans="1:10">
      <c r="A525" s="155">
        <v>20454</v>
      </c>
      <c r="B525" s="154" t="s">
        <v>472</v>
      </c>
      <c r="C525" s="154">
        <v>12.25</v>
      </c>
      <c r="D525" s="154">
        <v>4.2839999999999998</v>
      </c>
      <c r="E525" s="154">
        <v>4.2859999999999996</v>
      </c>
      <c r="F525" s="154" t="s">
        <v>472</v>
      </c>
      <c r="G525" s="154" t="s">
        <v>472</v>
      </c>
      <c r="H525" s="154" t="s">
        <v>472</v>
      </c>
      <c r="I525" s="154" t="s">
        <v>472</v>
      </c>
      <c r="J525" s="154"/>
    </row>
    <row r="526" spans="1:10">
      <c r="A526" s="155">
        <v>20485</v>
      </c>
      <c r="B526" s="154" t="s">
        <v>472</v>
      </c>
      <c r="C526" s="154">
        <v>12.247999999999999</v>
      </c>
      <c r="D526" s="154">
        <v>4.2839999999999998</v>
      </c>
      <c r="E526" s="154">
        <v>4.2889999999999997</v>
      </c>
      <c r="F526" s="154" t="s">
        <v>472</v>
      </c>
      <c r="G526" s="154" t="s">
        <v>472</v>
      </c>
      <c r="H526" s="154" t="s">
        <v>472</v>
      </c>
      <c r="I526" s="154" t="s">
        <v>472</v>
      </c>
      <c r="J526" s="154"/>
    </row>
    <row r="527" spans="1:10">
      <c r="A527" s="155">
        <v>20514</v>
      </c>
      <c r="B527" s="154" t="s">
        <v>472</v>
      </c>
      <c r="C527" s="154">
        <v>12.239000000000001</v>
      </c>
      <c r="D527" s="154">
        <v>4.2839999999999998</v>
      </c>
      <c r="E527" s="154">
        <v>4.2869999999999999</v>
      </c>
      <c r="F527" s="154" t="s">
        <v>472</v>
      </c>
      <c r="G527" s="154" t="s">
        <v>472</v>
      </c>
      <c r="H527" s="154" t="s">
        <v>472</v>
      </c>
      <c r="I527" s="154" t="s">
        <v>472</v>
      </c>
      <c r="J527" s="154"/>
    </row>
    <row r="528" spans="1:10">
      <c r="A528" s="155">
        <v>20545</v>
      </c>
      <c r="B528" s="154" t="s">
        <v>472</v>
      </c>
      <c r="C528" s="154">
        <v>12.242000000000001</v>
      </c>
      <c r="D528" s="154">
        <v>4.2850000000000001</v>
      </c>
      <c r="E528" s="154">
        <v>4.2889999999999997</v>
      </c>
      <c r="F528" s="154" t="s">
        <v>472</v>
      </c>
      <c r="G528" s="154" t="s">
        <v>472</v>
      </c>
      <c r="H528" s="154" t="s">
        <v>472</v>
      </c>
      <c r="I528" s="154" t="s">
        <v>472</v>
      </c>
      <c r="J528" s="154"/>
    </row>
    <row r="529" spans="1:10">
      <c r="A529" s="155">
        <v>20575</v>
      </c>
      <c r="B529" s="154" t="s">
        <v>472</v>
      </c>
      <c r="C529" s="154">
        <v>12.263</v>
      </c>
      <c r="D529" s="154">
        <v>4.2850000000000001</v>
      </c>
      <c r="E529" s="154">
        <v>4.2969999999999997</v>
      </c>
      <c r="F529" s="154" t="s">
        <v>472</v>
      </c>
      <c r="G529" s="154" t="s">
        <v>472</v>
      </c>
      <c r="H529" s="154" t="s">
        <v>472</v>
      </c>
      <c r="I529" s="154" t="s">
        <v>472</v>
      </c>
      <c r="J529" s="154"/>
    </row>
    <row r="530" spans="1:10">
      <c r="A530" s="155">
        <v>20606</v>
      </c>
      <c r="B530" s="154" t="s">
        <v>472</v>
      </c>
      <c r="C530" s="154">
        <v>12.263999999999999</v>
      </c>
      <c r="D530" s="154">
        <v>4.2850000000000001</v>
      </c>
      <c r="E530" s="154">
        <v>4.32</v>
      </c>
      <c r="F530" s="154" t="s">
        <v>472</v>
      </c>
      <c r="G530" s="154" t="s">
        <v>472</v>
      </c>
      <c r="H530" s="154" t="s">
        <v>472</v>
      </c>
      <c r="I530" s="154" t="s">
        <v>472</v>
      </c>
      <c r="J530" s="154"/>
    </row>
    <row r="531" spans="1:10">
      <c r="A531" s="155">
        <v>20636</v>
      </c>
      <c r="B531" s="154" t="s">
        <v>472</v>
      </c>
      <c r="C531" s="154">
        <v>12.212</v>
      </c>
      <c r="D531" s="154">
        <v>4.2850000000000001</v>
      </c>
      <c r="E531" s="154">
        <v>4.3479999999999999</v>
      </c>
      <c r="F531" s="154" t="s">
        <v>472</v>
      </c>
      <c r="G531" s="154" t="s">
        <v>472</v>
      </c>
      <c r="H531" s="154" t="s">
        <v>472</v>
      </c>
      <c r="I531" s="154" t="s">
        <v>472</v>
      </c>
      <c r="J531" s="154"/>
    </row>
    <row r="532" spans="1:10">
      <c r="A532" s="155">
        <v>20667</v>
      </c>
      <c r="B532" s="154" t="s">
        <v>472</v>
      </c>
      <c r="C532" s="154">
        <v>12.186</v>
      </c>
      <c r="D532" s="154">
        <v>4.2839999999999998</v>
      </c>
      <c r="E532" s="154">
        <v>4.3639999999999999</v>
      </c>
      <c r="F532" s="154" t="s">
        <v>472</v>
      </c>
      <c r="G532" s="154" t="s">
        <v>472</v>
      </c>
      <c r="H532" s="154" t="s">
        <v>472</v>
      </c>
      <c r="I532" s="154" t="s">
        <v>472</v>
      </c>
      <c r="J532" s="154"/>
    </row>
    <row r="533" spans="1:10">
      <c r="A533" s="155">
        <v>20698</v>
      </c>
      <c r="B533" s="154" t="s">
        <v>472</v>
      </c>
      <c r="C533" s="154">
        <v>12.177</v>
      </c>
      <c r="D533" s="154">
        <v>4.2839999999999998</v>
      </c>
      <c r="E533" s="154">
        <v>4.3659999999999997</v>
      </c>
      <c r="F533" s="154" t="s">
        <v>472</v>
      </c>
      <c r="G533" s="154" t="s">
        <v>472</v>
      </c>
      <c r="H533" s="154" t="s">
        <v>472</v>
      </c>
      <c r="I533" s="154" t="s">
        <v>472</v>
      </c>
      <c r="J533" s="154"/>
    </row>
    <row r="534" spans="1:10">
      <c r="A534" s="155">
        <v>20728</v>
      </c>
      <c r="B534" s="154" t="s">
        <v>472</v>
      </c>
      <c r="C534" s="154">
        <v>12.195</v>
      </c>
      <c r="D534" s="154">
        <v>4.2839999999999998</v>
      </c>
      <c r="E534" s="154">
        <v>4.3819999999999997</v>
      </c>
      <c r="F534" s="154" t="s">
        <v>472</v>
      </c>
      <c r="G534" s="154" t="s">
        <v>472</v>
      </c>
      <c r="H534" s="154" t="s">
        <v>472</v>
      </c>
      <c r="I534" s="154" t="s">
        <v>472</v>
      </c>
      <c r="J534" s="154"/>
    </row>
    <row r="535" spans="1:10">
      <c r="A535" s="155">
        <v>20759</v>
      </c>
      <c r="B535" s="154" t="s">
        <v>472</v>
      </c>
      <c r="C535" s="154">
        <v>12.231999999999999</v>
      </c>
      <c r="D535" s="154">
        <v>4.2859999999999996</v>
      </c>
      <c r="E535" s="154">
        <v>4.4009999999999998</v>
      </c>
      <c r="F535" s="154" t="s">
        <v>472</v>
      </c>
      <c r="G535" s="154" t="s">
        <v>472</v>
      </c>
      <c r="H535" s="154" t="s">
        <v>472</v>
      </c>
      <c r="I535" s="154" t="s">
        <v>472</v>
      </c>
      <c r="J535" s="154"/>
    </row>
    <row r="536" spans="1:10">
      <c r="A536" s="155">
        <v>20789</v>
      </c>
      <c r="B536" s="154" t="s">
        <v>472</v>
      </c>
      <c r="C536" s="154">
        <v>12.215</v>
      </c>
      <c r="D536" s="154">
        <v>4.2839999999999998</v>
      </c>
      <c r="E536" s="154">
        <v>4.4400000000000004</v>
      </c>
      <c r="F536" s="154" t="s">
        <v>472</v>
      </c>
      <c r="G536" s="154" t="s">
        <v>472</v>
      </c>
      <c r="H536" s="154" t="s">
        <v>472</v>
      </c>
      <c r="I536" s="154" t="s">
        <v>472</v>
      </c>
      <c r="J536" s="154"/>
    </row>
    <row r="537" spans="1:10">
      <c r="A537" s="155">
        <v>20820</v>
      </c>
      <c r="B537" s="154" t="s">
        <v>472</v>
      </c>
      <c r="C537" s="154">
        <v>12.242000000000001</v>
      </c>
      <c r="D537" s="154">
        <v>4.2850000000000001</v>
      </c>
      <c r="E537" s="154">
        <v>4.46</v>
      </c>
      <c r="F537" s="154" t="s">
        <v>472</v>
      </c>
      <c r="G537" s="154" t="s">
        <v>472</v>
      </c>
      <c r="H537" s="154" t="s">
        <v>472</v>
      </c>
      <c r="I537" s="154" t="s">
        <v>472</v>
      </c>
      <c r="J537" s="154"/>
    </row>
    <row r="538" spans="1:10">
      <c r="A538" s="155">
        <v>20851</v>
      </c>
      <c r="B538" s="154" t="s">
        <v>472</v>
      </c>
      <c r="C538" s="154">
        <v>12.263999999999999</v>
      </c>
      <c r="D538" s="154">
        <v>4.2859999999999996</v>
      </c>
      <c r="E538" s="154">
        <v>4.4610000000000003</v>
      </c>
      <c r="F538" s="154" t="s">
        <v>472</v>
      </c>
      <c r="G538" s="154" t="s">
        <v>472</v>
      </c>
      <c r="H538" s="154" t="s">
        <v>472</v>
      </c>
      <c r="I538" s="154" t="s">
        <v>472</v>
      </c>
      <c r="J538" s="154"/>
    </row>
    <row r="539" spans="1:10">
      <c r="A539" s="155">
        <v>20879</v>
      </c>
      <c r="B539" s="154" t="s">
        <v>472</v>
      </c>
      <c r="C539" s="154">
        <v>12.276</v>
      </c>
      <c r="D539" s="154">
        <v>4.29</v>
      </c>
      <c r="E539" s="154">
        <v>4.4749999999999996</v>
      </c>
      <c r="F539" s="154" t="s">
        <v>472</v>
      </c>
      <c r="G539" s="154" t="s">
        <v>472</v>
      </c>
      <c r="H539" s="154" t="s">
        <v>472</v>
      </c>
      <c r="I539" s="154" t="s">
        <v>472</v>
      </c>
      <c r="J539" s="154"/>
    </row>
    <row r="540" spans="1:10">
      <c r="A540" s="155">
        <v>20910</v>
      </c>
      <c r="B540" s="154" t="s">
        <v>472</v>
      </c>
      <c r="C540" s="154">
        <v>12.268000000000001</v>
      </c>
      <c r="D540" s="154">
        <v>4.2880000000000003</v>
      </c>
      <c r="E540" s="154">
        <v>4.484</v>
      </c>
      <c r="F540" s="154" t="s">
        <v>472</v>
      </c>
      <c r="G540" s="154" t="s">
        <v>472</v>
      </c>
      <c r="H540" s="154" t="s">
        <v>472</v>
      </c>
      <c r="I540" s="154" t="s">
        <v>472</v>
      </c>
      <c r="J540" s="154"/>
    </row>
    <row r="541" spans="1:10">
      <c r="A541" s="155">
        <v>20940</v>
      </c>
      <c r="B541" s="154" t="s">
        <v>472</v>
      </c>
      <c r="C541" s="154">
        <v>12.272</v>
      </c>
      <c r="D541" s="154">
        <v>4.2859999999999996</v>
      </c>
      <c r="E541" s="154">
        <v>4.4649999999999999</v>
      </c>
      <c r="F541" s="154" t="s">
        <v>472</v>
      </c>
      <c r="G541" s="154" t="s">
        <v>472</v>
      </c>
      <c r="H541" s="154" t="s">
        <v>472</v>
      </c>
      <c r="I541" s="154" t="s">
        <v>472</v>
      </c>
      <c r="J541" s="154"/>
    </row>
    <row r="542" spans="1:10">
      <c r="A542" s="155">
        <v>20971</v>
      </c>
      <c r="B542" s="154" t="s">
        <v>472</v>
      </c>
      <c r="C542" s="154">
        <v>12.255000000000001</v>
      </c>
      <c r="D542" s="154">
        <v>4.2850000000000001</v>
      </c>
      <c r="E542" s="154">
        <v>4.484</v>
      </c>
      <c r="F542" s="154" t="s">
        <v>472</v>
      </c>
      <c r="G542" s="154" t="s">
        <v>472</v>
      </c>
      <c r="H542" s="154" t="s">
        <v>472</v>
      </c>
      <c r="I542" s="154" t="s">
        <v>472</v>
      </c>
      <c r="J542" s="154"/>
    </row>
    <row r="543" spans="1:10">
      <c r="A543" s="155">
        <v>21001</v>
      </c>
      <c r="B543" s="154" t="s">
        <v>472</v>
      </c>
      <c r="C543" s="154">
        <v>12.223000000000001</v>
      </c>
      <c r="D543" s="154">
        <v>4.2839999999999998</v>
      </c>
      <c r="E543" s="154">
        <v>4.4950000000000001</v>
      </c>
      <c r="F543" s="154" t="s">
        <v>472</v>
      </c>
      <c r="G543" s="154" t="s">
        <v>472</v>
      </c>
      <c r="H543" s="154" t="s">
        <v>472</v>
      </c>
      <c r="I543" s="154" t="s">
        <v>472</v>
      </c>
      <c r="J543" s="154"/>
    </row>
    <row r="544" spans="1:10">
      <c r="A544" s="155">
        <v>21032</v>
      </c>
      <c r="B544" s="154" t="s">
        <v>472</v>
      </c>
      <c r="C544" s="154">
        <v>12.196999999999999</v>
      </c>
      <c r="D544" s="154">
        <v>4.2850000000000001</v>
      </c>
      <c r="E544" s="154">
        <v>4.5060000000000002</v>
      </c>
      <c r="F544" s="154" t="s">
        <v>472</v>
      </c>
      <c r="G544" s="154" t="s">
        <v>472</v>
      </c>
      <c r="H544" s="154" t="s">
        <v>472</v>
      </c>
      <c r="I544" s="154" t="s">
        <v>472</v>
      </c>
      <c r="J544" s="154"/>
    </row>
    <row r="545" spans="1:10">
      <c r="A545" s="155">
        <v>21063</v>
      </c>
      <c r="B545" s="154" t="s">
        <v>472</v>
      </c>
      <c r="C545" s="154">
        <v>12.164999999999999</v>
      </c>
      <c r="D545" s="154">
        <v>4.2850000000000001</v>
      </c>
      <c r="E545" s="154">
        <v>4.5209999999999999</v>
      </c>
      <c r="F545" s="154" t="s">
        <v>472</v>
      </c>
      <c r="G545" s="154" t="s">
        <v>472</v>
      </c>
      <c r="H545" s="154" t="s">
        <v>472</v>
      </c>
      <c r="I545" s="154" t="s">
        <v>472</v>
      </c>
      <c r="J545" s="154"/>
    </row>
    <row r="546" spans="1:10">
      <c r="A546" s="155">
        <v>21093</v>
      </c>
      <c r="B546" s="154" t="s">
        <v>472</v>
      </c>
      <c r="C546" s="154">
        <v>12.172000000000001</v>
      </c>
      <c r="D546" s="154">
        <v>4.2850000000000001</v>
      </c>
      <c r="E546" s="154">
        <v>4.4690000000000003</v>
      </c>
      <c r="F546" s="154" t="s">
        <v>472</v>
      </c>
      <c r="G546" s="154" t="s">
        <v>472</v>
      </c>
      <c r="H546" s="154" t="s">
        <v>472</v>
      </c>
      <c r="I546" s="154" t="s">
        <v>472</v>
      </c>
      <c r="J546" s="154"/>
    </row>
    <row r="547" spans="1:10">
      <c r="A547" s="155">
        <v>21124</v>
      </c>
      <c r="B547" s="154" t="s">
        <v>472</v>
      </c>
      <c r="C547" s="154">
        <v>12.255000000000001</v>
      </c>
      <c r="D547" s="154">
        <v>4.2850000000000001</v>
      </c>
      <c r="E547" s="154">
        <v>4.4379999999999997</v>
      </c>
      <c r="F547" s="154" t="s">
        <v>472</v>
      </c>
      <c r="G547" s="154" t="s">
        <v>472</v>
      </c>
      <c r="H547" s="154" t="s">
        <v>472</v>
      </c>
      <c r="I547" s="154" t="s">
        <v>472</v>
      </c>
      <c r="J547" s="154"/>
    </row>
    <row r="548" spans="1:10">
      <c r="A548" s="155">
        <v>21154</v>
      </c>
      <c r="B548" s="154" t="s">
        <v>472</v>
      </c>
      <c r="C548" s="154">
        <v>12.266</v>
      </c>
      <c r="D548" s="154">
        <v>4.2839999999999998</v>
      </c>
      <c r="E548" s="154">
        <v>4.452</v>
      </c>
      <c r="F548" s="154" t="s">
        <v>472</v>
      </c>
      <c r="G548" s="154" t="s">
        <v>472</v>
      </c>
      <c r="H548" s="154" t="s">
        <v>472</v>
      </c>
      <c r="I548" s="154" t="s">
        <v>472</v>
      </c>
      <c r="J548" s="154"/>
    </row>
    <row r="549" spans="1:10">
      <c r="A549" s="155">
        <v>21185</v>
      </c>
      <c r="B549" s="154" t="s">
        <v>472</v>
      </c>
      <c r="C549" s="154">
        <v>12.260999999999999</v>
      </c>
      <c r="D549" s="154">
        <v>4.2839999999999998</v>
      </c>
      <c r="E549" s="154">
        <v>4.3840000000000003</v>
      </c>
      <c r="F549" s="154" t="s">
        <v>472</v>
      </c>
      <c r="G549" s="154" t="s">
        <v>472</v>
      </c>
      <c r="H549" s="154" t="s">
        <v>472</v>
      </c>
      <c r="I549" s="154" t="s">
        <v>472</v>
      </c>
      <c r="J549" s="154"/>
    </row>
    <row r="550" spans="1:10">
      <c r="A550" s="155">
        <v>21216</v>
      </c>
      <c r="B550" s="154" t="s">
        <v>472</v>
      </c>
      <c r="C550" s="154">
        <v>12.257999999999999</v>
      </c>
      <c r="D550" s="154">
        <v>4.2850000000000001</v>
      </c>
      <c r="E550" s="154">
        <v>4.3499999999999996</v>
      </c>
      <c r="F550" s="154" t="s">
        <v>472</v>
      </c>
      <c r="G550" s="154" t="s">
        <v>472</v>
      </c>
      <c r="H550" s="154" t="s">
        <v>472</v>
      </c>
      <c r="I550" s="154" t="s">
        <v>472</v>
      </c>
      <c r="J550" s="154"/>
    </row>
    <row r="551" spans="1:10">
      <c r="A551" s="155">
        <v>21244</v>
      </c>
      <c r="B551" s="154" t="s">
        <v>472</v>
      </c>
      <c r="C551" s="154">
        <v>12.276</v>
      </c>
      <c r="D551" s="154">
        <v>4.2839999999999998</v>
      </c>
      <c r="E551" s="154">
        <v>4.367</v>
      </c>
      <c r="F551" s="154" t="s">
        <v>472</v>
      </c>
      <c r="G551" s="154" t="s">
        <v>472</v>
      </c>
      <c r="H551" s="154" t="s">
        <v>472</v>
      </c>
      <c r="I551" s="154" t="s">
        <v>472</v>
      </c>
      <c r="J551" s="154"/>
    </row>
    <row r="552" spans="1:10">
      <c r="A552" s="155">
        <v>21275</v>
      </c>
      <c r="B552" s="154" t="s">
        <v>472</v>
      </c>
      <c r="C552" s="154">
        <v>12.273</v>
      </c>
      <c r="D552" s="154">
        <v>4.2839999999999998</v>
      </c>
      <c r="E552" s="154">
        <v>4.383</v>
      </c>
      <c r="F552" s="154" t="s">
        <v>472</v>
      </c>
      <c r="G552" s="154" t="s">
        <v>472</v>
      </c>
      <c r="H552" s="154" t="s">
        <v>472</v>
      </c>
      <c r="I552" s="154" t="s">
        <v>472</v>
      </c>
      <c r="J552" s="154"/>
    </row>
    <row r="553" spans="1:10">
      <c r="A553" s="155">
        <v>21305</v>
      </c>
      <c r="B553" s="154" t="s">
        <v>472</v>
      </c>
      <c r="C553" s="154">
        <v>12.246</v>
      </c>
      <c r="D553" s="154">
        <v>4.2839999999999998</v>
      </c>
      <c r="E553" s="154">
        <v>4.4130000000000003</v>
      </c>
      <c r="F553" s="154" t="s">
        <v>472</v>
      </c>
      <c r="G553" s="154" t="s">
        <v>472</v>
      </c>
      <c r="H553" s="154" t="s">
        <v>472</v>
      </c>
      <c r="I553" s="154" t="s">
        <v>472</v>
      </c>
      <c r="J553" s="154"/>
    </row>
    <row r="554" spans="1:10">
      <c r="A554" s="155">
        <v>21336</v>
      </c>
      <c r="B554" s="154" t="s">
        <v>472</v>
      </c>
      <c r="C554" s="154">
        <v>12.233000000000001</v>
      </c>
      <c r="D554" s="154">
        <v>4.2839999999999998</v>
      </c>
      <c r="E554" s="154">
        <v>4.431</v>
      </c>
      <c r="F554" s="154" t="s">
        <v>472</v>
      </c>
      <c r="G554" s="154" t="s">
        <v>472</v>
      </c>
      <c r="H554" s="154" t="s">
        <v>472</v>
      </c>
      <c r="I554" s="154" t="s">
        <v>472</v>
      </c>
      <c r="J554" s="154"/>
    </row>
    <row r="555" spans="1:10">
      <c r="A555" s="155">
        <v>21366</v>
      </c>
      <c r="B555" s="154" t="s">
        <v>472</v>
      </c>
      <c r="C555" s="154">
        <v>12.228999999999999</v>
      </c>
      <c r="D555" s="154">
        <v>4.2839999999999998</v>
      </c>
      <c r="E555" s="154">
        <v>4.4539999999999997</v>
      </c>
      <c r="F555" s="154" t="s">
        <v>472</v>
      </c>
      <c r="G555" s="154" t="s">
        <v>472</v>
      </c>
      <c r="H555" s="154" t="s">
        <v>472</v>
      </c>
      <c r="I555" s="154" t="s">
        <v>472</v>
      </c>
      <c r="J555" s="154"/>
    </row>
    <row r="556" spans="1:10">
      <c r="A556" s="155">
        <v>21397</v>
      </c>
      <c r="B556" s="154" t="s">
        <v>472</v>
      </c>
      <c r="C556" s="154">
        <v>12.2</v>
      </c>
      <c r="D556" s="154">
        <v>4.2850000000000001</v>
      </c>
      <c r="E556" s="154">
        <v>4.4640000000000004</v>
      </c>
      <c r="F556" s="154" t="s">
        <v>472</v>
      </c>
      <c r="G556" s="154" t="s">
        <v>472</v>
      </c>
      <c r="H556" s="154" t="s">
        <v>472</v>
      </c>
      <c r="I556" s="154" t="s">
        <v>472</v>
      </c>
      <c r="J556" s="154"/>
    </row>
    <row r="557" spans="1:10">
      <c r="A557" s="155">
        <v>21428</v>
      </c>
      <c r="B557" s="154" t="s">
        <v>472</v>
      </c>
      <c r="C557" s="154">
        <v>12.205</v>
      </c>
      <c r="D557" s="154">
        <v>4.2839999999999998</v>
      </c>
      <c r="E557" s="154">
        <v>4.4420000000000002</v>
      </c>
      <c r="F557" s="154" t="s">
        <v>472</v>
      </c>
      <c r="G557" s="154" t="s">
        <v>472</v>
      </c>
      <c r="H557" s="154" t="s">
        <v>472</v>
      </c>
      <c r="I557" s="154" t="s">
        <v>472</v>
      </c>
      <c r="J557" s="154"/>
    </row>
    <row r="558" spans="1:10">
      <c r="A558" s="155">
        <v>21458</v>
      </c>
      <c r="B558" s="154" t="s">
        <v>472</v>
      </c>
      <c r="C558" s="154">
        <v>12.201000000000001</v>
      </c>
      <c r="D558" s="154">
        <v>4.2839999999999998</v>
      </c>
      <c r="E558" s="154">
        <v>4.3890000000000002</v>
      </c>
      <c r="F558" s="154" t="s">
        <v>472</v>
      </c>
      <c r="G558" s="154" t="s">
        <v>472</v>
      </c>
      <c r="H558" s="154" t="s">
        <v>472</v>
      </c>
      <c r="I558" s="154" t="s">
        <v>472</v>
      </c>
      <c r="J558" s="154"/>
    </row>
    <row r="559" spans="1:10">
      <c r="A559" s="155">
        <v>21489</v>
      </c>
      <c r="B559" s="154" t="s">
        <v>472</v>
      </c>
      <c r="C559" s="154">
        <v>12.212</v>
      </c>
      <c r="D559" s="154">
        <v>4.29</v>
      </c>
      <c r="E559" s="154">
        <v>4.4180000000000001</v>
      </c>
      <c r="F559" s="154" t="s">
        <v>472</v>
      </c>
      <c r="G559" s="154" t="s">
        <v>472</v>
      </c>
      <c r="H559" s="154" t="s">
        <v>472</v>
      </c>
      <c r="I559" s="154" t="s">
        <v>472</v>
      </c>
      <c r="J559" s="154"/>
    </row>
    <row r="560" spans="1:10">
      <c r="A560" s="155">
        <v>21519</v>
      </c>
      <c r="B560" s="154" t="s">
        <v>472</v>
      </c>
      <c r="C560" s="154">
        <v>12.234</v>
      </c>
      <c r="D560" s="154">
        <v>4.2910000000000004</v>
      </c>
      <c r="E560" s="154">
        <v>4.43</v>
      </c>
      <c r="F560" s="154" t="s">
        <v>472</v>
      </c>
      <c r="G560" s="154" t="s">
        <v>472</v>
      </c>
      <c r="H560" s="154" t="s">
        <v>472</v>
      </c>
      <c r="I560" s="154" t="s">
        <v>472</v>
      </c>
      <c r="J560" s="154"/>
    </row>
    <row r="561" spans="1:10">
      <c r="A561" s="155">
        <v>21550</v>
      </c>
      <c r="B561" s="154" t="s">
        <v>472</v>
      </c>
      <c r="C561" s="154">
        <v>12.189</v>
      </c>
      <c r="D561" s="154">
        <v>4.2869999999999999</v>
      </c>
      <c r="E561" s="154">
        <v>4.4429999999999996</v>
      </c>
      <c r="F561" s="154" t="s">
        <v>472</v>
      </c>
      <c r="G561" s="154" t="s">
        <v>472</v>
      </c>
      <c r="H561" s="154" t="s">
        <v>472</v>
      </c>
      <c r="I561" s="154" t="s">
        <v>472</v>
      </c>
      <c r="J561" s="154"/>
    </row>
    <row r="562" spans="1:10">
      <c r="A562" s="155">
        <v>21581</v>
      </c>
      <c r="B562" s="154" t="s">
        <v>472</v>
      </c>
      <c r="C562" s="154">
        <v>12.101000000000001</v>
      </c>
      <c r="D562" s="154">
        <v>4.3109999999999999</v>
      </c>
      <c r="E562" s="154">
        <v>4.4569999999999999</v>
      </c>
      <c r="F562" s="154" t="s">
        <v>472</v>
      </c>
      <c r="G562" s="154" t="s">
        <v>472</v>
      </c>
      <c r="H562" s="154" t="s">
        <v>472</v>
      </c>
      <c r="I562" s="154" t="s">
        <v>472</v>
      </c>
      <c r="J562" s="154"/>
    </row>
    <row r="563" spans="1:10">
      <c r="A563" s="155">
        <v>21609</v>
      </c>
      <c r="B563" s="154" t="s">
        <v>472</v>
      </c>
      <c r="C563" s="154">
        <v>12.116</v>
      </c>
      <c r="D563" s="154">
        <v>4.3120000000000003</v>
      </c>
      <c r="E563" s="154">
        <v>4.4219999999999997</v>
      </c>
      <c r="F563" s="154" t="s">
        <v>472</v>
      </c>
      <c r="G563" s="154" t="s">
        <v>472</v>
      </c>
      <c r="H563" s="154" t="s">
        <v>472</v>
      </c>
      <c r="I563" s="154" t="s">
        <v>472</v>
      </c>
      <c r="J563" s="154"/>
    </row>
    <row r="564" spans="1:10">
      <c r="A564" s="155">
        <v>21640</v>
      </c>
      <c r="B564" s="154" t="s">
        <v>472</v>
      </c>
      <c r="C564" s="154">
        <v>12.157</v>
      </c>
      <c r="D564" s="154">
        <v>4.3220000000000001</v>
      </c>
      <c r="E564" s="154">
        <v>4.4539999999999997</v>
      </c>
      <c r="F564" s="154" t="s">
        <v>472</v>
      </c>
      <c r="G564" s="154" t="s">
        <v>472</v>
      </c>
      <c r="H564" s="154" t="s">
        <v>472</v>
      </c>
      <c r="I564" s="154" t="s">
        <v>472</v>
      </c>
      <c r="J564" s="154"/>
    </row>
    <row r="565" spans="1:10">
      <c r="A565" s="155">
        <v>21670</v>
      </c>
      <c r="B565" s="154" t="s">
        <v>472</v>
      </c>
      <c r="C565" s="154">
        <v>12.173</v>
      </c>
      <c r="D565" s="154">
        <v>4.3220000000000001</v>
      </c>
      <c r="E565" s="154">
        <v>4.484</v>
      </c>
      <c r="F565" s="154" t="s">
        <v>472</v>
      </c>
      <c r="G565" s="154" t="s">
        <v>472</v>
      </c>
      <c r="H565" s="154" t="s">
        <v>472</v>
      </c>
      <c r="I565" s="154" t="s">
        <v>472</v>
      </c>
      <c r="J565" s="154"/>
    </row>
    <row r="566" spans="1:10">
      <c r="A566" s="155">
        <v>21701</v>
      </c>
      <c r="B566" s="154" t="s">
        <v>472</v>
      </c>
      <c r="C566" s="154">
        <v>12.164</v>
      </c>
      <c r="D566" s="154">
        <v>4.3220000000000001</v>
      </c>
      <c r="E566" s="154">
        <v>4.4879999999999995</v>
      </c>
      <c r="F566" s="154" t="s">
        <v>472</v>
      </c>
      <c r="G566" s="154" t="s">
        <v>472</v>
      </c>
      <c r="H566" s="154" t="s">
        <v>472</v>
      </c>
      <c r="I566" s="154" t="s">
        <v>472</v>
      </c>
      <c r="J566" s="154"/>
    </row>
    <row r="567" spans="1:10">
      <c r="A567" s="155">
        <v>21731</v>
      </c>
      <c r="B567" s="154" t="s">
        <v>472</v>
      </c>
      <c r="C567" s="154">
        <v>12.125</v>
      </c>
      <c r="D567" s="154">
        <v>4.3109999999999999</v>
      </c>
      <c r="E567" s="154">
        <v>4.4950000000000001</v>
      </c>
      <c r="F567" s="154" t="s">
        <v>472</v>
      </c>
      <c r="G567" s="154" t="s">
        <v>472</v>
      </c>
      <c r="H567" s="154" t="s">
        <v>472</v>
      </c>
      <c r="I567" s="154" t="s">
        <v>472</v>
      </c>
      <c r="J567" s="154"/>
    </row>
    <row r="568" spans="1:10">
      <c r="A568" s="155">
        <v>21762</v>
      </c>
      <c r="B568" s="154" t="s">
        <v>472</v>
      </c>
      <c r="C568" s="154">
        <v>12.116</v>
      </c>
      <c r="D568" s="154">
        <v>4.3090000000000002</v>
      </c>
      <c r="E568" s="154">
        <v>4.5010000000000003</v>
      </c>
      <c r="F568" s="154" t="s">
        <v>472</v>
      </c>
      <c r="G568" s="154" t="s">
        <v>472</v>
      </c>
      <c r="H568" s="154" t="s">
        <v>472</v>
      </c>
      <c r="I568" s="154" t="s">
        <v>472</v>
      </c>
      <c r="J568" s="154"/>
    </row>
    <row r="569" spans="1:10">
      <c r="A569" s="155">
        <v>21793</v>
      </c>
      <c r="B569" s="154" t="s">
        <v>472</v>
      </c>
      <c r="C569" s="154">
        <v>12.121</v>
      </c>
      <c r="D569" s="154">
        <v>4.3140000000000001</v>
      </c>
      <c r="E569" s="154">
        <v>4.5179999999999998</v>
      </c>
      <c r="F569" s="154" t="s">
        <v>472</v>
      </c>
      <c r="G569" s="154" t="s">
        <v>472</v>
      </c>
      <c r="H569" s="154" t="s">
        <v>472</v>
      </c>
      <c r="I569" s="154" t="s">
        <v>472</v>
      </c>
      <c r="J569" s="154"/>
    </row>
    <row r="570" spans="1:10">
      <c r="A570" s="155">
        <v>21823</v>
      </c>
      <c r="B570" s="154" t="s">
        <v>472</v>
      </c>
      <c r="C570" s="154">
        <v>12.124000000000001</v>
      </c>
      <c r="D570" s="154">
        <v>4.3239999999999998</v>
      </c>
      <c r="E570" s="154">
        <v>4.5430000000000001</v>
      </c>
      <c r="F570" s="154" t="s">
        <v>472</v>
      </c>
      <c r="G570" s="154" t="s">
        <v>472</v>
      </c>
      <c r="H570" s="154" t="s">
        <v>472</v>
      </c>
      <c r="I570" s="154" t="s">
        <v>472</v>
      </c>
      <c r="J570" s="154"/>
    </row>
    <row r="571" spans="1:10">
      <c r="A571" s="155">
        <v>21854</v>
      </c>
      <c r="B571" s="154" t="s">
        <v>472</v>
      </c>
      <c r="C571" s="154">
        <v>12.175000000000001</v>
      </c>
      <c r="D571" s="154">
        <v>4.3380000000000001</v>
      </c>
      <c r="E571" s="154">
        <v>4.577</v>
      </c>
      <c r="F571" s="154" t="s">
        <v>472</v>
      </c>
      <c r="G571" s="154" t="s">
        <v>472</v>
      </c>
      <c r="H571" s="154" t="s">
        <v>472</v>
      </c>
      <c r="I571" s="154" t="s">
        <v>472</v>
      </c>
      <c r="J571" s="154"/>
    </row>
    <row r="572" spans="1:10">
      <c r="A572" s="155">
        <v>21884</v>
      </c>
      <c r="B572" s="154" t="s">
        <v>472</v>
      </c>
      <c r="C572" s="154">
        <v>12.164</v>
      </c>
      <c r="D572" s="154">
        <v>4.34</v>
      </c>
      <c r="E572" s="154">
        <v>4.5670000000000002</v>
      </c>
      <c r="F572" s="154" t="s">
        <v>472</v>
      </c>
      <c r="G572" s="154" t="s">
        <v>472</v>
      </c>
      <c r="H572" s="154" t="s">
        <v>472</v>
      </c>
      <c r="I572" s="154" t="s">
        <v>472</v>
      </c>
      <c r="J572" s="154"/>
    </row>
    <row r="573" spans="1:10">
      <c r="A573" s="155">
        <v>21915</v>
      </c>
      <c r="B573" s="154" t="s">
        <v>472</v>
      </c>
      <c r="C573" s="154">
        <v>12.1</v>
      </c>
      <c r="D573" s="154">
        <v>4.3230000000000004</v>
      </c>
      <c r="E573" s="154">
        <v>4.5440000000000005</v>
      </c>
      <c r="F573" s="154" t="s">
        <v>472</v>
      </c>
      <c r="G573" s="154" t="s">
        <v>472</v>
      </c>
      <c r="H573" s="154" t="s">
        <v>472</v>
      </c>
      <c r="I573" s="154" t="s">
        <v>472</v>
      </c>
      <c r="J573" s="154"/>
    </row>
    <row r="574" spans="1:10">
      <c r="A574" s="155">
        <v>21946</v>
      </c>
      <c r="B574" s="154" t="s">
        <v>472</v>
      </c>
      <c r="C574" s="154">
        <v>12.112</v>
      </c>
      <c r="D574" s="154">
        <v>4.3259999999999996</v>
      </c>
      <c r="E574" s="154">
        <v>4.5389999999999997</v>
      </c>
      <c r="F574" s="154" t="s">
        <v>472</v>
      </c>
      <c r="G574" s="154" t="s">
        <v>472</v>
      </c>
      <c r="H574" s="154" t="s">
        <v>472</v>
      </c>
      <c r="I574" s="154" t="s">
        <v>472</v>
      </c>
      <c r="J574" s="154"/>
    </row>
    <row r="575" spans="1:10">
      <c r="A575" s="155">
        <v>21975</v>
      </c>
      <c r="B575" s="154" t="s">
        <v>472</v>
      </c>
      <c r="C575" s="154">
        <v>12.157999999999999</v>
      </c>
      <c r="D575" s="154">
        <v>4.3369999999999997</v>
      </c>
      <c r="E575" s="154">
        <v>4.556</v>
      </c>
      <c r="F575" s="154" t="s">
        <v>472</v>
      </c>
      <c r="G575" s="154" t="s">
        <v>472</v>
      </c>
      <c r="H575" s="154" t="s">
        <v>472</v>
      </c>
      <c r="I575" s="154" t="s">
        <v>472</v>
      </c>
      <c r="J575" s="154"/>
    </row>
    <row r="576" spans="1:10">
      <c r="A576" s="155">
        <v>22006</v>
      </c>
      <c r="B576" s="154" t="s">
        <v>472</v>
      </c>
      <c r="C576" s="154">
        <v>12.166</v>
      </c>
      <c r="D576" s="154">
        <v>4.3360000000000003</v>
      </c>
      <c r="E576" s="154">
        <v>4.5600000000000005</v>
      </c>
      <c r="F576" s="154" t="s">
        <v>472</v>
      </c>
      <c r="G576" s="154" t="s">
        <v>472</v>
      </c>
      <c r="H576" s="154" t="s">
        <v>472</v>
      </c>
      <c r="I576" s="154" t="s">
        <v>472</v>
      </c>
      <c r="J576" s="154"/>
    </row>
    <row r="577" spans="1:10">
      <c r="A577" s="155">
        <v>22036</v>
      </c>
      <c r="B577" s="154" t="s">
        <v>472</v>
      </c>
      <c r="C577" s="154">
        <v>12.186999999999999</v>
      </c>
      <c r="D577" s="154">
        <v>4.3380000000000001</v>
      </c>
      <c r="E577" s="154">
        <v>4.4850000000000003</v>
      </c>
      <c r="F577" s="154" t="s">
        <v>472</v>
      </c>
      <c r="G577" s="154" t="s">
        <v>472</v>
      </c>
      <c r="H577" s="154" t="s">
        <v>472</v>
      </c>
      <c r="I577" s="154" t="s">
        <v>472</v>
      </c>
      <c r="J577" s="154"/>
    </row>
    <row r="578" spans="1:10">
      <c r="A578" s="155">
        <v>22067</v>
      </c>
      <c r="B578" s="154" t="s">
        <v>472</v>
      </c>
      <c r="C578" s="154">
        <v>12.134</v>
      </c>
      <c r="D578" s="154">
        <v>4.3239999999999998</v>
      </c>
      <c r="E578" s="154">
        <v>4.4219999999999997</v>
      </c>
      <c r="F578" s="154" t="s">
        <v>472</v>
      </c>
      <c r="G578" s="154" t="s">
        <v>472</v>
      </c>
      <c r="H578" s="154" t="s">
        <v>472</v>
      </c>
      <c r="I578" s="154" t="s">
        <v>472</v>
      </c>
      <c r="J578" s="154"/>
    </row>
    <row r="579" spans="1:10">
      <c r="A579" s="155">
        <v>22097</v>
      </c>
      <c r="B579" s="154" t="s">
        <v>472</v>
      </c>
      <c r="C579" s="154">
        <v>12.092000000000001</v>
      </c>
      <c r="D579" s="154">
        <v>4.3140000000000001</v>
      </c>
      <c r="E579" s="154">
        <v>4.3920000000000003</v>
      </c>
      <c r="F579" s="154" t="s">
        <v>472</v>
      </c>
      <c r="G579" s="154" t="s">
        <v>472</v>
      </c>
      <c r="H579" s="154" t="s">
        <v>472</v>
      </c>
      <c r="I579" s="154" t="s">
        <v>472</v>
      </c>
      <c r="J579" s="154"/>
    </row>
    <row r="580" spans="1:10">
      <c r="A580" s="155">
        <v>22128</v>
      </c>
      <c r="B580" s="154" t="s">
        <v>472</v>
      </c>
      <c r="C580" s="154">
        <v>12.113</v>
      </c>
      <c r="D580" s="154">
        <v>4.3129999999999997</v>
      </c>
      <c r="E580" s="154">
        <v>4.4050000000000002</v>
      </c>
      <c r="F580" s="154" t="s">
        <v>472</v>
      </c>
      <c r="G580" s="154" t="s">
        <v>472</v>
      </c>
      <c r="H580" s="154" t="s">
        <v>472</v>
      </c>
      <c r="I580" s="154" t="s">
        <v>472</v>
      </c>
      <c r="J580" s="154"/>
    </row>
    <row r="581" spans="1:10">
      <c r="A581" s="155">
        <v>22159</v>
      </c>
      <c r="B581" s="154" t="s">
        <v>472</v>
      </c>
      <c r="C581" s="154">
        <v>12.111000000000001</v>
      </c>
      <c r="D581" s="154">
        <v>4.3099999999999996</v>
      </c>
      <c r="E581" s="154">
        <v>4.4429999999999996</v>
      </c>
      <c r="F581" s="154" t="s">
        <v>472</v>
      </c>
      <c r="G581" s="154" t="s">
        <v>472</v>
      </c>
      <c r="H581" s="154" t="s">
        <v>472</v>
      </c>
      <c r="I581" s="154" t="s">
        <v>472</v>
      </c>
      <c r="J581" s="154"/>
    </row>
    <row r="582" spans="1:10">
      <c r="A582" s="155">
        <v>22189</v>
      </c>
      <c r="B582" s="154" t="s">
        <v>472</v>
      </c>
      <c r="C582" s="154">
        <v>12.113</v>
      </c>
      <c r="D582" s="154">
        <v>4.306</v>
      </c>
      <c r="E582" s="154">
        <v>4.4279999999999999</v>
      </c>
      <c r="F582" s="154" t="s">
        <v>472</v>
      </c>
      <c r="G582" s="154" t="s">
        <v>472</v>
      </c>
      <c r="H582" s="154" t="s">
        <v>472</v>
      </c>
      <c r="I582" s="154" t="s">
        <v>472</v>
      </c>
      <c r="J582" s="154"/>
    </row>
    <row r="583" spans="1:10">
      <c r="A583" s="155">
        <v>22220</v>
      </c>
      <c r="B583" s="154" t="s">
        <v>472</v>
      </c>
      <c r="C583" s="154">
        <v>12.11</v>
      </c>
      <c r="D583" s="154">
        <v>4.3079999999999998</v>
      </c>
      <c r="E583" s="154">
        <v>4.4009999999999998</v>
      </c>
      <c r="F583" s="154" t="s">
        <v>472</v>
      </c>
      <c r="G583" s="154" t="s">
        <v>472</v>
      </c>
      <c r="H583" s="154" t="s">
        <v>472</v>
      </c>
      <c r="I583" s="154" t="s">
        <v>472</v>
      </c>
      <c r="J583" s="154"/>
    </row>
    <row r="584" spans="1:10">
      <c r="A584" s="155">
        <v>22250</v>
      </c>
      <c r="B584" s="154" t="s">
        <v>472</v>
      </c>
      <c r="C584" s="154">
        <v>12.119</v>
      </c>
      <c r="D584" s="154">
        <v>4.3070000000000004</v>
      </c>
      <c r="E584" s="154">
        <v>4.4089999999999998</v>
      </c>
      <c r="F584" s="154" t="s">
        <v>472</v>
      </c>
      <c r="G584" s="154" t="s">
        <v>472</v>
      </c>
      <c r="H584" s="154" t="s">
        <v>472</v>
      </c>
      <c r="I584" s="154" t="s">
        <v>472</v>
      </c>
      <c r="J584" s="154"/>
    </row>
    <row r="585" spans="1:10">
      <c r="A585" s="155">
        <v>22281</v>
      </c>
      <c r="B585" s="154" t="s">
        <v>472</v>
      </c>
      <c r="C585" s="154">
        <v>12.087</v>
      </c>
      <c r="D585" s="154">
        <v>4.3049999999999997</v>
      </c>
      <c r="E585" s="154">
        <v>4.3819999999999997</v>
      </c>
      <c r="F585" s="154" t="s">
        <v>472</v>
      </c>
      <c r="G585" s="154" t="s">
        <v>472</v>
      </c>
      <c r="H585" s="154" t="s">
        <v>472</v>
      </c>
      <c r="I585" s="154" t="s">
        <v>472</v>
      </c>
      <c r="J585" s="154"/>
    </row>
    <row r="586" spans="1:10">
      <c r="A586" s="155">
        <v>22312</v>
      </c>
      <c r="B586" s="154" t="s">
        <v>472</v>
      </c>
      <c r="C586" s="154">
        <v>12.085000000000001</v>
      </c>
      <c r="D586" s="154">
        <v>4.306</v>
      </c>
      <c r="E586" s="154">
        <v>4.3339999999999996</v>
      </c>
      <c r="F586" s="154" t="s">
        <v>472</v>
      </c>
      <c r="G586" s="154" t="s">
        <v>472</v>
      </c>
      <c r="H586" s="154" t="s">
        <v>472</v>
      </c>
      <c r="I586" s="154" t="s">
        <v>472</v>
      </c>
      <c r="J586" s="154"/>
    </row>
    <row r="587" spans="1:10">
      <c r="A587" s="155">
        <v>22340</v>
      </c>
      <c r="B587" s="154" t="s">
        <v>472</v>
      </c>
      <c r="C587" s="154">
        <v>12.097</v>
      </c>
      <c r="D587" s="154">
        <v>4.32</v>
      </c>
      <c r="E587" s="154">
        <v>4.3639999999999999</v>
      </c>
      <c r="F587" s="154" t="s">
        <v>472</v>
      </c>
      <c r="G587" s="154" t="s">
        <v>472</v>
      </c>
      <c r="H587" s="154" t="s">
        <v>472</v>
      </c>
      <c r="I587" s="154" t="s">
        <v>472</v>
      </c>
      <c r="J587" s="154"/>
    </row>
    <row r="588" spans="1:10">
      <c r="A588" s="155">
        <v>22371</v>
      </c>
      <c r="B588" s="154" t="s">
        <v>472</v>
      </c>
      <c r="C588" s="154">
        <v>12.089</v>
      </c>
      <c r="D588" s="154">
        <v>4.3209999999999997</v>
      </c>
      <c r="E588" s="154">
        <v>4.3760000000000003</v>
      </c>
      <c r="F588" s="154" t="s">
        <v>472</v>
      </c>
      <c r="G588" s="154" t="s">
        <v>472</v>
      </c>
      <c r="H588" s="154" t="s">
        <v>472</v>
      </c>
      <c r="I588" s="154" t="s">
        <v>472</v>
      </c>
      <c r="J588" s="154"/>
    </row>
    <row r="589" spans="1:10">
      <c r="A589" s="155">
        <v>22401</v>
      </c>
      <c r="B589" s="154" t="s">
        <v>472</v>
      </c>
      <c r="C589" s="154">
        <v>12.1</v>
      </c>
      <c r="D589" s="154">
        <v>4.3239999999999998</v>
      </c>
      <c r="E589" s="154">
        <v>4.3719999999999999</v>
      </c>
      <c r="F589" s="154" t="s">
        <v>472</v>
      </c>
      <c r="G589" s="154" t="s">
        <v>472</v>
      </c>
      <c r="H589" s="154" t="s">
        <v>472</v>
      </c>
      <c r="I589" s="154" t="s">
        <v>472</v>
      </c>
      <c r="J589" s="154"/>
    </row>
    <row r="590" spans="1:10">
      <c r="A590" s="155">
        <v>22432</v>
      </c>
      <c r="B590" s="154" t="s">
        <v>472</v>
      </c>
      <c r="C590" s="154">
        <v>12.093</v>
      </c>
      <c r="D590" s="154">
        <v>4.3280000000000003</v>
      </c>
      <c r="E590" s="154">
        <v>4.3819999999999997</v>
      </c>
      <c r="F590" s="154" t="s">
        <v>472</v>
      </c>
      <c r="G590" s="154" t="s">
        <v>472</v>
      </c>
      <c r="H590" s="154" t="s">
        <v>472</v>
      </c>
      <c r="I590" s="154" t="s">
        <v>472</v>
      </c>
      <c r="J590" s="154"/>
    </row>
    <row r="591" spans="1:10">
      <c r="A591" s="155">
        <v>22462</v>
      </c>
      <c r="B591" s="154" t="s">
        <v>472</v>
      </c>
      <c r="C591" s="154">
        <v>12.053000000000001</v>
      </c>
      <c r="D591" s="154">
        <v>4.32</v>
      </c>
      <c r="E591" s="154">
        <v>4.3040000000000003</v>
      </c>
      <c r="F591" s="154" t="s">
        <v>472</v>
      </c>
      <c r="G591" s="154" t="s">
        <v>472</v>
      </c>
      <c r="H591" s="154" t="s">
        <v>472</v>
      </c>
      <c r="I591" s="154" t="s">
        <v>472</v>
      </c>
      <c r="J591" s="154"/>
    </row>
    <row r="592" spans="1:10">
      <c r="A592" s="155">
        <v>22493</v>
      </c>
      <c r="B592" s="154" t="s">
        <v>472</v>
      </c>
      <c r="C592" s="154">
        <v>12.026999999999999</v>
      </c>
      <c r="D592" s="154">
        <v>4.3150000000000004</v>
      </c>
      <c r="E592" s="154">
        <v>4.173</v>
      </c>
      <c r="F592" s="154" t="s">
        <v>472</v>
      </c>
      <c r="G592" s="154" t="s">
        <v>472</v>
      </c>
      <c r="H592" s="154" t="s">
        <v>472</v>
      </c>
      <c r="I592" s="154" t="s">
        <v>472</v>
      </c>
      <c r="J592" s="154"/>
    </row>
    <row r="593" spans="1:10">
      <c r="A593" s="155">
        <v>22524</v>
      </c>
      <c r="B593" s="154" t="s">
        <v>472</v>
      </c>
      <c r="C593" s="154">
        <v>12.097</v>
      </c>
      <c r="D593" s="154">
        <v>4.3170000000000002</v>
      </c>
      <c r="E593" s="154">
        <v>4.1840000000000002</v>
      </c>
      <c r="F593" s="154" t="s">
        <v>472</v>
      </c>
      <c r="G593" s="154" t="s">
        <v>472</v>
      </c>
      <c r="H593" s="154" t="s">
        <v>472</v>
      </c>
      <c r="I593" s="154" t="s">
        <v>472</v>
      </c>
      <c r="J593" s="154"/>
    </row>
    <row r="594" spans="1:10">
      <c r="A594" s="155">
        <v>22554</v>
      </c>
      <c r="B594" s="154" t="s">
        <v>472</v>
      </c>
      <c r="C594" s="154">
        <v>12.134</v>
      </c>
      <c r="D594" s="154">
        <v>4.3159999999999998</v>
      </c>
      <c r="E594" s="154">
        <v>4.1859999999999999</v>
      </c>
      <c r="F594" s="154" t="s">
        <v>472</v>
      </c>
      <c r="G594" s="154" t="s">
        <v>472</v>
      </c>
      <c r="H594" s="154" t="s">
        <v>472</v>
      </c>
      <c r="I594" s="154" t="s">
        <v>472</v>
      </c>
      <c r="J594" s="154"/>
    </row>
    <row r="595" spans="1:10">
      <c r="A595" s="155">
        <v>22585</v>
      </c>
      <c r="B595" s="154" t="s">
        <v>472</v>
      </c>
      <c r="C595" s="154">
        <v>12.167999999999999</v>
      </c>
      <c r="D595" s="154">
        <v>4.3220000000000001</v>
      </c>
      <c r="E595" s="154">
        <v>4.194</v>
      </c>
      <c r="F595" s="154" t="s">
        <v>472</v>
      </c>
      <c r="G595" s="154" t="s">
        <v>472</v>
      </c>
      <c r="H595" s="154" t="s">
        <v>472</v>
      </c>
      <c r="I595" s="154" t="s">
        <v>472</v>
      </c>
      <c r="J595" s="154"/>
    </row>
    <row r="596" spans="1:10">
      <c r="A596" s="155">
        <v>22615</v>
      </c>
      <c r="B596" s="154" t="s">
        <v>472</v>
      </c>
      <c r="C596" s="154">
        <v>12.166</v>
      </c>
      <c r="D596" s="154">
        <v>4.3220000000000001</v>
      </c>
      <c r="E596" s="154">
        <v>4.173</v>
      </c>
      <c r="F596" s="154" t="s">
        <v>472</v>
      </c>
      <c r="G596" s="154" t="s">
        <v>472</v>
      </c>
      <c r="H596" s="154" t="s">
        <v>472</v>
      </c>
      <c r="I596" s="154" t="s">
        <v>472</v>
      </c>
      <c r="J596" s="154"/>
    </row>
    <row r="597" spans="1:10">
      <c r="A597" s="155">
        <v>22646</v>
      </c>
      <c r="B597" s="154" t="s">
        <v>472</v>
      </c>
      <c r="C597" s="154">
        <v>12.124000000000001</v>
      </c>
      <c r="D597" s="154">
        <v>4.3159999999999998</v>
      </c>
      <c r="E597" s="154">
        <v>4.1370000000000005</v>
      </c>
      <c r="F597" s="154" t="s">
        <v>472</v>
      </c>
      <c r="G597" s="154" t="s">
        <v>472</v>
      </c>
      <c r="H597" s="154" t="s">
        <v>472</v>
      </c>
      <c r="I597" s="154" t="s">
        <v>472</v>
      </c>
      <c r="J597" s="154"/>
    </row>
    <row r="598" spans="1:10">
      <c r="A598" s="155">
        <v>22677</v>
      </c>
      <c r="B598" s="154" t="s">
        <v>472</v>
      </c>
      <c r="C598" s="154">
        <v>12.135999999999999</v>
      </c>
      <c r="D598" s="154">
        <v>4.3179999999999996</v>
      </c>
      <c r="E598" s="154">
        <v>4.13</v>
      </c>
      <c r="F598" s="154" t="s">
        <v>472</v>
      </c>
      <c r="G598" s="154" t="s">
        <v>472</v>
      </c>
      <c r="H598" s="154" t="s">
        <v>472</v>
      </c>
      <c r="I598" s="154" t="s">
        <v>472</v>
      </c>
      <c r="J598" s="154"/>
    </row>
    <row r="599" spans="1:10">
      <c r="A599" s="155">
        <v>22705</v>
      </c>
      <c r="B599" s="154" t="s">
        <v>472</v>
      </c>
      <c r="C599" s="154">
        <v>12.176</v>
      </c>
      <c r="D599" s="154">
        <v>4.3259999999999996</v>
      </c>
      <c r="E599" s="154">
        <v>4.1239999999999997</v>
      </c>
      <c r="F599" s="154" t="s">
        <v>472</v>
      </c>
      <c r="G599" s="154" t="s">
        <v>472</v>
      </c>
      <c r="H599" s="154" t="s">
        <v>472</v>
      </c>
      <c r="I599" s="154" t="s">
        <v>472</v>
      </c>
      <c r="J599" s="154"/>
    </row>
    <row r="600" spans="1:10">
      <c r="A600" s="155">
        <v>22736</v>
      </c>
      <c r="B600" s="154" t="s">
        <v>472</v>
      </c>
      <c r="C600" s="154">
        <v>12.215</v>
      </c>
      <c r="D600" s="154">
        <v>4.3390000000000004</v>
      </c>
      <c r="E600" s="154">
        <v>4.133</v>
      </c>
      <c r="F600" s="154" t="s">
        <v>472</v>
      </c>
      <c r="G600" s="154" t="s">
        <v>472</v>
      </c>
      <c r="H600" s="154" t="s">
        <v>472</v>
      </c>
      <c r="I600" s="154" t="s">
        <v>472</v>
      </c>
      <c r="J600" s="154"/>
    </row>
    <row r="601" spans="1:10">
      <c r="A601" s="155">
        <v>22766</v>
      </c>
      <c r="B601" s="154" t="s">
        <v>472</v>
      </c>
      <c r="C601" s="154">
        <v>12.221</v>
      </c>
      <c r="D601" s="154">
        <v>4.3440000000000003</v>
      </c>
      <c r="E601" s="154">
        <v>4.1370000000000005</v>
      </c>
      <c r="F601" s="154" t="s">
        <v>472</v>
      </c>
      <c r="G601" s="154" t="s">
        <v>472</v>
      </c>
      <c r="H601" s="154" t="s">
        <v>472</v>
      </c>
      <c r="I601" s="154" t="s">
        <v>472</v>
      </c>
      <c r="J601" s="154"/>
    </row>
    <row r="602" spans="1:10">
      <c r="A602" s="155">
        <v>22797</v>
      </c>
      <c r="B602" s="154" t="s">
        <v>472</v>
      </c>
      <c r="C602" s="154">
        <v>12.173999999999999</v>
      </c>
      <c r="D602" s="154">
        <v>4.3289999999999997</v>
      </c>
      <c r="E602" s="154">
        <v>3.9969999999999999</v>
      </c>
      <c r="F602" s="154" t="s">
        <v>472</v>
      </c>
      <c r="G602" s="154" t="s">
        <v>472</v>
      </c>
      <c r="H602" s="154" t="s">
        <v>472</v>
      </c>
      <c r="I602" s="154" t="s">
        <v>472</v>
      </c>
      <c r="J602" s="154"/>
    </row>
    <row r="603" spans="1:10">
      <c r="A603" s="155">
        <v>22827</v>
      </c>
      <c r="B603" s="154" t="s">
        <v>472</v>
      </c>
      <c r="C603" s="154">
        <v>12.118</v>
      </c>
      <c r="D603" s="154">
        <v>4.3150000000000004</v>
      </c>
      <c r="E603" s="154">
        <v>3.9649999999999999</v>
      </c>
      <c r="F603" s="154" t="s">
        <v>472</v>
      </c>
      <c r="G603" s="154" t="s">
        <v>472</v>
      </c>
      <c r="H603" s="154" t="s">
        <v>472</v>
      </c>
      <c r="I603" s="154" t="s">
        <v>472</v>
      </c>
      <c r="J603" s="154"/>
    </row>
    <row r="604" spans="1:10">
      <c r="A604" s="155">
        <v>22858</v>
      </c>
      <c r="B604" s="154" t="s">
        <v>472</v>
      </c>
      <c r="C604" s="154">
        <v>12.115</v>
      </c>
      <c r="D604" s="154">
        <v>4.3170000000000002</v>
      </c>
      <c r="E604" s="154">
        <v>3.9990000000000001</v>
      </c>
      <c r="F604" s="154" t="s">
        <v>472</v>
      </c>
      <c r="G604" s="154" t="s">
        <v>472</v>
      </c>
      <c r="H604" s="154" t="s">
        <v>472</v>
      </c>
      <c r="I604" s="154" t="s">
        <v>472</v>
      </c>
      <c r="J604" s="154"/>
    </row>
    <row r="605" spans="1:10">
      <c r="A605" s="155">
        <v>22889</v>
      </c>
      <c r="B605" s="154" t="s">
        <v>472</v>
      </c>
      <c r="C605" s="154">
        <v>12.117000000000001</v>
      </c>
      <c r="D605" s="154">
        <v>4.3220000000000001</v>
      </c>
      <c r="E605" s="154">
        <v>4.008</v>
      </c>
      <c r="F605" s="154" t="s">
        <v>472</v>
      </c>
      <c r="G605" s="154" t="s">
        <v>472</v>
      </c>
      <c r="H605" s="154" t="s">
        <v>472</v>
      </c>
      <c r="I605" s="154" t="s">
        <v>472</v>
      </c>
      <c r="J605" s="154"/>
    </row>
    <row r="606" spans="1:10">
      <c r="A606" s="155">
        <v>22919</v>
      </c>
      <c r="B606" s="154" t="s">
        <v>472</v>
      </c>
      <c r="C606" s="154">
        <v>12.109</v>
      </c>
      <c r="D606" s="154">
        <v>4.3230000000000004</v>
      </c>
      <c r="E606" s="154">
        <v>4.0129999999999999</v>
      </c>
      <c r="F606" s="154" t="s">
        <v>472</v>
      </c>
      <c r="G606" s="154" t="s">
        <v>472</v>
      </c>
      <c r="H606" s="154" t="s">
        <v>472</v>
      </c>
      <c r="I606" s="154" t="s">
        <v>472</v>
      </c>
      <c r="J606" s="154"/>
    </row>
    <row r="607" spans="1:10">
      <c r="A607" s="155">
        <v>22950</v>
      </c>
      <c r="B607" s="154" t="s">
        <v>472</v>
      </c>
      <c r="C607" s="154">
        <v>12.106999999999999</v>
      </c>
      <c r="D607" s="154">
        <v>4.3220000000000001</v>
      </c>
      <c r="E607" s="154">
        <v>4.0140000000000002</v>
      </c>
      <c r="F607" s="154" t="s">
        <v>472</v>
      </c>
      <c r="G607" s="154" t="s">
        <v>472</v>
      </c>
      <c r="H607" s="154" t="s">
        <v>472</v>
      </c>
      <c r="I607" s="154" t="s">
        <v>472</v>
      </c>
      <c r="J607" s="154"/>
    </row>
    <row r="608" spans="1:10">
      <c r="A608" s="155">
        <v>22980</v>
      </c>
      <c r="B608" s="154" t="s">
        <v>472</v>
      </c>
      <c r="C608" s="154">
        <v>12.090999999999999</v>
      </c>
      <c r="D608" s="154">
        <v>4.3159999999999998</v>
      </c>
      <c r="E608" s="154">
        <v>4.0060000000000002</v>
      </c>
      <c r="F608" s="154" t="s">
        <v>472</v>
      </c>
      <c r="G608" s="154" t="s">
        <v>472</v>
      </c>
      <c r="H608" s="154" t="s">
        <v>472</v>
      </c>
      <c r="I608" s="154" t="s">
        <v>472</v>
      </c>
      <c r="J608" s="154"/>
    </row>
    <row r="609" spans="1:10">
      <c r="A609" s="155">
        <v>23011</v>
      </c>
      <c r="B609" s="154" t="s">
        <v>472</v>
      </c>
      <c r="C609" s="154">
        <v>12.099</v>
      </c>
      <c r="D609" s="154">
        <v>4.3159999999999998</v>
      </c>
      <c r="E609" s="154">
        <v>4.01</v>
      </c>
      <c r="F609" s="154" t="s">
        <v>472</v>
      </c>
      <c r="G609" s="154" t="s">
        <v>472</v>
      </c>
      <c r="H609" s="154" t="s">
        <v>472</v>
      </c>
      <c r="I609" s="154" t="s">
        <v>472</v>
      </c>
      <c r="J609" s="154"/>
    </row>
    <row r="610" spans="1:10">
      <c r="A610" s="155">
        <v>23042</v>
      </c>
      <c r="B610" s="154" t="s">
        <v>472</v>
      </c>
      <c r="C610" s="154">
        <v>12.13</v>
      </c>
      <c r="D610" s="154">
        <v>4.3239999999999998</v>
      </c>
      <c r="E610" s="154">
        <v>4.0129999999999999</v>
      </c>
      <c r="F610" s="154" t="s">
        <v>472</v>
      </c>
      <c r="G610" s="154" t="s">
        <v>472</v>
      </c>
      <c r="H610" s="154" t="s">
        <v>472</v>
      </c>
      <c r="I610" s="154" t="s">
        <v>472</v>
      </c>
      <c r="J610" s="154"/>
    </row>
    <row r="611" spans="1:10">
      <c r="A611" s="155">
        <v>23070</v>
      </c>
      <c r="B611" s="154" t="s">
        <v>472</v>
      </c>
      <c r="C611" s="154">
        <v>12.122</v>
      </c>
      <c r="D611" s="154">
        <v>4.3239999999999998</v>
      </c>
      <c r="E611" s="154">
        <v>4.0110000000000001</v>
      </c>
      <c r="F611" s="154" t="s">
        <v>472</v>
      </c>
      <c r="G611" s="154" t="s">
        <v>472</v>
      </c>
      <c r="H611" s="154" t="s">
        <v>472</v>
      </c>
      <c r="I611" s="154" t="s">
        <v>472</v>
      </c>
      <c r="J611" s="154"/>
    </row>
    <row r="612" spans="1:10">
      <c r="A612" s="155">
        <v>23101</v>
      </c>
      <c r="B612" s="154" t="s">
        <v>472</v>
      </c>
      <c r="C612" s="154">
        <v>12.121</v>
      </c>
      <c r="D612" s="154">
        <v>4.3280000000000003</v>
      </c>
      <c r="E612" s="154">
        <v>4.0129999999999999</v>
      </c>
      <c r="F612" s="154" t="s">
        <v>472</v>
      </c>
      <c r="G612" s="154" t="s">
        <v>472</v>
      </c>
      <c r="H612" s="154" t="s">
        <v>472</v>
      </c>
      <c r="I612" s="154" t="s">
        <v>472</v>
      </c>
      <c r="J612" s="154"/>
    </row>
    <row r="613" spans="1:10">
      <c r="A613" s="155">
        <v>23131</v>
      </c>
      <c r="B613" s="154" t="s">
        <v>472</v>
      </c>
      <c r="C613" s="154">
        <v>12.124000000000001</v>
      </c>
      <c r="D613" s="154">
        <v>4.3289999999999997</v>
      </c>
      <c r="E613" s="154">
        <v>4.0179999999999998</v>
      </c>
      <c r="F613" s="154" t="s">
        <v>472</v>
      </c>
      <c r="G613" s="154" t="s">
        <v>472</v>
      </c>
      <c r="H613" s="154" t="s">
        <v>472</v>
      </c>
      <c r="I613" s="154" t="s">
        <v>472</v>
      </c>
      <c r="J613" s="154"/>
    </row>
    <row r="614" spans="1:10">
      <c r="A614" s="155">
        <v>23162</v>
      </c>
      <c r="B614" s="154" t="s">
        <v>472</v>
      </c>
      <c r="C614" s="154">
        <v>12.103999999999999</v>
      </c>
      <c r="D614" s="154">
        <v>4.3239999999999998</v>
      </c>
      <c r="E614" s="154">
        <v>4.0119999999999996</v>
      </c>
      <c r="F614" s="154" t="s">
        <v>472</v>
      </c>
      <c r="G614" s="154" t="s">
        <v>472</v>
      </c>
      <c r="H614" s="154" t="s">
        <v>472</v>
      </c>
      <c r="I614" s="154" t="s">
        <v>472</v>
      </c>
      <c r="J614" s="154"/>
    </row>
    <row r="615" spans="1:10">
      <c r="A615" s="155">
        <v>23192</v>
      </c>
      <c r="B615" s="154" t="s">
        <v>472</v>
      </c>
      <c r="C615" s="154">
        <v>12.106999999999999</v>
      </c>
      <c r="D615" s="154">
        <v>4.3239999999999998</v>
      </c>
      <c r="E615" s="154">
        <v>4.0069999999999997</v>
      </c>
      <c r="F615" s="154" t="s">
        <v>472</v>
      </c>
      <c r="G615" s="154" t="s">
        <v>472</v>
      </c>
      <c r="H615" s="154" t="s">
        <v>472</v>
      </c>
      <c r="I615" s="154" t="s">
        <v>472</v>
      </c>
      <c r="J615" s="154"/>
    </row>
    <row r="616" spans="1:10">
      <c r="A616" s="155">
        <v>23223</v>
      </c>
      <c r="B616" s="154" t="s">
        <v>472</v>
      </c>
      <c r="C616" s="154">
        <v>12.109</v>
      </c>
      <c r="D616" s="154">
        <v>4.3230000000000004</v>
      </c>
      <c r="E616" s="154">
        <v>4.0030000000000001</v>
      </c>
      <c r="F616" s="154" t="s">
        <v>472</v>
      </c>
      <c r="G616" s="154" t="s">
        <v>472</v>
      </c>
      <c r="H616" s="154" t="s">
        <v>472</v>
      </c>
      <c r="I616" s="154" t="s">
        <v>472</v>
      </c>
      <c r="J616" s="154"/>
    </row>
    <row r="617" spans="1:10">
      <c r="A617" s="155">
        <v>23254</v>
      </c>
      <c r="B617" s="154" t="s">
        <v>472</v>
      </c>
      <c r="C617" s="154">
        <v>12.084</v>
      </c>
      <c r="D617" s="154">
        <v>4.3159999999999998</v>
      </c>
      <c r="E617" s="154">
        <v>3.984</v>
      </c>
      <c r="F617" s="154" t="s">
        <v>472</v>
      </c>
      <c r="G617" s="154" t="s">
        <v>472</v>
      </c>
      <c r="H617" s="154" t="s">
        <v>472</v>
      </c>
      <c r="I617" s="154" t="s">
        <v>472</v>
      </c>
      <c r="J617" s="154"/>
    </row>
    <row r="618" spans="1:10">
      <c r="A618" s="155">
        <v>23284</v>
      </c>
      <c r="B618" s="154" t="s">
        <v>472</v>
      </c>
      <c r="C618" s="154">
        <v>12.073</v>
      </c>
      <c r="D618" s="154">
        <v>4.3150000000000004</v>
      </c>
      <c r="E618" s="154">
        <v>3.9939999999999998</v>
      </c>
      <c r="F618" s="154" t="s">
        <v>472</v>
      </c>
      <c r="G618" s="154" t="s">
        <v>472</v>
      </c>
      <c r="H618" s="154" t="s">
        <v>472</v>
      </c>
      <c r="I618" s="154" t="s">
        <v>472</v>
      </c>
      <c r="J618" s="154"/>
    </row>
    <row r="619" spans="1:10">
      <c r="A619" s="155">
        <v>23315</v>
      </c>
      <c r="B619" s="154" t="s">
        <v>472</v>
      </c>
      <c r="C619" s="154">
        <v>12.073</v>
      </c>
      <c r="D619" s="154">
        <v>4.3150000000000004</v>
      </c>
      <c r="E619" s="154">
        <v>4.0019999999999998</v>
      </c>
      <c r="F619" s="154" t="s">
        <v>472</v>
      </c>
      <c r="G619" s="154" t="s">
        <v>472</v>
      </c>
      <c r="H619" s="154" t="s">
        <v>472</v>
      </c>
      <c r="I619" s="154" t="s">
        <v>472</v>
      </c>
      <c r="J619" s="154"/>
    </row>
    <row r="620" spans="1:10">
      <c r="A620" s="155">
        <v>23345</v>
      </c>
      <c r="B620" s="154" t="s">
        <v>472</v>
      </c>
      <c r="C620" s="154">
        <v>12.076000000000001</v>
      </c>
      <c r="D620" s="154">
        <v>4.3159999999999998</v>
      </c>
      <c r="E620" s="154">
        <v>4.0039999999999996</v>
      </c>
      <c r="F620" s="154" t="s">
        <v>472</v>
      </c>
      <c r="G620" s="154" t="s">
        <v>472</v>
      </c>
      <c r="H620" s="154" t="s">
        <v>472</v>
      </c>
      <c r="I620" s="154" t="s">
        <v>472</v>
      </c>
      <c r="J620" s="154"/>
    </row>
    <row r="621" spans="1:10">
      <c r="A621" s="155">
        <v>23376</v>
      </c>
      <c r="B621" s="154" t="s">
        <v>472</v>
      </c>
      <c r="C621" s="154">
        <v>12.069000000000001</v>
      </c>
      <c r="D621" s="154">
        <v>4.3159999999999998</v>
      </c>
      <c r="E621" s="154">
        <v>3.9980000000000002</v>
      </c>
      <c r="F621" s="154" t="s">
        <v>472</v>
      </c>
      <c r="G621" s="154" t="s">
        <v>472</v>
      </c>
      <c r="H621" s="154" t="s">
        <v>472</v>
      </c>
      <c r="I621" s="154" t="s">
        <v>472</v>
      </c>
      <c r="J621" s="154"/>
    </row>
    <row r="622" spans="1:10">
      <c r="A622" s="155">
        <v>23407</v>
      </c>
      <c r="B622" s="154" t="s">
        <v>472</v>
      </c>
      <c r="C622" s="154">
        <v>12.076000000000001</v>
      </c>
      <c r="D622" s="154">
        <v>4.3159999999999998</v>
      </c>
      <c r="E622" s="154">
        <v>3.9939999999999998</v>
      </c>
      <c r="F622" s="154" t="s">
        <v>472</v>
      </c>
      <c r="G622" s="154" t="s">
        <v>472</v>
      </c>
      <c r="H622" s="154" t="s">
        <v>472</v>
      </c>
      <c r="I622" s="154" t="s">
        <v>472</v>
      </c>
      <c r="J622" s="154"/>
    </row>
    <row r="623" spans="1:10">
      <c r="A623" s="155">
        <v>23436</v>
      </c>
      <c r="B623" s="154" t="s">
        <v>472</v>
      </c>
      <c r="C623" s="154">
        <v>12.093</v>
      </c>
      <c r="D623" s="154">
        <v>4.3239999999999998</v>
      </c>
      <c r="E623" s="154">
        <v>4.0030000000000001</v>
      </c>
      <c r="F623" s="154" t="s">
        <v>472</v>
      </c>
      <c r="G623" s="154" t="s">
        <v>472</v>
      </c>
      <c r="H623" s="154" t="s">
        <v>472</v>
      </c>
      <c r="I623" s="154" t="s">
        <v>472</v>
      </c>
      <c r="J623" s="154"/>
    </row>
    <row r="624" spans="1:10">
      <c r="A624" s="155">
        <v>23467</v>
      </c>
      <c r="B624" s="154" t="s">
        <v>472</v>
      </c>
      <c r="C624" s="154">
        <v>12.1</v>
      </c>
      <c r="D624" s="154">
        <v>4.327</v>
      </c>
      <c r="E624" s="154">
        <v>4.0030000000000001</v>
      </c>
      <c r="F624" s="154" t="s">
        <v>472</v>
      </c>
      <c r="G624" s="154" t="s">
        <v>472</v>
      </c>
      <c r="H624" s="154" t="s">
        <v>472</v>
      </c>
      <c r="I624" s="154" t="s">
        <v>472</v>
      </c>
      <c r="J624" s="154"/>
    </row>
    <row r="625" spans="1:10">
      <c r="A625" s="155">
        <v>23497</v>
      </c>
      <c r="B625" s="154" t="s">
        <v>472</v>
      </c>
      <c r="C625" s="154">
        <v>12.093999999999999</v>
      </c>
      <c r="D625" s="154">
        <v>4.3209999999999997</v>
      </c>
      <c r="E625" s="154">
        <v>3.9969999999999999</v>
      </c>
      <c r="F625" s="154" t="s">
        <v>472</v>
      </c>
      <c r="G625" s="154" t="s">
        <v>472</v>
      </c>
      <c r="H625" s="154" t="s">
        <v>472</v>
      </c>
      <c r="I625" s="154" t="s">
        <v>472</v>
      </c>
      <c r="J625" s="154"/>
    </row>
    <row r="626" spans="1:10">
      <c r="A626" s="155">
        <v>23528</v>
      </c>
      <c r="B626" s="154" t="s">
        <v>472</v>
      </c>
      <c r="C626" s="154">
        <v>12.08</v>
      </c>
      <c r="D626" s="154">
        <v>4.3150000000000004</v>
      </c>
      <c r="E626" s="154">
        <v>3.9910000000000001</v>
      </c>
      <c r="F626" s="154" t="s">
        <v>472</v>
      </c>
      <c r="G626" s="154" t="s">
        <v>472</v>
      </c>
      <c r="H626" s="154" t="s">
        <v>472</v>
      </c>
      <c r="I626" s="154" t="s">
        <v>472</v>
      </c>
      <c r="J626" s="154"/>
    </row>
    <row r="627" spans="1:10">
      <c r="A627" s="155">
        <v>23558</v>
      </c>
      <c r="B627" s="154" t="s">
        <v>472</v>
      </c>
      <c r="C627" s="154">
        <v>12.057</v>
      </c>
      <c r="D627" s="154">
        <v>4.3150000000000004</v>
      </c>
      <c r="E627" s="154">
        <v>3.9910000000000001</v>
      </c>
      <c r="F627" s="154" t="s">
        <v>472</v>
      </c>
      <c r="G627" s="154" t="s">
        <v>472</v>
      </c>
      <c r="H627" s="154" t="s">
        <v>472</v>
      </c>
      <c r="I627" s="154" t="s">
        <v>472</v>
      </c>
      <c r="J627" s="154"/>
    </row>
    <row r="628" spans="1:10">
      <c r="A628" s="155">
        <v>23589</v>
      </c>
      <c r="B628" s="154" t="s">
        <v>472</v>
      </c>
      <c r="C628" s="154">
        <v>12.055</v>
      </c>
      <c r="D628" s="154">
        <v>4.3209999999999997</v>
      </c>
      <c r="E628" s="154">
        <v>3.9950000000000001</v>
      </c>
      <c r="F628" s="154" t="s">
        <v>472</v>
      </c>
      <c r="G628" s="154" t="s">
        <v>472</v>
      </c>
      <c r="H628" s="154" t="s">
        <v>472</v>
      </c>
      <c r="I628" s="154" t="s">
        <v>472</v>
      </c>
      <c r="J628" s="154"/>
    </row>
    <row r="629" spans="1:10">
      <c r="A629" s="155">
        <v>23620</v>
      </c>
      <c r="B629" s="154" t="s">
        <v>472</v>
      </c>
      <c r="C629" s="154">
        <v>12.04</v>
      </c>
      <c r="D629" s="154">
        <v>4.32</v>
      </c>
      <c r="E629" s="154">
        <v>4.0039999999999996</v>
      </c>
      <c r="F629" s="154" t="s">
        <v>472</v>
      </c>
      <c r="G629" s="154" t="s">
        <v>472</v>
      </c>
      <c r="H629" s="154" t="s">
        <v>472</v>
      </c>
      <c r="I629" s="154" t="s">
        <v>472</v>
      </c>
      <c r="J629" s="154"/>
    </row>
    <row r="630" spans="1:10">
      <c r="A630" s="155">
        <v>23650</v>
      </c>
      <c r="B630" s="154" t="s">
        <v>472</v>
      </c>
      <c r="C630" s="154">
        <v>12.023</v>
      </c>
      <c r="D630" s="154">
        <v>4.32</v>
      </c>
      <c r="E630" s="154">
        <v>4.0129999999999999</v>
      </c>
      <c r="F630" s="154" t="s">
        <v>472</v>
      </c>
      <c r="G630" s="154" t="s">
        <v>472</v>
      </c>
      <c r="H630" s="154" t="s">
        <v>472</v>
      </c>
      <c r="I630" s="154" t="s">
        <v>472</v>
      </c>
      <c r="J630" s="154"/>
    </row>
    <row r="631" spans="1:10">
      <c r="A631" s="155">
        <v>23681</v>
      </c>
      <c r="B631" s="154" t="s">
        <v>472</v>
      </c>
      <c r="C631" s="154">
        <v>12.015000000000001</v>
      </c>
      <c r="D631" s="154">
        <v>4.3170000000000002</v>
      </c>
      <c r="E631" s="154">
        <v>4.0129999999999999</v>
      </c>
      <c r="F631" s="154" t="s">
        <v>472</v>
      </c>
      <c r="G631" s="154" t="s">
        <v>472</v>
      </c>
      <c r="H631" s="154" t="s">
        <v>472</v>
      </c>
      <c r="I631" s="154" t="s">
        <v>472</v>
      </c>
      <c r="J631" s="154"/>
    </row>
    <row r="632" spans="1:10">
      <c r="A632" s="155">
        <v>23711</v>
      </c>
      <c r="B632" s="154" t="s">
        <v>472</v>
      </c>
      <c r="C632" s="154">
        <v>12.019</v>
      </c>
      <c r="D632" s="154">
        <v>4.3150000000000004</v>
      </c>
      <c r="E632" s="154">
        <v>4.0170000000000003</v>
      </c>
      <c r="F632" s="154" t="s">
        <v>472</v>
      </c>
      <c r="G632" s="154" t="s">
        <v>472</v>
      </c>
      <c r="H632" s="154" t="s">
        <v>472</v>
      </c>
      <c r="I632" s="154" t="s">
        <v>472</v>
      </c>
      <c r="J632" s="154"/>
    </row>
    <row r="633" spans="1:10">
      <c r="A633" s="155">
        <v>23742</v>
      </c>
      <c r="B633" s="154" t="s">
        <v>472</v>
      </c>
      <c r="C633" s="154">
        <v>12.04</v>
      </c>
      <c r="D633" s="154">
        <v>4.3150000000000004</v>
      </c>
      <c r="E633" s="154">
        <v>4.0140000000000002</v>
      </c>
      <c r="F633" s="154" t="s">
        <v>472</v>
      </c>
      <c r="G633" s="154" t="s">
        <v>472</v>
      </c>
      <c r="H633" s="154" t="s">
        <v>472</v>
      </c>
      <c r="I633" s="154" t="s">
        <v>472</v>
      </c>
      <c r="J633" s="154"/>
    </row>
    <row r="634" spans="1:10">
      <c r="A634" s="155">
        <v>23773</v>
      </c>
      <c r="B634" s="154" t="s">
        <v>472</v>
      </c>
      <c r="C634" s="154">
        <v>12.055</v>
      </c>
      <c r="D634" s="154">
        <v>4.319</v>
      </c>
      <c r="E634" s="154">
        <v>4.0209999999999999</v>
      </c>
      <c r="F634" s="154" t="s">
        <v>472</v>
      </c>
      <c r="G634" s="154" t="s">
        <v>472</v>
      </c>
      <c r="H634" s="154" t="s">
        <v>472</v>
      </c>
      <c r="I634" s="154" t="s">
        <v>472</v>
      </c>
      <c r="J634" s="154"/>
    </row>
    <row r="635" spans="1:10">
      <c r="A635" s="155">
        <v>23801</v>
      </c>
      <c r="B635" s="154" t="s">
        <v>472</v>
      </c>
      <c r="C635" s="154">
        <v>12.096</v>
      </c>
      <c r="D635" s="154">
        <v>4.3280000000000003</v>
      </c>
      <c r="E635" s="154">
        <v>4.0220000000000002</v>
      </c>
      <c r="F635" s="154" t="s">
        <v>472</v>
      </c>
      <c r="G635" s="154" t="s">
        <v>472</v>
      </c>
      <c r="H635" s="154" t="s">
        <v>472</v>
      </c>
      <c r="I635" s="154" t="s">
        <v>472</v>
      </c>
      <c r="J635" s="154"/>
    </row>
    <row r="636" spans="1:10">
      <c r="A636" s="155">
        <v>23832</v>
      </c>
      <c r="B636" s="154" t="s">
        <v>472</v>
      </c>
      <c r="C636" s="154">
        <v>12.125</v>
      </c>
      <c r="D636" s="154">
        <v>4.343</v>
      </c>
      <c r="E636" s="154">
        <v>4.016</v>
      </c>
      <c r="F636" s="154" t="s">
        <v>472</v>
      </c>
      <c r="G636" s="154" t="s">
        <v>472</v>
      </c>
      <c r="H636" s="154" t="s">
        <v>472</v>
      </c>
      <c r="I636" s="154" t="s">
        <v>472</v>
      </c>
      <c r="J636" s="154"/>
    </row>
    <row r="637" spans="1:10">
      <c r="A637" s="155">
        <v>23862</v>
      </c>
      <c r="B637" s="154" t="s">
        <v>472</v>
      </c>
      <c r="C637" s="154">
        <v>12.141</v>
      </c>
      <c r="D637" s="154">
        <v>4.343</v>
      </c>
      <c r="E637" s="154">
        <v>4.0229999999999997</v>
      </c>
      <c r="F637" s="154" t="s">
        <v>472</v>
      </c>
      <c r="G637" s="154" t="s">
        <v>472</v>
      </c>
      <c r="H637" s="154" t="s">
        <v>472</v>
      </c>
      <c r="I637" s="154" t="s">
        <v>472</v>
      </c>
      <c r="J637" s="154"/>
    </row>
    <row r="638" spans="1:10">
      <c r="A638" s="155">
        <v>23893</v>
      </c>
      <c r="B638" s="154" t="s">
        <v>472</v>
      </c>
      <c r="C638" s="154">
        <v>12.154999999999999</v>
      </c>
      <c r="D638" s="154">
        <v>4.3460000000000001</v>
      </c>
      <c r="E638" s="154">
        <v>4.024</v>
      </c>
      <c r="F638" s="154" t="s">
        <v>472</v>
      </c>
      <c r="G638" s="154" t="s">
        <v>472</v>
      </c>
      <c r="H638" s="154" t="s">
        <v>472</v>
      </c>
      <c r="I638" s="154" t="s">
        <v>472</v>
      </c>
      <c r="J638" s="154"/>
    </row>
    <row r="639" spans="1:10">
      <c r="A639" s="155">
        <v>23923</v>
      </c>
      <c r="B639" s="154" t="s">
        <v>472</v>
      </c>
      <c r="C639" s="154">
        <v>12.099</v>
      </c>
      <c r="D639" s="154">
        <v>4.3330000000000002</v>
      </c>
      <c r="E639" s="154">
        <v>4.0030000000000001</v>
      </c>
      <c r="F639" s="154" t="s">
        <v>472</v>
      </c>
      <c r="G639" s="154" t="s">
        <v>472</v>
      </c>
      <c r="H639" s="154" t="s">
        <v>472</v>
      </c>
      <c r="I639" s="154" t="s">
        <v>472</v>
      </c>
      <c r="J639" s="154"/>
    </row>
    <row r="640" spans="1:10">
      <c r="A640" s="155">
        <v>23954</v>
      </c>
      <c r="B640" s="154" t="s">
        <v>472</v>
      </c>
      <c r="C640" s="154">
        <v>12.068</v>
      </c>
      <c r="D640" s="154">
        <v>4.3239999999999998</v>
      </c>
      <c r="E640" s="154">
        <v>3.99</v>
      </c>
      <c r="F640" s="154" t="s">
        <v>472</v>
      </c>
      <c r="G640" s="154" t="s">
        <v>472</v>
      </c>
      <c r="H640" s="154" t="s">
        <v>472</v>
      </c>
      <c r="I640" s="154" t="s">
        <v>472</v>
      </c>
      <c r="J640" s="154"/>
    </row>
    <row r="641" spans="1:10">
      <c r="A641" s="155">
        <v>23985</v>
      </c>
      <c r="B641" s="154" t="s">
        <v>472</v>
      </c>
      <c r="C641" s="154">
        <v>12.048</v>
      </c>
      <c r="D641" s="154">
        <v>4.3170000000000002</v>
      </c>
      <c r="E641" s="154">
        <v>4.0010000000000003</v>
      </c>
      <c r="F641" s="154" t="s">
        <v>472</v>
      </c>
      <c r="G641" s="154" t="s">
        <v>472</v>
      </c>
      <c r="H641" s="154" t="s">
        <v>472</v>
      </c>
      <c r="I641" s="154" t="s">
        <v>472</v>
      </c>
      <c r="J641" s="154"/>
    </row>
    <row r="642" spans="1:10">
      <c r="A642" s="155">
        <v>24015</v>
      </c>
      <c r="B642" s="154" t="s">
        <v>472</v>
      </c>
      <c r="C642" s="154">
        <v>12.071</v>
      </c>
      <c r="D642" s="154">
        <v>4.3170000000000002</v>
      </c>
      <c r="E642" s="154">
        <v>4.0090000000000003</v>
      </c>
      <c r="F642" s="154" t="s">
        <v>472</v>
      </c>
      <c r="G642" s="154" t="s">
        <v>472</v>
      </c>
      <c r="H642" s="154" t="s">
        <v>472</v>
      </c>
      <c r="I642" s="154" t="s">
        <v>472</v>
      </c>
      <c r="J642" s="154"/>
    </row>
    <row r="643" spans="1:10">
      <c r="A643" s="155">
        <v>24046</v>
      </c>
      <c r="B643" s="154" t="s">
        <v>472</v>
      </c>
      <c r="C643" s="154">
        <v>12.106</v>
      </c>
      <c r="D643" s="154">
        <v>4.319</v>
      </c>
      <c r="E643" s="154">
        <v>4.016</v>
      </c>
      <c r="F643" s="154" t="s">
        <v>472</v>
      </c>
      <c r="G643" s="154" t="s">
        <v>472</v>
      </c>
      <c r="H643" s="154" t="s">
        <v>472</v>
      </c>
      <c r="I643" s="154" t="s">
        <v>472</v>
      </c>
      <c r="J643" s="154"/>
    </row>
    <row r="644" spans="1:10">
      <c r="A644" s="155">
        <v>24076</v>
      </c>
      <c r="B644" s="154" t="s">
        <v>472</v>
      </c>
      <c r="C644" s="154">
        <v>12.11</v>
      </c>
      <c r="D644" s="154">
        <v>4.319</v>
      </c>
      <c r="E644" s="154">
        <v>4.0170000000000003</v>
      </c>
      <c r="F644" s="154" t="s">
        <v>472</v>
      </c>
      <c r="G644" s="154" t="s">
        <v>472</v>
      </c>
      <c r="H644" s="154" t="s">
        <v>472</v>
      </c>
      <c r="I644" s="154" t="s">
        <v>472</v>
      </c>
      <c r="J644" s="154"/>
    </row>
    <row r="645" spans="1:10">
      <c r="A645" s="155">
        <v>24107</v>
      </c>
      <c r="B645" s="154" t="s">
        <v>472</v>
      </c>
      <c r="C645" s="154">
        <v>12.095000000000001</v>
      </c>
      <c r="D645" s="154">
        <v>4.3170000000000002</v>
      </c>
      <c r="E645" s="154">
        <v>4.0110000000000001</v>
      </c>
      <c r="F645" s="154" t="s">
        <v>472</v>
      </c>
      <c r="G645" s="154" t="s">
        <v>472</v>
      </c>
      <c r="H645" s="154" t="s">
        <v>472</v>
      </c>
      <c r="I645" s="154" t="s">
        <v>472</v>
      </c>
      <c r="J645" s="154"/>
    </row>
    <row r="646" spans="1:10">
      <c r="A646" s="155">
        <v>24138</v>
      </c>
      <c r="B646" s="154" t="s">
        <v>472</v>
      </c>
      <c r="C646" s="154">
        <v>12.132999999999999</v>
      </c>
      <c r="D646" s="154">
        <v>4.327</v>
      </c>
      <c r="E646" s="154">
        <v>4.0259999999999998</v>
      </c>
      <c r="F646" s="154" t="s">
        <v>472</v>
      </c>
      <c r="G646" s="154" t="s">
        <v>472</v>
      </c>
      <c r="H646" s="154" t="s">
        <v>472</v>
      </c>
      <c r="I646" s="154" t="s">
        <v>472</v>
      </c>
      <c r="J646" s="154"/>
    </row>
    <row r="647" spans="1:10">
      <c r="A647" s="155">
        <v>24166</v>
      </c>
      <c r="B647" s="154" t="s">
        <v>472</v>
      </c>
      <c r="C647" s="154">
        <v>12.143000000000001</v>
      </c>
      <c r="D647" s="154">
        <v>4.3330000000000002</v>
      </c>
      <c r="E647" s="154">
        <v>4.024</v>
      </c>
      <c r="F647" s="154" t="s">
        <v>472</v>
      </c>
      <c r="G647" s="154" t="s">
        <v>472</v>
      </c>
      <c r="H647" s="154" t="s">
        <v>472</v>
      </c>
      <c r="I647" s="154" t="s">
        <v>472</v>
      </c>
      <c r="J647" s="154"/>
    </row>
    <row r="648" spans="1:10">
      <c r="A648" s="155">
        <v>24197</v>
      </c>
      <c r="B648" s="154" t="s">
        <v>472</v>
      </c>
      <c r="C648" s="154">
        <v>12.13</v>
      </c>
      <c r="D648" s="154">
        <v>4.3390000000000004</v>
      </c>
      <c r="E648" s="154">
        <v>4.0309999999999997</v>
      </c>
      <c r="F648" s="154" t="s">
        <v>472</v>
      </c>
      <c r="G648" s="154" t="s">
        <v>472</v>
      </c>
      <c r="H648" s="154" t="s">
        <v>472</v>
      </c>
      <c r="I648" s="154" t="s">
        <v>472</v>
      </c>
      <c r="J648" s="154"/>
    </row>
    <row r="649" spans="1:10">
      <c r="A649" s="155">
        <v>24227</v>
      </c>
      <c r="B649" s="154" t="s">
        <v>472</v>
      </c>
      <c r="C649" s="154">
        <v>12.090999999999999</v>
      </c>
      <c r="D649" s="154">
        <v>4.3280000000000003</v>
      </c>
      <c r="E649" s="154">
        <v>4.0179999999999998</v>
      </c>
      <c r="F649" s="154" t="s">
        <v>472</v>
      </c>
      <c r="G649" s="154" t="s">
        <v>472</v>
      </c>
      <c r="H649" s="154" t="s">
        <v>472</v>
      </c>
      <c r="I649" s="154" t="s">
        <v>472</v>
      </c>
      <c r="J649" s="154"/>
    </row>
    <row r="650" spans="1:10">
      <c r="A650" s="155">
        <v>24258</v>
      </c>
      <c r="B650" s="154" t="s">
        <v>472</v>
      </c>
      <c r="C650" s="154">
        <v>12.052</v>
      </c>
      <c r="D650" s="154">
        <v>4.3159999999999998</v>
      </c>
      <c r="E650" s="154">
        <v>4.008</v>
      </c>
      <c r="F650" s="154" t="s">
        <v>472</v>
      </c>
      <c r="G650" s="154" t="s">
        <v>472</v>
      </c>
      <c r="H650" s="154" t="s">
        <v>472</v>
      </c>
      <c r="I650" s="154" t="s">
        <v>472</v>
      </c>
      <c r="J650" s="154"/>
    </row>
    <row r="651" spans="1:10">
      <c r="A651" s="155">
        <v>24288</v>
      </c>
      <c r="B651" s="154" t="s">
        <v>472</v>
      </c>
      <c r="C651" s="154">
        <v>12.04</v>
      </c>
      <c r="D651" s="154">
        <v>4.3159999999999998</v>
      </c>
      <c r="E651" s="154">
        <v>4.0069999999999997</v>
      </c>
      <c r="F651" s="154" t="s">
        <v>472</v>
      </c>
      <c r="G651" s="154" t="s">
        <v>472</v>
      </c>
      <c r="H651" s="154" t="s">
        <v>472</v>
      </c>
      <c r="I651" s="154" t="s">
        <v>472</v>
      </c>
      <c r="J651" s="154"/>
    </row>
    <row r="652" spans="1:10">
      <c r="A652" s="155">
        <v>24319</v>
      </c>
      <c r="B652" s="154" t="s">
        <v>472</v>
      </c>
      <c r="C652" s="154">
        <v>12.038</v>
      </c>
      <c r="D652" s="154">
        <v>4.3170000000000002</v>
      </c>
      <c r="E652" s="154">
        <v>4.0140000000000002</v>
      </c>
      <c r="F652" s="154" t="s">
        <v>472</v>
      </c>
      <c r="G652" s="154" t="s">
        <v>472</v>
      </c>
      <c r="H652" s="154" t="s">
        <v>472</v>
      </c>
      <c r="I652" s="154" t="s">
        <v>472</v>
      </c>
      <c r="J652" s="154"/>
    </row>
    <row r="653" spans="1:10">
      <c r="A653" s="155">
        <v>24350</v>
      </c>
      <c r="B653" s="154" t="s">
        <v>472</v>
      </c>
      <c r="C653" s="154">
        <v>12.065</v>
      </c>
      <c r="D653" s="154">
        <v>4.3259999999999996</v>
      </c>
      <c r="E653" s="154">
        <v>4.0229999999999997</v>
      </c>
      <c r="F653" s="154" t="s">
        <v>472</v>
      </c>
      <c r="G653" s="154" t="s">
        <v>472</v>
      </c>
      <c r="H653" s="154" t="s">
        <v>472</v>
      </c>
      <c r="I653" s="154" t="s">
        <v>472</v>
      </c>
      <c r="J653" s="154"/>
    </row>
    <row r="654" spans="1:10">
      <c r="A654" s="155">
        <v>24380</v>
      </c>
      <c r="B654" s="154" t="s">
        <v>472</v>
      </c>
      <c r="C654" s="154">
        <v>12.07</v>
      </c>
      <c r="D654" s="154">
        <v>4.3280000000000003</v>
      </c>
      <c r="E654" s="154">
        <v>4.0199999999999996</v>
      </c>
      <c r="F654" s="154" t="s">
        <v>472</v>
      </c>
      <c r="G654" s="154" t="s">
        <v>472</v>
      </c>
      <c r="H654" s="154" t="s">
        <v>472</v>
      </c>
      <c r="I654" s="154" t="s">
        <v>472</v>
      </c>
      <c r="J654" s="154"/>
    </row>
    <row r="655" spans="1:10">
      <c r="A655" s="155">
        <v>24411</v>
      </c>
      <c r="B655" s="154" t="s">
        <v>472</v>
      </c>
      <c r="C655" s="154">
        <v>12.101000000000001</v>
      </c>
      <c r="D655" s="154">
        <v>4.3339999999999996</v>
      </c>
      <c r="E655" s="154">
        <v>4.1399999999999997</v>
      </c>
      <c r="F655" s="154" t="s">
        <v>472</v>
      </c>
      <c r="G655" s="154" t="s">
        <v>472</v>
      </c>
      <c r="H655" s="154" t="s">
        <v>472</v>
      </c>
      <c r="I655" s="154" t="s">
        <v>472</v>
      </c>
      <c r="J655" s="154"/>
    </row>
    <row r="656" spans="1:10">
      <c r="A656" s="155">
        <v>24441</v>
      </c>
      <c r="B656" s="154" t="s">
        <v>472</v>
      </c>
      <c r="C656" s="154">
        <v>12.057</v>
      </c>
      <c r="D656" s="154">
        <v>4.3209999999999997</v>
      </c>
      <c r="E656" s="154">
        <v>3.992</v>
      </c>
      <c r="F656" s="154" t="s">
        <v>472</v>
      </c>
      <c r="G656" s="154" t="s">
        <v>472</v>
      </c>
      <c r="H656" s="154" t="s">
        <v>472</v>
      </c>
      <c r="I656" s="154" t="s">
        <v>472</v>
      </c>
      <c r="J656" s="154"/>
    </row>
    <row r="657" spans="1:10">
      <c r="A657" s="155">
        <v>24472</v>
      </c>
      <c r="B657" s="154" t="s">
        <v>472</v>
      </c>
      <c r="C657" s="154">
        <v>12.06</v>
      </c>
      <c r="D657" s="154">
        <v>4.3230000000000004</v>
      </c>
      <c r="E657" s="154">
        <v>3.99</v>
      </c>
      <c r="F657" s="154" t="s">
        <v>472</v>
      </c>
      <c r="G657" s="154" t="s">
        <v>472</v>
      </c>
      <c r="H657" s="154" t="s">
        <v>472</v>
      </c>
      <c r="I657" s="154" t="s">
        <v>472</v>
      </c>
      <c r="J657" s="154"/>
    </row>
    <row r="658" spans="1:10">
      <c r="A658" s="155">
        <v>24503</v>
      </c>
      <c r="B658" s="154" t="s">
        <v>472</v>
      </c>
      <c r="C658" s="154">
        <v>12.084</v>
      </c>
      <c r="D658" s="154">
        <v>4.33</v>
      </c>
      <c r="E658" s="154">
        <v>4.0090000000000003</v>
      </c>
      <c r="F658" s="154" t="s">
        <v>472</v>
      </c>
      <c r="G658" s="154" t="s">
        <v>472</v>
      </c>
      <c r="H658" s="154" t="s">
        <v>472</v>
      </c>
      <c r="I658" s="154" t="s">
        <v>472</v>
      </c>
      <c r="J658" s="154"/>
    </row>
    <row r="659" spans="1:10">
      <c r="A659" s="155">
        <v>24531</v>
      </c>
      <c r="B659" s="154" t="s">
        <v>472</v>
      </c>
      <c r="C659" s="154">
        <v>12.114000000000001</v>
      </c>
      <c r="D659" s="154">
        <v>4.3360000000000003</v>
      </c>
      <c r="E659" s="154">
        <v>4.0119999999999996</v>
      </c>
      <c r="F659" s="154" t="s">
        <v>472</v>
      </c>
      <c r="G659" s="154" t="s">
        <v>472</v>
      </c>
      <c r="H659" s="154" t="s">
        <v>472</v>
      </c>
      <c r="I659" s="154" t="s">
        <v>472</v>
      </c>
      <c r="J659" s="154"/>
    </row>
    <row r="660" spans="1:10">
      <c r="A660" s="155">
        <v>24562</v>
      </c>
      <c r="B660" s="154" t="s">
        <v>472</v>
      </c>
      <c r="C660" s="154">
        <v>12.114000000000001</v>
      </c>
      <c r="D660" s="154">
        <v>4.3330000000000002</v>
      </c>
      <c r="E660" s="154">
        <v>4.0030000000000001</v>
      </c>
      <c r="F660" s="154" t="s">
        <v>472</v>
      </c>
      <c r="G660" s="154" t="s">
        <v>472</v>
      </c>
      <c r="H660" s="154" t="s">
        <v>472</v>
      </c>
      <c r="I660" s="154" t="s">
        <v>472</v>
      </c>
      <c r="J660" s="154"/>
    </row>
    <row r="661" spans="1:10">
      <c r="A661" s="155">
        <v>24592</v>
      </c>
      <c r="B661" s="154" t="s">
        <v>472</v>
      </c>
      <c r="C661" s="154">
        <v>12.103999999999999</v>
      </c>
      <c r="D661" s="154">
        <v>4.3239999999999998</v>
      </c>
      <c r="E661" s="154">
        <v>3.9939999999999998</v>
      </c>
      <c r="F661" s="154" t="s">
        <v>472</v>
      </c>
      <c r="G661" s="154" t="s">
        <v>472</v>
      </c>
      <c r="H661" s="154" t="s">
        <v>472</v>
      </c>
      <c r="I661" s="154" t="s">
        <v>472</v>
      </c>
      <c r="J661" s="154"/>
    </row>
    <row r="662" spans="1:10">
      <c r="A662" s="155">
        <v>24623</v>
      </c>
      <c r="B662" s="154" t="s">
        <v>472</v>
      </c>
      <c r="C662" s="154">
        <v>12.07</v>
      </c>
      <c r="D662" s="154">
        <v>4.3159999999999998</v>
      </c>
      <c r="E662" s="154">
        <v>3.9870000000000001</v>
      </c>
      <c r="F662" s="154" t="s">
        <v>472</v>
      </c>
      <c r="G662" s="154" t="s">
        <v>472</v>
      </c>
      <c r="H662" s="154" t="s">
        <v>472</v>
      </c>
      <c r="I662" s="154" t="s">
        <v>472</v>
      </c>
      <c r="J662" s="154"/>
    </row>
    <row r="663" spans="1:10">
      <c r="A663" s="155">
        <v>24653</v>
      </c>
      <c r="B663" s="154" t="s">
        <v>472</v>
      </c>
      <c r="C663" s="154">
        <v>12.048</v>
      </c>
      <c r="D663" s="154">
        <v>4.3159999999999998</v>
      </c>
      <c r="E663" s="154">
        <v>3.9939999999999998</v>
      </c>
      <c r="F663" s="154" t="s">
        <v>472</v>
      </c>
      <c r="G663" s="154" t="s">
        <v>472</v>
      </c>
      <c r="H663" s="154" t="s">
        <v>472</v>
      </c>
      <c r="I663" s="154" t="s">
        <v>472</v>
      </c>
      <c r="J663" s="154"/>
    </row>
    <row r="664" spans="1:10">
      <c r="A664" s="155">
        <v>24684</v>
      </c>
      <c r="B664" s="154" t="s">
        <v>472</v>
      </c>
      <c r="C664" s="154">
        <v>12.048999999999999</v>
      </c>
      <c r="D664" s="154">
        <v>4.3230000000000004</v>
      </c>
      <c r="E664" s="154">
        <v>4.0090000000000003</v>
      </c>
      <c r="F664" s="154" t="s">
        <v>472</v>
      </c>
      <c r="G664" s="154" t="s">
        <v>472</v>
      </c>
      <c r="H664" s="154" t="s">
        <v>472</v>
      </c>
      <c r="I664" s="154" t="s">
        <v>472</v>
      </c>
      <c r="J664" s="154"/>
    </row>
    <row r="665" spans="1:10">
      <c r="A665" s="155">
        <v>24715</v>
      </c>
      <c r="B665" s="154" t="s">
        <v>472</v>
      </c>
      <c r="C665" s="154">
        <v>12.076000000000001</v>
      </c>
      <c r="D665" s="154">
        <v>4.3360000000000003</v>
      </c>
      <c r="E665" s="154">
        <v>4.0289999999999999</v>
      </c>
      <c r="F665" s="154" t="s">
        <v>472</v>
      </c>
      <c r="G665" s="154" t="s">
        <v>472</v>
      </c>
      <c r="H665" s="154" t="s">
        <v>472</v>
      </c>
      <c r="I665" s="154" t="s">
        <v>472</v>
      </c>
      <c r="J665" s="154"/>
    </row>
    <row r="666" spans="1:10">
      <c r="A666" s="155">
        <v>24745</v>
      </c>
      <c r="B666" s="154" t="s">
        <v>472</v>
      </c>
      <c r="C666" s="154">
        <v>12.087</v>
      </c>
      <c r="D666" s="154">
        <v>4.3419999999999996</v>
      </c>
      <c r="E666" s="154">
        <v>4.0359999999999996</v>
      </c>
      <c r="F666" s="154" t="s">
        <v>472</v>
      </c>
      <c r="G666" s="154" t="s">
        <v>472</v>
      </c>
      <c r="H666" s="154" t="s">
        <v>472</v>
      </c>
      <c r="I666" s="154" t="s">
        <v>472</v>
      </c>
      <c r="J666" s="154"/>
    </row>
    <row r="667" spans="1:10">
      <c r="A667" s="155">
        <v>24776</v>
      </c>
      <c r="B667" s="154" t="s">
        <v>472</v>
      </c>
      <c r="C667" s="154">
        <v>12.082000000000001</v>
      </c>
      <c r="D667" s="154">
        <v>4.3410000000000002</v>
      </c>
      <c r="E667" s="154">
        <v>4.0430000000000001</v>
      </c>
      <c r="F667" s="154" t="s">
        <v>472</v>
      </c>
      <c r="G667" s="154" t="s">
        <v>472</v>
      </c>
      <c r="H667" s="154" t="s">
        <v>472</v>
      </c>
      <c r="I667" s="154" t="s">
        <v>472</v>
      </c>
      <c r="J667" s="154"/>
    </row>
    <row r="668" spans="1:10">
      <c r="A668" s="155">
        <v>24806</v>
      </c>
      <c r="B668" s="154" t="s">
        <v>472</v>
      </c>
      <c r="C668" s="154" t="s">
        <v>472</v>
      </c>
      <c r="D668" s="154">
        <v>4.3209999999999997</v>
      </c>
      <c r="E668" s="154">
        <v>4.0179999999999998</v>
      </c>
      <c r="F668" s="154" t="s">
        <v>472</v>
      </c>
      <c r="G668" s="154" t="s">
        <v>472</v>
      </c>
      <c r="H668" s="154" t="s">
        <v>472</v>
      </c>
      <c r="I668" s="154" t="s">
        <v>472</v>
      </c>
      <c r="J668" s="154"/>
    </row>
    <row r="669" spans="1:10">
      <c r="A669" s="155">
        <v>24837</v>
      </c>
      <c r="B669" s="154" t="s">
        <v>472</v>
      </c>
      <c r="C669" s="154">
        <v>10.391999999999999</v>
      </c>
      <c r="D669" s="154">
        <v>4.3179999999999996</v>
      </c>
      <c r="E669" s="154">
        <v>3.996</v>
      </c>
      <c r="F669" s="154" t="s">
        <v>472</v>
      </c>
      <c r="G669" s="154" t="s">
        <v>472</v>
      </c>
      <c r="H669" s="154" t="s">
        <v>472</v>
      </c>
      <c r="I669" s="154" t="s">
        <v>472</v>
      </c>
      <c r="J669" s="154"/>
    </row>
    <row r="670" spans="1:10">
      <c r="A670" s="155">
        <v>24868</v>
      </c>
      <c r="B670" s="154" t="s">
        <v>472</v>
      </c>
      <c r="C670" s="154">
        <v>10.465999999999999</v>
      </c>
      <c r="D670" s="154">
        <v>4.3440000000000003</v>
      </c>
      <c r="E670" s="154">
        <v>4.0039999999999996</v>
      </c>
      <c r="F670" s="154" t="s">
        <v>472</v>
      </c>
      <c r="G670" s="154" t="s">
        <v>472</v>
      </c>
      <c r="H670" s="154" t="s">
        <v>472</v>
      </c>
      <c r="I670" s="154" t="s">
        <v>472</v>
      </c>
      <c r="J670" s="154"/>
    </row>
    <row r="671" spans="1:10">
      <c r="A671" s="155">
        <v>24897</v>
      </c>
      <c r="B671" s="154" t="s">
        <v>472</v>
      </c>
      <c r="C671" s="154">
        <v>10.478</v>
      </c>
      <c r="D671" s="154">
        <v>4.3479999999999999</v>
      </c>
      <c r="E671" s="154">
        <v>3.9980000000000002</v>
      </c>
      <c r="F671" s="154" t="s">
        <v>472</v>
      </c>
      <c r="G671" s="154" t="s">
        <v>472</v>
      </c>
      <c r="H671" s="154" t="s">
        <v>472</v>
      </c>
      <c r="I671" s="154" t="s">
        <v>472</v>
      </c>
      <c r="J671" s="154"/>
    </row>
    <row r="672" spans="1:10">
      <c r="A672" s="155">
        <v>24928</v>
      </c>
      <c r="B672" s="154" t="s">
        <v>472</v>
      </c>
      <c r="C672" s="154">
        <v>10.398</v>
      </c>
      <c r="D672" s="154">
        <v>4.3319999999999999</v>
      </c>
      <c r="E672" s="154">
        <v>3.9939999999999998</v>
      </c>
      <c r="F672" s="154" t="s">
        <v>472</v>
      </c>
      <c r="G672" s="154" t="s">
        <v>472</v>
      </c>
      <c r="H672" s="154" t="s">
        <v>472</v>
      </c>
      <c r="I672" s="154" t="s">
        <v>472</v>
      </c>
      <c r="J672" s="154"/>
    </row>
    <row r="673" spans="1:10">
      <c r="A673" s="155">
        <v>24958</v>
      </c>
      <c r="B673" s="154" t="s">
        <v>472</v>
      </c>
      <c r="C673" s="154">
        <v>10.417</v>
      </c>
      <c r="D673" s="154">
        <v>4.3380000000000001</v>
      </c>
      <c r="E673" s="154">
        <v>4.0140000000000002</v>
      </c>
      <c r="F673" s="154" t="s">
        <v>472</v>
      </c>
      <c r="G673" s="154" t="s">
        <v>472</v>
      </c>
      <c r="H673" s="154" t="s">
        <v>472</v>
      </c>
      <c r="I673" s="154" t="s">
        <v>472</v>
      </c>
      <c r="J673" s="154"/>
    </row>
    <row r="674" spans="1:10">
      <c r="A674" s="155">
        <v>24989</v>
      </c>
      <c r="B674" s="154" t="s">
        <v>472</v>
      </c>
      <c r="C674" s="154">
        <v>10.333</v>
      </c>
      <c r="D674" s="154">
        <v>4.3239999999999998</v>
      </c>
      <c r="E674" s="154">
        <v>4.0110000000000001</v>
      </c>
      <c r="F674" s="154" t="s">
        <v>472</v>
      </c>
      <c r="G674" s="154" t="s">
        <v>472</v>
      </c>
      <c r="H674" s="154" t="s">
        <v>472</v>
      </c>
      <c r="I674" s="154" t="s">
        <v>472</v>
      </c>
      <c r="J674" s="154"/>
    </row>
    <row r="675" spans="1:10">
      <c r="A675" s="155">
        <v>25019</v>
      </c>
      <c r="B675" s="154" t="s">
        <v>472</v>
      </c>
      <c r="C675" s="154">
        <v>10.263999999999999</v>
      </c>
      <c r="D675" s="154">
        <v>4.3040000000000003</v>
      </c>
      <c r="E675" s="154">
        <v>3.996</v>
      </c>
      <c r="F675" s="154" t="s">
        <v>472</v>
      </c>
      <c r="G675" s="154" t="s">
        <v>472</v>
      </c>
      <c r="H675" s="154" t="s">
        <v>472</v>
      </c>
      <c r="I675" s="154" t="s">
        <v>472</v>
      </c>
      <c r="J675" s="154"/>
    </row>
    <row r="676" spans="1:10">
      <c r="A676" s="155">
        <v>25050</v>
      </c>
      <c r="B676" s="154" t="s">
        <v>472</v>
      </c>
      <c r="C676" s="154">
        <v>10.268000000000001</v>
      </c>
      <c r="D676" s="154">
        <v>4.2969999999999997</v>
      </c>
      <c r="E676" s="154">
        <v>4.0010000000000003</v>
      </c>
      <c r="F676" s="154" t="s">
        <v>472</v>
      </c>
      <c r="G676" s="154" t="s">
        <v>472</v>
      </c>
      <c r="H676" s="154" t="s">
        <v>472</v>
      </c>
      <c r="I676" s="154" t="s">
        <v>472</v>
      </c>
      <c r="J676" s="154"/>
    </row>
    <row r="677" spans="1:10">
      <c r="A677" s="155">
        <v>25081</v>
      </c>
      <c r="B677" s="154" t="s">
        <v>472</v>
      </c>
      <c r="C677" s="154">
        <v>10.297000000000001</v>
      </c>
      <c r="D677" s="154">
        <v>4.306</v>
      </c>
      <c r="E677" s="154">
        <v>4.0129999999999999</v>
      </c>
      <c r="F677" s="154" t="s">
        <v>472</v>
      </c>
      <c r="G677" s="154" t="s">
        <v>472</v>
      </c>
      <c r="H677" s="154" t="s">
        <v>472</v>
      </c>
      <c r="I677" s="154" t="s">
        <v>472</v>
      </c>
      <c r="J677" s="154"/>
    </row>
    <row r="678" spans="1:10">
      <c r="A678" s="155">
        <v>25111</v>
      </c>
      <c r="B678" s="154" t="s">
        <v>472</v>
      </c>
      <c r="C678" s="154">
        <v>10.263999999999999</v>
      </c>
      <c r="D678" s="154">
        <v>4.3</v>
      </c>
      <c r="E678" s="154">
        <v>4.0060000000000002</v>
      </c>
      <c r="F678" s="154" t="s">
        <v>472</v>
      </c>
      <c r="G678" s="154" t="s">
        <v>472</v>
      </c>
      <c r="H678" s="154" t="s">
        <v>472</v>
      </c>
      <c r="I678" s="154" t="s">
        <v>472</v>
      </c>
      <c r="J678" s="154"/>
    </row>
    <row r="679" spans="1:10">
      <c r="A679" s="155">
        <v>25142</v>
      </c>
      <c r="B679" s="154" t="s">
        <v>472</v>
      </c>
      <c r="C679" s="154">
        <v>10.268000000000001</v>
      </c>
      <c r="D679" s="154">
        <v>4.2969999999999997</v>
      </c>
      <c r="E679" s="154">
        <v>4.0039999999999996</v>
      </c>
      <c r="F679" s="154" t="s">
        <v>472</v>
      </c>
      <c r="G679" s="154" t="s">
        <v>472</v>
      </c>
      <c r="H679" s="154" t="s">
        <v>472</v>
      </c>
      <c r="I679" s="154" t="s">
        <v>472</v>
      </c>
      <c r="J679" s="154"/>
    </row>
    <row r="680" spans="1:10">
      <c r="A680" s="155">
        <v>25172</v>
      </c>
      <c r="B680" s="154" t="s">
        <v>472</v>
      </c>
      <c r="C680" s="154">
        <v>10.266</v>
      </c>
      <c r="D680" s="154">
        <v>4.3</v>
      </c>
      <c r="E680" s="154">
        <v>4.0060000000000002</v>
      </c>
      <c r="F680" s="154" t="s">
        <v>472</v>
      </c>
      <c r="G680" s="154" t="s">
        <v>472</v>
      </c>
      <c r="H680" s="154" t="s">
        <v>472</v>
      </c>
      <c r="I680" s="154" t="s">
        <v>472</v>
      </c>
      <c r="J680" s="154"/>
    </row>
    <row r="681" spans="1:10">
      <c r="A681" s="155">
        <v>25203</v>
      </c>
      <c r="B681" s="154" t="s">
        <v>472</v>
      </c>
      <c r="C681" s="154">
        <v>10.249000000000001</v>
      </c>
      <c r="D681" s="154">
        <v>4.2990000000000004</v>
      </c>
      <c r="E681" s="154">
        <v>4.0039999999999996</v>
      </c>
      <c r="F681" s="154" t="s">
        <v>472</v>
      </c>
      <c r="G681" s="154" t="s">
        <v>472</v>
      </c>
      <c r="H681" s="154" t="s">
        <v>472</v>
      </c>
      <c r="I681" s="154" t="s">
        <v>472</v>
      </c>
      <c r="J681" s="154"/>
    </row>
    <row r="682" spans="1:10">
      <c r="A682" s="155">
        <v>25234</v>
      </c>
      <c r="B682" s="154" t="s">
        <v>472</v>
      </c>
      <c r="C682" s="154">
        <v>10.31</v>
      </c>
      <c r="D682" s="154">
        <v>4.32</v>
      </c>
      <c r="E682" s="154">
        <v>4.0259999999999998</v>
      </c>
      <c r="F682" s="154" t="s">
        <v>472</v>
      </c>
      <c r="G682" s="154" t="s">
        <v>472</v>
      </c>
      <c r="H682" s="154" t="s">
        <v>472</v>
      </c>
      <c r="I682" s="154" t="s">
        <v>472</v>
      </c>
      <c r="J682" s="154"/>
    </row>
    <row r="683" spans="1:10">
      <c r="A683" s="155">
        <v>25262</v>
      </c>
      <c r="B683" s="154" t="s">
        <v>472</v>
      </c>
      <c r="C683" s="154">
        <v>10.33</v>
      </c>
      <c r="D683" s="154">
        <v>4.32</v>
      </c>
      <c r="E683" s="154">
        <v>4.0199999999999996</v>
      </c>
      <c r="F683" s="154" t="s">
        <v>472</v>
      </c>
      <c r="G683" s="154" t="s">
        <v>472</v>
      </c>
      <c r="H683" s="154" t="s">
        <v>472</v>
      </c>
      <c r="I683" s="154" t="s">
        <v>472</v>
      </c>
      <c r="J683" s="154"/>
    </row>
    <row r="684" spans="1:10">
      <c r="A684" s="155">
        <v>25293</v>
      </c>
      <c r="B684" s="154" t="s">
        <v>472</v>
      </c>
      <c r="C684" s="154">
        <v>10.28</v>
      </c>
      <c r="D684" s="154">
        <v>4.2990000000000004</v>
      </c>
      <c r="E684" s="154">
        <v>3.9910000000000001</v>
      </c>
      <c r="F684" s="154" t="s">
        <v>472</v>
      </c>
      <c r="G684" s="154" t="s">
        <v>472</v>
      </c>
      <c r="H684" s="154" t="s">
        <v>472</v>
      </c>
      <c r="I684" s="154" t="s">
        <v>472</v>
      </c>
      <c r="J684" s="154"/>
    </row>
    <row r="685" spans="1:10">
      <c r="A685" s="155">
        <v>25323</v>
      </c>
      <c r="B685" s="154" t="s">
        <v>472</v>
      </c>
      <c r="C685" s="154">
        <v>10.342000000000001</v>
      </c>
      <c r="D685" s="154">
        <v>4.3220000000000001</v>
      </c>
      <c r="E685" s="154">
        <v>4.0149999999999997</v>
      </c>
      <c r="F685" s="154" t="s">
        <v>472</v>
      </c>
      <c r="G685" s="154" t="s">
        <v>472</v>
      </c>
      <c r="H685" s="154" t="s">
        <v>472</v>
      </c>
      <c r="I685" s="154" t="s">
        <v>472</v>
      </c>
      <c r="J685" s="154"/>
    </row>
    <row r="686" spans="1:10">
      <c r="A686" s="155">
        <v>25354</v>
      </c>
      <c r="B686" s="154" t="s">
        <v>472</v>
      </c>
      <c r="C686" s="154">
        <v>10.321999999999999</v>
      </c>
      <c r="D686" s="154">
        <v>4.3250000000000002</v>
      </c>
      <c r="E686" s="154">
        <v>4.0149999999999997</v>
      </c>
      <c r="F686" s="154" t="s">
        <v>472</v>
      </c>
      <c r="G686" s="154" t="s">
        <v>472</v>
      </c>
      <c r="H686" s="154" t="s">
        <v>472</v>
      </c>
      <c r="I686" s="154" t="s">
        <v>472</v>
      </c>
      <c r="J686" s="154"/>
    </row>
    <row r="687" spans="1:10">
      <c r="A687" s="155">
        <v>25384</v>
      </c>
      <c r="B687" s="154" t="s">
        <v>472</v>
      </c>
      <c r="C687" s="154">
        <v>10.308</v>
      </c>
      <c r="D687" s="154">
        <v>4.3129999999999997</v>
      </c>
      <c r="E687" s="154">
        <v>3.9950000000000001</v>
      </c>
      <c r="F687" s="154" t="s">
        <v>472</v>
      </c>
      <c r="G687" s="154" t="s">
        <v>472</v>
      </c>
      <c r="H687" s="154" t="s">
        <v>472</v>
      </c>
      <c r="I687" s="154" t="s">
        <v>472</v>
      </c>
      <c r="J687" s="154"/>
    </row>
    <row r="688" spans="1:10">
      <c r="A688" s="155">
        <v>25415</v>
      </c>
      <c r="B688" s="154" t="s">
        <v>472</v>
      </c>
      <c r="C688" s="154">
        <v>10.304</v>
      </c>
      <c r="D688" s="154">
        <v>4.3109999999999999</v>
      </c>
      <c r="E688" s="154">
        <v>3.9870000000000001</v>
      </c>
      <c r="F688" s="154" t="s">
        <v>472</v>
      </c>
      <c r="G688" s="154" t="s">
        <v>472</v>
      </c>
      <c r="H688" s="154" t="s">
        <v>472</v>
      </c>
      <c r="I688" s="154" t="s">
        <v>472</v>
      </c>
      <c r="J688" s="154"/>
    </row>
    <row r="689" spans="1:19">
      <c r="A689" s="155">
        <v>25446</v>
      </c>
      <c r="B689" s="154" t="s">
        <v>472</v>
      </c>
      <c r="C689" s="154">
        <v>10.266</v>
      </c>
      <c r="D689" s="154">
        <v>4.3040000000000003</v>
      </c>
      <c r="E689" s="154">
        <v>3.9910000000000001</v>
      </c>
      <c r="F689" s="154" t="s">
        <v>472</v>
      </c>
      <c r="G689" s="154" t="s">
        <v>472</v>
      </c>
      <c r="H689" s="154" t="s">
        <v>472</v>
      </c>
      <c r="I689" s="154" t="s">
        <v>472</v>
      </c>
      <c r="J689" s="154"/>
    </row>
    <row r="690" spans="1:19">
      <c r="A690" s="155">
        <v>25476</v>
      </c>
      <c r="B690" s="154" t="s">
        <v>472</v>
      </c>
      <c r="C690" s="154">
        <v>10.246</v>
      </c>
      <c r="D690" s="154">
        <v>4.298</v>
      </c>
      <c r="E690" s="154">
        <v>3.9859999999999998</v>
      </c>
      <c r="F690" s="154" t="s">
        <v>472</v>
      </c>
      <c r="G690" s="154" t="s">
        <v>472</v>
      </c>
      <c r="H690" s="154" t="s">
        <v>472</v>
      </c>
      <c r="I690" s="154" t="s">
        <v>472</v>
      </c>
      <c r="J690" s="154"/>
    </row>
    <row r="691" spans="1:19">
      <c r="A691" s="155">
        <v>25507</v>
      </c>
      <c r="B691" s="154" t="s">
        <v>472</v>
      </c>
      <c r="C691" s="154">
        <v>10.284000000000001</v>
      </c>
      <c r="D691" s="154">
        <v>4.3029999999999999</v>
      </c>
      <c r="E691" s="154">
        <v>3.9910000000000001</v>
      </c>
      <c r="F691" s="154" t="s">
        <v>472</v>
      </c>
      <c r="G691" s="154" t="s">
        <v>472</v>
      </c>
      <c r="H691" s="154" t="s">
        <v>472</v>
      </c>
      <c r="I691" s="154" t="s">
        <v>472</v>
      </c>
      <c r="J691" s="154"/>
    </row>
    <row r="692" spans="1:19">
      <c r="A692" s="155">
        <v>25537</v>
      </c>
      <c r="B692" s="154" t="s">
        <v>472</v>
      </c>
      <c r="C692" s="154">
        <v>10.365</v>
      </c>
      <c r="D692" s="154">
        <v>4.3250000000000002</v>
      </c>
      <c r="E692" s="154">
        <v>4.0190000000000001</v>
      </c>
      <c r="F692" s="154" t="s">
        <v>472</v>
      </c>
      <c r="G692" s="154" t="s">
        <v>472</v>
      </c>
      <c r="H692" s="154" t="s">
        <v>472</v>
      </c>
      <c r="I692" s="154" t="s">
        <v>472</v>
      </c>
      <c r="J692" s="154"/>
    </row>
    <row r="693" spans="1:19">
      <c r="A693" s="155">
        <v>25568</v>
      </c>
      <c r="B693" s="154" t="s">
        <v>472</v>
      </c>
      <c r="C693" s="154">
        <v>10.327</v>
      </c>
      <c r="D693" s="154">
        <v>4.3079999999999998</v>
      </c>
      <c r="E693" s="154">
        <v>4.0090000000000003</v>
      </c>
      <c r="F693" s="154" t="s">
        <v>472</v>
      </c>
      <c r="G693" s="154" t="s">
        <v>472</v>
      </c>
      <c r="H693" s="154" t="s">
        <v>472</v>
      </c>
      <c r="I693" s="154" t="s">
        <v>472</v>
      </c>
      <c r="J693" s="154"/>
    </row>
    <row r="694" spans="1:19">
      <c r="A694" s="155">
        <v>25598</v>
      </c>
      <c r="B694" s="154" t="s">
        <v>472</v>
      </c>
      <c r="C694" s="154">
        <v>10.353400000000001</v>
      </c>
      <c r="D694" s="154">
        <v>4.3133999999999997</v>
      </c>
      <c r="E694" s="154">
        <v>4.0195999999999996</v>
      </c>
      <c r="F694" s="154" t="s">
        <v>472</v>
      </c>
      <c r="G694" s="154" t="s">
        <v>472</v>
      </c>
      <c r="H694" s="154" t="s">
        <v>472</v>
      </c>
      <c r="I694" s="154" t="s">
        <v>472</v>
      </c>
      <c r="J694" s="154"/>
      <c r="K694" s="162"/>
      <c r="L694" s="152" t="str">
        <f>VLOOKUP($A694,'SNB-ExchangeRateDaily'!$A$22:$I$11379,2,)</f>
        <v>M</v>
      </c>
      <c r="M694" s="152">
        <f>VLOOKUP($A694,'SNB-ExchangeRateDaily'!$A$22:$I$11379,3,)</f>
        <v>10.34</v>
      </c>
      <c r="N694" s="152">
        <f>VLOOKUP($A694,'SNB-ExchangeRateDaily'!$A$22:$I$11379,4,)</f>
        <v>4.3051000000000004</v>
      </c>
      <c r="O694" s="152">
        <f>VLOOKUP($A694,'SNB-ExchangeRateDaily'!$A$22:$I$11379,5,)</f>
        <v>4.0125000000000002</v>
      </c>
      <c r="P694" s="152" t="str">
        <f>VLOOKUP($A694,'SNB-ExchangeRateDaily'!$A$22:$I$11379,6,)</f>
        <v>M</v>
      </c>
      <c r="Q694" s="152" t="str">
        <f>VLOOKUP($A694,'SNB-ExchangeRateDaily'!$A$22:$I$11379,7,)</f>
        <v>M</v>
      </c>
      <c r="R694" s="152" t="str">
        <f>VLOOKUP($A694,'SNB-ExchangeRateDaily'!$A$22:$I$11379,8,)</f>
        <v>M</v>
      </c>
      <c r="S694" s="152" t="str">
        <f>VLOOKUP($A694,'SNB-ExchangeRateDaily'!$A$22:$I$11379,9,)</f>
        <v>M</v>
      </c>
    </row>
    <row r="695" spans="1:19">
      <c r="A695" s="155">
        <v>25626</v>
      </c>
      <c r="B695" s="154" t="s">
        <v>472</v>
      </c>
      <c r="C695" s="154">
        <v>10.3361</v>
      </c>
      <c r="D695" s="154">
        <v>4.2988</v>
      </c>
      <c r="E695" s="154">
        <v>4.0053000000000001</v>
      </c>
      <c r="F695" s="154" t="s">
        <v>472</v>
      </c>
      <c r="G695" s="154" t="s">
        <v>472</v>
      </c>
      <c r="H695" s="154" t="s">
        <v>472</v>
      </c>
      <c r="I695" s="154" t="s">
        <v>472</v>
      </c>
      <c r="J695" s="154"/>
      <c r="L695" s="152" t="str">
        <f>VLOOKUP($A695,'SNB-ExchangeRateDaily'!$A$22:$I$11379,2,)</f>
        <v>M</v>
      </c>
      <c r="M695" s="152">
        <f>VLOOKUP($A695,'SNB-ExchangeRateDaily'!$A$22:$I$11379,3,)</f>
        <v>10.361000000000001</v>
      </c>
      <c r="N695" s="152">
        <f>VLOOKUP($A695,'SNB-ExchangeRateDaily'!$A$22:$I$11379,4,)</f>
        <v>4.3034999999999997</v>
      </c>
      <c r="O695" s="152">
        <f>VLOOKUP($A695,'SNB-ExchangeRateDaily'!$A$22:$I$11379,5,)</f>
        <v>4.0112500000000004</v>
      </c>
      <c r="P695" s="152" t="str">
        <f>VLOOKUP($A695,'SNB-ExchangeRateDaily'!$A$22:$I$11379,6,)</f>
        <v>M</v>
      </c>
      <c r="Q695" s="152" t="str">
        <f>VLOOKUP($A695,'SNB-ExchangeRateDaily'!$A$22:$I$11379,7,)</f>
        <v>M</v>
      </c>
      <c r="R695" s="152" t="str">
        <f>VLOOKUP($A695,'SNB-ExchangeRateDaily'!$A$22:$I$11379,8,)</f>
        <v>M</v>
      </c>
      <c r="S695" s="152" t="str">
        <f>VLOOKUP($A695,'SNB-ExchangeRateDaily'!$A$22:$I$11379,9,)</f>
        <v>M</v>
      </c>
    </row>
    <row r="696" spans="1:19">
      <c r="A696" s="155">
        <v>25658</v>
      </c>
      <c r="B696" s="154" t="s">
        <v>472</v>
      </c>
      <c r="C696" s="154">
        <v>10.367800000000001</v>
      </c>
      <c r="D696" s="154">
        <v>4.3093000000000004</v>
      </c>
      <c r="E696" s="154">
        <v>4.0160999999999998</v>
      </c>
      <c r="F696" s="154" t="s">
        <v>472</v>
      </c>
      <c r="G696" s="154" t="s">
        <v>472</v>
      </c>
      <c r="H696" s="154" t="s">
        <v>472</v>
      </c>
      <c r="I696" s="154" t="s">
        <v>472</v>
      </c>
      <c r="J696" s="154"/>
      <c r="L696" s="152" t="str">
        <f>VLOOKUP($A696,'SNB-ExchangeRateDaily'!$A$22:$I$11379,2,)</f>
        <v>M</v>
      </c>
      <c r="M696" s="152">
        <f>VLOOKUP($A696,'SNB-ExchangeRateDaily'!$A$22:$I$11379,3,)</f>
        <v>10.37</v>
      </c>
      <c r="N696" s="152">
        <f>VLOOKUP($A696,'SNB-ExchangeRateDaily'!$A$22:$I$11379,4,)</f>
        <v>4.3090000000000002</v>
      </c>
      <c r="O696" s="152">
        <f>VLOOKUP($A696,'SNB-ExchangeRateDaily'!$A$22:$I$11379,5,)</f>
        <v>4.0162500000000003</v>
      </c>
      <c r="P696" s="152" t="str">
        <f>VLOOKUP($A696,'SNB-ExchangeRateDaily'!$A$22:$I$11379,6,)</f>
        <v>M</v>
      </c>
      <c r="Q696" s="152" t="str">
        <f>VLOOKUP($A696,'SNB-ExchangeRateDaily'!$A$22:$I$11379,7,)</f>
        <v>M</v>
      </c>
      <c r="R696" s="152" t="str">
        <f>VLOOKUP($A696,'SNB-ExchangeRateDaily'!$A$22:$I$11379,8,)</f>
        <v>M</v>
      </c>
      <c r="S696" s="152" t="str">
        <f>VLOOKUP($A696,'SNB-ExchangeRateDaily'!$A$22:$I$11379,9,)</f>
        <v>M</v>
      </c>
    </row>
    <row r="697" spans="1:19">
      <c r="A697" s="155">
        <v>25688</v>
      </c>
      <c r="B697" s="154" t="s">
        <v>472</v>
      </c>
      <c r="C697" s="154">
        <v>10.3499</v>
      </c>
      <c r="D697" s="154">
        <v>4.3014999999999999</v>
      </c>
      <c r="E697" s="154">
        <v>4.0087999999999999</v>
      </c>
      <c r="F697" s="154" t="s">
        <v>472</v>
      </c>
      <c r="G697" s="154" t="s">
        <v>472</v>
      </c>
      <c r="H697" s="154" t="s">
        <v>472</v>
      </c>
      <c r="I697" s="154" t="s">
        <v>472</v>
      </c>
      <c r="J697" s="154"/>
      <c r="L697" s="152" t="str">
        <f>VLOOKUP($A697,'SNB-ExchangeRateDaily'!$A$22:$I$11379,2,)</f>
        <v>M</v>
      </c>
      <c r="M697" s="152">
        <f>VLOOKUP($A697,'SNB-ExchangeRateDaily'!$A$22:$I$11379,3,)</f>
        <v>10.346</v>
      </c>
      <c r="N697" s="152">
        <f>VLOOKUP($A697,'SNB-ExchangeRateDaily'!$A$22:$I$11379,4,)</f>
        <v>4.3015999999999996</v>
      </c>
      <c r="O697" s="152">
        <f>VLOOKUP($A697,'SNB-ExchangeRateDaily'!$A$22:$I$11379,5,)</f>
        <v>4.00875</v>
      </c>
      <c r="P697" s="152" t="str">
        <f>VLOOKUP($A697,'SNB-ExchangeRateDaily'!$A$22:$I$11379,6,)</f>
        <v>M</v>
      </c>
      <c r="Q697" s="152" t="str">
        <f>VLOOKUP($A697,'SNB-ExchangeRateDaily'!$A$22:$I$11379,7,)</f>
        <v>M</v>
      </c>
      <c r="R697" s="152" t="str">
        <f>VLOOKUP($A697,'SNB-ExchangeRateDaily'!$A$22:$I$11379,8,)</f>
        <v>M</v>
      </c>
      <c r="S697" s="152" t="str">
        <f>VLOOKUP($A697,'SNB-ExchangeRateDaily'!$A$22:$I$11379,9,)</f>
        <v>M</v>
      </c>
    </row>
    <row r="698" spans="1:19">
      <c r="A698" s="155">
        <v>25717</v>
      </c>
      <c r="B698" s="154" t="s">
        <v>472</v>
      </c>
      <c r="C698" s="154">
        <v>10.3598</v>
      </c>
      <c r="D698" s="154">
        <v>4.3099999999999996</v>
      </c>
      <c r="E698" s="154">
        <v>4.0162000000000004</v>
      </c>
      <c r="F698" s="154" t="s">
        <v>472</v>
      </c>
      <c r="G698" s="154" t="s">
        <v>472</v>
      </c>
      <c r="H698" s="154" t="s">
        <v>472</v>
      </c>
      <c r="I698" s="154" t="s">
        <v>472</v>
      </c>
      <c r="J698" s="154"/>
      <c r="L698" s="152" t="str">
        <f>VLOOKUP($A698,'SNB-ExchangeRateDaily'!$A$22:$I$11379,2,)</f>
        <v>M</v>
      </c>
      <c r="M698" s="152">
        <f>VLOOKUP($A698,'SNB-ExchangeRateDaily'!$A$22:$I$11379,3,)</f>
        <v>10.381500000000001</v>
      </c>
      <c r="N698" s="152">
        <f>VLOOKUP($A698,'SNB-ExchangeRateDaily'!$A$22:$I$11379,4,)</f>
        <v>4.3231999999999999</v>
      </c>
      <c r="O698" s="152">
        <f>VLOOKUP($A698,'SNB-ExchangeRateDaily'!$A$22:$I$11379,5,)</f>
        <v>4.0237499999999997</v>
      </c>
      <c r="P698" s="152" t="str">
        <f>VLOOKUP($A698,'SNB-ExchangeRateDaily'!$A$22:$I$11379,6,)</f>
        <v>M</v>
      </c>
      <c r="Q698" s="152" t="str">
        <f>VLOOKUP($A698,'SNB-ExchangeRateDaily'!$A$22:$I$11379,7,)</f>
        <v>M</v>
      </c>
      <c r="R698" s="152" t="str">
        <f>VLOOKUP($A698,'SNB-ExchangeRateDaily'!$A$22:$I$11379,8,)</f>
        <v>M</v>
      </c>
      <c r="S698" s="152" t="str">
        <f>VLOOKUP($A698,'SNB-ExchangeRateDaily'!$A$22:$I$11379,9,)</f>
        <v>M</v>
      </c>
    </row>
    <row r="699" spans="1:19">
      <c r="A699" s="155">
        <v>25749</v>
      </c>
      <c r="B699" s="154" t="s">
        <v>472</v>
      </c>
      <c r="C699" s="154">
        <v>10.3445</v>
      </c>
      <c r="D699" s="154">
        <v>4.3140000000000001</v>
      </c>
      <c r="E699" s="154">
        <v>4.1561000000000003</v>
      </c>
      <c r="F699" s="154" t="s">
        <v>472</v>
      </c>
      <c r="G699" s="154" t="s">
        <v>472</v>
      </c>
      <c r="H699" s="154" t="s">
        <v>472</v>
      </c>
      <c r="I699" s="154" t="s">
        <v>472</v>
      </c>
      <c r="J699" s="154"/>
      <c r="L699" s="152" t="str">
        <f>VLOOKUP($A699,'SNB-ExchangeRateDaily'!$A$22:$I$11379,2,)</f>
        <v>M</v>
      </c>
      <c r="M699" s="152">
        <f>VLOOKUP($A699,'SNB-ExchangeRateDaily'!$A$22:$I$11379,3,)</f>
        <v>10.3415</v>
      </c>
      <c r="N699" s="152">
        <f>VLOOKUP($A699,'SNB-ExchangeRateDaily'!$A$22:$I$11379,4,)</f>
        <v>4.3169000000000004</v>
      </c>
      <c r="O699" s="152">
        <f>VLOOKUP($A699,'SNB-ExchangeRateDaily'!$A$22:$I$11379,5,)</f>
        <v>4.1675000000000004</v>
      </c>
      <c r="P699" s="152" t="str">
        <f>VLOOKUP($A699,'SNB-ExchangeRateDaily'!$A$22:$I$11379,6,)</f>
        <v>M</v>
      </c>
      <c r="Q699" s="152" t="str">
        <f>VLOOKUP($A699,'SNB-ExchangeRateDaily'!$A$22:$I$11379,7,)</f>
        <v>M</v>
      </c>
      <c r="R699" s="152" t="str">
        <f>VLOOKUP($A699,'SNB-ExchangeRateDaily'!$A$22:$I$11379,8,)</f>
        <v>M</v>
      </c>
      <c r="S699" s="152" t="str">
        <f>VLOOKUP($A699,'SNB-ExchangeRateDaily'!$A$22:$I$11379,9,)</f>
        <v>M</v>
      </c>
    </row>
    <row r="700" spans="1:19">
      <c r="A700" s="155">
        <v>25780</v>
      </c>
      <c r="B700" s="154" t="s">
        <v>472</v>
      </c>
      <c r="C700" s="154">
        <v>10.2879</v>
      </c>
      <c r="D700" s="154">
        <v>4.3033999999999999</v>
      </c>
      <c r="E700" s="154">
        <v>4.1673</v>
      </c>
      <c r="F700" s="154" t="s">
        <v>472</v>
      </c>
      <c r="G700" s="154" t="s">
        <v>472</v>
      </c>
      <c r="H700" s="154" t="s">
        <v>472</v>
      </c>
      <c r="I700" s="154" t="s">
        <v>472</v>
      </c>
      <c r="J700" s="154"/>
      <c r="L700" s="152" t="str">
        <f>VLOOKUP($A700,'SNB-ExchangeRateDaily'!$A$22:$I$11379,2,)</f>
        <v>M</v>
      </c>
      <c r="M700" s="152">
        <f>VLOOKUP($A700,'SNB-ExchangeRateDaily'!$A$22:$I$11379,3,)</f>
        <v>10.288499999999999</v>
      </c>
      <c r="N700" s="152">
        <f>VLOOKUP($A700,'SNB-ExchangeRateDaily'!$A$22:$I$11379,4,)</f>
        <v>4.3037000000000001</v>
      </c>
      <c r="O700" s="152">
        <f>VLOOKUP($A700,'SNB-ExchangeRateDaily'!$A$22:$I$11379,5,)</f>
        <v>4.1912500000000001</v>
      </c>
      <c r="P700" s="152" t="str">
        <f>VLOOKUP($A700,'SNB-ExchangeRateDaily'!$A$22:$I$11379,6,)</f>
        <v>M</v>
      </c>
      <c r="Q700" s="152" t="str">
        <f>VLOOKUP($A700,'SNB-ExchangeRateDaily'!$A$22:$I$11379,7,)</f>
        <v>M</v>
      </c>
      <c r="R700" s="152" t="str">
        <f>VLOOKUP($A700,'SNB-ExchangeRateDaily'!$A$22:$I$11379,8,)</f>
        <v>M</v>
      </c>
      <c r="S700" s="152" t="str">
        <f>VLOOKUP($A700,'SNB-ExchangeRateDaily'!$A$22:$I$11379,9,)</f>
        <v>M</v>
      </c>
    </row>
    <row r="701" spans="1:19">
      <c r="A701" s="155">
        <v>25811</v>
      </c>
      <c r="B701" s="154" t="s">
        <v>472</v>
      </c>
      <c r="C701" s="154">
        <v>10.2706</v>
      </c>
      <c r="D701" s="154">
        <v>4.3011999999999997</v>
      </c>
      <c r="E701" s="154">
        <v>4.2088000000000001</v>
      </c>
      <c r="F701" s="154" t="s">
        <v>472</v>
      </c>
      <c r="G701" s="154" t="s">
        <v>472</v>
      </c>
      <c r="H701" s="154" t="s">
        <v>472</v>
      </c>
      <c r="I701" s="154" t="s">
        <v>472</v>
      </c>
      <c r="J701" s="154"/>
      <c r="L701" s="152" t="str">
        <f>VLOOKUP($A701,'SNB-ExchangeRateDaily'!$A$22:$I$11379,2,)</f>
        <v>M</v>
      </c>
      <c r="M701" s="152">
        <f>VLOOKUP($A701,'SNB-ExchangeRateDaily'!$A$22:$I$11379,3,)</f>
        <v>10.254</v>
      </c>
      <c r="N701" s="152">
        <f>VLOOKUP($A701,'SNB-ExchangeRateDaily'!$A$22:$I$11379,4,)</f>
        <v>4.3025000000000002</v>
      </c>
      <c r="O701" s="152">
        <f>VLOOKUP($A701,'SNB-ExchangeRateDaily'!$A$22:$I$11379,5,)</f>
        <v>4.2275</v>
      </c>
      <c r="P701" s="152" t="str">
        <f>VLOOKUP($A701,'SNB-ExchangeRateDaily'!$A$22:$I$11379,6,)</f>
        <v>M</v>
      </c>
      <c r="Q701" s="152" t="str">
        <f>VLOOKUP($A701,'SNB-ExchangeRateDaily'!$A$22:$I$11379,7,)</f>
        <v>M</v>
      </c>
      <c r="R701" s="152" t="str">
        <f>VLOOKUP($A701,'SNB-ExchangeRateDaily'!$A$22:$I$11379,8,)</f>
        <v>M</v>
      </c>
      <c r="S701" s="152" t="str">
        <f>VLOOKUP($A701,'SNB-ExchangeRateDaily'!$A$22:$I$11379,9,)</f>
        <v>M</v>
      </c>
    </row>
    <row r="702" spans="1:19">
      <c r="A702" s="155">
        <v>25841</v>
      </c>
      <c r="B702" s="154" t="s">
        <v>472</v>
      </c>
      <c r="C702" s="154">
        <v>10.2682</v>
      </c>
      <c r="D702" s="154">
        <v>4.3057999999999996</v>
      </c>
      <c r="E702" s="154">
        <v>4.2359</v>
      </c>
      <c r="F702" s="154" t="s">
        <v>472</v>
      </c>
      <c r="G702" s="154" t="s">
        <v>472</v>
      </c>
      <c r="H702" s="154" t="s">
        <v>472</v>
      </c>
      <c r="I702" s="154" t="s">
        <v>472</v>
      </c>
      <c r="J702" s="154"/>
      <c r="L702" s="152" t="str">
        <f>VLOOKUP($A702,'SNB-ExchangeRateDaily'!$A$22:$I$11379,2,)</f>
        <v>M</v>
      </c>
      <c r="M702" s="152">
        <f>VLOOKUP($A702,'SNB-ExchangeRateDaily'!$A$22:$I$11379,3,)</f>
        <v>10.333</v>
      </c>
      <c r="N702" s="152">
        <f>VLOOKUP($A702,'SNB-ExchangeRateDaily'!$A$22:$I$11379,4,)</f>
        <v>4.327</v>
      </c>
      <c r="O702" s="152">
        <f>VLOOKUP($A702,'SNB-ExchangeRateDaily'!$A$22:$I$11379,5,)</f>
        <v>4.2432499999999997</v>
      </c>
      <c r="P702" s="152" t="str">
        <f>VLOOKUP($A702,'SNB-ExchangeRateDaily'!$A$22:$I$11379,6,)</f>
        <v>M</v>
      </c>
      <c r="Q702" s="152" t="str">
        <f>VLOOKUP($A702,'SNB-ExchangeRateDaily'!$A$22:$I$11379,7,)</f>
        <v>M</v>
      </c>
      <c r="R702" s="152" t="str">
        <f>VLOOKUP($A702,'SNB-ExchangeRateDaily'!$A$22:$I$11379,8,)</f>
        <v>M</v>
      </c>
      <c r="S702" s="152" t="str">
        <f>VLOOKUP($A702,'SNB-ExchangeRateDaily'!$A$22:$I$11379,9,)</f>
        <v>M</v>
      </c>
    </row>
    <row r="703" spans="1:19">
      <c r="A703" s="155">
        <v>25872</v>
      </c>
      <c r="B703" s="154" t="s">
        <v>472</v>
      </c>
      <c r="C703" s="154">
        <v>10.335699999999999</v>
      </c>
      <c r="D703" s="154">
        <v>4.3296000000000001</v>
      </c>
      <c r="E703" s="154">
        <v>4.2366999999999999</v>
      </c>
      <c r="F703" s="154" t="s">
        <v>472</v>
      </c>
      <c r="G703" s="154" t="s">
        <v>472</v>
      </c>
      <c r="H703" s="154" t="s">
        <v>472</v>
      </c>
      <c r="I703" s="154" t="s">
        <v>472</v>
      </c>
      <c r="J703" s="154"/>
      <c r="L703" s="152" t="e">
        <f>VLOOKUP($A703,'SNB-ExchangeRateDaily'!$A$22:$I$11379,2,)</f>
        <v>#N/A</v>
      </c>
      <c r="M703" s="152" t="e">
        <f>VLOOKUP($A703,'SNB-ExchangeRateDaily'!$A$22:$I$11379,3,)</f>
        <v>#N/A</v>
      </c>
      <c r="N703" s="152" t="e">
        <f>VLOOKUP($A703,'SNB-ExchangeRateDaily'!$A$22:$I$11379,4,)</f>
        <v>#N/A</v>
      </c>
      <c r="O703" s="152" t="e">
        <f>VLOOKUP($A703,'SNB-ExchangeRateDaily'!$A$22:$I$11379,5,)</f>
        <v>#N/A</v>
      </c>
      <c r="P703" s="152" t="e">
        <f>VLOOKUP($A703,'SNB-ExchangeRateDaily'!$A$22:$I$11379,6,)</f>
        <v>#N/A</v>
      </c>
      <c r="Q703" s="152" t="e">
        <f>VLOOKUP($A703,'SNB-ExchangeRateDaily'!$A$22:$I$11379,7,)</f>
        <v>#N/A</v>
      </c>
      <c r="R703" s="152" t="e">
        <f>VLOOKUP($A703,'SNB-ExchangeRateDaily'!$A$22:$I$11379,8,)</f>
        <v>#N/A</v>
      </c>
      <c r="S703" s="152" t="e">
        <f>VLOOKUP($A703,'SNB-ExchangeRateDaily'!$A$22:$I$11379,9,)</f>
        <v>#N/A</v>
      </c>
    </row>
    <row r="704" spans="1:19">
      <c r="A704" s="155">
        <v>25902</v>
      </c>
      <c r="B704" s="154" t="s">
        <v>472</v>
      </c>
      <c r="C704" s="154">
        <v>10.3223</v>
      </c>
      <c r="D704" s="154">
        <v>4.3186999999999998</v>
      </c>
      <c r="E704" s="154">
        <v>4.2316000000000003</v>
      </c>
      <c r="F704" s="154" t="s">
        <v>472</v>
      </c>
      <c r="G704" s="154" t="s">
        <v>472</v>
      </c>
      <c r="H704" s="154" t="s">
        <v>472</v>
      </c>
      <c r="I704" s="154" t="s">
        <v>472</v>
      </c>
      <c r="J704" s="154"/>
      <c r="L704" s="152" t="str">
        <f>VLOOKUP($A704,'SNB-ExchangeRateDaily'!$A$22:$I$11379,2,)</f>
        <v>M</v>
      </c>
      <c r="M704" s="152">
        <f>VLOOKUP($A704,'SNB-ExchangeRateDaily'!$A$22:$I$11379,3,)</f>
        <v>10.3</v>
      </c>
      <c r="N704" s="152">
        <f>VLOOKUP($A704,'SNB-ExchangeRateDaily'!$A$22:$I$11379,4,)</f>
        <v>4.3116000000000003</v>
      </c>
      <c r="O704" s="152">
        <f>VLOOKUP($A704,'SNB-ExchangeRateDaily'!$A$22:$I$11379,5,)</f>
        <v>4.2287499999999998</v>
      </c>
      <c r="P704" s="152" t="str">
        <f>VLOOKUP($A704,'SNB-ExchangeRateDaily'!$A$22:$I$11379,6,)</f>
        <v>M</v>
      </c>
      <c r="Q704" s="152" t="str">
        <f>VLOOKUP($A704,'SNB-ExchangeRateDaily'!$A$22:$I$11379,7,)</f>
        <v>M</v>
      </c>
      <c r="R704" s="152" t="str">
        <f>VLOOKUP($A704,'SNB-ExchangeRateDaily'!$A$22:$I$11379,8,)</f>
        <v>M</v>
      </c>
      <c r="S704" s="152" t="str">
        <f>VLOOKUP($A704,'SNB-ExchangeRateDaily'!$A$22:$I$11379,9,)</f>
        <v>M</v>
      </c>
    </row>
    <row r="705" spans="1:19">
      <c r="A705" s="155">
        <v>25933</v>
      </c>
      <c r="B705" s="154" t="s">
        <v>472</v>
      </c>
      <c r="C705" s="154">
        <v>10.308199999999999</v>
      </c>
      <c r="D705" s="154">
        <v>4.3118999999999996</v>
      </c>
      <c r="E705" s="154">
        <v>4.2356999999999996</v>
      </c>
      <c r="F705" s="154" t="s">
        <v>472</v>
      </c>
      <c r="G705" s="154" t="s">
        <v>472</v>
      </c>
      <c r="H705" s="154" t="s">
        <v>472</v>
      </c>
      <c r="I705" s="154" t="s">
        <v>472</v>
      </c>
      <c r="J705" s="154"/>
      <c r="L705" s="152" t="str">
        <f>VLOOKUP($A705,'SNB-ExchangeRateDaily'!$A$22:$I$11379,2,)</f>
        <v>M</v>
      </c>
      <c r="M705" s="152">
        <f>VLOOKUP($A705,'SNB-ExchangeRateDaily'!$A$22:$I$11379,3,)</f>
        <v>10.329499999999999</v>
      </c>
      <c r="N705" s="152">
        <f>VLOOKUP($A705,'SNB-ExchangeRateDaily'!$A$22:$I$11379,4,)</f>
        <v>4.3162000000000003</v>
      </c>
      <c r="O705" s="152">
        <f>VLOOKUP($A705,'SNB-ExchangeRateDaily'!$A$22:$I$11379,5,)</f>
        <v>4.2699999999999996</v>
      </c>
      <c r="P705" s="152" t="str">
        <f>VLOOKUP($A705,'SNB-ExchangeRateDaily'!$A$22:$I$11379,6,)</f>
        <v>M</v>
      </c>
      <c r="Q705" s="152" t="str">
        <f>VLOOKUP($A705,'SNB-ExchangeRateDaily'!$A$22:$I$11379,7,)</f>
        <v>M</v>
      </c>
      <c r="R705" s="152" t="str">
        <f>VLOOKUP($A705,'SNB-ExchangeRateDaily'!$A$22:$I$11379,8,)</f>
        <v>M</v>
      </c>
      <c r="S705" s="152" t="str">
        <f>VLOOKUP($A705,'SNB-ExchangeRateDaily'!$A$22:$I$11379,9,)</f>
        <v>M</v>
      </c>
    </row>
    <row r="706" spans="1:19">
      <c r="A706" s="155">
        <v>25964</v>
      </c>
      <c r="B706" s="154" t="s">
        <v>472</v>
      </c>
      <c r="C706" s="154">
        <v>10.3529</v>
      </c>
      <c r="D706" s="154">
        <v>4.3048999999999999</v>
      </c>
      <c r="E706" s="154">
        <v>4.2515000000000001</v>
      </c>
      <c r="F706" s="154" t="s">
        <v>472</v>
      </c>
      <c r="G706" s="154" t="s">
        <v>472</v>
      </c>
      <c r="H706" s="154" t="s">
        <v>472</v>
      </c>
      <c r="I706" s="154" t="s">
        <v>472</v>
      </c>
      <c r="J706" s="154"/>
      <c r="L706" s="152" t="e">
        <f>VLOOKUP($A706,'SNB-ExchangeRateDaily'!$A$22:$I$11379,2,)</f>
        <v>#N/A</v>
      </c>
      <c r="M706" s="152" t="e">
        <f>VLOOKUP($A706,'SNB-ExchangeRateDaily'!$A$22:$I$11379,3,)</f>
        <v>#N/A</v>
      </c>
      <c r="N706" s="152" t="e">
        <f>VLOOKUP($A706,'SNB-ExchangeRateDaily'!$A$22:$I$11379,4,)</f>
        <v>#N/A</v>
      </c>
      <c r="O706" s="152" t="e">
        <f>VLOOKUP($A706,'SNB-ExchangeRateDaily'!$A$22:$I$11379,5,)</f>
        <v>#N/A</v>
      </c>
      <c r="P706" s="152" t="e">
        <f>VLOOKUP($A706,'SNB-ExchangeRateDaily'!$A$22:$I$11379,6,)</f>
        <v>#N/A</v>
      </c>
      <c r="Q706" s="152" t="e">
        <f>VLOOKUP($A706,'SNB-ExchangeRateDaily'!$A$22:$I$11379,7,)</f>
        <v>#N/A</v>
      </c>
      <c r="R706" s="152" t="e">
        <f>VLOOKUP($A706,'SNB-ExchangeRateDaily'!$A$22:$I$11379,8,)</f>
        <v>#N/A</v>
      </c>
      <c r="S706" s="152" t="e">
        <f>VLOOKUP($A706,'SNB-ExchangeRateDaily'!$A$22:$I$11379,9,)</f>
        <v>#N/A</v>
      </c>
    </row>
    <row r="707" spans="1:19">
      <c r="A707" s="155">
        <v>25992</v>
      </c>
      <c r="B707" s="154" t="s">
        <v>472</v>
      </c>
      <c r="C707" s="154">
        <v>10.387</v>
      </c>
      <c r="D707" s="154">
        <v>4.2972999999999999</v>
      </c>
      <c r="E707" s="154">
        <v>4.2630999999999997</v>
      </c>
      <c r="F707" s="154" t="s">
        <v>472</v>
      </c>
      <c r="G707" s="154" t="s">
        <v>472</v>
      </c>
      <c r="H707" s="154" t="s">
        <v>472</v>
      </c>
      <c r="I707" s="154" t="s">
        <v>472</v>
      </c>
      <c r="J707" s="154"/>
      <c r="L707" s="152" t="e">
        <f>VLOOKUP($A707,'SNB-ExchangeRateDaily'!$A$22:$I$11379,2,)</f>
        <v>#N/A</v>
      </c>
      <c r="M707" s="152" t="e">
        <f>VLOOKUP($A707,'SNB-ExchangeRateDaily'!$A$22:$I$11379,3,)</f>
        <v>#N/A</v>
      </c>
      <c r="N707" s="152" t="e">
        <f>VLOOKUP($A707,'SNB-ExchangeRateDaily'!$A$22:$I$11379,4,)</f>
        <v>#N/A</v>
      </c>
      <c r="O707" s="152" t="e">
        <f>VLOOKUP($A707,'SNB-ExchangeRateDaily'!$A$22:$I$11379,5,)</f>
        <v>#N/A</v>
      </c>
      <c r="P707" s="152" t="e">
        <f>VLOOKUP($A707,'SNB-ExchangeRateDaily'!$A$22:$I$11379,6,)</f>
        <v>#N/A</v>
      </c>
      <c r="Q707" s="152" t="e">
        <f>VLOOKUP($A707,'SNB-ExchangeRateDaily'!$A$22:$I$11379,7,)</f>
        <v>#N/A</v>
      </c>
      <c r="R707" s="152" t="e">
        <f>VLOOKUP($A707,'SNB-ExchangeRateDaily'!$A$22:$I$11379,8,)</f>
        <v>#N/A</v>
      </c>
      <c r="S707" s="152" t="e">
        <f>VLOOKUP($A707,'SNB-ExchangeRateDaily'!$A$22:$I$11379,9,)</f>
        <v>#N/A</v>
      </c>
    </row>
    <row r="708" spans="1:19">
      <c r="A708" s="155">
        <v>26023</v>
      </c>
      <c r="B708" s="154" t="s">
        <v>472</v>
      </c>
      <c r="C708" s="154">
        <v>10.3988</v>
      </c>
      <c r="D708" s="154">
        <v>4.2998000000000003</v>
      </c>
      <c r="E708" s="154">
        <v>4.2713999999999999</v>
      </c>
      <c r="F708" s="154" t="s">
        <v>472</v>
      </c>
      <c r="G708" s="154" t="s">
        <v>472</v>
      </c>
      <c r="H708" s="154" t="s">
        <v>472</v>
      </c>
      <c r="I708" s="154" t="s">
        <v>472</v>
      </c>
      <c r="J708" s="154"/>
      <c r="L708" s="152" t="str">
        <f>VLOOKUP($A708,'SNB-ExchangeRateDaily'!$A$22:$I$11379,2,)</f>
        <v>M</v>
      </c>
      <c r="M708" s="152">
        <f>VLOOKUP($A708,'SNB-ExchangeRateDaily'!$A$22:$I$11379,3,)</f>
        <v>10.388500000000001</v>
      </c>
      <c r="N708" s="152">
        <f>VLOOKUP($A708,'SNB-ExchangeRateDaily'!$A$22:$I$11379,4,)</f>
        <v>4.2949999999999999</v>
      </c>
      <c r="O708" s="152">
        <f>VLOOKUP($A708,'SNB-ExchangeRateDaily'!$A$22:$I$11379,5,)</f>
        <v>4.26</v>
      </c>
      <c r="P708" s="152" t="str">
        <f>VLOOKUP($A708,'SNB-ExchangeRateDaily'!$A$22:$I$11379,6,)</f>
        <v>M</v>
      </c>
      <c r="Q708" s="152" t="str">
        <f>VLOOKUP($A708,'SNB-ExchangeRateDaily'!$A$22:$I$11379,7,)</f>
        <v>M</v>
      </c>
      <c r="R708" s="152" t="str">
        <f>VLOOKUP($A708,'SNB-ExchangeRateDaily'!$A$22:$I$11379,8,)</f>
        <v>M</v>
      </c>
      <c r="S708" s="152" t="str">
        <f>VLOOKUP($A708,'SNB-ExchangeRateDaily'!$A$22:$I$11379,9,)</f>
        <v>M</v>
      </c>
    </row>
    <row r="709" spans="1:19">
      <c r="A709" s="155">
        <v>26053</v>
      </c>
      <c r="B709" s="154" t="s">
        <v>472</v>
      </c>
      <c r="C709" s="154">
        <v>10.392300000000001</v>
      </c>
      <c r="D709" s="154">
        <v>4.2984999999999998</v>
      </c>
      <c r="E709" s="154">
        <v>4.2645</v>
      </c>
      <c r="F709" s="154" t="s">
        <v>472</v>
      </c>
      <c r="G709" s="154" t="s">
        <v>472</v>
      </c>
      <c r="H709" s="154" t="s">
        <v>472</v>
      </c>
      <c r="I709" s="154" t="s">
        <v>472</v>
      </c>
      <c r="J709" s="154"/>
      <c r="L709" s="152" t="str">
        <f>VLOOKUP($A709,'SNB-ExchangeRateDaily'!$A$22:$I$11379,2,)</f>
        <v>M</v>
      </c>
      <c r="M709" s="152">
        <f>VLOOKUP($A709,'SNB-ExchangeRateDaily'!$A$22:$I$11379,3,)</f>
        <v>10.39</v>
      </c>
      <c r="N709" s="152">
        <f>VLOOKUP($A709,'SNB-ExchangeRateDaily'!$A$22:$I$11379,4,)</f>
        <v>4.2949999999999999</v>
      </c>
      <c r="O709" s="152">
        <f>VLOOKUP($A709,'SNB-ExchangeRateDaily'!$A$22:$I$11379,5,)</f>
        <v>4.2575000000000003</v>
      </c>
      <c r="P709" s="152" t="str">
        <f>VLOOKUP($A709,'SNB-ExchangeRateDaily'!$A$22:$I$11379,6,)</f>
        <v>M</v>
      </c>
      <c r="Q709" s="152" t="str">
        <f>VLOOKUP($A709,'SNB-ExchangeRateDaily'!$A$22:$I$11379,7,)</f>
        <v>M</v>
      </c>
      <c r="R709" s="152" t="str">
        <f>VLOOKUP($A709,'SNB-ExchangeRateDaily'!$A$22:$I$11379,8,)</f>
        <v>M</v>
      </c>
      <c r="S709" s="152" t="str">
        <f>VLOOKUP($A709,'SNB-ExchangeRateDaily'!$A$22:$I$11379,9,)</f>
        <v>M</v>
      </c>
    </row>
    <row r="710" spans="1:19">
      <c r="A710" s="155">
        <v>26084</v>
      </c>
      <c r="B710" s="154" t="s">
        <v>472</v>
      </c>
      <c r="C710" s="154">
        <v>9.9529999999999994</v>
      </c>
      <c r="D710" s="154">
        <v>4.1153000000000004</v>
      </c>
      <c r="E710" s="154">
        <v>4.0777000000000001</v>
      </c>
      <c r="F710" s="154" t="s">
        <v>472</v>
      </c>
      <c r="G710" s="154" t="s">
        <v>472</v>
      </c>
      <c r="H710" s="154" t="s">
        <v>472</v>
      </c>
      <c r="I710" s="154" t="s">
        <v>472</v>
      </c>
      <c r="J710" s="154"/>
      <c r="L710" s="152" t="str">
        <f>VLOOKUP($A710,'SNB-ExchangeRateDaily'!$A$22:$I$11379,2,)</f>
        <v>M</v>
      </c>
      <c r="M710" s="152" t="str">
        <f>VLOOKUP($A710,'SNB-ExchangeRateDaily'!$A$22:$I$11379,3,)</f>
        <v>M</v>
      </c>
      <c r="N710" s="152" t="str">
        <f>VLOOKUP($A710,'SNB-ExchangeRateDaily'!$A$22:$I$11379,4,)</f>
        <v>M</v>
      </c>
      <c r="O710" s="152" t="str">
        <f>VLOOKUP($A710,'SNB-ExchangeRateDaily'!$A$22:$I$11379,5,)</f>
        <v>M</v>
      </c>
      <c r="P710" s="152" t="str">
        <f>VLOOKUP($A710,'SNB-ExchangeRateDaily'!$A$22:$I$11379,6,)</f>
        <v>M</v>
      </c>
      <c r="Q710" s="152" t="str">
        <f>VLOOKUP($A710,'SNB-ExchangeRateDaily'!$A$22:$I$11379,7,)</f>
        <v>M</v>
      </c>
      <c r="R710" s="152" t="str">
        <f>VLOOKUP($A710,'SNB-ExchangeRateDaily'!$A$22:$I$11379,8,)</f>
        <v>M</v>
      </c>
      <c r="S710" s="152" t="str">
        <f>VLOOKUP($A710,'SNB-ExchangeRateDaily'!$A$22:$I$11379,9,)</f>
        <v>M</v>
      </c>
    </row>
    <row r="711" spans="1:19">
      <c r="A711" s="155">
        <v>26114</v>
      </c>
      <c r="B711" s="154" t="s">
        <v>472</v>
      </c>
      <c r="C711" s="154">
        <v>9.8975000000000009</v>
      </c>
      <c r="D711" s="154">
        <v>4.0921000000000003</v>
      </c>
      <c r="E711" s="154">
        <v>4.008</v>
      </c>
      <c r="F711" s="154" t="s">
        <v>472</v>
      </c>
      <c r="G711" s="154" t="s">
        <v>472</v>
      </c>
      <c r="H711" s="154" t="s">
        <v>472</v>
      </c>
      <c r="I711" s="154" t="s">
        <v>472</v>
      </c>
      <c r="J711" s="154"/>
      <c r="L711" s="152" t="str">
        <f>VLOOKUP($A711,'SNB-ExchangeRateDaily'!$A$22:$I$11379,2,)</f>
        <v>M</v>
      </c>
      <c r="M711" s="152">
        <f>VLOOKUP($A711,'SNB-ExchangeRateDaily'!$A$22:$I$11379,3,)</f>
        <v>9.9134999999999991</v>
      </c>
      <c r="N711" s="152">
        <f>VLOOKUP($A711,'SNB-ExchangeRateDaily'!$A$22:$I$11379,4,)</f>
        <v>4.0972</v>
      </c>
      <c r="O711" s="152">
        <f>VLOOKUP($A711,'SNB-ExchangeRateDaily'!$A$22:$I$11379,5,)</f>
        <v>4.0049999999999999</v>
      </c>
      <c r="P711" s="152" t="str">
        <f>VLOOKUP($A711,'SNB-ExchangeRateDaily'!$A$22:$I$11379,6,)</f>
        <v>M</v>
      </c>
      <c r="Q711" s="152" t="str">
        <f>VLOOKUP($A711,'SNB-ExchangeRateDaily'!$A$22:$I$11379,7,)</f>
        <v>M</v>
      </c>
      <c r="R711" s="152" t="str">
        <f>VLOOKUP($A711,'SNB-ExchangeRateDaily'!$A$22:$I$11379,8,)</f>
        <v>M</v>
      </c>
      <c r="S711" s="152" t="str">
        <f>VLOOKUP($A711,'SNB-ExchangeRateDaily'!$A$22:$I$11379,9,)</f>
        <v>M</v>
      </c>
    </row>
    <row r="712" spans="1:19">
      <c r="A712" s="155">
        <v>26145</v>
      </c>
      <c r="B712" s="154" t="s">
        <v>472</v>
      </c>
      <c r="C712" s="154">
        <v>9.9021000000000008</v>
      </c>
      <c r="D712" s="154">
        <v>4.0941999999999998</v>
      </c>
      <c r="E712" s="154">
        <v>4.0076999999999998</v>
      </c>
      <c r="F712" s="154" t="s">
        <v>472</v>
      </c>
      <c r="G712" s="154" t="s">
        <v>472</v>
      </c>
      <c r="H712" s="154" t="s">
        <v>472</v>
      </c>
      <c r="I712" s="154" t="s">
        <v>472</v>
      </c>
      <c r="J712" s="154"/>
      <c r="L712" s="152" t="e">
        <f>VLOOKUP($A712,'SNB-ExchangeRateDaily'!$A$22:$I$11379,2,)</f>
        <v>#N/A</v>
      </c>
      <c r="M712" s="152" t="e">
        <f>VLOOKUP($A712,'SNB-ExchangeRateDaily'!$A$22:$I$11379,3,)</f>
        <v>#N/A</v>
      </c>
      <c r="N712" s="152" t="e">
        <f>VLOOKUP($A712,'SNB-ExchangeRateDaily'!$A$22:$I$11379,4,)</f>
        <v>#N/A</v>
      </c>
      <c r="O712" s="152" t="e">
        <f>VLOOKUP($A712,'SNB-ExchangeRateDaily'!$A$22:$I$11379,5,)</f>
        <v>#N/A</v>
      </c>
      <c r="P712" s="152" t="e">
        <f>VLOOKUP($A712,'SNB-ExchangeRateDaily'!$A$22:$I$11379,6,)</f>
        <v>#N/A</v>
      </c>
      <c r="Q712" s="152" t="e">
        <f>VLOOKUP($A712,'SNB-ExchangeRateDaily'!$A$22:$I$11379,7,)</f>
        <v>#N/A</v>
      </c>
      <c r="R712" s="152" t="e">
        <f>VLOOKUP($A712,'SNB-ExchangeRateDaily'!$A$22:$I$11379,8,)</f>
        <v>#N/A</v>
      </c>
      <c r="S712" s="152" t="e">
        <f>VLOOKUP($A712,'SNB-ExchangeRateDaily'!$A$22:$I$11379,9,)</f>
        <v>#N/A</v>
      </c>
    </row>
    <row r="713" spans="1:19">
      <c r="A713" s="155">
        <v>26176</v>
      </c>
      <c r="B713" s="154" t="s">
        <v>472</v>
      </c>
      <c r="C713" s="154">
        <v>9.7997999999999994</v>
      </c>
      <c r="D713" s="154">
        <v>4.0266000000000002</v>
      </c>
      <c r="E713" s="154">
        <v>3.9660000000000002</v>
      </c>
      <c r="F713" s="154" t="s">
        <v>472</v>
      </c>
      <c r="G713" s="154" t="s">
        <v>472</v>
      </c>
      <c r="H713" s="154" t="s">
        <v>472</v>
      </c>
      <c r="I713" s="154" t="s">
        <v>472</v>
      </c>
      <c r="J713" s="154"/>
      <c r="L713" s="152" t="str">
        <f>VLOOKUP($A713,'SNB-ExchangeRateDaily'!$A$22:$I$11379,2,)</f>
        <v>M</v>
      </c>
      <c r="M713" s="152">
        <f>VLOOKUP($A713,'SNB-ExchangeRateDaily'!$A$22:$I$11379,3,)</f>
        <v>9.8064999999999998</v>
      </c>
      <c r="N713" s="152">
        <f>VLOOKUP($A713,'SNB-ExchangeRateDaily'!$A$22:$I$11379,4,)</f>
        <v>3.9824999999999999</v>
      </c>
      <c r="O713" s="152">
        <f>VLOOKUP($A713,'SNB-ExchangeRateDaily'!$A$22:$I$11379,5,)</f>
        <v>3.9325000000000001</v>
      </c>
      <c r="P713" s="152" t="str">
        <f>VLOOKUP($A713,'SNB-ExchangeRateDaily'!$A$22:$I$11379,6,)</f>
        <v>M</v>
      </c>
      <c r="Q713" s="152" t="str">
        <f>VLOOKUP($A713,'SNB-ExchangeRateDaily'!$A$22:$I$11379,7,)</f>
        <v>M</v>
      </c>
      <c r="R713" s="152" t="str">
        <f>VLOOKUP($A713,'SNB-ExchangeRateDaily'!$A$22:$I$11379,8,)</f>
        <v>M</v>
      </c>
      <c r="S713" s="152" t="str">
        <f>VLOOKUP($A713,'SNB-ExchangeRateDaily'!$A$22:$I$11379,9,)</f>
        <v>M</v>
      </c>
    </row>
    <row r="714" spans="1:19">
      <c r="A714" s="155">
        <v>26206</v>
      </c>
      <c r="B714" s="154" t="s">
        <v>472</v>
      </c>
      <c r="C714" s="154">
        <v>9.8277999999999999</v>
      </c>
      <c r="D714" s="154">
        <v>3.9805999999999999</v>
      </c>
      <c r="E714" s="154">
        <v>3.9268000000000001</v>
      </c>
      <c r="F714" s="154" t="s">
        <v>472</v>
      </c>
      <c r="G714" s="154" t="s">
        <v>472</v>
      </c>
      <c r="H714" s="154" t="s">
        <v>472</v>
      </c>
      <c r="I714" s="154" t="s">
        <v>472</v>
      </c>
      <c r="J714" s="154"/>
      <c r="L714" s="152" t="str">
        <f>VLOOKUP($A714,'SNB-ExchangeRateDaily'!$A$22:$I$11379,2,)</f>
        <v>M</v>
      </c>
      <c r="M714" s="152">
        <f>VLOOKUP($A714,'SNB-ExchangeRateDaily'!$A$22:$I$11379,3,)</f>
        <v>9.8089999999999993</v>
      </c>
      <c r="N714" s="152">
        <f>VLOOKUP($A714,'SNB-ExchangeRateDaily'!$A$22:$I$11379,4,)</f>
        <v>3.95</v>
      </c>
      <c r="O714" s="152">
        <f>VLOOKUP($A714,'SNB-ExchangeRateDaily'!$A$22:$I$11379,5,)</f>
        <v>3.91</v>
      </c>
      <c r="P714" s="152" t="str">
        <f>VLOOKUP($A714,'SNB-ExchangeRateDaily'!$A$22:$I$11379,6,)</f>
        <v>M</v>
      </c>
      <c r="Q714" s="152" t="str">
        <f>VLOOKUP($A714,'SNB-ExchangeRateDaily'!$A$22:$I$11379,7,)</f>
        <v>M</v>
      </c>
      <c r="R714" s="152" t="str">
        <f>VLOOKUP($A714,'SNB-ExchangeRateDaily'!$A$22:$I$11379,8,)</f>
        <v>M</v>
      </c>
      <c r="S714" s="152" t="str">
        <f>VLOOKUP($A714,'SNB-ExchangeRateDaily'!$A$22:$I$11379,9,)</f>
        <v>M</v>
      </c>
    </row>
    <row r="715" spans="1:19">
      <c r="A715" s="155">
        <v>26237</v>
      </c>
      <c r="B715" s="154" t="s">
        <v>472</v>
      </c>
      <c r="C715" s="154">
        <v>9.8962000000000003</v>
      </c>
      <c r="D715" s="154">
        <v>3.9733999999999998</v>
      </c>
      <c r="E715" s="154">
        <v>3.9533</v>
      </c>
      <c r="F715" s="154" t="s">
        <v>472</v>
      </c>
      <c r="G715" s="154" t="s">
        <v>472</v>
      </c>
      <c r="H715" s="154" t="s">
        <v>472</v>
      </c>
      <c r="I715" s="154" t="s">
        <v>472</v>
      </c>
      <c r="J715" s="154"/>
      <c r="L715" s="152" t="e">
        <f>VLOOKUP($A715,'SNB-ExchangeRateDaily'!$A$22:$I$11379,2,)</f>
        <v>#N/A</v>
      </c>
      <c r="M715" s="152" t="e">
        <f>VLOOKUP($A715,'SNB-ExchangeRateDaily'!$A$22:$I$11379,3,)</f>
        <v>#N/A</v>
      </c>
      <c r="N715" s="152" t="e">
        <f>VLOOKUP($A715,'SNB-ExchangeRateDaily'!$A$22:$I$11379,4,)</f>
        <v>#N/A</v>
      </c>
      <c r="O715" s="152" t="e">
        <f>VLOOKUP($A715,'SNB-ExchangeRateDaily'!$A$22:$I$11379,5,)</f>
        <v>#N/A</v>
      </c>
      <c r="P715" s="152" t="e">
        <f>VLOOKUP($A715,'SNB-ExchangeRateDaily'!$A$22:$I$11379,6,)</f>
        <v>#N/A</v>
      </c>
      <c r="Q715" s="152" t="e">
        <f>VLOOKUP($A715,'SNB-ExchangeRateDaily'!$A$22:$I$11379,7,)</f>
        <v>#N/A</v>
      </c>
      <c r="R715" s="152" t="e">
        <f>VLOOKUP($A715,'SNB-ExchangeRateDaily'!$A$22:$I$11379,8,)</f>
        <v>#N/A</v>
      </c>
      <c r="S715" s="152" t="e">
        <f>VLOOKUP($A715,'SNB-ExchangeRateDaily'!$A$22:$I$11379,9,)</f>
        <v>#N/A</v>
      </c>
    </row>
    <row r="716" spans="1:19">
      <c r="A716" s="155">
        <v>26267</v>
      </c>
      <c r="B716" s="154" t="s">
        <v>472</v>
      </c>
      <c r="C716" s="154">
        <v>9.9229000000000003</v>
      </c>
      <c r="D716" s="154">
        <v>3.9778000000000002</v>
      </c>
      <c r="E716" s="154">
        <v>3.9645000000000001</v>
      </c>
      <c r="F716" s="154" t="s">
        <v>472</v>
      </c>
      <c r="G716" s="154" t="s">
        <v>472</v>
      </c>
      <c r="H716" s="154" t="s">
        <v>472</v>
      </c>
      <c r="I716" s="154" t="s">
        <v>472</v>
      </c>
      <c r="J716" s="154"/>
      <c r="L716" s="152" t="str">
        <f>VLOOKUP($A716,'SNB-ExchangeRateDaily'!$A$22:$I$11379,2,)</f>
        <v>M</v>
      </c>
      <c r="M716" s="152">
        <f>VLOOKUP($A716,'SNB-ExchangeRateDaily'!$A$22:$I$11379,3,)</f>
        <v>9.8559999999999999</v>
      </c>
      <c r="N716" s="152">
        <f>VLOOKUP($A716,'SNB-ExchangeRateDaily'!$A$22:$I$11379,4,)</f>
        <v>3.9521999999999999</v>
      </c>
      <c r="O716" s="152">
        <f>VLOOKUP($A716,'SNB-ExchangeRateDaily'!$A$22:$I$11379,5,)</f>
        <v>3.94</v>
      </c>
      <c r="P716" s="152" t="str">
        <f>VLOOKUP($A716,'SNB-ExchangeRateDaily'!$A$22:$I$11379,6,)</f>
        <v>M</v>
      </c>
      <c r="Q716" s="152" t="str">
        <f>VLOOKUP($A716,'SNB-ExchangeRateDaily'!$A$22:$I$11379,7,)</f>
        <v>M</v>
      </c>
      <c r="R716" s="152" t="str">
        <f>VLOOKUP($A716,'SNB-ExchangeRateDaily'!$A$22:$I$11379,8,)</f>
        <v>M</v>
      </c>
      <c r="S716" s="152" t="str">
        <f>VLOOKUP($A716,'SNB-ExchangeRateDaily'!$A$22:$I$11379,9,)</f>
        <v>M</v>
      </c>
    </row>
    <row r="717" spans="1:19">
      <c r="A717" s="155">
        <v>26298</v>
      </c>
      <c r="B717" s="154" t="s">
        <v>472</v>
      </c>
      <c r="C717" s="154">
        <v>9.8617000000000008</v>
      </c>
      <c r="D717" s="154">
        <v>3.9035000000000002</v>
      </c>
      <c r="E717" s="154">
        <v>3.9045000000000001</v>
      </c>
      <c r="F717" s="154" t="s">
        <v>472</v>
      </c>
      <c r="G717" s="154" t="s">
        <v>472</v>
      </c>
      <c r="H717" s="154" t="s">
        <v>472</v>
      </c>
      <c r="I717" s="154" t="s">
        <v>472</v>
      </c>
      <c r="J717" s="154"/>
      <c r="L717" s="152" t="str">
        <f>VLOOKUP($A717,'SNB-ExchangeRateDaily'!$A$22:$I$11379,2,)</f>
        <v>M</v>
      </c>
      <c r="M717" s="152">
        <f>VLOOKUP($A717,'SNB-ExchangeRateDaily'!$A$22:$I$11379,3,)</f>
        <v>9.9990000000000006</v>
      </c>
      <c r="N717" s="152">
        <f>VLOOKUP($A717,'SNB-ExchangeRateDaily'!$A$22:$I$11379,4,)</f>
        <v>3.915</v>
      </c>
      <c r="O717" s="152">
        <f>VLOOKUP($A717,'SNB-ExchangeRateDaily'!$A$22:$I$11379,5,)</f>
        <v>3.9087499999999999</v>
      </c>
      <c r="P717" s="152" t="str">
        <f>VLOOKUP($A717,'SNB-ExchangeRateDaily'!$A$22:$I$11379,6,)</f>
        <v>M</v>
      </c>
      <c r="Q717" s="152" t="str">
        <f>VLOOKUP($A717,'SNB-ExchangeRateDaily'!$A$22:$I$11379,7,)</f>
        <v>M</v>
      </c>
      <c r="R717" s="152" t="str">
        <f>VLOOKUP($A717,'SNB-ExchangeRateDaily'!$A$22:$I$11379,8,)</f>
        <v>M</v>
      </c>
      <c r="S717" s="152" t="str">
        <f>VLOOKUP($A717,'SNB-ExchangeRateDaily'!$A$22:$I$11379,9,)</f>
        <v>M</v>
      </c>
    </row>
    <row r="718" spans="1:19">
      <c r="A718" s="155">
        <v>26329</v>
      </c>
      <c r="B718" s="154" t="s">
        <v>472</v>
      </c>
      <c r="C718" s="154">
        <v>9.9992999999999999</v>
      </c>
      <c r="D718" s="154">
        <v>3.8900999999999999</v>
      </c>
      <c r="E718" s="154">
        <v>3.8679000000000001</v>
      </c>
      <c r="F718" s="154" t="s">
        <v>472</v>
      </c>
      <c r="G718" s="154">
        <v>1.2454000000000001</v>
      </c>
      <c r="H718" s="154" t="s">
        <v>472</v>
      </c>
      <c r="I718" s="154" t="s">
        <v>472</v>
      </c>
      <c r="J718" s="154"/>
      <c r="L718" s="152" t="str">
        <f>VLOOKUP($A718,'SNB-ExchangeRateDaily'!$A$22:$I$11379,2,)</f>
        <v>M</v>
      </c>
      <c r="M718" s="152">
        <f>VLOOKUP($A718,'SNB-ExchangeRateDaily'!$A$22:$I$11379,3,)</f>
        <v>10.045500000000001</v>
      </c>
      <c r="N718" s="152">
        <f>VLOOKUP($A718,'SNB-ExchangeRateDaily'!$A$22:$I$11379,4,)</f>
        <v>3.8719999999999999</v>
      </c>
      <c r="O718" s="152">
        <f>VLOOKUP($A718,'SNB-ExchangeRateDaily'!$A$22:$I$11379,5,)</f>
        <v>3.8544999999999998</v>
      </c>
      <c r="P718" s="152" t="str">
        <f>VLOOKUP($A718,'SNB-ExchangeRateDaily'!$A$22:$I$11379,6,)</f>
        <v>M</v>
      </c>
      <c r="Q718" s="152">
        <f>VLOOKUP($A718,'SNB-ExchangeRateDaily'!$A$22:$I$11379,7,)</f>
        <v>1.2476</v>
      </c>
      <c r="R718" s="152" t="str">
        <f>VLOOKUP($A718,'SNB-ExchangeRateDaily'!$A$22:$I$11379,8,)</f>
        <v>M</v>
      </c>
      <c r="S718" s="152" t="str">
        <f>VLOOKUP($A718,'SNB-ExchangeRateDaily'!$A$22:$I$11379,9,)</f>
        <v>M</v>
      </c>
    </row>
    <row r="719" spans="1:19">
      <c r="A719" s="155">
        <v>26358</v>
      </c>
      <c r="B719" s="154" t="s">
        <v>472</v>
      </c>
      <c r="C719" s="154">
        <v>10.040800000000001</v>
      </c>
      <c r="D719" s="154">
        <v>3.8576999999999999</v>
      </c>
      <c r="E719" s="154">
        <v>3.8387000000000002</v>
      </c>
      <c r="F719" s="154" t="s">
        <v>472</v>
      </c>
      <c r="G719" s="154">
        <v>1.2650000000000001</v>
      </c>
      <c r="H719" s="154" t="s">
        <v>472</v>
      </c>
      <c r="I719" s="154" t="s">
        <v>472</v>
      </c>
      <c r="J719" s="154"/>
      <c r="L719" s="152" t="str">
        <f>VLOOKUP($A719,'SNB-ExchangeRateDaily'!$A$22:$I$11379,2,)</f>
        <v>M</v>
      </c>
      <c r="M719" s="152">
        <f>VLOOKUP($A719,'SNB-ExchangeRateDaily'!$A$22:$I$11379,3,)</f>
        <v>10.084</v>
      </c>
      <c r="N719" s="152">
        <f>VLOOKUP($A719,'SNB-ExchangeRateDaily'!$A$22:$I$11379,4,)</f>
        <v>3.8694999999999999</v>
      </c>
      <c r="O719" s="152">
        <f>VLOOKUP($A719,'SNB-ExchangeRateDaily'!$A$22:$I$11379,5,)</f>
        <v>3.8605</v>
      </c>
      <c r="P719" s="152" t="str">
        <f>VLOOKUP($A719,'SNB-ExchangeRateDaily'!$A$22:$I$11379,6,)</f>
        <v>M</v>
      </c>
      <c r="Q719" s="152">
        <f>VLOOKUP($A719,'SNB-ExchangeRateDaily'!$A$22:$I$11379,7,)</f>
        <v>1.2758</v>
      </c>
      <c r="R719" s="152" t="str">
        <f>VLOOKUP($A719,'SNB-ExchangeRateDaily'!$A$22:$I$11379,8,)</f>
        <v>M</v>
      </c>
      <c r="S719" s="152" t="str">
        <f>VLOOKUP($A719,'SNB-ExchangeRateDaily'!$A$22:$I$11379,9,)</f>
        <v>M</v>
      </c>
    </row>
    <row r="720" spans="1:19">
      <c r="A720" s="155">
        <v>26389</v>
      </c>
      <c r="B720" s="154" t="s">
        <v>472</v>
      </c>
      <c r="C720" s="154">
        <v>10.078200000000001</v>
      </c>
      <c r="D720" s="154">
        <v>3.8502999999999998</v>
      </c>
      <c r="E720" s="154">
        <v>3.855</v>
      </c>
      <c r="F720" s="154" t="s">
        <v>472</v>
      </c>
      <c r="G720" s="154">
        <v>1.2737000000000001</v>
      </c>
      <c r="H720" s="154" t="s">
        <v>472</v>
      </c>
      <c r="I720" s="154" t="s">
        <v>472</v>
      </c>
      <c r="J720" s="154"/>
      <c r="L720" s="152" t="str">
        <f>VLOOKUP($A720,'SNB-ExchangeRateDaily'!$A$22:$I$11379,2,)</f>
        <v>M</v>
      </c>
      <c r="M720" s="152" t="str">
        <f>VLOOKUP($A720,'SNB-ExchangeRateDaily'!$A$22:$I$11379,3,)</f>
        <v>M</v>
      </c>
      <c r="N720" s="152" t="str">
        <f>VLOOKUP($A720,'SNB-ExchangeRateDaily'!$A$22:$I$11379,4,)</f>
        <v>M</v>
      </c>
      <c r="O720" s="152" t="str">
        <f>VLOOKUP($A720,'SNB-ExchangeRateDaily'!$A$22:$I$11379,5,)</f>
        <v>M</v>
      </c>
      <c r="P720" s="152" t="str">
        <f>VLOOKUP($A720,'SNB-ExchangeRateDaily'!$A$22:$I$11379,6,)</f>
        <v>M</v>
      </c>
      <c r="Q720" s="152" t="str">
        <f>VLOOKUP($A720,'SNB-ExchangeRateDaily'!$A$22:$I$11379,7,)</f>
        <v>M</v>
      </c>
      <c r="R720" s="152" t="str">
        <f>VLOOKUP($A720,'SNB-ExchangeRateDaily'!$A$22:$I$11379,8,)</f>
        <v>M</v>
      </c>
      <c r="S720" s="152" t="str">
        <f>VLOOKUP($A720,'SNB-ExchangeRateDaily'!$A$22:$I$11379,9,)</f>
        <v>M</v>
      </c>
    </row>
    <row r="721" spans="1:19">
      <c r="A721" s="155">
        <v>26419</v>
      </c>
      <c r="B721" s="154" t="s">
        <v>472</v>
      </c>
      <c r="C721" s="154">
        <v>10.0641</v>
      </c>
      <c r="D721" s="154">
        <v>3.8561999999999999</v>
      </c>
      <c r="E721" s="154">
        <v>3.8712</v>
      </c>
      <c r="F721" s="154" t="s">
        <v>472</v>
      </c>
      <c r="G721" s="154">
        <v>1.2706</v>
      </c>
      <c r="H721" s="154" t="s">
        <v>472</v>
      </c>
      <c r="I721" s="154" t="s">
        <v>472</v>
      </c>
      <c r="J721" s="154"/>
      <c r="L721" s="152" t="e">
        <f>VLOOKUP($A721,'SNB-ExchangeRateDaily'!$A$22:$I$11379,2,)</f>
        <v>#N/A</v>
      </c>
      <c r="M721" s="152" t="e">
        <f>VLOOKUP($A721,'SNB-ExchangeRateDaily'!$A$22:$I$11379,3,)</f>
        <v>#N/A</v>
      </c>
      <c r="N721" s="152" t="e">
        <f>VLOOKUP($A721,'SNB-ExchangeRateDaily'!$A$22:$I$11379,4,)</f>
        <v>#N/A</v>
      </c>
      <c r="O721" s="152" t="e">
        <f>VLOOKUP($A721,'SNB-ExchangeRateDaily'!$A$22:$I$11379,5,)</f>
        <v>#N/A</v>
      </c>
      <c r="P721" s="152" t="e">
        <f>VLOOKUP($A721,'SNB-ExchangeRateDaily'!$A$22:$I$11379,6,)</f>
        <v>#N/A</v>
      </c>
      <c r="Q721" s="152" t="e">
        <f>VLOOKUP($A721,'SNB-ExchangeRateDaily'!$A$22:$I$11379,7,)</f>
        <v>#N/A</v>
      </c>
      <c r="R721" s="152" t="e">
        <f>VLOOKUP($A721,'SNB-ExchangeRateDaily'!$A$22:$I$11379,8,)</f>
        <v>#N/A</v>
      </c>
      <c r="S721" s="152" t="e">
        <f>VLOOKUP($A721,'SNB-ExchangeRateDaily'!$A$22:$I$11379,9,)</f>
        <v>#N/A</v>
      </c>
    </row>
    <row r="722" spans="1:19">
      <c r="A722" s="155">
        <v>26450</v>
      </c>
      <c r="B722" s="154" t="s">
        <v>472</v>
      </c>
      <c r="C722" s="154">
        <v>10.0816</v>
      </c>
      <c r="D722" s="154">
        <v>3.8597000000000001</v>
      </c>
      <c r="E722" s="154">
        <v>3.9020000000000001</v>
      </c>
      <c r="F722" s="154" t="s">
        <v>472</v>
      </c>
      <c r="G722" s="154">
        <v>1.2676000000000001</v>
      </c>
      <c r="H722" s="154" t="s">
        <v>472</v>
      </c>
      <c r="I722" s="154" t="s">
        <v>472</v>
      </c>
      <c r="J722" s="154"/>
      <c r="L722" s="152" t="str">
        <f>VLOOKUP($A722,'SNB-ExchangeRateDaily'!$A$22:$I$11379,2,)</f>
        <v>M</v>
      </c>
      <c r="M722" s="152">
        <f>VLOOKUP($A722,'SNB-ExchangeRateDaily'!$A$22:$I$11379,3,)</f>
        <v>10.047499999999999</v>
      </c>
      <c r="N722" s="152">
        <f>VLOOKUP($A722,'SNB-ExchangeRateDaily'!$A$22:$I$11379,4,)</f>
        <v>3.8439999999999999</v>
      </c>
      <c r="O722" s="152">
        <f>VLOOKUP($A722,'SNB-ExchangeRateDaily'!$A$22:$I$11379,5,)</f>
        <v>3.9135</v>
      </c>
      <c r="P722" s="152" t="str">
        <f>VLOOKUP($A722,'SNB-ExchangeRateDaily'!$A$22:$I$11379,6,)</f>
        <v>M</v>
      </c>
      <c r="Q722" s="152">
        <f>VLOOKUP($A722,'SNB-ExchangeRateDaily'!$A$22:$I$11379,7,)</f>
        <v>1.2612000000000001</v>
      </c>
      <c r="R722" s="152" t="str">
        <f>VLOOKUP($A722,'SNB-ExchangeRateDaily'!$A$22:$I$11379,8,)</f>
        <v>M</v>
      </c>
      <c r="S722" s="152" t="str">
        <f>VLOOKUP($A722,'SNB-ExchangeRateDaily'!$A$22:$I$11379,9,)</f>
        <v>M</v>
      </c>
    </row>
    <row r="723" spans="1:19">
      <c r="A723" s="155">
        <v>26480</v>
      </c>
      <c r="B723" s="154" t="s">
        <v>472</v>
      </c>
      <c r="C723" s="154">
        <v>9.9433000000000007</v>
      </c>
      <c r="D723" s="154">
        <v>3.82</v>
      </c>
      <c r="E723" s="154">
        <v>3.9037999999999999</v>
      </c>
      <c r="F723" s="154" t="s">
        <v>472</v>
      </c>
      <c r="G723" s="154">
        <v>1.2566999999999999</v>
      </c>
      <c r="H723" s="154" t="s">
        <v>472</v>
      </c>
      <c r="I723" s="154" t="s">
        <v>472</v>
      </c>
      <c r="J723" s="154"/>
      <c r="L723" s="152" t="str">
        <f>VLOOKUP($A723,'SNB-ExchangeRateDaily'!$A$22:$I$11379,2,)</f>
        <v>M</v>
      </c>
      <c r="M723" s="152" t="str">
        <f>VLOOKUP($A723,'SNB-ExchangeRateDaily'!$A$22:$I$11379,3,)</f>
        <v>M</v>
      </c>
      <c r="N723" s="152" t="str">
        <f>VLOOKUP($A723,'SNB-ExchangeRateDaily'!$A$22:$I$11379,4,)</f>
        <v>M</v>
      </c>
      <c r="O723" s="152" t="str">
        <f>VLOOKUP($A723,'SNB-ExchangeRateDaily'!$A$22:$I$11379,5,)</f>
        <v>M</v>
      </c>
      <c r="P723" s="152" t="str">
        <f>VLOOKUP($A723,'SNB-ExchangeRateDaily'!$A$22:$I$11379,6,)</f>
        <v>M</v>
      </c>
      <c r="Q723" s="152" t="str">
        <f>VLOOKUP($A723,'SNB-ExchangeRateDaily'!$A$22:$I$11379,7,)</f>
        <v>M</v>
      </c>
      <c r="R723" s="152" t="str">
        <f>VLOOKUP($A723,'SNB-ExchangeRateDaily'!$A$22:$I$11379,8,)</f>
        <v>M</v>
      </c>
      <c r="S723" s="152" t="str">
        <f>VLOOKUP($A723,'SNB-ExchangeRateDaily'!$A$22:$I$11379,9,)</f>
        <v>M</v>
      </c>
    </row>
    <row r="724" spans="1:19">
      <c r="A724" s="155">
        <v>26511</v>
      </c>
      <c r="B724" s="154" t="s">
        <v>472</v>
      </c>
      <c r="C724" s="154">
        <v>9.1914999999999996</v>
      </c>
      <c r="D724" s="154">
        <v>3.7635000000000001</v>
      </c>
      <c r="E724" s="154">
        <v>3.8242000000000003</v>
      </c>
      <c r="F724" s="154" t="s">
        <v>472</v>
      </c>
      <c r="G724" s="154">
        <v>1.2497</v>
      </c>
      <c r="H724" s="154" t="s">
        <v>472</v>
      </c>
      <c r="I724" s="154" t="s">
        <v>472</v>
      </c>
      <c r="J724" s="154"/>
      <c r="L724" s="152" t="str">
        <f>VLOOKUP($A724,'SNB-ExchangeRateDaily'!$A$22:$I$11379,2,)</f>
        <v>M</v>
      </c>
      <c r="M724" s="152">
        <f>VLOOKUP($A724,'SNB-ExchangeRateDaily'!$A$22:$I$11379,3,)</f>
        <v>9.2434999999999992</v>
      </c>
      <c r="N724" s="152">
        <f>VLOOKUP($A724,'SNB-ExchangeRateDaily'!$A$22:$I$11379,4,)</f>
        <v>3.7732000000000001</v>
      </c>
      <c r="O724" s="152">
        <f>VLOOKUP($A724,'SNB-ExchangeRateDaily'!$A$22:$I$11379,5,)</f>
        <v>3.8374999999999999</v>
      </c>
      <c r="P724" s="152" t="str">
        <f>VLOOKUP($A724,'SNB-ExchangeRateDaily'!$A$22:$I$11379,6,)</f>
        <v>M</v>
      </c>
      <c r="Q724" s="152">
        <f>VLOOKUP($A724,'SNB-ExchangeRateDaily'!$A$22:$I$11379,7,)</f>
        <v>1.2530999999999999</v>
      </c>
      <c r="R724" s="152" t="str">
        <f>VLOOKUP($A724,'SNB-ExchangeRateDaily'!$A$22:$I$11379,8,)</f>
        <v>M</v>
      </c>
      <c r="S724" s="152" t="str">
        <f>VLOOKUP($A724,'SNB-ExchangeRateDaily'!$A$22:$I$11379,9,)</f>
        <v>M</v>
      </c>
    </row>
    <row r="725" spans="1:19">
      <c r="A725" s="155">
        <v>26542</v>
      </c>
      <c r="B725" s="154" t="s">
        <v>472</v>
      </c>
      <c r="C725" s="154">
        <v>9.2614000000000001</v>
      </c>
      <c r="D725" s="154">
        <v>3.7801999999999998</v>
      </c>
      <c r="E725" s="154">
        <v>3.8477999999999999</v>
      </c>
      <c r="F725" s="154" t="s">
        <v>472</v>
      </c>
      <c r="G725" s="154">
        <v>1.2555000000000001</v>
      </c>
      <c r="H725" s="154" t="s">
        <v>472</v>
      </c>
      <c r="I725" s="154" t="s">
        <v>472</v>
      </c>
      <c r="J725" s="154"/>
      <c r="L725" s="152" t="str">
        <f>VLOOKUP($A725,'SNB-ExchangeRateDaily'!$A$22:$I$11379,2,)</f>
        <v>M</v>
      </c>
      <c r="M725" s="152">
        <f>VLOOKUP($A725,'SNB-ExchangeRateDaily'!$A$22:$I$11379,3,)</f>
        <v>9.2530000000000001</v>
      </c>
      <c r="N725" s="152">
        <f>VLOOKUP($A725,'SNB-ExchangeRateDaily'!$A$22:$I$11379,4,)</f>
        <v>3.7786999999999997</v>
      </c>
      <c r="O725" s="152">
        <f>VLOOKUP($A725,'SNB-ExchangeRateDaily'!$A$22:$I$11379,5,)</f>
        <v>3.8425000000000002</v>
      </c>
      <c r="P725" s="152" t="str">
        <f>VLOOKUP($A725,'SNB-ExchangeRateDaily'!$A$22:$I$11379,6,)</f>
        <v>M</v>
      </c>
      <c r="Q725" s="152">
        <f>VLOOKUP($A725,'SNB-ExchangeRateDaily'!$A$22:$I$11379,7,)</f>
        <v>1.2549000000000001</v>
      </c>
      <c r="R725" s="152" t="str">
        <f>VLOOKUP($A725,'SNB-ExchangeRateDaily'!$A$22:$I$11379,8,)</f>
        <v>M</v>
      </c>
      <c r="S725" s="152" t="str">
        <f>VLOOKUP($A725,'SNB-ExchangeRateDaily'!$A$22:$I$11379,9,)</f>
        <v>M</v>
      </c>
    </row>
    <row r="726" spans="1:19">
      <c r="A726" s="155">
        <v>26572</v>
      </c>
      <c r="B726" s="154" t="s">
        <v>472</v>
      </c>
      <c r="C726" s="154">
        <v>9.2453000000000003</v>
      </c>
      <c r="D726" s="154">
        <v>3.7858000000000001</v>
      </c>
      <c r="E726" s="154">
        <v>3.8513000000000002</v>
      </c>
      <c r="F726" s="154" t="s">
        <v>472</v>
      </c>
      <c r="G726" s="154">
        <v>1.2572000000000001</v>
      </c>
      <c r="H726" s="154" t="s">
        <v>472</v>
      </c>
      <c r="I726" s="154" t="s">
        <v>472</v>
      </c>
      <c r="J726" s="154"/>
      <c r="L726" s="152" t="e">
        <f>VLOOKUP($A726,'SNB-ExchangeRateDaily'!$A$22:$I$11379,2,)</f>
        <v>#N/A</v>
      </c>
      <c r="M726" s="152" t="e">
        <f>VLOOKUP($A726,'SNB-ExchangeRateDaily'!$A$22:$I$11379,3,)</f>
        <v>#N/A</v>
      </c>
      <c r="N726" s="152" t="e">
        <f>VLOOKUP($A726,'SNB-ExchangeRateDaily'!$A$22:$I$11379,4,)</f>
        <v>#N/A</v>
      </c>
      <c r="O726" s="152" t="e">
        <f>VLOOKUP($A726,'SNB-ExchangeRateDaily'!$A$22:$I$11379,5,)</f>
        <v>#N/A</v>
      </c>
      <c r="P726" s="152" t="e">
        <f>VLOOKUP($A726,'SNB-ExchangeRateDaily'!$A$22:$I$11379,6,)</f>
        <v>#N/A</v>
      </c>
      <c r="Q726" s="152" t="e">
        <f>VLOOKUP($A726,'SNB-ExchangeRateDaily'!$A$22:$I$11379,7,)</f>
        <v>#N/A</v>
      </c>
      <c r="R726" s="152" t="e">
        <f>VLOOKUP($A726,'SNB-ExchangeRateDaily'!$A$22:$I$11379,8,)</f>
        <v>#N/A</v>
      </c>
      <c r="S726" s="152" t="e">
        <f>VLOOKUP($A726,'SNB-ExchangeRateDaily'!$A$22:$I$11379,9,)</f>
        <v>#N/A</v>
      </c>
    </row>
    <row r="727" spans="1:19">
      <c r="A727" s="155">
        <v>26603</v>
      </c>
      <c r="B727" s="154" t="s">
        <v>472</v>
      </c>
      <c r="C727" s="154">
        <v>9.0965000000000007</v>
      </c>
      <c r="D727" s="154">
        <v>3.7961</v>
      </c>
      <c r="E727" s="154">
        <v>3.8628</v>
      </c>
      <c r="F727" s="154" t="s">
        <v>472</v>
      </c>
      <c r="G727" s="154">
        <v>1.2606999999999999</v>
      </c>
      <c r="H727" s="154" t="s">
        <v>472</v>
      </c>
      <c r="I727" s="154" t="s">
        <v>472</v>
      </c>
      <c r="J727" s="154"/>
      <c r="L727" s="152" t="str">
        <f>VLOOKUP($A727,'SNB-ExchangeRateDaily'!$A$22:$I$11379,2,)</f>
        <v>M</v>
      </c>
      <c r="M727" s="152">
        <f>VLOOKUP($A727,'SNB-ExchangeRateDaily'!$A$22:$I$11379,3,)</f>
        <v>8.8524999999999991</v>
      </c>
      <c r="N727" s="152">
        <f>VLOOKUP($A727,'SNB-ExchangeRateDaily'!$A$22:$I$11379,4,)</f>
        <v>3.7970000000000002</v>
      </c>
      <c r="O727" s="152">
        <f>VLOOKUP($A727,'SNB-ExchangeRateDaily'!$A$22:$I$11379,5,)</f>
        <v>3.8645</v>
      </c>
      <c r="P727" s="152" t="str">
        <f>VLOOKUP($A727,'SNB-ExchangeRateDaily'!$A$22:$I$11379,6,)</f>
        <v>M</v>
      </c>
      <c r="Q727" s="152">
        <f>VLOOKUP($A727,'SNB-ExchangeRateDaily'!$A$22:$I$11379,7,)</f>
        <v>1.2610000000000001</v>
      </c>
      <c r="R727" s="152" t="str">
        <f>VLOOKUP($A727,'SNB-ExchangeRateDaily'!$A$22:$I$11379,8,)</f>
        <v>M</v>
      </c>
      <c r="S727" s="152" t="str">
        <f>VLOOKUP($A727,'SNB-ExchangeRateDaily'!$A$22:$I$11379,9,)</f>
        <v>M</v>
      </c>
    </row>
    <row r="728" spans="1:19">
      <c r="A728" s="155">
        <v>26633</v>
      </c>
      <c r="B728" s="154" t="s">
        <v>472</v>
      </c>
      <c r="C728" s="154">
        <v>8.9237000000000002</v>
      </c>
      <c r="D728" s="154">
        <v>3.8039000000000001</v>
      </c>
      <c r="E728" s="154">
        <v>3.8458000000000001</v>
      </c>
      <c r="F728" s="154" t="s">
        <v>472</v>
      </c>
      <c r="G728" s="154">
        <v>1.2605999999999999</v>
      </c>
      <c r="H728" s="154" t="s">
        <v>472</v>
      </c>
      <c r="I728" s="154" t="s">
        <v>472</v>
      </c>
      <c r="J728" s="154"/>
      <c r="L728" s="152" t="str">
        <f>VLOOKUP($A728,'SNB-ExchangeRateDaily'!$A$22:$I$11379,2,)</f>
        <v>M</v>
      </c>
      <c r="M728" s="152">
        <f>VLOOKUP($A728,'SNB-ExchangeRateDaily'!$A$22:$I$11379,3,)</f>
        <v>8.8780000000000001</v>
      </c>
      <c r="N728" s="152">
        <f>VLOOKUP($A728,'SNB-ExchangeRateDaily'!$A$22:$I$11379,4,)</f>
        <v>3.7755000000000001</v>
      </c>
      <c r="O728" s="152">
        <f>VLOOKUP($A728,'SNB-ExchangeRateDaily'!$A$22:$I$11379,5,)</f>
        <v>3.8014999999999999</v>
      </c>
      <c r="P728" s="152" t="str">
        <f>VLOOKUP($A728,'SNB-ExchangeRateDaily'!$A$22:$I$11379,6,)</f>
        <v>M</v>
      </c>
      <c r="Q728" s="152">
        <f>VLOOKUP($A728,'SNB-ExchangeRateDaily'!$A$22:$I$11379,7,)</f>
        <v>1.2541</v>
      </c>
      <c r="R728" s="152" t="str">
        <f>VLOOKUP($A728,'SNB-ExchangeRateDaily'!$A$22:$I$11379,8,)</f>
        <v>M</v>
      </c>
      <c r="S728" s="152" t="str">
        <f>VLOOKUP($A728,'SNB-ExchangeRateDaily'!$A$22:$I$11379,9,)</f>
        <v>M</v>
      </c>
    </row>
    <row r="729" spans="1:19">
      <c r="A729" s="155">
        <v>26664</v>
      </c>
      <c r="B729" s="154" t="s">
        <v>472</v>
      </c>
      <c r="C729" s="154">
        <v>8.8422000000000001</v>
      </c>
      <c r="D729" s="154">
        <v>3.7711999999999999</v>
      </c>
      <c r="E729" s="154">
        <v>3.7831999999999999</v>
      </c>
      <c r="F729" s="154" t="s">
        <v>472</v>
      </c>
      <c r="G729" s="154">
        <v>1.2519</v>
      </c>
      <c r="H729" s="154" t="s">
        <v>472</v>
      </c>
      <c r="I729" s="154" t="s">
        <v>472</v>
      </c>
      <c r="J729" s="154"/>
      <c r="L729" s="152" t="e">
        <f>VLOOKUP($A729,'SNB-ExchangeRateDaily'!$A$22:$I$11379,2,)</f>
        <v>#N/A</v>
      </c>
      <c r="M729" s="152" t="e">
        <f>VLOOKUP($A729,'SNB-ExchangeRateDaily'!$A$22:$I$11379,3,)</f>
        <v>#N/A</v>
      </c>
      <c r="N729" s="152" t="e">
        <f>VLOOKUP($A729,'SNB-ExchangeRateDaily'!$A$22:$I$11379,4,)</f>
        <v>#N/A</v>
      </c>
      <c r="O729" s="152" t="e">
        <f>VLOOKUP($A729,'SNB-ExchangeRateDaily'!$A$22:$I$11379,5,)</f>
        <v>#N/A</v>
      </c>
      <c r="P729" s="152" t="e">
        <f>VLOOKUP($A729,'SNB-ExchangeRateDaily'!$A$22:$I$11379,6,)</f>
        <v>#N/A</v>
      </c>
      <c r="Q729" s="152" t="e">
        <f>VLOOKUP($A729,'SNB-ExchangeRateDaily'!$A$22:$I$11379,7,)</f>
        <v>#N/A</v>
      </c>
      <c r="R729" s="152" t="e">
        <f>VLOOKUP($A729,'SNB-ExchangeRateDaily'!$A$22:$I$11379,8,)</f>
        <v>#N/A</v>
      </c>
      <c r="S729" s="152" t="e">
        <f>VLOOKUP($A729,'SNB-ExchangeRateDaily'!$A$22:$I$11379,9,)</f>
        <v>#N/A</v>
      </c>
    </row>
    <row r="730" spans="1:19">
      <c r="A730" s="155">
        <v>26695</v>
      </c>
      <c r="B730" s="154" t="s">
        <v>472</v>
      </c>
      <c r="C730" s="154">
        <v>8.7848000000000006</v>
      </c>
      <c r="D730" s="154">
        <v>3.7294</v>
      </c>
      <c r="E730" s="154">
        <v>3.7324000000000002</v>
      </c>
      <c r="F730" s="154" t="s">
        <v>472</v>
      </c>
      <c r="G730" s="154">
        <v>1.2353000000000001</v>
      </c>
      <c r="H730" s="154" t="s">
        <v>472</v>
      </c>
      <c r="I730" s="154" t="s">
        <v>472</v>
      </c>
      <c r="J730" s="154"/>
      <c r="L730" s="152" t="str">
        <f>VLOOKUP($A730,'SNB-ExchangeRateDaily'!$A$22:$I$11379,2,)</f>
        <v>M</v>
      </c>
      <c r="M730" s="152">
        <f>VLOOKUP($A730,'SNB-ExchangeRateDaily'!$A$22:$I$11379,3,)</f>
        <v>8.6189999999999998</v>
      </c>
      <c r="N730" s="152">
        <f>VLOOKUP($A730,'SNB-ExchangeRateDaily'!$A$22:$I$11379,4,)</f>
        <v>3.6225000000000001</v>
      </c>
      <c r="O730" s="152">
        <f>VLOOKUP($A730,'SNB-ExchangeRateDaily'!$A$22:$I$11379,5,)</f>
        <v>3.6234999999999999</v>
      </c>
      <c r="P730" s="152" t="str">
        <f>VLOOKUP($A730,'SNB-ExchangeRateDaily'!$A$22:$I$11379,6,)</f>
        <v>M</v>
      </c>
      <c r="Q730" s="152">
        <f>VLOOKUP($A730,'SNB-ExchangeRateDaily'!$A$22:$I$11379,7,)</f>
        <v>1.2030000000000001</v>
      </c>
      <c r="R730" s="152" t="str">
        <f>VLOOKUP($A730,'SNB-ExchangeRateDaily'!$A$22:$I$11379,8,)</f>
        <v>M</v>
      </c>
      <c r="S730" s="152" t="str">
        <f>VLOOKUP($A730,'SNB-ExchangeRateDaily'!$A$22:$I$11379,9,)</f>
        <v>M</v>
      </c>
    </row>
    <row r="731" spans="1:19">
      <c r="A731" s="155">
        <v>26723</v>
      </c>
      <c r="B731" s="154" t="s">
        <v>472</v>
      </c>
      <c r="C731" s="154">
        <v>8.2850999999999999</v>
      </c>
      <c r="D731" s="154">
        <v>3.4186000000000001</v>
      </c>
      <c r="E731" s="154">
        <v>3.4262000000000001</v>
      </c>
      <c r="F731" s="154" t="s">
        <v>472</v>
      </c>
      <c r="G731" s="154">
        <v>1.2222</v>
      </c>
      <c r="H731" s="154" t="s">
        <v>472</v>
      </c>
      <c r="I731" s="154" t="s">
        <v>472</v>
      </c>
      <c r="J731" s="154"/>
      <c r="L731" s="152" t="str">
        <f>VLOOKUP($A731,'SNB-ExchangeRateDaily'!$A$22:$I$11379,2,)</f>
        <v>M</v>
      </c>
      <c r="M731" s="152">
        <f>VLOOKUP($A731,'SNB-ExchangeRateDaily'!$A$22:$I$11379,3,)</f>
        <v>7.7450000000000001</v>
      </c>
      <c r="N731" s="152">
        <f>VLOOKUP($A731,'SNB-ExchangeRateDaily'!$A$22:$I$11379,4,)</f>
        <v>3.12</v>
      </c>
      <c r="O731" s="152">
        <f>VLOOKUP($A731,'SNB-ExchangeRateDaily'!$A$22:$I$11379,5,)</f>
        <v>3.1395</v>
      </c>
      <c r="P731" s="152" t="str">
        <f>VLOOKUP($A731,'SNB-ExchangeRateDaily'!$A$22:$I$11379,6,)</f>
        <v>M</v>
      </c>
      <c r="Q731" s="152">
        <f>VLOOKUP($A731,'SNB-ExchangeRateDaily'!$A$22:$I$11379,7,)</f>
        <v>1.163</v>
      </c>
      <c r="R731" s="152" t="str">
        <f>VLOOKUP($A731,'SNB-ExchangeRateDaily'!$A$22:$I$11379,8,)</f>
        <v>M</v>
      </c>
      <c r="S731" s="152" t="str">
        <f>VLOOKUP($A731,'SNB-ExchangeRateDaily'!$A$22:$I$11379,9,)</f>
        <v>M</v>
      </c>
    </row>
    <row r="732" spans="1:19">
      <c r="A732" s="155">
        <v>26754</v>
      </c>
      <c r="B732" s="154" t="s">
        <v>472</v>
      </c>
      <c r="C732" s="154">
        <v>7.9306000000000001</v>
      </c>
      <c r="D732" s="154">
        <v>3.2069999999999999</v>
      </c>
      <c r="E732" s="154">
        <v>3.2178</v>
      </c>
      <c r="F732" s="154" t="s">
        <v>472</v>
      </c>
      <c r="G732" s="154">
        <v>1.2273000000000001</v>
      </c>
      <c r="H732" s="154" t="s">
        <v>472</v>
      </c>
      <c r="I732" s="154" t="s">
        <v>472</v>
      </c>
      <c r="J732" s="154"/>
      <c r="L732" s="152" t="e">
        <f>VLOOKUP($A732,'SNB-ExchangeRateDaily'!$A$22:$I$11379,2,)</f>
        <v>#N/A</v>
      </c>
      <c r="M732" s="152" t="e">
        <f>VLOOKUP($A732,'SNB-ExchangeRateDaily'!$A$22:$I$11379,3,)</f>
        <v>#N/A</v>
      </c>
      <c r="N732" s="152" t="e">
        <f>VLOOKUP($A732,'SNB-ExchangeRateDaily'!$A$22:$I$11379,4,)</f>
        <v>#N/A</v>
      </c>
      <c r="O732" s="152" t="e">
        <f>VLOOKUP($A732,'SNB-ExchangeRateDaily'!$A$22:$I$11379,5,)</f>
        <v>#N/A</v>
      </c>
      <c r="P732" s="152" t="e">
        <f>VLOOKUP($A732,'SNB-ExchangeRateDaily'!$A$22:$I$11379,6,)</f>
        <v>#N/A</v>
      </c>
      <c r="Q732" s="152" t="e">
        <f>VLOOKUP($A732,'SNB-ExchangeRateDaily'!$A$22:$I$11379,7,)</f>
        <v>#N/A</v>
      </c>
      <c r="R732" s="152" t="e">
        <f>VLOOKUP($A732,'SNB-ExchangeRateDaily'!$A$22:$I$11379,8,)</f>
        <v>#N/A</v>
      </c>
      <c r="S732" s="152" t="e">
        <f>VLOOKUP($A732,'SNB-ExchangeRateDaily'!$A$22:$I$11379,9,)</f>
        <v>#N/A</v>
      </c>
    </row>
    <row r="733" spans="1:19">
      <c r="A733" s="155">
        <v>26784</v>
      </c>
      <c r="B733" s="154" t="s">
        <v>472</v>
      </c>
      <c r="C733" s="154">
        <v>8.0418000000000003</v>
      </c>
      <c r="D733" s="154">
        <v>3.2387000000000001</v>
      </c>
      <c r="E733" s="154">
        <v>3.2372999999999998</v>
      </c>
      <c r="F733" s="154" t="s">
        <v>472</v>
      </c>
      <c r="G733" s="154">
        <v>1.2201</v>
      </c>
      <c r="H733" s="154" t="s">
        <v>472</v>
      </c>
      <c r="I733" s="154" t="s">
        <v>472</v>
      </c>
      <c r="J733" s="154"/>
      <c r="L733" s="152" t="str">
        <f>VLOOKUP($A733,'SNB-ExchangeRateDaily'!$A$22:$I$11379,2,)</f>
        <v>M</v>
      </c>
      <c r="M733" s="152">
        <f>VLOOKUP($A733,'SNB-ExchangeRateDaily'!$A$22:$I$11379,3,)</f>
        <v>8.0585000000000004</v>
      </c>
      <c r="N733" s="152">
        <f>VLOOKUP($A733,'SNB-ExchangeRateDaily'!$A$22:$I$11379,4,)</f>
        <v>3.24</v>
      </c>
      <c r="O733" s="152">
        <f>VLOOKUP($A733,'SNB-ExchangeRateDaily'!$A$22:$I$11379,5,)</f>
        <v>3.2290000000000001</v>
      </c>
      <c r="P733" s="152" t="str">
        <f>VLOOKUP($A733,'SNB-ExchangeRateDaily'!$A$22:$I$11379,6,)</f>
        <v>M</v>
      </c>
      <c r="Q733" s="152">
        <f>VLOOKUP($A733,'SNB-ExchangeRateDaily'!$A$22:$I$11379,7,)</f>
        <v>1.2204999999999999</v>
      </c>
      <c r="R733" s="152" t="str">
        <f>VLOOKUP($A733,'SNB-ExchangeRateDaily'!$A$22:$I$11379,8,)</f>
        <v>M</v>
      </c>
      <c r="S733" s="152" t="str">
        <f>VLOOKUP($A733,'SNB-ExchangeRateDaily'!$A$22:$I$11379,9,)</f>
        <v>M</v>
      </c>
    </row>
    <row r="734" spans="1:19">
      <c r="A734" s="155">
        <v>26815</v>
      </c>
      <c r="B734" s="154" t="s">
        <v>472</v>
      </c>
      <c r="C734" s="154">
        <v>8.0314999999999994</v>
      </c>
      <c r="D734" s="154">
        <v>3.1716000000000002</v>
      </c>
      <c r="E734" s="154">
        <v>3.1703999999999999</v>
      </c>
      <c r="F734" s="154" t="s">
        <v>472</v>
      </c>
      <c r="G734" s="154">
        <v>1.198</v>
      </c>
      <c r="H734" s="154" t="s">
        <v>472</v>
      </c>
      <c r="I734" s="154" t="s">
        <v>472</v>
      </c>
      <c r="J734" s="154"/>
      <c r="L734" s="152" t="str">
        <f>VLOOKUP($A734,'SNB-ExchangeRateDaily'!$A$22:$I$11379,2,)</f>
        <v>M</v>
      </c>
      <c r="M734" s="152" t="str">
        <f>VLOOKUP($A734,'SNB-ExchangeRateDaily'!$A$22:$I$11379,3,)</f>
        <v>M</v>
      </c>
      <c r="N734" s="152" t="str">
        <f>VLOOKUP($A734,'SNB-ExchangeRateDaily'!$A$22:$I$11379,4,)</f>
        <v>M</v>
      </c>
      <c r="O734" s="152" t="str">
        <f>VLOOKUP($A734,'SNB-ExchangeRateDaily'!$A$22:$I$11379,5,)</f>
        <v>M</v>
      </c>
      <c r="P734" s="152" t="str">
        <f>VLOOKUP($A734,'SNB-ExchangeRateDaily'!$A$22:$I$11379,6,)</f>
        <v>M</v>
      </c>
      <c r="Q734" s="152" t="str">
        <f>VLOOKUP($A734,'SNB-ExchangeRateDaily'!$A$22:$I$11379,7,)</f>
        <v>M</v>
      </c>
      <c r="R734" s="152" t="str">
        <f>VLOOKUP($A734,'SNB-ExchangeRateDaily'!$A$22:$I$11379,8,)</f>
        <v>M</v>
      </c>
      <c r="S734" s="152" t="str">
        <f>VLOOKUP($A734,'SNB-ExchangeRateDaily'!$A$22:$I$11379,9,)</f>
        <v>M</v>
      </c>
    </row>
    <row r="735" spans="1:19">
      <c r="A735" s="155">
        <v>26845</v>
      </c>
      <c r="B735" s="154" t="s">
        <v>472</v>
      </c>
      <c r="C735" s="154">
        <v>7.8566000000000003</v>
      </c>
      <c r="D735" s="154">
        <v>3.0497999999999998</v>
      </c>
      <c r="E735" s="154">
        <v>3.0550999999999999</v>
      </c>
      <c r="F735" s="154" t="s">
        <v>472</v>
      </c>
      <c r="G735" s="154">
        <v>1.1525000000000001</v>
      </c>
      <c r="H735" s="154" t="s">
        <v>472</v>
      </c>
      <c r="I735" s="154" t="s">
        <v>472</v>
      </c>
      <c r="J735" s="154"/>
      <c r="L735" s="152" t="e">
        <f>VLOOKUP($A735,'SNB-ExchangeRateDaily'!$A$22:$I$11379,2,)</f>
        <v>#N/A</v>
      </c>
      <c r="M735" s="152" t="e">
        <f>VLOOKUP($A735,'SNB-ExchangeRateDaily'!$A$22:$I$11379,3,)</f>
        <v>#N/A</v>
      </c>
      <c r="N735" s="152" t="e">
        <f>VLOOKUP($A735,'SNB-ExchangeRateDaily'!$A$22:$I$11379,4,)</f>
        <v>#N/A</v>
      </c>
      <c r="O735" s="152" t="e">
        <f>VLOOKUP($A735,'SNB-ExchangeRateDaily'!$A$22:$I$11379,5,)</f>
        <v>#N/A</v>
      </c>
      <c r="P735" s="152" t="e">
        <f>VLOOKUP($A735,'SNB-ExchangeRateDaily'!$A$22:$I$11379,6,)</f>
        <v>#N/A</v>
      </c>
      <c r="Q735" s="152" t="e">
        <f>VLOOKUP($A735,'SNB-ExchangeRateDaily'!$A$22:$I$11379,7,)</f>
        <v>#N/A</v>
      </c>
      <c r="R735" s="152" t="e">
        <f>VLOOKUP($A735,'SNB-ExchangeRateDaily'!$A$22:$I$11379,8,)</f>
        <v>#N/A</v>
      </c>
      <c r="S735" s="152" t="e">
        <f>VLOOKUP($A735,'SNB-ExchangeRateDaily'!$A$22:$I$11379,9,)</f>
        <v>#N/A</v>
      </c>
    </row>
    <row r="736" spans="1:19">
      <c r="A736" s="155">
        <v>26876</v>
      </c>
      <c r="B736" s="154" t="s">
        <v>472</v>
      </c>
      <c r="C736" s="154">
        <v>7.1532999999999998</v>
      </c>
      <c r="D736" s="154">
        <v>2.8140000000000001</v>
      </c>
      <c r="E736" s="154">
        <v>2.8163999999999998</v>
      </c>
      <c r="F736" s="154" t="s">
        <v>472</v>
      </c>
      <c r="G736" s="154">
        <v>1.0648</v>
      </c>
      <c r="H736" s="154" t="s">
        <v>472</v>
      </c>
      <c r="I736" s="154" t="s">
        <v>472</v>
      </c>
      <c r="J736" s="154"/>
      <c r="L736" s="152" t="str">
        <f>VLOOKUP($A736,'SNB-ExchangeRateDaily'!$A$22:$I$11379,2,)</f>
        <v>M</v>
      </c>
      <c r="M736" s="152">
        <f>VLOOKUP($A736,'SNB-ExchangeRateDaily'!$A$22:$I$11379,3,)</f>
        <v>7.1494999999999997</v>
      </c>
      <c r="N736" s="152">
        <f>VLOOKUP($A736,'SNB-ExchangeRateDaily'!$A$22:$I$11379,4,)</f>
        <v>2.8660000000000001</v>
      </c>
      <c r="O736" s="152">
        <f>VLOOKUP($A736,'SNB-ExchangeRateDaily'!$A$22:$I$11379,5,)</f>
        <v>2.8624999999999998</v>
      </c>
      <c r="P736" s="152" t="str">
        <f>VLOOKUP($A736,'SNB-ExchangeRateDaily'!$A$22:$I$11379,6,)</f>
        <v>M</v>
      </c>
      <c r="Q736" s="152">
        <f>VLOOKUP($A736,'SNB-ExchangeRateDaily'!$A$22:$I$11379,7,)</f>
        <v>1.0881000000000001</v>
      </c>
      <c r="R736" s="152" t="str">
        <f>VLOOKUP($A736,'SNB-ExchangeRateDaily'!$A$22:$I$11379,8,)</f>
        <v>M</v>
      </c>
      <c r="S736" s="152" t="str">
        <f>VLOOKUP($A736,'SNB-ExchangeRateDaily'!$A$22:$I$11379,9,)</f>
        <v>M</v>
      </c>
    </row>
    <row r="737" spans="1:19">
      <c r="A737" s="155">
        <v>26907</v>
      </c>
      <c r="B737" s="154" t="s">
        <v>472</v>
      </c>
      <c r="C737" s="154">
        <v>7.3490000000000002</v>
      </c>
      <c r="D737" s="154">
        <v>2.9708999999999999</v>
      </c>
      <c r="E737" s="154">
        <v>2.9590000000000001</v>
      </c>
      <c r="F737" s="154" t="s">
        <v>472</v>
      </c>
      <c r="G737" s="154">
        <v>1.1200000000000001</v>
      </c>
      <c r="H737" s="154" t="s">
        <v>472</v>
      </c>
      <c r="I737" s="154" t="s">
        <v>472</v>
      </c>
      <c r="J737" s="154"/>
      <c r="L737" s="152" t="str">
        <f>VLOOKUP($A737,'SNB-ExchangeRateDaily'!$A$22:$I$11379,2,)</f>
        <v>M</v>
      </c>
      <c r="M737" s="152">
        <f>VLOOKUP($A737,'SNB-ExchangeRateDaily'!$A$22:$I$11379,3,)</f>
        <v>7.4390000000000001</v>
      </c>
      <c r="N737" s="152">
        <f>VLOOKUP($A737,'SNB-ExchangeRateDaily'!$A$22:$I$11379,4,)</f>
        <v>3.0289999999999999</v>
      </c>
      <c r="O737" s="152">
        <f>VLOOKUP($A737,'SNB-ExchangeRateDaily'!$A$22:$I$11379,5,)</f>
        <v>3.0129999999999999</v>
      </c>
      <c r="P737" s="152" t="str">
        <f>VLOOKUP($A737,'SNB-ExchangeRateDaily'!$A$22:$I$11379,6,)</f>
        <v>M</v>
      </c>
      <c r="Q737" s="152">
        <f>VLOOKUP($A737,'SNB-ExchangeRateDaily'!$A$22:$I$11379,7,)</f>
        <v>1.1415</v>
      </c>
      <c r="R737" s="152" t="str">
        <f>VLOOKUP($A737,'SNB-ExchangeRateDaily'!$A$22:$I$11379,8,)</f>
        <v>M</v>
      </c>
      <c r="S737" s="152" t="str">
        <f>VLOOKUP($A737,'SNB-ExchangeRateDaily'!$A$22:$I$11379,9,)</f>
        <v>M</v>
      </c>
    </row>
    <row r="738" spans="1:19">
      <c r="A738" s="155">
        <v>26937</v>
      </c>
      <c r="B738" s="154" t="s">
        <v>472</v>
      </c>
      <c r="C738" s="154">
        <v>7.2836999999999996</v>
      </c>
      <c r="D738" s="154">
        <v>3.0125999999999999</v>
      </c>
      <c r="E738" s="154">
        <v>2.9889999999999999</v>
      </c>
      <c r="F738" s="154" t="s">
        <v>472</v>
      </c>
      <c r="G738" s="154">
        <v>1.1348</v>
      </c>
      <c r="H738" s="154" t="s">
        <v>472</v>
      </c>
      <c r="I738" s="154" t="s">
        <v>472</v>
      </c>
      <c r="J738" s="154"/>
      <c r="L738" s="152" t="e">
        <f>VLOOKUP($A738,'SNB-ExchangeRateDaily'!$A$22:$I$11379,2,)</f>
        <v>#N/A</v>
      </c>
      <c r="M738" s="152" t="e">
        <f>VLOOKUP($A738,'SNB-ExchangeRateDaily'!$A$22:$I$11379,3,)</f>
        <v>#N/A</v>
      </c>
      <c r="N738" s="152" t="e">
        <f>VLOOKUP($A738,'SNB-ExchangeRateDaily'!$A$22:$I$11379,4,)</f>
        <v>#N/A</v>
      </c>
      <c r="O738" s="152" t="e">
        <f>VLOOKUP($A738,'SNB-ExchangeRateDaily'!$A$22:$I$11379,5,)</f>
        <v>#N/A</v>
      </c>
      <c r="P738" s="152" t="e">
        <f>VLOOKUP($A738,'SNB-ExchangeRateDaily'!$A$22:$I$11379,6,)</f>
        <v>#N/A</v>
      </c>
      <c r="Q738" s="152" t="e">
        <f>VLOOKUP($A738,'SNB-ExchangeRateDaily'!$A$22:$I$11379,7,)</f>
        <v>#N/A</v>
      </c>
      <c r="R738" s="152" t="e">
        <f>VLOOKUP($A738,'SNB-ExchangeRateDaily'!$A$22:$I$11379,8,)</f>
        <v>#N/A</v>
      </c>
      <c r="S738" s="152" t="e">
        <f>VLOOKUP($A738,'SNB-ExchangeRateDaily'!$A$22:$I$11379,9,)</f>
        <v>#N/A</v>
      </c>
    </row>
    <row r="739" spans="1:19">
      <c r="A739" s="155">
        <v>26968</v>
      </c>
      <c r="B739" s="154" t="s">
        <v>472</v>
      </c>
      <c r="C739" s="154">
        <v>7.3445</v>
      </c>
      <c r="D739" s="154">
        <v>3.0253000000000001</v>
      </c>
      <c r="E739" s="154">
        <v>3.0209999999999999</v>
      </c>
      <c r="F739" s="154" t="s">
        <v>472</v>
      </c>
      <c r="G739" s="154">
        <v>1.1358999999999999</v>
      </c>
      <c r="H739" s="154" t="s">
        <v>472</v>
      </c>
      <c r="I739" s="154" t="s">
        <v>472</v>
      </c>
      <c r="J739" s="154"/>
      <c r="L739" s="152" t="str">
        <f>VLOOKUP($A739,'SNB-ExchangeRateDaily'!$A$22:$I$11379,2,)</f>
        <v>M</v>
      </c>
      <c r="M739" s="152">
        <f>VLOOKUP($A739,'SNB-ExchangeRateDaily'!$A$22:$I$11379,3,)</f>
        <v>7.5404999999999998</v>
      </c>
      <c r="N739" s="152">
        <f>VLOOKUP($A739,'SNB-ExchangeRateDaily'!$A$22:$I$11379,4,)</f>
        <v>3.097</v>
      </c>
      <c r="O739" s="152">
        <f>VLOOKUP($A739,'SNB-ExchangeRateDaily'!$A$22:$I$11379,5,)</f>
        <v>3.1030000000000002</v>
      </c>
      <c r="P739" s="152" t="str">
        <f>VLOOKUP($A739,'SNB-ExchangeRateDaily'!$A$22:$I$11379,6,)</f>
        <v>M</v>
      </c>
      <c r="Q739" s="152">
        <f>VLOOKUP($A739,'SNB-ExchangeRateDaily'!$A$22:$I$11379,7,)</f>
        <v>1.1595</v>
      </c>
      <c r="R739" s="152" t="str">
        <f>VLOOKUP($A739,'SNB-ExchangeRateDaily'!$A$22:$I$11379,8,)</f>
        <v>M</v>
      </c>
      <c r="S739" s="152" t="str">
        <f>VLOOKUP($A739,'SNB-ExchangeRateDaily'!$A$22:$I$11379,9,)</f>
        <v>M</v>
      </c>
    </row>
    <row r="740" spans="1:19">
      <c r="A740" s="155">
        <v>26998</v>
      </c>
      <c r="B740" s="154" t="s">
        <v>472</v>
      </c>
      <c r="C740" s="154">
        <v>7.5537000000000001</v>
      </c>
      <c r="D740" s="154">
        <v>3.1604000000000001</v>
      </c>
      <c r="E740" s="154">
        <v>3.1633</v>
      </c>
      <c r="F740" s="154" t="s">
        <v>472</v>
      </c>
      <c r="G740" s="154">
        <v>1.1365000000000001</v>
      </c>
      <c r="H740" s="154" t="s">
        <v>472</v>
      </c>
      <c r="I740" s="154" t="s">
        <v>472</v>
      </c>
      <c r="J740" s="154"/>
      <c r="L740" s="152" t="str">
        <f>VLOOKUP($A740,'SNB-ExchangeRateDaily'!$A$22:$I$11379,2,)</f>
        <v>M</v>
      </c>
      <c r="M740" s="152">
        <f>VLOOKUP($A740,'SNB-ExchangeRateDaily'!$A$22:$I$11379,3,)</f>
        <v>7.5164999999999997</v>
      </c>
      <c r="N740" s="152">
        <f>VLOOKUP($A740,'SNB-ExchangeRateDaily'!$A$22:$I$11379,4,)</f>
        <v>3.2015000000000002</v>
      </c>
      <c r="O740" s="152">
        <f>VLOOKUP($A740,'SNB-ExchangeRateDaily'!$A$22:$I$11379,5,)</f>
        <v>3.202</v>
      </c>
      <c r="P740" s="152" t="str">
        <f>VLOOKUP($A740,'SNB-ExchangeRateDaily'!$A$22:$I$11379,6,)</f>
        <v>M</v>
      </c>
      <c r="Q740" s="152">
        <f>VLOOKUP($A740,'SNB-ExchangeRateDaily'!$A$22:$I$11379,7,)</f>
        <v>1.1435</v>
      </c>
      <c r="R740" s="152" t="str">
        <f>VLOOKUP($A740,'SNB-ExchangeRateDaily'!$A$22:$I$11379,8,)</f>
        <v>M</v>
      </c>
      <c r="S740" s="152" t="str">
        <f>VLOOKUP($A740,'SNB-ExchangeRateDaily'!$A$22:$I$11379,9,)</f>
        <v>M</v>
      </c>
    </row>
    <row r="741" spans="1:19">
      <c r="A741" s="155">
        <v>27029</v>
      </c>
      <c r="B741" s="154" t="s">
        <v>472</v>
      </c>
      <c r="C741" s="154">
        <v>7.4130000000000003</v>
      </c>
      <c r="D741" s="154">
        <v>3.1968000000000001</v>
      </c>
      <c r="E741" s="154">
        <v>3.1977000000000002</v>
      </c>
      <c r="F741" s="154" t="s">
        <v>472</v>
      </c>
      <c r="G741" s="154">
        <v>1.1412</v>
      </c>
      <c r="H741" s="154" t="s">
        <v>472</v>
      </c>
      <c r="I741" s="154" t="s">
        <v>472</v>
      </c>
      <c r="J741" s="154"/>
      <c r="L741" s="152" t="str">
        <f>VLOOKUP($A741,'SNB-ExchangeRateDaily'!$A$22:$I$11379,2,)</f>
        <v>M</v>
      </c>
      <c r="M741" s="152" t="str">
        <f>VLOOKUP($A741,'SNB-ExchangeRateDaily'!$A$22:$I$11379,3,)</f>
        <v>M</v>
      </c>
      <c r="N741" s="152" t="str">
        <f>VLOOKUP($A741,'SNB-ExchangeRateDaily'!$A$22:$I$11379,4,)</f>
        <v>M</v>
      </c>
      <c r="O741" s="152" t="str">
        <f>VLOOKUP($A741,'SNB-ExchangeRateDaily'!$A$22:$I$11379,5,)</f>
        <v>M</v>
      </c>
      <c r="P741" s="152" t="str">
        <f>VLOOKUP($A741,'SNB-ExchangeRateDaily'!$A$22:$I$11379,6,)</f>
        <v>M</v>
      </c>
      <c r="Q741" s="152" t="str">
        <f>VLOOKUP($A741,'SNB-ExchangeRateDaily'!$A$22:$I$11379,7,)</f>
        <v>M</v>
      </c>
      <c r="R741" s="152" t="str">
        <f>VLOOKUP($A741,'SNB-ExchangeRateDaily'!$A$22:$I$11379,8,)</f>
        <v>M</v>
      </c>
      <c r="S741" s="152" t="str">
        <f>VLOOKUP($A741,'SNB-ExchangeRateDaily'!$A$22:$I$11379,9,)</f>
        <v>M</v>
      </c>
    </row>
    <row r="742" spans="1:19">
      <c r="A742" s="155">
        <v>27060</v>
      </c>
      <c r="B742" s="154" t="s">
        <v>472</v>
      </c>
      <c r="C742" s="154">
        <v>7.4756</v>
      </c>
      <c r="D742" s="154">
        <v>3.3672</v>
      </c>
      <c r="E742" s="154">
        <v>3.3967999999999998</v>
      </c>
      <c r="F742" s="154" t="s">
        <v>472</v>
      </c>
      <c r="G742" s="154">
        <v>1.1276999999999999</v>
      </c>
      <c r="H742" s="154" t="s">
        <v>472</v>
      </c>
      <c r="I742" s="154" t="s">
        <v>472</v>
      </c>
      <c r="J742" s="154"/>
      <c r="L742" s="152" t="str">
        <f>VLOOKUP($A742,'SNB-ExchangeRateDaily'!$A$22:$I$11379,2,)</f>
        <v>M</v>
      </c>
      <c r="M742" s="152">
        <f>VLOOKUP($A742,'SNB-ExchangeRateDaily'!$A$22:$I$11379,3,)</f>
        <v>7.4409999999999998</v>
      </c>
      <c r="N742" s="152">
        <f>VLOOKUP($A742,'SNB-ExchangeRateDaily'!$A$22:$I$11379,4,)</f>
        <v>3.2890000000000001</v>
      </c>
      <c r="O742" s="152">
        <f>VLOOKUP($A742,'SNB-ExchangeRateDaily'!$A$22:$I$11379,5,)</f>
        <v>3.3264</v>
      </c>
      <c r="P742" s="152" t="str">
        <f>VLOOKUP($A742,'SNB-ExchangeRateDaily'!$A$22:$I$11379,6,)</f>
        <v>M</v>
      </c>
      <c r="Q742" s="152">
        <f>VLOOKUP($A742,'SNB-ExchangeRateDaily'!$A$22:$I$11379,7,)</f>
        <v>1.1000000000000001</v>
      </c>
      <c r="R742" s="152" t="str">
        <f>VLOOKUP($A742,'SNB-ExchangeRateDaily'!$A$22:$I$11379,8,)</f>
        <v>M</v>
      </c>
      <c r="S742" s="152" t="str">
        <f>VLOOKUP($A742,'SNB-ExchangeRateDaily'!$A$22:$I$11379,9,)</f>
        <v>M</v>
      </c>
    </row>
    <row r="743" spans="1:19">
      <c r="A743" s="155">
        <v>27088</v>
      </c>
      <c r="B743" s="154" t="s">
        <v>472</v>
      </c>
      <c r="C743" s="154">
        <v>7.2165999999999997</v>
      </c>
      <c r="D743" s="154">
        <v>3.1720000000000002</v>
      </c>
      <c r="E743" s="154">
        <v>3.246</v>
      </c>
      <c r="F743" s="154" t="s">
        <v>472</v>
      </c>
      <c r="G743" s="154">
        <v>1.0878000000000001</v>
      </c>
      <c r="H743" s="154" t="s">
        <v>472</v>
      </c>
      <c r="I743" s="154" t="s">
        <v>472</v>
      </c>
      <c r="J743" s="154"/>
      <c r="L743" s="152" t="str">
        <f>VLOOKUP($A743,'SNB-ExchangeRateDaily'!$A$22:$I$11379,2,)</f>
        <v>M</v>
      </c>
      <c r="M743" s="152">
        <f>VLOOKUP($A743,'SNB-ExchangeRateDaily'!$A$22:$I$11379,3,)</f>
        <v>7.1980000000000004</v>
      </c>
      <c r="N743" s="152">
        <f>VLOOKUP($A743,'SNB-ExchangeRateDaily'!$A$22:$I$11379,4,)</f>
        <v>3.1219999999999999</v>
      </c>
      <c r="O743" s="152">
        <f>VLOOKUP($A743,'SNB-ExchangeRateDaily'!$A$22:$I$11379,5,)</f>
        <v>3.2244999999999999</v>
      </c>
      <c r="P743" s="152" t="str">
        <f>VLOOKUP($A743,'SNB-ExchangeRateDaily'!$A$22:$I$11379,6,)</f>
        <v>M</v>
      </c>
      <c r="Q743" s="152">
        <f>VLOOKUP($A743,'SNB-ExchangeRateDaily'!$A$22:$I$11379,7,)</f>
        <v>1.083</v>
      </c>
      <c r="R743" s="152" t="str">
        <f>VLOOKUP($A743,'SNB-ExchangeRateDaily'!$A$22:$I$11379,8,)</f>
        <v>M</v>
      </c>
      <c r="S743" s="152" t="str">
        <f>VLOOKUP($A743,'SNB-ExchangeRateDaily'!$A$22:$I$11379,9,)</f>
        <v>M</v>
      </c>
    </row>
    <row r="744" spans="1:19">
      <c r="A744" s="155">
        <v>27119</v>
      </c>
      <c r="B744" s="154" t="s">
        <v>472</v>
      </c>
      <c r="C744" s="154">
        <v>7.2046999999999999</v>
      </c>
      <c r="D744" s="154">
        <v>3.0819999999999999</v>
      </c>
      <c r="E744" s="154">
        <v>3.1711</v>
      </c>
      <c r="F744" s="154" t="s">
        <v>472</v>
      </c>
      <c r="G744" s="154">
        <v>1.091</v>
      </c>
      <c r="H744" s="154" t="s">
        <v>472</v>
      </c>
      <c r="I744" s="154" t="s">
        <v>472</v>
      </c>
      <c r="J744" s="154"/>
      <c r="L744" s="152" t="e">
        <f>VLOOKUP($A744,'SNB-ExchangeRateDaily'!$A$22:$I$11379,2,)</f>
        <v>#N/A</v>
      </c>
      <c r="M744" s="152" t="e">
        <f>VLOOKUP($A744,'SNB-ExchangeRateDaily'!$A$22:$I$11379,3,)</f>
        <v>#N/A</v>
      </c>
      <c r="N744" s="152" t="e">
        <f>VLOOKUP($A744,'SNB-ExchangeRateDaily'!$A$22:$I$11379,4,)</f>
        <v>#N/A</v>
      </c>
      <c r="O744" s="152" t="e">
        <f>VLOOKUP($A744,'SNB-ExchangeRateDaily'!$A$22:$I$11379,5,)</f>
        <v>#N/A</v>
      </c>
      <c r="P744" s="152" t="e">
        <f>VLOOKUP($A744,'SNB-ExchangeRateDaily'!$A$22:$I$11379,6,)</f>
        <v>#N/A</v>
      </c>
      <c r="Q744" s="152" t="e">
        <f>VLOOKUP($A744,'SNB-ExchangeRateDaily'!$A$22:$I$11379,7,)</f>
        <v>#N/A</v>
      </c>
      <c r="R744" s="152" t="e">
        <f>VLOOKUP($A744,'SNB-ExchangeRateDaily'!$A$22:$I$11379,8,)</f>
        <v>#N/A</v>
      </c>
      <c r="S744" s="152" t="e">
        <f>VLOOKUP($A744,'SNB-ExchangeRateDaily'!$A$22:$I$11379,9,)</f>
        <v>#N/A</v>
      </c>
    </row>
    <row r="745" spans="1:19">
      <c r="A745" s="155">
        <v>27149</v>
      </c>
      <c r="B745" s="154" t="s">
        <v>472</v>
      </c>
      <c r="C745" s="154">
        <v>7.2179000000000002</v>
      </c>
      <c r="D745" s="154">
        <v>3.0196999999999998</v>
      </c>
      <c r="E745" s="154">
        <v>3.1225999999999998</v>
      </c>
      <c r="F745" s="154" t="s">
        <v>472</v>
      </c>
      <c r="G745" s="154">
        <v>1.0880000000000001</v>
      </c>
      <c r="H745" s="154" t="s">
        <v>472</v>
      </c>
      <c r="I745" s="154" t="s">
        <v>472</v>
      </c>
      <c r="J745" s="154"/>
      <c r="L745" s="152" t="str">
        <f>VLOOKUP($A745,'SNB-ExchangeRateDaily'!$A$22:$I$11379,2,)</f>
        <v>M</v>
      </c>
      <c r="M745" s="152">
        <f>VLOOKUP($A745,'SNB-ExchangeRateDaily'!$A$22:$I$11379,3,)</f>
        <v>7.0875000000000004</v>
      </c>
      <c r="N745" s="152">
        <f>VLOOKUP($A745,'SNB-ExchangeRateDaily'!$A$22:$I$11379,4,)</f>
        <v>2.915</v>
      </c>
      <c r="O745" s="152">
        <f>VLOOKUP($A745,'SNB-ExchangeRateDaily'!$A$22:$I$11379,5,)</f>
        <v>3.0314999999999999</v>
      </c>
      <c r="P745" s="152" t="str">
        <f>VLOOKUP($A745,'SNB-ExchangeRateDaily'!$A$22:$I$11379,6,)</f>
        <v>M</v>
      </c>
      <c r="Q745" s="152">
        <f>VLOOKUP($A745,'SNB-ExchangeRateDaily'!$A$22:$I$11379,7,)</f>
        <v>1.04</v>
      </c>
      <c r="R745" s="152" t="str">
        <f>VLOOKUP($A745,'SNB-ExchangeRateDaily'!$A$22:$I$11379,8,)</f>
        <v>M</v>
      </c>
      <c r="S745" s="152" t="str">
        <f>VLOOKUP($A745,'SNB-ExchangeRateDaily'!$A$22:$I$11379,9,)</f>
        <v>M</v>
      </c>
    </row>
    <row r="746" spans="1:19">
      <c r="A746" s="155">
        <v>27180</v>
      </c>
      <c r="B746" s="154" t="s">
        <v>472</v>
      </c>
      <c r="C746" s="154">
        <v>7.0113000000000003</v>
      </c>
      <c r="D746" s="154">
        <v>2.9077999999999999</v>
      </c>
      <c r="E746" s="154">
        <v>3.0203000000000002</v>
      </c>
      <c r="F746" s="154" t="s">
        <v>472</v>
      </c>
      <c r="G746" s="154">
        <v>1.0407</v>
      </c>
      <c r="H746" s="154" t="s">
        <v>472</v>
      </c>
      <c r="I746" s="154" t="s">
        <v>472</v>
      </c>
      <c r="J746" s="154"/>
      <c r="L746" s="152" t="str">
        <f>VLOOKUP($A746,'SNB-ExchangeRateDaily'!$A$22:$I$11379,2,)</f>
        <v>M</v>
      </c>
      <c r="M746" s="152">
        <f>VLOOKUP($A746,'SNB-ExchangeRateDaily'!$A$22:$I$11379,3,)</f>
        <v>7.1260000000000003</v>
      </c>
      <c r="N746" s="152">
        <f>VLOOKUP($A746,'SNB-ExchangeRateDaily'!$A$22:$I$11379,4,)</f>
        <v>2.976</v>
      </c>
      <c r="O746" s="152">
        <f>VLOOKUP($A746,'SNB-ExchangeRateDaily'!$A$22:$I$11379,5,)</f>
        <v>3.0935000000000001</v>
      </c>
      <c r="P746" s="152" t="str">
        <f>VLOOKUP($A746,'SNB-ExchangeRateDaily'!$A$22:$I$11379,6,)</f>
        <v>M</v>
      </c>
      <c r="Q746" s="152">
        <f>VLOOKUP($A746,'SNB-ExchangeRateDaily'!$A$22:$I$11379,7,)</f>
        <v>1.0549999999999999</v>
      </c>
      <c r="R746" s="152" t="str">
        <f>VLOOKUP($A746,'SNB-ExchangeRateDaily'!$A$22:$I$11379,8,)</f>
        <v>M</v>
      </c>
      <c r="S746" s="152" t="str">
        <f>VLOOKUP($A746,'SNB-ExchangeRateDaily'!$A$22:$I$11379,9,)</f>
        <v>M</v>
      </c>
    </row>
    <row r="747" spans="1:19">
      <c r="A747" s="155">
        <v>27210</v>
      </c>
      <c r="B747" s="154" t="s">
        <v>472</v>
      </c>
      <c r="C747" s="154">
        <v>7.1437999999999997</v>
      </c>
      <c r="D747" s="154">
        <v>2.9901</v>
      </c>
      <c r="E747" s="154">
        <v>3.0939000000000001</v>
      </c>
      <c r="F747" s="154" t="s">
        <v>472</v>
      </c>
      <c r="G747" s="154">
        <v>1.0548999999999999</v>
      </c>
      <c r="H747" s="154" t="s">
        <v>472</v>
      </c>
      <c r="I747" s="154" t="s">
        <v>472</v>
      </c>
      <c r="J747" s="154"/>
      <c r="L747" s="152" t="e">
        <f>VLOOKUP($A747,'SNB-ExchangeRateDaily'!$A$22:$I$11379,2,)</f>
        <v>#N/A</v>
      </c>
      <c r="M747" s="152" t="e">
        <f>VLOOKUP($A747,'SNB-ExchangeRateDaily'!$A$22:$I$11379,3,)</f>
        <v>#N/A</v>
      </c>
      <c r="N747" s="152" t="e">
        <f>VLOOKUP($A747,'SNB-ExchangeRateDaily'!$A$22:$I$11379,4,)</f>
        <v>#N/A</v>
      </c>
      <c r="O747" s="152" t="e">
        <f>VLOOKUP($A747,'SNB-ExchangeRateDaily'!$A$22:$I$11379,5,)</f>
        <v>#N/A</v>
      </c>
      <c r="P747" s="152" t="e">
        <f>VLOOKUP($A747,'SNB-ExchangeRateDaily'!$A$22:$I$11379,6,)</f>
        <v>#N/A</v>
      </c>
      <c r="Q747" s="152" t="e">
        <f>VLOOKUP($A747,'SNB-ExchangeRateDaily'!$A$22:$I$11379,7,)</f>
        <v>#N/A</v>
      </c>
      <c r="R747" s="152" t="e">
        <f>VLOOKUP($A747,'SNB-ExchangeRateDaily'!$A$22:$I$11379,8,)</f>
        <v>#N/A</v>
      </c>
      <c r="S747" s="152" t="e">
        <f>VLOOKUP($A747,'SNB-ExchangeRateDaily'!$A$22:$I$11379,9,)</f>
        <v>#N/A</v>
      </c>
    </row>
    <row r="748" spans="1:19">
      <c r="A748" s="155">
        <v>27241</v>
      </c>
      <c r="B748" s="154" t="s">
        <v>472</v>
      </c>
      <c r="C748" s="154">
        <v>7.0811999999999999</v>
      </c>
      <c r="D748" s="154">
        <v>2.9645999999999999</v>
      </c>
      <c r="E748" s="154">
        <v>3.0379999999999998</v>
      </c>
      <c r="F748" s="154" t="s">
        <v>472</v>
      </c>
      <c r="G748" s="154">
        <v>1.0182</v>
      </c>
      <c r="H748" s="154" t="s">
        <v>472</v>
      </c>
      <c r="I748" s="154" t="s">
        <v>472</v>
      </c>
      <c r="J748" s="154"/>
      <c r="L748" s="152" t="str">
        <f>VLOOKUP($A748,'SNB-ExchangeRateDaily'!$A$22:$I$11379,2,)</f>
        <v>M</v>
      </c>
      <c r="M748" s="152">
        <f>VLOOKUP($A748,'SNB-ExchangeRateDaily'!$A$22:$I$11379,3,)</f>
        <v>7.0640000000000001</v>
      </c>
      <c r="N748" s="152">
        <f>VLOOKUP($A748,'SNB-ExchangeRateDaily'!$A$22:$I$11379,4,)</f>
        <v>2.9748000000000001</v>
      </c>
      <c r="O748" s="152">
        <f>VLOOKUP($A748,'SNB-ExchangeRateDaily'!$A$22:$I$11379,5,)</f>
        <v>3.0390000000000001</v>
      </c>
      <c r="P748" s="152" t="str">
        <f>VLOOKUP($A748,'SNB-ExchangeRateDaily'!$A$22:$I$11379,6,)</f>
        <v>M</v>
      </c>
      <c r="Q748" s="152">
        <f>VLOOKUP($A748,'SNB-ExchangeRateDaily'!$A$22:$I$11379,7,)</f>
        <v>0.99750000000000005</v>
      </c>
      <c r="R748" s="152" t="str">
        <f>VLOOKUP($A748,'SNB-ExchangeRateDaily'!$A$22:$I$11379,8,)</f>
        <v>M</v>
      </c>
      <c r="S748" s="152" t="str">
        <f>VLOOKUP($A748,'SNB-ExchangeRateDaily'!$A$22:$I$11379,9,)</f>
        <v>M</v>
      </c>
    </row>
    <row r="749" spans="1:19">
      <c r="A749" s="155">
        <v>27272</v>
      </c>
      <c r="B749" s="154" t="s">
        <v>472</v>
      </c>
      <c r="C749" s="154">
        <v>6.992</v>
      </c>
      <c r="D749" s="154">
        <v>2.9811999999999999</v>
      </c>
      <c r="E749" s="154">
        <v>3.0430999999999999</v>
      </c>
      <c r="F749" s="154" t="s">
        <v>472</v>
      </c>
      <c r="G749" s="154">
        <v>0.98419999999999996</v>
      </c>
      <c r="H749" s="154" t="s">
        <v>472</v>
      </c>
      <c r="I749" s="154" t="s">
        <v>472</v>
      </c>
      <c r="J749" s="154"/>
      <c r="L749" s="152" t="e">
        <f>VLOOKUP($A749,'SNB-ExchangeRateDaily'!$A$22:$I$11379,2,)</f>
        <v>#N/A</v>
      </c>
      <c r="M749" s="152" t="e">
        <f>VLOOKUP($A749,'SNB-ExchangeRateDaily'!$A$22:$I$11379,3,)</f>
        <v>#N/A</v>
      </c>
      <c r="N749" s="152" t="e">
        <f>VLOOKUP($A749,'SNB-ExchangeRateDaily'!$A$22:$I$11379,4,)</f>
        <v>#N/A</v>
      </c>
      <c r="O749" s="152" t="e">
        <f>VLOOKUP($A749,'SNB-ExchangeRateDaily'!$A$22:$I$11379,5,)</f>
        <v>#N/A</v>
      </c>
      <c r="P749" s="152" t="e">
        <f>VLOOKUP($A749,'SNB-ExchangeRateDaily'!$A$22:$I$11379,6,)</f>
        <v>#N/A</v>
      </c>
      <c r="Q749" s="152" t="e">
        <f>VLOOKUP($A749,'SNB-ExchangeRateDaily'!$A$22:$I$11379,7,)</f>
        <v>#N/A</v>
      </c>
      <c r="R749" s="152" t="e">
        <f>VLOOKUP($A749,'SNB-ExchangeRateDaily'!$A$22:$I$11379,8,)</f>
        <v>#N/A</v>
      </c>
      <c r="S749" s="152" t="e">
        <f>VLOOKUP($A749,'SNB-ExchangeRateDaily'!$A$22:$I$11379,9,)</f>
        <v>#N/A</v>
      </c>
    </row>
    <row r="750" spans="1:19">
      <c r="A750" s="155">
        <v>27302</v>
      </c>
      <c r="B750" s="154" t="s">
        <v>472</v>
      </c>
      <c r="C750" s="154">
        <v>6.9421999999999997</v>
      </c>
      <c r="D750" s="154">
        <v>2.9973000000000001</v>
      </c>
      <c r="E750" s="154">
        <v>3.0381999999999998</v>
      </c>
      <c r="F750" s="154" t="s">
        <v>472</v>
      </c>
      <c r="G750" s="154">
        <v>0.99980000000000002</v>
      </c>
      <c r="H750" s="154" t="s">
        <v>472</v>
      </c>
      <c r="I750" s="154" t="s">
        <v>472</v>
      </c>
      <c r="J750" s="154"/>
      <c r="L750" s="152" t="str">
        <f>VLOOKUP($A750,'SNB-ExchangeRateDaily'!$A$22:$I$11379,2,)</f>
        <v>M</v>
      </c>
      <c r="M750" s="152">
        <f>VLOOKUP($A750,'SNB-ExchangeRateDaily'!$A$22:$I$11379,3,)</f>
        <v>6.8760000000000003</v>
      </c>
      <c r="N750" s="152">
        <f>VLOOKUP($A750,'SNB-ExchangeRateDaily'!$A$22:$I$11379,4,)</f>
        <v>2.9459999999999997</v>
      </c>
      <c r="O750" s="152">
        <f>VLOOKUP($A750,'SNB-ExchangeRateDaily'!$A$22:$I$11379,5,)</f>
        <v>2.9895</v>
      </c>
      <c r="P750" s="152" t="str">
        <f>VLOOKUP($A750,'SNB-ExchangeRateDaily'!$A$22:$I$11379,6,)</f>
        <v>M</v>
      </c>
      <c r="Q750" s="152">
        <f>VLOOKUP($A750,'SNB-ExchangeRateDaily'!$A$22:$I$11379,7,)</f>
        <v>0.98499999999999999</v>
      </c>
      <c r="R750" s="152" t="str">
        <f>VLOOKUP($A750,'SNB-ExchangeRateDaily'!$A$22:$I$11379,8,)</f>
        <v>M</v>
      </c>
      <c r="S750" s="152" t="str">
        <f>VLOOKUP($A750,'SNB-ExchangeRateDaily'!$A$22:$I$11379,9,)</f>
        <v>M</v>
      </c>
    </row>
    <row r="751" spans="1:19">
      <c r="A751" s="155">
        <v>27333</v>
      </c>
      <c r="B751" s="154" t="s">
        <v>472</v>
      </c>
      <c r="C751" s="154">
        <v>6.7610999999999999</v>
      </c>
      <c r="D751" s="154">
        <v>2.8997000000000002</v>
      </c>
      <c r="E751" s="154">
        <v>2.9481999999999999</v>
      </c>
      <c r="F751" s="154" t="s">
        <v>472</v>
      </c>
      <c r="G751" s="154">
        <v>0.96750000000000003</v>
      </c>
      <c r="H751" s="154" t="s">
        <v>472</v>
      </c>
      <c r="I751" s="154" t="s">
        <v>472</v>
      </c>
      <c r="J751" s="154"/>
      <c r="L751" s="152" t="str">
        <f>VLOOKUP($A751,'SNB-ExchangeRateDaily'!$A$22:$I$11379,2,)</f>
        <v>M</v>
      </c>
      <c r="M751" s="152">
        <f>VLOOKUP($A751,'SNB-ExchangeRateDaily'!$A$22:$I$11379,3,)</f>
        <v>6.6965000000000003</v>
      </c>
      <c r="N751" s="152">
        <f>VLOOKUP($A751,'SNB-ExchangeRateDaily'!$A$22:$I$11379,4,)</f>
        <v>2.8694999999999999</v>
      </c>
      <c r="O751" s="152">
        <f>VLOOKUP($A751,'SNB-ExchangeRateDaily'!$A$22:$I$11379,5,)</f>
        <v>2.9144999999999999</v>
      </c>
      <c r="P751" s="152" t="str">
        <f>VLOOKUP($A751,'SNB-ExchangeRateDaily'!$A$22:$I$11379,6,)</f>
        <v>M</v>
      </c>
      <c r="Q751" s="152">
        <f>VLOOKUP($A751,'SNB-ExchangeRateDaily'!$A$22:$I$11379,7,)</f>
        <v>0.95699999999999996</v>
      </c>
      <c r="R751" s="152" t="str">
        <f>VLOOKUP($A751,'SNB-ExchangeRateDaily'!$A$22:$I$11379,8,)</f>
        <v>M</v>
      </c>
      <c r="S751" s="152" t="str">
        <f>VLOOKUP($A751,'SNB-ExchangeRateDaily'!$A$22:$I$11379,9,)</f>
        <v>M</v>
      </c>
    </row>
    <row r="752" spans="1:19">
      <c r="A752" s="155">
        <v>27363</v>
      </c>
      <c r="B752" s="154" t="s">
        <v>472</v>
      </c>
      <c r="C752" s="154">
        <v>6.4071999999999996</v>
      </c>
      <c r="D752" s="154">
        <v>2.7521</v>
      </c>
      <c r="E752" s="154">
        <v>2.7880000000000003</v>
      </c>
      <c r="F752" s="154" t="s">
        <v>472</v>
      </c>
      <c r="G752" s="154">
        <v>0.91690000000000005</v>
      </c>
      <c r="H752" s="154" t="s">
        <v>472</v>
      </c>
      <c r="I752" s="154" t="s">
        <v>472</v>
      </c>
      <c r="J752" s="154"/>
      <c r="L752" s="152" t="e">
        <f>VLOOKUP($A752,'SNB-ExchangeRateDaily'!$A$22:$I$11379,2,)</f>
        <v>#N/A</v>
      </c>
      <c r="M752" s="152" t="e">
        <f>VLOOKUP($A752,'SNB-ExchangeRateDaily'!$A$22:$I$11379,3,)</f>
        <v>#N/A</v>
      </c>
      <c r="N752" s="152" t="e">
        <f>VLOOKUP($A752,'SNB-ExchangeRateDaily'!$A$22:$I$11379,4,)</f>
        <v>#N/A</v>
      </c>
      <c r="O752" s="152" t="e">
        <f>VLOOKUP($A752,'SNB-ExchangeRateDaily'!$A$22:$I$11379,5,)</f>
        <v>#N/A</v>
      </c>
      <c r="P752" s="152" t="e">
        <f>VLOOKUP($A752,'SNB-ExchangeRateDaily'!$A$22:$I$11379,6,)</f>
        <v>#N/A</v>
      </c>
      <c r="Q752" s="152" t="e">
        <f>VLOOKUP($A752,'SNB-ExchangeRateDaily'!$A$22:$I$11379,7,)</f>
        <v>#N/A</v>
      </c>
      <c r="R752" s="152" t="e">
        <f>VLOOKUP($A752,'SNB-ExchangeRateDaily'!$A$22:$I$11379,8,)</f>
        <v>#N/A</v>
      </c>
      <c r="S752" s="152" t="e">
        <f>VLOOKUP($A752,'SNB-ExchangeRateDaily'!$A$22:$I$11379,9,)</f>
        <v>#N/A</v>
      </c>
    </row>
    <row r="753" spans="1:19">
      <c r="A753" s="155">
        <v>27394</v>
      </c>
      <c r="B753" s="154" t="s">
        <v>472</v>
      </c>
      <c r="C753" s="154">
        <v>6.093</v>
      </c>
      <c r="D753" s="154">
        <v>2.6173999999999999</v>
      </c>
      <c r="E753" s="154">
        <v>2.6497000000000002</v>
      </c>
      <c r="F753" s="154" t="s">
        <v>472</v>
      </c>
      <c r="G753" s="154">
        <v>0.87070000000000003</v>
      </c>
      <c r="H753" s="154" t="s">
        <v>472</v>
      </c>
      <c r="I753" s="154" t="s">
        <v>472</v>
      </c>
      <c r="J753" s="154"/>
      <c r="L753" s="152" t="str">
        <f>VLOOKUP($A753,'SNB-ExchangeRateDaily'!$A$22:$I$11379,2,)</f>
        <v>M</v>
      </c>
      <c r="M753" s="152">
        <f>VLOOKUP($A753,'SNB-ExchangeRateDaily'!$A$22:$I$11379,3,)</f>
        <v>5.9610000000000003</v>
      </c>
      <c r="N753" s="152">
        <f>VLOOKUP($A753,'SNB-ExchangeRateDaily'!$A$22:$I$11379,4,)</f>
        <v>2.54</v>
      </c>
      <c r="O753" s="152">
        <f>VLOOKUP($A753,'SNB-ExchangeRateDaily'!$A$22:$I$11379,5,)</f>
        <v>2.5665</v>
      </c>
      <c r="P753" s="152" t="str">
        <f>VLOOKUP($A753,'SNB-ExchangeRateDaily'!$A$22:$I$11379,6,)</f>
        <v>M</v>
      </c>
      <c r="Q753" s="152">
        <f>VLOOKUP($A753,'SNB-ExchangeRateDaily'!$A$22:$I$11379,7,)</f>
        <v>0.84399999999999997</v>
      </c>
      <c r="R753" s="152" t="str">
        <f>VLOOKUP($A753,'SNB-ExchangeRateDaily'!$A$22:$I$11379,8,)</f>
        <v>M</v>
      </c>
      <c r="S753" s="152" t="str">
        <f>VLOOKUP($A753,'SNB-ExchangeRateDaily'!$A$22:$I$11379,9,)</f>
        <v>M</v>
      </c>
    </row>
    <row r="754" spans="1:19">
      <c r="A754" s="155">
        <v>27425</v>
      </c>
      <c r="B754" s="154" t="s">
        <v>472</v>
      </c>
      <c r="C754" s="154">
        <v>5.9580000000000002</v>
      </c>
      <c r="D754" s="154">
        <v>2.5215000000000001</v>
      </c>
      <c r="E754" s="154">
        <v>2.5343</v>
      </c>
      <c r="F754" s="154" t="s">
        <v>472</v>
      </c>
      <c r="G754" s="154">
        <v>0.84079999999999999</v>
      </c>
      <c r="H754" s="154" t="s">
        <v>472</v>
      </c>
      <c r="I754" s="154" t="s">
        <v>472</v>
      </c>
      <c r="J754" s="154"/>
      <c r="L754" s="152" t="str">
        <f>VLOOKUP($A754,'SNB-ExchangeRateDaily'!$A$22:$I$11379,2,)</f>
        <v>M</v>
      </c>
      <c r="M754" s="152">
        <f>VLOOKUP($A754,'SNB-ExchangeRateDaily'!$A$22:$I$11379,3,)</f>
        <v>5.9394999999999998</v>
      </c>
      <c r="N754" s="152">
        <f>VLOOKUP($A754,'SNB-ExchangeRateDaily'!$A$22:$I$11379,4,)</f>
        <v>2.4969999999999999</v>
      </c>
      <c r="O754" s="152">
        <f>VLOOKUP($A754,'SNB-ExchangeRateDaily'!$A$22:$I$11379,5,)</f>
        <v>2.5009999999999999</v>
      </c>
      <c r="P754" s="152" t="str">
        <f>VLOOKUP($A754,'SNB-ExchangeRateDaily'!$A$22:$I$11379,6,)</f>
        <v>M</v>
      </c>
      <c r="Q754" s="152">
        <f>VLOOKUP($A754,'SNB-ExchangeRateDaily'!$A$22:$I$11379,7,)</f>
        <v>0.83699999999999997</v>
      </c>
      <c r="R754" s="152" t="str">
        <f>VLOOKUP($A754,'SNB-ExchangeRateDaily'!$A$22:$I$11379,8,)</f>
        <v>M</v>
      </c>
      <c r="S754" s="152" t="str">
        <f>VLOOKUP($A754,'SNB-ExchangeRateDaily'!$A$22:$I$11379,9,)</f>
        <v>M</v>
      </c>
    </row>
    <row r="755" spans="1:19">
      <c r="A755" s="155">
        <v>27453</v>
      </c>
      <c r="B755" s="154" t="s">
        <v>472</v>
      </c>
      <c r="C755" s="154">
        <v>5.9275000000000002</v>
      </c>
      <c r="D755" s="154">
        <v>2.4771000000000001</v>
      </c>
      <c r="E755" s="154">
        <v>2.4754999999999998</v>
      </c>
      <c r="F755" s="154" t="s">
        <v>472</v>
      </c>
      <c r="G755" s="154">
        <v>0.8458</v>
      </c>
      <c r="H755" s="154" t="s">
        <v>472</v>
      </c>
      <c r="I755" s="154" t="s">
        <v>472</v>
      </c>
      <c r="J755" s="154"/>
      <c r="L755" s="152" t="str">
        <f>VLOOKUP($A755,'SNB-ExchangeRateDaily'!$A$22:$I$11379,2,)</f>
        <v>M</v>
      </c>
      <c r="M755" s="152">
        <f>VLOOKUP($A755,'SNB-ExchangeRateDaily'!$A$22:$I$11379,3,)</f>
        <v>5.8075000000000001</v>
      </c>
      <c r="N755" s="152">
        <f>VLOOKUP($A755,'SNB-ExchangeRateDaily'!$A$22:$I$11379,4,)</f>
        <v>2.3944999999999999</v>
      </c>
      <c r="O755" s="152">
        <f>VLOOKUP($A755,'SNB-ExchangeRateDaily'!$A$22:$I$11379,5,)</f>
        <v>2.399</v>
      </c>
      <c r="P755" s="152" t="str">
        <f>VLOOKUP($A755,'SNB-ExchangeRateDaily'!$A$22:$I$11379,6,)</f>
        <v>M</v>
      </c>
      <c r="Q755" s="152">
        <f>VLOOKUP($A755,'SNB-ExchangeRateDaily'!$A$22:$I$11379,7,)</f>
        <v>0.83450000000000002</v>
      </c>
      <c r="R755" s="152" t="str">
        <f>VLOOKUP($A755,'SNB-ExchangeRateDaily'!$A$22:$I$11379,8,)</f>
        <v>M</v>
      </c>
      <c r="S755" s="152" t="str">
        <f>VLOOKUP($A755,'SNB-ExchangeRateDaily'!$A$22:$I$11379,9,)</f>
        <v>M</v>
      </c>
    </row>
    <row r="756" spans="1:19">
      <c r="A756" s="155">
        <v>27484</v>
      </c>
      <c r="B756" s="154" t="s">
        <v>472</v>
      </c>
      <c r="C756" s="154">
        <v>5.9844999999999997</v>
      </c>
      <c r="D756" s="154">
        <v>2.4744000000000002</v>
      </c>
      <c r="E756" s="154">
        <v>2.4737</v>
      </c>
      <c r="F756" s="154" t="s">
        <v>472</v>
      </c>
      <c r="G756" s="154">
        <v>0.86070000000000002</v>
      </c>
      <c r="H756" s="154" t="s">
        <v>472</v>
      </c>
      <c r="I756" s="154" t="s">
        <v>472</v>
      </c>
      <c r="J756" s="154"/>
      <c r="L756" s="152" t="str">
        <f>VLOOKUP($A756,'SNB-ExchangeRateDaily'!$A$22:$I$11379,2,)</f>
        <v>M</v>
      </c>
      <c r="M756" s="152" t="str">
        <f>VLOOKUP($A756,'SNB-ExchangeRateDaily'!$A$22:$I$11379,3,)</f>
        <v>M</v>
      </c>
      <c r="N756" s="152" t="str">
        <f>VLOOKUP($A756,'SNB-ExchangeRateDaily'!$A$22:$I$11379,4,)</f>
        <v>M</v>
      </c>
      <c r="O756" s="152" t="str">
        <f>VLOOKUP($A756,'SNB-ExchangeRateDaily'!$A$22:$I$11379,5,)</f>
        <v>M</v>
      </c>
      <c r="P756" s="152" t="str">
        <f>VLOOKUP($A756,'SNB-ExchangeRateDaily'!$A$22:$I$11379,6,)</f>
        <v>M</v>
      </c>
      <c r="Q756" s="152" t="str">
        <f>VLOOKUP($A756,'SNB-ExchangeRateDaily'!$A$22:$I$11379,7,)</f>
        <v>M</v>
      </c>
      <c r="R756" s="152" t="str">
        <f>VLOOKUP($A756,'SNB-ExchangeRateDaily'!$A$22:$I$11379,8,)</f>
        <v>M</v>
      </c>
      <c r="S756" s="152" t="str">
        <f>VLOOKUP($A756,'SNB-ExchangeRateDaily'!$A$22:$I$11379,9,)</f>
        <v>M</v>
      </c>
    </row>
    <row r="757" spans="1:19">
      <c r="A757" s="155">
        <v>27514</v>
      </c>
      <c r="B757" s="154" t="s">
        <v>472</v>
      </c>
      <c r="C757" s="154">
        <v>6.0606</v>
      </c>
      <c r="D757" s="154">
        <v>2.5577999999999999</v>
      </c>
      <c r="E757" s="154">
        <v>2.5306999999999999</v>
      </c>
      <c r="F757" s="154" t="s">
        <v>472</v>
      </c>
      <c r="G757" s="154">
        <v>0.875</v>
      </c>
      <c r="H757" s="154" t="s">
        <v>472</v>
      </c>
      <c r="I757" s="154" t="s">
        <v>472</v>
      </c>
      <c r="J757" s="154"/>
      <c r="L757" s="152" t="str">
        <f>VLOOKUP($A757,'SNB-ExchangeRateDaily'!$A$22:$I$11379,2,)</f>
        <v>M</v>
      </c>
      <c r="M757" s="152">
        <f>VLOOKUP($A757,'SNB-ExchangeRateDaily'!$A$22:$I$11379,3,)</f>
        <v>6.0084999999999997</v>
      </c>
      <c r="N757" s="152">
        <f>VLOOKUP($A757,'SNB-ExchangeRateDaily'!$A$22:$I$11379,4,)</f>
        <v>2.5525000000000002</v>
      </c>
      <c r="O757" s="152">
        <f>VLOOKUP($A757,'SNB-ExchangeRateDaily'!$A$22:$I$11379,5,)</f>
        <v>2.5074999999999998</v>
      </c>
      <c r="P757" s="152" t="str">
        <f>VLOOKUP($A757,'SNB-ExchangeRateDaily'!$A$22:$I$11379,6,)</f>
        <v>M</v>
      </c>
      <c r="Q757" s="152">
        <f>VLOOKUP($A757,'SNB-ExchangeRateDaily'!$A$22:$I$11379,7,)</f>
        <v>0.87350000000000005</v>
      </c>
      <c r="R757" s="152" t="str">
        <f>VLOOKUP($A757,'SNB-ExchangeRateDaily'!$A$22:$I$11379,8,)</f>
        <v>M</v>
      </c>
      <c r="S757" s="152" t="str">
        <f>VLOOKUP($A757,'SNB-ExchangeRateDaily'!$A$22:$I$11379,9,)</f>
        <v>M</v>
      </c>
    </row>
    <row r="758" spans="1:19">
      <c r="A758" s="155">
        <v>27545</v>
      </c>
      <c r="B758" s="154" t="s">
        <v>472</v>
      </c>
      <c r="C758" s="154">
        <v>5.8124000000000002</v>
      </c>
      <c r="D758" s="154">
        <v>2.5037000000000003</v>
      </c>
      <c r="E758" s="154">
        <v>2.4323999999999999</v>
      </c>
      <c r="F758" s="154" t="s">
        <v>472</v>
      </c>
      <c r="G758" s="154">
        <v>0.85860000000000003</v>
      </c>
      <c r="H758" s="154" t="s">
        <v>472</v>
      </c>
      <c r="I758" s="154" t="s">
        <v>472</v>
      </c>
      <c r="J758" s="154"/>
      <c r="L758" s="152" t="e">
        <f>VLOOKUP($A758,'SNB-ExchangeRateDaily'!$A$22:$I$11379,2,)</f>
        <v>#N/A</v>
      </c>
      <c r="M758" s="152" t="e">
        <f>VLOOKUP($A758,'SNB-ExchangeRateDaily'!$A$22:$I$11379,3,)</f>
        <v>#N/A</v>
      </c>
      <c r="N758" s="152" t="e">
        <f>VLOOKUP($A758,'SNB-ExchangeRateDaily'!$A$22:$I$11379,4,)</f>
        <v>#N/A</v>
      </c>
      <c r="O758" s="152" t="e">
        <f>VLOOKUP($A758,'SNB-ExchangeRateDaily'!$A$22:$I$11379,5,)</f>
        <v>#N/A</v>
      </c>
      <c r="P758" s="152" t="e">
        <f>VLOOKUP($A758,'SNB-ExchangeRateDaily'!$A$22:$I$11379,6,)</f>
        <v>#N/A</v>
      </c>
      <c r="Q758" s="152" t="e">
        <f>VLOOKUP($A758,'SNB-ExchangeRateDaily'!$A$22:$I$11379,7,)</f>
        <v>#N/A</v>
      </c>
      <c r="R758" s="152" t="e">
        <f>VLOOKUP($A758,'SNB-ExchangeRateDaily'!$A$22:$I$11379,8,)</f>
        <v>#N/A</v>
      </c>
      <c r="S758" s="152" t="e">
        <f>VLOOKUP($A758,'SNB-ExchangeRateDaily'!$A$22:$I$11379,9,)</f>
        <v>#N/A</v>
      </c>
    </row>
    <row r="759" spans="1:19">
      <c r="A759" s="155">
        <v>27575</v>
      </c>
      <c r="B759" s="154" t="s">
        <v>472</v>
      </c>
      <c r="C759" s="154">
        <v>5.6934000000000005</v>
      </c>
      <c r="D759" s="154">
        <v>2.4944000000000002</v>
      </c>
      <c r="E759" s="154">
        <v>2.4300000000000002</v>
      </c>
      <c r="F759" s="154" t="s">
        <v>472</v>
      </c>
      <c r="G759" s="154">
        <v>0.84950000000000003</v>
      </c>
      <c r="H759" s="154" t="s">
        <v>472</v>
      </c>
      <c r="I759" s="154" t="s">
        <v>472</v>
      </c>
      <c r="J759" s="154"/>
      <c r="L759" s="152" t="str">
        <f>VLOOKUP($A759,'SNB-ExchangeRateDaily'!$A$22:$I$11379,2,)</f>
        <v>M</v>
      </c>
      <c r="M759" s="152">
        <f>VLOOKUP($A759,'SNB-ExchangeRateDaily'!$A$22:$I$11379,3,)</f>
        <v>5.5280000000000005</v>
      </c>
      <c r="N759" s="152">
        <f>VLOOKUP($A759,'SNB-ExchangeRateDaily'!$A$22:$I$11379,4,)</f>
        <v>2.5055000000000001</v>
      </c>
      <c r="O759" s="152">
        <f>VLOOKUP($A759,'SNB-ExchangeRateDaily'!$A$22:$I$11379,5,)</f>
        <v>2.4340000000000002</v>
      </c>
      <c r="P759" s="152" t="str">
        <f>VLOOKUP($A759,'SNB-ExchangeRateDaily'!$A$22:$I$11379,6,)</f>
        <v>M</v>
      </c>
      <c r="Q759" s="152">
        <f>VLOOKUP($A759,'SNB-ExchangeRateDaily'!$A$22:$I$11379,7,)</f>
        <v>0.84650000000000003</v>
      </c>
      <c r="R759" s="152" t="str">
        <f>VLOOKUP($A759,'SNB-ExchangeRateDaily'!$A$22:$I$11379,8,)</f>
        <v>M</v>
      </c>
      <c r="S759" s="152" t="str">
        <f>VLOOKUP($A759,'SNB-ExchangeRateDaily'!$A$22:$I$11379,9,)</f>
        <v>M</v>
      </c>
    </row>
    <row r="760" spans="1:19">
      <c r="A760" s="155">
        <v>27606</v>
      </c>
      <c r="B760" s="154" t="s">
        <v>472</v>
      </c>
      <c r="C760" s="154">
        <v>5.6978</v>
      </c>
      <c r="D760" s="154">
        <v>2.6082000000000001</v>
      </c>
      <c r="E760" s="154">
        <v>2.5301999999999998</v>
      </c>
      <c r="F760" s="154" t="s">
        <v>472</v>
      </c>
      <c r="G760" s="154">
        <v>0.87990000000000002</v>
      </c>
      <c r="H760" s="154" t="s">
        <v>472</v>
      </c>
      <c r="I760" s="154" t="s">
        <v>472</v>
      </c>
      <c r="J760" s="154"/>
      <c r="L760" s="152" t="str">
        <f>VLOOKUP($A760,'SNB-ExchangeRateDaily'!$A$22:$I$11379,2,)</f>
        <v>M</v>
      </c>
      <c r="M760" s="152">
        <f>VLOOKUP($A760,'SNB-ExchangeRateDaily'!$A$22:$I$11379,3,)</f>
        <v>5.827</v>
      </c>
      <c r="N760" s="152">
        <f>VLOOKUP($A760,'SNB-ExchangeRateDaily'!$A$22:$I$11379,4,)</f>
        <v>2.7134999999999998</v>
      </c>
      <c r="O760" s="152">
        <f>VLOOKUP($A760,'SNB-ExchangeRateDaily'!$A$22:$I$11379,5,)</f>
        <v>2.629</v>
      </c>
      <c r="P760" s="152" t="str">
        <f>VLOOKUP($A760,'SNB-ExchangeRateDaily'!$A$22:$I$11379,6,)</f>
        <v>M</v>
      </c>
      <c r="Q760" s="152">
        <f>VLOOKUP($A760,'SNB-ExchangeRateDaily'!$A$22:$I$11379,7,)</f>
        <v>0.91200000000000003</v>
      </c>
      <c r="R760" s="152" t="str">
        <f>VLOOKUP($A760,'SNB-ExchangeRateDaily'!$A$22:$I$11379,8,)</f>
        <v>M</v>
      </c>
      <c r="S760" s="152" t="str">
        <f>VLOOKUP($A760,'SNB-ExchangeRateDaily'!$A$22:$I$11379,9,)</f>
        <v>M</v>
      </c>
    </row>
    <row r="761" spans="1:19">
      <c r="A761" s="155">
        <v>27637</v>
      </c>
      <c r="B761" s="154" t="s">
        <v>472</v>
      </c>
      <c r="C761" s="154">
        <v>5.6619000000000002</v>
      </c>
      <c r="D761" s="154">
        <v>2.6802999999999999</v>
      </c>
      <c r="E761" s="154">
        <v>2.5888999999999998</v>
      </c>
      <c r="F761" s="154" t="s">
        <v>472</v>
      </c>
      <c r="G761" s="154">
        <v>0.8992</v>
      </c>
      <c r="H761" s="154" t="s">
        <v>472</v>
      </c>
      <c r="I761" s="154" t="s">
        <v>472</v>
      </c>
      <c r="J761" s="154"/>
      <c r="L761" s="152" t="e">
        <f>VLOOKUP($A761,'SNB-ExchangeRateDaily'!$A$22:$I$11379,2,)</f>
        <v>#N/A</v>
      </c>
      <c r="M761" s="152" t="e">
        <f>VLOOKUP($A761,'SNB-ExchangeRateDaily'!$A$22:$I$11379,3,)</f>
        <v>#N/A</v>
      </c>
      <c r="N761" s="152" t="e">
        <f>VLOOKUP($A761,'SNB-ExchangeRateDaily'!$A$22:$I$11379,4,)</f>
        <v>#N/A</v>
      </c>
      <c r="O761" s="152" t="e">
        <f>VLOOKUP($A761,'SNB-ExchangeRateDaily'!$A$22:$I$11379,5,)</f>
        <v>#N/A</v>
      </c>
      <c r="P761" s="152" t="e">
        <f>VLOOKUP($A761,'SNB-ExchangeRateDaily'!$A$22:$I$11379,6,)</f>
        <v>#N/A</v>
      </c>
      <c r="Q761" s="152" t="e">
        <f>VLOOKUP($A761,'SNB-ExchangeRateDaily'!$A$22:$I$11379,7,)</f>
        <v>#N/A</v>
      </c>
      <c r="R761" s="152" t="e">
        <f>VLOOKUP($A761,'SNB-ExchangeRateDaily'!$A$22:$I$11379,8,)</f>
        <v>#N/A</v>
      </c>
      <c r="S761" s="152" t="e">
        <f>VLOOKUP($A761,'SNB-ExchangeRateDaily'!$A$22:$I$11379,9,)</f>
        <v>#N/A</v>
      </c>
    </row>
    <row r="762" spans="1:19">
      <c r="A762" s="155">
        <v>27667</v>
      </c>
      <c r="B762" s="154" t="s">
        <v>472</v>
      </c>
      <c r="C762" s="154">
        <v>5.6459000000000001</v>
      </c>
      <c r="D762" s="154">
        <v>2.7069999999999999</v>
      </c>
      <c r="E762" s="154">
        <v>2.6360999999999999</v>
      </c>
      <c r="F762" s="154" t="s">
        <v>472</v>
      </c>
      <c r="G762" s="154">
        <v>0.90269999999999995</v>
      </c>
      <c r="H762" s="154" t="s">
        <v>472</v>
      </c>
      <c r="I762" s="154" t="s">
        <v>472</v>
      </c>
      <c r="J762" s="154"/>
      <c r="L762" s="152" t="str">
        <f>VLOOKUP($A762,'SNB-ExchangeRateDaily'!$A$22:$I$11379,2,)</f>
        <v>M</v>
      </c>
      <c r="M762" s="152">
        <f>VLOOKUP($A762,'SNB-ExchangeRateDaily'!$A$22:$I$11379,3,)</f>
        <v>5.6115000000000004</v>
      </c>
      <c r="N762" s="152">
        <f>VLOOKUP($A762,'SNB-ExchangeRateDaily'!$A$22:$I$11379,4,)</f>
        <v>2.7475000000000001</v>
      </c>
      <c r="O762" s="152">
        <f>VLOOKUP($A762,'SNB-ExchangeRateDaily'!$A$22:$I$11379,5,)</f>
        <v>2.68</v>
      </c>
      <c r="P762" s="152" t="str">
        <f>VLOOKUP($A762,'SNB-ExchangeRateDaily'!$A$22:$I$11379,6,)</f>
        <v>M</v>
      </c>
      <c r="Q762" s="152">
        <f>VLOOKUP($A762,'SNB-ExchangeRateDaily'!$A$22:$I$11379,7,)</f>
        <v>0.90749999999999997</v>
      </c>
      <c r="R762" s="152" t="str">
        <f>VLOOKUP($A762,'SNB-ExchangeRateDaily'!$A$22:$I$11379,8,)</f>
        <v>M</v>
      </c>
      <c r="S762" s="152" t="str">
        <f>VLOOKUP($A762,'SNB-ExchangeRateDaily'!$A$22:$I$11379,9,)</f>
        <v>M</v>
      </c>
    </row>
    <row r="763" spans="1:19">
      <c r="A763" s="155">
        <v>27698</v>
      </c>
      <c r="B763" s="154" t="s">
        <v>472</v>
      </c>
      <c r="C763" s="154">
        <v>5.4781000000000004</v>
      </c>
      <c r="D763" s="154">
        <v>2.6644999999999999</v>
      </c>
      <c r="E763" s="154">
        <v>2.5979999999999999</v>
      </c>
      <c r="F763" s="154" t="s">
        <v>472</v>
      </c>
      <c r="G763" s="154">
        <v>0.88109999999999999</v>
      </c>
      <c r="H763" s="154" t="s">
        <v>472</v>
      </c>
      <c r="I763" s="154" t="s">
        <v>472</v>
      </c>
      <c r="J763" s="154"/>
      <c r="L763" s="152" t="str">
        <f>VLOOKUP($A763,'SNB-ExchangeRateDaily'!$A$22:$I$11379,2,)</f>
        <v>M</v>
      </c>
      <c r="M763" s="152">
        <f>VLOOKUP($A763,'SNB-ExchangeRateDaily'!$A$22:$I$11379,3,)</f>
        <v>5.4379999999999997</v>
      </c>
      <c r="N763" s="152">
        <f>VLOOKUP($A763,'SNB-ExchangeRateDaily'!$A$22:$I$11379,4,)</f>
        <v>2.6240000000000001</v>
      </c>
      <c r="O763" s="152">
        <f>VLOOKUP($A763,'SNB-ExchangeRateDaily'!$A$22:$I$11379,5,)</f>
        <v>2.5720000000000001</v>
      </c>
      <c r="P763" s="152" t="str">
        <f>VLOOKUP($A763,'SNB-ExchangeRateDaily'!$A$22:$I$11379,6,)</f>
        <v>M</v>
      </c>
      <c r="Q763" s="152">
        <f>VLOOKUP($A763,'SNB-ExchangeRateDaily'!$A$22:$I$11379,7,)</f>
        <v>0.86950000000000005</v>
      </c>
      <c r="R763" s="152" t="str">
        <f>VLOOKUP($A763,'SNB-ExchangeRateDaily'!$A$22:$I$11379,8,)</f>
        <v>M</v>
      </c>
      <c r="S763" s="152" t="str">
        <f>VLOOKUP($A763,'SNB-ExchangeRateDaily'!$A$22:$I$11379,9,)</f>
        <v>M</v>
      </c>
    </row>
    <row r="764" spans="1:19">
      <c r="A764" s="155">
        <v>27728</v>
      </c>
      <c r="B764" s="154" t="s">
        <v>472</v>
      </c>
      <c r="C764" s="154">
        <v>5.4375999999999998</v>
      </c>
      <c r="D764" s="154">
        <v>2.6511</v>
      </c>
      <c r="E764" s="154">
        <v>2.6139000000000001</v>
      </c>
      <c r="F764" s="154" t="s">
        <v>472</v>
      </c>
      <c r="G764" s="154">
        <v>0.876</v>
      </c>
      <c r="H764" s="154" t="s">
        <v>472</v>
      </c>
      <c r="I764" s="154" t="s">
        <v>472</v>
      </c>
      <c r="J764" s="154"/>
      <c r="L764" s="152" t="e">
        <f>VLOOKUP($A764,'SNB-ExchangeRateDaily'!$A$22:$I$11379,2,)</f>
        <v>#N/A</v>
      </c>
      <c r="M764" s="152" t="e">
        <f>VLOOKUP($A764,'SNB-ExchangeRateDaily'!$A$22:$I$11379,3,)</f>
        <v>#N/A</v>
      </c>
      <c r="N764" s="152" t="e">
        <f>VLOOKUP($A764,'SNB-ExchangeRateDaily'!$A$22:$I$11379,4,)</f>
        <v>#N/A</v>
      </c>
      <c r="O764" s="152" t="e">
        <f>VLOOKUP($A764,'SNB-ExchangeRateDaily'!$A$22:$I$11379,5,)</f>
        <v>#N/A</v>
      </c>
      <c r="P764" s="152" t="e">
        <f>VLOOKUP($A764,'SNB-ExchangeRateDaily'!$A$22:$I$11379,6,)</f>
        <v>#N/A</v>
      </c>
      <c r="Q764" s="152" t="e">
        <f>VLOOKUP($A764,'SNB-ExchangeRateDaily'!$A$22:$I$11379,7,)</f>
        <v>#N/A</v>
      </c>
      <c r="R764" s="152" t="e">
        <f>VLOOKUP($A764,'SNB-ExchangeRateDaily'!$A$22:$I$11379,8,)</f>
        <v>#N/A</v>
      </c>
      <c r="S764" s="152" t="e">
        <f>VLOOKUP($A764,'SNB-ExchangeRateDaily'!$A$22:$I$11379,9,)</f>
        <v>#N/A</v>
      </c>
    </row>
    <row r="765" spans="1:19">
      <c r="A765" s="155">
        <v>27759</v>
      </c>
      <c r="B765" s="154" t="s">
        <v>472</v>
      </c>
      <c r="C765" s="154">
        <v>5.3281000000000001</v>
      </c>
      <c r="D765" s="154">
        <v>2.6362999999999999</v>
      </c>
      <c r="E765" s="154">
        <v>2.6013000000000002</v>
      </c>
      <c r="F765" s="154" t="s">
        <v>472</v>
      </c>
      <c r="G765" s="154">
        <v>0.86150000000000004</v>
      </c>
      <c r="H765" s="154" t="s">
        <v>472</v>
      </c>
      <c r="I765" s="154" t="s">
        <v>472</v>
      </c>
      <c r="J765" s="154"/>
      <c r="L765" s="152" t="str">
        <f>VLOOKUP($A765,'SNB-ExchangeRateDaily'!$A$22:$I$11379,2,)</f>
        <v>M</v>
      </c>
      <c r="M765" s="152">
        <f>VLOOKUP($A765,'SNB-ExchangeRateDaily'!$A$22:$I$11379,3,)</f>
        <v>5.3014999999999999</v>
      </c>
      <c r="N765" s="152">
        <f>VLOOKUP($A765,'SNB-ExchangeRateDaily'!$A$22:$I$11379,4,)</f>
        <v>2.62</v>
      </c>
      <c r="O765" s="152">
        <f>VLOOKUP($A765,'SNB-ExchangeRateDaily'!$A$22:$I$11379,5,)</f>
        <v>2.5785</v>
      </c>
      <c r="P765" s="152" t="str">
        <f>VLOOKUP($A765,'SNB-ExchangeRateDaily'!$A$22:$I$11379,6,)</f>
        <v>M</v>
      </c>
      <c r="Q765" s="152">
        <f>VLOOKUP($A765,'SNB-ExchangeRateDaily'!$A$22:$I$11379,7,)</f>
        <v>0.85799999999999998</v>
      </c>
      <c r="R765" s="152" t="str">
        <f>VLOOKUP($A765,'SNB-ExchangeRateDaily'!$A$22:$I$11379,8,)</f>
        <v>M</v>
      </c>
      <c r="S765" s="152" t="str">
        <f>VLOOKUP($A765,'SNB-ExchangeRateDaily'!$A$22:$I$11379,9,)</f>
        <v>M</v>
      </c>
    </row>
    <row r="766" spans="1:19">
      <c r="A766" s="155">
        <v>27790</v>
      </c>
      <c r="B766" s="154" t="s">
        <v>472</v>
      </c>
      <c r="C766" s="154">
        <v>5.2774999999999999</v>
      </c>
      <c r="D766" s="154">
        <v>2.6015000000000001</v>
      </c>
      <c r="E766" s="154">
        <v>2.5859999999999999</v>
      </c>
      <c r="F766" s="154" t="s">
        <v>472</v>
      </c>
      <c r="G766" s="154">
        <v>0.85389999999999999</v>
      </c>
      <c r="H766" s="154" t="s">
        <v>472</v>
      </c>
      <c r="I766" s="154" t="s">
        <v>472</v>
      </c>
      <c r="J766" s="154"/>
      <c r="L766" s="152" t="e">
        <f>VLOOKUP($A766,'SNB-ExchangeRateDaily'!$A$22:$I$11379,2,)</f>
        <v>#N/A</v>
      </c>
      <c r="M766" s="152" t="e">
        <f>VLOOKUP($A766,'SNB-ExchangeRateDaily'!$A$22:$I$11379,3,)</f>
        <v>#N/A</v>
      </c>
      <c r="N766" s="152" t="e">
        <f>VLOOKUP($A766,'SNB-ExchangeRateDaily'!$A$22:$I$11379,4,)</f>
        <v>#N/A</v>
      </c>
      <c r="O766" s="152" t="e">
        <f>VLOOKUP($A766,'SNB-ExchangeRateDaily'!$A$22:$I$11379,5,)</f>
        <v>#N/A</v>
      </c>
      <c r="P766" s="152" t="e">
        <f>VLOOKUP($A766,'SNB-ExchangeRateDaily'!$A$22:$I$11379,6,)</f>
        <v>#N/A</v>
      </c>
      <c r="Q766" s="152" t="e">
        <f>VLOOKUP($A766,'SNB-ExchangeRateDaily'!$A$22:$I$11379,7,)</f>
        <v>#N/A</v>
      </c>
      <c r="R766" s="152" t="e">
        <f>VLOOKUP($A766,'SNB-ExchangeRateDaily'!$A$22:$I$11379,8,)</f>
        <v>#N/A</v>
      </c>
      <c r="S766" s="152" t="e">
        <f>VLOOKUP($A766,'SNB-ExchangeRateDaily'!$A$22:$I$11379,9,)</f>
        <v>#N/A</v>
      </c>
    </row>
    <row r="767" spans="1:19">
      <c r="A767" s="155">
        <v>27819</v>
      </c>
      <c r="B767" s="154" t="s">
        <v>472</v>
      </c>
      <c r="C767" s="154">
        <v>5.2046999999999999</v>
      </c>
      <c r="D767" s="154">
        <v>2.5703</v>
      </c>
      <c r="E767" s="154">
        <v>2.5836000000000001</v>
      </c>
      <c r="F767" s="154" t="s">
        <v>472</v>
      </c>
      <c r="G767" s="154">
        <v>0.85089999999999999</v>
      </c>
      <c r="H767" s="154" t="s">
        <v>472</v>
      </c>
      <c r="I767" s="154" t="s">
        <v>472</v>
      </c>
      <c r="J767" s="154"/>
      <c r="L767" s="152" t="e">
        <f>VLOOKUP($A767,'SNB-ExchangeRateDaily'!$A$22:$I$11379,2,)</f>
        <v>#N/A</v>
      </c>
      <c r="M767" s="152" t="e">
        <f>VLOOKUP($A767,'SNB-ExchangeRateDaily'!$A$22:$I$11379,3,)</f>
        <v>#N/A</v>
      </c>
      <c r="N767" s="152" t="e">
        <f>VLOOKUP($A767,'SNB-ExchangeRateDaily'!$A$22:$I$11379,4,)</f>
        <v>#N/A</v>
      </c>
      <c r="O767" s="152" t="e">
        <f>VLOOKUP($A767,'SNB-ExchangeRateDaily'!$A$22:$I$11379,5,)</f>
        <v>#N/A</v>
      </c>
      <c r="P767" s="152" t="e">
        <f>VLOOKUP($A767,'SNB-ExchangeRateDaily'!$A$22:$I$11379,6,)</f>
        <v>#N/A</v>
      </c>
      <c r="Q767" s="152" t="e">
        <f>VLOOKUP($A767,'SNB-ExchangeRateDaily'!$A$22:$I$11379,7,)</f>
        <v>#N/A</v>
      </c>
      <c r="R767" s="152" t="e">
        <f>VLOOKUP($A767,'SNB-ExchangeRateDaily'!$A$22:$I$11379,8,)</f>
        <v>#N/A</v>
      </c>
      <c r="S767" s="152" t="e">
        <f>VLOOKUP($A767,'SNB-ExchangeRateDaily'!$A$22:$I$11379,9,)</f>
        <v>#N/A</v>
      </c>
    </row>
    <row r="768" spans="1:19">
      <c r="A768" s="155">
        <v>27850</v>
      </c>
      <c r="B768" s="154" t="s">
        <v>472</v>
      </c>
      <c r="C768" s="154">
        <v>4.9912000000000001</v>
      </c>
      <c r="D768" s="154">
        <v>2.5636999999999999</v>
      </c>
      <c r="E768" s="154">
        <v>2.6017999999999999</v>
      </c>
      <c r="F768" s="154" t="s">
        <v>472</v>
      </c>
      <c r="G768" s="154">
        <v>0.85229999999999995</v>
      </c>
      <c r="H768" s="154" t="s">
        <v>472</v>
      </c>
      <c r="I768" s="154" t="s">
        <v>472</v>
      </c>
      <c r="J768" s="154"/>
      <c r="L768" s="152" t="str">
        <f>VLOOKUP($A768,'SNB-ExchangeRateDaily'!$A$22:$I$11379,2,)</f>
        <v>M</v>
      </c>
      <c r="M768" s="152">
        <f>VLOOKUP($A768,'SNB-ExchangeRateDaily'!$A$22:$I$11379,3,)</f>
        <v>4.8540000000000001</v>
      </c>
      <c r="N768" s="152">
        <f>VLOOKUP($A768,'SNB-ExchangeRateDaily'!$A$22:$I$11379,4,)</f>
        <v>2.5342000000000002</v>
      </c>
      <c r="O768" s="152">
        <f>VLOOKUP($A768,'SNB-ExchangeRateDaily'!$A$22:$I$11379,5,)</f>
        <v>2.5754999999999999</v>
      </c>
      <c r="P768" s="152" t="str">
        <f>VLOOKUP($A768,'SNB-ExchangeRateDaily'!$A$22:$I$11379,6,)</f>
        <v>M</v>
      </c>
      <c r="Q768" s="152">
        <f>VLOOKUP($A768,'SNB-ExchangeRateDaily'!$A$22:$I$11379,7,)</f>
        <v>0.84550000000000003</v>
      </c>
      <c r="R768" s="152" t="str">
        <f>VLOOKUP($A768,'SNB-ExchangeRateDaily'!$A$22:$I$11379,8,)</f>
        <v>M</v>
      </c>
      <c r="S768" s="152" t="str">
        <f>VLOOKUP($A768,'SNB-ExchangeRateDaily'!$A$22:$I$11379,9,)</f>
        <v>M</v>
      </c>
    </row>
    <row r="769" spans="1:19">
      <c r="A769" s="155">
        <v>27880</v>
      </c>
      <c r="B769" s="154" t="s">
        <v>472</v>
      </c>
      <c r="C769" s="154">
        <v>4.6698000000000004</v>
      </c>
      <c r="D769" s="154">
        <v>2.5285000000000002</v>
      </c>
      <c r="E769" s="154">
        <v>2.5714000000000001</v>
      </c>
      <c r="F769" s="154" t="s">
        <v>472</v>
      </c>
      <c r="G769" s="154">
        <v>0.84440000000000004</v>
      </c>
      <c r="H769" s="154" t="s">
        <v>472</v>
      </c>
      <c r="I769" s="154" t="s">
        <v>472</v>
      </c>
      <c r="J769" s="154"/>
      <c r="L769" s="152" t="str">
        <f>VLOOKUP($A769,'SNB-ExchangeRateDaily'!$A$22:$I$11379,2,)</f>
        <v>M</v>
      </c>
      <c r="M769" s="152">
        <f>VLOOKUP($A769,'SNB-ExchangeRateDaily'!$A$22:$I$11379,3,)</f>
        <v>4.6310000000000002</v>
      </c>
      <c r="N769" s="152">
        <f>VLOOKUP($A769,'SNB-ExchangeRateDaily'!$A$22:$I$11379,4,)</f>
        <v>2.5127000000000002</v>
      </c>
      <c r="O769" s="152">
        <f>VLOOKUP($A769,'SNB-ExchangeRateDaily'!$A$22:$I$11379,5,)</f>
        <v>2.5620000000000003</v>
      </c>
      <c r="P769" s="152" t="str">
        <f>VLOOKUP($A769,'SNB-ExchangeRateDaily'!$A$22:$I$11379,6,)</f>
        <v>M</v>
      </c>
      <c r="Q769" s="152">
        <f>VLOOKUP($A769,'SNB-ExchangeRateDaily'!$A$22:$I$11379,7,)</f>
        <v>0.83950000000000002</v>
      </c>
      <c r="R769" s="152" t="str">
        <f>VLOOKUP($A769,'SNB-ExchangeRateDaily'!$A$22:$I$11379,8,)</f>
        <v>M</v>
      </c>
      <c r="S769" s="152" t="str">
        <f>VLOOKUP($A769,'SNB-ExchangeRateDaily'!$A$22:$I$11379,9,)</f>
        <v>M</v>
      </c>
    </row>
    <row r="770" spans="1:19">
      <c r="A770" s="155">
        <v>27911</v>
      </c>
      <c r="B770" s="154" t="s">
        <v>472</v>
      </c>
      <c r="C770" s="154">
        <v>4.5068000000000001</v>
      </c>
      <c r="D770" s="154">
        <v>2.4876</v>
      </c>
      <c r="E770" s="154">
        <v>2.5375999999999999</v>
      </c>
      <c r="F770" s="154" t="s">
        <v>472</v>
      </c>
      <c r="G770" s="154">
        <v>0.83140000000000003</v>
      </c>
      <c r="H770" s="154" t="s">
        <v>472</v>
      </c>
      <c r="I770" s="154" t="s">
        <v>472</v>
      </c>
      <c r="J770" s="154"/>
      <c r="L770" s="152" t="str">
        <f>VLOOKUP($A770,'SNB-ExchangeRateDaily'!$A$22:$I$11379,2,)</f>
        <v>M</v>
      </c>
      <c r="M770" s="152">
        <f>VLOOKUP($A770,'SNB-ExchangeRateDaily'!$A$22:$I$11379,3,)</f>
        <v>4.2759999999999998</v>
      </c>
      <c r="N770" s="152">
        <f>VLOOKUP($A770,'SNB-ExchangeRateDaily'!$A$22:$I$11379,4,)</f>
        <v>2.4365000000000001</v>
      </c>
      <c r="O770" s="152">
        <f>VLOOKUP($A770,'SNB-ExchangeRateDaily'!$A$22:$I$11379,5,)</f>
        <v>2.488</v>
      </c>
      <c r="P770" s="152" t="str">
        <f>VLOOKUP($A770,'SNB-ExchangeRateDaily'!$A$22:$I$11379,6,)</f>
        <v>M</v>
      </c>
      <c r="Q770" s="152">
        <f>VLOOKUP($A770,'SNB-ExchangeRateDaily'!$A$22:$I$11379,7,)</f>
        <v>0.8115</v>
      </c>
      <c r="R770" s="152" t="str">
        <f>VLOOKUP($A770,'SNB-ExchangeRateDaily'!$A$22:$I$11379,8,)</f>
        <v>M</v>
      </c>
      <c r="S770" s="152" t="str">
        <f>VLOOKUP($A770,'SNB-ExchangeRateDaily'!$A$22:$I$11379,9,)</f>
        <v>M</v>
      </c>
    </row>
    <row r="771" spans="1:19">
      <c r="A771" s="155">
        <v>27941</v>
      </c>
      <c r="B771" s="154" t="s">
        <v>472</v>
      </c>
      <c r="C771" s="154">
        <v>4.3625999999999996</v>
      </c>
      <c r="D771" s="154">
        <v>2.4699</v>
      </c>
      <c r="E771" s="154">
        <v>2.5356000000000001</v>
      </c>
      <c r="F771" s="154" t="s">
        <v>472</v>
      </c>
      <c r="G771" s="154">
        <v>0.82489999999999997</v>
      </c>
      <c r="H771" s="154" t="s">
        <v>472</v>
      </c>
      <c r="I771" s="154" t="s">
        <v>472</v>
      </c>
      <c r="J771" s="154"/>
      <c r="L771" s="152" t="str">
        <f>VLOOKUP($A771,'SNB-ExchangeRateDaily'!$A$22:$I$11379,2,)</f>
        <v>M</v>
      </c>
      <c r="M771" s="152">
        <f>VLOOKUP($A771,'SNB-ExchangeRateDaily'!$A$22:$I$11379,3,)</f>
        <v>4.4074999999999998</v>
      </c>
      <c r="N771" s="152">
        <f>VLOOKUP($A771,'SNB-ExchangeRateDaily'!$A$22:$I$11379,4,)</f>
        <v>2.4729999999999999</v>
      </c>
      <c r="O771" s="152">
        <f>VLOOKUP($A771,'SNB-ExchangeRateDaily'!$A$22:$I$11379,5,)</f>
        <v>2.5540000000000003</v>
      </c>
      <c r="P771" s="152" t="str">
        <f>VLOOKUP($A771,'SNB-ExchangeRateDaily'!$A$22:$I$11379,6,)</f>
        <v>M</v>
      </c>
      <c r="Q771" s="152">
        <f>VLOOKUP($A771,'SNB-ExchangeRateDaily'!$A$22:$I$11379,7,)</f>
        <v>0.83050000000000002</v>
      </c>
      <c r="R771" s="152" t="str">
        <f>VLOOKUP($A771,'SNB-ExchangeRateDaily'!$A$22:$I$11379,8,)</f>
        <v>M</v>
      </c>
      <c r="S771" s="152" t="str">
        <f>VLOOKUP($A771,'SNB-ExchangeRateDaily'!$A$22:$I$11379,9,)</f>
        <v>M</v>
      </c>
    </row>
    <row r="772" spans="1:19">
      <c r="A772" s="155">
        <v>27972</v>
      </c>
      <c r="B772" s="154" t="s">
        <v>472</v>
      </c>
      <c r="C772" s="154">
        <v>4.4367000000000001</v>
      </c>
      <c r="D772" s="154">
        <v>2.4834000000000001</v>
      </c>
      <c r="E772" s="154">
        <v>2.5552999999999999</v>
      </c>
      <c r="F772" s="154" t="s">
        <v>472</v>
      </c>
      <c r="G772" s="154">
        <v>0.84240000000000004</v>
      </c>
      <c r="H772" s="154" t="s">
        <v>472</v>
      </c>
      <c r="I772" s="154" t="s">
        <v>472</v>
      </c>
      <c r="J772" s="154"/>
      <c r="L772" s="152" t="e">
        <f>VLOOKUP($A772,'SNB-ExchangeRateDaily'!$A$22:$I$11379,2,)</f>
        <v>#N/A</v>
      </c>
      <c r="M772" s="152" t="e">
        <f>VLOOKUP($A772,'SNB-ExchangeRateDaily'!$A$22:$I$11379,3,)</f>
        <v>#N/A</v>
      </c>
      <c r="N772" s="152" t="e">
        <f>VLOOKUP($A772,'SNB-ExchangeRateDaily'!$A$22:$I$11379,4,)</f>
        <v>#N/A</v>
      </c>
      <c r="O772" s="152" t="e">
        <f>VLOOKUP($A772,'SNB-ExchangeRateDaily'!$A$22:$I$11379,5,)</f>
        <v>#N/A</v>
      </c>
      <c r="P772" s="152" t="e">
        <f>VLOOKUP($A772,'SNB-ExchangeRateDaily'!$A$22:$I$11379,6,)</f>
        <v>#N/A</v>
      </c>
      <c r="Q772" s="152" t="e">
        <f>VLOOKUP($A772,'SNB-ExchangeRateDaily'!$A$22:$I$11379,7,)</f>
        <v>#N/A</v>
      </c>
      <c r="R772" s="152" t="e">
        <f>VLOOKUP($A772,'SNB-ExchangeRateDaily'!$A$22:$I$11379,8,)</f>
        <v>#N/A</v>
      </c>
      <c r="S772" s="152" t="e">
        <f>VLOOKUP($A772,'SNB-ExchangeRateDaily'!$A$22:$I$11379,9,)</f>
        <v>#N/A</v>
      </c>
    </row>
    <row r="773" spans="1:19">
      <c r="A773" s="155">
        <v>28003</v>
      </c>
      <c r="B773" s="154" t="s">
        <v>472</v>
      </c>
      <c r="C773" s="154">
        <v>4.4177999999999997</v>
      </c>
      <c r="D773" s="154">
        <v>2.4788000000000001</v>
      </c>
      <c r="E773" s="154">
        <v>2.5159000000000002</v>
      </c>
      <c r="F773" s="154" t="s">
        <v>472</v>
      </c>
      <c r="G773" s="154">
        <v>0.85260000000000002</v>
      </c>
      <c r="H773" s="154" t="s">
        <v>472</v>
      </c>
      <c r="I773" s="154" t="s">
        <v>472</v>
      </c>
      <c r="J773" s="154"/>
      <c r="L773" s="152" t="str">
        <f>VLOOKUP($A773,'SNB-ExchangeRateDaily'!$A$22:$I$11379,2,)</f>
        <v>M</v>
      </c>
      <c r="M773" s="152">
        <f>VLOOKUP($A773,'SNB-ExchangeRateDaily'!$A$22:$I$11379,3,)</f>
        <v>4.3959999999999999</v>
      </c>
      <c r="N773" s="152">
        <f>VLOOKUP($A773,'SNB-ExchangeRateDaily'!$A$22:$I$11379,4,)</f>
        <v>2.4769999999999999</v>
      </c>
      <c r="O773" s="152">
        <f>VLOOKUP($A773,'SNB-ExchangeRateDaily'!$A$22:$I$11379,5,)</f>
        <v>2.5255000000000001</v>
      </c>
      <c r="P773" s="152" t="str">
        <f>VLOOKUP($A773,'SNB-ExchangeRateDaily'!$A$22:$I$11379,6,)</f>
        <v>M</v>
      </c>
      <c r="Q773" s="152">
        <f>VLOOKUP($A773,'SNB-ExchangeRateDaily'!$A$22:$I$11379,7,)</f>
        <v>0.85799999999999998</v>
      </c>
      <c r="R773" s="152" t="str">
        <f>VLOOKUP($A773,'SNB-ExchangeRateDaily'!$A$22:$I$11379,8,)</f>
        <v>M</v>
      </c>
      <c r="S773" s="152" t="str">
        <f>VLOOKUP($A773,'SNB-ExchangeRateDaily'!$A$22:$I$11379,9,)</f>
        <v>M</v>
      </c>
    </row>
    <row r="774" spans="1:19">
      <c r="A774" s="155">
        <v>28033</v>
      </c>
      <c r="B774" s="154" t="s">
        <v>472</v>
      </c>
      <c r="C774" s="154">
        <v>4.2786</v>
      </c>
      <c r="D774" s="154">
        <v>2.4731999999999998</v>
      </c>
      <c r="E774" s="154">
        <v>2.5356000000000001</v>
      </c>
      <c r="F774" s="154" t="s">
        <v>472</v>
      </c>
      <c r="G774" s="154">
        <v>0.86029999999999995</v>
      </c>
      <c r="H774" s="154" t="s">
        <v>472</v>
      </c>
      <c r="I774" s="154" t="s">
        <v>472</v>
      </c>
      <c r="J774" s="154"/>
      <c r="L774" s="152" t="str">
        <f>VLOOKUP($A774,'SNB-ExchangeRateDaily'!$A$22:$I$11379,2,)</f>
        <v>M</v>
      </c>
      <c r="M774" s="152">
        <f>VLOOKUP($A774,'SNB-ExchangeRateDaily'!$A$22:$I$11379,3,)</f>
        <v>4.0919999999999996</v>
      </c>
      <c r="N774" s="152">
        <f>VLOOKUP($A774,'SNB-ExchangeRateDaily'!$A$22:$I$11379,4,)</f>
        <v>2.4542000000000002</v>
      </c>
      <c r="O774" s="152">
        <f>VLOOKUP($A774,'SNB-ExchangeRateDaily'!$A$22:$I$11379,5,)</f>
        <v>2.5225</v>
      </c>
      <c r="P774" s="152" t="str">
        <f>VLOOKUP($A774,'SNB-ExchangeRateDaily'!$A$22:$I$11379,6,)</f>
        <v>M</v>
      </c>
      <c r="Q774" s="152">
        <f>VLOOKUP($A774,'SNB-ExchangeRateDaily'!$A$22:$I$11379,7,)</f>
        <v>0.85399999999999998</v>
      </c>
      <c r="R774" s="152" t="str">
        <f>VLOOKUP($A774,'SNB-ExchangeRateDaily'!$A$22:$I$11379,8,)</f>
        <v>M</v>
      </c>
      <c r="S774" s="152" t="str">
        <f>VLOOKUP($A774,'SNB-ExchangeRateDaily'!$A$22:$I$11379,9,)</f>
        <v>M</v>
      </c>
    </row>
    <row r="775" spans="1:19">
      <c r="A775" s="155">
        <v>28064</v>
      </c>
      <c r="B775" s="154" t="s">
        <v>472</v>
      </c>
      <c r="C775" s="154">
        <v>4.0064000000000002</v>
      </c>
      <c r="D775" s="154">
        <v>2.4449000000000001</v>
      </c>
      <c r="E775" s="154">
        <v>2.5137999999999998</v>
      </c>
      <c r="F775" s="154" t="s">
        <v>472</v>
      </c>
      <c r="G775" s="154">
        <v>0.83989999999999998</v>
      </c>
      <c r="H775" s="154" t="s">
        <v>472</v>
      </c>
      <c r="I775" s="154" t="s">
        <v>472</v>
      </c>
      <c r="J775" s="154"/>
      <c r="L775" s="152" t="e">
        <f>VLOOKUP($A775,'SNB-ExchangeRateDaily'!$A$22:$I$11379,2,)</f>
        <v>#N/A</v>
      </c>
      <c r="M775" s="152" t="e">
        <f>VLOOKUP($A775,'SNB-ExchangeRateDaily'!$A$22:$I$11379,3,)</f>
        <v>#N/A</v>
      </c>
      <c r="N775" s="152" t="e">
        <f>VLOOKUP($A775,'SNB-ExchangeRateDaily'!$A$22:$I$11379,4,)</f>
        <v>#N/A</v>
      </c>
      <c r="O775" s="152" t="e">
        <f>VLOOKUP($A775,'SNB-ExchangeRateDaily'!$A$22:$I$11379,5,)</f>
        <v>#N/A</v>
      </c>
      <c r="P775" s="152" t="e">
        <f>VLOOKUP($A775,'SNB-ExchangeRateDaily'!$A$22:$I$11379,6,)</f>
        <v>#N/A</v>
      </c>
      <c r="Q775" s="152" t="e">
        <f>VLOOKUP($A775,'SNB-ExchangeRateDaily'!$A$22:$I$11379,7,)</f>
        <v>#N/A</v>
      </c>
      <c r="R775" s="152" t="e">
        <f>VLOOKUP($A775,'SNB-ExchangeRateDaily'!$A$22:$I$11379,8,)</f>
        <v>#N/A</v>
      </c>
      <c r="S775" s="152" t="e">
        <f>VLOOKUP($A775,'SNB-ExchangeRateDaily'!$A$22:$I$11379,9,)</f>
        <v>#N/A</v>
      </c>
    </row>
    <row r="776" spans="1:19">
      <c r="A776" s="155">
        <v>28094</v>
      </c>
      <c r="B776" s="154" t="s">
        <v>472</v>
      </c>
      <c r="C776" s="154">
        <v>3.9935</v>
      </c>
      <c r="D776" s="154">
        <v>2.4405000000000001</v>
      </c>
      <c r="E776" s="154">
        <v>2.4788999999999999</v>
      </c>
      <c r="F776" s="154" t="s">
        <v>472</v>
      </c>
      <c r="G776" s="154">
        <v>0.82650000000000001</v>
      </c>
      <c r="H776" s="154" t="s">
        <v>472</v>
      </c>
      <c r="I776" s="154" t="s">
        <v>472</v>
      </c>
      <c r="J776" s="154"/>
      <c r="L776" s="152" t="str">
        <f>VLOOKUP($A776,'SNB-ExchangeRateDaily'!$A$22:$I$11379,2,)</f>
        <v>M</v>
      </c>
      <c r="M776" s="152">
        <f>VLOOKUP($A776,'SNB-ExchangeRateDaily'!$A$22:$I$11379,3,)</f>
        <v>4.0309999999999997</v>
      </c>
      <c r="N776" s="152">
        <f>VLOOKUP($A776,'SNB-ExchangeRateDaily'!$A$22:$I$11379,4,)</f>
        <v>2.4430000000000001</v>
      </c>
      <c r="O776" s="152">
        <f>VLOOKUP($A776,'SNB-ExchangeRateDaily'!$A$22:$I$11379,5,)</f>
        <v>2.3730000000000002</v>
      </c>
      <c r="P776" s="152" t="str">
        <f>VLOOKUP($A776,'SNB-ExchangeRateDaily'!$A$22:$I$11379,6,)</f>
        <v>M</v>
      </c>
      <c r="Q776" s="152">
        <f>VLOOKUP($A776,'SNB-ExchangeRateDaily'!$A$22:$I$11379,7,)</f>
        <v>0.82399999999999995</v>
      </c>
      <c r="R776" s="152" t="str">
        <f>VLOOKUP($A776,'SNB-ExchangeRateDaily'!$A$22:$I$11379,8,)</f>
        <v>M</v>
      </c>
      <c r="S776" s="152" t="str">
        <f>VLOOKUP($A776,'SNB-ExchangeRateDaily'!$A$22:$I$11379,9,)</f>
        <v>M</v>
      </c>
    </row>
    <row r="777" spans="1:19">
      <c r="A777" s="155">
        <v>28125</v>
      </c>
      <c r="B777" s="154" t="s">
        <v>472</v>
      </c>
      <c r="C777" s="154">
        <v>4.109</v>
      </c>
      <c r="D777" s="154">
        <v>2.4491000000000001</v>
      </c>
      <c r="E777" s="154">
        <v>2.4020000000000001</v>
      </c>
      <c r="F777" s="154" t="s">
        <v>472</v>
      </c>
      <c r="G777" s="154">
        <v>0.83069999999999999</v>
      </c>
      <c r="H777" s="154" t="s">
        <v>472</v>
      </c>
      <c r="I777" s="154" t="s">
        <v>472</v>
      </c>
      <c r="J777" s="154"/>
      <c r="L777" s="152" t="str">
        <f>VLOOKUP($A777,'SNB-ExchangeRateDaily'!$A$22:$I$11379,2,)</f>
        <v>M</v>
      </c>
      <c r="M777" s="152">
        <f>VLOOKUP($A777,'SNB-ExchangeRateDaily'!$A$22:$I$11379,3,)</f>
        <v>4.1684999999999999</v>
      </c>
      <c r="N777" s="152">
        <f>VLOOKUP($A777,'SNB-ExchangeRateDaily'!$A$22:$I$11379,4,)</f>
        <v>2.4489999999999998</v>
      </c>
      <c r="O777" s="152">
        <f>VLOOKUP($A777,'SNB-ExchangeRateDaily'!$A$22:$I$11379,5,)</f>
        <v>2.423</v>
      </c>
      <c r="P777" s="152" t="str">
        <f>VLOOKUP($A777,'SNB-ExchangeRateDaily'!$A$22:$I$11379,6,)</f>
        <v>M</v>
      </c>
      <c r="Q777" s="152">
        <f>VLOOKUP($A777,'SNB-ExchangeRateDaily'!$A$22:$I$11379,7,)</f>
        <v>0.83550000000000002</v>
      </c>
      <c r="R777" s="152" t="str">
        <f>VLOOKUP($A777,'SNB-ExchangeRateDaily'!$A$22:$I$11379,8,)</f>
        <v>M</v>
      </c>
      <c r="S777" s="152" t="str">
        <f>VLOOKUP($A777,'SNB-ExchangeRateDaily'!$A$22:$I$11379,9,)</f>
        <v>M</v>
      </c>
    </row>
    <row r="778" spans="1:19">
      <c r="A778" s="155">
        <v>28156</v>
      </c>
      <c r="B778" s="154" t="s">
        <v>472</v>
      </c>
      <c r="C778" s="154">
        <v>4.2620000000000005</v>
      </c>
      <c r="D778" s="154">
        <v>2.4882</v>
      </c>
      <c r="E778" s="154">
        <v>2.4622999999999999</v>
      </c>
      <c r="F778" s="154" t="s">
        <v>472</v>
      </c>
      <c r="G778" s="154">
        <v>0.8548</v>
      </c>
      <c r="H778" s="154" t="s">
        <v>472</v>
      </c>
      <c r="I778" s="154" t="s">
        <v>472</v>
      </c>
      <c r="J778" s="154"/>
      <c r="L778" s="152" t="str">
        <f>VLOOKUP($A778,'SNB-ExchangeRateDaily'!$A$22:$I$11379,2,)</f>
        <v>M</v>
      </c>
      <c r="M778" s="152">
        <f>VLOOKUP($A778,'SNB-ExchangeRateDaily'!$A$22:$I$11379,3,)</f>
        <v>4.3140000000000001</v>
      </c>
      <c r="N778" s="152">
        <f>VLOOKUP($A778,'SNB-ExchangeRateDaily'!$A$22:$I$11379,4,)</f>
        <v>2.5167999999999999</v>
      </c>
      <c r="O778" s="152">
        <f>VLOOKUP($A778,'SNB-ExchangeRateDaily'!$A$22:$I$11379,5,)</f>
        <v>2.4609999999999999</v>
      </c>
      <c r="P778" s="152" t="str">
        <f>VLOOKUP($A778,'SNB-ExchangeRateDaily'!$A$22:$I$11379,6,)</f>
        <v>M</v>
      </c>
      <c r="Q778" s="152">
        <f>VLOOKUP($A778,'SNB-ExchangeRateDaily'!$A$22:$I$11379,7,)</f>
        <v>0.873</v>
      </c>
      <c r="R778" s="152" t="str">
        <f>VLOOKUP($A778,'SNB-ExchangeRateDaily'!$A$22:$I$11379,8,)</f>
        <v>M</v>
      </c>
      <c r="S778" s="152" t="str">
        <f>VLOOKUP($A778,'SNB-ExchangeRateDaily'!$A$22:$I$11379,9,)</f>
        <v>M</v>
      </c>
    </row>
    <row r="779" spans="1:19">
      <c r="A779" s="155">
        <v>28184</v>
      </c>
      <c r="B779" s="154" t="s">
        <v>472</v>
      </c>
      <c r="C779" s="154">
        <v>4.3075999999999999</v>
      </c>
      <c r="D779" s="154">
        <v>2.5190000000000001</v>
      </c>
      <c r="E779" s="154">
        <v>2.4506999999999999</v>
      </c>
      <c r="F779" s="154" t="s">
        <v>472</v>
      </c>
      <c r="G779" s="154">
        <v>0.88380000000000003</v>
      </c>
      <c r="H779" s="154" t="s">
        <v>472</v>
      </c>
      <c r="I779" s="154" t="s">
        <v>472</v>
      </c>
      <c r="J779" s="154"/>
      <c r="L779" s="152" t="str">
        <f>VLOOKUP($A779,'SNB-ExchangeRateDaily'!$A$22:$I$11379,2,)</f>
        <v>M</v>
      </c>
      <c r="M779" s="152">
        <f>VLOOKUP($A779,'SNB-ExchangeRateDaily'!$A$22:$I$11379,3,)</f>
        <v>4.3624999999999998</v>
      </c>
      <c r="N779" s="152">
        <f>VLOOKUP($A779,'SNB-ExchangeRateDaily'!$A$22:$I$11379,4,)</f>
        <v>2.5525000000000002</v>
      </c>
      <c r="O779" s="152">
        <f>VLOOKUP($A779,'SNB-ExchangeRateDaily'!$A$22:$I$11379,5,)</f>
        <v>2.4344999999999999</v>
      </c>
      <c r="P779" s="152" t="str">
        <f>VLOOKUP($A779,'SNB-ExchangeRateDaily'!$A$22:$I$11379,6,)</f>
        <v>M</v>
      </c>
      <c r="Q779" s="152">
        <f>VLOOKUP($A779,'SNB-ExchangeRateDaily'!$A$22:$I$11379,7,)</f>
        <v>0.90049999999999997</v>
      </c>
      <c r="R779" s="152" t="str">
        <f>VLOOKUP($A779,'SNB-ExchangeRateDaily'!$A$22:$I$11379,8,)</f>
        <v>M</v>
      </c>
      <c r="S779" s="152" t="str">
        <f>VLOOKUP($A779,'SNB-ExchangeRateDaily'!$A$22:$I$11379,9,)</f>
        <v>M</v>
      </c>
    </row>
    <row r="780" spans="1:19">
      <c r="A780" s="155">
        <v>28215</v>
      </c>
      <c r="B780" s="154" t="s">
        <v>472</v>
      </c>
      <c r="C780" s="154">
        <v>4.3821000000000003</v>
      </c>
      <c r="D780" s="154">
        <v>2.5522</v>
      </c>
      <c r="E780" s="154">
        <v>2.4283999999999999</v>
      </c>
      <c r="F780" s="154" t="s">
        <v>472</v>
      </c>
      <c r="G780" s="154">
        <v>0.91039999999999999</v>
      </c>
      <c r="H780" s="154" t="s">
        <v>472</v>
      </c>
      <c r="I780" s="154" t="s">
        <v>472</v>
      </c>
      <c r="J780" s="154"/>
      <c r="L780" s="152" t="str">
        <f>VLOOKUP($A780,'SNB-ExchangeRateDaily'!$A$22:$I$11379,2,)</f>
        <v>M</v>
      </c>
      <c r="M780" s="152">
        <f>VLOOKUP($A780,'SNB-ExchangeRateDaily'!$A$22:$I$11379,3,)</f>
        <v>4.3715000000000002</v>
      </c>
      <c r="N780" s="152">
        <f>VLOOKUP($A780,'SNB-ExchangeRateDaily'!$A$22:$I$11379,4,)</f>
        <v>2.5417999999999998</v>
      </c>
      <c r="O780" s="152">
        <f>VLOOKUP($A780,'SNB-ExchangeRateDaily'!$A$22:$I$11379,5,)</f>
        <v>2.4064999999999999</v>
      </c>
      <c r="P780" s="152" t="str">
        <f>VLOOKUP($A780,'SNB-ExchangeRateDaily'!$A$22:$I$11379,6,)</f>
        <v>M</v>
      </c>
      <c r="Q780" s="152">
        <f>VLOOKUP($A780,'SNB-ExchangeRateDaily'!$A$22:$I$11379,7,)</f>
        <v>0.91549999999999998</v>
      </c>
      <c r="R780" s="152" t="str">
        <f>VLOOKUP($A780,'SNB-ExchangeRateDaily'!$A$22:$I$11379,8,)</f>
        <v>M</v>
      </c>
      <c r="S780" s="152" t="str">
        <f>VLOOKUP($A780,'SNB-ExchangeRateDaily'!$A$22:$I$11379,9,)</f>
        <v>M</v>
      </c>
    </row>
    <row r="781" spans="1:19">
      <c r="A781" s="155">
        <v>28245</v>
      </c>
      <c r="B781" s="154" t="s">
        <v>472</v>
      </c>
      <c r="C781" s="154">
        <v>4.3408999999999995</v>
      </c>
      <c r="D781" s="154">
        <v>2.5251000000000001</v>
      </c>
      <c r="E781" s="154">
        <v>2.4026000000000001</v>
      </c>
      <c r="F781" s="154" t="s">
        <v>472</v>
      </c>
      <c r="G781" s="154">
        <v>0.91679999999999995</v>
      </c>
      <c r="H781" s="154" t="s">
        <v>472</v>
      </c>
      <c r="I781" s="154" t="s">
        <v>472</v>
      </c>
      <c r="J781" s="154"/>
      <c r="L781" s="152" t="e">
        <f>VLOOKUP($A781,'SNB-ExchangeRateDaily'!$A$22:$I$11379,2,)</f>
        <v>#N/A</v>
      </c>
      <c r="M781" s="152" t="e">
        <f>VLOOKUP($A781,'SNB-ExchangeRateDaily'!$A$22:$I$11379,3,)</f>
        <v>#N/A</v>
      </c>
      <c r="N781" s="152" t="e">
        <f>VLOOKUP($A781,'SNB-ExchangeRateDaily'!$A$22:$I$11379,4,)</f>
        <v>#N/A</v>
      </c>
      <c r="O781" s="152" t="e">
        <f>VLOOKUP($A781,'SNB-ExchangeRateDaily'!$A$22:$I$11379,5,)</f>
        <v>#N/A</v>
      </c>
      <c r="P781" s="152" t="e">
        <f>VLOOKUP($A781,'SNB-ExchangeRateDaily'!$A$22:$I$11379,6,)</f>
        <v>#N/A</v>
      </c>
      <c r="Q781" s="152" t="e">
        <f>VLOOKUP($A781,'SNB-ExchangeRateDaily'!$A$22:$I$11379,7,)</f>
        <v>#N/A</v>
      </c>
      <c r="R781" s="152" t="e">
        <f>VLOOKUP($A781,'SNB-ExchangeRateDaily'!$A$22:$I$11379,8,)</f>
        <v>#N/A</v>
      </c>
      <c r="S781" s="152" t="e">
        <f>VLOOKUP($A781,'SNB-ExchangeRateDaily'!$A$22:$I$11379,9,)</f>
        <v>#N/A</v>
      </c>
    </row>
    <row r="782" spans="1:19">
      <c r="A782" s="155">
        <v>28276</v>
      </c>
      <c r="B782" s="154" t="s">
        <v>472</v>
      </c>
      <c r="C782" s="154">
        <v>4.3296999999999999</v>
      </c>
      <c r="D782" s="154">
        <v>2.5196000000000001</v>
      </c>
      <c r="E782" s="154">
        <v>2.4024999999999999</v>
      </c>
      <c r="F782" s="154" t="s">
        <v>472</v>
      </c>
      <c r="G782" s="154">
        <v>0.90769999999999995</v>
      </c>
      <c r="H782" s="154" t="s">
        <v>472</v>
      </c>
      <c r="I782" s="154" t="s">
        <v>472</v>
      </c>
      <c r="J782" s="154"/>
      <c r="L782" s="152" t="str">
        <f>VLOOKUP($A782,'SNB-ExchangeRateDaily'!$A$22:$I$11379,2,)</f>
        <v>M</v>
      </c>
      <c r="M782" s="152">
        <f>VLOOKUP($A782,'SNB-ExchangeRateDaily'!$A$22:$I$11379,3,)</f>
        <v>4.3004999999999995</v>
      </c>
      <c r="N782" s="152">
        <f>VLOOKUP($A782,'SNB-ExchangeRateDaily'!$A$22:$I$11379,4,)</f>
        <v>2.5047000000000001</v>
      </c>
      <c r="O782" s="152">
        <f>VLOOKUP($A782,'SNB-ExchangeRateDaily'!$A$22:$I$11379,5,)</f>
        <v>2.3835000000000002</v>
      </c>
      <c r="P782" s="152" t="str">
        <f>VLOOKUP($A782,'SNB-ExchangeRateDaily'!$A$22:$I$11379,6,)</f>
        <v>M</v>
      </c>
      <c r="Q782" s="152">
        <f>VLOOKUP($A782,'SNB-ExchangeRateDaily'!$A$22:$I$11379,7,)</f>
        <v>0.90300000000000002</v>
      </c>
      <c r="R782" s="152" t="str">
        <f>VLOOKUP($A782,'SNB-ExchangeRateDaily'!$A$22:$I$11379,8,)</f>
        <v>M</v>
      </c>
      <c r="S782" s="152" t="str">
        <f>VLOOKUP($A782,'SNB-ExchangeRateDaily'!$A$22:$I$11379,9,)</f>
        <v>M</v>
      </c>
    </row>
    <row r="783" spans="1:19">
      <c r="A783" s="155">
        <v>28306</v>
      </c>
      <c r="B783" s="154" t="s">
        <v>472</v>
      </c>
      <c r="C783" s="154">
        <v>4.2786999999999997</v>
      </c>
      <c r="D783" s="154">
        <v>2.4895999999999998</v>
      </c>
      <c r="E783" s="154">
        <v>2.3534999999999999</v>
      </c>
      <c r="F783" s="154" t="s">
        <v>472</v>
      </c>
      <c r="G783" s="154">
        <v>0.91200000000000003</v>
      </c>
      <c r="H783" s="154" t="s">
        <v>472</v>
      </c>
      <c r="I783" s="154" t="s">
        <v>472</v>
      </c>
      <c r="J783" s="154"/>
      <c r="L783" s="152" t="str">
        <f>VLOOKUP($A783,'SNB-ExchangeRateDaily'!$A$22:$I$11379,2,)</f>
        <v>M</v>
      </c>
      <c r="M783" s="152">
        <f>VLOOKUP($A783,'SNB-ExchangeRateDaily'!$A$22:$I$11379,3,)</f>
        <v>4.2335000000000003</v>
      </c>
      <c r="N783" s="152">
        <f>VLOOKUP($A783,'SNB-ExchangeRateDaily'!$A$22:$I$11379,4,)</f>
        <v>2.4613</v>
      </c>
      <c r="O783" s="152">
        <f>VLOOKUP($A783,'SNB-ExchangeRateDaily'!$A$22:$I$11379,5,)</f>
        <v>2.3159999999999998</v>
      </c>
      <c r="P783" s="152" t="str">
        <f>VLOOKUP($A783,'SNB-ExchangeRateDaily'!$A$22:$I$11379,6,)</f>
        <v>M</v>
      </c>
      <c r="Q783" s="152">
        <f>VLOOKUP($A783,'SNB-ExchangeRateDaily'!$A$22:$I$11379,7,)</f>
        <v>0.92100000000000004</v>
      </c>
      <c r="R783" s="152" t="str">
        <f>VLOOKUP($A783,'SNB-ExchangeRateDaily'!$A$22:$I$11379,8,)</f>
        <v>M</v>
      </c>
      <c r="S783" s="152" t="str">
        <f>VLOOKUP($A783,'SNB-ExchangeRateDaily'!$A$22:$I$11379,9,)</f>
        <v>M</v>
      </c>
    </row>
    <row r="784" spans="1:19">
      <c r="A784" s="155">
        <v>28337</v>
      </c>
      <c r="B784" s="154" t="s">
        <v>472</v>
      </c>
      <c r="C784" s="154">
        <v>4.1531000000000002</v>
      </c>
      <c r="D784" s="154">
        <v>2.4121000000000001</v>
      </c>
      <c r="E784" s="154">
        <v>2.2736000000000001</v>
      </c>
      <c r="F784" s="154" t="s">
        <v>472</v>
      </c>
      <c r="G784" s="154">
        <v>0.91090000000000004</v>
      </c>
      <c r="H784" s="154" t="s">
        <v>472</v>
      </c>
      <c r="I784" s="154" t="s">
        <v>472</v>
      </c>
      <c r="J784" s="154"/>
      <c r="L784" s="152" t="e">
        <f>VLOOKUP($A784,'SNB-ExchangeRateDaily'!$A$22:$I$11379,2,)</f>
        <v>#N/A</v>
      </c>
      <c r="M784" s="152" t="e">
        <f>VLOOKUP($A784,'SNB-ExchangeRateDaily'!$A$22:$I$11379,3,)</f>
        <v>#N/A</v>
      </c>
      <c r="N784" s="152" t="e">
        <f>VLOOKUP($A784,'SNB-ExchangeRateDaily'!$A$22:$I$11379,4,)</f>
        <v>#N/A</v>
      </c>
      <c r="O784" s="152" t="e">
        <f>VLOOKUP($A784,'SNB-ExchangeRateDaily'!$A$22:$I$11379,5,)</f>
        <v>#N/A</v>
      </c>
      <c r="P784" s="152" t="e">
        <f>VLOOKUP($A784,'SNB-ExchangeRateDaily'!$A$22:$I$11379,6,)</f>
        <v>#N/A</v>
      </c>
      <c r="Q784" s="152" t="e">
        <f>VLOOKUP($A784,'SNB-ExchangeRateDaily'!$A$22:$I$11379,7,)</f>
        <v>#N/A</v>
      </c>
      <c r="R784" s="152" t="e">
        <f>VLOOKUP($A784,'SNB-ExchangeRateDaily'!$A$22:$I$11379,8,)</f>
        <v>#N/A</v>
      </c>
      <c r="S784" s="152" t="e">
        <f>VLOOKUP($A784,'SNB-ExchangeRateDaily'!$A$22:$I$11379,9,)</f>
        <v>#N/A</v>
      </c>
    </row>
    <row r="785" spans="1:19">
      <c r="A785" s="155">
        <v>28368</v>
      </c>
      <c r="B785" s="154" t="s">
        <v>472</v>
      </c>
      <c r="C785" s="154">
        <v>4.1867999999999999</v>
      </c>
      <c r="D785" s="154">
        <v>2.4060999999999999</v>
      </c>
      <c r="E785" s="154">
        <v>2.2391999999999999</v>
      </c>
      <c r="F785" s="154" t="s">
        <v>472</v>
      </c>
      <c r="G785" s="154">
        <v>0.90229999999999999</v>
      </c>
      <c r="H785" s="154" t="s">
        <v>472</v>
      </c>
      <c r="I785" s="154" t="s">
        <v>472</v>
      </c>
      <c r="J785" s="154"/>
      <c r="L785" s="152" t="str">
        <f>VLOOKUP($A785,'SNB-ExchangeRateDaily'!$A$22:$I$11379,2,)</f>
        <v>M</v>
      </c>
      <c r="M785" s="152">
        <f>VLOOKUP($A785,'SNB-ExchangeRateDaily'!$A$22:$I$11379,3,)</f>
        <v>4.17</v>
      </c>
      <c r="N785" s="152">
        <f>VLOOKUP($A785,'SNB-ExchangeRateDaily'!$A$22:$I$11379,4,)</f>
        <v>2.3929999999999998</v>
      </c>
      <c r="O785" s="152">
        <f>VLOOKUP($A785,'SNB-ExchangeRateDaily'!$A$22:$I$11379,5,)</f>
        <v>2.2254999999999998</v>
      </c>
      <c r="P785" s="152" t="str">
        <f>VLOOKUP($A785,'SNB-ExchangeRateDaily'!$A$22:$I$11379,6,)</f>
        <v>M</v>
      </c>
      <c r="Q785" s="152">
        <f>VLOOKUP($A785,'SNB-ExchangeRateDaily'!$A$22:$I$11379,7,)</f>
        <v>0.89449999999999996</v>
      </c>
      <c r="R785" s="152" t="str">
        <f>VLOOKUP($A785,'SNB-ExchangeRateDaily'!$A$22:$I$11379,8,)</f>
        <v>M</v>
      </c>
      <c r="S785" s="152" t="str">
        <f>VLOOKUP($A785,'SNB-ExchangeRateDaily'!$A$22:$I$11379,9,)</f>
        <v>M</v>
      </c>
    </row>
    <row r="786" spans="1:19">
      <c r="A786" s="155">
        <v>28398</v>
      </c>
      <c r="B786" s="154" t="s">
        <v>472</v>
      </c>
      <c r="C786" s="154">
        <v>4.1418999999999997</v>
      </c>
      <c r="D786" s="154">
        <v>2.3761000000000001</v>
      </c>
      <c r="E786" s="154">
        <v>2.2134999999999998</v>
      </c>
      <c r="F786" s="154" t="s">
        <v>472</v>
      </c>
      <c r="G786" s="154">
        <v>0.8901</v>
      </c>
      <c r="H786" s="154" t="s">
        <v>472</v>
      </c>
      <c r="I786" s="154" t="s">
        <v>472</v>
      </c>
      <c r="J786" s="154"/>
      <c r="L786" s="152" t="str">
        <f>VLOOKUP($A786,'SNB-ExchangeRateDaily'!$A$22:$I$11379,2,)</f>
        <v>M</v>
      </c>
      <c r="M786" s="152">
        <f>VLOOKUP($A786,'SNB-ExchangeRateDaily'!$A$22:$I$11379,3,)</f>
        <v>4.0824999999999996</v>
      </c>
      <c r="N786" s="152">
        <f>VLOOKUP($A786,'SNB-ExchangeRateDaily'!$A$22:$I$11379,4,)</f>
        <v>2.3382999999999998</v>
      </c>
      <c r="O786" s="152">
        <f>VLOOKUP($A786,'SNB-ExchangeRateDaily'!$A$22:$I$11379,5,)</f>
        <v>2.1779999999999999</v>
      </c>
      <c r="P786" s="152" t="str">
        <f>VLOOKUP($A786,'SNB-ExchangeRateDaily'!$A$22:$I$11379,6,)</f>
        <v>M</v>
      </c>
      <c r="Q786" s="152">
        <f>VLOOKUP($A786,'SNB-ExchangeRateDaily'!$A$22:$I$11379,7,)</f>
        <v>0.88749999999999996</v>
      </c>
      <c r="R786" s="152" t="str">
        <f>VLOOKUP($A786,'SNB-ExchangeRateDaily'!$A$22:$I$11379,8,)</f>
        <v>M</v>
      </c>
      <c r="S786" s="152" t="str">
        <f>VLOOKUP($A786,'SNB-ExchangeRateDaily'!$A$22:$I$11379,9,)</f>
        <v>M</v>
      </c>
    </row>
    <row r="787" spans="1:19">
      <c r="A787" s="155">
        <v>28429</v>
      </c>
      <c r="B787" s="154" t="s">
        <v>472</v>
      </c>
      <c r="C787" s="154">
        <v>4.0334000000000003</v>
      </c>
      <c r="D787" s="154">
        <v>2.2784</v>
      </c>
      <c r="E787" s="154">
        <v>2.0741000000000001</v>
      </c>
      <c r="F787" s="154" t="s">
        <v>472</v>
      </c>
      <c r="G787" s="154">
        <v>0.89300000000000002</v>
      </c>
      <c r="H787" s="154" t="s">
        <v>472</v>
      </c>
      <c r="I787" s="154" t="s">
        <v>472</v>
      </c>
      <c r="J787" s="154"/>
      <c r="L787" s="152" t="str">
        <f>VLOOKUP($A787,'SNB-ExchangeRateDaily'!$A$22:$I$11379,2,)</f>
        <v>M</v>
      </c>
      <c r="M787" s="152">
        <f>VLOOKUP($A787,'SNB-ExchangeRateDaily'!$A$22:$I$11379,3,)</f>
        <v>4.0819999999999999</v>
      </c>
      <c r="N787" s="152">
        <f>VLOOKUP($A787,'SNB-ExchangeRateDaily'!$A$22:$I$11379,4,)</f>
        <v>2.2320000000000002</v>
      </c>
      <c r="O787" s="152">
        <f>VLOOKUP($A787,'SNB-ExchangeRateDaily'!$A$22:$I$11379,5,)</f>
        <v>2.0135000000000001</v>
      </c>
      <c r="P787" s="152" t="str">
        <f>VLOOKUP($A787,'SNB-ExchangeRateDaily'!$A$22:$I$11379,6,)</f>
        <v>M</v>
      </c>
      <c r="Q787" s="152">
        <f>VLOOKUP($A787,'SNB-ExchangeRateDaily'!$A$22:$I$11379,7,)</f>
        <v>0.89249999999999996</v>
      </c>
      <c r="R787" s="152" t="str">
        <f>VLOOKUP($A787,'SNB-ExchangeRateDaily'!$A$22:$I$11379,8,)</f>
        <v>M</v>
      </c>
      <c r="S787" s="152" t="str">
        <f>VLOOKUP($A787,'SNB-ExchangeRateDaily'!$A$22:$I$11379,9,)</f>
        <v>M</v>
      </c>
    </row>
    <row r="788" spans="1:19">
      <c r="A788" s="155">
        <v>28459</v>
      </c>
      <c r="B788" s="154" t="s">
        <v>472</v>
      </c>
      <c r="C788" s="154">
        <v>4.0016999999999996</v>
      </c>
      <c r="D788" s="154">
        <v>2.1987000000000001</v>
      </c>
      <c r="E788" s="154">
        <v>1.9818</v>
      </c>
      <c r="F788" s="154" t="s">
        <v>472</v>
      </c>
      <c r="G788" s="154">
        <v>0.89880000000000004</v>
      </c>
      <c r="H788" s="154" t="s">
        <v>472</v>
      </c>
      <c r="I788" s="154" t="s">
        <v>472</v>
      </c>
      <c r="J788" s="154"/>
      <c r="L788" s="152" t="str">
        <f>VLOOKUP($A788,'SNB-ExchangeRateDaily'!$A$22:$I$11379,2,)</f>
        <v>M</v>
      </c>
      <c r="M788" s="152">
        <f>VLOOKUP($A788,'SNB-ExchangeRateDaily'!$A$22:$I$11379,3,)</f>
        <v>3.9195000000000002</v>
      </c>
      <c r="N788" s="152">
        <f>VLOOKUP($A788,'SNB-ExchangeRateDaily'!$A$22:$I$11379,4,)</f>
        <v>2.16</v>
      </c>
      <c r="O788" s="152">
        <f>VLOOKUP($A788,'SNB-ExchangeRateDaily'!$A$22:$I$11379,5,)</f>
        <v>1.95</v>
      </c>
      <c r="P788" s="152" t="str">
        <f>VLOOKUP($A788,'SNB-ExchangeRateDaily'!$A$22:$I$11379,6,)</f>
        <v>M</v>
      </c>
      <c r="Q788" s="152">
        <f>VLOOKUP($A788,'SNB-ExchangeRateDaily'!$A$22:$I$11379,7,)</f>
        <v>0.88449999999999995</v>
      </c>
      <c r="R788" s="152" t="str">
        <f>VLOOKUP($A788,'SNB-ExchangeRateDaily'!$A$22:$I$11379,8,)</f>
        <v>M</v>
      </c>
      <c r="S788" s="152" t="str">
        <f>VLOOKUP($A788,'SNB-ExchangeRateDaily'!$A$22:$I$11379,9,)</f>
        <v>M</v>
      </c>
    </row>
    <row r="789" spans="1:19">
      <c r="A789" s="155">
        <v>28490</v>
      </c>
      <c r="B789" s="154" t="s">
        <v>472</v>
      </c>
      <c r="C789" s="154">
        <v>3.8517999999999999</v>
      </c>
      <c r="D789" s="154">
        <v>2.0766</v>
      </c>
      <c r="E789" s="154">
        <v>1.8921999999999999</v>
      </c>
      <c r="F789" s="154" t="s">
        <v>472</v>
      </c>
      <c r="G789" s="154">
        <v>0.86129999999999995</v>
      </c>
      <c r="H789" s="154" t="s">
        <v>472</v>
      </c>
      <c r="I789" s="154" t="s">
        <v>472</v>
      </c>
      <c r="J789" s="154"/>
      <c r="L789" s="152" t="e">
        <f>VLOOKUP($A789,'SNB-ExchangeRateDaily'!$A$22:$I$11379,2,)</f>
        <v>#N/A</v>
      </c>
      <c r="M789" s="152" t="e">
        <f>VLOOKUP($A789,'SNB-ExchangeRateDaily'!$A$22:$I$11379,3,)</f>
        <v>#N/A</v>
      </c>
      <c r="N789" s="152" t="e">
        <f>VLOOKUP($A789,'SNB-ExchangeRateDaily'!$A$22:$I$11379,4,)</f>
        <v>#N/A</v>
      </c>
      <c r="O789" s="152" t="e">
        <f>VLOOKUP($A789,'SNB-ExchangeRateDaily'!$A$22:$I$11379,5,)</f>
        <v>#N/A</v>
      </c>
      <c r="P789" s="152" t="e">
        <f>VLOOKUP($A789,'SNB-ExchangeRateDaily'!$A$22:$I$11379,6,)</f>
        <v>#N/A</v>
      </c>
      <c r="Q789" s="152" t="e">
        <f>VLOOKUP($A789,'SNB-ExchangeRateDaily'!$A$22:$I$11379,7,)</f>
        <v>#N/A</v>
      </c>
      <c r="R789" s="152" t="e">
        <f>VLOOKUP($A789,'SNB-ExchangeRateDaily'!$A$22:$I$11379,8,)</f>
        <v>#N/A</v>
      </c>
      <c r="S789" s="152" t="e">
        <f>VLOOKUP($A789,'SNB-ExchangeRateDaily'!$A$22:$I$11379,9,)</f>
        <v>#N/A</v>
      </c>
    </row>
    <row r="790" spans="1:19">
      <c r="A790" s="155">
        <v>28521</v>
      </c>
      <c r="B790" s="154" t="s">
        <v>472</v>
      </c>
      <c r="C790" s="154">
        <v>3.8439999999999999</v>
      </c>
      <c r="D790" s="154">
        <v>1.9875</v>
      </c>
      <c r="E790" s="154">
        <v>1.8050000000000002</v>
      </c>
      <c r="F790" s="154" t="s">
        <v>472</v>
      </c>
      <c r="G790" s="154">
        <v>0.82430000000000003</v>
      </c>
      <c r="H790" s="154" t="s">
        <v>472</v>
      </c>
      <c r="I790" s="154">
        <v>2.4144999999999999</v>
      </c>
      <c r="J790" s="154"/>
      <c r="L790" s="152" t="str">
        <f>VLOOKUP($A790,'SNB-ExchangeRateDaily'!$A$22:$I$11379,2,)</f>
        <v>M</v>
      </c>
      <c r="M790" s="152">
        <f>VLOOKUP($A790,'SNB-ExchangeRateDaily'!$A$22:$I$11379,3,)</f>
        <v>3.8614999999999999</v>
      </c>
      <c r="N790" s="152">
        <f>VLOOKUP($A790,'SNB-ExchangeRateDaily'!$A$22:$I$11379,4,)</f>
        <v>1.9809999999999999</v>
      </c>
      <c r="O790" s="152">
        <f>VLOOKUP($A790,'SNB-ExchangeRateDaily'!$A$22:$I$11379,5,)</f>
        <v>1.7885</v>
      </c>
      <c r="P790" s="152" t="str">
        <f>VLOOKUP($A790,'SNB-ExchangeRateDaily'!$A$22:$I$11379,6,)</f>
        <v>M</v>
      </c>
      <c r="Q790" s="152">
        <f>VLOOKUP($A790,'SNB-ExchangeRateDaily'!$A$22:$I$11379,7,)</f>
        <v>0.81950000000000001</v>
      </c>
      <c r="R790" s="152" t="str">
        <f>VLOOKUP($A790,'SNB-ExchangeRateDaily'!$A$22:$I$11379,8,)</f>
        <v>M</v>
      </c>
      <c r="S790" s="152">
        <f>VLOOKUP($A790,'SNB-ExchangeRateDaily'!$A$22:$I$11379,9,)</f>
        <v>2.4050000000000002</v>
      </c>
    </row>
    <row r="791" spans="1:19">
      <c r="A791" s="155">
        <v>28549</v>
      </c>
      <c r="B791" s="154" t="s">
        <v>472</v>
      </c>
      <c r="C791" s="154">
        <v>3.6959999999999997</v>
      </c>
      <c r="D791" s="154">
        <v>1.9043000000000001</v>
      </c>
      <c r="E791" s="154">
        <v>1.7101999999999999</v>
      </c>
      <c r="F791" s="154" t="s">
        <v>472</v>
      </c>
      <c r="G791" s="154">
        <v>0.79269999999999996</v>
      </c>
      <c r="H791" s="154" t="s">
        <v>472</v>
      </c>
      <c r="I791" s="154">
        <v>2.3237000000000001</v>
      </c>
      <c r="J791" s="154"/>
      <c r="L791" s="152" t="str">
        <f>VLOOKUP($A791,'SNB-ExchangeRateDaily'!$A$22:$I$11379,2,)</f>
        <v>M</v>
      </c>
      <c r="M791" s="152">
        <f>VLOOKUP($A791,'SNB-ExchangeRateDaily'!$A$22:$I$11379,3,)</f>
        <v>3.6194999999999999</v>
      </c>
      <c r="N791" s="152">
        <f>VLOOKUP($A791,'SNB-ExchangeRateDaily'!$A$22:$I$11379,4,)</f>
        <v>1.873</v>
      </c>
      <c r="O791" s="152">
        <f>VLOOKUP($A791,'SNB-ExchangeRateDaily'!$A$22:$I$11379,5,)</f>
        <v>1.6795</v>
      </c>
      <c r="P791" s="152" t="str">
        <f>VLOOKUP($A791,'SNB-ExchangeRateDaily'!$A$22:$I$11379,6,)</f>
        <v>M</v>
      </c>
      <c r="Q791" s="152">
        <f>VLOOKUP($A791,'SNB-ExchangeRateDaily'!$A$22:$I$11379,7,)</f>
        <v>0.78449999999999998</v>
      </c>
      <c r="R791" s="152" t="str">
        <f>VLOOKUP($A791,'SNB-ExchangeRateDaily'!$A$22:$I$11379,8,)</f>
        <v>M</v>
      </c>
      <c r="S791" s="152">
        <f>VLOOKUP($A791,'SNB-ExchangeRateDaily'!$A$22:$I$11379,9,)</f>
        <v>2.29</v>
      </c>
    </row>
    <row r="792" spans="1:19">
      <c r="A792" s="155">
        <v>28580</v>
      </c>
      <c r="B792" s="154" t="s">
        <v>472</v>
      </c>
      <c r="C792" s="154">
        <v>3.6198000000000001</v>
      </c>
      <c r="D792" s="154">
        <v>1.8961999999999999</v>
      </c>
      <c r="E792" s="154">
        <v>1.6854</v>
      </c>
      <c r="F792" s="154" t="s">
        <v>472</v>
      </c>
      <c r="G792" s="154">
        <v>0.81810000000000005</v>
      </c>
      <c r="H792" s="154" t="s">
        <v>472</v>
      </c>
      <c r="I792" s="154">
        <v>2.3357000000000001</v>
      </c>
      <c r="J792" s="154"/>
      <c r="L792" s="152" t="str">
        <f>VLOOKUP($A792,'SNB-ExchangeRateDaily'!$A$22:$I$11379,2,)</f>
        <v>M</v>
      </c>
      <c r="M792" s="152">
        <f>VLOOKUP($A792,'SNB-ExchangeRateDaily'!$A$22:$I$11379,3,)</f>
        <v>3.4675000000000002</v>
      </c>
      <c r="N792" s="152">
        <f>VLOOKUP($A792,'SNB-ExchangeRateDaily'!$A$22:$I$11379,4,)</f>
        <v>1.8685</v>
      </c>
      <c r="O792" s="152">
        <f>VLOOKUP($A792,'SNB-ExchangeRateDaily'!$A$22:$I$11379,5,)</f>
        <v>1.649</v>
      </c>
      <c r="P792" s="152" t="str">
        <f>VLOOKUP($A792,'SNB-ExchangeRateDaily'!$A$22:$I$11379,6,)</f>
        <v>M</v>
      </c>
      <c r="Q792" s="152">
        <f>VLOOKUP($A792,'SNB-ExchangeRateDaily'!$A$22:$I$11379,7,)</f>
        <v>0.83799999999999997</v>
      </c>
      <c r="R792" s="152" t="str">
        <f>VLOOKUP($A792,'SNB-ExchangeRateDaily'!$A$22:$I$11379,8,)</f>
        <v>M</v>
      </c>
      <c r="S792" s="152">
        <f>VLOOKUP($A792,'SNB-ExchangeRateDaily'!$A$22:$I$11379,9,)</f>
        <v>2.3119999999999998</v>
      </c>
    </row>
    <row r="793" spans="1:19">
      <c r="A793" s="155">
        <v>28610</v>
      </c>
      <c r="B793" s="154" t="s">
        <v>472</v>
      </c>
      <c r="C793" s="154">
        <v>3.5198999999999998</v>
      </c>
      <c r="D793" s="154">
        <v>1.9022999999999999</v>
      </c>
      <c r="E793" s="154">
        <v>1.6665000000000001</v>
      </c>
      <c r="F793" s="154" t="s">
        <v>472</v>
      </c>
      <c r="G793" s="154">
        <v>0.85809999999999997</v>
      </c>
      <c r="H793" s="154" t="s">
        <v>472</v>
      </c>
      <c r="I793" s="154">
        <v>2.3437999999999999</v>
      </c>
      <c r="J793" s="154"/>
      <c r="L793" s="152" t="e">
        <f>VLOOKUP($A793,'SNB-ExchangeRateDaily'!$A$22:$I$11379,2,)</f>
        <v>#N/A</v>
      </c>
      <c r="M793" s="152" t="e">
        <f>VLOOKUP($A793,'SNB-ExchangeRateDaily'!$A$22:$I$11379,3,)</f>
        <v>#N/A</v>
      </c>
      <c r="N793" s="152" t="e">
        <f>VLOOKUP($A793,'SNB-ExchangeRateDaily'!$A$22:$I$11379,4,)</f>
        <v>#N/A</v>
      </c>
      <c r="O793" s="152" t="e">
        <f>VLOOKUP($A793,'SNB-ExchangeRateDaily'!$A$22:$I$11379,5,)</f>
        <v>#N/A</v>
      </c>
      <c r="P793" s="152" t="e">
        <f>VLOOKUP($A793,'SNB-ExchangeRateDaily'!$A$22:$I$11379,6,)</f>
        <v>#N/A</v>
      </c>
      <c r="Q793" s="152" t="e">
        <f>VLOOKUP($A793,'SNB-ExchangeRateDaily'!$A$22:$I$11379,7,)</f>
        <v>#N/A</v>
      </c>
      <c r="R793" s="152" t="e">
        <f>VLOOKUP($A793,'SNB-ExchangeRateDaily'!$A$22:$I$11379,8,)</f>
        <v>#N/A</v>
      </c>
      <c r="S793" s="152" t="e">
        <f>VLOOKUP($A793,'SNB-ExchangeRateDaily'!$A$22:$I$11379,9,)</f>
        <v>#N/A</v>
      </c>
    </row>
    <row r="794" spans="1:19">
      <c r="A794" s="155">
        <v>28641</v>
      </c>
      <c r="B794" s="154" t="s">
        <v>472</v>
      </c>
      <c r="C794" s="154">
        <v>3.5662000000000003</v>
      </c>
      <c r="D794" s="154">
        <v>1.9628000000000001</v>
      </c>
      <c r="E794" s="154">
        <v>1.7561</v>
      </c>
      <c r="F794" s="154" t="s">
        <v>472</v>
      </c>
      <c r="G794" s="154">
        <v>0.86729999999999996</v>
      </c>
      <c r="H794" s="154" t="s">
        <v>472</v>
      </c>
      <c r="I794" s="154">
        <v>2.3900999999999999</v>
      </c>
      <c r="J794" s="154"/>
      <c r="L794" s="152" t="str">
        <f>VLOOKUP($A794,'SNB-ExchangeRateDaily'!$A$22:$I$11379,2,)</f>
        <v>M</v>
      </c>
      <c r="M794" s="152">
        <f>VLOOKUP($A794,'SNB-ExchangeRateDaily'!$A$22:$I$11379,3,)</f>
        <v>3.4729999999999999</v>
      </c>
      <c r="N794" s="152">
        <f>VLOOKUP($A794,'SNB-ExchangeRateDaily'!$A$22:$I$11379,4,)</f>
        <v>1.9064999999999999</v>
      </c>
      <c r="O794" s="152">
        <f>VLOOKUP($A794,'SNB-ExchangeRateDaily'!$A$22:$I$11379,5,)</f>
        <v>1.7015</v>
      </c>
      <c r="P794" s="152" t="str">
        <f>VLOOKUP($A794,'SNB-ExchangeRateDaily'!$A$22:$I$11379,6,)</f>
        <v>M</v>
      </c>
      <c r="Q794" s="152">
        <f>VLOOKUP($A794,'SNB-ExchangeRateDaily'!$A$22:$I$11379,7,)</f>
        <v>0.85599999999999998</v>
      </c>
      <c r="R794" s="152" t="str">
        <f>VLOOKUP($A794,'SNB-ExchangeRateDaily'!$A$22:$I$11379,8,)</f>
        <v>M</v>
      </c>
      <c r="S794" s="152">
        <f>VLOOKUP($A794,'SNB-ExchangeRateDaily'!$A$22:$I$11379,9,)</f>
        <v>2.3199999999999998</v>
      </c>
    </row>
    <row r="795" spans="1:19">
      <c r="A795" s="155">
        <v>28671</v>
      </c>
      <c r="B795" s="154" t="s">
        <v>472</v>
      </c>
      <c r="C795" s="154">
        <v>3.4586000000000001</v>
      </c>
      <c r="D795" s="154">
        <v>1.8835999999999999</v>
      </c>
      <c r="E795" s="154">
        <v>1.6793</v>
      </c>
      <c r="F795" s="154" t="s">
        <v>472</v>
      </c>
      <c r="G795" s="154">
        <v>0.87949999999999995</v>
      </c>
      <c r="H795" s="154" t="s">
        <v>472</v>
      </c>
      <c r="I795" s="154">
        <v>2.3178000000000001</v>
      </c>
      <c r="J795" s="154"/>
      <c r="L795" s="152" t="str">
        <f>VLOOKUP($A795,'SNB-ExchangeRateDaily'!$A$22:$I$11379,2,)</f>
        <v>M</v>
      </c>
      <c r="M795" s="152">
        <f>VLOOKUP($A795,'SNB-ExchangeRateDaily'!$A$22:$I$11379,3,)</f>
        <v>3.456</v>
      </c>
      <c r="N795" s="152">
        <f>VLOOKUP($A795,'SNB-ExchangeRateDaily'!$A$22:$I$11379,4,)</f>
        <v>1.8582999999999998</v>
      </c>
      <c r="O795" s="152">
        <f>VLOOKUP($A795,'SNB-ExchangeRateDaily'!$A$22:$I$11379,5,)</f>
        <v>1.6535</v>
      </c>
      <c r="P795" s="152" t="str">
        <f>VLOOKUP($A795,'SNB-ExchangeRateDaily'!$A$22:$I$11379,6,)</f>
        <v>M</v>
      </c>
      <c r="Q795" s="152">
        <f>VLOOKUP($A795,'SNB-ExchangeRateDaily'!$A$22:$I$11379,7,)</f>
        <v>0.90749999999999997</v>
      </c>
      <c r="R795" s="152" t="str">
        <f>VLOOKUP($A795,'SNB-ExchangeRateDaily'!$A$22:$I$11379,8,)</f>
        <v>M</v>
      </c>
      <c r="S795" s="152">
        <f>VLOOKUP($A795,'SNB-ExchangeRateDaily'!$A$22:$I$11379,9,)</f>
        <v>2.2987099999999998</v>
      </c>
    </row>
    <row r="796" spans="1:19">
      <c r="A796" s="155">
        <v>28702</v>
      </c>
      <c r="B796" s="154" t="s">
        <v>472</v>
      </c>
      <c r="C796" s="154">
        <v>3.4117000000000002</v>
      </c>
      <c r="D796" s="154">
        <v>1.8010000000000002</v>
      </c>
      <c r="E796" s="154">
        <v>1.6012999999999999</v>
      </c>
      <c r="F796" s="154" t="s">
        <v>472</v>
      </c>
      <c r="G796" s="154">
        <v>0.90129999999999999</v>
      </c>
      <c r="H796" s="154" t="s">
        <v>472</v>
      </c>
      <c r="I796" s="154">
        <v>2.2519</v>
      </c>
      <c r="J796" s="154"/>
      <c r="L796" s="152" t="str">
        <f>VLOOKUP($A796,'SNB-ExchangeRateDaily'!$A$22:$I$11379,2,)</f>
        <v>M</v>
      </c>
      <c r="M796" s="152">
        <f>VLOOKUP($A796,'SNB-ExchangeRateDaily'!$A$22:$I$11379,3,)</f>
        <v>3.3660000000000001</v>
      </c>
      <c r="N796" s="152">
        <f>VLOOKUP($A796,'SNB-ExchangeRateDaily'!$A$22:$I$11379,4,)</f>
        <v>1.742</v>
      </c>
      <c r="O796" s="152">
        <f>VLOOKUP($A796,'SNB-ExchangeRateDaily'!$A$22:$I$11379,5,)</f>
        <v>1.5385</v>
      </c>
      <c r="P796" s="152" t="str">
        <f>VLOOKUP($A796,'SNB-ExchangeRateDaily'!$A$22:$I$11379,6,)</f>
        <v>M</v>
      </c>
      <c r="Q796" s="152">
        <f>VLOOKUP($A796,'SNB-ExchangeRateDaily'!$A$22:$I$11379,7,)</f>
        <v>0.91649999999999998</v>
      </c>
      <c r="R796" s="152" t="str">
        <f>VLOOKUP($A796,'SNB-ExchangeRateDaily'!$A$22:$I$11379,8,)</f>
        <v>M</v>
      </c>
      <c r="S796" s="152">
        <f>VLOOKUP($A796,'SNB-ExchangeRateDaily'!$A$22:$I$11379,9,)</f>
        <v>2.1965699999999999</v>
      </c>
    </row>
    <row r="797" spans="1:19">
      <c r="A797" s="155">
        <v>28733</v>
      </c>
      <c r="B797" s="154" t="s">
        <v>472</v>
      </c>
      <c r="C797" s="154">
        <v>3.2286999999999999</v>
      </c>
      <c r="D797" s="154">
        <v>1.6632</v>
      </c>
      <c r="E797" s="154">
        <v>1.4588000000000001</v>
      </c>
      <c r="F797" s="154" t="s">
        <v>472</v>
      </c>
      <c r="G797" s="154">
        <v>0.88160000000000005</v>
      </c>
      <c r="H797" s="154" t="s">
        <v>472</v>
      </c>
      <c r="I797" s="154">
        <v>2.1160000000000001</v>
      </c>
      <c r="J797" s="154"/>
      <c r="L797" s="152" t="str">
        <f>VLOOKUP($A797,'SNB-ExchangeRateDaily'!$A$22:$I$11379,2,)</f>
        <v>M</v>
      </c>
      <c r="M797" s="152">
        <f>VLOOKUP($A797,'SNB-ExchangeRateDaily'!$A$22:$I$11379,3,)</f>
        <v>3.1930000000000001</v>
      </c>
      <c r="N797" s="152">
        <f>VLOOKUP($A797,'SNB-ExchangeRateDaily'!$A$22:$I$11379,4,)</f>
        <v>1.6459999999999999</v>
      </c>
      <c r="O797" s="152">
        <f>VLOOKUP($A797,'SNB-ExchangeRateDaily'!$A$22:$I$11379,5,)</f>
        <v>1.4285000000000001</v>
      </c>
      <c r="P797" s="152" t="str">
        <f>VLOOKUP($A797,'SNB-ExchangeRateDaily'!$A$22:$I$11379,6,)</f>
        <v>M</v>
      </c>
      <c r="Q797" s="152">
        <f>VLOOKUP($A797,'SNB-ExchangeRateDaily'!$A$22:$I$11379,7,)</f>
        <v>0.86399999999999999</v>
      </c>
      <c r="R797" s="152" t="str">
        <f>VLOOKUP($A797,'SNB-ExchangeRateDaily'!$A$22:$I$11379,8,)</f>
        <v>M</v>
      </c>
      <c r="S797" s="152">
        <f>VLOOKUP($A797,'SNB-ExchangeRateDaily'!$A$22:$I$11379,9,)</f>
        <v>2.0847600000000002</v>
      </c>
    </row>
    <row r="798" spans="1:19">
      <c r="A798" s="155">
        <v>28763</v>
      </c>
      <c r="B798" s="154" t="s">
        <v>472</v>
      </c>
      <c r="C798" s="154">
        <v>3.0737000000000001</v>
      </c>
      <c r="D798" s="154">
        <v>1.5714000000000001</v>
      </c>
      <c r="E798" s="154">
        <v>1.3493999999999999</v>
      </c>
      <c r="F798" s="154" t="s">
        <v>472</v>
      </c>
      <c r="G798" s="154">
        <v>0.82650000000000001</v>
      </c>
      <c r="H798" s="154" t="s">
        <v>472</v>
      </c>
      <c r="I798" s="154">
        <v>2.0114999999999998</v>
      </c>
      <c r="J798" s="154"/>
      <c r="L798" s="152" t="e">
        <f>VLOOKUP($A798,'SNB-ExchangeRateDaily'!$A$22:$I$11379,2,)</f>
        <v>#N/A</v>
      </c>
      <c r="M798" s="152" t="e">
        <f>VLOOKUP($A798,'SNB-ExchangeRateDaily'!$A$22:$I$11379,3,)</f>
        <v>#N/A</v>
      </c>
      <c r="N798" s="152" t="e">
        <f>VLOOKUP($A798,'SNB-ExchangeRateDaily'!$A$22:$I$11379,4,)</f>
        <v>#N/A</v>
      </c>
      <c r="O798" s="152" t="e">
        <f>VLOOKUP($A798,'SNB-ExchangeRateDaily'!$A$22:$I$11379,5,)</f>
        <v>#N/A</v>
      </c>
      <c r="P798" s="152" t="e">
        <f>VLOOKUP($A798,'SNB-ExchangeRateDaily'!$A$22:$I$11379,6,)</f>
        <v>#N/A</v>
      </c>
      <c r="Q798" s="152" t="e">
        <f>VLOOKUP($A798,'SNB-ExchangeRateDaily'!$A$22:$I$11379,7,)</f>
        <v>#N/A</v>
      </c>
      <c r="R798" s="152" t="e">
        <f>VLOOKUP($A798,'SNB-ExchangeRateDaily'!$A$22:$I$11379,8,)</f>
        <v>#N/A</v>
      </c>
      <c r="S798" s="152" t="e">
        <f>VLOOKUP($A798,'SNB-ExchangeRateDaily'!$A$22:$I$11379,9,)</f>
        <v>#N/A</v>
      </c>
    </row>
    <row r="799" spans="1:19">
      <c r="A799" s="155">
        <v>28794</v>
      </c>
      <c r="B799" s="154" t="s">
        <v>472</v>
      </c>
      <c r="C799" s="154">
        <v>3.0829</v>
      </c>
      <c r="D799" s="154">
        <v>1.5369999999999999</v>
      </c>
      <c r="E799" s="154">
        <v>1.2985</v>
      </c>
      <c r="F799" s="154" t="s">
        <v>472</v>
      </c>
      <c r="G799" s="154">
        <v>0.83509999999999995</v>
      </c>
      <c r="H799" s="154" t="s">
        <v>472</v>
      </c>
      <c r="I799" s="154">
        <v>2.0108999999999999</v>
      </c>
      <c r="J799" s="154"/>
      <c r="L799" s="152" t="str">
        <f>VLOOKUP($A799,'SNB-ExchangeRateDaily'!$A$22:$I$11379,2,)</f>
        <v>M</v>
      </c>
      <c r="M799" s="152">
        <f>VLOOKUP($A799,'SNB-ExchangeRateDaily'!$A$22:$I$11379,3,)</f>
        <v>3.085</v>
      </c>
      <c r="N799" s="152">
        <f>VLOOKUP($A799,'SNB-ExchangeRateDaily'!$A$22:$I$11379,4,)</f>
        <v>1.4735</v>
      </c>
      <c r="O799" s="152">
        <f>VLOOKUP($A799,'SNB-ExchangeRateDaily'!$A$22:$I$11379,5,)</f>
        <v>1.2629999999999999</v>
      </c>
      <c r="P799" s="152" t="str">
        <f>VLOOKUP($A799,'SNB-ExchangeRateDaily'!$A$22:$I$11379,6,)</f>
        <v>M</v>
      </c>
      <c r="Q799" s="152">
        <f>VLOOKUP($A799,'SNB-ExchangeRateDaily'!$A$22:$I$11379,7,)</f>
        <v>0.83150000000000002</v>
      </c>
      <c r="R799" s="152" t="str">
        <f>VLOOKUP($A799,'SNB-ExchangeRateDaily'!$A$22:$I$11379,8,)</f>
        <v>M</v>
      </c>
      <c r="S799" s="152">
        <f>VLOOKUP($A799,'SNB-ExchangeRateDaily'!$A$22:$I$11379,9,)</f>
        <v>2.0043000000000002</v>
      </c>
    </row>
    <row r="800" spans="1:19">
      <c r="A800" s="155">
        <v>28824</v>
      </c>
      <c r="B800" s="154" t="s">
        <v>472</v>
      </c>
      <c r="C800" s="154">
        <v>3.2715000000000001</v>
      </c>
      <c r="D800" s="154">
        <v>1.6695</v>
      </c>
      <c r="E800" s="154">
        <v>1.4238</v>
      </c>
      <c r="F800" s="154" t="s">
        <v>472</v>
      </c>
      <c r="G800" s="154">
        <v>0.87139999999999995</v>
      </c>
      <c r="H800" s="154" t="s">
        <v>472</v>
      </c>
      <c r="I800" s="154">
        <v>2.1427</v>
      </c>
      <c r="J800" s="154"/>
      <c r="L800" s="152" t="str">
        <f>VLOOKUP($A800,'SNB-ExchangeRateDaily'!$A$22:$I$11379,2,)</f>
        <v>M</v>
      </c>
      <c r="M800" s="152">
        <f>VLOOKUP($A800,'SNB-ExchangeRateDaily'!$A$22:$I$11379,3,)</f>
        <v>3.3410000000000002</v>
      </c>
      <c r="N800" s="152">
        <f>VLOOKUP($A800,'SNB-ExchangeRateDaily'!$A$22:$I$11379,4,)</f>
        <v>1.72</v>
      </c>
      <c r="O800" s="152">
        <f>VLOOKUP($A800,'SNB-ExchangeRateDaily'!$A$22:$I$11379,5,)</f>
        <v>1.4664999999999999</v>
      </c>
      <c r="P800" s="152" t="str">
        <f>VLOOKUP($A800,'SNB-ExchangeRateDaily'!$A$22:$I$11379,6,)</f>
        <v>M</v>
      </c>
      <c r="Q800" s="152">
        <f>VLOOKUP($A800,'SNB-ExchangeRateDaily'!$A$22:$I$11379,7,)</f>
        <v>0.87</v>
      </c>
      <c r="R800" s="152" t="str">
        <f>VLOOKUP($A800,'SNB-ExchangeRateDaily'!$A$22:$I$11379,8,)</f>
        <v>M</v>
      </c>
      <c r="S800" s="152">
        <f>VLOOKUP($A800,'SNB-ExchangeRateDaily'!$A$22:$I$11379,9,)</f>
        <v>2.1942699999999999</v>
      </c>
    </row>
    <row r="801" spans="1:19">
      <c r="A801" s="155">
        <v>28855</v>
      </c>
      <c r="B801" s="154" t="s">
        <v>472</v>
      </c>
      <c r="C801" s="154">
        <v>3.3285</v>
      </c>
      <c r="D801" s="154">
        <v>1.6773</v>
      </c>
      <c r="E801" s="154">
        <v>1.4220999999999999</v>
      </c>
      <c r="F801" s="154" t="s">
        <v>472</v>
      </c>
      <c r="G801" s="154">
        <v>0.85509999999999997</v>
      </c>
      <c r="H801" s="154" t="s">
        <v>472</v>
      </c>
      <c r="I801" s="154">
        <v>2.1536</v>
      </c>
      <c r="J801" s="154"/>
      <c r="L801" s="152" t="e">
        <f>VLOOKUP($A801,'SNB-ExchangeRateDaily'!$A$22:$I$11379,2,)</f>
        <v>#N/A</v>
      </c>
      <c r="M801" s="152" t="e">
        <f>VLOOKUP($A801,'SNB-ExchangeRateDaily'!$A$22:$I$11379,3,)</f>
        <v>#N/A</v>
      </c>
      <c r="N801" s="152" t="e">
        <f>VLOOKUP($A801,'SNB-ExchangeRateDaily'!$A$22:$I$11379,4,)</f>
        <v>#N/A</v>
      </c>
      <c r="O801" s="152" t="e">
        <f>VLOOKUP($A801,'SNB-ExchangeRateDaily'!$A$22:$I$11379,5,)</f>
        <v>#N/A</v>
      </c>
      <c r="P801" s="152" t="e">
        <f>VLOOKUP($A801,'SNB-ExchangeRateDaily'!$A$22:$I$11379,6,)</f>
        <v>#N/A</v>
      </c>
      <c r="Q801" s="152" t="e">
        <f>VLOOKUP($A801,'SNB-ExchangeRateDaily'!$A$22:$I$11379,7,)</f>
        <v>#N/A</v>
      </c>
      <c r="R801" s="152" t="e">
        <f>VLOOKUP($A801,'SNB-ExchangeRateDaily'!$A$22:$I$11379,8,)</f>
        <v>#N/A</v>
      </c>
      <c r="S801" s="152" t="e">
        <f>VLOOKUP($A801,'SNB-ExchangeRateDaily'!$A$22:$I$11379,9,)</f>
        <v>#N/A</v>
      </c>
    </row>
    <row r="802" spans="1:19">
      <c r="A802" s="155">
        <v>28886</v>
      </c>
      <c r="B802" s="154" t="s">
        <v>472</v>
      </c>
      <c r="C802" s="154">
        <v>3.3479999999999999</v>
      </c>
      <c r="D802" s="154">
        <v>1.6722999999999999</v>
      </c>
      <c r="E802" s="154">
        <v>1.4055</v>
      </c>
      <c r="F802" s="154" t="s">
        <v>472</v>
      </c>
      <c r="G802" s="154">
        <v>0.84570000000000001</v>
      </c>
      <c r="H802" s="154" t="s">
        <v>472</v>
      </c>
      <c r="I802" s="154">
        <v>2.1602999999999999</v>
      </c>
      <c r="J802" s="154"/>
      <c r="L802" s="152" t="str">
        <f>VLOOKUP($A802,'SNB-ExchangeRateDaily'!$A$22:$I$11379,2,)</f>
        <v>M</v>
      </c>
      <c r="M802" s="152">
        <f>VLOOKUP($A802,'SNB-ExchangeRateDaily'!$A$22:$I$11379,3,)</f>
        <v>3.367</v>
      </c>
      <c r="N802" s="152">
        <f>VLOOKUP($A802,'SNB-ExchangeRateDaily'!$A$22:$I$11379,4,)</f>
        <v>1.6865000000000001</v>
      </c>
      <c r="O802" s="152">
        <f>VLOOKUP($A802,'SNB-ExchangeRateDaily'!$A$22:$I$11379,5,)</f>
        <v>1.4125000000000001</v>
      </c>
      <c r="P802" s="152" t="str">
        <f>VLOOKUP($A802,'SNB-ExchangeRateDaily'!$A$22:$I$11379,6,)</f>
        <v>M</v>
      </c>
      <c r="Q802" s="152">
        <f>VLOOKUP($A802,'SNB-ExchangeRateDaily'!$A$22:$I$11379,7,)</f>
        <v>0.83799999999999997</v>
      </c>
      <c r="R802" s="152" t="str">
        <f>VLOOKUP($A802,'SNB-ExchangeRateDaily'!$A$22:$I$11379,8,)</f>
        <v>M</v>
      </c>
      <c r="S802" s="152">
        <f>VLOOKUP($A802,'SNB-ExchangeRateDaily'!$A$22:$I$11379,9,)</f>
        <v>2.1704699999999999</v>
      </c>
    </row>
    <row r="803" spans="1:19">
      <c r="A803" s="155">
        <v>28914</v>
      </c>
      <c r="B803" s="154" t="s">
        <v>472</v>
      </c>
      <c r="C803" s="154">
        <v>3.3548</v>
      </c>
      <c r="D803" s="154">
        <v>1.6739000000000002</v>
      </c>
      <c r="E803" s="154">
        <v>1.3994</v>
      </c>
      <c r="F803" s="154" t="s">
        <v>472</v>
      </c>
      <c r="G803" s="154">
        <v>0.83520000000000005</v>
      </c>
      <c r="H803" s="154" t="s">
        <v>472</v>
      </c>
      <c r="I803" s="154">
        <v>2.1566999999999998</v>
      </c>
      <c r="J803" s="154"/>
      <c r="L803" s="152" t="str">
        <f>VLOOKUP($A803,'SNB-ExchangeRateDaily'!$A$22:$I$11379,2,)</f>
        <v>M</v>
      </c>
      <c r="M803" s="152">
        <f>VLOOKUP($A803,'SNB-ExchangeRateDaily'!$A$22:$I$11379,3,)</f>
        <v>3.3730000000000002</v>
      </c>
      <c r="N803" s="152">
        <f>VLOOKUP($A803,'SNB-ExchangeRateDaily'!$A$22:$I$11379,4,)</f>
        <v>1.6665000000000001</v>
      </c>
      <c r="O803" s="152">
        <f>VLOOKUP($A803,'SNB-ExchangeRateDaily'!$A$22:$I$11379,5,)</f>
        <v>1.3955</v>
      </c>
      <c r="P803" s="152" t="str">
        <f>VLOOKUP($A803,'SNB-ExchangeRateDaily'!$A$22:$I$11379,6,)</f>
        <v>M</v>
      </c>
      <c r="Q803" s="152">
        <f>VLOOKUP($A803,'SNB-ExchangeRateDaily'!$A$22:$I$11379,7,)</f>
        <v>0.82299999999999995</v>
      </c>
      <c r="R803" s="152" t="str">
        <f>VLOOKUP($A803,'SNB-ExchangeRateDaily'!$A$22:$I$11379,8,)</f>
        <v>M</v>
      </c>
      <c r="S803" s="152">
        <f>VLOOKUP($A803,'SNB-ExchangeRateDaily'!$A$22:$I$11379,9,)</f>
        <v>2.1490499999999999</v>
      </c>
    </row>
    <row r="804" spans="1:19">
      <c r="A804" s="155">
        <v>28945</v>
      </c>
      <c r="B804" s="154" t="s">
        <v>472</v>
      </c>
      <c r="C804" s="154">
        <v>3.4222999999999999</v>
      </c>
      <c r="D804" s="154">
        <v>1.6798</v>
      </c>
      <c r="E804" s="154">
        <v>1.4302000000000001</v>
      </c>
      <c r="F804" s="154" t="s">
        <v>472</v>
      </c>
      <c r="G804" s="154">
        <v>0.81459999999999999</v>
      </c>
      <c r="H804" s="154" t="s">
        <v>472</v>
      </c>
      <c r="I804" s="154">
        <v>2.1627999999999998</v>
      </c>
      <c r="J804" s="154"/>
      <c r="L804" s="152" t="e">
        <f>VLOOKUP($A804,'SNB-ExchangeRateDaily'!$A$22:$I$11379,2,)</f>
        <v>#N/A</v>
      </c>
      <c r="M804" s="152" t="e">
        <f>VLOOKUP($A804,'SNB-ExchangeRateDaily'!$A$22:$I$11379,3,)</f>
        <v>#N/A</v>
      </c>
      <c r="N804" s="152" t="e">
        <f>VLOOKUP($A804,'SNB-ExchangeRateDaily'!$A$22:$I$11379,4,)</f>
        <v>#N/A</v>
      </c>
      <c r="O804" s="152" t="e">
        <f>VLOOKUP($A804,'SNB-ExchangeRateDaily'!$A$22:$I$11379,5,)</f>
        <v>#N/A</v>
      </c>
      <c r="P804" s="152" t="e">
        <f>VLOOKUP($A804,'SNB-ExchangeRateDaily'!$A$22:$I$11379,6,)</f>
        <v>#N/A</v>
      </c>
      <c r="Q804" s="152" t="e">
        <f>VLOOKUP($A804,'SNB-ExchangeRateDaily'!$A$22:$I$11379,7,)</f>
        <v>#N/A</v>
      </c>
      <c r="R804" s="152" t="e">
        <f>VLOOKUP($A804,'SNB-ExchangeRateDaily'!$A$22:$I$11379,8,)</f>
        <v>#N/A</v>
      </c>
      <c r="S804" s="152" t="e">
        <f>VLOOKUP($A804,'SNB-ExchangeRateDaily'!$A$22:$I$11379,9,)</f>
        <v>#N/A</v>
      </c>
    </row>
    <row r="805" spans="1:19">
      <c r="A805" s="155">
        <v>28975</v>
      </c>
      <c r="B805" s="154" t="s">
        <v>472</v>
      </c>
      <c r="C805" s="154">
        <v>3.5537000000000001</v>
      </c>
      <c r="D805" s="154">
        <v>1.7139</v>
      </c>
      <c r="E805" s="154">
        <v>1.4942</v>
      </c>
      <c r="F805" s="154" t="s">
        <v>472</v>
      </c>
      <c r="G805" s="154">
        <v>0.79259999999999997</v>
      </c>
      <c r="H805" s="154" t="s">
        <v>472</v>
      </c>
      <c r="I805" s="154">
        <v>2.1917</v>
      </c>
      <c r="J805" s="154"/>
      <c r="L805" s="152" t="str">
        <f>VLOOKUP($A805,'SNB-ExchangeRateDaily'!$A$22:$I$11379,2,)</f>
        <v>M</v>
      </c>
      <c r="M805" s="152">
        <f>VLOOKUP($A805,'SNB-ExchangeRateDaily'!$A$22:$I$11379,3,)</f>
        <v>3.5449999999999999</v>
      </c>
      <c r="N805" s="152">
        <f>VLOOKUP($A805,'SNB-ExchangeRateDaily'!$A$22:$I$11379,4,)</f>
        <v>1.7229999999999999</v>
      </c>
      <c r="O805" s="152">
        <f>VLOOKUP($A805,'SNB-ExchangeRateDaily'!$A$22:$I$11379,5,)</f>
        <v>1.5105</v>
      </c>
      <c r="P805" s="152" t="str">
        <f>VLOOKUP($A805,'SNB-ExchangeRateDaily'!$A$22:$I$11379,6,)</f>
        <v>M</v>
      </c>
      <c r="Q805" s="152">
        <f>VLOOKUP($A805,'SNB-ExchangeRateDaily'!$A$22:$I$11379,7,)</f>
        <v>0.77549999999999997</v>
      </c>
      <c r="R805" s="152" t="str">
        <f>VLOOKUP($A805,'SNB-ExchangeRateDaily'!$A$22:$I$11379,8,)</f>
        <v>M</v>
      </c>
      <c r="S805" s="152">
        <f>VLOOKUP($A805,'SNB-ExchangeRateDaily'!$A$22:$I$11379,9,)</f>
        <v>2.1936100000000001</v>
      </c>
    </row>
    <row r="806" spans="1:19">
      <c r="A806" s="155">
        <v>29006</v>
      </c>
      <c r="B806" s="154" t="s">
        <v>472</v>
      </c>
      <c r="C806" s="154">
        <v>3.5516000000000001</v>
      </c>
      <c r="D806" s="154">
        <v>1.7263999999999999</v>
      </c>
      <c r="E806" s="154">
        <v>1.4929000000000001</v>
      </c>
      <c r="F806" s="154" t="s">
        <v>472</v>
      </c>
      <c r="G806" s="154">
        <v>0.79120000000000001</v>
      </c>
      <c r="H806" s="154" t="s">
        <v>472</v>
      </c>
      <c r="I806" s="154">
        <v>2.1951000000000001</v>
      </c>
      <c r="J806" s="154"/>
      <c r="L806" s="152" t="str">
        <f>VLOOKUP($A806,'SNB-ExchangeRateDaily'!$A$22:$I$11379,2,)</f>
        <v>M</v>
      </c>
      <c r="M806" s="152">
        <f>VLOOKUP($A806,'SNB-ExchangeRateDaily'!$A$22:$I$11379,3,)</f>
        <v>3.5579999999999998</v>
      </c>
      <c r="N806" s="152">
        <f>VLOOKUP($A806,'SNB-ExchangeRateDaily'!$A$22:$I$11379,4,)</f>
        <v>1.7225000000000001</v>
      </c>
      <c r="O806" s="152">
        <f>VLOOKUP($A806,'SNB-ExchangeRateDaily'!$A$22:$I$11379,5,)</f>
        <v>1.4835</v>
      </c>
      <c r="P806" s="152" t="str">
        <f>VLOOKUP($A806,'SNB-ExchangeRateDaily'!$A$22:$I$11379,6,)</f>
        <v>M</v>
      </c>
      <c r="Q806" s="152">
        <f>VLOOKUP($A806,'SNB-ExchangeRateDaily'!$A$22:$I$11379,7,)</f>
        <v>0.78249999999999997</v>
      </c>
      <c r="R806" s="152" t="str">
        <f>VLOOKUP($A806,'SNB-ExchangeRateDaily'!$A$22:$I$11379,8,)</f>
        <v>M</v>
      </c>
      <c r="S806" s="152">
        <f>VLOOKUP($A806,'SNB-ExchangeRateDaily'!$A$22:$I$11379,9,)</f>
        <v>2.1927099999999999</v>
      </c>
    </row>
    <row r="807" spans="1:19">
      <c r="A807" s="155">
        <v>29036</v>
      </c>
      <c r="B807" s="154" t="s">
        <v>472</v>
      </c>
      <c r="C807" s="154">
        <v>3.5861999999999998</v>
      </c>
      <c r="D807" s="154">
        <v>1.6989999999999998</v>
      </c>
      <c r="E807" s="154">
        <v>1.4493</v>
      </c>
      <c r="F807" s="154" t="s">
        <v>472</v>
      </c>
      <c r="G807" s="154">
        <v>0.77700000000000002</v>
      </c>
      <c r="H807" s="154" t="s">
        <v>472</v>
      </c>
      <c r="I807" s="154">
        <v>2.1707999999999998</v>
      </c>
      <c r="J807" s="154"/>
      <c r="L807" s="152" t="e">
        <f>VLOOKUP($A807,'SNB-ExchangeRateDaily'!$A$22:$I$11379,2,)</f>
        <v>#N/A</v>
      </c>
      <c r="M807" s="152" t="e">
        <f>VLOOKUP($A807,'SNB-ExchangeRateDaily'!$A$22:$I$11379,3,)</f>
        <v>#N/A</v>
      </c>
      <c r="N807" s="152" t="e">
        <f>VLOOKUP($A807,'SNB-ExchangeRateDaily'!$A$22:$I$11379,4,)</f>
        <v>#N/A</v>
      </c>
      <c r="O807" s="152" t="e">
        <f>VLOOKUP($A807,'SNB-ExchangeRateDaily'!$A$22:$I$11379,5,)</f>
        <v>#N/A</v>
      </c>
      <c r="P807" s="152" t="e">
        <f>VLOOKUP($A807,'SNB-ExchangeRateDaily'!$A$22:$I$11379,6,)</f>
        <v>#N/A</v>
      </c>
      <c r="Q807" s="152" t="e">
        <f>VLOOKUP($A807,'SNB-ExchangeRateDaily'!$A$22:$I$11379,7,)</f>
        <v>#N/A</v>
      </c>
      <c r="R807" s="152" t="e">
        <f>VLOOKUP($A807,'SNB-ExchangeRateDaily'!$A$22:$I$11379,8,)</f>
        <v>#N/A</v>
      </c>
      <c r="S807" s="152" t="e">
        <f>VLOOKUP($A807,'SNB-ExchangeRateDaily'!$A$22:$I$11379,9,)</f>
        <v>#N/A</v>
      </c>
    </row>
    <row r="808" spans="1:19">
      <c r="A808" s="155">
        <v>29067</v>
      </c>
      <c r="B808" s="154" t="s">
        <v>472</v>
      </c>
      <c r="C808" s="154">
        <v>3.7185000000000001</v>
      </c>
      <c r="D808" s="154">
        <v>1.6456</v>
      </c>
      <c r="E808" s="154">
        <v>1.4140999999999999</v>
      </c>
      <c r="F808" s="154" t="s">
        <v>472</v>
      </c>
      <c r="G808" s="154">
        <v>0.76</v>
      </c>
      <c r="H808" s="154" t="s">
        <v>472</v>
      </c>
      <c r="I808" s="154">
        <v>2.1461000000000001</v>
      </c>
      <c r="J808" s="154"/>
      <c r="L808" s="152" t="str">
        <f>VLOOKUP($A808,'SNB-ExchangeRateDaily'!$A$22:$I$11379,2,)</f>
        <v>M</v>
      </c>
      <c r="M808" s="152">
        <f>VLOOKUP($A808,'SNB-ExchangeRateDaily'!$A$22:$I$11379,3,)</f>
        <v>3.7949999999999999</v>
      </c>
      <c r="N808" s="152">
        <f>VLOOKUP($A808,'SNB-ExchangeRateDaily'!$A$22:$I$11379,4,)</f>
        <v>1.6637</v>
      </c>
      <c r="O808" s="152">
        <f>VLOOKUP($A808,'SNB-ExchangeRateDaily'!$A$22:$I$11379,5,)</f>
        <v>1.425</v>
      </c>
      <c r="P808" s="152" t="str">
        <f>VLOOKUP($A808,'SNB-ExchangeRateDaily'!$A$22:$I$11379,6,)</f>
        <v>M</v>
      </c>
      <c r="Q808" s="152">
        <f>VLOOKUP($A808,'SNB-ExchangeRateDaily'!$A$22:$I$11379,7,)</f>
        <v>0.76</v>
      </c>
      <c r="R808" s="152" t="str">
        <f>VLOOKUP($A808,'SNB-ExchangeRateDaily'!$A$22:$I$11379,8,)</f>
        <v>M</v>
      </c>
      <c r="S808" s="152">
        <f>VLOOKUP($A808,'SNB-ExchangeRateDaily'!$A$22:$I$11379,9,)</f>
        <v>2.16249</v>
      </c>
    </row>
    <row r="809" spans="1:19">
      <c r="A809" s="155">
        <v>29098</v>
      </c>
      <c r="B809" s="154" t="s">
        <v>472</v>
      </c>
      <c r="C809" s="154">
        <v>3.7029999999999998</v>
      </c>
      <c r="D809" s="154">
        <v>1.6556</v>
      </c>
      <c r="E809" s="154">
        <v>1.4138999999999999</v>
      </c>
      <c r="F809" s="154" t="s">
        <v>472</v>
      </c>
      <c r="G809" s="154">
        <v>0.75960000000000005</v>
      </c>
      <c r="H809" s="154" t="s">
        <v>472</v>
      </c>
      <c r="I809" s="154">
        <v>2.1534</v>
      </c>
      <c r="J809" s="154"/>
      <c r="L809" s="152" t="str">
        <f>VLOOKUP($A809,'SNB-ExchangeRateDaily'!$A$22:$I$11379,2,)</f>
        <v>M</v>
      </c>
      <c r="M809" s="152">
        <f>VLOOKUP($A809,'SNB-ExchangeRateDaily'!$A$22:$I$11379,3,)</f>
        <v>3.7250000000000001</v>
      </c>
      <c r="N809" s="152">
        <f>VLOOKUP($A809,'SNB-ExchangeRateDaily'!$A$22:$I$11379,4,)</f>
        <v>1.6560000000000001</v>
      </c>
      <c r="O809" s="152">
        <f>VLOOKUP($A809,'SNB-ExchangeRateDaily'!$A$22:$I$11379,5,)</f>
        <v>1.417</v>
      </c>
      <c r="P809" s="152" t="str">
        <f>VLOOKUP($A809,'SNB-ExchangeRateDaily'!$A$22:$I$11379,6,)</f>
        <v>M</v>
      </c>
      <c r="Q809" s="152">
        <f>VLOOKUP($A809,'SNB-ExchangeRateDaily'!$A$22:$I$11379,7,)</f>
        <v>0.75149999999999995</v>
      </c>
      <c r="R809" s="152" t="str">
        <f>VLOOKUP($A809,'SNB-ExchangeRateDaily'!$A$22:$I$11379,8,)</f>
        <v>M</v>
      </c>
      <c r="S809" s="152">
        <f>VLOOKUP($A809,'SNB-ExchangeRateDaily'!$A$22:$I$11379,9,)</f>
        <v>2.1558999999999999</v>
      </c>
    </row>
    <row r="810" spans="1:19">
      <c r="A810" s="155">
        <v>29128</v>
      </c>
      <c r="B810" s="154" t="s">
        <v>472</v>
      </c>
      <c r="C810" s="154">
        <v>3.5497000000000001</v>
      </c>
      <c r="D810" s="154">
        <v>1.6132</v>
      </c>
      <c r="E810" s="154">
        <v>1.3849</v>
      </c>
      <c r="F810" s="154" t="s">
        <v>472</v>
      </c>
      <c r="G810" s="154">
        <v>0.72660000000000002</v>
      </c>
      <c r="H810" s="154" t="s">
        <v>472</v>
      </c>
      <c r="I810" s="154">
        <v>2.1021999999999998</v>
      </c>
      <c r="J810" s="154"/>
      <c r="L810" s="152" t="e">
        <f>VLOOKUP($A810,'SNB-ExchangeRateDaily'!$A$22:$I$11379,2,)</f>
        <v>#N/A</v>
      </c>
      <c r="M810" s="152" t="e">
        <f>VLOOKUP($A810,'SNB-ExchangeRateDaily'!$A$22:$I$11379,3,)</f>
        <v>#N/A</v>
      </c>
      <c r="N810" s="152" t="e">
        <f>VLOOKUP($A810,'SNB-ExchangeRateDaily'!$A$22:$I$11379,4,)</f>
        <v>#N/A</v>
      </c>
      <c r="O810" s="152" t="e">
        <f>VLOOKUP($A810,'SNB-ExchangeRateDaily'!$A$22:$I$11379,5,)</f>
        <v>#N/A</v>
      </c>
      <c r="P810" s="152" t="e">
        <f>VLOOKUP($A810,'SNB-ExchangeRateDaily'!$A$22:$I$11379,6,)</f>
        <v>#N/A</v>
      </c>
      <c r="Q810" s="152" t="e">
        <f>VLOOKUP($A810,'SNB-ExchangeRateDaily'!$A$22:$I$11379,7,)</f>
        <v>#N/A</v>
      </c>
      <c r="R810" s="152" t="e">
        <f>VLOOKUP($A810,'SNB-ExchangeRateDaily'!$A$22:$I$11379,8,)</f>
        <v>#N/A</v>
      </c>
      <c r="S810" s="152" t="e">
        <f>VLOOKUP($A810,'SNB-ExchangeRateDaily'!$A$22:$I$11379,9,)</f>
        <v>#N/A</v>
      </c>
    </row>
    <row r="811" spans="1:19">
      <c r="A811" s="155">
        <v>29159</v>
      </c>
      <c r="B811" s="154">
        <v>2.2681</v>
      </c>
      <c r="C811" s="154">
        <v>3.4874000000000001</v>
      </c>
      <c r="D811" s="154">
        <v>1.6247</v>
      </c>
      <c r="E811" s="154">
        <v>1.3829</v>
      </c>
      <c r="F811" s="154" t="s">
        <v>472</v>
      </c>
      <c r="G811" s="154">
        <v>0.70550000000000002</v>
      </c>
      <c r="H811" s="154" t="s">
        <v>472</v>
      </c>
      <c r="I811" s="154">
        <v>2.113</v>
      </c>
      <c r="J811" s="154"/>
      <c r="L811" s="152">
        <f>VLOOKUP($A811,'SNB-ExchangeRateDaily'!$A$22:$I$11379,2,)</f>
        <v>2.2896800000000002</v>
      </c>
      <c r="M811" s="152">
        <f>VLOOKUP($A811,'SNB-ExchangeRateDaily'!$A$22:$I$11379,3,)</f>
        <v>3.4470000000000001</v>
      </c>
      <c r="N811" s="152">
        <f>VLOOKUP($A811,'SNB-ExchangeRateDaily'!$A$22:$I$11379,4,)</f>
        <v>1.6604999999999999</v>
      </c>
      <c r="O811" s="152">
        <f>VLOOKUP($A811,'SNB-ExchangeRateDaily'!$A$22:$I$11379,5,)</f>
        <v>1.4025000000000001</v>
      </c>
      <c r="P811" s="152" t="str">
        <f>VLOOKUP($A811,'SNB-ExchangeRateDaily'!$A$22:$I$11379,6,)</f>
        <v>M</v>
      </c>
      <c r="Q811" s="152">
        <f>VLOOKUP($A811,'SNB-ExchangeRateDaily'!$A$22:$I$11379,7,)</f>
        <v>0.69650000000000001</v>
      </c>
      <c r="R811" s="152" t="str">
        <f>VLOOKUP($A811,'SNB-ExchangeRateDaily'!$A$22:$I$11379,8,)</f>
        <v>M</v>
      </c>
      <c r="S811" s="152">
        <f>VLOOKUP($A811,'SNB-ExchangeRateDaily'!$A$22:$I$11379,9,)</f>
        <v>2.1427399999999999</v>
      </c>
    </row>
    <row r="812" spans="1:19">
      <c r="A812" s="155">
        <v>29189</v>
      </c>
      <c r="B812" s="154">
        <v>2.3062</v>
      </c>
      <c r="C812" s="154">
        <v>3.5074999999999998</v>
      </c>
      <c r="D812" s="154">
        <v>1.6472</v>
      </c>
      <c r="E812" s="154">
        <v>1.3952</v>
      </c>
      <c r="F812" s="154" t="s">
        <v>472</v>
      </c>
      <c r="G812" s="154">
        <v>0.6724</v>
      </c>
      <c r="H812" s="154" t="s">
        <v>472</v>
      </c>
      <c r="I812" s="154">
        <v>2.1303999999999998</v>
      </c>
      <c r="J812" s="154"/>
      <c r="L812" s="152">
        <f>VLOOKUP($A812,'SNB-ExchangeRateDaily'!$A$22:$I$11379,2,)</f>
        <v>2.29928</v>
      </c>
      <c r="M812" s="152">
        <f>VLOOKUP($A812,'SNB-ExchangeRateDaily'!$A$22:$I$11379,3,)</f>
        <v>3.544</v>
      </c>
      <c r="N812" s="152">
        <f>VLOOKUP($A812,'SNB-ExchangeRateDaily'!$A$22:$I$11379,4,)</f>
        <v>1.6139999999999999</v>
      </c>
      <c r="O812" s="152">
        <f>VLOOKUP($A812,'SNB-ExchangeRateDaily'!$A$22:$I$11379,5,)</f>
        <v>1.379</v>
      </c>
      <c r="P812" s="152" t="str">
        <f>VLOOKUP($A812,'SNB-ExchangeRateDaily'!$A$22:$I$11379,6,)</f>
        <v>M</v>
      </c>
      <c r="Q812" s="152">
        <f>VLOOKUP($A812,'SNB-ExchangeRateDaily'!$A$22:$I$11379,7,)</f>
        <v>0.64700000000000002</v>
      </c>
      <c r="R812" s="152" t="str">
        <f>VLOOKUP($A812,'SNB-ExchangeRateDaily'!$A$22:$I$11379,8,)</f>
        <v>M</v>
      </c>
      <c r="S812" s="152">
        <f>VLOOKUP($A812,'SNB-ExchangeRateDaily'!$A$22:$I$11379,9,)</f>
        <v>2.1020400000000001</v>
      </c>
    </row>
    <row r="813" spans="1:19">
      <c r="A813" s="155">
        <v>29220</v>
      </c>
      <c r="B813" s="154">
        <v>2.2871000000000001</v>
      </c>
      <c r="C813" s="154">
        <v>3.5131000000000001</v>
      </c>
      <c r="D813" s="154">
        <v>1.5988</v>
      </c>
      <c r="E813" s="154">
        <v>1.3687</v>
      </c>
      <c r="F813" s="154" t="s">
        <v>472</v>
      </c>
      <c r="G813" s="154">
        <v>0.66420000000000001</v>
      </c>
      <c r="H813" s="154" t="s">
        <v>472</v>
      </c>
      <c r="I813" s="154">
        <v>2.0992000000000002</v>
      </c>
      <c r="J813" s="154"/>
      <c r="L813" s="152" t="str">
        <f>VLOOKUP($A813,'SNB-ExchangeRateDaily'!$A$22:$I$11379,2,)</f>
        <v>M</v>
      </c>
      <c r="M813" s="152" t="str">
        <f>VLOOKUP($A813,'SNB-ExchangeRateDaily'!$A$22:$I$11379,3,)</f>
        <v>M</v>
      </c>
      <c r="N813" s="152" t="str">
        <f>VLOOKUP($A813,'SNB-ExchangeRateDaily'!$A$22:$I$11379,4,)</f>
        <v>M</v>
      </c>
      <c r="O813" s="152" t="str">
        <f>VLOOKUP($A813,'SNB-ExchangeRateDaily'!$A$22:$I$11379,5,)</f>
        <v>M</v>
      </c>
      <c r="P813" s="152" t="str">
        <f>VLOOKUP($A813,'SNB-ExchangeRateDaily'!$A$22:$I$11379,6,)</f>
        <v>M</v>
      </c>
      <c r="Q813" s="152" t="str">
        <f>VLOOKUP($A813,'SNB-ExchangeRateDaily'!$A$22:$I$11379,7,)</f>
        <v>M</v>
      </c>
      <c r="R813" s="152" t="str">
        <f>VLOOKUP($A813,'SNB-ExchangeRateDaily'!$A$22:$I$11379,8,)</f>
        <v>M</v>
      </c>
      <c r="S813" s="152" t="str">
        <f>VLOOKUP($A813,'SNB-ExchangeRateDaily'!$A$22:$I$11379,9,)</f>
        <v>M</v>
      </c>
    </row>
    <row r="814" spans="1:19">
      <c r="A814" s="155">
        <v>29251</v>
      </c>
      <c r="B814" s="154">
        <v>2.3014000000000001</v>
      </c>
      <c r="C814" s="154">
        <v>3.6082999999999998</v>
      </c>
      <c r="D814" s="154">
        <v>1.5929</v>
      </c>
      <c r="E814" s="154">
        <v>1.3683000000000001</v>
      </c>
      <c r="F814" s="154" t="s">
        <v>472</v>
      </c>
      <c r="G814" s="154">
        <v>0.66990000000000005</v>
      </c>
      <c r="H814" s="154" t="s">
        <v>472</v>
      </c>
      <c r="I814" s="154">
        <v>2.1042999999999998</v>
      </c>
      <c r="J814" s="154"/>
      <c r="L814" s="152">
        <f>VLOOKUP($A814,'SNB-ExchangeRateDaily'!$A$22:$I$11379,2,)</f>
        <v>2.33046</v>
      </c>
      <c r="M814" s="152">
        <f>VLOOKUP($A814,'SNB-ExchangeRateDaily'!$A$22:$I$11379,3,)</f>
        <v>3.6850000000000001</v>
      </c>
      <c r="N814" s="152">
        <f>VLOOKUP($A814,'SNB-ExchangeRateDaily'!$A$22:$I$11379,4,)</f>
        <v>1.6254999999999999</v>
      </c>
      <c r="O814" s="152">
        <f>VLOOKUP($A814,'SNB-ExchangeRateDaily'!$A$22:$I$11379,5,)</f>
        <v>1.3995</v>
      </c>
      <c r="P814" s="152" t="str">
        <f>VLOOKUP($A814,'SNB-ExchangeRateDaily'!$A$22:$I$11379,6,)</f>
        <v>M</v>
      </c>
      <c r="Q814" s="152">
        <f>VLOOKUP($A814,'SNB-ExchangeRateDaily'!$A$22:$I$11379,7,)</f>
        <v>0.67949999999999999</v>
      </c>
      <c r="R814" s="152" t="str">
        <f>VLOOKUP($A814,'SNB-ExchangeRateDaily'!$A$22:$I$11379,8,)</f>
        <v>M</v>
      </c>
      <c r="S814" s="152">
        <f>VLOOKUP($A814,'SNB-ExchangeRateDaily'!$A$22:$I$11379,9,)</f>
        <v>2.1371600000000002</v>
      </c>
    </row>
    <row r="815" spans="1:19">
      <c r="A815" s="155">
        <v>29280</v>
      </c>
      <c r="B815" s="154">
        <v>2.3403</v>
      </c>
      <c r="C815" s="154">
        <v>3.7471000000000001</v>
      </c>
      <c r="D815" s="154">
        <v>1.6362999999999999</v>
      </c>
      <c r="E815" s="154">
        <v>1.4152</v>
      </c>
      <c r="F815" s="154" t="s">
        <v>472</v>
      </c>
      <c r="G815" s="154">
        <v>0.67030000000000001</v>
      </c>
      <c r="H815" s="154" t="s">
        <v>472</v>
      </c>
      <c r="I815" s="154">
        <v>2.1490999999999998</v>
      </c>
      <c r="J815" s="154"/>
      <c r="L815" s="152" t="str">
        <f>VLOOKUP($A815,'SNB-ExchangeRateDaily'!$A$22:$I$11379,2,)</f>
        <v>M</v>
      </c>
      <c r="M815" s="152">
        <f>VLOOKUP($A815,'SNB-ExchangeRateDaily'!$A$22:$I$11379,3,)</f>
        <v>3.8460000000000001</v>
      </c>
      <c r="N815" s="152">
        <f>VLOOKUP($A815,'SNB-ExchangeRateDaily'!$A$22:$I$11379,4,)</f>
        <v>1.6875</v>
      </c>
      <c r="O815" s="152">
        <f>VLOOKUP($A815,'SNB-ExchangeRateDaily'!$A$22:$I$11379,5,)</f>
        <v>1.474</v>
      </c>
      <c r="P815" s="152" t="str">
        <f>VLOOKUP($A815,'SNB-ExchangeRateDaily'!$A$22:$I$11379,6,)</f>
        <v>M</v>
      </c>
      <c r="Q815" s="152">
        <f>VLOOKUP($A815,'SNB-ExchangeRateDaily'!$A$22:$I$11379,7,)</f>
        <v>0.67400000000000004</v>
      </c>
      <c r="R815" s="152" t="str">
        <f>VLOOKUP($A815,'SNB-ExchangeRateDaily'!$A$22:$I$11379,8,)</f>
        <v>M</v>
      </c>
      <c r="S815" s="152">
        <f>VLOOKUP($A815,'SNB-ExchangeRateDaily'!$A$22:$I$11379,9,)</f>
        <v>2.1753399999999998</v>
      </c>
    </row>
    <row r="816" spans="1:19">
      <c r="A816" s="155">
        <v>29311</v>
      </c>
      <c r="B816" s="154">
        <v>2.3915000000000002</v>
      </c>
      <c r="C816" s="154">
        <v>3.8822000000000001</v>
      </c>
      <c r="D816" s="154">
        <v>1.7584</v>
      </c>
      <c r="E816" s="154">
        <v>1.5005999999999999</v>
      </c>
      <c r="F816" s="154" t="s">
        <v>472</v>
      </c>
      <c r="G816" s="154">
        <v>0.70750000000000002</v>
      </c>
      <c r="H816" s="154" t="s">
        <v>472</v>
      </c>
      <c r="I816" s="154">
        <v>2.2499000000000002</v>
      </c>
      <c r="J816" s="154"/>
      <c r="L816" s="152">
        <f>VLOOKUP($A816,'SNB-ExchangeRateDaily'!$A$22:$I$11379,2,)</f>
        <v>2.4003299999999999</v>
      </c>
      <c r="M816" s="152">
        <f>VLOOKUP($A816,'SNB-ExchangeRateDaily'!$A$22:$I$11379,3,)</f>
        <v>3.98</v>
      </c>
      <c r="N816" s="152">
        <f>VLOOKUP($A816,'SNB-ExchangeRateDaily'!$A$22:$I$11379,4,)</f>
        <v>1.8319999999999999</v>
      </c>
      <c r="O816" s="152">
        <f>VLOOKUP($A816,'SNB-ExchangeRateDaily'!$A$22:$I$11379,5,)</f>
        <v>1.5405</v>
      </c>
      <c r="P816" s="152" t="str">
        <f>VLOOKUP($A816,'SNB-ExchangeRateDaily'!$A$22:$I$11379,6,)</f>
        <v>M</v>
      </c>
      <c r="Q816" s="152">
        <f>VLOOKUP($A816,'SNB-ExchangeRateDaily'!$A$22:$I$11379,7,)</f>
        <v>0.73350000000000004</v>
      </c>
      <c r="R816" s="152" t="str">
        <f>VLOOKUP($A816,'SNB-ExchangeRateDaily'!$A$22:$I$11379,8,)</f>
        <v>M</v>
      </c>
      <c r="S816" s="152">
        <f>VLOOKUP($A816,'SNB-ExchangeRateDaily'!$A$22:$I$11379,9,)</f>
        <v>2.3043</v>
      </c>
    </row>
    <row r="817" spans="1:19">
      <c r="A817" s="155">
        <v>29341</v>
      </c>
      <c r="B817" s="154">
        <v>2.3658999999999999</v>
      </c>
      <c r="C817" s="154">
        <v>3.8806000000000003</v>
      </c>
      <c r="D817" s="154">
        <v>1.7530000000000001</v>
      </c>
      <c r="E817" s="154">
        <v>1.4786000000000001</v>
      </c>
      <c r="F817" s="154" t="s">
        <v>472</v>
      </c>
      <c r="G817" s="154">
        <v>0.70169999999999999</v>
      </c>
      <c r="H817" s="154" t="s">
        <v>472</v>
      </c>
      <c r="I817" s="154">
        <v>2.2269000000000001</v>
      </c>
      <c r="J817" s="154"/>
      <c r="L817" s="152" t="str">
        <f>VLOOKUP($A817,'SNB-ExchangeRateDaily'!$A$22:$I$11379,2,)</f>
        <v>M</v>
      </c>
      <c r="M817" s="152">
        <f>VLOOKUP($A817,'SNB-ExchangeRateDaily'!$A$22:$I$11379,3,)</f>
        <v>3.7765</v>
      </c>
      <c r="N817" s="152">
        <f>VLOOKUP($A817,'SNB-ExchangeRateDaily'!$A$22:$I$11379,4,)</f>
        <v>1.6680000000000001</v>
      </c>
      <c r="O817" s="152">
        <f>VLOOKUP($A817,'SNB-ExchangeRateDaily'!$A$22:$I$11379,5,)</f>
        <v>1.405</v>
      </c>
      <c r="P817" s="152" t="str">
        <f>VLOOKUP($A817,'SNB-ExchangeRateDaily'!$A$22:$I$11379,6,)</f>
        <v>M</v>
      </c>
      <c r="Q817" s="152">
        <f>VLOOKUP($A817,'SNB-ExchangeRateDaily'!$A$22:$I$11379,7,)</f>
        <v>0.69950000000000001</v>
      </c>
      <c r="R817" s="152" t="str">
        <f>VLOOKUP($A817,'SNB-ExchangeRateDaily'!$A$22:$I$11379,8,)</f>
        <v>M</v>
      </c>
      <c r="S817" s="152">
        <f>VLOOKUP($A817,'SNB-ExchangeRateDaily'!$A$22:$I$11379,9,)</f>
        <v>2.16092</v>
      </c>
    </row>
    <row r="818" spans="1:19">
      <c r="A818" s="155">
        <v>29372</v>
      </c>
      <c r="B818" s="154">
        <v>2.3326000000000002</v>
      </c>
      <c r="C818" s="154">
        <v>3.8264</v>
      </c>
      <c r="D818" s="154">
        <v>1.6623999999999999</v>
      </c>
      <c r="E818" s="154">
        <v>1.4163999999999999</v>
      </c>
      <c r="F818" s="154" t="s">
        <v>472</v>
      </c>
      <c r="G818" s="154">
        <v>0.7278</v>
      </c>
      <c r="H818" s="154" t="s">
        <v>472</v>
      </c>
      <c r="I818" s="154">
        <v>2.1692</v>
      </c>
      <c r="J818" s="154"/>
      <c r="L818" s="152" t="e">
        <f>VLOOKUP($A818,'SNB-ExchangeRateDaily'!$A$22:$I$11379,2,)</f>
        <v>#N/A</v>
      </c>
      <c r="M818" s="152" t="e">
        <f>VLOOKUP($A818,'SNB-ExchangeRateDaily'!$A$22:$I$11379,3,)</f>
        <v>#N/A</v>
      </c>
      <c r="N818" s="152" t="e">
        <f>VLOOKUP($A818,'SNB-ExchangeRateDaily'!$A$22:$I$11379,4,)</f>
        <v>#N/A</v>
      </c>
      <c r="O818" s="152" t="e">
        <f>VLOOKUP($A818,'SNB-ExchangeRateDaily'!$A$22:$I$11379,5,)</f>
        <v>#N/A</v>
      </c>
      <c r="P818" s="152" t="e">
        <f>VLOOKUP($A818,'SNB-ExchangeRateDaily'!$A$22:$I$11379,6,)</f>
        <v>#N/A</v>
      </c>
      <c r="Q818" s="152" t="e">
        <f>VLOOKUP($A818,'SNB-ExchangeRateDaily'!$A$22:$I$11379,7,)</f>
        <v>#N/A</v>
      </c>
      <c r="R818" s="152" t="e">
        <f>VLOOKUP($A818,'SNB-ExchangeRateDaily'!$A$22:$I$11379,8,)</f>
        <v>#N/A</v>
      </c>
      <c r="S818" s="152" t="e">
        <f>VLOOKUP($A818,'SNB-ExchangeRateDaily'!$A$22:$I$11379,9,)</f>
        <v>#N/A</v>
      </c>
    </row>
    <row r="819" spans="1:19">
      <c r="A819" s="155">
        <v>29402</v>
      </c>
      <c r="B819" s="154">
        <v>2.3241000000000001</v>
      </c>
      <c r="C819" s="154">
        <v>3.8162000000000003</v>
      </c>
      <c r="D819" s="154">
        <v>1.6331</v>
      </c>
      <c r="E819" s="154">
        <v>1.4174</v>
      </c>
      <c r="F819" s="154" t="s">
        <v>472</v>
      </c>
      <c r="G819" s="154">
        <v>0.74919999999999998</v>
      </c>
      <c r="H819" s="154" t="s">
        <v>472</v>
      </c>
      <c r="I819" s="154">
        <v>2.1566000000000001</v>
      </c>
      <c r="J819" s="154"/>
      <c r="L819" s="152">
        <f>VLOOKUP($A819,'SNB-ExchangeRateDaily'!$A$22:$I$11379,2,)</f>
        <v>2.31819</v>
      </c>
      <c r="M819" s="152">
        <f>VLOOKUP($A819,'SNB-ExchangeRateDaily'!$A$22:$I$11379,3,)</f>
        <v>3.8254999999999999</v>
      </c>
      <c r="N819" s="152">
        <f>VLOOKUP($A819,'SNB-ExchangeRateDaily'!$A$22:$I$11379,4,)</f>
        <v>1.6215000000000002</v>
      </c>
      <c r="O819" s="152">
        <f>VLOOKUP($A819,'SNB-ExchangeRateDaily'!$A$22:$I$11379,5,)</f>
        <v>1.41</v>
      </c>
      <c r="P819" s="152" t="str">
        <f>VLOOKUP($A819,'SNB-ExchangeRateDaily'!$A$22:$I$11379,6,)</f>
        <v>M</v>
      </c>
      <c r="Q819" s="152">
        <f>VLOOKUP($A819,'SNB-ExchangeRateDaily'!$A$22:$I$11379,7,)</f>
        <v>0.74399999999999999</v>
      </c>
      <c r="R819" s="152" t="str">
        <f>VLOOKUP($A819,'SNB-ExchangeRateDaily'!$A$22:$I$11379,8,)</f>
        <v>M</v>
      </c>
      <c r="S819" s="152">
        <f>VLOOKUP($A819,'SNB-ExchangeRateDaily'!$A$22:$I$11379,9,)</f>
        <v>2.14351</v>
      </c>
    </row>
    <row r="820" spans="1:19">
      <c r="A820" s="155">
        <v>29433</v>
      </c>
      <c r="B820" s="154">
        <v>2.3144999999999998</v>
      </c>
      <c r="C820" s="154">
        <v>3.8086000000000002</v>
      </c>
      <c r="D820" s="154">
        <v>1.6055999999999999</v>
      </c>
      <c r="E820" s="154">
        <v>1.3937999999999999</v>
      </c>
      <c r="F820" s="154" t="s">
        <v>472</v>
      </c>
      <c r="G820" s="154">
        <v>0.72640000000000005</v>
      </c>
      <c r="H820" s="154" t="s">
        <v>472</v>
      </c>
      <c r="I820" s="154">
        <v>2.1332</v>
      </c>
      <c r="J820" s="154"/>
      <c r="L820" s="152">
        <f>VLOOKUP($A820,'SNB-ExchangeRateDaily'!$A$22:$I$11379,2,)</f>
        <v>2.3372199999999999</v>
      </c>
      <c r="M820" s="152">
        <f>VLOOKUP($A820,'SNB-ExchangeRateDaily'!$A$22:$I$11379,3,)</f>
        <v>3.8559999999999999</v>
      </c>
      <c r="N820" s="152">
        <f>VLOOKUP($A820,'SNB-ExchangeRateDaily'!$A$22:$I$11379,4,)</f>
        <v>1.65</v>
      </c>
      <c r="O820" s="152">
        <f>VLOOKUP($A820,'SNB-ExchangeRateDaily'!$A$22:$I$11379,5,)</f>
        <v>1.4135</v>
      </c>
      <c r="P820" s="152" t="str">
        <f>VLOOKUP($A820,'SNB-ExchangeRateDaily'!$A$22:$I$11379,6,)</f>
        <v>M</v>
      </c>
      <c r="Q820" s="152">
        <f>VLOOKUP($A820,'SNB-ExchangeRateDaily'!$A$22:$I$11379,7,)</f>
        <v>0.72499999999999998</v>
      </c>
      <c r="R820" s="152" t="str">
        <f>VLOOKUP($A820,'SNB-ExchangeRateDaily'!$A$22:$I$11379,8,)</f>
        <v>M</v>
      </c>
      <c r="S820" s="152">
        <f>VLOOKUP($A820,'SNB-ExchangeRateDaily'!$A$22:$I$11379,9,)</f>
        <v>2.1726700000000001</v>
      </c>
    </row>
    <row r="821" spans="1:19">
      <c r="A821" s="155">
        <v>29464</v>
      </c>
      <c r="B821" s="154">
        <v>2.3340999999999998</v>
      </c>
      <c r="C821" s="154">
        <v>3.9140999999999999</v>
      </c>
      <c r="D821" s="154">
        <v>1.651</v>
      </c>
      <c r="E821" s="154">
        <v>1.4241999999999999</v>
      </c>
      <c r="F821" s="154" t="s">
        <v>472</v>
      </c>
      <c r="G821" s="154">
        <v>0.73699999999999999</v>
      </c>
      <c r="H821" s="154" t="s">
        <v>472</v>
      </c>
      <c r="I821" s="154">
        <v>2.1688000000000001</v>
      </c>
      <c r="J821" s="154"/>
      <c r="L821" s="152" t="e">
        <f>VLOOKUP($A821,'SNB-ExchangeRateDaily'!$A$22:$I$11379,2,)</f>
        <v>#N/A</v>
      </c>
      <c r="M821" s="152" t="e">
        <f>VLOOKUP($A821,'SNB-ExchangeRateDaily'!$A$22:$I$11379,3,)</f>
        <v>#N/A</v>
      </c>
      <c r="N821" s="152" t="e">
        <f>VLOOKUP($A821,'SNB-ExchangeRateDaily'!$A$22:$I$11379,4,)</f>
        <v>#N/A</v>
      </c>
      <c r="O821" s="152" t="e">
        <f>VLOOKUP($A821,'SNB-ExchangeRateDaily'!$A$22:$I$11379,5,)</f>
        <v>#N/A</v>
      </c>
      <c r="P821" s="152" t="e">
        <f>VLOOKUP($A821,'SNB-ExchangeRateDaily'!$A$22:$I$11379,6,)</f>
        <v>#N/A</v>
      </c>
      <c r="Q821" s="152" t="e">
        <f>VLOOKUP($A821,'SNB-ExchangeRateDaily'!$A$22:$I$11379,7,)</f>
        <v>#N/A</v>
      </c>
      <c r="R821" s="152" t="e">
        <f>VLOOKUP($A821,'SNB-ExchangeRateDaily'!$A$22:$I$11379,8,)</f>
        <v>#N/A</v>
      </c>
      <c r="S821" s="152" t="e">
        <f>VLOOKUP($A821,'SNB-ExchangeRateDaily'!$A$22:$I$11379,9,)</f>
        <v>#N/A</v>
      </c>
    </row>
    <row r="822" spans="1:19">
      <c r="A822" s="155">
        <v>29494</v>
      </c>
      <c r="B822" s="154">
        <v>2.3184</v>
      </c>
      <c r="C822" s="154">
        <v>3.9359999999999999</v>
      </c>
      <c r="D822" s="154">
        <v>1.6383999999999999</v>
      </c>
      <c r="E822" s="154">
        <v>1.4074</v>
      </c>
      <c r="F822" s="154" t="s">
        <v>472</v>
      </c>
      <c r="G822" s="154">
        <v>0.76300000000000001</v>
      </c>
      <c r="H822" s="154" t="s">
        <v>472</v>
      </c>
      <c r="I822" s="154">
        <v>2.1604999999999999</v>
      </c>
      <c r="J822" s="154"/>
      <c r="L822" s="152">
        <f>VLOOKUP($A822,'SNB-ExchangeRateDaily'!$A$22:$I$11379,2,)</f>
        <v>2.3115800000000002</v>
      </c>
      <c r="M822" s="152">
        <f>VLOOKUP($A822,'SNB-ExchangeRateDaily'!$A$22:$I$11379,3,)</f>
        <v>3.9370000000000003</v>
      </c>
      <c r="N822" s="152">
        <f>VLOOKUP($A822,'SNB-ExchangeRateDaily'!$A$22:$I$11379,4,)</f>
        <v>1.6484999999999999</v>
      </c>
      <c r="O822" s="152">
        <f>VLOOKUP($A822,'SNB-ExchangeRateDaily'!$A$22:$I$11379,5,)</f>
        <v>1.4060000000000001</v>
      </c>
      <c r="P822" s="152" t="str">
        <f>VLOOKUP($A822,'SNB-ExchangeRateDaily'!$A$22:$I$11379,6,)</f>
        <v>M</v>
      </c>
      <c r="Q822" s="152">
        <f>VLOOKUP($A822,'SNB-ExchangeRateDaily'!$A$22:$I$11379,7,)</f>
        <v>0.77900000000000003</v>
      </c>
      <c r="R822" s="152" t="str">
        <f>VLOOKUP($A822,'SNB-ExchangeRateDaily'!$A$22:$I$11379,8,)</f>
        <v>M</v>
      </c>
      <c r="S822" s="152">
        <f>VLOOKUP($A822,'SNB-ExchangeRateDaily'!$A$22:$I$11379,9,)</f>
        <v>2.1674899999999999</v>
      </c>
    </row>
    <row r="823" spans="1:19">
      <c r="A823" s="155">
        <v>29525</v>
      </c>
      <c r="B823" s="154">
        <v>2.2976999999999999</v>
      </c>
      <c r="C823" s="154">
        <v>4.0080999999999998</v>
      </c>
      <c r="D823" s="154">
        <v>1.6587000000000001</v>
      </c>
      <c r="E823" s="154">
        <v>1.4191</v>
      </c>
      <c r="F823" s="154" t="s">
        <v>472</v>
      </c>
      <c r="G823" s="154">
        <v>0.79249999999999998</v>
      </c>
      <c r="H823" s="154" t="s">
        <v>472</v>
      </c>
      <c r="I823" s="154">
        <v>2.1722000000000001</v>
      </c>
      <c r="J823" s="154"/>
      <c r="L823" s="152" t="str">
        <f>VLOOKUP($A823,'SNB-ExchangeRateDaily'!$A$22:$I$11379,2,)</f>
        <v>M</v>
      </c>
      <c r="M823" s="152">
        <f>VLOOKUP($A823,'SNB-ExchangeRateDaily'!$A$22:$I$11379,3,)</f>
        <v>4.1959999999999997</v>
      </c>
      <c r="N823" s="152">
        <f>VLOOKUP($A823,'SNB-ExchangeRateDaily'!$A$22:$I$11379,4,)</f>
        <v>1.7208000000000001</v>
      </c>
      <c r="O823" s="152">
        <f>VLOOKUP($A823,'SNB-ExchangeRateDaily'!$A$22:$I$11379,5,)</f>
        <v>1.46</v>
      </c>
      <c r="P823" s="152" t="str">
        <f>VLOOKUP($A823,'SNB-ExchangeRateDaily'!$A$22:$I$11379,6,)</f>
        <v>M</v>
      </c>
      <c r="Q823" s="152">
        <f>VLOOKUP($A823,'SNB-ExchangeRateDaily'!$A$22:$I$11379,7,)</f>
        <v>0.8115</v>
      </c>
      <c r="R823" s="152" t="str">
        <f>VLOOKUP($A823,'SNB-ExchangeRateDaily'!$A$22:$I$11379,8,)</f>
        <v>M</v>
      </c>
      <c r="S823" s="152">
        <f>VLOOKUP($A823,'SNB-ExchangeRateDaily'!$A$22:$I$11379,9,)</f>
        <v>2.21848</v>
      </c>
    </row>
    <row r="824" spans="1:19">
      <c r="A824" s="155">
        <v>29555</v>
      </c>
      <c r="B824" s="154">
        <v>2.3056999999999999</v>
      </c>
      <c r="C824" s="154">
        <v>4.1356999999999999</v>
      </c>
      <c r="D824" s="154">
        <v>1.7248999999999999</v>
      </c>
      <c r="E824" s="154">
        <v>1.4550000000000001</v>
      </c>
      <c r="F824" s="154" t="s">
        <v>472</v>
      </c>
      <c r="G824" s="154">
        <v>0.81030000000000002</v>
      </c>
      <c r="H824" s="154" t="s">
        <v>472</v>
      </c>
      <c r="I824" s="154">
        <v>2.2155</v>
      </c>
      <c r="J824" s="154"/>
      <c r="L824" s="152" t="e">
        <f>VLOOKUP($A824,'SNB-ExchangeRateDaily'!$A$22:$I$11379,2,)</f>
        <v>#N/A</v>
      </c>
      <c r="M824" s="152" t="e">
        <f>VLOOKUP($A824,'SNB-ExchangeRateDaily'!$A$22:$I$11379,3,)</f>
        <v>#N/A</v>
      </c>
      <c r="N824" s="152" t="e">
        <f>VLOOKUP($A824,'SNB-ExchangeRateDaily'!$A$22:$I$11379,4,)</f>
        <v>#N/A</v>
      </c>
      <c r="O824" s="152" t="e">
        <f>VLOOKUP($A824,'SNB-ExchangeRateDaily'!$A$22:$I$11379,5,)</f>
        <v>#N/A</v>
      </c>
      <c r="P824" s="152" t="e">
        <f>VLOOKUP($A824,'SNB-ExchangeRateDaily'!$A$22:$I$11379,6,)</f>
        <v>#N/A</v>
      </c>
      <c r="Q824" s="152" t="e">
        <f>VLOOKUP($A824,'SNB-ExchangeRateDaily'!$A$22:$I$11379,7,)</f>
        <v>#N/A</v>
      </c>
      <c r="R824" s="152" t="e">
        <f>VLOOKUP($A824,'SNB-ExchangeRateDaily'!$A$22:$I$11379,8,)</f>
        <v>#N/A</v>
      </c>
      <c r="S824" s="152" t="e">
        <f>VLOOKUP($A824,'SNB-ExchangeRateDaily'!$A$22:$I$11379,9,)</f>
        <v>#N/A</v>
      </c>
    </row>
    <row r="825" spans="1:19">
      <c r="A825" s="155">
        <v>29586</v>
      </c>
      <c r="B825" s="154">
        <v>2.319</v>
      </c>
      <c r="C825" s="154">
        <v>4.1833</v>
      </c>
      <c r="D825" s="154">
        <v>1.7835999999999999</v>
      </c>
      <c r="E825" s="154">
        <v>1.4906999999999999</v>
      </c>
      <c r="F825" s="154" t="s">
        <v>472</v>
      </c>
      <c r="G825" s="154">
        <v>0.85060000000000002</v>
      </c>
      <c r="H825" s="154" t="s">
        <v>472</v>
      </c>
      <c r="I825" s="154">
        <v>2.2614000000000001</v>
      </c>
      <c r="J825" s="154"/>
      <c r="L825" s="152">
        <f>VLOOKUP($A825,'SNB-ExchangeRateDaily'!$A$22:$I$11379,2,)</f>
        <v>2.3147700000000002</v>
      </c>
      <c r="M825" s="152">
        <f>VLOOKUP($A825,'SNB-ExchangeRateDaily'!$A$22:$I$11379,3,)</f>
        <v>4.2039999999999997</v>
      </c>
      <c r="N825" s="152">
        <f>VLOOKUP($A825,'SNB-ExchangeRateDaily'!$A$22:$I$11379,4,)</f>
        <v>1.7610000000000001</v>
      </c>
      <c r="O825" s="152">
        <f>VLOOKUP($A825,'SNB-ExchangeRateDaily'!$A$22:$I$11379,5,)</f>
        <v>1.4790000000000001</v>
      </c>
      <c r="P825" s="152" t="str">
        <f>VLOOKUP($A825,'SNB-ExchangeRateDaily'!$A$22:$I$11379,6,)</f>
        <v>M</v>
      </c>
      <c r="Q825" s="152">
        <f>VLOOKUP($A825,'SNB-ExchangeRateDaily'!$A$22:$I$11379,7,)</f>
        <v>0.86850000000000005</v>
      </c>
      <c r="R825" s="152" t="str">
        <f>VLOOKUP($A825,'SNB-ExchangeRateDaily'!$A$22:$I$11379,8,)</f>
        <v>M</v>
      </c>
      <c r="S825" s="152">
        <f>VLOOKUP($A825,'SNB-ExchangeRateDaily'!$A$22:$I$11379,9,)</f>
        <v>2.24919</v>
      </c>
    </row>
    <row r="826" spans="1:19">
      <c r="A826" s="155">
        <v>29617</v>
      </c>
      <c r="B826" s="154">
        <v>2.3359999999999999</v>
      </c>
      <c r="C826" s="154">
        <v>4.3731999999999998</v>
      </c>
      <c r="D826" s="154">
        <v>1.8165</v>
      </c>
      <c r="E826" s="154">
        <v>1.5259</v>
      </c>
      <c r="F826" s="154" t="s">
        <v>472</v>
      </c>
      <c r="G826" s="154">
        <v>0.89910000000000001</v>
      </c>
      <c r="H826" s="154" t="s">
        <v>472</v>
      </c>
      <c r="I826" s="154">
        <v>2.3079000000000001</v>
      </c>
      <c r="J826" s="154"/>
      <c r="L826" s="152" t="e">
        <f>VLOOKUP($A826,'SNB-ExchangeRateDaily'!$A$22:$I$11379,2,)</f>
        <v>#N/A</v>
      </c>
      <c r="M826" s="152" t="e">
        <f>VLOOKUP($A826,'SNB-ExchangeRateDaily'!$A$22:$I$11379,3,)</f>
        <v>#N/A</v>
      </c>
      <c r="N826" s="152" t="e">
        <f>VLOOKUP($A826,'SNB-ExchangeRateDaily'!$A$22:$I$11379,4,)</f>
        <v>#N/A</v>
      </c>
      <c r="O826" s="152" t="e">
        <f>VLOOKUP($A826,'SNB-ExchangeRateDaily'!$A$22:$I$11379,5,)</f>
        <v>#N/A</v>
      </c>
      <c r="P826" s="152" t="e">
        <f>VLOOKUP($A826,'SNB-ExchangeRateDaily'!$A$22:$I$11379,6,)</f>
        <v>#N/A</v>
      </c>
      <c r="Q826" s="152" t="e">
        <f>VLOOKUP($A826,'SNB-ExchangeRateDaily'!$A$22:$I$11379,7,)</f>
        <v>#N/A</v>
      </c>
      <c r="R826" s="152" t="e">
        <f>VLOOKUP($A826,'SNB-ExchangeRateDaily'!$A$22:$I$11379,8,)</f>
        <v>#N/A</v>
      </c>
      <c r="S826" s="152" t="e">
        <f>VLOOKUP($A826,'SNB-ExchangeRateDaily'!$A$22:$I$11379,9,)</f>
        <v>#N/A</v>
      </c>
    </row>
    <row r="827" spans="1:19">
      <c r="A827" s="155">
        <v>29645</v>
      </c>
      <c r="B827" s="154">
        <v>2.3452000000000002</v>
      </c>
      <c r="C827" s="154">
        <v>4.4733999999999998</v>
      </c>
      <c r="D827" s="154">
        <v>1.95</v>
      </c>
      <c r="E827" s="154">
        <v>1.6274</v>
      </c>
      <c r="F827" s="154" t="s">
        <v>472</v>
      </c>
      <c r="G827" s="154">
        <v>0.94810000000000005</v>
      </c>
      <c r="H827" s="154" t="s">
        <v>472</v>
      </c>
      <c r="I827" s="154">
        <v>2.3984999999999999</v>
      </c>
      <c r="J827" s="154"/>
      <c r="L827" s="152" t="e">
        <f>VLOOKUP($A827,'SNB-ExchangeRateDaily'!$A$22:$I$11379,2,)</f>
        <v>#N/A</v>
      </c>
      <c r="M827" s="152" t="e">
        <f>VLOOKUP($A827,'SNB-ExchangeRateDaily'!$A$22:$I$11379,3,)</f>
        <v>#N/A</v>
      </c>
      <c r="N827" s="152" t="e">
        <f>VLOOKUP($A827,'SNB-ExchangeRateDaily'!$A$22:$I$11379,4,)</f>
        <v>#N/A</v>
      </c>
      <c r="O827" s="152" t="e">
        <f>VLOOKUP($A827,'SNB-ExchangeRateDaily'!$A$22:$I$11379,5,)</f>
        <v>#N/A</v>
      </c>
      <c r="P827" s="152" t="e">
        <f>VLOOKUP($A827,'SNB-ExchangeRateDaily'!$A$22:$I$11379,6,)</f>
        <v>#N/A</v>
      </c>
      <c r="Q827" s="152" t="e">
        <f>VLOOKUP($A827,'SNB-ExchangeRateDaily'!$A$22:$I$11379,7,)</f>
        <v>#N/A</v>
      </c>
      <c r="R827" s="152" t="e">
        <f>VLOOKUP($A827,'SNB-ExchangeRateDaily'!$A$22:$I$11379,8,)</f>
        <v>#N/A</v>
      </c>
      <c r="S827" s="152" t="e">
        <f>VLOOKUP($A827,'SNB-ExchangeRateDaily'!$A$22:$I$11379,9,)</f>
        <v>#N/A</v>
      </c>
    </row>
    <row r="828" spans="1:19">
      <c r="A828" s="155">
        <v>29676</v>
      </c>
      <c r="B828" s="154">
        <v>2.3210000000000002</v>
      </c>
      <c r="C828" s="154">
        <v>4.2874999999999996</v>
      </c>
      <c r="D828" s="154">
        <v>1.9224999999999999</v>
      </c>
      <c r="E828" s="154">
        <v>1.6125</v>
      </c>
      <c r="F828" s="154" t="s">
        <v>472</v>
      </c>
      <c r="G828" s="154">
        <v>0.92049999999999998</v>
      </c>
      <c r="H828" s="154" t="s">
        <v>472</v>
      </c>
      <c r="I828" s="154">
        <v>2.3637000000000001</v>
      </c>
      <c r="J828" s="154"/>
      <c r="L828" s="152">
        <f>VLOOKUP($A828,'SNB-ExchangeRateDaily'!$A$22:$I$11379,2,)</f>
        <v>2.3144499999999999</v>
      </c>
      <c r="M828" s="152">
        <f>VLOOKUP($A828,'SNB-ExchangeRateDaily'!$A$22:$I$11379,3,)</f>
        <v>4.2969999999999997</v>
      </c>
      <c r="N828" s="152">
        <f>VLOOKUP($A828,'SNB-ExchangeRateDaily'!$A$22:$I$11379,4,)</f>
        <v>1.9125000000000001</v>
      </c>
      <c r="O828" s="152">
        <f>VLOOKUP($A828,'SNB-ExchangeRateDaily'!$A$22:$I$11379,5,)</f>
        <v>1.6120000000000001</v>
      </c>
      <c r="P828" s="152" t="str">
        <f>VLOOKUP($A828,'SNB-ExchangeRateDaily'!$A$22:$I$11379,6,)</f>
        <v>M</v>
      </c>
      <c r="Q828" s="152">
        <f>VLOOKUP($A828,'SNB-ExchangeRateDaily'!$A$22:$I$11379,7,)</f>
        <v>0.90549999999999997</v>
      </c>
      <c r="R828" s="152" t="str">
        <f>VLOOKUP($A828,'SNB-ExchangeRateDaily'!$A$22:$I$11379,8,)</f>
        <v>M</v>
      </c>
      <c r="S828" s="152">
        <f>VLOOKUP($A828,'SNB-ExchangeRateDaily'!$A$22:$I$11379,9,)</f>
        <v>2.3523700000000001</v>
      </c>
    </row>
    <row r="829" spans="1:19">
      <c r="A829" s="155">
        <v>29706</v>
      </c>
      <c r="B829" s="154">
        <v>2.3138999999999998</v>
      </c>
      <c r="C829" s="154">
        <v>4.2910000000000004</v>
      </c>
      <c r="D829" s="154">
        <v>1.9693000000000001</v>
      </c>
      <c r="E829" s="154">
        <v>1.6539999999999999</v>
      </c>
      <c r="F829" s="154" t="s">
        <v>472</v>
      </c>
      <c r="G829" s="154">
        <v>0.91739999999999999</v>
      </c>
      <c r="H829" s="154" t="s">
        <v>472</v>
      </c>
      <c r="I829" s="154">
        <v>2.3858999999999999</v>
      </c>
      <c r="J829" s="154"/>
      <c r="L829" s="152">
        <f>VLOOKUP($A829,'SNB-ExchangeRateDaily'!$A$22:$I$11379,2,)</f>
        <v>2.3191000000000002</v>
      </c>
      <c r="M829" s="152">
        <f>VLOOKUP($A829,'SNB-ExchangeRateDaily'!$A$22:$I$11379,3,)</f>
        <v>4.327</v>
      </c>
      <c r="N829" s="152">
        <f>VLOOKUP($A829,'SNB-ExchangeRateDaily'!$A$22:$I$11379,4,)</f>
        <v>2.0247000000000002</v>
      </c>
      <c r="O829" s="152">
        <f>VLOOKUP($A829,'SNB-ExchangeRateDaily'!$A$22:$I$11379,5,)</f>
        <v>1.6905000000000001</v>
      </c>
      <c r="P829" s="152" t="str">
        <f>VLOOKUP($A829,'SNB-ExchangeRateDaily'!$A$22:$I$11379,6,)</f>
        <v>M</v>
      </c>
      <c r="Q829" s="152">
        <f>VLOOKUP($A829,'SNB-ExchangeRateDaily'!$A$22:$I$11379,7,)</f>
        <v>0.94199999999999995</v>
      </c>
      <c r="R829" s="152" t="str">
        <f>VLOOKUP($A829,'SNB-ExchangeRateDaily'!$A$22:$I$11379,8,)</f>
        <v>M</v>
      </c>
      <c r="S829" s="152">
        <f>VLOOKUP($A829,'SNB-ExchangeRateDaily'!$A$22:$I$11379,9,)</f>
        <v>2.4223300000000001</v>
      </c>
    </row>
    <row r="830" spans="1:19">
      <c r="A830" s="155">
        <v>29737</v>
      </c>
      <c r="B830" s="154">
        <v>2.2875999999999999</v>
      </c>
      <c r="C830" s="154">
        <v>4.3098999999999998</v>
      </c>
      <c r="D830" s="154">
        <v>2.0617999999999999</v>
      </c>
      <c r="E830" s="154">
        <v>1.7170999999999998</v>
      </c>
      <c r="F830" s="154" t="s">
        <v>472</v>
      </c>
      <c r="G830" s="154">
        <v>0.93510000000000004</v>
      </c>
      <c r="H830" s="154" t="s">
        <v>472</v>
      </c>
      <c r="I830" s="154">
        <v>2.4298999999999999</v>
      </c>
      <c r="J830" s="154"/>
      <c r="L830" s="152" t="e">
        <f>VLOOKUP($A830,'SNB-ExchangeRateDaily'!$A$22:$I$11379,2,)</f>
        <v>#N/A</v>
      </c>
      <c r="M830" s="152" t="e">
        <f>VLOOKUP($A830,'SNB-ExchangeRateDaily'!$A$22:$I$11379,3,)</f>
        <v>#N/A</v>
      </c>
      <c r="N830" s="152" t="e">
        <f>VLOOKUP($A830,'SNB-ExchangeRateDaily'!$A$22:$I$11379,4,)</f>
        <v>#N/A</v>
      </c>
      <c r="O830" s="152" t="e">
        <f>VLOOKUP($A830,'SNB-ExchangeRateDaily'!$A$22:$I$11379,5,)</f>
        <v>#N/A</v>
      </c>
      <c r="P830" s="152" t="e">
        <f>VLOOKUP($A830,'SNB-ExchangeRateDaily'!$A$22:$I$11379,6,)</f>
        <v>#N/A</v>
      </c>
      <c r="Q830" s="152" t="e">
        <f>VLOOKUP($A830,'SNB-ExchangeRateDaily'!$A$22:$I$11379,7,)</f>
        <v>#N/A</v>
      </c>
      <c r="R830" s="152" t="e">
        <f>VLOOKUP($A830,'SNB-ExchangeRateDaily'!$A$22:$I$11379,8,)</f>
        <v>#N/A</v>
      </c>
      <c r="S830" s="152" t="e">
        <f>VLOOKUP($A830,'SNB-ExchangeRateDaily'!$A$22:$I$11379,9,)</f>
        <v>#N/A</v>
      </c>
    </row>
    <row r="831" spans="1:19">
      <c r="A831" s="155">
        <v>29767</v>
      </c>
      <c r="B831" s="154">
        <v>2.2117</v>
      </c>
      <c r="C831" s="154">
        <v>4.0959000000000003</v>
      </c>
      <c r="D831" s="154">
        <v>2.0699999999999998</v>
      </c>
      <c r="E831" s="154">
        <v>1.7193000000000001</v>
      </c>
      <c r="F831" s="154" t="s">
        <v>472</v>
      </c>
      <c r="G831" s="154">
        <v>0.9244</v>
      </c>
      <c r="H831" s="154" t="s">
        <v>472</v>
      </c>
      <c r="I831" s="154">
        <v>2.3951000000000002</v>
      </c>
      <c r="J831" s="154"/>
      <c r="L831" s="152" t="str">
        <f>VLOOKUP($A831,'SNB-ExchangeRateDaily'!$A$22:$I$11379,2,)</f>
        <v>M</v>
      </c>
      <c r="M831" s="152">
        <f>VLOOKUP($A831,'SNB-ExchangeRateDaily'!$A$22:$I$11379,3,)</f>
        <v>3.9495</v>
      </c>
      <c r="N831" s="152">
        <f>VLOOKUP($A831,'SNB-ExchangeRateDaily'!$A$22:$I$11379,4,)</f>
        <v>2.0297999999999998</v>
      </c>
      <c r="O831" s="152">
        <f>VLOOKUP($A831,'SNB-ExchangeRateDaily'!$A$22:$I$11379,5,)</f>
        <v>1.6909999999999998</v>
      </c>
      <c r="P831" s="152" t="str">
        <f>VLOOKUP($A831,'SNB-ExchangeRateDaily'!$A$22:$I$11379,6,)</f>
        <v>M</v>
      </c>
      <c r="Q831" s="152">
        <f>VLOOKUP($A831,'SNB-ExchangeRateDaily'!$A$22:$I$11379,7,)</f>
        <v>0.89800000000000002</v>
      </c>
      <c r="R831" s="152" t="str">
        <f>VLOOKUP($A831,'SNB-ExchangeRateDaily'!$A$22:$I$11379,8,)</f>
        <v>M</v>
      </c>
      <c r="S831" s="152">
        <f>VLOOKUP($A831,'SNB-ExchangeRateDaily'!$A$22:$I$11379,9,)</f>
        <v>2.3368700000000002</v>
      </c>
    </row>
    <row r="832" spans="1:19">
      <c r="A832" s="155">
        <v>29798</v>
      </c>
      <c r="B832" s="154">
        <v>2.1673999999999998</v>
      </c>
      <c r="C832" s="154">
        <v>3.9313000000000002</v>
      </c>
      <c r="D832" s="154">
        <v>2.0941000000000001</v>
      </c>
      <c r="E832" s="154">
        <v>1.7303999999999999</v>
      </c>
      <c r="F832" s="154" t="s">
        <v>472</v>
      </c>
      <c r="G832" s="154">
        <v>0.90229999999999999</v>
      </c>
      <c r="H832" s="154" t="s">
        <v>472</v>
      </c>
      <c r="I832" s="154">
        <v>2.3805000000000001</v>
      </c>
      <c r="J832" s="154"/>
      <c r="L832" s="152">
        <f>VLOOKUP($A832,'SNB-ExchangeRateDaily'!$A$22:$I$11379,2,)</f>
        <v>2.1925400000000002</v>
      </c>
      <c r="M832" s="152">
        <f>VLOOKUP($A832,'SNB-ExchangeRateDaily'!$A$22:$I$11379,3,)</f>
        <v>3.9655</v>
      </c>
      <c r="N832" s="152">
        <f>VLOOKUP($A832,'SNB-ExchangeRateDaily'!$A$22:$I$11379,4,)</f>
        <v>2.1305000000000001</v>
      </c>
      <c r="O832" s="152">
        <f>VLOOKUP($A832,'SNB-ExchangeRateDaily'!$A$22:$I$11379,5,)</f>
        <v>1.7290000000000001</v>
      </c>
      <c r="P832" s="152" t="str">
        <f>VLOOKUP($A832,'SNB-ExchangeRateDaily'!$A$22:$I$11379,6,)</f>
        <v>M</v>
      </c>
      <c r="Q832" s="152">
        <f>VLOOKUP($A832,'SNB-ExchangeRateDaily'!$A$22:$I$11379,7,)</f>
        <v>0.89</v>
      </c>
      <c r="R832" s="152" t="str">
        <f>VLOOKUP($A832,'SNB-ExchangeRateDaily'!$A$22:$I$11379,8,)</f>
        <v>M</v>
      </c>
      <c r="S832" s="152">
        <f>VLOOKUP($A832,'SNB-ExchangeRateDaily'!$A$22:$I$11379,9,)</f>
        <v>2.4102399999999999</v>
      </c>
    </row>
    <row r="833" spans="1:19">
      <c r="A833" s="155">
        <v>29829</v>
      </c>
      <c r="B833" s="154">
        <v>2.1852</v>
      </c>
      <c r="C833" s="154">
        <v>3.9436</v>
      </c>
      <c r="D833" s="154">
        <v>2.1671</v>
      </c>
      <c r="E833" s="154">
        <v>1.7707999999999999</v>
      </c>
      <c r="F833" s="154" t="s">
        <v>472</v>
      </c>
      <c r="G833" s="154">
        <v>0.92749999999999999</v>
      </c>
      <c r="H833" s="154" t="s">
        <v>472</v>
      </c>
      <c r="I833" s="154">
        <v>2.4346999999999999</v>
      </c>
      <c r="J833" s="154"/>
      <c r="L833" s="152">
        <f>VLOOKUP($A833,'SNB-ExchangeRateDaily'!$A$22:$I$11379,2,)</f>
        <v>2.1966999999999999</v>
      </c>
      <c r="M833" s="152">
        <f>VLOOKUP($A833,'SNB-ExchangeRateDaily'!$A$22:$I$11379,3,)</f>
        <v>3.9344999999999999</v>
      </c>
      <c r="N833" s="152">
        <f>VLOOKUP($A833,'SNB-ExchangeRateDaily'!$A$22:$I$11379,4,)</f>
        <v>2.1219999999999999</v>
      </c>
      <c r="O833" s="152">
        <f>VLOOKUP($A833,'SNB-ExchangeRateDaily'!$A$22:$I$11379,5,)</f>
        <v>1.768</v>
      </c>
      <c r="P833" s="152" t="str">
        <f>VLOOKUP($A833,'SNB-ExchangeRateDaily'!$A$22:$I$11379,6,)</f>
        <v>M</v>
      </c>
      <c r="Q833" s="152">
        <f>VLOOKUP($A833,'SNB-ExchangeRateDaily'!$A$22:$I$11379,7,)</f>
        <v>0.92549999999999999</v>
      </c>
      <c r="R833" s="152" t="str">
        <f>VLOOKUP($A833,'SNB-ExchangeRateDaily'!$A$22:$I$11379,8,)</f>
        <v>M</v>
      </c>
      <c r="S833" s="152">
        <f>VLOOKUP($A833,'SNB-ExchangeRateDaily'!$A$22:$I$11379,9,)</f>
        <v>2.4026999999999998</v>
      </c>
    </row>
    <row r="834" spans="1:19">
      <c r="A834" s="155">
        <v>29859</v>
      </c>
      <c r="B834" s="154">
        <v>2.1381999999999999</v>
      </c>
      <c r="C834" s="154">
        <v>3.6829999999999998</v>
      </c>
      <c r="D834" s="154">
        <v>2.0283000000000002</v>
      </c>
      <c r="E834" s="154">
        <v>1.6901000000000002</v>
      </c>
      <c r="F834" s="154" t="s">
        <v>472</v>
      </c>
      <c r="G834" s="154">
        <v>0.88319999999999999</v>
      </c>
      <c r="H834" s="154" t="s">
        <v>472</v>
      </c>
      <c r="I834" s="154">
        <v>2.3180000000000001</v>
      </c>
      <c r="J834" s="154"/>
      <c r="L834" s="152">
        <f>VLOOKUP($A834,'SNB-ExchangeRateDaily'!$A$22:$I$11379,2,)</f>
        <v>2.10853</v>
      </c>
      <c r="M834" s="152">
        <f>VLOOKUP($A834,'SNB-ExchangeRateDaily'!$A$22:$I$11379,3,)</f>
        <v>3.5545</v>
      </c>
      <c r="N834" s="152">
        <f>VLOOKUP($A834,'SNB-ExchangeRateDaily'!$A$22:$I$11379,4,)</f>
        <v>1.9769999999999999</v>
      </c>
      <c r="O834" s="152">
        <f>VLOOKUP($A834,'SNB-ExchangeRateDaily'!$A$22:$I$11379,5,)</f>
        <v>1.6419999999999999</v>
      </c>
      <c r="P834" s="152" t="str">
        <f>VLOOKUP($A834,'SNB-ExchangeRateDaily'!$A$22:$I$11379,6,)</f>
        <v>M</v>
      </c>
      <c r="Q834" s="152">
        <f>VLOOKUP($A834,'SNB-ExchangeRateDaily'!$A$22:$I$11379,7,)</f>
        <v>0.85050000000000003</v>
      </c>
      <c r="R834" s="152" t="str">
        <f>VLOOKUP($A834,'SNB-ExchangeRateDaily'!$A$22:$I$11379,8,)</f>
        <v>M</v>
      </c>
      <c r="S834" s="152">
        <f>VLOOKUP($A834,'SNB-ExchangeRateDaily'!$A$22:$I$11379,9,)</f>
        <v>2.25658</v>
      </c>
    </row>
    <row r="835" spans="1:19">
      <c r="A835" s="155">
        <v>29890</v>
      </c>
      <c r="B835" s="154">
        <v>2.0472000000000001</v>
      </c>
      <c r="C835" s="154">
        <v>3.4736000000000002</v>
      </c>
      <c r="D835" s="154">
        <v>1.8841999999999999</v>
      </c>
      <c r="E835" s="154">
        <v>1.5669</v>
      </c>
      <c r="F835" s="154" t="s">
        <v>472</v>
      </c>
      <c r="G835" s="154">
        <v>0.81420000000000003</v>
      </c>
      <c r="H835" s="154" t="s">
        <v>472</v>
      </c>
      <c r="I835" s="154">
        <v>2.1751</v>
      </c>
      <c r="J835" s="154"/>
      <c r="L835" s="152" t="e">
        <f>VLOOKUP($A835,'SNB-ExchangeRateDaily'!$A$22:$I$11379,2,)</f>
        <v>#N/A</v>
      </c>
      <c r="M835" s="152" t="e">
        <f>VLOOKUP($A835,'SNB-ExchangeRateDaily'!$A$22:$I$11379,3,)</f>
        <v>#N/A</v>
      </c>
      <c r="N835" s="152" t="e">
        <f>VLOOKUP($A835,'SNB-ExchangeRateDaily'!$A$22:$I$11379,4,)</f>
        <v>#N/A</v>
      </c>
      <c r="O835" s="152" t="e">
        <f>VLOOKUP($A835,'SNB-ExchangeRateDaily'!$A$22:$I$11379,5,)</f>
        <v>#N/A</v>
      </c>
      <c r="P835" s="152" t="e">
        <f>VLOOKUP($A835,'SNB-ExchangeRateDaily'!$A$22:$I$11379,6,)</f>
        <v>#N/A</v>
      </c>
      <c r="Q835" s="152" t="e">
        <f>VLOOKUP($A835,'SNB-ExchangeRateDaily'!$A$22:$I$11379,7,)</f>
        <v>#N/A</v>
      </c>
      <c r="R835" s="152" t="e">
        <f>VLOOKUP($A835,'SNB-ExchangeRateDaily'!$A$22:$I$11379,8,)</f>
        <v>#N/A</v>
      </c>
      <c r="S835" s="152" t="e">
        <f>VLOOKUP($A835,'SNB-ExchangeRateDaily'!$A$22:$I$11379,9,)</f>
        <v>#N/A</v>
      </c>
    </row>
    <row r="836" spans="1:19">
      <c r="A836" s="155">
        <v>29920</v>
      </c>
      <c r="B836" s="154">
        <v>1.9612000000000001</v>
      </c>
      <c r="C836" s="154">
        <v>3.3938000000000001</v>
      </c>
      <c r="D836" s="154">
        <v>1.7844</v>
      </c>
      <c r="E836" s="154">
        <v>1.5005999999999999</v>
      </c>
      <c r="F836" s="154" t="s">
        <v>472</v>
      </c>
      <c r="G836" s="154">
        <v>0.79869999999999997</v>
      </c>
      <c r="H836" s="154" t="s">
        <v>472</v>
      </c>
      <c r="I836" s="154">
        <v>2.0823999999999998</v>
      </c>
      <c r="J836" s="154"/>
      <c r="L836" s="152">
        <f>VLOOKUP($A836,'SNB-ExchangeRateDaily'!$A$22:$I$11379,2,)</f>
        <v>1.96099</v>
      </c>
      <c r="M836" s="152">
        <f>VLOOKUP($A836,'SNB-ExchangeRateDaily'!$A$22:$I$11379,3,)</f>
        <v>3.4664999999999999</v>
      </c>
      <c r="N836" s="152">
        <f>VLOOKUP($A836,'SNB-ExchangeRateDaily'!$A$22:$I$11379,4,)</f>
        <v>1.7675000000000001</v>
      </c>
      <c r="O836" s="152">
        <f>VLOOKUP($A836,'SNB-ExchangeRateDaily'!$A$22:$I$11379,5,)</f>
        <v>1.5024999999999999</v>
      </c>
      <c r="P836" s="152" t="str">
        <f>VLOOKUP($A836,'SNB-ExchangeRateDaily'!$A$22:$I$11379,6,)</f>
        <v>M</v>
      </c>
      <c r="Q836" s="152">
        <f>VLOOKUP($A836,'SNB-ExchangeRateDaily'!$A$22:$I$11379,7,)</f>
        <v>0.82399999999999995</v>
      </c>
      <c r="R836" s="152" t="str">
        <f>VLOOKUP($A836,'SNB-ExchangeRateDaily'!$A$22:$I$11379,8,)</f>
        <v>M</v>
      </c>
      <c r="S836" s="152">
        <f>VLOOKUP($A836,'SNB-ExchangeRateDaily'!$A$22:$I$11379,9,)</f>
        <v>2.0842100000000001</v>
      </c>
    </row>
    <row r="837" spans="1:19">
      <c r="A837" s="155">
        <v>29951</v>
      </c>
      <c r="B837" s="154">
        <v>1.9661</v>
      </c>
      <c r="C837" s="154">
        <v>3.4596999999999998</v>
      </c>
      <c r="D837" s="154">
        <v>1.8147</v>
      </c>
      <c r="E837" s="154">
        <v>1.5318000000000001</v>
      </c>
      <c r="F837" s="154" t="s">
        <v>472</v>
      </c>
      <c r="G837" s="154">
        <v>0.82930000000000004</v>
      </c>
      <c r="H837" s="154" t="s">
        <v>472</v>
      </c>
      <c r="I837" s="154">
        <v>2.1122999999999998</v>
      </c>
      <c r="J837" s="154"/>
      <c r="L837" s="152">
        <f>VLOOKUP($A837,'SNB-ExchangeRateDaily'!$A$22:$I$11379,2,)</f>
        <v>1.9516900000000001</v>
      </c>
      <c r="M837" s="152">
        <f>VLOOKUP($A837,'SNB-ExchangeRateDaily'!$A$22:$I$11379,3,)</f>
        <v>3.4375</v>
      </c>
      <c r="N837" s="152">
        <f>VLOOKUP($A837,'SNB-ExchangeRateDaily'!$A$22:$I$11379,4,)</f>
        <v>1.796</v>
      </c>
      <c r="O837" s="152">
        <f>VLOOKUP($A837,'SNB-ExchangeRateDaily'!$A$22:$I$11379,5,)</f>
        <v>1.514</v>
      </c>
      <c r="P837" s="152" t="str">
        <f>VLOOKUP($A837,'SNB-ExchangeRateDaily'!$A$22:$I$11379,6,)</f>
        <v>M</v>
      </c>
      <c r="Q837" s="152">
        <f>VLOOKUP($A837,'SNB-ExchangeRateDaily'!$A$22:$I$11379,7,)</f>
        <v>0.8165</v>
      </c>
      <c r="R837" s="152" t="str">
        <f>VLOOKUP($A837,'SNB-ExchangeRateDaily'!$A$22:$I$11379,8,)</f>
        <v>M</v>
      </c>
      <c r="S837" s="152">
        <f>VLOOKUP($A837,'SNB-ExchangeRateDaily'!$A$22:$I$11379,9,)</f>
        <v>2.0933799999999998</v>
      </c>
    </row>
    <row r="838" spans="1:19">
      <c r="A838" s="155">
        <v>29982</v>
      </c>
      <c r="B838" s="154">
        <v>1.966</v>
      </c>
      <c r="C838" s="154">
        <v>3.4767000000000001</v>
      </c>
      <c r="D838" s="154">
        <v>1.8422000000000001</v>
      </c>
      <c r="E838" s="154">
        <v>1.5448</v>
      </c>
      <c r="F838" s="154" t="s">
        <v>472</v>
      </c>
      <c r="G838" s="154">
        <v>0.82050000000000001</v>
      </c>
      <c r="H838" s="154" t="s">
        <v>472</v>
      </c>
      <c r="I838" s="154">
        <v>2.1265000000000001</v>
      </c>
      <c r="J838" s="154"/>
      <c r="L838" s="152" t="e">
        <f>VLOOKUP($A838,'SNB-ExchangeRateDaily'!$A$22:$I$11379,2,)</f>
        <v>#N/A</v>
      </c>
      <c r="M838" s="152" t="e">
        <f>VLOOKUP($A838,'SNB-ExchangeRateDaily'!$A$22:$I$11379,3,)</f>
        <v>#N/A</v>
      </c>
      <c r="N838" s="152" t="e">
        <f>VLOOKUP($A838,'SNB-ExchangeRateDaily'!$A$22:$I$11379,4,)</f>
        <v>#N/A</v>
      </c>
      <c r="O838" s="152" t="e">
        <f>VLOOKUP($A838,'SNB-ExchangeRateDaily'!$A$22:$I$11379,5,)</f>
        <v>#N/A</v>
      </c>
      <c r="P838" s="152" t="e">
        <f>VLOOKUP($A838,'SNB-ExchangeRateDaily'!$A$22:$I$11379,6,)</f>
        <v>#N/A</v>
      </c>
      <c r="Q838" s="152" t="e">
        <f>VLOOKUP($A838,'SNB-ExchangeRateDaily'!$A$22:$I$11379,7,)</f>
        <v>#N/A</v>
      </c>
      <c r="R838" s="152" t="e">
        <f>VLOOKUP($A838,'SNB-ExchangeRateDaily'!$A$22:$I$11379,8,)</f>
        <v>#N/A</v>
      </c>
      <c r="S838" s="152" t="e">
        <f>VLOOKUP($A838,'SNB-ExchangeRateDaily'!$A$22:$I$11379,9,)</f>
        <v>#N/A</v>
      </c>
    </row>
    <row r="839" spans="1:19">
      <c r="A839" s="155">
        <v>30010</v>
      </c>
      <c r="B839" s="154">
        <v>1.9508999999999999</v>
      </c>
      <c r="C839" s="154">
        <v>3.4939999999999998</v>
      </c>
      <c r="D839" s="154">
        <v>1.8900000000000001</v>
      </c>
      <c r="E839" s="154">
        <v>1.5577000000000001</v>
      </c>
      <c r="F839" s="154" t="s">
        <v>472</v>
      </c>
      <c r="G839" s="154">
        <v>0.80249999999999999</v>
      </c>
      <c r="H839" s="154" t="s">
        <v>472</v>
      </c>
      <c r="I839" s="154">
        <v>2.1423000000000001</v>
      </c>
      <c r="J839" s="154"/>
      <c r="L839" s="152" t="e">
        <f>VLOOKUP($A839,'SNB-ExchangeRateDaily'!$A$22:$I$11379,2,)</f>
        <v>#N/A</v>
      </c>
      <c r="M839" s="152" t="e">
        <f>VLOOKUP($A839,'SNB-ExchangeRateDaily'!$A$22:$I$11379,3,)</f>
        <v>#N/A</v>
      </c>
      <c r="N839" s="152" t="e">
        <f>VLOOKUP($A839,'SNB-ExchangeRateDaily'!$A$22:$I$11379,4,)</f>
        <v>#N/A</v>
      </c>
      <c r="O839" s="152" t="e">
        <f>VLOOKUP($A839,'SNB-ExchangeRateDaily'!$A$22:$I$11379,5,)</f>
        <v>#N/A</v>
      </c>
      <c r="P839" s="152" t="e">
        <f>VLOOKUP($A839,'SNB-ExchangeRateDaily'!$A$22:$I$11379,6,)</f>
        <v>#N/A</v>
      </c>
      <c r="Q839" s="152" t="e">
        <f>VLOOKUP($A839,'SNB-ExchangeRateDaily'!$A$22:$I$11379,7,)</f>
        <v>#N/A</v>
      </c>
      <c r="R839" s="152" t="e">
        <f>VLOOKUP($A839,'SNB-ExchangeRateDaily'!$A$22:$I$11379,8,)</f>
        <v>#N/A</v>
      </c>
      <c r="S839" s="152" t="e">
        <f>VLOOKUP($A839,'SNB-ExchangeRateDaily'!$A$22:$I$11379,9,)</f>
        <v>#N/A</v>
      </c>
    </row>
    <row r="840" spans="1:19">
      <c r="A840" s="155">
        <v>30041</v>
      </c>
      <c r="B840" s="154">
        <v>1.9119000000000002</v>
      </c>
      <c r="C840" s="154">
        <v>3.4093</v>
      </c>
      <c r="D840" s="154">
        <v>1.8862999999999999</v>
      </c>
      <c r="E840" s="154">
        <v>1.5455000000000001</v>
      </c>
      <c r="F840" s="154" t="s">
        <v>472</v>
      </c>
      <c r="G840" s="154">
        <v>0.78300000000000003</v>
      </c>
      <c r="H840" s="154" t="s">
        <v>472</v>
      </c>
      <c r="I840" s="154">
        <v>2.12</v>
      </c>
      <c r="J840" s="154"/>
      <c r="L840" s="152">
        <f>VLOOKUP($A840,'SNB-ExchangeRateDaily'!$A$22:$I$11379,2,)</f>
        <v>1.92588</v>
      </c>
      <c r="M840" s="152">
        <f>VLOOKUP($A840,'SNB-ExchangeRateDaily'!$A$22:$I$11379,3,)</f>
        <v>3.4529999999999998</v>
      </c>
      <c r="N840" s="152">
        <f>VLOOKUP($A840,'SNB-ExchangeRateDaily'!$A$22:$I$11379,4,)</f>
        <v>1.9409999999999998</v>
      </c>
      <c r="O840" s="152">
        <f>VLOOKUP($A840,'SNB-ExchangeRateDaily'!$A$22:$I$11379,5,)</f>
        <v>1.5779999999999998</v>
      </c>
      <c r="P840" s="152" t="str">
        <f>VLOOKUP($A840,'SNB-ExchangeRateDaily'!$A$22:$I$11379,6,)</f>
        <v>M</v>
      </c>
      <c r="Q840" s="152">
        <f>VLOOKUP($A840,'SNB-ExchangeRateDaily'!$A$22:$I$11379,7,)</f>
        <v>0.78149999999999997</v>
      </c>
      <c r="R840" s="152" t="str">
        <f>VLOOKUP($A840,'SNB-ExchangeRateDaily'!$A$22:$I$11379,8,)</f>
        <v>M</v>
      </c>
      <c r="S840" s="152">
        <f>VLOOKUP($A840,'SNB-ExchangeRateDaily'!$A$22:$I$11379,9,)</f>
        <v>2.1529400000000001</v>
      </c>
    </row>
    <row r="841" spans="1:19">
      <c r="A841" s="155">
        <v>30071</v>
      </c>
      <c r="B841" s="154">
        <v>1.9531000000000001</v>
      </c>
      <c r="C841" s="154">
        <v>3.4679000000000002</v>
      </c>
      <c r="D841" s="154">
        <v>1.9586000000000001</v>
      </c>
      <c r="E841" s="154">
        <v>1.599</v>
      </c>
      <c r="F841" s="154" t="s">
        <v>472</v>
      </c>
      <c r="G841" s="154">
        <v>0.80249999999999999</v>
      </c>
      <c r="H841" s="154" t="s">
        <v>472</v>
      </c>
      <c r="I841" s="154">
        <v>2.1861000000000002</v>
      </c>
      <c r="J841" s="154"/>
      <c r="L841" s="152">
        <f>VLOOKUP($A841,'SNB-ExchangeRateDaily'!$A$22:$I$11379,2,)</f>
        <v>1.9967899999999998</v>
      </c>
      <c r="M841" s="152">
        <f>VLOOKUP($A841,'SNB-ExchangeRateDaily'!$A$22:$I$11379,3,)</f>
        <v>3.5004999999999997</v>
      </c>
      <c r="N841" s="152">
        <f>VLOOKUP($A841,'SNB-ExchangeRateDaily'!$A$22:$I$11379,4,)</f>
        <v>1.954</v>
      </c>
      <c r="O841" s="152">
        <f>VLOOKUP($A841,'SNB-ExchangeRateDaily'!$A$22:$I$11379,5,)</f>
        <v>1.6019999999999999</v>
      </c>
      <c r="P841" s="152" t="str">
        <f>VLOOKUP($A841,'SNB-ExchangeRateDaily'!$A$22:$I$11379,6,)</f>
        <v>M</v>
      </c>
      <c r="Q841" s="152">
        <f>VLOOKUP($A841,'SNB-ExchangeRateDaily'!$A$22:$I$11379,7,)</f>
        <v>0.82799999999999996</v>
      </c>
      <c r="R841" s="152" t="str">
        <f>VLOOKUP($A841,'SNB-ExchangeRateDaily'!$A$22:$I$11379,8,)</f>
        <v>M</v>
      </c>
      <c r="S841" s="152">
        <f>VLOOKUP($A841,'SNB-ExchangeRateDaily'!$A$22:$I$11379,9,)</f>
        <v>2.2090700000000001</v>
      </c>
    </row>
    <row r="842" spans="1:19">
      <c r="A842" s="155">
        <v>30102</v>
      </c>
      <c r="B842" s="154">
        <v>2.0053000000000001</v>
      </c>
      <c r="C842" s="154">
        <v>3.5263999999999998</v>
      </c>
      <c r="D842" s="154">
        <v>1.9443000000000001</v>
      </c>
      <c r="E842" s="154">
        <v>1.5777999999999999</v>
      </c>
      <c r="F842" s="154" t="s">
        <v>472</v>
      </c>
      <c r="G842" s="154">
        <v>0.82220000000000004</v>
      </c>
      <c r="H842" s="154" t="s">
        <v>472</v>
      </c>
      <c r="I842" s="154">
        <v>2.2071000000000001</v>
      </c>
      <c r="J842" s="154"/>
      <c r="L842" s="152" t="str">
        <f>VLOOKUP($A842,'SNB-ExchangeRateDaily'!$A$22:$I$11379,2,)</f>
        <v>M</v>
      </c>
      <c r="M842" s="152" t="str">
        <f>VLOOKUP($A842,'SNB-ExchangeRateDaily'!$A$22:$I$11379,3,)</f>
        <v>M</v>
      </c>
      <c r="N842" s="152" t="str">
        <f>VLOOKUP($A842,'SNB-ExchangeRateDaily'!$A$22:$I$11379,4,)</f>
        <v>M</v>
      </c>
      <c r="O842" s="152" t="str">
        <f>VLOOKUP($A842,'SNB-ExchangeRateDaily'!$A$22:$I$11379,5,)</f>
        <v>M</v>
      </c>
      <c r="P842" s="152" t="str">
        <f>VLOOKUP($A842,'SNB-ExchangeRateDaily'!$A$22:$I$11379,6,)</f>
        <v>M</v>
      </c>
      <c r="Q842" s="152" t="str">
        <f>VLOOKUP($A842,'SNB-ExchangeRateDaily'!$A$22:$I$11379,7,)</f>
        <v>M</v>
      </c>
      <c r="R842" s="152" t="str">
        <f>VLOOKUP($A842,'SNB-ExchangeRateDaily'!$A$22:$I$11379,8,)</f>
        <v>M</v>
      </c>
      <c r="S842" s="152" t="str">
        <f>VLOOKUP($A842,'SNB-ExchangeRateDaily'!$A$22:$I$11379,9,)</f>
        <v>M</v>
      </c>
    </row>
    <row r="843" spans="1:19">
      <c r="A843" s="155">
        <v>30132</v>
      </c>
      <c r="B843" s="154">
        <v>2.0335999999999999</v>
      </c>
      <c r="C843" s="154">
        <v>3.6454</v>
      </c>
      <c r="D843" s="154">
        <v>2.0748000000000002</v>
      </c>
      <c r="E843" s="154">
        <v>1.6293</v>
      </c>
      <c r="F843" s="154" t="s">
        <v>472</v>
      </c>
      <c r="G843" s="154">
        <v>0.82589999999999997</v>
      </c>
      <c r="H843" s="154" t="s">
        <v>472</v>
      </c>
      <c r="I843" s="154">
        <v>2.2898999999999998</v>
      </c>
      <c r="J843" s="154"/>
      <c r="L843" s="152">
        <f>VLOOKUP($A843,'SNB-ExchangeRateDaily'!$A$22:$I$11379,2,)</f>
        <v>2.0206200000000001</v>
      </c>
      <c r="M843" s="152">
        <f>VLOOKUP($A843,'SNB-ExchangeRateDaily'!$A$22:$I$11379,3,)</f>
        <v>3.6550000000000002</v>
      </c>
      <c r="N843" s="152">
        <f>VLOOKUP($A843,'SNB-ExchangeRateDaily'!$A$22:$I$11379,4,)</f>
        <v>2.1015000000000001</v>
      </c>
      <c r="O843" s="152">
        <f>VLOOKUP($A843,'SNB-ExchangeRateDaily'!$A$22:$I$11379,5,)</f>
        <v>1.623</v>
      </c>
      <c r="P843" s="152" t="str">
        <f>VLOOKUP($A843,'SNB-ExchangeRateDaily'!$A$22:$I$11379,6,)</f>
        <v>M</v>
      </c>
      <c r="Q843" s="152">
        <f>VLOOKUP($A843,'SNB-ExchangeRateDaily'!$A$22:$I$11379,7,)</f>
        <v>0.82099999999999995</v>
      </c>
      <c r="R843" s="152" t="str">
        <f>VLOOKUP($A843,'SNB-ExchangeRateDaily'!$A$22:$I$11379,8,)</f>
        <v>M</v>
      </c>
      <c r="S843" s="152">
        <f>VLOOKUP($A843,'SNB-ExchangeRateDaily'!$A$22:$I$11379,9,)</f>
        <v>2.2975300000000001</v>
      </c>
    </row>
    <row r="844" spans="1:19">
      <c r="A844" s="155">
        <v>30163</v>
      </c>
      <c r="B844" s="154">
        <v>2.0087000000000002</v>
      </c>
      <c r="C844" s="154">
        <v>3.6341000000000001</v>
      </c>
      <c r="D844" s="154">
        <v>2.0952999999999999</v>
      </c>
      <c r="E844" s="154">
        <v>1.6475</v>
      </c>
      <c r="F844" s="154" t="s">
        <v>472</v>
      </c>
      <c r="G844" s="154">
        <v>0.82110000000000005</v>
      </c>
      <c r="H844" s="154" t="s">
        <v>472</v>
      </c>
      <c r="I844" s="154">
        <v>2.2862</v>
      </c>
      <c r="J844" s="154"/>
      <c r="L844" s="152" t="e">
        <f>VLOOKUP($A844,'SNB-ExchangeRateDaily'!$A$22:$I$11379,2,)</f>
        <v>#N/A</v>
      </c>
      <c r="M844" s="152" t="e">
        <f>VLOOKUP($A844,'SNB-ExchangeRateDaily'!$A$22:$I$11379,3,)</f>
        <v>#N/A</v>
      </c>
      <c r="N844" s="152" t="e">
        <f>VLOOKUP($A844,'SNB-ExchangeRateDaily'!$A$22:$I$11379,4,)</f>
        <v>#N/A</v>
      </c>
      <c r="O844" s="152" t="e">
        <f>VLOOKUP($A844,'SNB-ExchangeRateDaily'!$A$22:$I$11379,5,)</f>
        <v>#N/A</v>
      </c>
      <c r="P844" s="152" t="e">
        <f>VLOOKUP($A844,'SNB-ExchangeRateDaily'!$A$22:$I$11379,6,)</f>
        <v>#N/A</v>
      </c>
      <c r="Q844" s="152" t="e">
        <f>VLOOKUP($A844,'SNB-ExchangeRateDaily'!$A$22:$I$11379,7,)</f>
        <v>#N/A</v>
      </c>
      <c r="R844" s="152" t="e">
        <f>VLOOKUP($A844,'SNB-ExchangeRateDaily'!$A$22:$I$11379,8,)</f>
        <v>#N/A</v>
      </c>
      <c r="S844" s="152" t="e">
        <f>VLOOKUP($A844,'SNB-ExchangeRateDaily'!$A$22:$I$11379,9,)</f>
        <v>#N/A</v>
      </c>
    </row>
    <row r="845" spans="1:19">
      <c r="A845" s="155">
        <v>30194</v>
      </c>
      <c r="B845" s="154">
        <v>2.0095000000000001</v>
      </c>
      <c r="C845" s="154">
        <v>3.6379000000000001</v>
      </c>
      <c r="D845" s="154">
        <v>2.1070000000000002</v>
      </c>
      <c r="E845" s="154">
        <v>1.6911</v>
      </c>
      <c r="F845" s="154" t="s">
        <v>472</v>
      </c>
      <c r="G845" s="154">
        <v>0.81410000000000005</v>
      </c>
      <c r="H845" s="154" t="s">
        <v>472</v>
      </c>
      <c r="I845" s="154">
        <v>2.29</v>
      </c>
      <c r="J845" s="154"/>
      <c r="L845" s="152">
        <f>VLOOKUP($A845,'SNB-ExchangeRateDaily'!$A$22:$I$11379,2,)</f>
        <v>2.0045799999999998</v>
      </c>
      <c r="M845" s="152">
        <f>VLOOKUP($A845,'SNB-ExchangeRateDaily'!$A$22:$I$11379,3,)</f>
        <v>3.6515</v>
      </c>
      <c r="N845" s="152">
        <f>VLOOKUP($A845,'SNB-ExchangeRateDaily'!$A$22:$I$11379,4,)</f>
        <v>2.1324999999999998</v>
      </c>
      <c r="O845" s="152">
        <f>VLOOKUP($A845,'SNB-ExchangeRateDaily'!$A$22:$I$11379,5,)</f>
        <v>1.7189999999999999</v>
      </c>
      <c r="P845" s="152" t="str">
        <f>VLOOKUP($A845,'SNB-ExchangeRateDaily'!$A$22:$I$11379,6,)</f>
        <v>M</v>
      </c>
      <c r="Q845" s="152">
        <f>VLOOKUP($A845,'SNB-ExchangeRateDaily'!$A$22:$I$11379,7,)</f>
        <v>0.81950000000000001</v>
      </c>
      <c r="R845" s="152" t="str">
        <f>VLOOKUP($A845,'SNB-ExchangeRateDaily'!$A$22:$I$11379,8,)</f>
        <v>M</v>
      </c>
      <c r="S845" s="152">
        <f>VLOOKUP($A845,'SNB-ExchangeRateDaily'!$A$22:$I$11379,9,)</f>
        <v>2.2950699999999999</v>
      </c>
    </row>
    <row r="846" spans="1:19">
      <c r="A846" s="155">
        <v>30224</v>
      </c>
      <c r="B846" s="154">
        <v>2.0110999999999999</v>
      </c>
      <c r="C846" s="154">
        <v>3.6587000000000001</v>
      </c>
      <c r="D846" s="154">
        <v>2.1345999999999998</v>
      </c>
      <c r="E846" s="154">
        <v>1.7261</v>
      </c>
      <c r="F846" s="154" t="s">
        <v>472</v>
      </c>
      <c r="G846" s="154">
        <v>0.81230000000000002</v>
      </c>
      <c r="H846" s="154" t="s">
        <v>472</v>
      </c>
      <c r="I846" s="154">
        <v>2.306</v>
      </c>
      <c r="J846" s="154"/>
      <c r="L846" s="152">
        <f>VLOOKUP($A846,'SNB-ExchangeRateDaily'!$A$22:$I$11379,2,)</f>
        <v>2.01864</v>
      </c>
      <c r="M846" s="152">
        <f>VLOOKUP($A846,'SNB-ExchangeRateDaily'!$A$22:$I$11379,3,)</f>
        <v>3.6680000000000001</v>
      </c>
      <c r="N846" s="152">
        <f>VLOOKUP($A846,'SNB-ExchangeRateDaily'!$A$22:$I$11379,4,)</f>
        <v>2.1684999999999999</v>
      </c>
      <c r="O846" s="152">
        <f>VLOOKUP($A846,'SNB-ExchangeRateDaily'!$A$22:$I$11379,5,)</f>
        <v>1.7574999999999998</v>
      </c>
      <c r="P846" s="152" t="str">
        <f>VLOOKUP($A846,'SNB-ExchangeRateDaily'!$A$22:$I$11379,6,)</f>
        <v>M</v>
      </c>
      <c r="Q846" s="152">
        <f>VLOOKUP($A846,'SNB-ExchangeRateDaily'!$A$22:$I$11379,7,)</f>
        <v>0.8075</v>
      </c>
      <c r="R846" s="152" t="str">
        <f>VLOOKUP($A846,'SNB-ExchangeRateDaily'!$A$22:$I$11379,8,)</f>
        <v>M</v>
      </c>
      <c r="S846" s="152">
        <f>VLOOKUP($A846,'SNB-ExchangeRateDaily'!$A$22:$I$11379,9,)</f>
        <v>2.3245100000000001</v>
      </c>
    </row>
    <row r="847" spans="1:19">
      <c r="A847" s="155">
        <v>30255</v>
      </c>
      <c r="B847" s="154">
        <v>2.0173999999999999</v>
      </c>
      <c r="C847" s="154">
        <v>3.6806999999999999</v>
      </c>
      <c r="D847" s="154">
        <v>2.1682999999999999</v>
      </c>
      <c r="E847" s="154">
        <v>1.7624</v>
      </c>
      <c r="F847" s="154" t="s">
        <v>472</v>
      </c>
      <c r="G847" s="154">
        <v>0.80010000000000003</v>
      </c>
      <c r="H847" s="154" t="s">
        <v>472</v>
      </c>
      <c r="I847" s="154">
        <v>2.3249</v>
      </c>
      <c r="J847" s="154"/>
      <c r="L847" s="152" t="e">
        <f>VLOOKUP($A847,'SNB-ExchangeRateDaily'!$A$22:$I$11379,2,)</f>
        <v>#N/A</v>
      </c>
      <c r="M847" s="152" t="e">
        <f>VLOOKUP($A847,'SNB-ExchangeRateDaily'!$A$22:$I$11379,3,)</f>
        <v>#N/A</v>
      </c>
      <c r="N847" s="152" t="e">
        <f>VLOOKUP($A847,'SNB-ExchangeRateDaily'!$A$22:$I$11379,4,)</f>
        <v>#N/A</v>
      </c>
      <c r="O847" s="152" t="e">
        <f>VLOOKUP($A847,'SNB-ExchangeRateDaily'!$A$22:$I$11379,5,)</f>
        <v>#N/A</v>
      </c>
      <c r="P847" s="152" t="e">
        <f>VLOOKUP($A847,'SNB-ExchangeRateDaily'!$A$22:$I$11379,6,)</f>
        <v>#N/A</v>
      </c>
      <c r="Q847" s="152" t="e">
        <f>VLOOKUP($A847,'SNB-ExchangeRateDaily'!$A$22:$I$11379,7,)</f>
        <v>#N/A</v>
      </c>
      <c r="R847" s="152" t="e">
        <f>VLOOKUP($A847,'SNB-ExchangeRateDaily'!$A$22:$I$11379,8,)</f>
        <v>#N/A</v>
      </c>
      <c r="S847" s="152" t="e">
        <f>VLOOKUP($A847,'SNB-ExchangeRateDaily'!$A$22:$I$11379,9,)</f>
        <v>#N/A</v>
      </c>
    </row>
    <row r="848" spans="1:19">
      <c r="A848" s="155">
        <v>30285</v>
      </c>
      <c r="B848" s="154">
        <v>2.0101</v>
      </c>
      <c r="C848" s="154">
        <v>3.5853000000000002</v>
      </c>
      <c r="D848" s="154">
        <v>2.1955999999999998</v>
      </c>
      <c r="E848" s="154">
        <v>1.7911000000000001</v>
      </c>
      <c r="F848" s="154" t="s">
        <v>472</v>
      </c>
      <c r="G848" s="154">
        <v>0.82950000000000002</v>
      </c>
      <c r="H848" s="154" t="s">
        <v>472</v>
      </c>
      <c r="I848" s="154">
        <v>2.3441000000000001</v>
      </c>
      <c r="J848" s="154"/>
      <c r="L848" s="152">
        <f>VLOOKUP($A848,'SNB-ExchangeRateDaily'!$A$22:$I$11379,2,)</f>
        <v>1.9922200000000001</v>
      </c>
      <c r="M848" s="152">
        <f>VLOOKUP($A848,'SNB-ExchangeRateDaily'!$A$22:$I$11379,3,)</f>
        <v>3.4485000000000001</v>
      </c>
      <c r="N848" s="152">
        <f>VLOOKUP($A848,'SNB-ExchangeRateDaily'!$A$22:$I$11379,4,)</f>
        <v>2.1404999999999998</v>
      </c>
      <c r="O848" s="152">
        <f>VLOOKUP($A848,'SNB-ExchangeRateDaily'!$A$22:$I$11379,5,)</f>
        <v>1.7215</v>
      </c>
      <c r="P848" s="152" t="str">
        <f>VLOOKUP($A848,'SNB-ExchangeRateDaily'!$A$22:$I$11379,6,)</f>
        <v>M</v>
      </c>
      <c r="Q848" s="152">
        <f>VLOOKUP($A848,'SNB-ExchangeRateDaily'!$A$22:$I$11379,7,)</f>
        <v>0.84650000000000003</v>
      </c>
      <c r="R848" s="152" t="str">
        <f>VLOOKUP($A848,'SNB-ExchangeRateDaily'!$A$22:$I$11379,8,)</f>
        <v>M</v>
      </c>
      <c r="S848" s="152">
        <f>VLOOKUP($A848,'SNB-ExchangeRateDaily'!$A$22:$I$11379,9,)</f>
        <v>2.3075000000000001</v>
      </c>
    </row>
    <row r="849" spans="1:19">
      <c r="A849" s="155">
        <v>30316</v>
      </c>
      <c r="B849" s="154">
        <v>1.96</v>
      </c>
      <c r="C849" s="154">
        <v>3.3147000000000002</v>
      </c>
      <c r="D849" s="154">
        <v>2.0486</v>
      </c>
      <c r="E849" s="154">
        <v>1.655</v>
      </c>
      <c r="F849" s="154" t="s">
        <v>472</v>
      </c>
      <c r="G849" s="154">
        <v>0.84570000000000001</v>
      </c>
      <c r="H849" s="154" t="s">
        <v>472</v>
      </c>
      <c r="I849" s="154">
        <v>2.2433000000000001</v>
      </c>
      <c r="J849" s="154"/>
      <c r="L849" s="152" t="str">
        <f>VLOOKUP($A849,'SNB-ExchangeRateDaily'!$A$22:$I$11379,2,)</f>
        <v>M</v>
      </c>
      <c r="M849" s="152">
        <f>VLOOKUP($A849,'SNB-ExchangeRateDaily'!$A$22:$I$11379,3,)</f>
        <v>3.2164999999999999</v>
      </c>
      <c r="N849" s="152">
        <f>VLOOKUP($A849,'SNB-ExchangeRateDaily'!$A$22:$I$11379,4,)</f>
        <v>1.9929999999999999</v>
      </c>
      <c r="O849" s="152">
        <f>VLOOKUP($A849,'SNB-ExchangeRateDaily'!$A$22:$I$11379,5,)</f>
        <v>1.6154999999999999</v>
      </c>
      <c r="P849" s="152" t="str">
        <f>VLOOKUP($A849,'SNB-ExchangeRateDaily'!$A$22:$I$11379,6,)</f>
        <v>M</v>
      </c>
      <c r="Q849" s="152">
        <f>VLOOKUP($A849,'SNB-ExchangeRateDaily'!$A$22:$I$11379,7,)</f>
        <v>0.84799999999999998</v>
      </c>
      <c r="R849" s="152" t="str">
        <f>VLOOKUP($A849,'SNB-ExchangeRateDaily'!$A$22:$I$11379,8,)</f>
        <v>M</v>
      </c>
      <c r="S849" s="152">
        <f>VLOOKUP($A849,'SNB-ExchangeRateDaily'!$A$22:$I$11379,9,)</f>
        <v>2.2001499999999998</v>
      </c>
    </row>
    <row r="850" spans="1:19">
      <c r="A850" s="155">
        <v>30347</v>
      </c>
      <c r="B850" s="154">
        <v>1.8927</v>
      </c>
      <c r="C850" s="154">
        <v>3.1013999999999999</v>
      </c>
      <c r="D850" s="154">
        <v>1.9668000000000001</v>
      </c>
      <c r="E850" s="154">
        <v>1.6005</v>
      </c>
      <c r="F850" s="154" t="s">
        <v>472</v>
      </c>
      <c r="G850" s="154">
        <v>0.8448</v>
      </c>
      <c r="H850" s="154" t="s">
        <v>472</v>
      </c>
      <c r="I850" s="154">
        <v>2.1644999999999999</v>
      </c>
      <c r="J850" s="154"/>
      <c r="L850" s="152">
        <f>VLOOKUP($A850,'SNB-ExchangeRateDaily'!$A$22:$I$11379,2,)</f>
        <v>1.87514</v>
      </c>
      <c r="M850" s="152">
        <f>VLOOKUP($A850,'SNB-ExchangeRateDaily'!$A$22:$I$11379,3,)</f>
        <v>3.0720000000000001</v>
      </c>
      <c r="N850" s="152">
        <f>VLOOKUP($A850,'SNB-ExchangeRateDaily'!$A$22:$I$11379,4,)</f>
        <v>2.0019999999999998</v>
      </c>
      <c r="O850" s="152">
        <f>VLOOKUP($A850,'SNB-ExchangeRateDaily'!$A$22:$I$11379,5,)</f>
        <v>1.619</v>
      </c>
      <c r="P850" s="152" t="str">
        <f>VLOOKUP($A850,'SNB-ExchangeRateDaily'!$A$22:$I$11379,6,)</f>
        <v>M</v>
      </c>
      <c r="Q850" s="152">
        <f>VLOOKUP($A850,'SNB-ExchangeRateDaily'!$A$22:$I$11379,7,)</f>
        <v>0.84</v>
      </c>
      <c r="R850" s="152" t="str">
        <f>VLOOKUP($A850,'SNB-ExchangeRateDaily'!$A$22:$I$11379,8,)</f>
        <v>M</v>
      </c>
      <c r="S850" s="152">
        <f>VLOOKUP($A850,'SNB-ExchangeRateDaily'!$A$22:$I$11379,9,)</f>
        <v>2.1720299999999999</v>
      </c>
    </row>
    <row r="851" spans="1:19">
      <c r="A851" s="155">
        <v>30375</v>
      </c>
      <c r="B851" s="154">
        <v>1.9005999999999998</v>
      </c>
      <c r="C851" s="154">
        <v>3.0865</v>
      </c>
      <c r="D851" s="154">
        <v>2.0144000000000002</v>
      </c>
      <c r="E851" s="154">
        <v>1.641</v>
      </c>
      <c r="F851" s="154" t="s">
        <v>472</v>
      </c>
      <c r="G851" s="154">
        <v>0.85299999999999998</v>
      </c>
      <c r="H851" s="154" t="s">
        <v>472</v>
      </c>
      <c r="I851" s="154">
        <v>2.1964000000000001</v>
      </c>
      <c r="J851" s="154"/>
      <c r="L851" s="152">
        <f>VLOOKUP($A851,'SNB-ExchangeRateDaily'!$A$22:$I$11379,2,)</f>
        <v>1.93126</v>
      </c>
      <c r="M851" s="152">
        <f>VLOOKUP($A851,'SNB-ExchangeRateDaily'!$A$22:$I$11379,3,)</f>
        <v>3.1114999999999999</v>
      </c>
      <c r="N851" s="152">
        <f>VLOOKUP($A851,'SNB-ExchangeRateDaily'!$A$22:$I$11379,4,)</f>
        <v>2.0411999999999999</v>
      </c>
      <c r="O851" s="152">
        <f>VLOOKUP($A851,'SNB-ExchangeRateDaily'!$A$22:$I$11379,5,)</f>
        <v>1.6640000000000001</v>
      </c>
      <c r="P851" s="152" t="str">
        <f>VLOOKUP($A851,'SNB-ExchangeRateDaily'!$A$22:$I$11379,6,)</f>
        <v>M</v>
      </c>
      <c r="Q851" s="152">
        <f>VLOOKUP($A851,'SNB-ExchangeRateDaily'!$A$22:$I$11379,7,)</f>
        <v>0.86499999999999999</v>
      </c>
      <c r="R851" s="152" t="str">
        <f>VLOOKUP($A851,'SNB-ExchangeRateDaily'!$A$22:$I$11379,8,)</f>
        <v>M</v>
      </c>
      <c r="S851" s="152">
        <f>VLOOKUP($A851,'SNB-ExchangeRateDaily'!$A$22:$I$11379,9,)</f>
        <v>2.2280799999999998</v>
      </c>
    </row>
    <row r="852" spans="1:19">
      <c r="A852" s="155">
        <v>30406</v>
      </c>
      <c r="B852" s="154">
        <v>1.9338</v>
      </c>
      <c r="C852" s="154">
        <v>3.0733999999999999</v>
      </c>
      <c r="D852" s="154">
        <v>2.0607000000000002</v>
      </c>
      <c r="E852" s="154">
        <v>1.6808000000000001</v>
      </c>
      <c r="F852" s="154" t="s">
        <v>472</v>
      </c>
      <c r="G852" s="154">
        <v>0.86580000000000001</v>
      </c>
      <c r="H852" s="154" t="s">
        <v>472</v>
      </c>
      <c r="I852" s="154">
        <v>2.238</v>
      </c>
      <c r="J852" s="154"/>
      <c r="L852" s="152">
        <f>VLOOKUP($A852,'SNB-ExchangeRateDaily'!$A$22:$I$11379,2,)</f>
        <v>1.9235199999999999</v>
      </c>
      <c r="M852" s="152">
        <f>VLOOKUP($A852,'SNB-ExchangeRateDaily'!$A$22:$I$11379,3,)</f>
        <v>3.0680000000000001</v>
      </c>
      <c r="N852" s="152">
        <f>VLOOKUP($A852,'SNB-ExchangeRateDaily'!$A$22:$I$11379,4,)</f>
        <v>2.0819999999999999</v>
      </c>
      <c r="O852" s="152">
        <f>VLOOKUP($A852,'SNB-ExchangeRateDaily'!$A$22:$I$11379,5,)</f>
        <v>1.69</v>
      </c>
      <c r="P852" s="152" t="str">
        <f>VLOOKUP($A852,'SNB-ExchangeRateDaily'!$A$22:$I$11379,6,)</f>
        <v>M</v>
      </c>
      <c r="Q852" s="152">
        <f>VLOOKUP($A852,'SNB-ExchangeRateDaily'!$A$22:$I$11379,7,)</f>
        <v>0.86950000000000005</v>
      </c>
      <c r="R852" s="152" t="str">
        <f>VLOOKUP($A852,'SNB-ExchangeRateDaily'!$A$22:$I$11379,8,)</f>
        <v>M</v>
      </c>
      <c r="S852" s="152">
        <f>VLOOKUP($A852,'SNB-ExchangeRateDaily'!$A$22:$I$11379,9,)</f>
        <v>2.2454700000000001</v>
      </c>
    </row>
    <row r="853" spans="1:19">
      <c r="A853" s="155">
        <v>30436</v>
      </c>
      <c r="B853" s="154">
        <v>1.9024000000000001</v>
      </c>
      <c r="C853" s="154">
        <v>3.1648999999999998</v>
      </c>
      <c r="D853" s="154">
        <v>2.0529000000000002</v>
      </c>
      <c r="E853" s="154">
        <v>1.6659999999999999</v>
      </c>
      <c r="F853" s="154" t="s">
        <v>472</v>
      </c>
      <c r="G853" s="154">
        <v>0.86429999999999996</v>
      </c>
      <c r="H853" s="154" t="s">
        <v>472</v>
      </c>
      <c r="I853" s="154">
        <v>2.2250999999999999</v>
      </c>
      <c r="J853" s="154"/>
      <c r="L853" s="152" t="e">
        <f>VLOOKUP($A853,'SNB-ExchangeRateDaily'!$A$22:$I$11379,2,)</f>
        <v>#N/A</v>
      </c>
      <c r="M853" s="152" t="e">
        <f>VLOOKUP($A853,'SNB-ExchangeRateDaily'!$A$22:$I$11379,3,)</f>
        <v>#N/A</v>
      </c>
      <c r="N853" s="152" t="e">
        <f>VLOOKUP($A853,'SNB-ExchangeRateDaily'!$A$22:$I$11379,4,)</f>
        <v>#N/A</v>
      </c>
      <c r="O853" s="152" t="e">
        <f>VLOOKUP($A853,'SNB-ExchangeRateDaily'!$A$22:$I$11379,5,)</f>
        <v>#N/A</v>
      </c>
      <c r="P853" s="152" t="e">
        <f>VLOOKUP($A853,'SNB-ExchangeRateDaily'!$A$22:$I$11379,6,)</f>
        <v>#N/A</v>
      </c>
      <c r="Q853" s="152" t="e">
        <f>VLOOKUP($A853,'SNB-ExchangeRateDaily'!$A$22:$I$11379,7,)</f>
        <v>#N/A</v>
      </c>
      <c r="R853" s="152" t="e">
        <f>VLOOKUP($A853,'SNB-ExchangeRateDaily'!$A$22:$I$11379,8,)</f>
        <v>#N/A</v>
      </c>
      <c r="S853" s="152" t="e">
        <f>VLOOKUP($A853,'SNB-ExchangeRateDaily'!$A$22:$I$11379,9,)</f>
        <v>#N/A</v>
      </c>
    </row>
    <row r="854" spans="1:19">
      <c r="A854" s="155">
        <v>30467</v>
      </c>
      <c r="B854" s="154">
        <v>1.8919999999999999</v>
      </c>
      <c r="C854" s="154">
        <v>3.2433999999999998</v>
      </c>
      <c r="D854" s="154">
        <v>2.0594000000000001</v>
      </c>
      <c r="E854" s="154">
        <v>1.6758</v>
      </c>
      <c r="F854" s="154" t="s">
        <v>472</v>
      </c>
      <c r="G854" s="154">
        <v>0.87570000000000003</v>
      </c>
      <c r="H854" s="154" t="s">
        <v>472</v>
      </c>
      <c r="I854" s="154">
        <v>2.2298</v>
      </c>
      <c r="J854" s="154"/>
      <c r="L854" s="152">
        <f>VLOOKUP($A854,'SNB-ExchangeRateDaily'!$A$22:$I$11379,2,)</f>
        <v>1.8957899999999999</v>
      </c>
      <c r="M854" s="152">
        <f>VLOOKUP($A854,'SNB-ExchangeRateDaily'!$A$22:$I$11379,3,)</f>
        <v>3.37</v>
      </c>
      <c r="N854" s="152">
        <f>VLOOKUP($A854,'SNB-ExchangeRateDaily'!$A$22:$I$11379,4,)</f>
        <v>2.0920000000000001</v>
      </c>
      <c r="O854" s="152">
        <f>VLOOKUP($A854,'SNB-ExchangeRateDaily'!$A$22:$I$11379,5,)</f>
        <v>1.7004999999999999</v>
      </c>
      <c r="P854" s="152" t="str">
        <f>VLOOKUP($A854,'SNB-ExchangeRateDaily'!$A$22:$I$11379,6,)</f>
        <v>M</v>
      </c>
      <c r="Q854" s="152">
        <f>VLOOKUP($A854,'SNB-ExchangeRateDaily'!$A$22:$I$11379,7,)</f>
        <v>0.877</v>
      </c>
      <c r="R854" s="152" t="str">
        <f>VLOOKUP($A854,'SNB-ExchangeRateDaily'!$A$22:$I$11379,8,)</f>
        <v>M</v>
      </c>
      <c r="S854" s="152">
        <f>VLOOKUP($A854,'SNB-ExchangeRateDaily'!$A$22:$I$11379,9,)</f>
        <v>2.2527200000000001</v>
      </c>
    </row>
    <row r="855" spans="1:19">
      <c r="A855" s="155">
        <v>30497</v>
      </c>
      <c r="B855" s="154">
        <v>1.8827</v>
      </c>
      <c r="C855" s="154">
        <v>3.2725</v>
      </c>
      <c r="D855" s="154">
        <v>2.1107</v>
      </c>
      <c r="E855" s="154">
        <v>1.7128999999999999</v>
      </c>
      <c r="F855" s="154" t="s">
        <v>472</v>
      </c>
      <c r="G855" s="154">
        <v>0.87880000000000003</v>
      </c>
      <c r="H855" s="154" t="s">
        <v>472</v>
      </c>
      <c r="I855" s="154">
        <v>2.2563</v>
      </c>
      <c r="J855" s="154"/>
      <c r="L855" s="152" t="str">
        <f>VLOOKUP($A855,'SNB-ExchangeRateDaily'!$A$22:$I$11379,2,)</f>
        <v>M</v>
      </c>
      <c r="M855" s="152">
        <f>VLOOKUP($A855,'SNB-ExchangeRateDaily'!$A$22:$I$11379,3,)</f>
        <v>3.2109999999999999</v>
      </c>
      <c r="N855" s="152">
        <f>VLOOKUP($A855,'SNB-ExchangeRateDaily'!$A$22:$I$11379,4,)</f>
        <v>2.1030000000000002</v>
      </c>
      <c r="O855" s="152">
        <f>VLOOKUP($A855,'SNB-ExchangeRateDaily'!$A$22:$I$11379,5,)</f>
        <v>1.7130000000000001</v>
      </c>
      <c r="P855" s="152" t="str">
        <f>VLOOKUP($A855,'SNB-ExchangeRateDaily'!$A$22:$I$11379,6,)</f>
        <v>M</v>
      </c>
      <c r="Q855" s="152">
        <f>VLOOKUP($A855,'SNB-ExchangeRateDaily'!$A$22:$I$11379,7,)</f>
        <v>0.878</v>
      </c>
      <c r="R855" s="152" t="str">
        <f>VLOOKUP($A855,'SNB-ExchangeRateDaily'!$A$22:$I$11379,8,)</f>
        <v>M</v>
      </c>
      <c r="S855" s="152">
        <f>VLOOKUP($A855,'SNB-ExchangeRateDaily'!$A$22:$I$11379,9,)</f>
        <v>2.2483399999999998</v>
      </c>
    </row>
    <row r="856" spans="1:19">
      <c r="A856" s="155">
        <v>30528</v>
      </c>
      <c r="B856" s="154">
        <v>1.8601999999999999</v>
      </c>
      <c r="C856" s="154">
        <v>3.2334000000000001</v>
      </c>
      <c r="D856" s="154">
        <v>2.1152000000000002</v>
      </c>
      <c r="E856" s="154">
        <v>1.7168000000000001</v>
      </c>
      <c r="F856" s="154" t="s">
        <v>472</v>
      </c>
      <c r="G856" s="154">
        <v>0.87960000000000005</v>
      </c>
      <c r="H856" s="154" t="s">
        <v>472</v>
      </c>
      <c r="I856" s="154">
        <v>2.2498</v>
      </c>
      <c r="J856" s="154"/>
      <c r="L856" s="152" t="e">
        <f>VLOOKUP($A856,'SNB-ExchangeRateDaily'!$A$22:$I$11379,2,)</f>
        <v>#N/A</v>
      </c>
      <c r="M856" s="152" t="e">
        <f>VLOOKUP($A856,'SNB-ExchangeRateDaily'!$A$22:$I$11379,3,)</f>
        <v>#N/A</v>
      </c>
      <c r="N856" s="152" t="e">
        <f>VLOOKUP($A856,'SNB-ExchangeRateDaily'!$A$22:$I$11379,4,)</f>
        <v>#N/A</v>
      </c>
      <c r="O856" s="152" t="e">
        <f>VLOOKUP($A856,'SNB-ExchangeRateDaily'!$A$22:$I$11379,5,)</f>
        <v>#N/A</v>
      </c>
      <c r="P856" s="152" t="e">
        <f>VLOOKUP($A856,'SNB-ExchangeRateDaily'!$A$22:$I$11379,6,)</f>
        <v>#N/A</v>
      </c>
      <c r="Q856" s="152" t="e">
        <f>VLOOKUP($A856,'SNB-ExchangeRateDaily'!$A$22:$I$11379,7,)</f>
        <v>#N/A</v>
      </c>
      <c r="R856" s="152" t="e">
        <f>VLOOKUP($A856,'SNB-ExchangeRateDaily'!$A$22:$I$11379,8,)</f>
        <v>#N/A</v>
      </c>
      <c r="S856" s="152" t="e">
        <f>VLOOKUP($A856,'SNB-ExchangeRateDaily'!$A$22:$I$11379,9,)</f>
        <v>#N/A</v>
      </c>
    </row>
    <row r="857" spans="1:19">
      <c r="A857" s="155">
        <v>30559</v>
      </c>
      <c r="B857" s="154">
        <v>1.8449</v>
      </c>
      <c r="C857" s="154">
        <v>3.2454999999999998</v>
      </c>
      <c r="D857" s="154">
        <v>2.1625999999999999</v>
      </c>
      <c r="E857" s="154">
        <v>1.7530999999999999</v>
      </c>
      <c r="F857" s="154" t="s">
        <v>472</v>
      </c>
      <c r="G857" s="154">
        <v>0.88419999999999999</v>
      </c>
      <c r="H857" s="154" t="s">
        <v>472</v>
      </c>
      <c r="I857" s="154">
        <v>2.2709000000000001</v>
      </c>
      <c r="J857" s="154"/>
      <c r="L857" s="152" t="str">
        <f>VLOOKUP($A857,'SNB-ExchangeRateDaily'!$A$22:$I$11379,2,)</f>
        <v>M</v>
      </c>
      <c r="M857" s="152">
        <f>VLOOKUP($A857,'SNB-ExchangeRateDaily'!$A$22:$I$11379,3,)</f>
        <v>3.2690000000000001</v>
      </c>
      <c r="N857" s="152">
        <f>VLOOKUP($A857,'SNB-ExchangeRateDaily'!$A$22:$I$11379,4,)</f>
        <v>2.194</v>
      </c>
      <c r="O857" s="152">
        <f>VLOOKUP($A857,'SNB-ExchangeRateDaily'!$A$22:$I$11379,5,)</f>
        <v>1.778</v>
      </c>
      <c r="P857" s="152" t="str">
        <f>VLOOKUP($A857,'SNB-ExchangeRateDaily'!$A$22:$I$11379,6,)</f>
        <v>M</v>
      </c>
      <c r="Q857" s="152">
        <f>VLOOKUP($A857,'SNB-ExchangeRateDaily'!$A$22:$I$11379,7,)</f>
        <v>0.88800000000000001</v>
      </c>
      <c r="R857" s="152" t="str">
        <f>VLOOKUP($A857,'SNB-ExchangeRateDaily'!$A$22:$I$11379,8,)</f>
        <v>M</v>
      </c>
      <c r="S857" s="152">
        <f>VLOOKUP($A857,'SNB-ExchangeRateDaily'!$A$22:$I$11379,9,)</f>
        <v>2.2908300000000001</v>
      </c>
    </row>
    <row r="858" spans="1:19">
      <c r="A858" s="155">
        <v>30589</v>
      </c>
      <c r="B858" s="154">
        <v>1.8420999999999998</v>
      </c>
      <c r="C858" s="154">
        <v>3.2412999999999998</v>
      </c>
      <c r="D858" s="154">
        <v>2.1623000000000001</v>
      </c>
      <c r="E858" s="154">
        <v>1.7547999999999999</v>
      </c>
      <c r="F858" s="154" t="s">
        <v>472</v>
      </c>
      <c r="G858" s="154">
        <v>0.8911</v>
      </c>
      <c r="H858" s="154" t="s">
        <v>472</v>
      </c>
      <c r="I858" s="154">
        <v>2.2732999999999999</v>
      </c>
      <c r="J858" s="154"/>
      <c r="L858" s="152">
        <f>VLOOKUP($A858,'SNB-ExchangeRateDaily'!$A$22:$I$11379,2,)</f>
        <v>1.82334</v>
      </c>
      <c r="M858" s="152">
        <f>VLOOKUP($A858,'SNB-ExchangeRateDaily'!$A$22:$I$11379,3,)</f>
        <v>3.181</v>
      </c>
      <c r="N858" s="152">
        <f>VLOOKUP($A858,'SNB-ExchangeRateDaily'!$A$22:$I$11379,4,)</f>
        <v>2.1274999999999999</v>
      </c>
      <c r="O858" s="152">
        <f>VLOOKUP($A858,'SNB-ExchangeRateDaily'!$A$22:$I$11379,5,)</f>
        <v>1.726</v>
      </c>
      <c r="P858" s="152" t="str">
        <f>VLOOKUP($A858,'SNB-ExchangeRateDaily'!$A$22:$I$11379,6,)</f>
        <v>M</v>
      </c>
      <c r="Q858" s="152">
        <f>VLOOKUP($A858,'SNB-ExchangeRateDaily'!$A$22:$I$11379,7,)</f>
        <v>0.90100000000000002</v>
      </c>
      <c r="R858" s="152" t="str">
        <f>VLOOKUP($A858,'SNB-ExchangeRateDaily'!$A$22:$I$11379,8,)</f>
        <v>M</v>
      </c>
      <c r="S858" s="152">
        <f>VLOOKUP($A858,'SNB-ExchangeRateDaily'!$A$22:$I$11379,9,)</f>
        <v>2.25075</v>
      </c>
    </row>
    <row r="859" spans="1:19">
      <c r="A859" s="155">
        <v>30620</v>
      </c>
      <c r="B859" s="154">
        <v>1.8277999999999999</v>
      </c>
      <c r="C859" s="154">
        <v>3.1575000000000002</v>
      </c>
      <c r="D859" s="154">
        <v>2.1088</v>
      </c>
      <c r="E859" s="154">
        <v>1.7119</v>
      </c>
      <c r="F859" s="154" t="s">
        <v>472</v>
      </c>
      <c r="G859" s="154">
        <v>0.90549999999999997</v>
      </c>
      <c r="H859" s="154" t="s">
        <v>472</v>
      </c>
      <c r="I859" s="154">
        <v>2.2414999999999998</v>
      </c>
      <c r="J859" s="154"/>
      <c r="L859" s="152">
        <f>VLOOKUP($A859,'SNB-ExchangeRateDaily'!$A$22:$I$11379,2,)</f>
        <v>1.8370500000000001</v>
      </c>
      <c r="M859" s="152">
        <f>VLOOKUP($A859,'SNB-ExchangeRateDaily'!$A$22:$I$11379,3,)</f>
        <v>3.1935000000000002</v>
      </c>
      <c r="N859" s="152">
        <f>VLOOKUP($A859,'SNB-ExchangeRateDaily'!$A$22:$I$11379,4,)</f>
        <v>2.1377000000000002</v>
      </c>
      <c r="O859" s="152">
        <f>VLOOKUP($A859,'SNB-ExchangeRateDaily'!$A$22:$I$11379,5,)</f>
        <v>1.7345000000000002</v>
      </c>
      <c r="P859" s="152" t="str">
        <f>VLOOKUP($A859,'SNB-ExchangeRateDaily'!$A$22:$I$11379,6,)</f>
        <v>M</v>
      </c>
      <c r="Q859" s="152">
        <f>VLOOKUP($A859,'SNB-ExchangeRateDaily'!$A$22:$I$11379,7,)</f>
        <v>0.91400000000000003</v>
      </c>
      <c r="R859" s="152" t="str">
        <f>VLOOKUP($A859,'SNB-ExchangeRateDaily'!$A$22:$I$11379,8,)</f>
        <v>M</v>
      </c>
      <c r="S859" s="152">
        <f>VLOOKUP($A859,'SNB-ExchangeRateDaily'!$A$22:$I$11379,9,)</f>
        <v>2.26336</v>
      </c>
    </row>
    <row r="860" spans="1:19">
      <c r="A860" s="155">
        <v>30650</v>
      </c>
      <c r="B860" s="154">
        <v>1.8294999999999999</v>
      </c>
      <c r="C860" s="154">
        <v>3.2039</v>
      </c>
      <c r="D860" s="154">
        <v>2.1686999999999999</v>
      </c>
      <c r="E860" s="154">
        <v>1.7545999999999999</v>
      </c>
      <c r="F860" s="154" t="s">
        <v>472</v>
      </c>
      <c r="G860" s="154">
        <v>0.92230000000000001</v>
      </c>
      <c r="H860" s="154" t="s">
        <v>472</v>
      </c>
      <c r="I860" s="154">
        <v>2.2814000000000001</v>
      </c>
      <c r="J860" s="154"/>
      <c r="L860" s="152">
        <f>VLOOKUP($A860,'SNB-ExchangeRateDaily'!$A$22:$I$11379,2,)</f>
        <v>1.8138700000000001</v>
      </c>
      <c r="M860" s="152">
        <f>VLOOKUP($A860,'SNB-ExchangeRateDaily'!$A$22:$I$11379,3,)</f>
        <v>3.173</v>
      </c>
      <c r="N860" s="152">
        <f>VLOOKUP($A860,'SNB-ExchangeRateDaily'!$A$22:$I$11379,4,)</f>
        <v>2.1698</v>
      </c>
      <c r="O860" s="152">
        <f>VLOOKUP($A860,'SNB-ExchangeRateDaily'!$A$22:$I$11379,5,)</f>
        <v>1.7509999999999999</v>
      </c>
      <c r="P860" s="152" t="str">
        <f>VLOOKUP($A860,'SNB-ExchangeRateDaily'!$A$22:$I$11379,6,)</f>
        <v>M</v>
      </c>
      <c r="Q860" s="152">
        <f>VLOOKUP($A860,'SNB-ExchangeRateDaily'!$A$22:$I$11379,7,)</f>
        <v>0.92749999999999999</v>
      </c>
      <c r="R860" s="152" t="str">
        <f>VLOOKUP($A860,'SNB-ExchangeRateDaily'!$A$22:$I$11379,8,)</f>
        <v>M</v>
      </c>
      <c r="S860" s="152">
        <f>VLOOKUP($A860,'SNB-ExchangeRateDaily'!$A$22:$I$11379,9,)</f>
        <v>2.27135</v>
      </c>
    </row>
    <row r="861" spans="1:19">
      <c r="A861" s="155">
        <v>30681</v>
      </c>
      <c r="B861" s="154">
        <v>1.8045</v>
      </c>
      <c r="C861" s="154">
        <v>3.1475</v>
      </c>
      <c r="D861" s="154">
        <v>2.1945999999999999</v>
      </c>
      <c r="E861" s="154">
        <v>1.7605</v>
      </c>
      <c r="F861" s="154" t="s">
        <v>472</v>
      </c>
      <c r="G861" s="154">
        <v>0.9365</v>
      </c>
      <c r="H861" s="154" t="s">
        <v>472</v>
      </c>
      <c r="I861" s="154">
        <v>2.2898000000000001</v>
      </c>
      <c r="J861" s="154"/>
      <c r="L861" s="152" t="e">
        <f>VLOOKUP($A861,'SNB-ExchangeRateDaily'!$A$22:$I$11379,2,)</f>
        <v>#N/A</v>
      </c>
      <c r="M861" s="152" t="e">
        <f>VLOOKUP($A861,'SNB-ExchangeRateDaily'!$A$22:$I$11379,3,)</f>
        <v>#N/A</v>
      </c>
      <c r="N861" s="152" t="e">
        <f>VLOOKUP($A861,'SNB-ExchangeRateDaily'!$A$22:$I$11379,4,)</f>
        <v>#N/A</v>
      </c>
      <c r="O861" s="152" t="e">
        <f>VLOOKUP($A861,'SNB-ExchangeRateDaily'!$A$22:$I$11379,5,)</f>
        <v>#N/A</v>
      </c>
      <c r="P861" s="152" t="e">
        <f>VLOOKUP($A861,'SNB-ExchangeRateDaily'!$A$22:$I$11379,6,)</f>
        <v>#N/A</v>
      </c>
      <c r="Q861" s="152" t="e">
        <f>VLOOKUP($A861,'SNB-ExchangeRateDaily'!$A$22:$I$11379,7,)</f>
        <v>#N/A</v>
      </c>
      <c r="R861" s="152" t="e">
        <f>VLOOKUP($A861,'SNB-ExchangeRateDaily'!$A$22:$I$11379,8,)</f>
        <v>#N/A</v>
      </c>
      <c r="S861" s="152" t="e">
        <f>VLOOKUP($A861,'SNB-ExchangeRateDaily'!$A$22:$I$11379,9,)</f>
        <v>#N/A</v>
      </c>
    </row>
    <row r="862" spans="1:19">
      <c r="A862" s="155">
        <v>30712</v>
      </c>
      <c r="B862" s="154">
        <v>1.7976000000000001</v>
      </c>
      <c r="C862" s="154">
        <v>3.1486999999999998</v>
      </c>
      <c r="D862" s="154">
        <v>2.2363</v>
      </c>
      <c r="E862" s="154">
        <v>1.7909000000000002</v>
      </c>
      <c r="F862" s="154" t="s">
        <v>472</v>
      </c>
      <c r="G862" s="154">
        <v>0.95630000000000004</v>
      </c>
      <c r="H862" s="154" t="s">
        <v>472</v>
      </c>
      <c r="I862" s="154">
        <v>2.3155999999999999</v>
      </c>
      <c r="J862" s="154"/>
      <c r="L862" s="152" t="str">
        <f>VLOOKUP($A862,'SNB-ExchangeRateDaily'!$A$22:$I$11379,2,)</f>
        <v>M</v>
      </c>
      <c r="M862" s="152">
        <f>VLOOKUP($A862,'SNB-ExchangeRateDaily'!$A$22:$I$11379,3,)</f>
        <v>3.1539999999999999</v>
      </c>
      <c r="N862" s="152">
        <f>VLOOKUP($A862,'SNB-ExchangeRateDaily'!$A$22:$I$11379,4,)</f>
        <v>2.2433000000000001</v>
      </c>
      <c r="O862" s="152">
        <f>VLOOKUP($A862,'SNB-ExchangeRateDaily'!$A$22:$I$11379,5,)</f>
        <v>1.796</v>
      </c>
      <c r="P862" s="152" t="str">
        <f>VLOOKUP($A862,'SNB-ExchangeRateDaily'!$A$22:$I$11379,6,)</f>
        <v>M</v>
      </c>
      <c r="Q862" s="152">
        <f>VLOOKUP($A862,'SNB-ExchangeRateDaily'!$A$22:$I$11379,7,)</f>
        <v>0.95550000000000002</v>
      </c>
      <c r="R862" s="152" t="str">
        <f>VLOOKUP($A862,'SNB-ExchangeRateDaily'!$A$22:$I$11379,8,)</f>
        <v>M</v>
      </c>
      <c r="S862" s="152">
        <f>VLOOKUP($A862,'SNB-ExchangeRateDaily'!$A$22:$I$11379,9,)</f>
        <v>2.3199800000000002</v>
      </c>
    </row>
    <row r="863" spans="1:19">
      <c r="A863" s="155">
        <v>30741</v>
      </c>
      <c r="B863" s="154">
        <v>1.8298999999999999</v>
      </c>
      <c r="C863" s="154">
        <v>3.1726999999999999</v>
      </c>
      <c r="D863" s="154">
        <v>2.2071000000000001</v>
      </c>
      <c r="E863" s="154">
        <v>1.7684</v>
      </c>
      <c r="F863" s="154" t="s">
        <v>472</v>
      </c>
      <c r="G863" s="154">
        <v>0.94479999999999997</v>
      </c>
      <c r="H863" s="154" t="s">
        <v>472</v>
      </c>
      <c r="I863" s="154">
        <v>2.3106999999999998</v>
      </c>
      <c r="J863" s="154"/>
      <c r="L863" s="152">
        <f>VLOOKUP($A863,'SNB-ExchangeRateDaily'!$A$22:$I$11379,2,)</f>
        <v>1.86442</v>
      </c>
      <c r="M863" s="152">
        <f>VLOOKUP($A863,'SNB-ExchangeRateDaily'!$A$22:$I$11379,3,)</f>
        <v>3.2210000000000001</v>
      </c>
      <c r="N863" s="152">
        <f>VLOOKUP($A863,'SNB-ExchangeRateDaily'!$A$22:$I$11379,4,)</f>
        <v>2.1648000000000001</v>
      </c>
      <c r="O863" s="152">
        <f>VLOOKUP($A863,'SNB-ExchangeRateDaily'!$A$22:$I$11379,5,)</f>
        <v>1.7290000000000001</v>
      </c>
      <c r="P863" s="152" t="str">
        <f>VLOOKUP($A863,'SNB-ExchangeRateDaily'!$A$22:$I$11379,6,)</f>
        <v>M</v>
      </c>
      <c r="Q863" s="152">
        <f>VLOOKUP($A863,'SNB-ExchangeRateDaily'!$A$22:$I$11379,7,)</f>
        <v>0.92720000000000002</v>
      </c>
      <c r="R863" s="152" t="str">
        <f>VLOOKUP($A863,'SNB-ExchangeRateDaily'!$A$22:$I$11379,8,)</f>
        <v>M</v>
      </c>
      <c r="S863" s="152">
        <f>VLOOKUP($A863,'SNB-ExchangeRateDaily'!$A$22:$I$11379,9,)</f>
        <v>2.2951800000000002</v>
      </c>
    </row>
    <row r="864" spans="1:19">
      <c r="A864" s="155">
        <v>30772</v>
      </c>
      <c r="B864" s="154">
        <v>1.8437999999999999</v>
      </c>
      <c r="C864" s="154">
        <v>3.1269</v>
      </c>
      <c r="D864" s="154">
        <v>2.1454</v>
      </c>
      <c r="E864" s="154">
        <v>1.6905000000000001</v>
      </c>
      <c r="F864" s="154" t="s">
        <v>472</v>
      </c>
      <c r="G864" s="154">
        <v>0.95189999999999997</v>
      </c>
      <c r="H864" s="154" t="s">
        <v>472</v>
      </c>
      <c r="I864" s="154">
        <v>2.2854000000000001</v>
      </c>
      <c r="J864" s="154"/>
      <c r="L864" s="152" t="e">
        <f>VLOOKUP($A864,'SNB-ExchangeRateDaily'!$A$22:$I$11379,2,)</f>
        <v>#N/A</v>
      </c>
      <c r="M864" s="152" t="e">
        <f>VLOOKUP($A864,'SNB-ExchangeRateDaily'!$A$22:$I$11379,3,)</f>
        <v>#N/A</v>
      </c>
      <c r="N864" s="152" t="e">
        <f>VLOOKUP($A864,'SNB-ExchangeRateDaily'!$A$22:$I$11379,4,)</f>
        <v>#N/A</v>
      </c>
      <c r="O864" s="152" t="e">
        <f>VLOOKUP($A864,'SNB-ExchangeRateDaily'!$A$22:$I$11379,5,)</f>
        <v>#N/A</v>
      </c>
      <c r="P864" s="152" t="e">
        <f>VLOOKUP($A864,'SNB-ExchangeRateDaily'!$A$22:$I$11379,6,)</f>
        <v>#N/A</v>
      </c>
      <c r="Q864" s="152" t="e">
        <f>VLOOKUP($A864,'SNB-ExchangeRateDaily'!$A$22:$I$11379,7,)</f>
        <v>#N/A</v>
      </c>
      <c r="R864" s="152" t="e">
        <f>VLOOKUP($A864,'SNB-ExchangeRateDaily'!$A$22:$I$11379,8,)</f>
        <v>#N/A</v>
      </c>
      <c r="S864" s="152" t="e">
        <f>VLOOKUP($A864,'SNB-ExchangeRateDaily'!$A$22:$I$11379,9,)</f>
        <v>#N/A</v>
      </c>
    </row>
    <row r="865" spans="1:19">
      <c r="A865" s="155">
        <v>30802</v>
      </c>
      <c r="B865" s="154">
        <v>1.8485</v>
      </c>
      <c r="C865" s="154">
        <v>3.1107999999999998</v>
      </c>
      <c r="D865" s="154">
        <v>2.1858</v>
      </c>
      <c r="E865" s="154">
        <v>1.7082000000000002</v>
      </c>
      <c r="F865" s="154" t="s">
        <v>472</v>
      </c>
      <c r="G865" s="154">
        <v>0.97119999999999995</v>
      </c>
      <c r="H865" s="154" t="s">
        <v>472</v>
      </c>
      <c r="I865" s="154">
        <v>2.3128000000000002</v>
      </c>
      <c r="J865" s="154"/>
      <c r="L865" s="152">
        <f>VLOOKUP($A865,'SNB-ExchangeRateDaily'!$A$22:$I$11379,2,)</f>
        <v>1.8476699999999999</v>
      </c>
      <c r="M865" s="152">
        <f>VLOOKUP($A865,'SNB-ExchangeRateDaily'!$A$22:$I$11379,3,)</f>
        <v>3.1305000000000001</v>
      </c>
      <c r="N865" s="152">
        <f>VLOOKUP($A865,'SNB-ExchangeRateDaily'!$A$22:$I$11379,4,)</f>
        <v>2.2416999999999998</v>
      </c>
      <c r="O865" s="152">
        <f>VLOOKUP($A865,'SNB-ExchangeRateDaily'!$A$22:$I$11379,5,)</f>
        <v>1.7484999999999999</v>
      </c>
      <c r="P865" s="152" t="str">
        <f>VLOOKUP($A865,'SNB-ExchangeRateDaily'!$A$22:$I$11379,6,)</f>
        <v>M</v>
      </c>
      <c r="Q865" s="152">
        <f>VLOOKUP($A865,'SNB-ExchangeRateDaily'!$A$22:$I$11379,7,)</f>
        <v>0.98939999999999995</v>
      </c>
      <c r="R865" s="152" t="str">
        <f>VLOOKUP($A865,'SNB-ExchangeRateDaily'!$A$22:$I$11379,8,)</f>
        <v>M</v>
      </c>
      <c r="S865" s="152">
        <f>VLOOKUP($A865,'SNB-ExchangeRateDaily'!$A$22:$I$11379,9,)</f>
        <v>2.3484799999999999</v>
      </c>
    </row>
    <row r="866" spans="1:19">
      <c r="A866" s="155">
        <v>30833</v>
      </c>
      <c r="B866" s="154">
        <v>1.847</v>
      </c>
      <c r="C866" s="154">
        <v>3.1492</v>
      </c>
      <c r="D866" s="154">
        <v>2.2669000000000001</v>
      </c>
      <c r="E866" s="154">
        <v>1.7509000000000001</v>
      </c>
      <c r="F866" s="154" t="s">
        <v>472</v>
      </c>
      <c r="G866" s="154">
        <v>0.9829</v>
      </c>
      <c r="H866" s="154" t="s">
        <v>472</v>
      </c>
      <c r="I866" s="154">
        <v>2.36</v>
      </c>
      <c r="J866" s="154"/>
      <c r="L866" s="152" t="str">
        <f>VLOOKUP($A866,'SNB-ExchangeRateDaily'!$A$22:$I$11379,2,)</f>
        <v>M</v>
      </c>
      <c r="M866" s="152" t="str">
        <f>VLOOKUP($A866,'SNB-ExchangeRateDaily'!$A$22:$I$11379,3,)</f>
        <v>M</v>
      </c>
      <c r="N866" s="152" t="str">
        <f>VLOOKUP($A866,'SNB-ExchangeRateDaily'!$A$22:$I$11379,4,)</f>
        <v>M</v>
      </c>
      <c r="O866" s="152" t="str">
        <f>VLOOKUP($A866,'SNB-ExchangeRateDaily'!$A$22:$I$11379,5,)</f>
        <v>M</v>
      </c>
      <c r="P866" s="152" t="str">
        <f>VLOOKUP($A866,'SNB-ExchangeRateDaily'!$A$22:$I$11379,6,)</f>
        <v>M</v>
      </c>
      <c r="Q866" s="152" t="str">
        <f>VLOOKUP($A866,'SNB-ExchangeRateDaily'!$A$22:$I$11379,7,)</f>
        <v>M</v>
      </c>
      <c r="R866" s="152" t="str">
        <f>VLOOKUP($A866,'SNB-ExchangeRateDaily'!$A$22:$I$11379,8,)</f>
        <v>M</v>
      </c>
      <c r="S866" s="152" t="str">
        <f>VLOOKUP($A866,'SNB-ExchangeRateDaily'!$A$22:$I$11379,9,)</f>
        <v>M</v>
      </c>
    </row>
    <row r="867" spans="1:19">
      <c r="A867" s="155">
        <v>30863</v>
      </c>
      <c r="B867" s="154">
        <v>1.8620999999999999</v>
      </c>
      <c r="C867" s="154">
        <v>3.141</v>
      </c>
      <c r="D867" s="154">
        <v>2.2820999999999998</v>
      </c>
      <c r="E867" s="154">
        <v>1.7502</v>
      </c>
      <c r="F867" s="154" t="s">
        <v>472</v>
      </c>
      <c r="G867" s="154">
        <v>0.97740000000000005</v>
      </c>
      <c r="H867" s="154" t="s">
        <v>472</v>
      </c>
      <c r="I867" s="154">
        <v>2.3730000000000002</v>
      </c>
      <c r="J867" s="154"/>
      <c r="L867" s="152" t="e">
        <f>VLOOKUP($A867,'SNB-ExchangeRateDaily'!$A$22:$I$11379,2,)</f>
        <v>#N/A</v>
      </c>
      <c r="M867" s="152" t="e">
        <f>VLOOKUP($A867,'SNB-ExchangeRateDaily'!$A$22:$I$11379,3,)</f>
        <v>#N/A</v>
      </c>
      <c r="N867" s="152" t="e">
        <f>VLOOKUP($A867,'SNB-ExchangeRateDaily'!$A$22:$I$11379,4,)</f>
        <v>#N/A</v>
      </c>
      <c r="O867" s="152" t="e">
        <f>VLOOKUP($A867,'SNB-ExchangeRateDaily'!$A$22:$I$11379,5,)</f>
        <v>#N/A</v>
      </c>
      <c r="P867" s="152" t="e">
        <f>VLOOKUP($A867,'SNB-ExchangeRateDaily'!$A$22:$I$11379,6,)</f>
        <v>#N/A</v>
      </c>
      <c r="Q867" s="152" t="e">
        <f>VLOOKUP($A867,'SNB-ExchangeRateDaily'!$A$22:$I$11379,7,)</f>
        <v>#N/A</v>
      </c>
      <c r="R867" s="152" t="e">
        <f>VLOOKUP($A867,'SNB-ExchangeRateDaily'!$A$22:$I$11379,8,)</f>
        <v>#N/A</v>
      </c>
      <c r="S867" s="152" t="e">
        <f>VLOOKUP($A867,'SNB-ExchangeRateDaily'!$A$22:$I$11379,9,)</f>
        <v>#N/A</v>
      </c>
    </row>
    <row r="868" spans="1:19">
      <c r="A868" s="155">
        <v>30894</v>
      </c>
      <c r="B868" s="154">
        <v>1.8885999999999998</v>
      </c>
      <c r="C868" s="154">
        <v>3.1760000000000002</v>
      </c>
      <c r="D868" s="154">
        <v>2.4045999999999998</v>
      </c>
      <c r="E868" s="154">
        <v>1.8157999999999999</v>
      </c>
      <c r="F868" s="154" t="s">
        <v>472</v>
      </c>
      <c r="G868" s="154">
        <v>0.99019999999999997</v>
      </c>
      <c r="H868" s="154" t="s">
        <v>472</v>
      </c>
      <c r="I868" s="154">
        <v>2.4554</v>
      </c>
      <c r="J868" s="154"/>
      <c r="L868" s="152">
        <f>VLOOKUP($A868,'SNB-ExchangeRateDaily'!$A$22:$I$11379,2,)</f>
        <v>1.90537</v>
      </c>
      <c r="M868" s="152">
        <f>VLOOKUP($A868,'SNB-ExchangeRateDaily'!$A$22:$I$11379,3,)</f>
        <v>3.2185000000000001</v>
      </c>
      <c r="N868" s="152">
        <f>VLOOKUP($A868,'SNB-ExchangeRateDaily'!$A$22:$I$11379,4,)</f>
        <v>2.4618000000000002</v>
      </c>
      <c r="O868" s="152">
        <f>VLOOKUP($A868,'SNB-ExchangeRateDaily'!$A$22:$I$11379,5,)</f>
        <v>1.873</v>
      </c>
      <c r="P868" s="152" t="str">
        <f>VLOOKUP($A868,'SNB-ExchangeRateDaily'!$A$22:$I$11379,6,)</f>
        <v>M</v>
      </c>
      <c r="Q868" s="152">
        <f>VLOOKUP($A868,'SNB-ExchangeRateDaily'!$A$22:$I$11379,7,)</f>
        <v>1.0033000000000001</v>
      </c>
      <c r="R868" s="152" t="str">
        <f>VLOOKUP($A868,'SNB-ExchangeRateDaily'!$A$22:$I$11379,8,)</f>
        <v>M</v>
      </c>
      <c r="S868" s="152">
        <f>VLOOKUP($A868,'SNB-ExchangeRateDaily'!$A$22:$I$11379,9,)</f>
        <v>2.49654</v>
      </c>
    </row>
    <row r="869" spans="1:19">
      <c r="A869" s="155">
        <v>30925</v>
      </c>
      <c r="B869" s="154">
        <v>1.8725000000000001</v>
      </c>
      <c r="C869" s="154">
        <v>3.1728999999999998</v>
      </c>
      <c r="D869" s="154">
        <v>2.415</v>
      </c>
      <c r="E869" s="154">
        <v>1.8525</v>
      </c>
      <c r="F869" s="154" t="s">
        <v>472</v>
      </c>
      <c r="G869" s="154">
        <v>0.99739999999999995</v>
      </c>
      <c r="H869" s="154" t="s">
        <v>472</v>
      </c>
      <c r="I869" s="154">
        <v>2.4567000000000001</v>
      </c>
      <c r="J869" s="154"/>
      <c r="L869" s="152">
        <f>VLOOKUP($A869,'SNB-ExchangeRateDaily'!$A$22:$I$11379,2,)</f>
        <v>1.8664100000000001</v>
      </c>
      <c r="M869" s="152">
        <f>VLOOKUP($A869,'SNB-ExchangeRateDaily'!$A$22:$I$11379,3,)</f>
        <v>3.1495000000000002</v>
      </c>
      <c r="N869" s="152">
        <f>VLOOKUP($A869,'SNB-ExchangeRateDaily'!$A$22:$I$11379,4,)</f>
        <v>2.4037000000000002</v>
      </c>
      <c r="O869" s="152">
        <f>VLOOKUP($A869,'SNB-ExchangeRateDaily'!$A$22:$I$11379,5,)</f>
        <v>1.8515000000000001</v>
      </c>
      <c r="P869" s="152" t="str">
        <f>VLOOKUP($A869,'SNB-ExchangeRateDaily'!$A$22:$I$11379,6,)</f>
        <v>M</v>
      </c>
      <c r="Q869" s="152">
        <f>VLOOKUP($A869,'SNB-ExchangeRateDaily'!$A$22:$I$11379,7,)</f>
        <v>0.99470000000000003</v>
      </c>
      <c r="R869" s="152" t="str">
        <f>VLOOKUP($A869,'SNB-ExchangeRateDaily'!$A$22:$I$11379,8,)</f>
        <v>M</v>
      </c>
      <c r="S869" s="152">
        <f>VLOOKUP($A869,'SNB-ExchangeRateDaily'!$A$22:$I$11379,9,)</f>
        <v>2.4458099999999998</v>
      </c>
    </row>
    <row r="870" spans="1:19">
      <c r="A870" s="155">
        <v>30955</v>
      </c>
      <c r="B870" s="154">
        <v>1.8517999999999999</v>
      </c>
      <c r="C870" s="154">
        <v>3.1453000000000002</v>
      </c>
      <c r="D870" s="154">
        <v>2.4973999999999998</v>
      </c>
      <c r="E870" s="154">
        <v>1.9018000000000002</v>
      </c>
      <c r="F870" s="154" t="s">
        <v>472</v>
      </c>
      <c r="G870" s="154">
        <v>1.0181</v>
      </c>
      <c r="H870" s="154" t="s">
        <v>472</v>
      </c>
      <c r="I870" s="154">
        <v>2.4986999999999999</v>
      </c>
      <c r="J870" s="154"/>
      <c r="L870" s="152" t="e">
        <f>VLOOKUP($A870,'SNB-ExchangeRateDaily'!$A$22:$I$11379,2,)</f>
        <v>#N/A</v>
      </c>
      <c r="M870" s="152" t="e">
        <f>VLOOKUP($A870,'SNB-ExchangeRateDaily'!$A$22:$I$11379,3,)</f>
        <v>#N/A</v>
      </c>
      <c r="N870" s="152" t="e">
        <f>VLOOKUP($A870,'SNB-ExchangeRateDaily'!$A$22:$I$11379,4,)</f>
        <v>#N/A</v>
      </c>
      <c r="O870" s="152" t="e">
        <f>VLOOKUP($A870,'SNB-ExchangeRateDaily'!$A$22:$I$11379,5,)</f>
        <v>#N/A</v>
      </c>
      <c r="P870" s="152" t="e">
        <f>VLOOKUP($A870,'SNB-ExchangeRateDaily'!$A$22:$I$11379,6,)</f>
        <v>#N/A</v>
      </c>
      <c r="Q870" s="152" t="e">
        <f>VLOOKUP($A870,'SNB-ExchangeRateDaily'!$A$22:$I$11379,7,)</f>
        <v>#N/A</v>
      </c>
      <c r="R870" s="152" t="e">
        <f>VLOOKUP($A870,'SNB-ExchangeRateDaily'!$A$22:$I$11379,8,)</f>
        <v>#N/A</v>
      </c>
      <c r="S870" s="152" t="e">
        <f>VLOOKUP($A870,'SNB-ExchangeRateDaily'!$A$22:$I$11379,9,)</f>
        <v>#N/A</v>
      </c>
    </row>
    <row r="871" spans="1:19">
      <c r="A871" s="155">
        <v>30986</v>
      </c>
      <c r="B871" s="154">
        <v>1.8371</v>
      </c>
      <c r="C871" s="154">
        <v>3.0781000000000001</v>
      </c>
      <c r="D871" s="154">
        <v>2.5234000000000001</v>
      </c>
      <c r="E871" s="154">
        <v>1.9135</v>
      </c>
      <c r="F871" s="154" t="s">
        <v>472</v>
      </c>
      <c r="G871" s="154">
        <v>1.0221</v>
      </c>
      <c r="H871" s="154" t="s">
        <v>472</v>
      </c>
      <c r="I871" s="154">
        <v>2.5059</v>
      </c>
      <c r="J871" s="154"/>
      <c r="L871" s="152">
        <f>VLOOKUP($A871,'SNB-ExchangeRateDaily'!$A$22:$I$11379,2,)</f>
        <v>1.83274</v>
      </c>
      <c r="M871" s="152">
        <f>VLOOKUP($A871,'SNB-ExchangeRateDaily'!$A$22:$I$11379,3,)</f>
        <v>3.028</v>
      </c>
      <c r="N871" s="152">
        <f>VLOOKUP($A871,'SNB-ExchangeRateDaily'!$A$22:$I$11379,4,)</f>
        <v>2.4895</v>
      </c>
      <c r="O871" s="152">
        <f>VLOOKUP($A871,'SNB-ExchangeRateDaily'!$A$22:$I$11379,5,)</f>
        <v>1.8895</v>
      </c>
      <c r="P871" s="152" t="str">
        <f>VLOOKUP($A871,'SNB-ExchangeRateDaily'!$A$22:$I$11379,6,)</f>
        <v>M</v>
      </c>
      <c r="Q871" s="152">
        <f>VLOOKUP($A871,'SNB-ExchangeRateDaily'!$A$22:$I$11379,7,)</f>
        <v>1.0145</v>
      </c>
      <c r="R871" s="152" t="str">
        <f>VLOOKUP($A871,'SNB-ExchangeRateDaily'!$A$22:$I$11379,8,)</f>
        <v>M</v>
      </c>
      <c r="S871" s="152">
        <f>VLOOKUP($A871,'SNB-ExchangeRateDaily'!$A$22:$I$11379,9,)</f>
        <v>2.4826100000000002</v>
      </c>
    </row>
    <row r="872" spans="1:19">
      <c r="A872" s="155">
        <v>31016</v>
      </c>
      <c r="B872" s="154">
        <v>1.8382000000000001</v>
      </c>
      <c r="C872" s="154">
        <v>3.0583</v>
      </c>
      <c r="D872" s="154">
        <v>2.4622999999999999</v>
      </c>
      <c r="E872" s="154">
        <v>1.8702000000000001</v>
      </c>
      <c r="F872" s="154" t="s">
        <v>472</v>
      </c>
      <c r="G872" s="154">
        <v>1.0113000000000001</v>
      </c>
      <c r="H872" s="154" t="s">
        <v>472</v>
      </c>
      <c r="I872" s="154">
        <v>2.4695</v>
      </c>
      <c r="J872" s="154"/>
      <c r="L872" s="152">
        <f>VLOOKUP($A872,'SNB-ExchangeRateDaily'!$A$22:$I$11379,2,)</f>
        <v>1.8367800000000001</v>
      </c>
      <c r="M872" s="152">
        <f>VLOOKUP($A872,'SNB-ExchangeRateDaily'!$A$22:$I$11379,3,)</f>
        <v>3.0535000000000001</v>
      </c>
      <c r="N872" s="152">
        <f>VLOOKUP($A872,'SNB-ExchangeRateDaily'!$A$22:$I$11379,4,)</f>
        <v>2.5438000000000001</v>
      </c>
      <c r="O872" s="152">
        <f>VLOOKUP($A872,'SNB-ExchangeRateDaily'!$A$22:$I$11379,5,)</f>
        <v>1.9224999999999999</v>
      </c>
      <c r="P872" s="152" t="str">
        <f>VLOOKUP($A872,'SNB-ExchangeRateDaily'!$A$22:$I$11379,6,)</f>
        <v>M</v>
      </c>
      <c r="Q872" s="152">
        <f>VLOOKUP($A872,'SNB-ExchangeRateDaily'!$A$22:$I$11379,7,)</f>
        <v>1.0303</v>
      </c>
      <c r="R872" s="152" t="str">
        <f>VLOOKUP($A872,'SNB-ExchangeRateDaily'!$A$22:$I$11379,8,)</f>
        <v>M</v>
      </c>
      <c r="S872" s="152">
        <f>VLOOKUP($A872,'SNB-ExchangeRateDaily'!$A$22:$I$11379,9,)</f>
        <v>2.51858</v>
      </c>
    </row>
    <row r="873" spans="1:19">
      <c r="A873" s="155">
        <v>31047</v>
      </c>
      <c r="B873" s="154">
        <v>1.8411</v>
      </c>
      <c r="C873" s="154">
        <v>3.0426000000000002</v>
      </c>
      <c r="D873" s="154">
        <v>2.5560999999999998</v>
      </c>
      <c r="E873" s="154">
        <v>1.9355</v>
      </c>
      <c r="F873" s="154" t="s">
        <v>472</v>
      </c>
      <c r="G873" s="154">
        <v>1.032</v>
      </c>
      <c r="H873" s="154" t="s">
        <v>472</v>
      </c>
      <c r="I873" s="154">
        <v>2.5259</v>
      </c>
      <c r="J873" s="154"/>
      <c r="L873" s="152">
        <f>VLOOKUP($A873,'SNB-ExchangeRateDaily'!$A$22:$I$11379,2,)</f>
        <v>1.8383</v>
      </c>
      <c r="M873" s="152" t="str">
        <f>VLOOKUP($A873,'SNB-ExchangeRateDaily'!$A$22:$I$11379,3,)</f>
        <v>M</v>
      </c>
      <c r="N873" s="152" t="str">
        <f>VLOOKUP($A873,'SNB-ExchangeRateDaily'!$A$22:$I$11379,4,)</f>
        <v>M</v>
      </c>
      <c r="O873" s="152" t="str">
        <f>VLOOKUP($A873,'SNB-ExchangeRateDaily'!$A$22:$I$11379,5,)</f>
        <v>M</v>
      </c>
      <c r="P873" s="152" t="str">
        <f>VLOOKUP($A873,'SNB-ExchangeRateDaily'!$A$22:$I$11379,6,)</f>
        <v>M</v>
      </c>
      <c r="Q873" s="152" t="str">
        <f>VLOOKUP($A873,'SNB-ExchangeRateDaily'!$A$22:$I$11379,7,)</f>
        <v>M</v>
      </c>
      <c r="R873" s="152" t="str">
        <f>VLOOKUP($A873,'SNB-ExchangeRateDaily'!$A$22:$I$11379,8,)</f>
        <v>M</v>
      </c>
      <c r="S873" s="152" t="str">
        <f>VLOOKUP($A873,'SNB-ExchangeRateDaily'!$A$22:$I$11379,9,)</f>
        <v>M</v>
      </c>
    </row>
    <row r="874" spans="1:19">
      <c r="A874" s="155">
        <v>31078</v>
      </c>
      <c r="B874" s="154">
        <v>1.8647</v>
      </c>
      <c r="C874" s="154">
        <v>2.9961000000000002</v>
      </c>
      <c r="D874" s="154">
        <v>2.6574</v>
      </c>
      <c r="E874" s="154">
        <v>2.0081000000000002</v>
      </c>
      <c r="F874" s="154" t="s">
        <v>472</v>
      </c>
      <c r="G874" s="154">
        <v>1.0457000000000001</v>
      </c>
      <c r="H874" s="154" t="s">
        <v>472</v>
      </c>
      <c r="I874" s="154">
        <v>2.5928</v>
      </c>
      <c r="J874" s="154"/>
      <c r="L874" s="152">
        <f>VLOOKUP($A874,'SNB-ExchangeRateDaily'!$A$22:$I$11379,2,)</f>
        <v>1.8807100000000001</v>
      </c>
      <c r="M874" s="152">
        <f>VLOOKUP($A874,'SNB-ExchangeRateDaily'!$A$22:$I$11379,3,)</f>
        <v>3.0150000000000001</v>
      </c>
      <c r="N874" s="152">
        <f>VLOOKUP($A874,'SNB-ExchangeRateDaily'!$A$22:$I$11379,4,)</f>
        <v>2.6775000000000002</v>
      </c>
      <c r="O874" s="152">
        <f>VLOOKUP($A874,'SNB-ExchangeRateDaily'!$A$22:$I$11379,5,)</f>
        <v>2.0154999999999998</v>
      </c>
      <c r="P874" s="152" t="str">
        <f>VLOOKUP($A874,'SNB-ExchangeRateDaily'!$A$22:$I$11379,6,)</f>
        <v>M</v>
      </c>
      <c r="Q874" s="152">
        <f>VLOOKUP($A874,'SNB-ExchangeRateDaily'!$A$22:$I$11379,7,)</f>
        <v>1.0506</v>
      </c>
      <c r="R874" s="152" t="str">
        <f>VLOOKUP($A874,'SNB-ExchangeRateDaily'!$A$22:$I$11379,8,)</f>
        <v>M</v>
      </c>
      <c r="S874" s="152">
        <f>VLOOKUP($A874,'SNB-ExchangeRateDaily'!$A$22:$I$11379,9,)</f>
        <v>2.6105399999999999</v>
      </c>
    </row>
    <row r="875" spans="1:19">
      <c r="A875" s="155">
        <v>31106</v>
      </c>
      <c r="B875" s="154">
        <v>1.8896999999999999</v>
      </c>
      <c r="C875" s="154">
        <v>3.0626000000000002</v>
      </c>
      <c r="D875" s="154">
        <v>2.7959000000000001</v>
      </c>
      <c r="E875" s="154">
        <v>2.0691999999999999</v>
      </c>
      <c r="F875" s="154" t="s">
        <v>472</v>
      </c>
      <c r="G875" s="154">
        <v>1.0734999999999999</v>
      </c>
      <c r="H875" s="154" t="s">
        <v>472</v>
      </c>
      <c r="I875" s="154">
        <v>2.6898999999999997</v>
      </c>
      <c r="J875" s="154"/>
      <c r="L875" s="152">
        <f>VLOOKUP($A875,'SNB-ExchangeRateDaily'!$A$22:$I$11379,2,)</f>
        <v>1.89411</v>
      </c>
      <c r="M875" s="152">
        <f>VLOOKUP($A875,'SNB-ExchangeRateDaily'!$A$22:$I$11379,3,)</f>
        <v>3.08</v>
      </c>
      <c r="N875" s="152">
        <f>VLOOKUP($A875,'SNB-ExchangeRateDaily'!$A$22:$I$11379,4,)</f>
        <v>2.823</v>
      </c>
      <c r="O875" s="152">
        <f>VLOOKUP($A875,'SNB-ExchangeRateDaily'!$A$22:$I$11379,5,)</f>
        <v>2.0529999999999999</v>
      </c>
      <c r="P875" s="152" t="str">
        <f>VLOOKUP($A875,'SNB-ExchangeRateDaily'!$A$22:$I$11379,6,)</f>
        <v>M</v>
      </c>
      <c r="Q875" s="152">
        <f>VLOOKUP($A875,'SNB-ExchangeRateDaily'!$A$22:$I$11379,7,)</f>
        <v>1.0913999999999999</v>
      </c>
      <c r="R875" s="152" t="str">
        <f>VLOOKUP($A875,'SNB-ExchangeRateDaily'!$A$22:$I$11379,8,)</f>
        <v>M</v>
      </c>
      <c r="S875" s="152">
        <f>VLOOKUP($A875,'SNB-ExchangeRateDaily'!$A$22:$I$11379,9,)</f>
        <v>2.7161200000000001</v>
      </c>
    </row>
    <row r="876" spans="1:19">
      <c r="A876" s="155">
        <v>31137</v>
      </c>
      <c r="B876" s="154">
        <v>1.8942999999999999</v>
      </c>
      <c r="C876" s="154">
        <v>3.1417999999999999</v>
      </c>
      <c r="D876" s="154">
        <v>2.8092000000000001</v>
      </c>
      <c r="E876" s="154">
        <v>2.0278</v>
      </c>
      <c r="F876" s="154" t="s">
        <v>472</v>
      </c>
      <c r="G876" s="154">
        <v>1.0869</v>
      </c>
      <c r="H876" s="154" t="s">
        <v>472</v>
      </c>
      <c r="I876" s="154">
        <v>2.7092999999999998</v>
      </c>
      <c r="J876" s="154"/>
      <c r="L876" s="152" t="e">
        <f>VLOOKUP($A876,'SNB-ExchangeRateDaily'!$A$22:$I$11379,2,)</f>
        <v>#N/A</v>
      </c>
      <c r="M876" s="152" t="e">
        <f>VLOOKUP($A876,'SNB-ExchangeRateDaily'!$A$22:$I$11379,3,)</f>
        <v>#N/A</v>
      </c>
      <c r="N876" s="152" t="e">
        <f>VLOOKUP($A876,'SNB-ExchangeRateDaily'!$A$22:$I$11379,4,)</f>
        <v>#N/A</v>
      </c>
      <c r="O876" s="152" t="e">
        <f>VLOOKUP($A876,'SNB-ExchangeRateDaily'!$A$22:$I$11379,5,)</f>
        <v>#N/A</v>
      </c>
      <c r="P876" s="152" t="e">
        <f>VLOOKUP($A876,'SNB-ExchangeRateDaily'!$A$22:$I$11379,6,)</f>
        <v>#N/A</v>
      </c>
      <c r="Q876" s="152" t="e">
        <f>VLOOKUP($A876,'SNB-ExchangeRateDaily'!$A$22:$I$11379,7,)</f>
        <v>#N/A</v>
      </c>
      <c r="R876" s="152" t="e">
        <f>VLOOKUP($A876,'SNB-ExchangeRateDaily'!$A$22:$I$11379,8,)</f>
        <v>#N/A</v>
      </c>
      <c r="S876" s="152" t="e">
        <f>VLOOKUP($A876,'SNB-ExchangeRateDaily'!$A$22:$I$11379,9,)</f>
        <v>#N/A</v>
      </c>
    </row>
    <row r="877" spans="1:19">
      <c r="A877" s="155">
        <v>31167</v>
      </c>
      <c r="B877" s="154">
        <v>1.8734999999999999</v>
      </c>
      <c r="C877" s="154">
        <v>3.2113999999999998</v>
      </c>
      <c r="D877" s="154">
        <v>2.5829</v>
      </c>
      <c r="E877" s="154">
        <v>1.8927</v>
      </c>
      <c r="F877" s="154" t="s">
        <v>472</v>
      </c>
      <c r="G877" s="154">
        <v>1.0273000000000001</v>
      </c>
      <c r="H877" s="154" t="s">
        <v>472</v>
      </c>
      <c r="I877" s="154">
        <v>2.5642</v>
      </c>
      <c r="J877" s="154"/>
      <c r="L877" s="152">
        <f>VLOOKUP($A877,'SNB-ExchangeRateDaily'!$A$22:$I$11379,2,)</f>
        <v>1.87117</v>
      </c>
      <c r="M877" s="152">
        <f>VLOOKUP($A877,'SNB-ExchangeRateDaily'!$A$22:$I$11379,3,)</f>
        <v>3.2054999999999998</v>
      </c>
      <c r="N877" s="152">
        <f>VLOOKUP($A877,'SNB-ExchangeRateDaily'!$A$22:$I$11379,4,)</f>
        <v>2.58</v>
      </c>
      <c r="O877" s="152">
        <f>VLOOKUP($A877,'SNB-ExchangeRateDaily'!$A$22:$I$11379,5,)</f>
        <v>1.889</v>
      </c>
      <c r="P877" s="152" t="str">
        <f>VLOOKUP($A877,'SNB-ExchangeRateDaily'!$A$22:$I$11379,6,)</f>
        <v>M</v>
      </c>
      <c r="Q877" s="152">
        <f>VLOOKUP($A877,'SNB-ExchangeRateDaily'!$A$22:$I$11379,7,)</f>
        <v>1.0248999999999999</v>
      </c>
      <c r="R877" s="152" t="str">
        <f>VLOOKUP($A877,'SNB-ExchangeRateDaily'!$A$22:$I$11379,8,)</f>
        <v>M</v>
      </c>
      <c r="S877" s="152">
        <f>VLOOKUP($A877,'SNB-ExchangeRateDaily'!$A$22:$I$11379,9,)</f>
        <v>2.5626799999999998</v>
      </c>
    </row>
    <row r="878" spans="1:19">
      <c r="A878" s="155">
        <v>31198</v>
      </c>
      <c r="B878" s="154">
        <v>1.8854</v>
      </c>
      <c r="C878" s="154">
        <v>3.2606999999999999</v>
      </c>
      <c r="D878" s="154">
        <v>2.6194999999999999</v>
      </c>
      <c r="E878" s="154">
        <v>1.9031</v>
      </c>
      <c r="F878" s="154" t="s">
        <v>472</v>
      </c>
      <c r="G878" s="154">
        <v>1.0401</v>
      </c>
      <c r="H878" s="154" t="s">
        <v>472</v>
      </c>
      <c r="I878" s="154">
        <v>2.5918999999999999</v>
      </c>
      <c r="J878" s="154"/>
      <c r="L878" s="152">
        <f>VLOOKUP($A878,'SNB-ExchangeRateDaily'!$A$22:$I$11379,2,)</f>
        <v>1.8951</v>
      </c>
      <c r="M878" s="152">
        <f>VLOOKUP($A878,'SNB-ExchangeRateDaily'!$A$22:$I$11379,3,)</f>
        <v>3.319</v>
      </c>
      <c r="N878" s="152">
        <f>VLOOKUP($A878,'SNB-ExchangeRateDaily'!$A$22:$I$11379,4,)</f>
        <v>2.6074999999999999</v>
      </c>
      <c r="O878" s="152">
        <f>VLOOKUP($A878,'SNB-ExchangeRateDaily'!$A$22:$I$11379,5,)</f>
        <v>1.8919999999999999</v>
      </c>
      <c r="P878" s="152" t="str">
        <f>VLOOKUP($A878,'SNB-ExchangeRateDaily'!$A$22:$I$11379,6,)</f>
        <v>M</v>
      </c>
      <c r="Q878" s="152">
        <f>VLOOKUP($A878,'SNB-ExchangeRateDaily'!$A$22:$I$11379,7,)</f>
        <v>1.0349999999999999</v>
      </c>
      <c r="R878" s="152" t="str">
        <f>VLOOKUP($A878,'SNB-ExchangeRateDaily'!$A$22:$I$11379,8,)</f>
        <v>M</v>
      </c>
      <c r="S878" s="152">
        <f>VLOOKUP($A878,'SNB-ExchangeRateDaily'!$A$22:$I$11379,9,)</f>
        <v>2.5886200000000001</v>
      </c>
    </row>
    <row r="879" spans="1:19">
      <c r="A879" s="155">
        <v>31228</v>
      </c>
      <c r="B879" s="154">
        <v>1.8841999999999999</v>
      </c>
      <c r="C879" s="154">
        <v>3.2898000000000001</v>
      </c>
      <c r="D879" s="154">
        <v>2.5701999999999998</v>
      </c>
      <c r="E879" s="154">
        <v>1.8789</v>
      </c>
      <c r="F879" s="154" t="s">
        <v>472</v>
      </c>
      <c r="G879" s="154">
        <v>1.0323</v>
      </c>
      <c r="H879" s="154" t="s">
        <v>472</v>
      </c>
      <c r="I879" s="154">
        <v>2.5628000000000002</v>
      </c>
      <c r="J879" s="154"/>
      <c r="L879" s="152" t="e">
        <f>VLOOKUP($A879,'SNB-ExchangeRateDaily'!$A$22:$I$11379,2,)</f>
        <v>#N/A</v>
      </c>
      <c r="M879" s="152" t="e">
        <f>VLOOKUP($A879,'SNB-ExchangeRateDaily'!$A$22:$I$11379,3,)</f>
        <v>#N/A</v>
      </c>
      <c r="N879" s="152" t="e">
        <f>VLOOKUP($A879,'SNB-ExchangeRateDaily'!$A$22:$I$11379,4,)</f>
        <v>#N/A</v>
      </c>
      <c r="O879" s="152" t="e">
        <f>VLOOKUP($A879,'SNB-ExchangeRateDaily'!$A$22:$I$11379,5,)</f>
        <v>#N/A</v>
      </c>
      <c r="P879" s="152" t="e">
        <f>VLOOKUP($A879,'SNB-ExchangeRateDaily'!$A$22:$I$11379,6,)</f>
        <v>#N/A</v>
      </c>
      <c r="Q879" s="152" t="e">
        <f>VLOOKUP($A879,'SNB-ExchangeRateDaily'!$A$22:$I$11379,7,)</f>
        <v>#N/A</v>
      </c>
      <c r="R879" s="152" t="e">
        <f>VLOOKUP($A879,'SNB-ExchangeRateDaily'!$A$22:$I$11379,8,)</f>
        <v>#N/A</v>
      </c>
      <c r="S879" s="152" t="e">
        <f>VLOOKUP($A879,'SNB-ExchangeRateDaily'!$A$22:$I$11379,9,)</f>
        <v>#N/A</v>
      </c>
    </row>
    <row r="880" spans="1:19">
      <c r="A880" s="155">
        <v>31259</v>
      </c>
      <c r="B880" s="154">
        <v>1.8633</v>
      </c>
      <c r="C880" s="154">
        <v>3.3245</v>
      </c>
      <c r="D880" s="154">
        <v>2.4182000000000001</v>
      </c>
      <c r="E880" s="154">
        <v>1.7867999999999999</v>
      </c>
      <c r="F880" s="154" t="s">
        <v>472</v>
      </c>
      <c r="G880" s="154">
        <v>1.0005999999999999</v>
      </c>
      <c r="H880" s="154" t="s">
        <v>472</v>
      </c>
      <c r="I880" s="154">
        <v>2.4632999999999998</v>
      </c>
      <c r="J880" s="154"/>
      <c r="L880" s="152">
        <f>VLOOKUP($A880,'SNB-ExchangeRateDaily'!$A$22:$I$11379,2,)</f>
        <v>1.8313000000000001</v>
      </c>
      <c r="M880" s="152">
        <f>VLOOKUP($A880,'SNB-ExchangeRateDaily'!$A$22:$I$11379,3,)</f>
        <v>3.2610000000000001</v>
      </c>
      <c r="N880" s="152">
        <f>VLOOKUP($A880,'SNB-ExchangeRateDaily'!$A$22:$I$11379,4,)</f>
        <v>2.2835000000000001</v>
      </c>
      <c r="O880" s="152">
        <f>VLOOKUP($A880,'SNB-ExchangeRateDaily'!$A$22:$I$11379,5,)</f>
        <v>1.6875</v>
      </c>
      <c r="P880" s="152" t="str">
        <f>VLOOKUP($A880,'SNB-ExchangeRateDaily'!$A$22:$I$11379,6,)</f>
        <v>M</v>
      </c>
      <c r="Q880" s="152">
        <f>VLOOKUP($A880,'SNB-ExchangeRateDaily'!$A$22:$I$11379,7,)</f>
        <v>0.96540000000000004</v>
      </c>
      <c r="R880" s="152" t="str">
        <f>VLOOKUP($A880,'SNB-ExchangeRateDaily'!$A$22:$I$11379,8,)</f>
        <v>M</v>
      </c>
      <c r="S880" s="152">
        <f>VLOOKUP($A880,'SNB-ExchangeRateDaily'!$A$22:$I$11379,9,)</f>
        <v>2.3652000000000002</v>
      </c>
    </row>
    <row r="881" spans="1:19">
      <c r="A881" s="155">
        <v>31290</v>
      </c>
      <c r="B881" s="154">
        <v>1.8281000000000001</v>
      </c>
      <c r="C881" s="154">
        <v>3.1737000000000002</v>
      </c>
      <c r="D881" s="154">
        <v>2.2888999999999999</v>
      </c>
      <c r="E881" s="154">
        <v>1.6867999999999999</v>
      </c>
      <c r="F881" s="154" t="s">
        <v>472</v>
      </c>
      <c r="G881" s="154">
        <v>0.96499999999999997</v>
      </c>
      <c r="H881" s="154" t="s">
        <v>472</v>
      </c>
      <c r="I881" s="154">
        <v>2.3679000000000001</v>
      </c>
      <c r="J881" s="154"/>
      <c r="L881" s="152" t="e">
        <f>VLOOKUP($A881,'SNB-ExchangeRateDaily'!$A$22:$I$11379,2,)</f>
        <v>#N/A</v>
      </c>
      <c r="M881" s="152" t="e">
        <f>VLOOKUP($A881,'SNB-ExchangeRateDaily'!$A$22:$I$11379,3,)</f>
        <v>#N/A</v>
      </c>
      <c r="N881" s="152" t="e">
        <f>VLOOKUP($A881,'SNB-ExchangeRateDaily'!$A$22:$I$11379,4,)</f>
        <v>#N/A</v>
      </c>
      <c r="O881" s="152" t="e">
        <f>VLOOKUP($A881,'SNB-ExchangeRateDaily'!$A$22:$I$11379,5,)</f>
        <v>#N/A</v>
      </c>
      <c r="P881" s="152" t="e">
        <f>VLOOKUP($A881,'SNB-ExchangeRateDaily'!$A$22:$I$11379,6,)</f>
        <v>#N/A</v>
      </c>
      <c r="Q881" s="152" t="e">
        <f>VLOOKUP($A881,'SNB-ExchangeRateDaily'!$A$22:$I$11379,7,)</f>
        <v>#N/A</v>
      </c>
      <c r="R881" s="152" t="e">
        <f>VLOOKUP($A881,'SNB-ExchangeRateDaily'!$A$22:$I$11379,8,)</f>
        <v>#N/A</v>
      </c>
      <c r="S881" s="152" t="e">
        <f>VLOOKUP($A881,'SNB-ExchangeRateDaily'!$A$22:$I$11379,9,)</f>
        <v>#N/A</v>
      </c>
    </row>
    <row r="882" spans="1:19">
      <c r="A882" s="155">
        <v>31320</v>
      </c>
      <c r="B882" s="154">
        <v>1.8315000000000001</v>
      </c>
      <c r="C882" s="154">
        <v>3.1842999999999999</v>
      </c>
      <c r="D882" s="154">
        <v>2.3345000000000002</v>
      </c>
      <c r="E882" s="154">
        <v>1.7035</v>
      </c>
      <c r="F882" s="154" t="s">
        <v>472</v>
      </c>
      <c r="G882" s="154">
        <v>0.98529999999999995</v>
      </c>
      <c r="H882" s="154" t="s">
        <v>472</v>
      </c>
      <c r="I882" s="154">
        <v>2.3976999999999999</v>
      </c>
      <c r="J882" s="154"/>
      <c r="L882" s="152">
        <f>VLOOKUP($A882,'SNB-ExchangeRateDaily'!$A$22:$I$11379,2,)</f>
        <v>1.8102499999999999</v>
      </c>
      <c r="M882" s="152">
        <f>VLOOKUP($A882,'SNB-ExchangeRateDaily'!$A$22:$I$11379,3,)</f>
        <v>3.052</v>
      </c>
      <c r="N882" s="152">
        <f>VLOOKUP($A882,'SNB-ExchangeRateDaily'!$A$22:$I$11379,4,)</f>
        <v>2.1814999999999998</v>
      </c>
      <c r="O882" s="152">
        <f>VLOOKUP($A882,'SNB-ExchangeRateDaily'!$A$22:$I$11379,5,)</f>
        <v>1.5874999999999999</v>
      </c>
      <c r="P882" s="152" t="str">
        <f>VLOOKUP($A882,'SNB-ExchangeRateDaily'!$A$22:$I$11379,6,)</f>
        <v>M</v>
      </c>
      <c r="Q882" s="152">
        <f>VLOOKUP($A882,'SNB-ExchangeRateDaily'!$A$22:$I$11379,7,)</f>
        <v>1.0089999999999999</v>
      </c>
      <c r="R882" s="152" t="str">
        <f>VLOOKUP($A882,'SNB-ExchangeRateDaily'!$A$22:$I$11379,8,)</f>
        <v>M</v>
      </c>
      <c r="S882" s="152">
        <f>VLOOKUP($A882,'SNB-ExchangeRateDaily'!$A$22:$I$11379,9,)</f>
        <v>2.3105500000000001</v>
      </c>
    </row>
    <row r="883" spans="1:19">
      <c r="A883" s="155">
        <v>31351</v>
      </c>
      <c r="B883" s="154">
        <v>1.8127</v>
      </c>
      <c r="C883" s="154">
        <v>3.0815999999999999</v>
      </c>
      <c r="D883" s="154">
        <v>2.1663999999999999</v>
      </c>
      <c r="E883" s="154">
        <v>1.5847</v>
      </c>
      <c r="F883" s="154" t="s">
        <v>472</v>
      </c>
      <c r="G883" s="154">
        <v>1.0086999999999999</v>
      </c>
      <c r="H883" s="154" t="s">
        <v>472</v>
      </c>
      <c r="I883" s="154">
        <v>2.3092000000000001</v>
      </c>
      <c r="J883" s="154"/>
      <c r="L883" s="152">
        <f>VLOOKUP($A883,'SNB-ExchangeRateDaily'!$A$22:$I$11379,2,)</f>
        <v>1.81464</v>
      </c>
      <c r="M883" s="152">
        <f>VLOOKUP($A883,'SNB-ExchangeRateDaily'!$A$22:$I$11379,3,)</f>
        <v>3.0945</v>
      </c>
      <c r="N883" s="152">
        <f>VLOOKUP($A883,'SNB-ExchangeRateDaily'!$A$22:$I$11379,4,)</f>
        <v>2.1459999999999999</v>
      </c>
      <c r="O883" s="152">
        <f>VLOOKUP($A883,'SNB-ExchangeRateDaily'!$A$22:$I$11379,5,)</f>
        <v>1.569</v>
      </c>
      <c r="P883" s="152" t="str">
        <f>VLOOKUP($A883,'SNB-ExchangeRateDaily'!$A$22:$I$11379,6,)</f>
        <v>M</v>
      </c>
      <c r="Q883" s="152">
        <f>VLOOKUP($A883,'SNB-ExchangeRateDaily'!$A$22:$I$11379,7,)</f>
        <v>1.0146999999999999</v>
      </c>
      <c r="R883" s="152" t="str">
        <f>VLOOKUP($A883,'SNB-ExchangeRateDaily'!$A$22:$I$11379,8,)</f>
        <v>M</v>
      </c>
      <c r="S883" s="152">
        <f>VLOOKUP($A883,'SNB-ExchangeRateDaily'!$A$22:$I$11379,9,)</f>
        <v>2.3013699999999999</v>
      </c>
    </row>
    <row r="884" spans="1:19">
      <c r="A884" s="155">
        <v>31381</v>
      </c>
      <c r="B884" s="154">
        <v>1.8134000000000001</v>
      </c>
      <c r="C884" s="154">
        <v>3.0625</v>
      </c>
      <c r="D884" s="154">
        <v>2.1280999999999999</v>
      </c>
      <c r="E884" s="154">
        <v>1.5465</v>
      </c>
      <c r="F884" s="154" t="s">
        <v>472</v>
      </c>
      <c r="G884" s="154">
        <v>1.0432999999999999</v>
      </c>
      <c r="H884" s="154" t="s">
        <v>472</v>
      </c>
      <c r="I884" s="154">
        <v>2.2995000000000001</v>
      </c>
      <c r="J884" s="154"/>
      <c r="L884" s="152" t="e">
        <f>VLOOKUP($A884,'SNB-ExchangeRateDaily'!$A$22:$I$11379,2,)</f>
        <v>#N/A</v>
      </c>
      <c r="M884" s="152" t="e">
        <f>VLOOKUP($A884,'SNB-ExchangeRateDaily'!$A$22:$I$11379,3,)</f>
        <v>#N/A</v>
      </c>
      <c r="N884" s="152" t="e">
        <f>VLOOKUP($A884,'SNB-ExchangeRateDaily'!$A$22:$I$11379,4,)</f>
        <v>#N/A</v>
      </c>
      <c r="O884" s="152" t="e">
        <f>VLOOKUP($A884,'SNB-ExchangeRateDaily'!$A$22:$I$11379,5,)</f>
        <v>#N/A</v>
      </c>
      <c r="P884" s="152" t="e">
        <f>VLOOKUP($A884,'SNB-ExchangeRateDaily'!$A$22:$I$11379,6,)</f>
        <v>#N/A</v>
      </c>
      <c r="Q884" s="152" t="e">
        <f>VLOOKUP($A884,'SNB-ExchangeRateDaily'!$A$22:$I$11379,7,)</f>
        <v>#N/A</v>
      </c>
      <c r="R884" s="152" t="e">
        <f>VLOOKUP($A884,'SNB-ExchangeRateDaily'!$A$22:$I$11379,8,)</f>
        <v>#N/A</v>
      </c>
      <c r="S884" s="152" t="e">
        <f>VLOOKUP($A884,'SNB-ExchangeRateDaily'!$A$22:$I$11379,9,)</f>
        <v>#N/A</v>
      </c>
    </row>
    <row r="885" spans="1:19">
      <c r="A885" s="155">
        <v>31412</v>
      </c>
      <c r="B885" s="154">
        <v>1.8365</v>
      </c>
      <c r="C885" s="154">
        <v>3.0438000000000001</v>
      </c>
      <c r="D885" s="154">
        <v>2.1032999999999999</v>
      </c>
      <c r="E885" s="154">
        <v>1.5079</v>
      </c>
      <c r="F885" s="154" t="s">
        <v>472</v>
      </c>
      <c r="G885" s="154">
        <v>1.0374000000000001</v>
      </c>
      <c r="H885" s="154" t="s">
        <v>472</v>
      </c>
      <c r="I885" s="154">
        <v>2.2936999999999999</v>
      </c>
      <c r="J885" s="154"/>
      <c r="L885" s="152">
        <f>VLOOKUP($A885,'SNB-ExchangeRateDaily'!$A$22:$I$11379,2,)</f>
        <v>1.84023</v>
      </c>
      <c r="M885" s="152">
        <f>VLOOKUP($A885,'SNB-ExchangeRateDaily'!$A$22:$I$11379,3,)</f>
        <v>2.9845000000000002</v>
      </c>
      <c r="N885" s="152">
        <f>VLOOKUP($A885,'SNB-ExchangeRateDaily'!$A$22:$I$11379,4,)</f>
        <v>2.0720000000000001</v>
      </c>
      <c r="O885" s="152">
        <f>VLOOKUP($A885,'SNB-ExchangeRateDaily'!$A$22:$I$11379,5,)</f>
        <v>1.482</v>
      </c>
      <c r="P885" s="152" t="str">
        <f>VLOOKUP($A885,'SNB-ExchangeRateDaily'!$A$22:$I$11379,6,)</f>
        <v>M</v>
      </c>
      <c r="Q885" s="152">
        <f>VLOOKUP($A885,'SNB-ExchangeRateDaily'!$A$22:$I$11379,7,)</f>
        <v>1.0323</v>
      </c>
      <c r="R885" s="152" t="str">
        <f>VLOOKUP($A885,'SNB-ExchangeRateDaily'!$A$22:$I$11379,8,)</f>
        <v>M</v>
      </c>
      <c r="S885" s="152" t="str">
        <f>VLOOKUP($A885,'SNB-ExchangeRateDaily'!$A$22:$I$11379,9,)</f>
        <v>M</v>
      </c>
    </row>
    <row r="886" spans="1:19">
      <c r="A886" s="155">
        <v>31443</v>
      </c>
      <c r="B886" s="154">
        <v>1.8433999999999999</v>
      </c>
      <c r="C886" s="154">
        <v>2.9468999999999999</v>
      </c>
      <c r="D886" s="154">
        <v>2.0668000000000002</v>
      </c>
      <c r="E886" s="154">
        <v>1.4689999999999999</v>
      </c>
      <c r="F886" s="154" t="s">
        <v>472</v>
      </c>
      <c r="G886" s="154">
        <v>1.0324</v>
      </c>
      <c r="H886" s="154" t="s">
        <v>472</v>
      </c>
      <c r="I886" s="154">
        <v>2.2711999999999999</v>
      </c>
      <c r="J886" s="154"/>
      <c r="L886" s="152">
        <f>VLOOKUP($A886,'SNB-ExchangeRateDaily'!$A$22:$I$11379,2,)</f>
        <v>1.83866</v>
      </c>
      <c r="M886" s="152">
        <f>VLOOKUP($A886,'SNB-ExchangeRateDaily'!$A$22:$I$11379,3,)</f>
        <v>2.8555000000000001</v>
      </c>
      <c r="N886" s="152">
        <f>VLOOKUP($A886,'SNB-ExchangeRateDaily'!$A$22:$I$11379,4,)</f>
        <v>2.0185</v>
      </c>
      <c r="O886" s="152">
        <f>VLOOKUP($A886,'SNB-ExchangeRateDaily'!$A$22:$I$11379,5,)</f>
        <v>1.4155</v>
      </c>
      <c r="P886" s="152" t="str">
        <f>VLOOKUP($A886,'SNB-ExchangeRateDaily'!$A$22:$I$11379,6,)</f>
        <v>M</v>
      </c>
      <c r="Q886" s="152">
        <f>VLOOKUP($A886,'SNB-ExchangeRateDaily'!$A$22:$I$11379,7,)</f>
        <v>1.0476000000000001</v>
      </c>
      <c r="R886" s="152" t="str">
        <f>VLOOKUP($A886,'SNB-ExchangeRateDaily'!$A$22:$I$11379,8,)</f>
        <v>M</v>
      </c>
      <c r="S886" s="152">
        <f>VLOOKUP($A886,'SNB-ExchangeRateDaily'!$A$22:$I$11379,9,)</f>
        <v>2.2539699999999998</v>
      </c>
    </row>
    <row r="887" spans="1:19">
      <c r="A887" s="155">
        <v>31471</v>
      </c>
      <c r="B887" s="154">
        <v>1.8125</v>
      </c>
      <c r="C887" s="154">
        <v>2.7909999999999999</v>
      </c>
      <c r="D887" s="154">
        <v>1.9557</v>
      </c>
      <c r="E887" s="154">
        <v>1.3908</v>
      </c>
      <c r="F887" s="154" t="s">
        <v>472</v>
      </c>
      <c r="G887" s="154">
        <v>1.0584</v>
      </c>
      <c r="H887" s="154" t="s">
        <v>472</v>
      </c>
      <c r="I887" s="154">
        <v>2.2067999999999999</v>
      </c>
      <c r="J887" s="154"/>
      <c r="L887" s="152">
        <f>VLOOKUP($A887,'SNB-ExchangeRateDaily'!$A$22:$I$11379,2,)</f>
        <v>1.8186100000000001</v>
      </c>
      <c r="M887" s="152">
        <f>VLOOKUP($A887,'SNB-ExchangeRateDaily'!$A$22:$I$11379,3,)</f>
        <v>2.75</v>
      </c>
      <c r="N887" s="152">
        <f>VLOOKUP($A887,'SNB-ExchangeRateDaily'!$A$22:$I$11379,4,)</f>
        <v>1.8754999999999999</v>
      </c>
      <c r="O887" s="152">
        <f>VLOOKUP($A887,'SNB-ExchangeRateDaily'!$A$22:$I$11379,5,)</f>
        <v>1.3129999999999999</v>
      </c>
      <c r="P887" s="152" t="str">
        <f>VLOOKUP($A887,'SNB-ExchangeRateDaily'!$A$22:$I$11379,6,)</f>
        <v>M</v>
      </c>
      <c r="Q887" s="152">
        <f>VLOOKUP($A887,'SNB-ExchangeRateDaily'!$A$22:$I$11379,7,)</f>
        <v>1.0399</v>
      </c>
      <c r="R887" s="152" t="str">
        <f>VLOOKUP($A887,'SNB-ExchangeRateDaily'!$A$22:$I$11379,8,)</f>
        <v>M</v>
      </c>
      <c r="S887" s="152">
        <f>VLOOKUP($A887,'SNB-ExchangeRateDaily'!$A$22:$I$11379,9,)</f>
        <v>2.1637300000000002</v>
      </c>
    </row>
    <row r="888" spans="1:19">
      <c r="A888" s="155">
        <v>31502</v>
      </c>
      <c r="B888" s="154">
        <v>1.8204</v>
      </c>
      <c r="C888" s="154">
        <v>2.7951000000000001</v>
      </c>
      <c r="D888" s="154">
        <v>1.9066000000000001</v>
      </c>
      <c r="E888" s="154">
        <v>1.3566</v>
      </c>
      <c r="F888" s="154" t="s">
        <v>472</v>
      </c>
      <c r="G888" s="154">
        <v>1.0670999999999999</v>
      </c>
      <c r="H888" s="154" t="s">
        <v>472</v>
      </c>
      <c r="I888" s="154">
        <v>2.1913999999999998</v>
      </c>
      <c r="J888" s="154"/>
      <c r="L888" s="152" t="str">
        <f>VLOOKUP($A888,'SNB-ExchangeRateDaily'!$A$22:$I$11379,2,)</f>
        <v>M</v>
      </c>
      <c r="M888" s="152" t="str">
        <f>VLOOKUP($A888,'SNB-ExchangeRateDaily'!$A$22:$I$11379,3,)</f>
        <v>M</v>
      </c>
      <c r="N888" s="152" t="str">
        <f>VLOOKUP($A888,'SNB-ExchangeRateDaily'!$A$22:$I$11379,4,)</f>
        <v>M</v>
      </c>
      <c r="O888" s="152" t="str">
        <f>VLOOKUP($A888,'SNB-ExchangeRateDaily'!$A$22:$I$11379,5,)</f>
        <v>M</v>
      </c>
      <c r="P888" s="152" t="str">
        <f>VLOOKUP($A888,'SNB-ExchangeRateDaily'!$A$22:$I$11379,6,)</f>
        <v>M</v>
      </c>
      <c r="Q888" s="152" t="str">
        <f>VLOOKUP($A888,'SNB-ExchangeRateDaily'!$A$22:$I$11379,7,)</f>
        <v>M</v>
      </c>
      <c r="R888" s="152" t="str">
        <f>VLOOKUP($A888,'SNB-ExchangeRateDaily'!$A$22:$I$11379,8,)</f>
        <v>M</v>
      </c>
      <c r="S888" s="152" t="str">
        <f>VLOOKUP($A888,'SNB-ExchangeRateDaily'!$A$22:$I$11379,9,)</f>
        <v>M</v>
      </c>
    </row>
    <row r="889" spans="1:19">
      <c r="A889" s="155">
        <v>31532</v>
      </c>
      <c r="B889" s="154">
        <v>1.8037999999999998</v>
      </c>
      <c r="C889" s="154">
        <v>2.8454999999999999</v>
      </c>
      <c r="D889" s="154">
        <v>1.9034</v>
      </c>
      <c r="E889" s="154">
        <v>1.3712</v>
      </c>
      <c r="F889" s="154" t="s">
        <v>472</v>
      </c>
      <c r="G889" s="154">
        <v>1.0861000000000001</v>
      </c>
      <c r="H889" s="154" t="s">
        <v>472</v>
      </c>
      <c r="I889" s="154">
        <v>2.1896</v>
      </c>
      <c r="J889" s="154"/>
      <c r="L889" s="152">
        <f>VLOOKUP($A889,'SNB-ExchangeRateDaily'!$A$22:$I$11379,2,)</f>
        <v>1.8021500000000001</v>
      </c>
      <c r="M889" s="152">
        <f>VLOOKUP($A889,'SNB-ExchangeRateDaily'!$A$22:$I$11379,3,)</f>
        <v>2.8245</v>
      </c>
      <c r="N889" s="152">
        <f>VLOOKUP($A889,'SNB-ExchangeRateDaily'!$A$22:$I$11379,4,)</f>
        <v>1.8265</v>
      </c>
      <c r="O889" s="152">
        <f>VLOOKUP($A889,'SNB-ExchangeRateDaily'!$A$22:$I$11379,5,)</f>
        <v>1.3260000000000001</v>
      </c>
      <c r="P889" s="152" t="str">
        <f>VLOOKUP($A889,'SNB-ExchangeRateDaily'!$A$22:$I$11379,6,)</f>
        <v>M</v>
      </c>
      <c r="Q889" s="152">
        <f>VLOOKUP($A889,'SNB-ExchangeRateDaily'!$A$22:$I$11379,7,)</f>
        <v>1.0849</v>
      </c>
      <c r="R889" s="152" t="str">
        <f>VLOOKUP($A889,'SNB-ExchangeRateDaily'!$A$22:$I$11379,8,)</f>
        <v>M</v>
      </c>
      <c r="S889" s="152">
        <f>VLOOKUP($A889,'SNB-ExchangeRateDaily'!$A$22:$I$11379,9,)</f>
        <v>2.1498900000000001</v>
      </c>
    </row>
    <row r="890" spans="1:19">
      <c r="A890" s="155">
        <v>31563</v>
      </c>
      <c r="B890" s="154">
        <v>1.7896999999999998</v>
      </c>
      <c r="C890" s="154">
        <v>2.8157000000000001</v>
      </c>
      <c r="D890" s="154">
        <v>1.8538999999999999</v>
      </c>
      <c r="E890" s="154">
        <v>1.3472999999999999</v>
      </c>
      <c r="F890" s="154" t="s">
        <v>472</v>
      </c>
      <c r="G890" s="154">
        <v>1.1099000000000001</v>
      </c>
      <c r="H890" s="154" t="s">
        <v>472</v>
      </c>
      <c r="I890" s="154">
        <v>2.1648000000000001</v>
      </c>
      <c r="J890" s="154"/>
      <c r="L890" s="152" t="e">
        <f>VLOOKUP($A890,'SNB-ExchangeRateDaily'!$A$22:$I$11379,2,)</f>
        <v>#N/A</v>
      </c>
      <c r="M890" s="152" t="e">
        <f>VLOOKUP($A890,'SNB-ExchangeRateDaily'!$A$22:$I$11379,3,)</f>
        <v>#N/A</v>
      </c>
      <c r="N890" s="152" t="e">
        <f>VLOOKUP($A890,'SNB-ExchangeRateDaily'!$A$22:$I$11379,4,)</f>
        <v>#N/A</v>
      </c>
      <c r="O890" s="152" t="e">
        <f>VLOOKUP($A890,'SNB-ExchangeRateDaily'!$A$22:$I$11379,5,)</f>
        <v>#N/A</v>
      </c>
      <c r="P890" s="152" t="e">
        <f>VLOOKUP($A890,'SNB-ExchangeRateDaily'!$A$22:$I$11379,6,)</f>
        <v>#N/A</v>
      </c>
      <c r="Q890" s="152" t="e">
        <f>VLOOKUP($A890,'SNB-ExchangeRateDaily'!$A$22:$I$11379,7,)</f>
        <v>#N/A</v>
      </c>
      <c r="R890" s="152" t="e">
        <f>VLOOKUP($A890,'SNB-ExchangeRateDaily'!$A$22:$I$11379,8,)</f>
        <v>#N/A</v>
      </c>
      <c r="S890" s="152" t="e">
        <f>VLOOKUP($A890,'SNB-ExchangeRateDaily'!$A$22:$I$11379,9,)</f>
        <v>#N/A</v>
      </c>
    </row>
    <row r="891" spans="1:19">
      <c r="A891" s="155">
        <v>31593</v>
      </c>
      <c r="B891" s="154">
        <v>1.7717000000000001</v>
      </c>
      <c r="C891" s="154">
        <v>2.7751999999999999</v>
      </c>
      <c r="D891" s="154">
        <v>1.8416999999999999</v>
      </c>
      <c r="E891" s="154">
        <v>1.3254000000000001</v>
      </c>
      <c r="F891" s="154" t="s">
        <v>472</v>
      </c>
      <c r="G891" s="154">
        <v>1.0976999999999999</v>
      </c>
      <c r="H891" s="154" t="s">
        <v>472</v>
      </c>
      <c r="I891" s="154">
        <v>2.1448999999999998</v>
      </c>
      <c r="J891" s="154"/>
      <c r="L891" s="152">
        <f>VLOOKUP($A891,'SNB-ExchangeRateDaily'!$A$22:$I$11379,2,)</f>
        <v>1.7549299999999999</v>
      </c>
      <c r="M891" s="152">
        <f>VLOOKUP($A891,'SNB-ExchangeRateDaily'!$A$22:$I$11379,3,)</f>
        <v>2.7484999999999999</v>
      </c>
      <c r="N891" s="152">
        <f>VLOOKUP($A891,'SNB-ExchangeRateDaily'!$A$22:$I$11379,4,)</f>
        <v>1.7922</v>
      </c>
      <c r="O891" s="152">
        <f>VLOOKUP($A891,'SNB-ExchangeRateDaily'!$A$22:$I$11379,5,)</f>
        <v>1.2909999999999999</v>
      </c>
      <c r="P891" s="152" t="str">
        <f>VLOOKUP($A891,'SNB-ExchangeRateDaily'!$A$22:$I$11379,6,)</f>
        <v>M</v>
      </c>
      <c r="Q891" s="152">
        <f>VLOOKUP($A891,'SNB-ExchangeRateDaily'!$A$22:$I$11379,7,)</f>
        <v>1.0937999999999999</v>
      </c>
      <c r="R891" s="152" t="str">
        <f>VLOOKUP($A891,'SNB-ExchangeRateDaily'!$A$22:$I$11379,8,)</f>
        <v>M</v>
      </c>
      <c r="S891" s="152">
        <f>VLOOKUP($A891,'SNB-ExchangeRateDaily'!$A$22:$I$11379,9,)</f>
        <v>2.1146799999999999</v>
      </c>
    </row>
    <row r="892" spans="1:19">
      <c r="A892" s="155">
        <v>31624</v>
      </c>
      <c r="B892" s="154">
        <v>1.7282999999999999</v>
      </c>
      <c r="C892" s="154">
        <v>2.6351</v>
      </c>
      <c r="D892" s="154">
        <v>1.7457</v>
      </c>
      <c r="E892" s="154">
        <v>1.2646999999999999</v>
      </c>
      <c r="F892" s="154" t="s">
        <v>472</v>
      </c>
      <c r="G892" s="154">
        <v>1.0999000000000001</v>
      </c>
      <c r="H892" s="154" t="s">
        <v>472</v>
      </c>
      <c r="I892" s="154">
        <v>2.0760999999999998</v>
      </c>
      <c r="J892" s="154"/>
      <c r="L892" s="152">
        <f>VLOOKUP($A892,'SNB-ExchangeRateDaily'!$A$22:$I$11379,2,)</f>
        <v>1.6915499999999999</v>
      </c>
      <c r="M892" s="152">
        <f>VLOOKUP($A892,'SNB-ExchangeRateDaily'!$A$22:$I$11379,3,)</f>
        <v>2.5150000000000001</v>
      </c>
      <c r="N892" s="152">
        <f>VLOOKUP($A892,'SNB-ExchangeRateDaily'!$A$22:$I$11379,4,)</f>
        <v>1.6865000000000001</v>
      </c>
      <c r="O892" s="152">
        <f>VLOOKUP($A892,'SNB-ExchangeRateDaily'!$A$22:$I$11379,5,)</f>
        <v>1.2210000000000001</v>
      </c>
      <c r="P892" s="152" t="str">
        <f>VLOOKUP($A892,'SNB-ExchangeRateDaily'!$A$22:$I$11379,6,)</f>
        <v>M</v>
      </c>
      <c r="Q892" s="152">
        <f>VLOOKUP($A892,'SNB-ExchangeRateDaily'!$A$22:$I$11379,7,)</f>
        <v>1.0926</v>
      </c>
      <c r="R892" s="152" t="str">
        <f>VLOOKUP($A892,'SNB-ExchangeRateDaily'!$A$22:$I$11379,8,)</f>
        <v>M</v>
      </c>
      <c r="S892" s="152">
        <f>VLOOKUP($A892,'SNB-ExchangeRateDaily'!$A$22:$I$11379,9,)</f>
        <v>2.0242800000000001</v>
      </c>
    </row>
    <row r="893" spans="1:19">
      <c r="A893" s="155">
        <v>31655</v>
      </c>
      <c r="B893" s="154">
        <v>1.6960999999999999</v>
      </c>
      <c r="C893" s="154">
        <v>2.4670000000000001</v>
      </c>
      <c r="D893" s="154">
        <v>1.6606999999999998</v>
      </c>
      <c r="E893" s="154">
        <v>1.1956</v>
      </c>
      <c r="F893" s="154" t="s">
        <v>472</v>
      </c>
      <c r="G893" s="154">
        <v>1.0775999999999999</v>
      </c>
      <c r="H893" s="154" t="s">
        <v>472</v>
      </c>
      <c r="I893" s="154">
        <v>2.0087999999999999</v>
      </c>
      <c r="J893" s="154"/>
      <c r="L893" s="152" t="e">
        <f>VLOOKUP($A893,'SNB-ExchangeRateDaily'!$A$22:$I$11379,2,)</f>
        <v>#N/A</v>
      </c>
      <c r="M893" s="152" t="e">
        <f>VLOOKUP($A893,'SNB-ExchangeRateDaily'!$A$22:$I$11379,3,)</f>
        <v>#N/A</v>
      </c>
      <c r="N893" s="152" t="e">
        <f>VLOOKUP($A893,'SNB-ExchangeRateDaily'!$A$22:$I$11379,4,)</f>
        <v>#N/A</v>
      </c>
      <c r="O893" s="152" t="e">
        <f>VLOOKUP($A893,'SNB-ExchangeRateDaily'!$A$22:$I$11379,5,)</f>
        <v>#N/A</v>
      </c>
      <c r="P893" s="152" t="e">
        <f>VLOOKUP($A893,'SNB-ExchangeRateDaily'!$A$22:$I$11379,6,)</f>
        <v>#N/A</v>
      </c>
      <c r="Q893" s="152" t="e">
        <f>VLOOKUP($A893,'SNB-ExchangeRateDaily'!$A$22:$I$11379,7,)</f>
        <v>#N/A</v>
      </c>
      <c r="R893" s="152" t="e">
        <f>VLOOKUP($A893,'SNB-ExchangeRateDaily'!$A$22:$I$11379,8,)</f>
        <v>#N/A</v>
      </c>
      <c r="S893" s="152" t="e">
        <f>VLOOKUP($A893,'SNB-ExchangeRateDaily'!$A$22:$I$11379,9,)</f>
        <v>#N/A</v>
      </c>
    </row>
    <row r="894" spans="1:19">
      <c r="A894" s="155">
        <v>31685</v>
      </c>
      <c r="B894" s="154">
        <v>1.6979</v>
      </c>
      <c r="C894" s="154">
        <v>2.4331999999999998</v>
      </c>
      <c r="D894" s="154">
        <v>1.6528</v>
      </c>
      <c r="E894" s="154">
        <v>1.1913</v>
      </c>
      <c r="F894" s="154" t="s">
        <v>472</v>
      </c>
      <c r="G894" s="154">
        <v>1.0681</v>
      </c>
      <c r="H894" s="154" t="s">
        <v>472</v>
      </c>
      <c r="I894" s="154">
        <v>2.0004</v>
      </c>
      <c r="J894" s="154"/>
      <c r="L894" s="152">
        <f>VLOOKUP($A894,'SNB-ExchangeRateDaily'!$A$22:$I$11379,2,)</f>
        <v>1.6969799999999999</v>
      </c>
      <c r="M894" s="152">
        <f>VLOOKUP($A894,'SNB-ExchangeRateDaily'!$A$22:$I$11379,3,)</f>
        <v>2.3685</v>
      </c>
      <c r="N894" s="152">
        <f>VLOOKUP($A894,'SNB-ExchangeRateDaily'!$A$22:$I$11379,4,)</f>
        <v>1.639</v>
      </c>
      <c r="O894" s="152">
        <f>VLOOKUP($A894,'SNB-ExchangeRateDaily'!$A$22:$I$11379,5,)</f>
        <v>1.1815</v>
      </c>
      <c r="P894" s="152" t="str">
        <f>VLOOKUP($A894,'SNB-ExchangeRateDaily'!$A$22:$I$11379,6,)</f>
        <v>M</v>
      </c>
      <c r="Q894" s="152">
        <f>VLOOKUP($A894,'SNB-ExchangeRateDaily'!$A$22:$I$11379,7,)</f>
        <v>1.0669999999999999</v>
      </c>
      <c r="R894" s="152" t="str">
        <f>VLOOKUP($A894,'SNB-ExchangeRateDaily'!$A$22:$I$11379,8,)</f>
        <v>M</v>
      </c>
      <c r="S894" s="152">
        <f>VLOOKUP($A894,'SNB-ExchangeRateDaily'!$A$22:$I$11379,9,)</f>
        <v>1.9878200000000001</v>
      </c>
    </row>
    <row r="895" spans="1:19">
      <c r="A895" s="155">
        <v>31716</v>
      </c>
      <c r="B895" s="154">
        <v>1.706</v>
      </c>
      <c r="C895" s="154">
        <v>2.3433999999999999</v>
      </c>
      <c r="D895" s="154">
        <v>1.6407</v>
      </c>
      <c r="E895" s="154">
        <v>1.1815</v>
      </c>
      <c r="F895" s="154" t="s">
        <v>472</v>
      </c>
      <c r="G895" s="154">
        <v>1.0508999999999999</v>
      </c>
      <c r="H895" s="154" t="s">
        <v>472</v>
      </c>
      <c r="I895" s="154">
        <v>1.9891999999999999</v>
      </c>
      <c r="J895" s="154"/>
      <c r="L895" s="152">
        <f>VLOOKUP($A895,'SNB-ExchangeRateDaily'!$A$22:$I$11379,2,)</f>
        <v>1.7338200000000001</v>
      </c>
      <c r="M895" s="152">
        <f>VLOOKUP($A895,'SNB-ExchangeRateDaily'!$A$22:$I$11379,3,)</f>
        <v>2.4039999999999999</v>
      </c>
      <c r="N895" s="152">
        <f>VLOOKUP($A895,'SNB-ExchangeRateDaily'!$A$22:$I$11379,4,)</f>
        <v>1.7141999999999999</v>
      </c>
      <c r="O895" s="152">
        <f>VLOOKUP($A895,'SNB-ExchangeRateDaily'!$A$22:$I$11379,5,)</f>
        <v>1.234</v>
      </c>
      <c r="P895" s="152" t="str">
        <f>VLOOKUP($A895,'SNB-ExchangeRateDaily'!$A$22:$I$11379,6,)</f>
        <v>M</v>
      </c>
      <c r="Q895" s="152">
        <f>VLOOKUP($A895,'SNB-ExchangeRateDaily'!$A$22:$I$11379,7,)</f>
        <v>1.0523</v>
      </c>
      <c r="R895" s="152" t="str">
        <f>VLOOKUP($A895,'SNB-ExchangeRateDaily'!$A$22:$I$11379,8,)</f>
        <v>M</v>
      </c>
      <c r="S895" s="152">
        <f>VLOOKUP($A895,'SNB-ExchangeRateDaily'!$A$22:$I$11379,9,)</f>
        <v>2.0362200000000001</v>
      </c>
    </row>
    <row r="896" spans="1:19">
      <c r="A896" s="155">
        <v>31746</v>
      </c>
      <c r="B896" s="154">
        <v>1.7362</v>
      </c>
      <c r="C896" s="154">
        <v>2.4</v>
      </c>
      <c r="D896" s="154">
        <v>1.6859</v>
      </c>
      <c r="E896" s="154">
        <v>1.2159</v>
      </c>
      <c r="F896" s="154" t="s">
        <v>472</v>
      </c>
      <c r="G896" s="154">
        <v>1.0349999999999999</v>
      </c>
      <c r="H896" s="154" t="s">
        <v>472</v>
      </c>
      <c r="I896" s="154">
        <v>2.0207000000000002</v>
      </c>
      <c r="J896" s="154"/>
      <c r="L896" s="152" t="e">
        <f>VLOOKUP($A896,'SNB-ExchangeRateDaily'!$A$22:$I$11379,2,)</f>
        <v>#N/A</v>
      </c>
      <c r="M896" s="152" t="e">
        <f>VLOOKUP($A896,'SNB-ExchangeRateDaily'!$A$22:$I$11379,3,)</f>
        <v>#N/A</v>
      </c>
      <c r="N896" s="152" t="e">
        <f>VLOOKUP($A896,'SNB-ExchangeRateDaily'!$A$22:$I$11379,4,)</f>
        <v>#N/A</v>
      </c>
      <c r="O896" s="152" t="e">
        <f>VLOOKUP($A896,'SNB-ExchangeRateDaily'!$A$22:$I$11379,5,)</f>
        <v>#N/A</v>
      </c>
      <c r="P896" s="152" t="e">
        <f>VLOOKUP($A896,'SNB-ExchangeRateDaily'!$A$22:$I$11379,6,)</f>
        <v>#N/A</v>
      </c>
      <c r="Q896" s="152" t="e">
        <f>VLOOKUP($A896,'SNB-ExchangeRateDaily'!$A$22:$I$11379,7,)</f>
        <v>#N/A</v>
      </c>
      <c r="R896" s="152" t="e">
        <f>VLOOKUP($A896,'SNB-ExchangeRateDaily'!$A$22:$I$11379,8,)</f>
        <v>#N/A</v>
      </c>
      <c r="S896" s="152" t="e">
        <f>VLOOKUP($A896,'SNB-ExchangeRateDaily'!$A$22:$I$11379,9,)</f>
        <v>#N/A</v>
      </c>
    </row>
    <row r="897" spans="1:19">
      <c r="A897" s="155">
        <v>31777</v>
      </c>
      <c r="B897" s="154">
        <v>1.7423</v>
      </c>
      <c r="C897" s="154">
        <v>2.3929999999999998</v>
      </c>
      <c r="D897" s="154">
        <v>1.6663999999999999</v>
      </c>
      <c r="E897" s="154">
        <v>1.2076</v>
      </c>
      <c r="F897" s="154" t="s">
        <v>472</v>
      </c>
      <c r="G897" s="154">
        <v>1.0263</v>
      </c>
      <c r="H897" s="154" t="s">
        <v>472</v>
      </c>
      <c r="I897" s="154">
        <v>2.0097999999999998</v>
      </c>
      <c r="J897" s="154"/>
      <c r="L897" s="152" t="str">
        <f>VLOOKUP($A897,'SNB-ExchangeRateDaily'!$A$22:$I$11379,2,)</f>
        <v>M</v>
      </c>
      <c r="M897" s="152">
        <f>VLOOKUP($A897,'SNB-ExchangeRateDaily'!$A$22:$I$11379,3,)</f>
        <v>2.3944999999999999</v>
      </c>
      <c r="N897" s="152">
        <f>VLOOKUP($A897,'SNB-ExchangeRateDaily'!$A$22:$I$11379,4,)</f>
        <v>1.623</v>
      </c>
      <c r="O897" s="152">
        <f>VLOOKUP($A897,'SNB-ExchangeRateDaily'!$A$22:$I$11379,5,)</f>
        <v>1.175</v>
      </c>
      <c r="P897" s="152" t="str">
        <f>VLOOKUP($A897,'SNB-ExchangeRateDaily'!$A$22:$I$11379,6,)</f>
        <v>M</v>
      </c>
      <c r="Q897" s="152">
        <f>VLOOKUP($A897,'SNB-ExchangeRateDaily'!$A$22:$I$11379,7,)</f>
        <v>1.0145999999999999</v>
      </c>
      <c r="R897" s="152" t="str">
        <f>VLOOKUP($A897,'SNB-ExchangeRateDaily'!$A$22:$I$11379,8,)</f>
        <v>M</v>
      </c>
      <c r="S897" s="152">
        <f>VLOOKUP($A897,'SNB-ExchangeRateDaily'!$A$22:$I$11379,9,)</f>
        <v>1.9858500000000001</v>
      </c>
    </row>
    <row r="898" spans="1:19">
      <c r="A898" s="155">
        <v>31808</v>
      </c>
      <c r="B898" s="154">
        <v>1.7322</v>
      </c>
      <c r="C898" s="154">
        <v>2.3443999999999998</v>
      </c>
      <c r="D898" s="154">
        <v>1.5568</v>
      </c>
      <c r="E898" s="154">
        <v>1.1435</v>
      </c>
      <c r="F898" s="154" t="s">
        <v>472</v>
      </c>
      <c r="G898" s="154">
        <v>1.0078</v>
      </c>
      <c r="H898" s="154" t="s">
        <v>472</v>
      </c>
      <c r="I898" s="154">
        <v>1.9485999999999999</v>
      </c>
      <c r="J898" s="154"/>
      <c r="L898" s="152" t="e">
        <f>VLOOKUP($A898,'SNB-ExchangeRateDaily'!$A$22:$I$11379,2,)</f>
        <v>#N/A</v>
      </c>
      <c r="M898" s="152" t="e">
        <f>VLOOKUP($A898,'SNB-ExchangeRateDaily'!$A$22:$I$11379,3,)</f>
        <v>#N/A</v>
      </c>
      <c r="N898" s="152" t="e">
        <f>VLOOKUP($A898,'SNB-ExchangeRateDaily'!$A$22:$I$11379,4,)</f>
        <v>#N/A</v>
      </c>
      <c r="O898" s="152" t="e">
        <f>VLOOKUP($A898,'SNB-ExchangeRateDaily'!$A$22:$I$11379,5,)</f>
        <v>#N/A</v>
      </c>
      <c r="P898" s="152" t="e">
        <f>VLOOKUP($A898,'SNB-ExchangeRateDaily'!$A$22:$I$11379,6,)</f>
        <v>#N/A</v>
      </c>
      <c r="Q898" s="152" t="e">
        <f>VLOOKUP($A898,'SNB-ExchangeRateDaily'!$A$22:$I$11379,7,)</f>
        <v>#N/A</v>
      </c>
      <c r="R898" s="152" t="e">
        <f>VLOOKUP($A898,'SNB-ExchangeRateDaily'!$A$22:$I$11379,8,)</f>
        <v>#N/A</v>
      </c>
      <c r="S898" s="152" t="e">
        <f>VLOOKUP($A898,'SNB-ExchangeRateDaily'!$A$22:$I$11379,9,)</f>
        <v>#N/A</v>
      </c>
    </row>
    <row r="899" spans="1:19">
      <c r="A899" s="155">
        <v>31836</v>
      </c>
      <c r="B899" s="154">
        <v>1.7417</v>
      </c>
      <c r="C899" s="154">
        <v>2.3525</v>
      </c>
      <c r="D899" s="154">
        <v>1.5425</v>
      </c>
      <c r="E899" s="154">
        <v>1.1556</v>
      </c>
      <c r="F899" s="154" t="s">
        <v>472</v>
      </c>
      <c r="G899" s="154">
        <v>1.0045999999999999</v>
      </c>
      <c r="H899" s="154" t="s">
        <v>472</v>
      </c>
      <c r="I899" s="154">
        <v>1.9466000000000001</v>
      </c>
      <c r="J899" s="154"/>
      <c r="L899" s="152" t="e">
        <f>VLOOKUP($A899,'SNB-ExchangeRateDaily'!$A$22:$I$11379,2,)</f>
        <v>#N/A</v>
      </c>
      <c r="M899" s="152" t="e">
        <f>VLOOKUP($A899,'SNB-ExchangeRateDaily'!$A$22:$I$11379,3,)</f>
        <v>#N/A</v>
      </c>
      <c r="N899" s="152" t="e">
        <f>VLOOKUP($A899,'SNB-ExchangeRateDaily'!$A$22:$I$11379,4,)</f>
        <v>#N/A</v>
      </c>
      <c r="O899" s="152" t="e">
        <f>VLOOKUP($A899,'SNB-ExchangeRateDaily'!$A$22:$I$11379,5,)</f>
        <v>#N/A</v>
      </c>
      <c r="P899" s="152" t="e">
        <f>VLOOKUP($A899,'SNB-ExchangeRateDaily'!$A$22:$I$11379,6,)</f>
        <v>#N/A</v>
      </c>
      <c r="Q899" s="152" t="e">
        <f>VLOOKUP($A899,'SNB-ExchangeRateDaily'!$A$22:$I$11379,7,)</f>
        <v>#N/A</v>
      </c>
      <c r="R899" s="152" t="e">
        <f>VLOOKUP($A899,'SNB-ExchangeRateDaily'!$A$22:$I$11379,8,)</f>
        <v>#N/A</v>
      </c>
      <c r="S899" s="152" t="e">
        <f>VLOOKUP($A899,'SNB-ExchangeRateDaily'!$A$22:$I$11379,9,)</f>
        <v>#N/A</v>
      </c>
    </row>
    <row r="900" spans="1:19">
      <c r="A900" s="155">
        <v>31867</v>
      </c>
      <c r="B900" s="154">
        <v>1.7393999999999998</v>
      </c>
      <c r="C900" s="154">
        <v>2.4447000000000001</v>
      </c>
      <c r="D900" s="154">
        <v>1.5366</v>
      </c>
      <c r="E900" s="154">
        <v>1.1637</v>
      </c>
      <c r="F900" s="154" t="s">
        <v>472</v>
      </c>
      <c r="G900" s="154">
        <v>1.0143</v>
      </c>
      <c r="H900" s="154" t="s">
        <v>472</v>
      </c>
      <c r="I900" s="154">
        <v>1.9510000000000001</v>
      </c>
      <c r="J900" s="154"/>
      <c r="L900" s="152">
        <f>VLOOKUP($A900,'SNB-ExchangeRateDaily'!$A$22:$I$11379,2,)</f>
        <v>1.72837</v>
      </c>
      <c r="M900" s="152">
        <f>VLOOKUP($A900,'SNB-ExchangeRateDaily'!$A$22:$I$11379,3,)</f>
        <v>2.4135</v>
      </c>
      <c r="N900" s="152">
        <f>VLOOKUP($A900,'SNB-ExchangeRateDaily'!$A$22:$I$11379,4,)</f>
        <v>1.5044999999999999</v>
      </c>
      <c r="O900" s="152">
        <f>VLOOKUP($A900,'SNB-ExchangeRateDaily'!$A$22:$I$11379,5,)</f>
        <v>1.1459999999999999</v>
      </c>
      <c r="P900" s="152" t="str">
        <f>VLOOKUP($A900,'SNB-ExchangeRateDaily'!$A$22:$I$11379,6,)</f>
        <v>M</v>
      </c>
      <c r="Q900" s="152">
        <f>VLOOKUP($A900,'SNB-ExchangeRateDaily'!$A$22:$I$11379,7,)</f>
        <v>1.0322</v>
      </c>
      <c r="R900" s="152" t="str">
        <f>VLOOKUP($A900,'SNB-ExchangeRateDaily'!$A$22:$I$11379,8,)</f>
        <v>M</v>
      </c>
      <c r="S900" s="152">
        <f>VLOOKUP($A900,'SNB-ExchangeRateDaily'!$A$22:$I$11379,9,)</f>
        <v>1.9361600000000001</v>
      </c>
    </row>
    <row r="901" spans="1:19">
      <c r="A901" s="155">
        <v>31897</v>
      </c>
      <c r="B901" s="154">
        <v>1.7151000000000001</v>
      </c>
      <c r="C901" s="154">
        <v>2.4344999999999999</v>
      </c>
      <c r="D901" s="154">
        <v>1.4948000000000001</v>
      </c>
      <c r="E901" s="154">
        <v>1.1336999999999999</v>
      </c>
      <c r="F901" s="154" t="s">
        <v>472</v>
      </c>
      <c r="G901" s="154">
        <v>1.0456000000000001</v>
      </c>
      <c r="H901" s="154" t="s">
        <v>472</v>
      </c>
      <c r="I901" s="154">
        <v>1.9321000000000002</v>
      </c>
      <c r="J901" s="154"/>
      <c r="L901" s="152">
        <f>VLOOKUP($A901,'SNB-ExchangeRateDaily'!$A$22:$I$11379,2,)</f>
        <v>1.7036500000000001</v>
      </c>
      <c r="M901" s="152">
        <f>VLOOKUP($A901,'SNB-ExchangeRateDaily'!$A$22:$I$11379,3,)</f>
        <v>2.4340000000000002</v>
      </c>
      <c r="N901" s="152">
        <f>VLOOKUP($A901,'SNB-ExchangeRateDaily'!$A$22:$I$11379,4,)</f>
        <v>1.4624999999999999</v>
      </c>
      <c r="O901" s="152">
        <f>VLOOKUP($A901,'SNB-ExchangeRateDaily'!$A$22:$I$11379,5,)</f>
        <v>1.0934999999999999</v>
      </c>
      <c r="P901" s="152" t="str">
        <f>VLOOKUP($A901,'SNB-ExchangeRateDaily'!$A$22:$I$11379,6,)</f>
        <v>M</v>
      </c>
      <c r="Q901" s="152">
        <f>VLOOKUP($A901,'SNB-ExchangeRateDaily'!$A$22:$I$11379,7,)</f>
        <v>1.048</v>
      </c>
      <c r="R901" s="152" t="str">
        <f>VLOOKUP($A901,'SNB-ExchangeRateDaily'!$A$22:$I$11379,8,)</f>
        <v>M</v>
      </c>
      <c r="S901" s="152">
        <f>VLOOKUP($A901,'SNB-ExchangeRateDaily'!$A$22:$I$11379,9,)</f>
        <v>1.91171</v>
      </c>
    </row>
    <row r="902" spans="1:19">
      <c r="A902" s="155">
        <v>31928</v>
      </c>
      <c r="B902" s="154">
        <v>1.7060999999999999</v>
      </c>
      <c r="C902" s="154">
        <v>2.4487999999999999</v>
      </c>
      <c r="D902" s="154">
        <v>1.4661999999999999</v>
      </c>
      <c r="E902" s="154">
        <v>1.0931</v>
      </c>
      <c r="F902" s="154" t="s">
        <v>472</v>
      </c>
      <c r="G902" s="154">
        <v>1.0451999999999999</v>
      </c>
      <c r="H902" s="154" t="s">
        <v>472</v>
      </c>
      <c r="I902" s="154">
        <v>1.9163000000000001</v>
      </c>
      <c r="J902" s="154"/>
      <c r="L902" s="152" t="e">
        <f>VLOOKUP($A902,'SNB-ExchangeRateDaily'!$A$22:$I$11379,2,)</f>
        <v>#N/A</v>
      </c>
      <c r="M902" s="152" t="e">
        <f>VLOOKUP($A902,'SNB-ExchangeRateDaily'!$A$22:$I$11379,3,)</f>
        <v>#N/A</v>
      </c>
      <c r="N902" s="152" t="e">
        <f>VLOOKUP($A902,'SNB-ExchangeRateDaily'!$A$22:$I$11379,4,)</f>
        <v>#N/A</v>
      </c>
      <c r="O902" s="152" t="e">
        <f>VLOOKUP($A902,'SNB-ExchangeRateDaily'!$A$22:$I$11379,5,)</f>
        <v>#N/A</v>
      </c>
      <c r="P902" s="152" t="e">
        <f>VLOOKUP($A902,'SNB-ExchangeRateDaily'!$A$22:$I$11379,6,)</f>
        <v>#N/A</v>
      </c>
      <c r="Q902" s="152" t="e">
        <f>VLOOKUP($A902,'SNB-ExchangeRateDaily'!$A$22:$I$11379,7,)</f>
        <v>#N/A</v>
      </c>
      <c r="R902" s="152" t="e">
        <f>VLOOKUP($A902,'SNB-ExchangeRateDaily'!$A$22:$I$11379,8,)</f>
        <v>#N/A</v>
      </c>
      <c r="S902" s="152" t="e">
        <f>VLOOKUP($A902,'SNB-ExchangeRateDaily'!$A$22:$I$11379,9,)</f>
        <v>#N/A</v>
      </c>
    </row>
    <row r="903" spans="1:19">
      <c r="A903" s="155">
        <v>31958</v>
      </c>
      <c r="B903" s="154">
        <v>1.72</v>
      </c>
      <c r="C903" s="154">
        <v>2.4567000000000001</v>
      </c>
      <c r="D903" s="154">
        <v>1.5087000000000002</v>
      </c>
      <c r="E903" s="154">
        <v>1.1265000000000001</v>
      </c>
      <c r="F903" s="154" t="s">
        <v>472</v>
      </c>
      <c r="G903" s="154">
        <v>1.0432999999999999</v>
      </c>
      <c r="H903" s="154" t="s">
        <v>472</v>
      </c>
      <c r="I903" s="154">
        <v>1.9403999999999999</v>
      </c>
      <c r="J903" s="154"/>
      <c r="L903" s="152">
        <f>VLOOKUP($A903,'SNB-ExchangeRateDaily'!$A$22:$I$11379,2,)</f>
        <v>1.72126</v>
      </c>
      <c r="M903" s="152">
        <f>VLOOKUP($A903,'SNB-ExchangeRateDaily'!$A$22:$I$11379,3,)</f>
        <v>2.4430000000000001</v>
      </c>
      <c r="N903" s="152">
        <f>VLOOKUP($A903,'SNB-ExchangeRateDaily'!$A$22:$I$11379,4,)</f>
        <v>1.5194999999999999</v>
      </c>
      <c r="O903" s="152">
        <f>VLOOKUP($A903,'SNB-ExchangeRateDaily'!$A$22:$I$11379,5,)</f>
        <v>1.139</v>
      </c>
      <c r="P903" s="152" t="str">
        <f>VLOOKUP($A903,'SNB-ExchangeRateDaily'!$A$22:$I$11379,6,)</f>
        <v>M</v>
      </c>
      <c r="Q903" s="152">
        <f>VLOOKUP($A903,'SNB-ExchangeRateDaily'!$A$22:$I$11379,7,)</f>
        <v>1.0336000000000001</v>
      </c>
      <c r="R903" s="152" t="str">
        <f>VLOOKUP($A903,'SNB-ExchangeRateDaily'!$A$22:$I$11379,8,)</f>
        <v>M</v>
      </c>
      <c r="S903" s="152">
        <f>VLOOKUP($A903,'SNB-ExchangeRateDaily'!$A$22:$I$11379,9,)</f>
        <v>1.94259</v>
      </c>
    </row>
    <row r="904" spans="1:19">
      <c r="A904" s="155">
        <v>31989</v>
      </c>
      <c r="B904" s="154">
        <v>1.7262999999999999</v>
      </c>
      <c r="C904" s="154">
        <v>2.4704000000000002</v>
      </c>
      <c r="D904" s="154">
        <v>1.5345</v>
      </c>
      <c r="E904" s="154">
        <v>1.1568000000000001</v>
      </c>
      <c r="F904" s="154" t="s">
        <v>472</v>
      </c>
      <c r="G904" s="154">
        <v>1.0214000000000001</v>
      </c>
      <c r="H904" s="154" t="s">
        <v>472</v>
      </c>
      <c r="I904" s="154">
        <v>1.948</v>
      </c>
      <c r="J904" s="154"/>
      <c r="L904" s="152" t="str">
        <f>VLOOKUP($A904,'SNB-ExchangeRateDaily'!$A$22:$I$11379,2,)</f>
        <v>M</v>
      </c>
      <c r="M904" s="152">
        <f>VLOOKUP($A904,'SNB-ExchangeRateDaily'!$A$22:$I$11379,3,)</f>
        <v>2.4449999999999998</v>
      </c>
      <c r="N904" s="152">
        <f>VLOOKUP($A904,'SNB-ExchangeRateDaily'!$A$22:$I$11379,4,)</f>
        <v>1.5354999999999999</v>
      </c>
      <c r="O904" s="152">
        <f>VLOOKUP($A904,'SNB-ExchangeRateDaily'!$A$22:$I$11379,5,)</f>
        <v>1.1539999999999999</v>
      </c>
      <c r="P904" s="152" t="str">
        <f>VLOOKUP($A904,'SNB-ExchangeRateDaily'!$A$22:$I$11379,6,)</f>
        <v>M</v>
      </c>
      <c r="Q904" s="152">
        <f>VLOOKUP($A904,'SNB-ExchangeRateDaily'!$A$22:$I$11379,7,)</f>
        <v>1.0295000000000001</v>
      </c>
      <c r="R904" s="152" t="str">
        <f>VLOOKUP($A904,'SNB-ExchangeRateDaily'!$A$22:$I$11379,8,)</f>
        <v>M</v>
      </c>
      <c r="S904" s="152">
        <f>VLOOKUP($A904,'SNB-ExchangeRateDaily'!$A$22:$I$11379,9,)</f>
        <v>1.94773</v>
      </c>
    </row>
    <row r="905" spans="1:19">
      <c r="A905" s="155">
        <v>32020</v>
      </c>
      <c r="B905" s="154">
        <v>1.7173</v>
      </c>
      <c r="C905" s="154">
        <v>2.4542999999999999</v>
      </c>
      <c r="D905" s="154">
        <v>1.5371000000000001</v>
      </c>
      <c r="E905" s="154">
        <v>1.1591</v>
      </c>
      <c r="F905" s="154" t="s">
        <v>472</v>
      </c>
      <c r="G905" s="154">
        <v>1.0416000000000001</v>
      </c>
      <c r="H905" s="154" t="s">
        <v>472</v>
      </c>
      <c r="I905" s="154">
        <v>1.9527999999999999</v>
      </c>
      <c r="J905" s="154"/>
      <c r="L905" s="152">
        <f>VLOOKUP($A905,'SNB-ExchangeRateDaily'!$A$22:$I$11379,2,)</f>
        <v>1.70858</v>
      </c>
      <c r="M905" s="152">
        <f>VLOOKUP($A905,'SNB-ExchangeRateDaily'!$A$22:$I$11379,3,)</f>
        <v>2.4359999999999999</v>
      </c>
      <c r="N905" s="152">
        <f>VLOOKUP($A905,'SNB-ExchangeRateDaily'!$A$22:$I$11379,4,)</f>
        <v>1.4944999999999999</v>
      </c>
      <c r="O905" s="152">
        <f>VLOOKUP($A905,'SNB-ExchangeRateDaily'!$A$22:$I$11379,5,)</f>
        <v>1.1320000000000001</v>
      </c>
      <c r="P905" s="152" t="str">
        <f>VLOOKUP($A905,'SNB-ExchangeRateDaily'!$A$22:$I$11379,6,)</f>
        <v>M</v>
      </c>
      <c r="Q905" s="152">
        <f>VLOOKUP($A905,'SNB-ExchangeRateDaily'!$A$22:$I$11379,7,)</f>
        <v>1.0504</v>
      </c>
      <c r="R905" s="152" t="str">
        <f>VLOOKUP($A905,'SNB-ExchangeRateDaily'!$A$22:$I$11379,8,)</f>
        <v>M</v>
      </c>
      <c r="S905" s="152">
        <f>VLOOKUP($A905,'SNB-ExchangeRateDaily'!$A$22:$I$11379,9,)</f>
        <v>1.9358200000000001</v>
      </c>
    </row>
    <row r="906" spans="1:19">
      <c r="A906" s="155">
        <v>32050</v>
      </c>
      <c r="B906" s="154">
        <v>1.7189999999999999</v>
      </c>
      <c r="C906" s="154">
        <v>2.4687000000000001</v>
      </c>
      <c r="D906" s="154">
        <v>1.5009999999999999</v>
      </c>
      <c r="E906" s="154">
        <v>1.1402000000000001</v>
      </c>
      <c r="F906" s="154" t="s">
        <v>472</v>
      </c>
      <c r="G906" s="154">
        <v>1.0482</v>
      </c>
      <c r="H906" s="154" t="s">
        <v>472</v>
      </c>
      <c r="I906" s="154">
        <v>1.9397</v>
      </c>
      <c r="J906" s="154"/>
      <c r="L906" s="152">
        <f>VLOOKUP($A906,'SNB-ExchangeRateDaily'!$A$22:$I$11379,2,)</f>
        <v>1.7278</v>
      </c>
      <c r="M906" s="152">
        <f>VLOOKUP($A906,'SNB-ExchangeRateDaily'!$A$22:$I$11379,3,)</f>
        <v>2.488</v>
      </c>
      <c r="N906" s="152">
        <f>VLOOKUP($A906,'SNB-ExchangeRateDaily'!$A$22:$I$11379,4,)</f>
        <v>1.5270000000000001</v>
      </c>
      <c r="O906" s="152">
        <f>VLOOKUP($A906,'SNB-ExchangeRateDaily'!$A$22:$I$11379,5,)</f>
        <v>1.163</v>
      </c>
      <c r="P906" s="152" t="str">
        <f>VLOOKUP($A906,'SNB-ExchangeRateDaily'!$A$22:$I$11379,6,)</f>
        <v>M</v>
      </c>
      <c r="Q906" s="152">
        <f>VLOOKUP($A906,'SNB-ExchangeRateDaily'!$A$22:$I$11379,7,)</f>
        <v>1.0455000000000001</v>
      </c>
      <c r="R906" s="152" t="str">
        <f>VLOOKUP($A906,'SNB-ExchangeRateDaily'!$A$22:$I$11379,8,)</f>
        <v>M</v>
      </c>
      <c r="S906" s="152">
        <f>VLOOKUP($A906,'SNB-ExchangeRateDaily'!$A$22:$I$11379,9,)</f>
        <v>1.9565700000000001</v>
      </c>
    </row>
    <row r="907" spans="1:19">
      <c r="A907" s="155">
        <v>32081</v>
      </c>
      <c r="B907" s="154">
        <v>1.7219</v>
      </c>
      <c r="C907" s="154">
        <v>2.4823</v>
      </c>
      <c r="D907" s="154">
        <v>1.4961</v>
      </c>
      <c r="E907" s="154">
        <v>1.1428</v>
      </c>
      <c r="F907" s="154" t="s">
        <v>472</v>
      </c>
      <c r="G907" s="154">
        <v>1.0429999999999999</v>
      </c>
      <c r="H907" s="154" t="s">
        <v>472</v>
      </c>
      <c r="I907" s="154">
        <v>1.9372</v>
      </c>
      <c r="J907" s="154"/>
      <c r="L907" s="152" t="e">
        <f>VLOOKUP($A907,'SNB-ExchangeRateDaily'!$A$22:$I$11379,2,)</f>
        <v>#N/A</v>
      </c>
      <c r="M907" s="152" t="e">
        <f>VLOOKUP($A907,'SNB-ExchangeRateDaily'!$A$22:$I$11379,3,)</f>
        <v>#N/A</v>
      </c>
      <c r="N907" s="152" t="e">
        <f>VLOOKUP($A907,'SNB-ExchangeRateDaily'!$A$22:$I$11379,4,)</f>
        <v>#N/A</v>
      </c>
      <c r="O907" s="152" t="e">
        <f>VLOOKUP($A907,'SNB-ExchangeRateDaily'!$A$22:$I$11379,5,)</f>
        <v>#N/A</v>
      </c>
      <c r="P907" s="152" t="e">
        <f>VLOOKUP($A907,'SNB-ExchangeRateDaily'!$A$22:$I$11379,6,)</f>
        <v>#N/A</v>
      </c>
      <c r="Q907" s="152" t="e">
        <f>VLOOKUP($A907,'SNB-ExchangeRateDaily'!$A$22:$I$11379,7,)</f>
        <v>#N/A</v>
      </c>
      <c r="R907" s="152" t="e">
        <f>VLOOKUP($A907,'SNB-ExchangeRateDaily'!$A$22:$I$11379,8,)</f>
        <v>#N/A</v>
      </c>
      <c r="S907" s="152" t="e">
        <f>VLOOKUP($A907,'SNB-ExchangeRateDaily'!$A$22:$I$11379,9,)</f>
        <v>#N/A</v>
      </c>
    </row>
    <row r="908" spans="1:19">
      <c r="A908" s="155">
        <v>32111</v>
      </c>
      <c r="B908" s="154">
        <v>1.6947999999999999</v>
      </c>
      <c r="C908" s="154">
        <v>2.4515000000000002</v>
      </c>
      <c r="D908" s="154">
        <v>1.3812</v>
      </c>
      <c r="E908" s="154">
        <v>1.0498000000000001</v>
      </c>
      <c r="F908" s="154" t="s">
        <v>472</v>
      </c>
      <c r="G908" s="154">
        <v>1.0212000000000001</v>
      </c>
      <c r="H908" s="154" t="s">
        <v>472</v>
      </c>
      <c r="I908" s="154">
        <v>1.8653</v>
      </c>
      <c r="J908" s="154"/>
      <c r="L908" s="152">
        <f>VLOOKUP($A908,'SNB-ExchangeRateDaily'!$A$22:$I$11379,2,)</f>
        <v>1.68967</v>
      </c>
      <c r="M908" s="152">
        <f>VLOOKUP($A908,'SNB-ExchangeRateDaily'!$A$22:$I$11379,3,)</f>
        <v>2.4535</v>
      </c>
      <c r="N908" s="152">
        <f>VLOOKUP($A908,'SNB-ExchangeRateDaily'!$A$22:$I$11379,4,)</f>
        <v>1.3431</v>
      </c>
      <c r="O908" s="152">
        <f>VLOOKUP($A908,'SNB-ExchangeRateDaily'!$A$22:$I$11379,5,)</f>
        <v>1.0275000000000001</v>
      </c>
      <c r="P908" s="152" t="str">
        <f>VLOOKUP($A908,'SNB-ExchangeRateDaily'!$A$22:$I$11379,6,)</f>
        <v>M</v>
      </c>
      <c r="Q908" s="152">
        <f>VLOOKUP($A908,'SNB-ExchangeRateDaily'!$A$22:$I$11379,7,)</f>
        <v>1.0155000000000001</v>
      </c>
      <c r="R908" s="152" t="str">
        <f>VLOOKUP($A908,'SNB-ExchangeRateDaily'!$A$22:$I$11379,8,)</f>
        <v>M</v>
      </c>
      <c r="S908" s="152">
        <f>VLOOKUP($A908,'SNB-ExchangeRateDaily'!$A$22:$I$11379,9,)</f>
        <v>1.8422499999999999</v>
      </c>
    </row>
    <row r="909" spans="1:19">
      <c r="A909" s="155">
        <v>32142</v>
      </c>
      <c r="B909" s="154">
        <v>1.6796</v>
      </c>
      <c r="C909" s="154">
        <v>2.4302000000000001</v>
      </c>
      <c r="D909" s="154">
        <v>1.3296999999999999</v>
      </c>
      <c r="E909" s="154">
        <v>1.0164</v>
      </c>
      <c r="F909" s="154" t="s">
        <v>472</v>
      </c>
      <c r="G909" s="154">
        <v>1.0361</v>
      </c>
      <c r="H909" s="154" t="s">
        <v>472</v>
      </c>
      <c r="I909" s="154">
        <v>1.8384</v>
      </c>
      <c r="J909" s="154"/>
      <c r="L909" s="152">
        <f>VLOOKUP($A909,'SNB-ExchangeRateDaily'!$A$22:$I$11379,2,)</f>
        <v>1.66503</v>
      </c>
      <c r="M909" s="152">
        <f>VLOOKUP($A909,'SNB-ExchangeRateDaily'!$A$22:$I$11379,3,)</f>
        <v>2.3925000000000001</v>
      </c>
      <c r="N909" s="152">
        <f>VLOOKUP($A909,'SNB-ExchangeRateDaily'!$A$22:$I$11379,4,)</f>
        <v>1.2775000000000001</v>
      </c>
      <c r="O909" s="152">
        <f>VLOOKUP($A909,'SNB-ExchangeRateDaily'!$A$22:$I$11379,5,)</f>
        <v>0.98150000000000004</v>
      </c>
      <c r="P909" s="152" t="str">
        <f>VLOOKUP($A909,'SNB-ExchangeRateDaily'!$A$22:$I$11379,6,)</f>
        <v>M</v>
      </c>
      <c r="Q909" s="152">
        <f>VLOOKUP($A909,'SNB-ExchangeRateDaily'!$A$22:$I$11379,7,)</f>
        <v>1.0509999999999999</v>
      </c>
      <c r="R909" s="152" t="str">
        <f>VLOOKUP($A909,'SNB-ExchangeRateDaily'!$A$22:$I$11379,8,)</f>
        <v>M</v>
      </c>
      <c r="S909" s="152">
        <f>VLOOKUP($A909,'SNB-ExchangeRateDaily'!$A$22:$I$11379,9,)</f>
        <v>1.8130500000000001</v>
      </c>
    </row>
    <row r="910" spans="1:19">
      <c r="A910" s="155">
        <v>32173</v>
      </c>
      <c r="B910" s="154">
        <v>1.6813</v>
      </c>
      <c r="C910" s="154">
        <v>2.4224999999999999</v>
      </c>
      <c r="D910" s="154">
        <v>1.3437000000000001</v>
      </c>
      <c r="E910" s="154">
        <v>1.0444</v>
      </c>
      <c r="F910" s="154" t="s">
        <v>472</v>
      </c>
      <c r="G910" s="154">
        <v>1.0544</v>
      </c>
      <c r="H910" s="154" t="s">
        <v>472</v>
      </c>
      <c r="I910" s="154">
        <v>1.8504</v>
      </c>
      <c r="J910" s="154"/>
      <c r="L910" s="152" t="e">
        <f>VLOOKUP($A910,'SNB-ExchangeRateDaily'!$A$22:$I$11379,2,)</f>
        <v>#N/A</v>
      </c>
      <c r="M910" s="152" t="e">
        <f>VLOOKUP($A910,'SNB-ExchangeRateDaily'!$A$22:$I$11379,3,)</f>
        <v>#N/A</v>
      </c>
      <c r="N910" s="152" t="e">
        <f>VLOOKUP($A910,'SNB-ExchangeRateDaily'!$A$22:$I$11379,4,)</f>
        <v>#N/A</v>
      </c>
      <c r="O910" s="152" t="e">
        <f>VLOOKUP($A910,'SNB-ExchangeRateDaily'!$A$22:$I$11379,5,)</f>
        <v>#N/A</v>
      </c>
      <c r="P910" s="152" t="e">
        <f>VLOOKUP($A910,'SNB-ExchangeRateDaily'!$A$22:$I$11379,6,)</f>
        <v>#N/A</v>
      </c>
      <c r="Q910" s="152" t="e">
        <f>VLOOKUP($A910,'SNB-ExchangeRateDaily'!$A$22:$I$11379,7,)</f>
        <v>#N/A</v>
      </c>
      <c r="R910" s="152" t="e">
        <f>VLOOKUP($A910,'SNB-ExchangeRateDaily'!$A$22:$I$11379,8,)</f>
        <v>#N/A</v>
      </c>
      <c r="S910" s="152" t="e">
        <f>VLOOKUP($A910,'SNB-ExchangeRateDaily'!$A$22:$I$11379,9,)</f>
        <v>#N/A</v>
      </c>
    </row>
    <row r="911" spans="1:19">
      <c r="A911" s="155">
        <v>32202</v>
      </c>
      <c r="B911" s="154">
        <v>1.6941000000000002</v>
      </c>
      <c r="C911" s="154">
        <v>2.4432</v>
      </c>
      <c r="D911" s="154">
        <v>1.3908</v>
      </c>
      <c r="E911" s="154">
        <v>1.0952999999999999</v>
      </c>
      <c r="F911" s="154" t="s">
        <v>472</v>
      </c>
      <c r="G911" s="154">
        <v>1.0761000000000001</v>
      </c>
      <c r="H911" s="154" t="s">
        <v>472</v>
      </c>
      <c r="I911" s="154">
        <v>1.8872</v>
      </c>
      <c r="J911" s="154"/>
      <c r="L911" s="152">
        <f>VLOOKUP($A911,'SNB-ExchangeRateDaily'!$A$22:$I$11379,2,)</f>
        <v>1.7003900000000001</v>
      </c>
      <c r="M911" s="152">
        <f>VLOOKUP($A911,'SNB-ExchangeRateDaily'!$A$22:$I$11379,3,)</f>
        <v>2.4609999999999999</v>
      </c>
      <c r="N911" s="152">
        <f>VLOOKUP($A911,'SNB-ExchangeRateDaily'!$A$22:$I$11379,4,)</f>
        <v>1.3883000000000001</v>
      </c>
      <c r="O911" s="152">
        <f>VLOOKUP($A911,'SNB-ExchangeRateDaily'!$A$22:$I$11379,5,)</f>
        <v>1.0980000000000001</v>
      </c>
      <c r="P911" s="152" t="str">
        <f>VLOOKUP($A911,'SNB-ExchangeRateDaily'!$A$22:$I$11379,6,)</f>
        <v>M</v>
      </c>
      <c r="Q911" s="152">
        <f>VLOOKUP($A911,'SNB-ExchangeRateDaily'!$A$22:$I$11379,7,)</f>
        <v>1.0819000000000001</v>
      </c>
      <c r="R911" s="152" t="str">
        <f>VLOOKUP($A911,'SNB-ExchangeRateDaily'!$A$22:$I$11379,8,)</f>
        <v>M</v>
      </c>
      <c r="S911" s="152">
        <f>VLOOKUP($A911,'SNB-ExchangeRateDaily'!$A$22:$I$11379,9,)</f>
        <v>1.8917999999999999</v>
      </c>
    </row>
    <row r="912" spans="1:19">
      <c r="A912" s="155">
        <v>32233</v>
      </c>
      <c r="B912" s="154">
        <v>1.7116</v>
      </c>
      <c r="C912" s="154">
        <v>2.5367999999999999</v>
      </c>
      <c r="D912" s="154">
        <v>1.3862999999999999</v>
      </c>
      <c r="E912" s="154">
        <v>1.1087</v>
      </c>
      <c r="F912" s="154" t="s">
        <v>472</v>
      </c>
      <c r="G912" s="154">
        <v>1.0899000000000001</v>
      </c>
      <c r="H912" s="154" t="s">
        <v>472</v>
      </c>
      <c r="I912" s="154">
        <v>1.9018000000000002</v>
      </c>
      <c r="J912" s="154"/>
      <c r="L912" s="152">
        <f>VLOOKUP($A912,'SNB-ExchangeRateDaily'!$A$22:$I$11379,2,)</f>
        <v>1.7092399999999999</v>
      </c>
      <c r="M912" s="152">
        <f>VLOOKUP($A912,'SNB-ExchangeRateDaily'!$A$22:$I$11379,3,)</f>
        <v>2.5714999999999999</v>
      </c>
      <c r="N912" s="152">
        <f>VLOOKUP($A912,'SNB-ExchangeRateDaily'!$A$22:$I$11379,4,)</f>
        <v>1.3692</v>
      </c>
      <c r="O912" s="152">
        <f>VLOOKUP($A912,'SNB-ExchangeRateDaily'!$A$22:$I$11379,5,)</f>
        <v>1.1074999999999999</v>
      </c>
      <c r="P912" s="152" t="str">
        <f>VLOOKUP($A912,'SNB-ExchangeRateDaily'!$A$22:$I$11379,6,)</f>
        <v>M</v>
      </c>
      <c r="Q912" s="152">
        <f>VLOOKUP($A912,'SNB-ExchangeRateDaily'!$A$22:$I$11379,7,)</f>
        <v>1.1004</v>
      </c>
      <c r="R912" s="152" t="str">
        <f>VLOOKUP($A912,'SNB-ExchangeRateDaily'!$A$22:$I$11379,8,)</f>
        <v>M</v>
      </c>
      <c r="S912" s="152">
        <f>VLOOKUP($A912,'SNB-ExchangeRateDaily'!$A$22:$I$11379,9,)</f>
        <v>1.8985099999999999</v>
      </c>
    </row>
    <row r="913" spans="1:19">
      <c r="A913" s="155">
        <v>32263</v>
      </c>
      <c r="B913" s="154">
        <v>1.7168999999999999</v>
      </c>
      <c r="C913" s="154">
        <v>2.5933999999999999</v>
      </c>
      <c r="D913" s="154">
        <v>1.3829</v>
      </c>
      <c r="E913" s="154">
        <v>1.1193</v>
      </c>
      <c r="F913" s="154" t="s">
        <v>472</v>
      </c>
      <c r="G913" s="154">
        <v>1.1060000000000001</v>
      </c>
      <c r="H913" s="154" t="s">
        <v>472</v>
      </c>
      <c r="I913" s="154">
        <v>1.9112</v>
      </c>
      <c r="J913" s="154"/>
      <c r="L913" s="152" t="e">
        <f>VLOOKUP($A913,'SNB-ExchangeRateDaily'!$A$22:$I$11379,2,)</f>
        <v>#N/A</v>
      </c>
      <c r="M913" s="152" t="e">
        <f>VLOOKUP($A913,'SNB-ExchangeRateDaily'!$A$22:$I$11379,3,)</f>
        <v>#N/A</v>
      </c>
      <c r="N913" s="152" t="e">
        <f>VLOOKUP($A913,'SNB-ExchangeRateDaily'!$A$22:$I$11379,4,)</f>
        <v>#N/A</v>
      </c>
      <c r="O913" s="152" t="e">
        <f>VLOOKUP($A913,'SNB-ExchangeRateDaily'!$A$22:$I$11379,5,)</f>
        <v>#N/A</v>
      </c>
      <c r="P913" s="152" t="e">
        <f>VLOOKUP($A913,'SNB-ExchangeRateDaily'!$A$22:$I$11379,6,)</f>
        <v>#N/A</v>
      </c>
      <c r="Q913" s="152" t="e">
        <f>VLOOKUP($A913,'SNB-ExchangeRateDaily'!$A$22:$I$11379,7,)</f>
        <v>#N/A</v>
      </c>
      <c r="R913" s="152" t="e">
        <f>VLOOKUP($A913,'SNB-ExchangeRateDaily'!$A$22:$I$11379,8,)</f>
        <v>#N/A</v>
      </c>
      <c r="S913" s="152" t="e">
        <f>VLOOKUP($A913,'SNB-ExchangeRateDaily'!$A$22:$I$11379,9,)</f>
        <v>#N/A</v>
      </c>
    </row>
    <row r="914" spans="1:19">
      <c r="A914" s="155">
        <v>32294</v>
      </c>
      <c r="B914" s="154">
        <v>1.7323</v>
      </c>
      <c r="C914" s="154">
        <v>2.6341000000000001</v>
      </c>
      <c r="D914" s="154">
        <v>1.4097999999999999</v>
      </c>
      <c r="E914" s="154">
        <v>1.1394</v>
      </c>
      <c r="F914" s="154" t="s">
        <v>472</v>
      </c>
      <c r="G914" s="154">
        <v>1.1296999999999999</v>
      </c>
      <c r="H914" s="154" t="s">
        <v>472</v>
      </c>
      <c r="I914" s="154">
        <v>1.9393</v>
      </c>
      <c r="J914" s="154"/>
      <c r="L914" s="152">
        <f>VLOOKUP($A914,'SNB-ExchangeRateDaily'!$A$22:$I$11379,2,)</f>
        <v>1.73959</v>
      </c>
      <c r="M914" s="152">
        <f>VLOOKUP($A914,'SNB-ExchangeRateDaily'!$A$22:$I$11379,3,)</f>
        <v>2.6539999999999999</v>
      </c>
      <c r="N914" s="152">
        <f>VLOOKUP($A914,'SNB-ExchangeRateDaily'!$A$22:$I$11379,4,)</f>
        <v>1.4397</v>
      </c>
      <c r="O914" s="152">
        <f>VLOOKUP($A914,'SNB-ExchangeRateDaily'!$A$22:$I$11379,5,)</f>
        <v>1.1625000000000001</v>
      </c>
      <c r="P914" s="152" t="str">
        <f>VLOOKUP($A914,'SNB-ExchangeRateDaily'!$A$22:$I$11379,6,)</f>
        <v>M</v>
      </c>
      <c r="Q914" s="152">
        <f>VLOOKUP($A914,'SNB-ExchangeRateDaily'!$A$22:$I$11379,7,)</f>
        <v>1.1512</v>
      </c>
      <c r="R914" s="152" t="str">
        <f>VLOOKUP($A914,'SNB-ExchangeRateDaily'!$A$22:$I$11379,8,)</f>
        <v>M</v>
      </c>
      <c r="S914" s="152">
        <f>VLOOKUP($A914,'SNB-ExchangeRateDaily'!$A$22:$I$11379,9,)</f>
        <v>1.96604</v>
      </c>
    </row>
    <row r="915" spans="1:19">
      <c r="A915" s="155">
        <v>32324</v>
      </c>
      <c r="B915" s="154">
        <v>1.7284000000000002</v>
      </c>
      <c r="C915" s="154">
        <v>2.5998999999999999</v>
      </c>
      <c r="D915" s="154">
        <v>1.4582999999999999</v>
      </c>
      <c r="E915" s="154">
        <v>1.1973</v>
      </c>
      <c r="F915" s="154" t="s">
        <v>472</v>
      </c>
      <c r="G915" s="154">
        <v>1.1464000000000001</v>
      </c>
      <c r="H915" s="154" t="s">
        <v>472</v>
      </c>
      <c r="I915" s="154">
        <v>1.9654</v>
      </c>
      <c r="J915" s="154"/>
      <c r="L915" s="152">
        <f>VLOOKUP($A915,'SNB-ExchangeRateDaily'!$A$22:$I$11379,2,)</f>
        <v>1.72116</v>
      </c>
      <c r="M915" s="152">
        <f>VLOOKUP($A915,'SNB-ExchangeRateDaily'!$A$22:$I$11379,3,)</f>
        <v>2.5834999999999999</v>
      </c>
      <c r="N915" s="152">
        <f>VLOOKUP($A915,'SNB-ExchangeRateDaily'!$A$22:$I$11379,4,)</f>
        <v>1.506</v>
      </c>
      <c r="O915" s="152">
        <f>VLOOKUP($A915,'SNB-ExchangeRateDaily'!$A$22:$I$11379,5,)</f>
        <v>1.238</v>
      </c>
      <c r="P915" s="152" t="str">
        <f>VLOOKUP($A915,'SNB-ExchangeRateDaily'!$A$22:$I$11379,6,)</f>
        <v>M</v>
      </c>
      <c r="Q915" s="152">
        <f>VLOOKUP($A915,'SNB-ExchangeRateDaily'!$A$22:$I$11379,7,)</f>
        <v>1.1344000000000001</v>
      </c>
      <c r="R915" s="152" t="str">
        <f>VLOOKUP($A915,'SNB-ExchangeRateDaily'!$A$22:$I$11379,8,)</f>
        <v>M</v>
      </c>
      <c r="S915" s="152">
        <f>VLOOKUP($A915,'SNB-ExchangeRateDaily'!$A$22:$I$11379,9,)</f>
        <v>1.97837</v>
      </c>
    </row>
    <row r="916" spans="1:19">
      <c r="A916" s="155">
        <v>32355</v>
      </c>
      <c r="B916" s="154">
        <v>1.7271999999999998</v>
      </c>
      <c r="C916" s="154">
        <v>2.6097000000000001</v>
      </c>
      <c r="D916" s="154">
        <v>1.53</v>
      </c>
      <c r="E916" s="154">
        <v>1.266</v>
      </c>
      <c r="F916" s="154" t="s">
        <v>472</v>
      </c>
      <c r="G916" s="154">
        <v>1.1495</v>
      </c>
      <c r="H916" s="154" t="s">
        <v>472</v>
      </c>
      <c r="I916" s="154">
        <v>2.0004</v>
      </c>
      <c r="J916" s="154"/>
      <c r="L916" s="152" t="e">
        <f>VLOOKUP($A916,'SNB-ExchangeRateDaily'!$A$22:$I$11379,2,)</f>
        <v>#N/A</v>
      </c>
      <c r="M916" s="152" t="e">
        <f>VLOOKUP($A916,'SNB-ExchangeRateDaily'!$A$22:$I$11379,3,)</f>
        <v>#N/A</v>
      </c>
      <c r="N916" s="152" t="e">
        <f>VLOOKUP($A916,'SNB-ExchangeRateDaily'!$A$22:$I$11379,4,)</f>
        <v>#N/A</v>
      </c>
      <c r="O916" s="152" t="e">
        <f>VLOOKUP($A916,'SNB-ExchangeRateDaily'!$A$22:$I$11379,5,)</f>
        <v>#N/A</v>
      </c>
      <c r="P916" s="152" t="e">
        <f>VLOOKUP($A916,'SNB-ExchangeRateDaily'!$A$22:$I$11379,6,)</f>
        <v>#N/A</v>
      </c>
      <c r="Q916" s="152" t="e">
        <f>VLOOKUP($A916,'SNB-ExchangeRateDaily'!$A$22:$I$11379,7,)</f>
        <v>#N/A</v>
      </c>
      <c r="R916" s="152" t="e">
        <f>VLOOKUP($A916,'SNB-ExchangeRateDaily'!$A$22:$I$11379,8,)</f>
        <v>#N/A</v>
      </c>
      <c r="S916" s="152" t="e">
        <f>VLOOKUP($A916,'SNB-ExchangeRateDaily'!$A$22:$I$11379,9,)</f>
        <v>#N/A</v>
      </c>
    </row>
    <row r="917" spans="1:19">
      <c r="A917" s="155">
        <v>32386</v>
      </c>
      <c r="B917" s="154">
        <v>1.7469000000000001</v>
      </c>
      <c r="C917" s="154">
        <v>2.6878000000000002</v>
      </c>
      <c r="D917" s="154">
        <v>1.5834999999999999</v>
      </c>
      <c r="E917" s="154">
        <v>1.2938000000000001</v>
      </c>
      <c r="F917" s="154" t="s">
        <v>472</v>
      </c>
      <c r="G917" s="154">
        <v>1.1838</v>
      </c>
      <c r="H917" s="154" t="s">
        <v>472</v>
      </c>
      <c r="I917" s="154">
        <v>2.0466000000000002</v>
      </c>
      <c r="J917" s="154"/>
      <c r="L917" s="152">
        <f>VLOOKUP($A917,'SNB-ExchangeRateDaily'!$A$22:$I$11379,2,)</f>
        <v>1.7519400000000001</v>
      </c>
      <c r="M917" s="152">
        <f>VLOOKUP($A917,'SNB-ExchangeRateDaily'!$A$22:$I$11379,3,)</f>
        <v>2.6640000000000001</v>
      </c>
      <c r="N917" s="152">
        <f>VLOOKUP($A917,'SNB-ExchangeRateDaily'!$A$22:$I$11379,4,)</f>
        <v>1.5815000000000001</v>
      </c>
      <c r="O917" s="152">
        <f>VLOOKUP($A917,'SNB-ExchangeRateDaily'!$A$22:$I$11379,5,)</f>
        <v>1.2755000000000001</v>
      </c>
      <c r="P917" s="152" t="str">
        <f>VLOOKUP($A917,'SNB-ExchangeRateDaily'!$A$22:$I$11379,6,)</f>
        <v>M</v>
      </c>
      <c r="Q917" s="152">
        <f>VLOOKUP($A917,'SNB-ExchangeRateDaily'!$A$22:$I$11379,7,)</f>
        <v>1.159</v>
      </c>
      <c r="R917" s="152" t="str">
        <f>VLOOKUP($A917,'SNB-ExchangeRateDaily'!$A$22:$I$11379,8,)</f>
        <v>M</v>
      </c>
      <c r="S917" s="152">
        <f>VLOOKUP($A917,'SNB-ExchangeRateDaily'!$A$22:$I$11379,9,)</f>
        <v>2.0385399999999998</v>
      </c>
    </row>
    <row r="918" spans="1:19">
      <c r="A918" s="155">
        <v>32416</v>
      </c>
      <c r="B918" s="154">
        <v>1.7504999999999999</v>
      </c>
      <c r="C918" s="154">
        <v>2.6513</v>
      </c>
      <c r="D918" s="154">
        <v>1.5752999999999999</v>
      </c>
      <c r="E918" s="154">
        <v>1.2828999999999999</v>
      </c>
      <c r="F918" s="154" t="s">
        <v>472</v>
      </c>
      <c r="G918" s="154">
        <v>1.1718</v>
      </c>
      <c r="H918" s="154" t="s">
        <v>472</v>
      </c>
      <c r="I918" s="154">
        <v>2.0402</v>
      </c>
      <c r="J918" s="154"/>
      <c r="L918" s="152">
        <f>VLOOKUP($A918,'SNB-ExchangeRateDaily'!$A$22:$I$11379,2,)</f>
        <v>1.7562600000000002</v>
      </c>
      <c r="M918" s="152">
        <f>VLOOKUP($A918,'SNB-ExchangeRateDaily'!$A$22:$I$11379,3,)</f>
        <v>2.6804999999999999</v>
      </c>
      <c r="N918" s="152">
        <f>VLOOKUP($A918,'SNB-ExchangeRateDaily'!$A$22:$I$11379,4,)</f>
        <v>1.589</v>
      </c>
      <c r="O918" s="152">
        <f>VLOOKUP($A918,'SNB-ExchangeRateDaily'!$A$22:$I$11379,5,)</f>
        <v>1.3054999999999999</v>
      </c>
      <c r="P918" s="152" t="str">
        <f>VLOOKUP($A918,'SNB-ExchangeRateDaily'!$A$22:$I$11379,6,)</f>
        <v>M</v>
      </c>
      <c r="Q918" s="152">
        <f>VLOOKUP($A918,'SNB-ExchangeRateDaily'!$A$22:$I$11379,7,)</f>
        <v>1.1821999999999999</v>
      </c>
      <c r="R918" s="152" t="str">
        <f>VLOOKUP($A918,'SNB-ExchangeRateDaily'!$A$22:$I$11379,8,)</f>
        <v>M</v>
      </c>
      <c r="S918" s="152">
        <f>VLOOKUP($A918,'SNB-ExchangeRateDaily'!$A$22:$I$11379,9,)</f>
        <v>2.0510700000000002</v>
      </c>
    </row>
    <row r="919" spans="1:19">
      <c r="A919" s="155">
        <v>32447</v>
      </c>
      <c r="B919" s="154">
        <v>1.7551000000000001</v>
      </c>
      <c r="C919" s="154">
        <v>2.6726999999999999</v>
      </c>
      <c r="D919" s="154">
        <v>1.5417000000000001</v>
      </c>
      <c r="E919" s="154">
        <v>1.2776000000000001</v>
      </c>
      <c r="F919" s="154" t="s">
        <v>472</v>
      </c>
      <c r="G919" s="154">
        <v>1.1947000000000001</v>
      </c>
      <c r="H919" s="154" t="s">
        <v>472</v>
      </c>
      <c r="I919" s="154">
        <v>2.0335999999999999</v>
      </c>
      <c r="J919" s="154"/>
      <c r="L919" s="152">
        <f>VLOOKUP($A919,'SNB-ExchangeRateDaily'!$A$22:$I$11379,2,)</f>
        <v>1.7442299999999999</v>
      </c>
      <c r="M919" s="152">
        <f>VLOOKUP($A919,'SNB-ExchangeRateDaily'!$A$22:$I$11379,3,)</f>
        <v>2.6475</v>
      </c>
      <c r="N919" s="152">
        <f>VLOOKUP($A919,'SNB-ExchangeRateDaily'!$A$22:$I$11379,4,)</f>
        <v>1.49</v>
      </c>
      <c r="O919" s="152">
        <f>VLOOKUP($A919,'SNB-ExchangeRateDaily'!$A$22:$I$11379,5,)</f>
        <v>1.22</v>
      </c>
      <c r="P919" s="152" t="str">
        <f>VLOOKUP($A919,'SNB-ExchangeRateDaily'!$A$22:$I$11379,6,)</f>
        <v>M</v>
      </c>
      <c r="Q919" s="152">
        <f>VLOOKUP($A919,'SNB-ExchangeRateDaily'!$A$22:$I$11379,7,)</f>
        <v>1.1917</v>
      </c>
      <c r="R919" s="152" t="str">
        <f>VLOOKUP($A919,'SNB-ExchangeRateDaily'!$A$22:$I$11379,8,)</f>
        <v>M</v>
      </c>
      <c r="S919" s="152">
        <f>VLOOKUP($A919,'SNB-ExchangeRateDaily'!$A$22:$I$11379,9,)</f>
        <v>2.00407</v>
      </c>
    </row>
    <row r="920" spans="1:19">
      <c r="A920" s="155">
        <v>32477</v>
      </c>
      <c r="B920" s="154">
        <v>1.7396</v>
      </c>
      <c r="C920" s="154">
        <v>2.6520000000000001</v>
      </c>
      <c r="D920" s="154">
        <v>1.4678</v>
      </c>
      <c r="E920" s="154">
        <v>1.2059</v>
      </c>
      <c r="F920" s="154" t="s">
        <v>472</v>
      </c>
      <c r="G920" s="154">
        <v>1.1914</v>
      </c>
      <c r="H920" s="154" t="s">
        <v>472</v>
      </c>
      <c r="I920" s="154">
        <v>1.9929000000000001</v>
      </c>
      <c r="J920" s="154"/>
      <c r="L920" s="152">
        <f>VLOOKUP($A920,'SNB-ExchangeRateDaily'!$A$22:$I$11379,2,)</f>
        <v>1.7402600000000001</v>
      </c>
      <c r="M920" s="152">
        <f>VLOOKUP($A920,'SNB-ExchangeRateDaily'!$A$22:$I$11379,3,)</f>
        <v>2.6804999999999999</v>
      </c>
      <c r="N920" s="152">
        <f>VLOOKUP($A920,'SNB-ExchangeRateDaily'!$A$22:$I$11379,4,)</f>
        <v>1.4515</v>
      </c>
      <c r="O920" s="152">
        <f>VLOOKUP($A920,'SNB-ExchangeRateDaily'!$A$22:$I$11379,5,)</f>
        <v>1.2210000000000001</v>
      </c>
      <c r="P920" s="152" t="str">
        <f>VLOOKUP($A920,'SNB-ExchangeRateDaily'!$A$22:$I$11379,6,)</f>
        <v>M</v>
      </c>
      <c r="Q920" s="152">
        <f>VLOOKUP($A920,'SNB-ExchangeRateDaily'!$A$22:$I$11379,7,)</f>
        <v>1.1901999999999999</v>
      </c>
      <c r="R920" s="152" t="str">
        <f>VLOOKUP($A920,'SNB-ExchangeRateDaily'!$A$22:$I$11379,8,)</f>
        <v>M</v>
      </c>
      <c r="S920" s="152">
        <f>VLOOKUP($A920,'SNB-ExchangeRateDaily'!$A$22:$I$11379,9,)</f>
        <v>1.9856099999999999</v>
      </c>
    </row>
    <row r="921" spans="1:19">
      <c r="A921" s="155">
        <v>32508</v>
      </c>
      <c r="B921" s="154">
        <v>1.7502</v>
      </c>
      <c r="C921" s="154">
        <v>2.6983000000000001</v>
      </c>
      <c r="D921" s="154">
        <v>1.4771000000000001</v>
      </c>
      <c r="E921" s="154">
        <v>1.2345999999999999</v>
      </c>
      <c r="F921" s="154" t="s">
        <v>472</v>
      </c>
      <c r="G921" s="154">
        <v>1.1947000000000001</v>
      </c>
      <c r="H921" s="154" t="s">
        <v>472</v>
      </c>
      <c r="I921" s="154">
        <v>2.0042</v>
      </c>
      <c r="J921" s="154"/>
      <c r="L921" s="152" t="e">
        <f>VLOOKUP($A921,'SNB-ExchangeRateDaily'!$A$22:$I$11379,2,)</f>
        <v>#N/A</v>
      </c>
      <c r="M921" s="152" t="e">
        <f>VLOOKUP($A921,'SNB-ExchangeRateDaily'!$A$22:$I$11379,3,)</f>
        <v>#N/A</v>
      </c>
      <c r="N921" s="152" t="e">
        <f>VLOOKUP($A921,'SNB-ExchangeRateDaily'!$A$22:$I$11379,4,)</f>
        <v>#N/A</v>
      </c>
      <c r="O921" s="152" t="e">
        <f>VLOOKUP($A921,'SNB-ExchangeRateDaily'!$A$22:$I$11379,5,)</f>
        <v>#N/A</v>
      </c>
      <c r="P921" s="152" t="e">
        <f>VLOOKUP($A921,'SNB-ExchangeRateDaily'!$A$22:$I$11379,6,)</f>
        <v>#N/A</v>
      </c>
      <c r="Q921" s="152" t="e">
        <f>VLOOKUP($A921,'SNB-ExchangeRateDaily'!$A$22:$I$11379,7,)</f>
        <v>#N/A</v>
      </c>
      <c r="R921" s="152" t="e">
        <f>VLOOKUP($A921,'SNB-ExchangeRateDaily'!$A$22:$I$11379,8,)</f>
        <v>#N/A</v>
      </c>
      <c r="S921" s="152" t="e">
        <f>VLOOKUP($A921,'SNB-ExchangeRateDaily'!$A$22:$I$11379,9,)</f>
        <v>#N/A</v>
      </c>
    </row>
    <row r="922" spans="1:19">
      <c r="A922" s="155">
        <v>32539</v>
      </c>
      <c r="B922" s="154">
        <v>1.7728999999999999</v>
      </c>
      <c r="C922" s="154">
        <v>2.7664</v>
      </c>
      <c r="D922" s="154">
        <v>1.5569</v>
      </c>
      <c r="E922" s="154">
        <v>1.3058000000000001</v>
      </c>
      <c r="F922" s="154" t="s">
        <v>472</v>
      </c>
      <c r="G922" s="154">
        <v>1.2248000000000001</v>
      </c>
      <c r="H922" s="154" t="s">
        <v>472</v>
      </c>
      <c r="I922" s="154">
        <v>2.0627</v>
      </c>
      <c r="J922" s="154"/>
      <c r="L922" s="152">
        <f>VLOOKUP($A922,'SNB-ExchangeRateDaily'!$A$22:$I$11379,2,)</f>
        <v>1.7752699999999999</v>
      </c>
      <c r="M922" s="152">
        <f>VLOOKUP($A922,'SNB-ExchangeRateDaily'!$A$22:$I$11379,3,)</f>
        <v>2.7890000000000001</v>
      </c>
      <c r="N922" s="152">
        <f>VLOOKUP($A922,'SNB-ExchangeRateDaily'!$A$22:$I$11379,4,)</f>
        <v>1.5827</v>
      </c>
      <c r="O922" s="152">
        <f>VLOOKUP($A922,'SNB-ExchangeRateDaily'!$A$22:$I$11379,5,)</f>
        <v>1.339</v>
      </c>
      <c r="P922" s="152" t="str">
        <f>VLOOKUP($A922,'SNB-ExchangeRateDaily'!$A$22:$I$11379,6,)</f>
        <v>M</v>
      </c>
      <c r="Q922" s="152">
        <f>VLOOKUP($A922,'SNB-ExchangeRateDaily'!$A$22:$I$11379,7,)</f>
        <v>1.224</v>
      </c>
      <c r="R922" s="152" t="str">
        <f>VLOOKUP($A922,'SNB-ExchangeRateDaily'!$A$22:$I$11379,8,)</f>
        <v>M</v>
      </c>
      <c r="S922" s="152">
        <f>VLOOKUP($A922,'SNB-ExchangeRateDaily'!$A$22:$I$11379,9,)</f>
        <v>2.0784799999999999</v>
      </c>
    </row>
    <row r="923" spans="1:19">
      <c r="A923" s="155">
        <v>32567</v>
      </c>
      <c r="B923" s="154">
        <v>1.7725</v>
      </c>
      <c r="C923" s="154">
        <v>2.7610999999999999</v>
      </c>
      <c r="D923" s="154">
        <v>1.5745</v>
      </c>
      <c r="E923" s="154">
        <v>1.3245</v>
      </c>
      <c r="F923" s="154" t="s">
        <v>472</v>
      </c>
      <c r="G923" s="154">
        <v>1.2326999999999999</v>
      </c>
      <c r="H923" s="154" t="s">
        <v>472</v>
      </c>
      <c r="I923" s="154">
        <v>2.0741000000000001</v>
      </c>
      <c r="J923" s="154"/>
      <c r="L923" s="152">
        <f>VLOOKUP($A923,'SNB-ExchangeRateDaily'!$A$22:$I$11379,2,)</f>
        <v>1.77132</v>
      </c>
      <c r="M923" s="152">
        <f>VLOOKUP($A923,'SNB-ExchangeRateDaily'!$A$22:$I$11379,3,)</f>
        <v>2.7119999999999997</v>
      </c>
      <c r="N923" s="152">
        <f>VLOOKUP($A923,'SNB-ExchangeRateDaily'!$A$22:$I$11379,4,)</f>
        <v>1.5587</v>
      </c>
      <c r="O923" s="152">
        <f>VLOOKUP($A923,'SNB-ExchangeRateDaily'!$A$22:$I$11379,5,)</f>
        <v>1.298</v>
      </c>
      <c r="P923" s="152" t="str">
        <f>VLOOKUP($A923,'SNB-ExchangeRateDaily'!$A$22:$I$11379,6,)</f>
        <v>M</v>
      </c>
      <c r="Q923" s="152">
        <f>VLOOKUP($A923,'SNB-ExchangeRateDaily'!$A$22:$I$11379,7,)</f>
        <v>1.2251000000000001</v>
      </c>
      <c r="R923" s="152" t="str">
        <f>VLOOKUP($A923,'SNB-ExchangeRateDaily'!$A$22:$I$11379,8,)</f>
        <v>M</v>
      </c>
      <c r="S923" s="152">
        <f>VLOOKUP($A923,'SNB-ExchangeRateDaily'!$A$22:$I$11379,9,)</f>
        <v>2.0621999999999998</v>
      </c>
    </row>
    <row r="924" spans="1:19">
      <c r="A924" s="155">
        <v>32598</v>
      </c>
      <c r="B924" s="154">
        <v>1.7921</v>
      </c>
      <c r="C924" s="154">
        <v>2.7526999999999999</v>
      </c>
      <c r="D924" s="154">
        <v>1.6044</v>
      </c>
      <c r="E924" s="154">
        <v>1.3418999999999999</v>
      </c>
      <c r="F924" s="154" t="s">
        <v>472</v>
      </c>
      <c r="G924" s="154">
        <v>1.2313000000000001</v>
      </c>
      <c r="H924" s="154" t="s">
        <v>472</v>
      </c>
      <c r="I924" s="154">
        <v>2.0960999999999999</v>
      </c>
      <c r="J924" s="154"/>
      <c r="L924" s="152">
        <f>VLOOKUP($A924,'SNB-ExchangeRateDaily'!$A$22:$I$11379,2,)</f>
        <v>1.82545</v>
      </c>
      <c r="M924" s="152">
        <f>VLOOKUP($A924,'SNB-ExchangeRateDaily'!$A$22:$I$11379,3,)</f>
        <v>2.7974999999999999</v>
      </c>
      <c r="N924" s="152">
        <f>VLOOKUP($A924,'SNB-ExchangeRateDaily'!$A$22:$I$11379,4,)</f>
        <v>1.6564999999999999</v>
      </c>
      <c r="O924" s="152">
        <f>VLOOKUP($A924,'SNB-ExchangeRateDaily'!$A$22:$I$11379,5,)</f>
        <v>1.3865000000000001</v>
      </c>
      <c r="P924" s="152" t="str">
        <f>VLOOKUP($A924,'SNB-ExchangeRateDaily'!$A$22:$I$11379,6,)</f>
        <v>M</v>
      </c>
      <c r="Q924" s="152">
        <f>VLOOKUP($A924,'SNB-ExchangeRateDaily'!$A$22:$I$11379,7,)</f>
        <v>1.2495000000000001</v>
      </c>
      <c r="R924" s="152" t="str">
        <f>VLOOKUP($A924,'SNB-ExchangeRateDaily'!$A$22:$I$11379,8,)</f>
        <v>M</v>
      </c>
      <c r="S924" s="152">
        <f>VLOOKUP($A924,'SNB-ExchangeRateDaily'!$A$22:$I$11379,9,)</f>
        <v>2.1459000000000001</v>
      </c>
    </row>
    <row r="925" spans="1:19">
      <c r="A925" s="155">
        <v>32628</v>
      </c>
      <c r="B925" s="154">
        <v>1.8321000000000001</v>
      </c>
      <c r="C925" s="154">
        <v>2.7980999999999998</v>
      </c>
      <c r="D925" s="154">
        <v>1.6452</v>
      </c>
      <c r="E925" s="154">
        <v>1.3831</v>
      </c>
      <c r="F925" s="154" t="s">
        <v>472</v>
      </c>
      <c r="G925" s="154">
        <v>1.246</v>
      </c>
      <c r="H925" s="154" t="s">
        <v>472</v>
      </c>
      <c r="I925" s="154">
        <v>2.1421999999999999</v>
      </c>
      <c r="J925" s="154"/>
      <c r="L925" s="152" t="e">
        <f>VLOOKUP($A925,'SNB-ExchangeRateDaily'!$A$22:$I$11379,2,)</f>
        <v>#N/A</v>
      </c>
      <c r="M925" s="152" t="e">
        <f>VLOOKUP($A925,'SNB-ExchangeRateDaily'!$A$22:$I$11379,3,)</f>
        <v>#N/A</v>
      </c>
      <c r="N925" s="152" t="e">
        <f>VLOOKUP($A925,'SNB-ExchangeRateDaily'!$A$22:$I$11379,4,)</f>
        <v>#N/A</v>
      </c>
      <c r="O925" s="152" t="e">
        <f>VLOOKUP($A925,'SNB-ExchangeRateDaily'!$A$22:$I$11379,5,)</f>
        <v>#N/A</v>
      </c>
      <c r="P925" s="152" t="e">
        <f>VLOOKUP($A925,'SNB-ExchangeRateDaily'!$A$22:$I$11379,6,)</f>
        <v>#N/A</v>
      </c>
      <c r="Q925" s="152" t="e">
        <f>VLOOKUP($A925,'SNB-ExchangeRateDaily'!$A$22:$I$11379,7,)</f>
        <v>#N/A</v>
      </c>
      <c r="R925" s="152" t="e">
        <f>VLOOKUP($A925,'SNB-ExchangeRateDaily'!$A$22:$I$11379,8,)</f>
        <v>#N/A</v>
      </c>
      <c r="S925" s="152" t="e">
        <f>VLOOKUP($A925,'SNB-ExchangeRateDaily'!$A$22:$I$11379,9,)</f>
        <v>#N/A</v>
      </c>
    </row>
    <row r="926" spans="1:19">
      <c r="A926" s="155">
        <v>32659</v>
      </c>
      <c r="B926" s="154">
        <v>1.8462000000000001</v>
      </c>
      <c r="C926" s="154">
        <v>2.8136999999999999</v>
      </c>
      <c r="D926" s="154">
        <v>1.7324999999999999</v>
      </c>
      <c r="E926" s="154">
        <v>1.4518</v>
      </c>
      <c r="F926" s="154" t="s">
        <v>472</v>
      </c>
      <c r="G926" s="154">
        <v>1.2526999999999999</v>
      </c>
      <c r="H926" s="154" t="s">
        <v>472</v>
      </c>
      <c r="I926" s="154">
        <v>2.1880999999999999</v>
      </c>
      <c r="J926" s="154"/>
      <c r="L926" s="152">
        <f>VLOOKUP($A926,'SNB-ExchangeRateDaily'!$A$22:$I$11379,2,)</f>
        <v>1.7927200000000001</v>
      </c>
      <c r="M926" s="152">
        <f>VLOOKUP($A926,'SNB-ExchangeRateDaily'!$A$22:$I$11379,3,)</f>
        <v>2.7175000000000002</v>
      </c>
      <c r="N926" s="152">
        <f>VLOOKUP($A926,'SNB-ExchangeRateDaily'!$A$22:$I$11379,4,)</f>
        <v>1.7290000000000001</v>
      </c>
      <c r="O926" s="152">
        <f>VLOOKUP($A926,'SNB-ExchangeRateDaily'!$A$22:$I$11379,5,)</f>
        <v>1.4319999999999999</v>
      </c>
      <c r="P926" s="152" t="str">
        <f>VLOOKUP($A926,'SNB-ExchangeRateDaily'!$A$22:$I$11379,6,)</f>
        <v>M</v>
      </c>
      <c r="Q926" s="152">
        <f>VLOOKUP($A926,'SNB-ExchangeRateDaily'!$A$22:$I$11379,7,)</f>
        <v>1.2116</v>
      </c>
      <c r="R926" s="152" t="str">
        <f>VLOOKUP($A926,'SNB-ExchangeRateDaily'!$A$22:$I$11379,8,)</f>
        <v>M</v>
      </c>
      <c r="S926" s="152">
        <f>VLOOKUP($A926,'SNB-ExchangeRateDaily'!$A$22:$I$11379,9,)</f>
        <v>2.1315599999999999</v>
      </c>
    </row>
    <row r="927" spans="1:19">
      <c r="A927" s="155">
        <v>32689</v>
      </c>
      <c r="B927" s="154">
        <v>1.7887999999999999</v>
      </c>
      <c r="C927" s="154">
        <v>2.6545999999999998</v>
      </c>
      <c r="D927" s="154">
        <v>1.7098</v>
      </c>
      <c r="E927" s="154">
        <v>1.4262999999999999</v>
      </c>
      <c r="F927" s="154" t="s">
        <v>472</v>
      </c>
      <c r="G927" s="154">
        <v>1.1874</v>
      </c>
      <c r="H927" s="154" t="s">
        <v>472</v>
      </c>
      <c r="I927" s="154">
        <v>2.1221000000000001</v>
      </c>
      <c r="J927" s="154"/>
      <c r="L927" s="152">
        <f>VLOOKUP($A927,'SNB-ExchangeRateDaily'!$A$22:$I$11379,2,)</f>
        <v>1.77118</v>
      </c>
      <c r="M927" s="152">
        <f>VLOOKUP($A927,'SNB-ExchangeRateDaily'!$A$22:$I$11379,3,)</f>
        <v>2.5939999999999999</v>
      </c>
      <c r="N927" s="152">
        <f>VLOOKUP($A927,'SNB-ExchangeRateDaily'!$A$22:$I$11379,4,)</f>
        <v>1.6733</v>
      </c>
      <c r="O927" s="152">
        <f>VLOOKUP($A927,'SNB-ExchangeRateDaily'!$A$22:$I$11379,5,)</f>
        <v>1.3985000000000001</v>
      </c>
      <c r="P927" s="152" t="str">
        <f>VLOOKUP($A927,'SNB-ExchangeRateDaily'!$A$22:$I$11379,6,)</f>
        <v>M</v>
      </c>
      <c r="Q927" s="152">
        <f>VLOOKUP($A927,'SNB-ExchangeRateDaily'!$A$22:$I$11379,7,)</f>
        <v>1.1616</v>
      </c>
      <c r="R927" s="152" t="str">
        <f>VLOOKUP($A927,'SNB-ExchangeRateDaily'!$A$22:$I$11379,8,)</f>
        <v>M</v>
      </c>
      <c r="S927" s="152">
        <f>VLOOKUP($A927,'SNB-ExchangeRateDaily'!$A$22:$I$11379,9,)</f>
        <v>2.08521</v>
      </c>
    </row>
    <row r="928" spans="1:19">
      <c r="A928" s="155">
        <v>32720</v>
      </c>
      <c r="B928" s="154">
        <v>1.7845</v>
      </c>
      <c r="C928" s="154">
        <v>2.6429999999999998</v>
      </c>
      <c r="D928" s="154">
        <v>1.6307</v>
      </c>
      <c r="E928" s="154">
        <v>1.3706</v>
      </c>
      <c r="F928" s="154" t="s">
        <v>472</v>
      </c>
      <c r="G928" s="154">
        <v>1.1599999999999999</v>
      </c>
      <c r="H928" s="154" t="s">
        <v>472</v>
      </c>
      <c r="I928" s="154">
        <v>2.0741000000000001</v>
      </c>
      <c r="J928" s="154"/>
      <c r="L928" s="152">
        <f>VLOOKUP($A928,'SNB-ExchangeRateDaily'!$A$22:$I$11379,2,)</f>
        <v>1.78816</v>
      </c>
      <c r="M928" s="152">
        <f>VLOOKUP($A928,'SNB-ExchangeRateDaily'!$A$22:$I$11379,3,)</f>
        <v>2.6715</v>
      </c>
      <c r="N928" s="152">
        <f>VLOOKUP($A928,'SNB-ExchangeRateDaily'!$A$22:$I$11379,4,)</f>
        <v>1.6114999999999999</v>
      </c>
      <c r="O928" s="152">
        <f>VLOOKUP($A928,'SNB-ExchangeRateDaily'!$A$22:$I$11379,5,)</f>
        <v>1.3620000000000001</v>
      </c>
      <c r="P928" s="152" t="str">
        <f>VLOOKUP($A928,'SNB-ExchangeRateDaily'!$A$22:$I$11379,6,)</f>
        <v>M</v>
      </c>
      <c r="Q928" s="152">
        <f>VLOOKUP($A928,'SNB-ExchangeRateDaily'!$A$22:$I$11379,7,)</f>
        <v>1.1686000000000001</v>
      </c>
      <c r="R928" s="152" t="str">
        <f>VLOOKUP($A928,'SNB-ExchangeRateDaily'!$A$22:$I$11379,8,)</f>
        <v>M</v>
      </c>
      <c r="S928" s="152">
        <f>VLOOKUP($A928,'SNB-ExchangeRateDaily'!$A$22:$I$11379,9,)</f>
        <v>2.0709300000000002</v>
      </c>
    </row>
    <row r="929" spans="1:19">
      <c r="A929" s="155">
        <v>32751</v>
      </c>
      <c r="B929" s="154">
        <v>1.7885</v>
      </c>
      <c r="C929" s="154">
        <v>2.6478999999999999</v>
      </c>
      <c r="D929" s="154">
        <v>1.6623000000000001</v>
      </c>
      <c r="E929" s="154">
        <v>1.4137999999999999</v>
      </c>
      <c r="F929" s="154" t="s">
        <v>472</v>
      </c>
      <c r="G929" s="154">
        <v>1.1745000000000001</v>
      </c>
      <c r="H929" s="154" t="s">
        <v>472</v>
      </c>
      <c r="I929" s="154">
        <v>2.0948000000000002</v>
      </c>
      <c r="J929" s="154"/>
      <c r="L929" s="152">
        <f>VLOOKUP($A929,'SNB-ExchangeRateDaily'!$A$22:$I$11379,2,)</f>
        <v>1.7911999999999999</v>
      </c>
      <c r="M929" s="152">
        <f>VLOOKUP($A929,'SNB-ExchangeRateDaily'!$A$22:$I$11379,3,)</f>
        <v>2.6560000000000001</v>
      </c>
      <c r="N929" s="152">
        <f>VLOOKUP($A929,'SNB-ExchangeRateDaily'!$A$22:$I$11379,4,)</f>
        <v>1.6895</v>
      </c>
      <c r="O929" s="152">
        <f>VLOOKUP($A929,'SNB-ExchangeRateDaily'!$A$22:$I$11379,5,)</f>
        <v>1.4350000000000001</v>
      </c>
      <c r="P929" s="152" t="str">
        <f>VLOOKUP($A929,'SNB-ExchangeRateDaily'!$A$22:$I$11379,6,)</f>
        <v>M</v>
      </c>
      <c r="Q929" s="152">
        <f>VLOOKUP($A929,'SNB-ExchangeRateDaily'!$A$22:$I$11379,7,)</f>
        <v>1.1687000000000001</v>
      </c>
      <c r="R929" s="152" t="str">
        <f>VLOOKUP($A929,'SNB-ExchangeRateDaily'!$A$22:$I$11379,8,)</f>
        <v>M</v>
      </c>
      <c r="S929" s="152">
        <f>VLOOKUP($A929,'SNB-ExchangeRateDaily'!$A$22:$I$11379,9,)</f>
        <v>2.1066199999999999</v>
      </c>
    </row>
    <row r="930" spans="1:19">
      <c r="A930" s="155">
        <v>32781</v>
      </c>
      <c r="B930" s="154">
        <v>1.7930999999999999</v>
      </c>
      <c r="C930" s="154">
        <v>2.6494999999999997</v>
      </c>
      <c r="D930" s="154">
        <v>1.6873</v>
      </c>
      <c r="E930" s="154">
        <v>1.4272</v>
      </c>
      <c r="F930" s="154" t="s">
        <v>472</v>
      </c>
      <c r="G930" s="154">
        <v>1.1623999999999999</v>
      </c>
      <c r="H930" s="154" t="s">
        <v>472</v>
      </c>
      <c r="I930" s="154">
        <v>2.1044999999999998</v>
      </c>
      <c r="J930" s="154"/>
      <c r="L930" s="152" t="e">
        <f>VLOOKUP($A930,'SNB-ExchangeRateDaily'!$A$22:$I$11379,2,)</f>
        <v>#N/A</v>
      </c>
      <c r="M930" s="152" t="e">
        <f>VLOOKUP($A930,'SNB-ExchangeRateDaily'!$A$22:$I$11379,3,)</f>
        <v>#N/A</v>
      </c>
      <c r="N930" s="152" t="e">
        <f>VLOOKUP($A930,'SNB-ExchangeRateDaily'!$A$22:$I$11379,4,)</f>
        <v>#N/A</v>
      </c>
      <c r="O930" s="152" t="e">
        <f>VLOOKUP($A930,'SNB-ExchangeRateDaily'!$A$22:$I$11379,5,)</f>
        <v>#N/A</v>
      </c>
      <c r="P930" s="152" t="e">
        <f>VLOOKUP($A930,'SNB-ExchangeRateDaily'!$A$22:$I$11379,6,)</f>
        <v>#N/A</v>
      </c>
      <c r="Q930" s="152" t="e">
        <f>VLOOKUP($A930,'SNB-ExchangeRateDaily'!$A$22:$I$11379,7,)</f>
        <v>#N/A</v>
      </c>
      <c r="R930" s="152" t="e">
        <f>VLOOKUP($A930,'SNB-ExchangeRateDaily'!$A$22:$I$11379,8,)</f>
        <v>#N/A</v>
      </c>
      <c r="S930" s="152" t="e">
        <f>VLOOKUP($A930,'SNB-ExchangeRateDaily'!$A$22:$I$11379,9,)</f>
        <v>#N/A</v>
      </c>
    </row>
    <row r="931" spans="1:19">
      <c r="A931" s="155">
        <v>32812</v>
      </c>
      <c r="B931" s="154">
        <v>1.7967</v>
      </c>
      <c r="C931" s="154">
        <v>2.5891999999999999</v>
      </c>
      <c r="D931" s="154">
        <v>1.6312</v>
      </c>
      <c r="E931" s="154">
        <v>1.3887</v>
      </c>
      <c r="F931" s="154" t="s">
        <v>472</v>
      </c>
      <c r="G931" s="154">
        <v>1.1474</v>
      </c>
      <c r="H931" s="154" t="s">
        <v>472</v>
      </c>
      <c r="I931" s="154">
        <v>2.0747</v>
      </c>
      <c r="J931" s="154"/>
      <c r="L931" s="152">
        <f>VLOOKUP($A931,'SNB-ExchangeRateDaily'!$A$22:$I$11379,2,)</f>
        <v>1.7994400000000002</v>
      </c>
      <c r="M931" s="152">
        <f>VLOOKUP($A931,'SNB-ExchangeRateDaily'!$A$22:$I$11379,3,)</f>
        <v>2.5484999999999998</v>
      </c>
      <c r="N931" s="152">
        <f>VLOOKUP($A931,'SNB-ExchangeRateDaily'!$A$22:$I$11379,4,)</f>
        <v>1.6139999999999999</v>
      </c>
      <c r="O931" s="152">
        <f>VLOOKUP($A931,'SNB-ExchangeRateDaily'!$A$22:$I$11379,5,)</f>
        <v>1.375</v>
      </c>
      <c r="P931" s="152" t="str">
        <f>VLOOKUP($A931,'SNB-ExchangeRateDaily'!$A$22:$I$11379,6,)</f>
        <v>M</v>
      </c>
      <c r="Q931" s="152">
        <f>VLOOKUP($A931,'SNB-ExchangeRateDaily'!$A$22:$I$11379,7,)</f>
        <v>1.1320000000000001</v>
      </c>
      <c r="R931" s="152" t="str">
        <f>VLOOKUP($A931,'SNB-ExchangeRateDaily'!$A$22:$I$11379,8,)</f>
        <v>M</v>
      </c>
      <c r="S931" s="152">
        <f>VLOOKUP($A931,'SNB-ExchangeRateDaily'!$A$22:$I$11379,9,)</f>
        <v>2.0592100000000002</v>
      </c>
    </row>
    <row r="932" spans="1:19">
      <c r="A932" s="155">
        <v>32842</v>
      </c>
      <c r="B932" s="154">
        <v>1.8109999999999999</v>
      </c>
      <c r="C932" s="154">
        <v>2.5442999999999998</v>
      </c>
      <c r="D932" s="154">
        <v>1.6181000000000001</v>
      </c>
      <c r="E932" s="154">
        <v>1.3833</v>
      </c>
      <c r="F932" s="154" t="s">
        <v>472</v>
      </c>
      <c r="G932" s="154">
        <v>1.1269</v>
      </c>
      <c r="H932" s="154" t="s">
        <v>472</v>
      </c>
      <c r="I932" s="154">
        <v>2.0670000000000002</v>
      </c>
      <c r="J932" s="154"/>
      <c r="L932" s="152">
        <f>VLOOKUP($A932,'SNB-ExchangeRateDaily'!$A$22:$I$11379,2,)</f>
        <v>1.8165</v>
      </c>
      <c r="M932" s="152">
        <f>VLOOKUP($A932,'SNB-ExchangeRateDaily'!$A$22:$I$11379,3,)</f>
        <v>2.4939999999999998</v>
      </c>
      <c r="N932" s="152">
        <f>VLOOKUP($A932,'SNB-ExchangeRateDaily'!$A$22:$I$11379,4,)</f>
        <v>1.5914999999999999</v>
      </c>
      <c r="O932" s="152">
        <f>VLOOKUP($A932,'SNB-ExchangeRateDaily'!$A$22:$I$11379,5,)</f>
        <v>1.3660000000000001</v>
      </c>
      <c r="P932" s="152" t="str">
        <f>VLOOKUP($A932,'SNB-ExchangeRateDaily'!$A$22:$I$11379,6,)</f>
        <v>M</v>
      </c>
      <c r="Q932" s="152">
        <f>VLOOKUP($A932,'SNB-ExchangeRateDaily'!$A$22:$I$11379,7,)</f>
        <v>1.1154999999999999</v>
      </c>
      <c r="R932" s="152" t="str">
        <f>VLOOKUP($A932,'SNB-ExchangeRateDaily'!$A$22:$I$11379,8,)</f>
        <v>M</v>
      </c>
      <c r="S932" s="152">
        <f>VLOOKUP($A932,'SNB-ExchangeRateDaily'!$A$22:$I$11379,9,)</f>
        <v>2.0545399999999998</v>
      </c>
    </row>
    <row r="933" spans="1:19">
      <c r="A933" s="155">
        <v>32873</v>
      </c>
      <c r="B933" s="154">
        <v>1.8313000000000001</v>
      </c>
      <c r="C933" s="154">
        <v>2.5005999999999999</v>
      </c>
      <c r="D933" s="154">
        <v>1.5678999999999998</v>
      </c>
      <c r="E933" s="154">
        <v>1.3491</v>
      </c>
      <c r="F933" s="154" t="s">
        <v>472</v>
      </c>
      <c r="G933" s="154">
        <v>1.0908</v>
      </c>
      <c r="H933" s="154" t="s">
        <v>472</v>
      </c>
      <c r="I933" s="154">
        <v>2.0417000000000001</v>
      </c>
      <c r="J933" s="154"/>
      <c r="L933" s="152" t="e">
        <f>VLOOKUP($A933,'SNB-ExchangeRateDaily'!$A$22:$I$11379,2,)</f>
        <v>#N/A</v>
      </c>
      <c r="M933" s="152" t="e">
        <f>VLOOKUP($A933,'SNB-ExchangeRateDaily'!$A$22:$I$11379,3,)</f>
        <v>#N/A</v>
      </c>
      <c r="N933" s="152" t="e">
        <f>VLOOKUP($A933,'SNB-ExchangeRateDaily'!$A$22:$I$11379,4,)</f>
        <v>#N/A</v>
      </c>
      <c r="O933" s="152" t="e">
        <f>VLOOKUP($A933,'SNB-ExchangeRateDaily'!$A$22:$I$11379,5,)</f>
        <v>#N/A</v>
      </c>
      <c r="P933" s="152" t="e">
        <f>VLOOKUP($A933,'SNB-ExchangeRateDaily'!$A$22:$I$11379,6,)</f>
        <v>#N/A</v>
      </c>
      <c r="Q933" s="152" t="e">
        <f>VLOOKUP($A933,'SNB-ExchangeRateDaily'!$A$22:$I$11379,7,)</f>
        <v>#N/A</v>
      </c>
      <c r="R933" s="152" t="e">
        <f>VLOOKUP($A933,'SNB-ExchangeRateDaily'!$A$22:$I$11379,8,)</f>
        <v>#N/A</v>
      </c>
      <c r="S933" s="152" t="e">
        <f>VLOOKUP($A933,'SNB-ExchangeRateDaily'!$A$22:$I$11379,9,)</f>
        <v>#N/A</v>
      </c>
    </row>
    <row r="934" spans="1:19">
      <c r="A934" s="155">
        <v>32904</v>
      </c>
      <c r="B934" s="154">
        <v>1.8235999999999999</v>
      </c>
      <c r="C934" s="154">
        <v>2.5026000000000002</v>
      </c>
      <c r="D934" s="154">
        <v>1.5154999999999998</v>
      </c>
      <c r="E934" s="154">
        <v>1.2944</v>
      </c>
      <c r="F934" s="154" t="s">
        <v>472</v>
      </c>
      <c r="G934" s="154">
        <v>1.0443</v>
      </c>
      <c r="H934" s="154" t="s">
        <v>472</v>
      </c>
      <c r="I934" s="154">
        <v>1.9975000000000001</v>
      </c>
      <c r="J934" s="154"/>
      <c r="L934" s="152">
        <f>VLOOKUP($A934,'SNB-ExchangeRateDaily'!$A$22:$I$11379,2,)</f>
        <v>1.8103500000000001</v>
      </c>
      <c r="M934" s="152">
        <f>VLOOKUP($A934,'SNB-ExchangeRateDaily'!$A$22:$I$11379,3,)</f>
        <v>2.5024999999999999</v>
      </c>
      <c r="N934" s="152">
        <f>VLOOKUP($A934,'SNB-ExchangeRateDaily'!$A$22:$I$11379,4,)</f>
        <v>1.4881</v>
      </c>
      <c r="O934" s="152">
        <f>VLOOKUP($A934,'SNB-ExchangeRateDaily'!$A$22:$I$11379,5,)</f>
        <v>1.2515000000000001</v>
      </c>
      <c r="P934" s="152" t="str">
        <f>VLOOKUP($A934,'SNB-ExchangeRateDaily'!$A$22:$I$11379,6,)</f>
        <v>M</v>
      </c>
      <c r="Q934" s="152">
        <f>VLOOKUP($A934,'SNB-ExchangeRateDaily'!$A$22:$I$11379,7,)</f>
        <v>1.0321</v>
      </c>
      <c r="R934" s="152" t="str">
        <f>VLOOKUP($A934,'SNB-ExchangeRateDaily'!$A$22:$I$11379,8,)</f>
        <v>M</v>
      </c>
      <c r="S934" s="152">
        <f>VLOOKUP($A934,'SNB-ExchangeRateDaily'!$A$22:$I$11379,9,)</f>
        <v>1.9777800000000001</v>
      </c>
    </row>
    <row r="935" spans="1:19">
      <c r="A935" s="155">
        <v>32932</v>
      </c>
      <c r="B935" s="154">
        <v>1.8124</v>
      </c>
      <c r="C935" s="154">
        <v>2.5215999999999998</v>
      </c>
      <c r="D935" s="154">
        <v>1.4875</v>
      </c>
      <c r="E935" s="154">
        <v>1.2431000000000001</v>
      </c>
      <c r="F935" s="154" t="s">
        <v>472</v>
      </c>
      <c r="G935" s="154">
        <v>1.0218</v>
      </c>
      <c r="H935" s="154" t="s">
        <v>472</v>
      </c>
      <c r="I935" s="154">
        <v>1.9735</v>
      </c>
      <c r="J935" s="154"/>
      <c r="L935" s="152">
        <f>VLOOKUP($A935,'SNB-ExchangeRateDaily'!$A$22:$I$11379,2,)</f>
        <v>1.7996300000000001</v>
      </c>
      <c r="M935" s="152">
        <f>VLOOKUP($A935,'SNB-ExchangeRateDaily'!$A$22:$I$11379,3,)</f>
        <v>2.5074999999999998</v>
      </c>
      <c r="N935" s="152">
        <f>VLOOKUP($A935,'SNB-ExchangeRateDaily'!$A$22:$I$11379,4,)</f>
        <v>1.4870000000000001</v>
      </c>
      <c r="O935" s="152">
        <f>VLOOKUP($A935,'SNB-ExchangeRateDaily'!$A$22:$I$11379,5,)</f>
        <v>1.248</v>
      </c>
      <c r="P935" s="152" t="str">
        <f>VLOOKUP($A935,'SNB-ExchangeRateDaily'!$A$22:$I$11379,6,)</f>
        <v>M</v>
      </c>
      <c r="Q935" s="152">
        <f>VLOOKUP($A935,'SNB-ExchangeRateDaily'!$A$22:$I$11379,7,)</f>
        <v>1.0007999999999999</v>
      </c>
      <c r="R935" s="152" t="str">
        <f>VLOOKUP($A935,'SNB-ExchangeRateDaily'!$A$22:$I$11379,8,)</f>
        <v>M</v>
      </c>
      <c r="S935" s="152">
        <f>VLOOKUP($A935,'SNB-ExchangeRateDaily'!$A$22:$I$11379,9,)</f>
        <v>1.95875</v>
      </c>
    </row>
    <row r="936" spans="1:19">
      <c r="A936" s="155">
        <v>32963</v>
      </c>
      <c r="B936" s="154">
        <v>1.81</v>
      </c>
      <c r="C936" s="154">
        <v>2.4558</v>
      </c>
      <c r="D936" s="154">
        <v>1.5114000000000001</v>
      </c>
      <c r="E936" s="154">
        <v>1.2791000000000001</v>
      </c>
      <c r="F936" s="154" t="s">
        <v>472</v>
      </c>
      <c r="G936" s="154">
        <v>0.98640000000000005</v>
      </c>
      <c r="H936" s="154" t="s">
        <v>472</v>
      </c>
      <c r="I936" s="154">
        <v>1.9677</v>
      </c>
      <c r="J936" s="154"/>
      <c r="L936" s="152" t="e">
        <f>VLOOKUP($A936,'SNB-ExchangeRateDaily'!$A$22:$I$11379,2,)</f>
        <v>#N/A</v>
      </c>
      <c r="M936" s="152" t="e">
        <f>VLOOKUP($A936,'SNB-ExchangeRateDaily'!$A$22:$I$11379,3,)</f>
        <v>#N/A</v>
      </c>
      <c r="N936" s="152" t="e">
        <f>VLOOKUP($A936,'SNB-ExchangeRateDaily'!$A$22:$I$11379,4,)</f>
        <v>#N/A</v>
      </c>
      <c r="O936" s="152" t="e">
        <f>VLOOKUP($A936,'SNB-ExchangeRateDaily'!$A$22:$I$11379,5,)</f>
        <v>#N/A</v>
      </c>
      <c r="P936" s="152" t="e">
        <f>VLOOKUP($A936,'SNB-ExchangeRateDaily'!$A$22:$I$11379,6,)</f>
        <v>#N/A</v>
      </c>
      <c r="Q936" s="152" t="e">
        <f>VLOOKUP($A936,'SNB-ExchangeRateDaily'!$A$22:$I$11379,7,)</f>
        <v>#N/A</v>
      </c>
      <c r="R936" s="152" t="e">
        <f>VLOOKUP($A936,'SNB-ExchangeRateDaily'!$A$22:$I$11379,8,)</f>
        <v>#N/A</v>
      </c>
      <c r="S936" s="152" t="e">
        <f>VLOOKUP($A936,'SNB-ExchangeRateDaily'!$A$22:$I$11379,9,)</f>
        <v>#N/A</v>
      </c>
    </row>
    <row r="937" spans="1:19">
      <c r="A937" s="155">
        <v>32993</v>
      </c>
      <c r="B937" s="154">
        <v>1.8023</v>
      </c>
      <c r="C937" s="154">
        <v>2.4336000000000002</v>
      </c>
      <c r="D937" s="154">
        <v>1.4873000000000001</v>
      </c>
      <c r="E937" s="154">
        <v>1.2767999999999999</v>
      </c>
      <c r="F937" s="154" t="s">
        <v>472</v>
      </c>
      <c r="G937" s="154">
        <v>0.93859999999999999</v>
      </c>
      <c r="H937" s="154" t="s">
        <v>472</v>
      </c>
      <c r="I937" s="154">
        <v>1.9357</v>
      </c>
      <c r="J937" s="154"/>
      <c r="L937" s="152">
        <f>VLOOKUP($A937,'SNB-ExchangeRateDaily'!$A$22:$I$11379,2,)</f>
        <v>1.7735799999999999</v>
      </c>
      <c r="M937" s="152">
        <f>VLOOKUP($A937,'SNB-ExchangeRateDaily'!$A$22:$I$11379,3,)</f>
        <v>2.3780000000000001</v>
      </c>
      <c r="N937" s="152">
        <f>VLOOKUP($A937,'SNB-ExchangeRateDaily'!$A$22:$I$11379,4,)</f>
        <v>1.4588000000000001</v>
      </c>
      <c r="O937" s="152">
        <f>VLOOKUP($A937,'SNB-ExchangeRateDaily'!$A$22:$I$11379,5,)</f>
        <v>1.2524999999999999</v>
      </c>
      <c r="P937" s="152" t="str">
        <f>VLOOKUP($A937,'SNB-ExchangeRateDaily'!$A$22:$I$11379,6,)</f>
        <v>M</v>
      </c>
      <c r="Q937" s="152">
        <f>VLOOKUP($A937,'SNB-ExchangeRateDaily'!$A$22:$I$11379,7,)</f>
        <v>0.91610000000000003</v>
      </c>
      <c r="R937" s="152" t="str">
        <f>VLOOKUP($A937,'SNB-ExchangeRateDaily'!$A$22:$I$11379,8,)</f>
        <v>M</v>
      </c>
      <c r="S937" s="152">
        <f>VLOOKUP($A937,'SNB-ExchangeRateDaily'!$A$22:$I$11379,9,)</f>
        <v>1.89835</v>
      </c>
    </row>
    <row r="938" spans="1:19">
      <c r="A938" s="155">
        <v>33024</v>
      </c>
      <c r="B938" s="154">
        <v>1.7469000000000001</v>
      </c>
      <c r="C938" s="154">
        <v>2.3795000000000002</v>
      </c>
      <c r="D938" s="154">
        <v>1.4180999999999999</v>
      </c>
      <c r="E938" s="154">
        <v>1.2074</v>
      </c>
      <c r="F938" s="154" t="s">
        <v>472</v>
      </c>
      <c r="G938" s="154">
        <v>0.92259999999999998</v>
      </c>
      <c r="H938" s="154" t="s">
        <v>472</v>
      </c>
      <c r="I938" s="154">
        <v>1.8694</v>
      </c>
      <c r="J938" s="154"/>
      <c r="L938" s="152">
        <f>VLOOKUP($A938,'SNB-ExchangeRateDaily'!$A$22:$I$11379,2,)</f>
        <v>1.7291699999999999</v>
      </c>
      <c r="M938" s="152">
        <f>VLOOKUP($A938,'SNB-ExchangeRateDaily'!$A$22:$I$11379,3,)</f>
        <v>2.3940000000000001</v>
      </c>
      <c r="N938" s="152">
        <f>VLOOKUP($A938,'SNB-ExchangeRateDaily'!$A$22:$I$11379,4,)</f>
        <v>1.4215</v>
      </c>
      <c r="O938" s="152">
        <f>VLOOKUP($A938,'SNB-ExchangeRateDaily'!$A$22:$I$11379,5,)</f>
        <v>1.2084999999999999</v>
      </c>
      <c r="P938" s="152" t="str">
        <f>VLOOKUP($A938,'SNB-ExchangeRateDaily'!$A$22:$I$11379,6,)</f>
        <v>M</v>
      </c>
      <c r="Q938" s="152">
        <f>VLOOKUP($A938,'SNB-ExchangeRateDaily'!$A$22:$I$11379,7,)</f>
        <v>0.93579999999999997</v>
      </c>
      <c r="R938" s="152" t="str">
        <f>VLOOKUP($A938,'SNB-ExchangeRateDaily'!$A$22:$I$11379,8,)</f>
        <v>M</v>
      </c>
      <c r="S938" s="152">
        <f>VLOOKUP($A938,'SNB-ExchangeRateDaily'!$A$22:$I$11379,9,)</f>
        <v>1.86632</v>
      </c>
    </row>
    <row r="939" spans="1:19">
      <c r="A939" s="155">
        <v>33054</v>
      </c>
      <c r="B939" s="154">
        <v>1.7425000000000002</v>
      </c>
      <c r="C939" s="154">
        <v>2.4340999999999999</v>
      </c>
      <c r="D939" s="154">
        <v>1.4243999999999999</v>
      </c>
      <c r="E939" s="154">
        <v>1.2139</v>
      </c>
      <c r="F939" s="154" t="s">
        <v>472</v>
      </c>
      <c r="G939" s="154">
        <v>0.92549999999999999</v>
      </c>
      <c r="H939" s="154" t="s">
        <v>472</v>
      </c>
      <c r="I939" s="154">
        <v>1.8738000000000001</v>
      </c>
      <c r="J939" s="154"/>
      <c r="L939" s="152" t="e">
        <f>VLOOKUP($A939,'SNB-ExchangeRateDaily'!$A$22:$I$11379,2,)</f>
        <v>#N/A</v>
      </c>
      <c r="M939" s="152" t="e">
        <f>VLOOKUP($A939,'SNB-ExchangeRateDaily'!$A$22:$I$11379,3,)</f>
        <v>#N/A</v>
      </c>
      <c r="N939" s="152" t="e">
        <f>VLOOKUP($A939,'SNB-ExchangeRateDaily'!$A$22:$I$11379,4,)</f>
        <v>#N/A</v>
      </c>
      <c r="O939" s="152" t="e">
        <f>VLOOKUP($A939,'SNB-ExchangeRateDaily'!$A$22:$I$11379,5,)</f>
        <v>#N/A</v>
      </c>
      <c r="P939" s="152" t="e">
        <f>VLOOKUP($A939,'SNB-ExchangeRateDaily'!$A$22:$I$11379,6,)</f>
        <v>#N/A</v>
      </c>
      <c r="Q939" s="152" t="e">
        <f>VLOOKUP($A939,'SNB-ExchangeRateDaily'!$A$22:$I$11379,7,)</f>
        <v>#N/A</v>
      </c>
      <c r="R939" s="152" t="e">
        <f>VLOOKUP($A939,'SNB-ExchangeRateDaily'!$A$22:$I$11379,8,)</f>
        <v>#N/A</v>
      </c>
      <c r="S939" s="152" t="e">
        <f>VLOOKUP($A939,'SNB-ExchangeRateDaily'!$A$22:$I$11379,9,)</f>
        <v>#N/A</v>
      </c>
    </row>
    <row r="940" spans="1:19">
      <c r="A940" s="155">
        <v>33085</v>
      </c>
      <c r="B940" s="154">
        <v>1.7574000000000001</v>
      </c>
      <c r="C940" s="154">
        <v>2.5150000000000001</v>
      </c>
      <c r="D940" s="154">
        <v>1.3927</v>
      </c>
      <c r="E940" s="154">
        <v>1.2028000000000001</v>
      </c>
      <c r="F940" s="154" t="s">
        <v>472</v>
      </c>
      <c r="G940" s="154">
        <v>0.93340000000000001</v>
      </c>
      <c r="H940" s="154" t="s">
        <v>472</v>
      </c>
      <c r="I940" s="154">
        <v>1.8733</v>
      </c>
      <c r="J940" s="154"/>
      <c r="L940" s="152">
        <f>VLOOKUP($A940,'SNB-ExchangeRateDaily'!$A$22:$I$11379,2,)</f>
        <v>1.75491</v>
      </c>
      <c r="M940" s="152">
        <f>VLOOKUP($A940,'SNB-ExchangeRateDaily'!$A$22:$I$11379,3,)</f>
        <v>2.5145</v>
      </c>
      <c r="N940" s="152">
        <f>VLOOKUP($A940,'SNB-ExchangeRateDaily'!$A$22:$I$11379,4,)</f>
        <v>1.3613</v>
      </c>
      <c r="O940" s="152">
        <f>VLOOKUP($A940,'SNB-ExchangeRateDaily'!$A$22:$I$11379,5,)</f>
        <v>1.179</v>
      </c>
      <c r="P940" s="152" t="str">
        <f>VLOOKUP($A940,'SNB-ExchangeRateDaily'!$A$22:$I$11379,6,)</f>
        <v>M</v>
      </c>
      <c r="Q940" s="152">
        <f>VLOOKUP($A940,'SNB-ExchangeRateDaily'!$A$22:$I$11379,7,)</f>
        <v>0.92479999999999996</v>
      </c>
      <c r="R940" s="152" t="str">
        <f>VLOOKUP($A940,'SNB-ExchangeRateDaily'!$A$22:$I$11379,8,)</f>
        <v>M</v>
      </c>
      <c r="S940" s="152">
        <f>VLOOKUP($A940,'SNB-ExchangeRateDaily'!$A$22:$I$11379,9,)</f>
        <v>1.8497599999999998</v>
      </c>
    </row>
    <row r="941" spans="1:19">
      <c r="A941" s="155">
        <v>33116</v>
      </c>
      <c r="B941" s="154">
        <v>1.7218</v>
      </c>
      <c r="C941" s="154">
        <v>2.4874000000000001</v>
      </c>
      <c r="D941" s="154">
        <v>1.3077000000000001</v>
      </c>
      <c r="E941" s="154">
        <v>1.1421999999999999</v>
      </c>
      <c r="F941" s="154" t="s">
        <v>472</v>
      </c>
      <c r="G941" s="154">
        <v>0.88629999999999998</v>
      </c>
      <c r="H941" s="154" t="s">
        <v>472</v>
      </c>
      <c r="I941" s="154">
        <v>1.8016000000000001</v>
      </c>
      <c r="J941" s="154"/>
      <c r="L941" s="152">
        <f>VLOOKUP($A941,'SNB-ExchangeRateDaily'!$A$22:$I$11379,2,)</f>
        <v>1.7077900000000001</v>
      </c>
      <c r="M941" s="152">
        <f>VLOOKUP($A941,'SNB-ExchangeRateDaily'!$A$22:$I$11379,3,)</f>
        <v>2.4735</v>
      </c>
      <c r="N941" s="152">
        <f>VLOOKUP($A941,'SNB-ExchangeRateDaily'!$A$22:$I$11379,4,)</f>
        <v>1.296</v>
      </c>
      <c r="O941" s="152">
        <f>VLOOKUP($A941,'SNB-ExchangeRateDaily'!$A$22:$I$11379,5,)</f>
        <v>1.1265000000000001</v>
      </c>
      <c r="P941" s="152" t="str">
        <f>VLOOKUP($A941,'SNB-ExchangeRateDaily'!$A$22:$I$11379,6,)</f>
        <v>M</v>
      </c>
      <c r="Q941" s="152">
        <f>VLOOKUP($A941,'SNB-ExchangeRateDaily'!$A$22:$I$11379,7,)</f>
        <v>0.89770000000000005</v>
      </c>
      <c r="R941" s="152" t="str">
        <f>VLOOKUP($A941,'SNB-ExchangeRateDaily'!$A$22:$I$11379,8,)</f>
        <v>M</v>
      </c>
      <c r="S941" s="152">
        <f>VLOOKUP($A941,'SNB-ExchangeRateDaily'!$A$22:$I$11379,9,)</f>
        <v>1.7913399999999999</v>
      </c>
    </row>
    <row r="942" spans="1:19">
      <c r="A942" s="155">
        <v>33146</v>
      </c>
      <c r="B942" s="154">
        <v>1.7161999999999999</v>
      </c>
      <c r="C942" s="154">
        <v>2.4552999999999998</v>
      </c>
      <c r="D942" s="154">
        <v>1.3061</v>
      </c>
      <c r="E942" s="154">
        <v>1.1272</v>
      </c>
      <c r="F942" s="154" t="s">
        <v>472</v>
      </c>
      <c r="G942" s="154">
        <v>0.94130000000000003</v>
      </c>
      <c r="H942" s="154" t="s">
        <v>472</v>
      </c>
      <c r="I942" s="154">
        <v>1.8159999999999998</v>
      </c>
      <c r="J942" s="154"/>
      <c r="L942" s="152" t="e">
        <f>VLOOKUP($A942,'SNB-ExchangeRateDaily'!$A$22:$I$11379,2,)</f>
        <v>#N/A</v>
      </c>
      <c r="M942" s="152" t="e">
        <f>VLOOKUP($A942,'SNB-ExchangeRateDaily'!$A$22:$I$11379,3,)</f>
        <v>#N/A</v>
      </c>
      <c r="N942" s="152" t="e">
        <f>VLOOKUP($A942,'SNB-ExchangeRateDaily'!$A$22:$I$11379,4,)</f>
        <v>#N/A</v>
      </c>
      <c r="O942" s="152" t="e">
        <f>VLOOKUP($A942,'SNB-ExchangeRateDaily'!$A$22:$I$11379,5,)</f>
        <v>#N/A</v>
      </c>
      <c r="P942" s="152" t="e">
        <f>VLOOKUP($A942,'SNB-ExchangeRateDaily'!$A$22:$I$11379,6,)</f>
        <v>#N/A</v>
      </c>
      <c r="Q942" s="152" t="e">
        <f>VLOOKUP($A942,'SNB-ExchangeRateDaily'!$A$22:$I$11379,7,)</f>
        <v>#N/A</v>
      </c>
      <c r="R942" s="152" t="e">
        <f>VLOOKUP($A942,'SNB-ExchangeRateDaily'!$A$22:$I$11379,8,)</f>
        <v>#N/A</v>
      </c>
      <c r="S942" s="152" t="e">
        <f>VLOOKUP($A942,'SNB-ExchangeRateDaily'!$A$22:$I$11379,9,)</f>
        <v>#N/A</v>
      </c>
    </row>
    <row r="943" spans="1:19">
      <c r="A943" s="155">
        <v>33177</v>
      </c>
      <c r="B943" s="154">
        <v>1.7326000000000001</v>
      </c>
      <c r="C943" s="154">
        <v>2.4910000000000001</v>
      </c>
      <c r="D943" s="154">
        <v>1.2808999999999999</v>
      </c>
      <c r="E943" s="154">
        <v>1.1047</v>
      </c>
      <c r="F943" s="154" t="s">
        <v>472</v>
      </c>
      <c r="G943" s="154">
        <v>0.98609999999999998</v>
      </c>
      <c r="H943" s="154" t="s">
        <v>472</v>
      </c>
      <c r="I943" s="154">
        <v>1.8309</v>
      </c>
      <c r="J943" s="154"/>
      <c r="L943" s="152">
        <f>VLOOKUP($A943,'SNB-ExchangeRateDaily'!$A$22:$I$11379,2,)</f>
        <v>1.7478899999999999</v>
      </c>
      <c r="M943" s="152">
        <f>VLOOKUP($A943,'SNB-ExchangeRateDaily'!$A$22:$I$11379,3,)</f>
        <v>2.5049999999999999</v>
      </c>
      <c r="N943" s="152">
        <f>VLOOKUP($A943,'SNB-ExchangeRateDaily'!$A$22:$I$11379,4,)</f>
        <v>1.2875000000000001</v>
      </c>
      <c r="O943" s="152">
        <f>VLOOKUP($A943,'SNB-ExchangeRateDaily'!$A$22:$I$11379,5,)</f>
        <v>1.1005</v>
      </c>
      <c r="P943" s="152" t="str">
        <f>VLOOKUP($A943,'SNB-ExchangeRateDaily'!$A$22:$I$11379,6,)</f>
        <v>M</v>
      </c>
      <c r="Q943" s="152">
        <f>VLOOKUP($A943,'SNB-ExchangeRateDaily'!$A$22:$I$11379,7,)</f>
        <v>0.9919</v>
      </c>
      <c r="R943" s="152" t="str">
        <f>VLOOKUP($A943,'SNB-ExchangeRateDaily'!$A$22:$I$11379,8,)</f>
        <v>M</v>
      </c>
      <c r="S943" s="152">
        <f>VLOOKUP($A943,'SNB-ExchangeRateDaily'!$A$22:$I$11379,9,)</f>
        <v>1.84213</v>
      </c>
    </row>
    <row r="944" spans="1:19">
      <c r="A944" s="155">
        <v>33207</v>
      </c>
      <c r="B944" s="154">
        <v>1.736</v>
      </c>
      <c r="C944" s="154">
        <v>2.4670000000000001</v>
      </c>
      <c r="D944" s="154">
        <v>1.2570000000000001</v>
      </c>
      <c r="E944" s="154">
        <v>1.0803</v>
      </c>
      <c r="F944" s="154" t="s">
        <v>472</v>
      </c>
      <c r="G944" s="154">
        <v>0.97470000000000001</v>
      </c>
      <c r="H944" s="154" t="s">
        <v>472</v>
      </c>
      <c r="I944" s="154">
        <v>1.8162</v>
      </c>
      <c r="J944" s="154"/>
      <c r="L944" s="152">
        <f>VLOOKUP($A944,'SNB-ExchangeRateDaily'!$A$22:$I$11379,2,)</f>
        <v>1.75051</v>
      </c>
      <c r="M944" s="152">
        <f>VLOOKUP($A944,'SNB-ExchangeRateDaily'!$A$22:$I$11379,3,)</f>
        <v>2.4805000000000001</v>
      </c>
      <c r="N944" s="152">
        <f>VLOOKUP($A944,'SNB-ExchangeRateDaily'!$A$22:$I$11379,4,)</f>
        <v>1.284</v>
      </c>
      <c r="O944" s="152">
        <f>VLOOKUP($A944,'SNB-ExchangeRateDaily'!$A$22:$I$11379,5,)</f>
        <v>1.1014999999999999</v>
      </c>
      <c r="P944" s="152" t="str">
        <f>VLOOKUP($A944,'SNB-ExchangeRateDaily'!$A$22:$I$11379,6,)</f>
        <v>M</v>
      </c>
      <c r="Q944" s="152">
        <f>VLOOKUP($A944,'SNB-ExchangeRateDaily'!$A$22:$I$11379,7,)</f>
        <v>0.96350000000000002</v>
      </c>
      <c r="R944" s="152" t="str">
        <f>VLOOKUP($A944,'SNB-ExchangeRateDaily'!$A$22:$I$11379,8,)</f>
        <v>M</v>
      </c>
      <c r="S944" s="152">
        <f>VLOOKUP($A944,'SNB-ExchangeRateDaily'!$A$22:$I$11379,9,)</f>
        <v>1.8305500000000001</v>
      </c>
    </row>
    <row r="945" spans="1:19">
      <c r="A945" s="155">
        <v>33238</v>
      </c>
      <c r="B945" s="154">
        <v>1.7465999999999999</v>
      </c>
      <c r="C945" s="154">
        <v>2.4617</v>
      </c>
      <c r="D945" s="154">
        <v>1.2776000000000001</v>
      </c>
      <c r="E945" s="154">
        <v>1.1007</v>
      </c>
      <c r="F945" s="154" t="s">
        <v>472</v>
      </c>
      <c r="G945" s="154">
        <v>0.95650000000000002</v>
      </c>
      <c r="H945" s="154" t="s">
        <v>472</v>
      </c>
      <c r="I945" s="154">
        <v>1.8244</v>
      </c>
      <c r="J945" s="154"/>
      <c r="L945" s="152" t="str">
        <f>VLOOKUP($A945,'SNB-ExchangeRateDaily'!$A$22:$I$11379,2,)</f>
        <v>M</v>
      </c>
      <c r="M945" s="152" t="str">
        <f>VLOOKUP($A945,'SNB-ExchangeRateDaily'!$A$22:$I$11379,3,)</f>
        <v>M</v>
      </c>
      <c r="N945" s="152" t="str">
        <f>VLOOKUP($A945,'SNB-ExchangeRateDaily'!$A$22:$I$11379,4,)</f>
        <v>M</v>
      </c>
      <c r="O945" s="152" t="str">
        <f>VLOOKUP($A945,'SNB-ExchangeRateDaily'!$A$22:$I$11379,5,)</f>
        <v>M</v>
      </c>
      <c r="P945" s="152" t="str">
        <f>VLOOKUP($A945,'SNB-ExchangeRateDaily'!$A$22:$I$11379,6,)</f>
        <v>M</v>
      </c>
      <c r="Q945" s="152" t="str">
        <f>VLOOKUP($A945,'SNB-ExchangeRateDaily'!$A$22:$I$11379,7,)</f>
        <v>M</v>
      </c>
      <c r="R945" s="152" t="str">
        <f>VLOOKUP($A945,'SNB-ExchangeRateDaily'!$A$22:$I$11379,8,)</f>
        <v>M</v>
      </c>
      <c r="S945" s="152" t="str">
        <f>VLOOKUP($A945,'SNB-ExchangeRateDaily'!$A$22:$I$11379,9,)</f>
        <v>M</v>
      </c>
    </row>
    <row r="946" spans="1:19">
      <c r="A946" s="155">
        <v>33269</v>
      </c>
      <c r="B946" s="154">
        <v>1.7258</v>
      </c>
      <c r="C946" s="154">
        <v>2.4590999999999998</v>
      </c>
      <c r="D946" s="154">
        <v>1.2725</v>
      </c>
      <c r="E946" s="154">
        <v>1.1009</v>
      </c>
      <c r="F946" s="154" t="s">
        <v>472</v>
      </c>
      <c r="G946" s="154">
        <v>0.95130000000000003</v>
      </c>
      <c r="H946" s="154" t="s">
        <v>472</v>
      </c>
      <c r="I946" s="154">
        <v>1.8108</v>
      </c>
      <c r="J946" s="154"/>
      <c r="L946" s="152">
        <f>VLOOKUP($A946,'SNB-ExchangeRateDaily'!$A$22:$I$11379,2,)</f>
        <v>1.74529</v>
      </c>
      <c r="M946" s="152">
        <f>VLOOKUP($A946,'SNB-ExchangeRateDaily'!$A$22:$I$11379,3,)</f>
        <v>2.4790000000000001</v>
      </c>
      <c r="N946" s="152">
        <f>VLOOKUP($A946,'SNB-ExchangeRateDaily'!$A$22:$I$11379,4,)</f>
        <v>1.264</v>
      </c>
      <c r="O946" s="152">
        <f>VLOOKUP($A946,'SNB-ExchangeRateDaily'!$A$22:$I$11379,5,)</f>
        <v>1.0885</v>
      </c>
      <c r="P946" s="152" t="str">
        <f>VLOOKUP($A946,'SNB-ExchangeRateDaily'!$A$22:$I$11379,6,)</f>
        <v>M</v>
      </c>
      <c r="Q946" s="152">
        <f>VLOOKUP($A946,'SNB-ExchangeRateDaily'!$A$22:$I$11379,7,)</f>
        <v>0.96050000000000002</v>
      </c>
      <c r="R946" s="152" t="str">
        <f>VLOOKUP($A946,'SNB-ExchangeRateDaily'!$A$22:$I$11379,8,)</f>
        <v>M</v>
      </c>
      <c r="S946" s="152">
        <f>VLOOKUP($A946,'SNB-ExchangeRateDaily'!$A$22:$I$11379,9,)</f>
        <v>1.81569</v>
      </c>
    </row>
    <row r="947" spans="1:19">
      <c r="A947" s="155">
        <v>33297</v>
      </c>
      <c r="B947" s="154">
        <v>1.7532000000000001</v>
      </c>
      <c r="C947" s="154">
        <v>2.4874999999999998</v>
      </c>
      <c r="D947" s="154">
        <v>1.2650000000000001</v>
      </c>
      <c r="E947" s="154">
        <v>1.0951</v>
      </c>
      <c r="F947" s="154" t="s">
        <v>472</v>
      </c>
      <c r="G947" s="154">
        <v>0.97050000000000003</v>
      </c>
      <c r="H947" s="154" t="s">
        <v>472</v>
      </c>
      <c r="I947" s="154">
        <v>1.8241000000000001</v>
      </c>
      <c r="J947" s="154"/>
      <c r="L947" s="152">
        <f>VLOOKUP($A947,'SNB-ExchangeRateDaily'!$A$22:$I$11379,2,)</f>
        <v>1.77742</v>
      </c>
      <c r="M947" s="152">
        <f>VLOOKUP($A947,'SNB-ExchangeRateDaily'!$A$22:$I$11379,3,)</f>
        <v>2.5190000000000001</v>
      </c>
      <c r="N947" s="152">
        <f>VLOOKUP($A947,'SNB-ExchangeRateDaily'!$A$22:$I$11379,4,)</f>
        <v>1.31</v>
      </c>
      <c r="O947" s="152">
        <f>VLOOKUP($A947,'SNB-ExchangeRateDaily'!$A$22:$I$11379,5,)</f>
        <v>1.1375</v>
      </c>
      <c r="P947" s="152" t="str">
        <f>VLOOKUP($A947,'SNB-ExchangeRateDaily'!$A$22:$I$11379,6,)</f>
        <v>M</v>
      </c>
      <c r="Q947" s="152">
        <f>VLOOKUP($A947,'SNB-ExchangeRateDaily'!$A$22:$I$11379,7,)</f>
        <v>0.99109999999999998</v>
      </c>
      <c r="R947" s="152" t="str">
        <f>VLOOKUP($A947,'SNB-ExchangeRateDaily'!$A$22:$I$11379,8,)</f>
        <v>M</v>
      </c>
      <c r="S947" s="152">
        <f>VLOOKUP($A947,'SNB-ExchangeRateDaily'!$A$22:$I$11379,9,)</f>
        <v>1.8708399999999998</v>
      </c>
    </row>
    <row r="948" spans="1:19">
      <c r="A948" s="155">
        <v>33328</v>
      </c>
      <c r="B948" s="154">
        <v>1.7732999999999999</v>
      </c>
      <c r="C948" s="154">
        <v>2.5306999999999999</v>
      </c>
      <c r="D948" s="154">
        <v>1.3820999999999999</v>
      </c>
      <c r="E948" s="154">
        <v>1.1943999999999999</v>
      </c>
      <c r="F948" s="154" t="s">
        <v>472</v>
      </c>
      <c r="G948" s="154">
        <v>1.0082</v>
      </c>
      <c r="H948" s="154" t="s">
        <v>472</v>
      </c>
      <c r="I948" s="154">
        <v>1.9133</v>
      </c>
      <c r="J948" s="154"/>
      <c r="L948" s="152" t="e">
        <f>VLOOKUP($A948,'SNB-ExchangeRateDaily'!$A$22:$I$11379,2,)</f>
        <v>#N/A</v>
      </c>
      <c r="M948" s="152" t="e">
        <f>VLOOKUP($A948,'SNB-ExchangeRateDaily'!$A$22:$I$11379,3,)</f>
        <v>#N/A</v>
      </c>
      <c r="N948" s="152" t="e">
        <f>VLOOKUP($A948,'SNB-ExchangeRateDaily'!$A$22:$I$11379,4,)</f>
        <v>#N/A</v>
      </c>
      <c r="O948" s="152" t="e">
        <f>VLOOKUP($A948,'SNB-ExchangeRateDaily'!$A$22:$I$11379,5,)</f>
        <v>#N/A</v>
      </c>
      <c r="P948" s="152" t="e">
        <f>VLOOKUP($A948,'SNB-ExchangeRateDaily'!$A$22:$I$11379,6,)</f>
        <v>#N/A</v>
      </c>
      <c r="Q948" s="152" t="e">
        <f>VLOOKUP($A948,'SNB-ExchangeRateDaily'!$A$22:$I$11379,7,)</f>
        <v>#N/A</v>
      </c>
      <c r="R948" s="152" t="e">
        <f>VLOOKUP($A948,'SNB-ExchangeRateDaily'!$A$22:$I$11379,8,)</f>
        <v>#N/A</v>
      </c>
      <c r="S948" s="152" t="e">
        <f>VLOOKUP($A948,'SNB-ExchangeRateDaily'!$A$22:$I$11379,9,)</f>
        <v>#N/A</v>
      </c>
    </row>
    <row r="949" spans="1:19">
      <c r="A949" s="155">
        <v>33358</v>
      </c>
      <c r="B949" s="154">
        <v>1.7433999999999998</v>
      </c>
      <c r="C949" s="154">
        <v>2.5186999999999999</v>
      </c>
      <c r="D949" s="154">
        <v>1.4403000000000001</v>
      </c>
      <c r="E949" s="154">
        <v>1.2485999999999999</v>
      </c>
      <c r="F949" s="154" t="s">
        <v>472</v>
      </c>
      <c r="G949" s="154">
        <v>1.0506</v>
      </c>
      <c r="H949" s="154" t="s">
        <v>472</v>
      </c>
      <c r="I949" s="154">
        <v>1.946</v>
      </c>
      <c r="J949" s="154"/>
      <c r="L949" s="152">
        <f>VLOOKUP($A949,'SNB-ExchangeRateDaily'!$A$22:$I$11379,2,)</f>
        <v>1.7417</v>
      </c>
      <c r="M949" s="152">
        <f>VLOOKUP($A949,'SNB-ExchangeRateDaily'!$A$22:$I$11379,3,)</f>
        <v>2.504</v>
      </c>
      <c r="N949" s="152">
        <f>VLOOKUP($A949,'SNB-ExchangeRateDaily'!$A$22:$I$11379,4,)</f>
        <v>1.4682999999999999</v>
      </c>
      <c r="O949" s="152">
        <f>VLOOKUP($A949,'SNB-ExchangeRateDaily'!$A$22:$I$11379,5,)</f>
        <v>1.2745</v>
      </c>
      <c r="P949" s="152" t="str">
        <f>VLOOKUP($A949,'SNB-ExchangeRateDaily'!$A$22:$I$11379,6,)</f>
        <v>M</v>
      </c>
      <c r="Q949" s="152">
        <f>VLOOKUP($A949,'SNB-ExchangeRateDaily'!$A$22:$I$11379,7,)</f>
        <v>1.0691999999999999</v>
      </c>
      <c r="R949" s="152" t="str">
        <f>VLOOKUP($A949,'SNB-ExchangeRateDaily'!$A$22:$I$11379,8,)</f>
        <v>M</v>
      </c>
      <c r="S949" s="152">
        <f>VLOOKUP($A949,'SNB-ExchangeRateDaily'!$A$22:$I$11379,9,)</f>
        <v>1.96228</v>
      </c>
    </row>
    <row r="950" spans="1:19">
      <c r="A950" s="155">
        <v>33389</v>
      </c>
      <c r="B950" s="154">
        <v>1.7444999999999999</v>
      </c>
      <c r="C950" s="154">
        <v>2.5097</v>
      </c>
      <c r="D950" s="154">
        <v>1.4527000000000001</v>
      </c>
      <c r="E950" s="154">
        <v>1.2638</v>
      </c>
      <c r="F950" s="154" t="s">
        <v>472</v>
      </c>
      <c r="G950" s="154">
        <v>1.0522</v>
      </c>
      <c r="H950" s="154" t="s">
        <v>472</v>
      </c>
      <c r="I950" s="154">
        <v>1.9542000000000002</v>
      </c>
      <c r="J950" s="154"/>
      <c r="L950" s="152">
        <f>VLOOKUP($A950,'SNB-ExchangeRateDaily'!$A$22:$I$11379,2,)</f>
        <v>1.75295</v>
      </c>
      <c r="M950" s="152">
        <f>VLOOKUP($A950,'SNB-ExchangeRateDaily'!$A$22:$I$11379,3,)</f>
        <v>2.5089999999999999</v>
      </c>
      <c r="N950" s="152">
        <f>VLOOKUP($A950,'SNB-ExchangeRateDaily'!$A$22:$I$11379,4,)</f>
        <v>1.4668999999999999</v>
      </c>
      <c r="O950" s="152">
        <f>VLOOKUP($A950,'SNB-ExchangeRateDaily'!$A$22:$I$11379,5,)</f>
        <v>1.2825</v>
      </c>
      <c r="P950" s="152" t="str">
        <f>VLOOKUP($A950,'SNB-ExchangeRateDaily'!$A$22:$I$11379,6,)</f>
        <v>M</v>
      </c>
      <c r="Q950" s="152">
        <f>VLOOKUP($A950,'SNB-ExchangeRateDaily'!$A$22:$I$11379,7,)</f>
        <v>1.0634999999999999</v>
      </c>
      <c r="R950" s="152" t="str">
        <f>VLOOKUP($A950,'SNB-ExchangeRateDaily'!$A$22:$I$11379,8,)</f>
        <v>M</v>
      </c>
      <c r="S950" s="152">
        <f>VLOOKUP($A950,'SNB-ExchangeRateDaily'!$A$22:$I$11379,9,)</f>
        <v>1.9710299999999998</v>
      </c>
    </row>
    <row r="951" spans="1:19">
      <c r="A951" s="155">
        <v>33419</v>
      </c>
      <c r="B951" s="154">
        <v>1.7629000000000001</v>
      </c>
      <c r="C951" s="154">
        <v>2.5207999999999999</v>
      </c>
      <c r="D951" s="154">
        <v>1.5291999999999999</v>
      </c>
      <c r="E951" s="154">
        <v>1.3366</v>
      </c>
      <c r="F951" s="154" t="s">
        <v>472</v>
      </c>
      <c r="G951" s="154">
        <v>1.0934999999999999</v>
      </c>
      <c r="H951" s="154" t="s">
        <v>472</v>
      </c>
      <c r="I951" s="154">
        <v>2.0198</v>
      </c>
      <c r="J951" s="154"/>
      <c r="L951" s="152" t="e">
        <f>VLOOKUP($A951,'SNB-ExchangeRateDaily'!$A$22:$I$11379,2,)</f>
        <v>#N/A</v>
      </c>
      <c r="M951" s="152" t="e">
        <f>VLOOKUP($A951,'SNB-ExchangeRateDaily'!$A$22:$I$11379,3,)</f>
        <v>#N/A</v>
      </c>
      <c r="N951" s="152" t="e">
        <f>VLOOKUP($A951,'SNB-ExchangeRateDaily'!$A$22:$I$11379,4,)</f>
        <v>#N/A</v>
      </c>
      <c r="O951" s="152" t="e">
        <f>VLOOKUP($A951,'SNB-ExchangeRateDaily'!$A$22:$I$11379,5,)</f>
        <v>#N/A</v>
      </c>
      <c r="P951" s="152" t="e">
        <f>VLOOKUP($A951,'SNB-ExchangeRateDaily'!$A$22:$I$11379,6,)</f>
        <v>#N/A</v>
      </c>
      <c r="Q951" s="152" t="e">
        <f>VLOOKUP($A951,'SNB-ExchangeRateDaily'!$A$22:$I$11379,7,)</f>
        <v>#N/A</v>
      </c>
      <c r="R951" s="152" t="e">
        <f>VLOOKUP($A951,'SNB-ExchangeRateDaily'!$A$22:$I$11379,8,)</f>
        <v>#N/A</v>
      </c>
      <c r="S951" s="152" t="e">
        <f>VLOOKUP($A951,'SNB-ExchangeRateDaily'!$A$22:$I$11379,9,)</f>
        <v>#N/A</v>
      </c>
    </row>
    <row r="952" spans="1:19">
      <c r="A952" s="155">
        <v>33450</v>
      </c>
      <c r="B952" s="154">
        <v>1.7806999999999999</v>
      </c>
      <c r="C952" s="154">
        <v>2.5522999999999998</v>
      </c>
      <c r="D952" s="154">
        <v>1.5501</v>
      </c>
      <c r="E952" s="154">
        <v>1.3492</v>
      </c>
      <c r="F952" s="154" t="s">
        <v>472</v>
      </c>
      <c r="G952" s="154">
        <v>1.1233</v>
      </c>
      <c r="H952" s="154" t="s">
        <v>472</v>
      </c>
      <c r="I952" s="154">
        <v>2.0476000000000001</v>
      </c>
      <c r="J952" s="154"/>
      <c r="L952" s="152">
        <f>VLOOKUP($A952,'SNB-ExchangeRateDaily'!$A$22:$I$11379,2,)</f>
        <v>1.79027</v>
      </c>
      <c r="M952" s="152">
        <f>VLOOKUP($A952,'SNB-ExchangeRateDaily'!$A$22:$I$11379,3,)</f>
        <v>2.5674999999999999</v>
      </c>
      <c r="N952" s="152">
        <f>VLOOKUP($A952,'SNB-ExchangeRateDaily'!$A$22:$I$11379,4,)</f>
        <v>1.5234999999999999</v>
      </c>
      <c r="O952" s="152">
        <f>VLOOKUP($A952,'SNB-ExchangeRateDaily'!$A$22:$I$11379,5,)</f>
        <v>1.3214999999999999</v>
      </c>
      <c r="P952" s="152" t="str">
        <f>VLOOKUP($A952,'SNB-ExchangeRateDaily'!$A$22:$I$11379,6,)</f>
        <v>M</v>
      </c>
      <c r="Q952" s="152">
        <f>VLOOKUP($A952,'SNB-ExchangeRateDaily'!$A$22:$I$11379,7,)</f>
        <v>1.1067</v>
      </c>
      <c r="R952" s="152" t="str">
        <f>VLOOKUP($A952,'SNB-ExchangeRateDaily'!$A$22:$I$11379,8,)</f>
        <v>M</v>
      </c>
      <c r="S952" s="152">
        <f>VLOOKUP($A952,'SNB-ExchangeRateDaily'!$A$22:$I$11379,9,)</f>
        <v>2.0326200000000001</v>
      </c>
    </row>
    <row r="953" spans="1:19">
      <c r="A953" s="155">
        <v>33481</v>
      </c>
      <c r="B953" s="154">
        <v>1.7886</v>
      </c>
      <c r="C953" s="154">
        <v>2.5571999999999999</v>
      </c>
      <c r="D953" s="154">
        <v>1.5207999999999999</v>
      </c>
      <c r="E953" s="154">
        <v>1.3281000000000001</v>
      </c>
      <c r="F953" s="154" t="s">
        <v>472</v>
      </c>
      <c r="G953" s="154">
        <v>1.1113999999999999</v>
      </c>
      <c r="H953" s="154" t="s">
        <v>472</v>
      </c>
      <c r="I953" s="154">
        <v>2.0306000000000002</v>
      </c>
      <c r="J953" s="154"/>
      <c r="L953" s="152" t="e">
        <f>VLOOKUP($A953,'SNB-ExchangeRateDaily'!$A$22:$I$11379,2,)</f>
        <v>#N/A</v>
      </c>
      <c r="M953" s="152" t="e">
        <f>VLOOKUP($A953,'SNB-ExchangeRateDaily'!$A$22:$I$11379,3,)</f>
        <v>#N/A</v>
      </c>
      <c r="N953" s="152" t="e">
        <f>VLOOKUP($A953,'SNB-ExchangeRateDaily'!$A$22:$I$11379,4,)</f>
        <v>#N/A</v>
      </c>
      <c r="O953" s="152" t="e">
        <f>VLOOKUP($A953,'SNB-ExchangeRateDaily'!$A$22:$I$11379,5,)</f>
        <v>#N/A</v>
      </c>
      <c r="P953" s="152" t="e">
        <f>VLOOKUP($A953,'SNB-ExchangeRateDaily'!$A$22:$I$11379,6,)</f>
        <v>#N/A</v>
      </c>
      <c r="Q953" s="152" t="e">
        <f>VLOOKUP($A953,'SNB-ExchangeRateDaily'!$A$22:$I$11379,7,)</f>
        <v>#N/A</v>
      </c>
      <c r="R953" s="152" t="e">
        <f>VLOOKUP($A953,'SNB-ExchangeRateDaily'!$A$22:$I$11379,8,)</f>
        <v>#N/A</v>
      </c>
      <c r="S953" s="152" t="e">
        <f>VLOOKUP($A953,'SNB-ExchangeRateDaily'!$A$22:$I$11379,9,)</f>
        <v>#N/A</v>
      </c>
    </row>
    <row r="954" spans="1:19">
      <c r="A954" s="155">
        <v>33511</v>
      </c>
      <c r="B954" s="154">
        <v>1.7927999999999999</v>
      </c>
      <c r="C954" s="154">
        <v>2.5579999999999998</v>
      </c>
      <c r="D954" s="154">
        <v>1.4843</v>
      </c>
      <c r="E954" s="154">
        <v>1.3048999999999999</v>
      </c>
      <c r="F954" s="154" t="s">
        <v>472</v>
      </c>
      <c r="G954" s="154">
        <v>1.1031</v>
      </c>
      <c r="H954" s="154" t="s">
        <v>472</v>
      </c>
      <c r="I954" s="154">
        <v>2.0081000000000002</v>
      </c>
      <c r="J954" s="154"/>
      <c r="L954" s="152">
        <f>VLOOKUP($A954,'SNB-ExchangeRateDaily'!$A$22:$I$11379,2,)</f>
        <v>1.78538</v>
      </c>
      <c r="M954" s="152">
        <f>VLOOKUP($A954,'SNB-ExchangeRateDaily'!$A$22:$I$11379,3,)</f>
        <v>2.5365000000000002</v>
      </c>
      <c r="N954" s="152">
        <f>VLOOKUP($A954,'SNB-ExchangeRateDaily'!$A$22:$I$11379,4,)</f>
        <v>1.448</v>
      </c>
      <c r="O954" s="152">
        <f>VLOOKUP($A954,'SNB-ExchangeRateDaily'!$A$22:$I$11379,5,)</f>
        <v>1.2789999999999999</v>
      </c>
      <c r="P954" s="152" t="str">
        <f>VLOOKUP($A954,'SNB-ExchangeRateDaily'!$A$22:$I$11379,6,)</f>
        <v>M</v>
      </c>
      <c r="Q954" s="152">
        <f>VLOOKUP($A954,'SNB-ExchangeRateDaily'!$A$22:$I$11379,7,)</f>
        <v>1.0907</v>
      </c>
      <c r="R954" s="152" t="str">
        <f>VLOOKUP($A954,'SNB-ExchangeRateDaily'!$A$22:$I$11379,8,)</f>
        <v>M</v>
      </c>
      <c r="S954" s="152">
        <f>VLOOKUP($A954,'SNB-ExchangeRateDaily'!$A$22:$I$11379,9,)</f>
        <v>1.98292</v>
      </c>
    </row>
    <row r="955" spans="1:19">
      <c r="A955" s="155">
        <v>33542</v>
      </c>
      <c r="B955" s="154">
        <v>1.7915999999999999</v>
      </c>
      <c r="C955" s="154">
        <v>2.5459000000000001</v>
      </c>
      <c r="D955" s="154">
        <v>1.4791000000000001</v>
      </c>
      <c r="E955" s="154">
        <v>1.3105</v>
      </c>
      <c r="F955" s="154" t="s">
        <v>472</v>
      </c>
      <c r="G955" s="154">
        <v>1.131</v>
      </c>
      <c r="H955" s="154" t="s">
        <v>472</v>
      </c>
      <c r="I955" s="154">
        <v>2.0137</v>
      </c>
      <c r="J955" s="154"/>
      <c r="L955" s="152">
        <f>VLOOKUP($A955,'SNB-ExchangeRateDaily'!$A$22:$I$11379,2,)</f>
        <v>1.79695</v>
      </c>
      <c r="M955" s="152">
        <f>VLOOKUP($A955,'SNB-ExchangeRateDaily'!$A$22:$I$11379,3,)</f>
        <v>2.5585</v>
      </c>
      <c r="N955" s="152">
        <f>VLOOKUP($A955,'SNB-ExchangeRateDaily'!$A$22:$I$11379,4,)</f>
        <v>1.4734</v>
      </c>
      <c r="O955" s="152">
        <f>VLOOKUP($A955,'SNB-ExchangeRateDaily'!$A$22:$I$11379,5,)</f>
        <v>1.3120000000000001</v>
      </c>
      <c r="P955" s="152" t="str">
        <f>VLOOKUP($A955,'SNB-ExchangeRateDaily'!$A$22:$I$11379,6,)</f>
        <v>M</v>
      </c>
      <c r="Q955" s="152">
        <f>VLOOKUP($A955,'SNB-ExchangeRateDaily'!$A$22:$I$11379,7,)</f>
        <v>1.1245000000000001</v>
      </c>
      <c r="R955" s="152" t="str">
        <f>VLOOKUP($A955,'SNB-ExchangeRateDaily'!$A$22:$I$11379,8,)</f>
        <v>M</v>
      </c>
      <c r="S955" s="152">
        <f>VLOOKUP($A955,'SNB-ExchangeRateDaily'!$A$22:$I$11379,9,)</f>
        <v>2.0101499999999999</v>
      </c>
    </row>
    <row r="956" spans="1:19">
      <c r="A956" s="155">
        <v>33572</v>
      </c>
      <c r="B956" s="154">
        <v>1.8068</v>
      </c>
      <c r="C956" s="154">
        <v>2.5528</v>
      </c>
      <c r="D956" s="154">
        <v>1.4374</v>
      </c>
      <c r="E956" s="154">
        <v>1.2718</v>
      </c>
      <c r="F956" s="154" t="s">
        <v>472</v>
      </c>
      <c r="G956" s="154">
        <v>1.1081000000000001</v>
      </c>
      <c r="H956" s="154" t="s">
        <v>472</v>
      </c>
      <c r="I956" s="154">
        <v>1.9908999999999999</v>
      </c>
      <c r="J956" s="154"/>
      <c r="L956" s="152" t="e">
        <f>VLOOKUP($A956,'SNB-ExchangeRateDaily'!$A$22:$I$11379,2,)</f>
        <v>#N/A</v>
      </c>
      <c r="M956" s="152" t="e">
        <f>VLOOKUP($A956,'SNB-ExchangeRateDaily'!$A$22:$I$11379,3,)</f>
        <v>#N/A</v>
      </c>
      <c r="N956" s="152" t="e">
        <f>VLOOKUP($A956,'SNB-ExchangeRateDaily'!$A$22:$I$11379,4,)</f>
        <v>#N/A</v>
      </c>
      <c r="O956" s="152" t="e">
        <f>VLOOKUP($A956,'SNB-ExchangeRateDaily'!$A$22:$I$11379,5,)</f>
        <v>#N/A</v>
      </c>
      <c r="P956" s="152" t="e">
        <f>VLOOKUP($A956,'SNB-ExchangeRateDaily'!$A$22:$I$11379,6,)</f>
        <v>#N/A</v>
      </c>
      <c r="Q956" s="152" t="e">
        <f>VLOOKUP($A956,'SNB-ExchangeRateDaily'!$A$22:$I$11379,7,)</f>
        <v>#N/A</v>
      </c>
      <c r="R956" s="152" t="e">
        <f>VLOOKUP($A956,'SNB-ExchangeRateDaily'!$A$22:$I$11379,8,)</f>
        <v>#N/A</v>
      </c>
      <c r="S956" s="152" t="e">
        <f>VLOOKUP($A956,'SNB-ExchangeRateDaily'!$A$22:$I$11379,9,)</f>
        <v>#N/A</v>
      </c>
    </row>
    <row r="957" spans="1:19">
      <c r="A957" s="155">
        <v>33603</v>
      </c>
      <c r="B957" s="154">
        <v>1.8042</v>
      </c>
      <c r="C957" s="154">
        <v>2.5289000000000001</v>
      </c>
      <c r="D957" s="154">
        <v>1.3876999999999999</v>
      </c>
      <c r="E957" s="154">
        <v>1.2122999999999999</v>
      </c>
      <c r="F957" s="154" t="s">
        <v>472</v>
      </c>
      <c r="G957" s="154">
        <v>1.0825</v>
      </c>
      <c r="H957" s="154" t="s">
        <v>472</v>
      </c>
      <c r="I957" s="154">
        <v>1.9525999999999999</v>
      </c>
      <c r="J957" s="154"/>
      <c r="L957" s="152">
        <f>VLOOKUP($A957,'SNB-ExchangeRateDaily'!$A$22:$I$11379,2,)</f>
        <v>1.8048500000000001</v>
      </c>
      <c r="M957" s="152">
        <f>VLOOKUP($A957,'SNB-ExchangeRateDaily'!$A$22:$I$11379,3,)</f>
        <v>2.5314999999999999</v>
      </c>
      <c r="N957" s="152">
        <f>VLOOKUP($A957,'SNB-ExchangeRateDaily'!$A$22:$I$11379,4,)</f>
        <v>1.353</v>
      </c>
      <c r="O957" s="152">
        <f>VLOOKUP($A957,'SNB-ExchangeRateDaily'!$A$22:$I$11379,5,)</f>
        <v>1.17</v>
      </c>
      <c r="P957" s="152" t="str">
        <f>VLOOKUP($A957,'SNB-ExchangeRateDaily'!$A$22:$I$11379,6,)</f>
        <v>M</v>
      </c>
      <c r="Q957" s="152">
        <f>VLOOKUP($A957,'SNB-ExchangeRateDaily'!$A$22:$I$11379,7,)</f>
        <v>1.0814999999999999</v>
      </c>
      <c r="R957" s="152" t="str">
        <f>VLOOKUP($A957,'SNB-ExchangeRateDaily'!$A$22:$I$11379,8,)</f>
        <v>M</v>
      </c>
      <c r="S957" s="152">
        <f>VLOOKUP($A957,'SNB-ExchangeRateDaily'!$A$22:$I$11379,9,)</f>
        <v>1.93895</v>
      </c>
    </row>
    <row r="958" spans="1:19">
      <c r="A958" s="155">
        <v>33634</v>
      </c>
      <c r="B958" s="154">
        <v>1.8123</v>
      </c>
      <c r="C958" s="154">
        <v>2.5365000000000002</v>
      </c>
      <c r="D958" s="154">
        <v>1.4017999999999999</v>
      </c>
      <c r="E958" s="154">
        <v>1.2123999999999999</v>
      </c>
      <c r="F958" s="154" t="s">
        <v>472</v>
      </c>
      <c r="G958" s="154">
        <v>1.1194999999999999</v>
      </c>
      <c r="H958" s="154" t="s">
        <v>472</v>
      </c>
      <c r="I958" s="154">
        <v>1.9762</v>
      </c>
      <c r="J958" s="154"/>
      <c r="L958" s="152">
        <f>VLOOKUP($A958,'SNB-ExchangeRateDaily'!$A$22:$I$11379,2,)</f>
        <v>1.8162</v>
      </c>
      <c r="M958" s="152">
        <f>VLOOKUP($A958,'SNB-ExchangeRateDaily'!$A$22:$I$11379,3,)</f>
        <v>2.556</v>
      </c>
      <c r="N958" s="152">
        <f>VLOOKUP($A958,'SNB-ExchangeRateDaily'!$A$22:$I$11379,4,)</f>
        <v>1.4344999999999999</v>
      </c>
      <c r="O958" s="152">
        <f>VLOOKUP($A958,'SNB-ExchangeRateDaily'!$A$22:$I$11379,5,)</f>
        <v>1.2215</v>
      </c>
      <c r="P958" s="152" t="str">
        <f>VLOOKUP($A958,'SNB-ExchangeRateDaily'!$A$22:$I$11379,6,)</f>
        <v>M</v>
      </c>
      <c r="Q958" s="152">
        <f>VLOOKUP($A958,'SNB-ExchangeRateDaily'!$A$22:$I$11379,7,)</f>
        <v>1.1405000000000001</v>
      </c>
      <c r="R958" s="152" t="str">
        <f>VLOOKUP($A958,'SNB-ExchangeRateDaily'!$A$22:$I$11379,8,)</f>
        <v>M</v>
      </c>
      <c r="S958" s="152">
        <f>VLOOKUP($A958,'SNB-ExchangeRateDaily'!$A$22:$I$11379,9,)</f>
        <v>2.00447</v>
      </c>
    </row>
    <row r="959" spans="1:19">
      <c r="A959" s="155">
        <v>33663</v>
      </c>
      <c r="B959" s="154">
        <v>1.8385</v>
      </c>
      <c r="C959" s="154">
        <v>2.5846999999999998</v>
      </c>
      <c r="D959" s="154">
        <v>1.4550000000000001</v>
      </c>
      <c r="E959" s="154">
        <v>1.2302999999999999</v>
      </c>
      <c r="F959" s="154" t="s">
        <v>472</v>
      </c>
      <c r="G959" s="154">
        <v>1.1403000000000001</v>
      </c>
      <c r="H959" s="154" t="s">
        <v>472</v>
      </c>
      <c r="I959" s="154">
        <v>2.0249000000000001</v>
      </c>
      <c r="J959" s="154"/>
      <c r="L959" s="152" t="e">
        <f>VLOOKUP($A959,'SNB-ExchangeRateDaily'!$A$22:$I$11379,2,)</f>
        <v>#N/A</v>
      </c>
      <c r="M959" s="152" t="e">
        <f>VLOOKUP($A959,'SNB-ExchangeRateDaily'!$A$22:$I$11379,3,)</f>
        <v>#N/A</v>
      </c>
      <c r="N959" s="152" t="e">
        <f>VLOOKUP($A959,'SNB-ExchangeRateDaily'!$A$22:$I$11379,4,)</f>
        <v>#N/A</v>
      </c>
      <c r="O959" s="152" t="e">
        <f>VLOOKUP($A959,'SNB-ExchangeRateDaily'!$A$22:$I$11379,5,)</f>
        <v>#N/A</v>
      </c>
      <c r="P959" s="152" t="e">
        <f>VLOOKUP($A959,'SNB-ExchangeRateDaily'!$A$22:$I$11379,6,)</f>
        <v>#N/A</v>
      </c>
      <c r="Q959" s="152" t="e">
        <f>VLOOKUP($A959,'SNB-ExchangeRateDaily'!$A$22:$I$11379,7,)</f>
        <v>#N/A</v>
      </c>
      <c r="R959" s="152" t="e">
        <f>VLOOKUP($A959,'SNB-ExchangeRateDaily'!$A$22:$I$11379,8,)</f>
        <v>#N/A</v>
      </c>
      <c r="S959" s="152" t="e">
        <f>VLOOKUP($A959,'SNB-ExchangeRateDaily'!$A$22:$I$11379,9,)</f>
        <v>#N/A</v>
      </c>
    </row>
    <row r="960" spans="1:19">
      <c r="A960" s="155">
        <v>33694</v>
      </c>
      <c r="B960" s="154">
        <v>1.8557000000000001</v>
      </c>
      <c r="C960" s="154">
        <v>2.5992999999999999</v>
      </c>
      <c r="D960" s="154">
        <v>1.5081</v>
      </c>
      <c r="E960" s="154">
        <v>1.2645</v>
      </c>
      <c r="F960" s="154" t="s">
        <v>472</v>
      </c>
      <c r="G960" s="154">
        <v>1.135</v>
      </c>
      <c r="H960" s="154" t="s">
        <v>472</v>
      </c>
      <c r="I960" s="154">
        <v>2.0598000000000001</v>
      </c>
      <c r="J960" s="154"/>
      <c r="L960" s="152">
        <f>VLOOKUP($A960,'SNB-ExchangeRateDaily'!$A$22:$I$11379,2,)</f>
        <v>1.8632</v>
      </c>
      <c r="M960" s="152">
        <f>VLOOKUP($A960,'SNB-ExchangeRateDaily'!$A$22:$I$11379,3,)</f>
        <v>2.6065</v>
      </c>
      <c r="N960" s="152">
        <f>VLOOKUP($A960,'SNB-ExchangeRateDaily'!$A$22:$I$11379,4,)</f>
        <v>1.4992000000000001</v>
      </c>
      <c r="O960" s="152">
        <f>VLOOKUP($A960,'SNB-ExchangeRateDaily'!$A$22:$I$11379,5,)</f>
        <v>1.2589999999999999</v>
      </c>
      <c r="P960" s="152" t="str">
        <f>VLOOKUP($A960,'SNB-ExchangeRateDaily'!$A$22:$I$11379,6,)</f>
        <v>M</v>
      </c>
      <c r="Q960" s="152">
        <f>VLOOKUP($A960,'SNB-ExchangeRateDaily'!$A$22:$I$11379,7,)</f>
        <v>1.1283000000000001</v>
      </c>
      <c r="R960" s="152" t="str">
        <f>VLOOKUP($A960,'SNB-ExchangeRateDaily'!$A$22:$I$11379,8,)</f>
        <v>M</v>
      </c>
      <c r="S960" s="152">
        <f>VLOOKUP($A960,'SNB-ExchangeRateDaily'!$A$22:$I$11379,9,)</f>
        <v>2.0554999999999999</v>
      </c>
    </row>
    <row r="961" spans="1:19">
      <c r="A961" s="155">
        <v>33724</v>
      </c>
      <c r="B961" s="154">
        <v>1.8839999999999999</v>
      </c>
      <c r="C961" s="154">
        <v>2.6612</v>
      </c>
      <c r="D961" s="154">
        <v>1.5156000000000001</v>
      </c>
      <c r="E961" s="154">
        <v>1.2751000000000001</v>
      </c>
      <c r="F961" s="154" t="s">
        <v>472</v>
      </c>
      <c r="G961" s="154">
        <v>1.1352</v>
      </c>
      <c r="H961" s="154" t="s">
        <v>472</v>
      </c>
      <c r="I961" s="154">
        <v>2.0798999999999999</v>
      </c>
      <c r="J961" s="154"/>
      <c r="L961" s="152">
        <f>VLOOKUP($A961,'SNB-ExchangeRateDaily'!$A$22:$I$11379,2,)</f>
        <v>1.88751</v>
      </c>
      <c r="M961" s="152">
        <f>VLOOKUP($A961,'SNB-ExchangeRateDaily'!$A$22:$I$11379,3,)</f>
        <v>2.6909999999999998</v>
      </c>
      <c r="N961" s="152">
        <f>VLOOKUP($A961,'SNB-ExchangeRateDaily'!$A$22:$I$11379,4,)</f>
        <v>1.5230000000000001</v>
      </c>
      <c r="O961" s="152">
        <f>VLOOKUP($A961,'SNB-ExchangeRateDaily'!$A$22:$I$11379,5,)</f>
        <v>1.274</v>
      </c>
      <c r="P961" s="152" t="str">
        <f>VLOOKUP($A961,'SNB-ExchangeRateDaily'!$A$22:$I$11379,6,)</f>
        <v>M</v>
      </c>
      <c r="Q961" s="152">
        <f>VLOOKUP($A961,'SNB-ExchangeRateDaily'!$A$22:$I$11379,7,)</f>
        <v>1.1394</v>
      </c>
      <c r="R961" s="152" t="str">
        <f>VLOOKUP($A961,'SNB-ExchangeRateDaily'!$A$22:$I$11379,8,)</f>
        <v>M</v>
      </c>
      <c r="S961" s="152">
        <f>VLOOKUP($A961,'SNB-ExchangeRateDaily'!$A$22:$I$11379,9,)</f>
        <v>2.0882000000000001</v>
      </c>
    </row>
    <row r="962" spans="1:19">
      <c r="A962" s="155">
        <v>33755</v>
      </c>
      <c r="B962" s="154">
        <v>1.8895999999999999</v>
      </c>
      <c r="C962" s="154">
        <v>2.6997</v>
      </c>
      <c r="D962" s="154">
        <v>1.4903</v>
      </c>
      <c r="E962" s="154">
        <v>1.2427999999999999</v>
      </c>
      <c r="F962" s="154" t="s">
        <v>472</v>
      </c>
      <c r="G962" s="154">
        <v>1.1405000000000001</v>
      </c>
      <c r="H962" s="154" t="s">
        <v>472</v>
      </c>
      <c r="I962" s="154">
        <v>2.0699000000000001</v>
      </c>
      <c r="J962" s="154"/>
      <c r="L962" s="152" t="e">
        <f>VLOOKUP($A962,'SNB-ExchangeRateDaily'!$A$22:$I$11379,2,)</f>
        <v>#N/A</v>
      </c>
      <c r="M962" s="152" t="e">
        <f>VLOOKUP($A962,'SNB-ExchangeRateDaily'!$A$22:$I$11379,3,)</f>
        <v>#N/A</v>
      </c>
      <c r="N962" s="152" t="e">
        <f>VLOOKUP($A962,'SNB-ExchangeRateDaily'!$A$22:$I$11379,4,)</f>
        <v>#N/A</v>
      </c>
      <c r="O962" s="152" t="e">
        <f>VLOOKUP($A962,'SNB-ExchangeRateDaily'!$A$22:$I$11379,5,)</f>
        <v>#N/A</v>
      </c>
      <c r="P962" s="152" t="e">
        <f>VLOOKUP($A962,'SNB-ExchangeRateDaily'!$A$22:$I$11379,6,)</f>
        <v>#N/A</v>
      </c>
      <c r="Q962" s="152" t="e">
        <f>VLOOKUP($A962,'SNB-ExchangeRateDaily'!$A$22:$I$11379,7,)</f>
        <v>#N/A</v>
      </c>
      <c r="R962" s="152" t="e">
        <f>VLOOKUP($A962,'SNB-ExchangeRateDaily'!$A$22:$I$11379,8,)</f>
        <v>#N/A</v>
      </c>
      <c r="S962" s="152" t="e">
        <f>VLOOKUP($A962,'SNB-ExchangeRateDaily'!$A$22:$I$11379,9,)</f>
        <v>#N/A</v>
      </c>
    </row>
    <row r="963" spans="1:19">
      <c r="A963" s="155">
        <v>33785</v>
      </c>
      <c r="B963" s="154">
        <v>1.8578999999999999</v>
      </c>
      <c r="C963" s="154">
        <v>2.6429999999999998</v>
      </c>
      <c r="D963" s="154">
        <v>1.4266000000000001</v>
      </c>
      <c r="E963" s="154">
        <v>1.1921999999999999</v>
      </c>
      <c r="F963" s="154" t="s">
        <v>472</v>
      </c>
      <c r="G963" s="154">
        <v>1.1237999999999999</v>
      </c>
      <c r="H963" s="154" t="s">
        <v>472</v>
      </c>
      <c r="I963" s="154">
        <v>2.0133999999999999</v>
      </c>
      <c r="J963" s="154"/>
      <c r="L963" s="152">
        <f>VLOOKUP($A963,'SNB-ExchangeRateDaily'!$A$22:$I$11379,2,)</f>
        <v>1.8496600000000001</v>
      </c>
      <c r="M963" s="152">
        <f>VLOOKUP($A963,'SNB-ExchangeRateDaily'!$A$22:$I$11379,3,)</f>
        <v>2.6154999999999999</v>
      </c>
      <c r="N963" s="152">
        <f>VLOOKUP($A963,'SNB-ExchangeRateDaily'!$A$22:$I$11379,4,)</f>
        <v>1.3754999999999999</v>
      </c>
      <c r="O963" s="152">
        <f>VLOOKUP($A963,'SNB-ExchangeRateDaily'!$A$22:$I$11379,5,)</f>
        <v>1.149</v>
      </c>
      <c r="P963" s="152" t="str">
        <f>VLOOKUP($A963,'SNB-ExchangeRateDaily'!$A$22:$I$11379,6,)</f>
        <v>M</v>
      </c>
      <c r="Q963" s="152">
        <f>VLOOKUP($A963,'SNB-ExchangeRateDaily'!$A$22:$I$11379,7,)</f>
        <v>1.0942000000000001</v>
      </c>
      <c r="R963" s="152" t="str">
        <f>VLOOKUP($A963,'SNB-ExchangeRateDaily'!$A$22:$I$11379,8,)</f>
        <v>M</v>
      </c>
      <c r="S963" s="152">
        <f>VLOOKUP($A963,'SNB-ExchangeRateDaily'!$A$22:$I$11379,9,)</f>
        <v>1.9714399999999999</v>
      </c>
    </row>
    <row r="964" spans="1:19">
      <c r="A964" s="155">
        <v>33816</v>
      </c>
      <c r="B964" s="154">
        <v>1.8273999999999999</v>
      </c>
      <c r="C964" s="154">
        <v>2.5585</v>
      </c>
      <c r="D964" s="154">
        <v>1.3331999999999999</v>
      </c>
      <c r="E964" s="154">
        <v>1.1181000000000001</v>
      </c>
      <c r="F964" s="154" t="s">
        <v>472</v>
      </c>
      <c r="G964" s="154">
        <v>1.0612999999999999</v>
      </c>
      <c r="H964" s="154" t="s">
        <v>472</v>
      </c>
      <c r="I964" s="154">
        <v>1.9253</v>
      </c>
      <c r="J964" s="154"/>
      <c r="L964" s="152">
        <f>VLOOKUP($A964,'SNB-ExchangeRateDaily'!$A$22:$I$11379,2,)</f>
        <v>1.8146800000000001</v>
      </c>
      <c r="M964" s="152">
        <f>VLOOKUP($A964,'SNB-ExchangeRateDaily'!$A$22:$I$11379,3,)</f>
        <v>2.5308000000000002</v>
      </c>
      <c r="N964" s="152">
        <f>VLOOKUP($A964,'SNB-ExchangeRateDaily'!$A$22:$I$11379,4,)</f>
        <v>1.3180000000000001</v>
      </c>
      <c r="O964" s="152">
        <f>VLOOKUP($A964,'SNB-ExchangeRateDaily'!$A$22:$I$11379,5,)</f>
        <v>1.1144000000000001</v>
      </c>
      <c r="P964" s="152" t="str">
        <f>VLOOKUP($A964,'SNB-ExchangeRateDaily'!$A$22:$I$11379,6,)</f>
        <v>M</v>
      </c>
      <c r="Q964" s="152">
        <f>VLOOKUP($A964,'SNB-ExchangeRateDaily'!$A$22:$I$11379,7,)</f>
        <v>1.0352999999999999</v>
      </c>
      <c r="R964" s="152" t="str">
        <f>VLOOKUP($A964,'SNB-ExchangeRateDaily'!$A$22:$I$11379,8,)</f>
        <v>M</v>
      </c>
      <c r="S964" s="152">
        <f>VLOOKUP($A964,'SNB-ExchangeRateDaily'!$A$22:$I$11379,9,)</f>
        <v>1.9034</v>
      </c>
    </row>
    <row r="965" spans="1:19">
      <c r="A965" s="155">
        <v>33847</v>
      </c>
      <c r="B965" s="154">
        <v>1.8222</v>
      </c>
      <c r="C965" s="154">
        <v>2.5221999999999998</v>
      </c>
      <c r="D965" s="154">
        <v>1.3002</v>
      </c>
      <c r="E965" s="154">
        <v>1.0927</v>
      </c>
      <c r="F965" s="154" t="s">
        <v>472</v>
      </c>
      <c r="G965" s="154">
        <v>1.0288999999999999</v>
      </c>
      <c r="H965" s="154" t="s">
        <v>472</v>
      </c>
      <c r="I965" s="154">
        <v>1.8919000000000001</v>
      </c>
      <c r="J965" s="154"/>
      <c r="L965" s="152">
        <f>VLOOKUP($A965,'SNB-ExchangeRateDaily'!$A$22:$I$11379,2,)</f>
        <v>1.8117000000000001</v>
      </c>
      <c r="M965" s="152">
        <f>VLOOKUP($A965,'SNB-ExchangeRateDaily'!$A$22:$I$11379,3,)</f>
        <v>2.4986000000000002</v>
      </c>
      <c r="N965" s="152">
        <f>VLOOKUP($A965,'SNB-ExchangeRateDaily'!$A$22:$I$11379,4,)</f>
        <v>1.26</v>
      </c>
      <c r="O965" s="152">
        <f>VLOOKUP($A965,'SNB-ExchangeRateDaily'!$A$22:$I$11379,5,)</f>
        <v>1.0555000000000001</v>
      </c>
      <c r="P965" s="152" t="str">
        <f>VLOOKUP($A965,'SNB-ExchangeRateDaily'!$A$22:$I$11379,6,)</f>
        <v>M</v>
      </c>
      <c r="Q965" s="152">
        <f>VLOOKUP($A965,'SNB-ExchangeRateDaily'!$A$22:$I$11379,7,)</f>
        <v>1.0212000000000001</v>
      </c>
      <c r="R965" s="152" t="str">
        <f>VLOOKUP($A965,'SNB-ExchangeRateDaily'!$A$22:$I$11379,8,)</f>
        <v>M</v>
      </c>
      <c r="S965" s="152">
        <f>VLOOKUP($A965,'SNB-ExchangeRateDaily'!$A$22:$I$11379,9,)</f>
        <v>1.8669199999999999</v>
      </c>
    </row>
    <row r="966" spans="1:19">
      <c r="A966" s="155">
        <v>33877</v>
      </c>
      <c r="B966" s="154">
        <v>1.7671000000000001</v>
      </c>
      <c r="C966" s="154">
        <v>2.3734000000000002</v>
      </c>
      <c r="D966" s="154">
        <v>1.2777000000000001</v>
      </c>
      <c r="E966" s="154">
        <v>1.0469999999999999</v>
      </c>
      <c r="F966" s="154" t="s">
        <v>472</v>
      </c>
      <c r="G966" s="154">
        <v>1.0411999999999999</v>
      </c>
      <c r="H966" s="154" t="s">
        <v>472</v>
      </c>
      <c r="I966" s="154">
        <v>1.8595000000000002</v>
      </c>
      <c r="J966" s="154"/>
      <c r="L966" s="152">
        <f>VLOOKUP($A966,'SNB-ExchangeRateDaily'!$A$22:$I$11379,2,)</f>
        <v>1.7202299999999999</v>
      </c>
      <c r="M966" s="152">
        <f>VLOOKUP($A966,'SNB-ExchangeRateDaily'!$A$22:$I$11379,3,)</f>
        <v>2.1917</v>
      </c>
      <c r="N966" s="152">
        <f>VLOOKUP($A966,'SNB-ExchangeRateDaily'!$A$22:$I$11379,4,)</f>
        <v>1.2330000000000001</v>
      </c>
      <c r="O966" s="152">
        <f>VLOOKUP($A966,'SNB-ExchangeRateDaily'!$A$22:$I$11379,5,)</f>
        <v>0.98150000000000004</v>
      </c>
      <c r="P966" s="152" t="str">
        <f>VLOOKUP($A966,'SNB-ExchangeRateDaily'!$A$22:$I$11379,6,)</f>
        <v>M</v>
      </c>
      <c r="Q966" s="152">
        <f>VLOOKUP($A966,'SNB-ExchangeRateDaily'!$A$22:$I$11379,7,)</f>
        <v>1.0308999999999999</v>
      </c>
      <c r="R966" s="152" t="str">
        <f>VLOOKUP($A966,'SNB-ExchangeRateDaily'!$A$22:$I$11379,8,)</f>
        <v>M</v>
      </c>
      <c r="S966" s="152">
        <f>VLOOKUP($A966,'SNB-ExchangeRateDaily'!$A$22:$I$11379,9,)</f>
        <v>1.8108599999999999</v>
      </c>
    </row>
    <row r="967" spans="1:19">
      <c r="A967" s="155">
        <v>33908</v>
      </c>
      <c r="B967" s="154">
        <v>1.7433999999999998</v>
      </c>
      <c r="C967" s="154">
        <v>2.1762000000000001</v>
      </c>
      <c r="D967" s="154">
        <v>1.3122</v>
      </c>
      <c r="E967" s="154">
        <v>1.0539000000000001</v>
      </c>
      <c r="F967" s="154" t="s">
        <v>472</v>
      </c>
      <c r="G967" s="154">
        <v>1.0831999999999999</v>
      </c>
      <c r="H967" s="154" t="s">
        <v>472</v>
      </c>
      <c r="I967" s="154">
        <v>1.885</v>
      </c>
      <c r="J967" s="154"/>
      <c r="L967" s="152" t="e">
        <f>VLOOKUP($A967,'SNB-ExchangeRateDaily'!$A$22:$I$11379,2,)</f>
        <v>#N/A</v>
      </c>
      <c r="M967" s="152" t="e">
        <f>VLOOKUP($A967,'SNB-ExchangeRateDaily'!$A$22:$I$11379,3,)</f>
        <v>#N/A</v>
      </c>
      <c r="N967" s="152" t="e">
        <f>VLOOKUP($A967,'SNB-ExchangeRateDaily'!$A$22:$I$11379,4,)</f>
        <v>#N/A</v>
      </c>
      <c r="O967" s="152" t="e">
        <f>VLOOKUP($A967,'SNB-ExchangeRateDaily'!$A$22:$I$11379,5,)</f>
        <v>#N/A</v>
      </c>
      <c r="P967" s="152" t="e">
        <f>VLOOKUP($A967,'SNB-ExchangeRateDaily'!$A$22:$I$11379,6,)</f>
        <v>#N/A</v>
      </c>
      <c r="Q967" s="152" t="e">
        <f>VLOOKUP($A967,'SNB-ExchangeRateDaily'!$A$22:$I$11379,7,)</f>
        <v>#N/A</v>
      </c>
      <c r="R967" s="152" t="e">
        <f>VLOOKUP($A967,'SNB-ExchangeRateDaily'!$A$22:$I$11379,8,)</f>
        <v>#N/A</v>
      </c>
      <c r="S967" s="152" t="e">
        <f>VLOOKUP($A967,'SNB-ExchangeRateDaily'!$A$22:$I$11379,9,)</f>
        <v>#N/A</v>
      </c>
    </row>
    <row r="968" spans="1:19">
      <c r="A968" s="155">
        <v>33938</v>
      </c>
      <c r="B968" s="154">
        <v>1.7711000000000001</v>
      </c>
      <c r="C968" s="154">
        <v>2.1816</v>
      </c>
      <c r="D968" s="154">
        <v>1.4280999999999999</v>
      </c>
      <c r="E968" s="154">
        <v>1.1265000000000001</v>
      </c>
      <c r="F968" s="154" t="s">
        <v>472</v>
      </c>
      <c r="G968" s="154">
        <v>1.1529</v>
      </c>
      <c r="H968" s="154" t="s">
        <v>472</v>
      </c>
      <c r="I968" s="154">
        <v>1.9813000000000001</v>
      </c>
      <c r="J968" s="154"/>
      <c r="L968" s="152">
        <f>VLOOKUP($A968,'SNB-ExchangeRateDaily'!$A$22:$I$11379,2,)</f>
        <v>1.7686199999999999</v>
      </c>
      <c r="M968" s="152">
        <f>VLOOKUP($A968,'SNB-ExchangeRateDaily'!$A$22:$I$11379,3,)</f>
        <v>2.1812</v>
      </c>
      <c r="N968" s="152">
        <f>VLOOKUP($A968,'SNB-ExchangeRateDaily'!$A$22:$I$11379,4,)</f>
        <v>1.4491000000000001</v>
      </c>
      <c r="O968" s="152">
        <f>VLOOKUP($A968,'SNB-ExchangeRateDaily'!$A$22:$I$11379,5,)</f>
        <v>1.1273</v>
      </c>
      <c r="P968" s="152" t="str">
        <f>VLOOKUP($A968,'SNB-ExchangeRateDaily'!$A$22:$I$11379,6,)</f>
        <v>M</v>
      </c>
      <c r="Q968" s="152">
        <f>VLOOKUP($A968,'SNB-ExchangeRateDaily'!$A$22:$I$11379,7,)</f>
        <v>1.1602999999999999</v>
      </c>
      <c r="R968" s="152" t="str">
        <f>VLOOKUP($A968,'SNB-ExchangeRateDaily'!$A$22:$I$11379,8,)</f>
        <v>M</v>
      </c>
      <c r="S968" s="152">
        <f>VLOOKUP($A968,'SNB-ExchangeRateDaily'!$A$22:$I$11379,9,)</f>
        <v>1.9939800000000001</v>
      </c>
    </row>
    <row r="969" spans="1:19">
      <c r="A969" s="155">
        <v>33969</v>
      </c>
      <c r="B969" s="154">
        <v>1.7603</v>
      </c>
      <c r="C969" s="154">
        <v>2.2048000000000001</v>
      </c>
      <c r="D969" s="154">
        <v>1.4219999999999999</v>
      </c>
      <c r="E969" s="154">
        <v>1.1173999999999999</v>
      </c>
      <c r="F969" s="154" t="s">
        <v>472</v>
      </c>
      <c r="G969" s="154">
        <v>1.1463000000000001</v>
      </c>
      <c r="H969" s="154" t="s">
        <v>472</v>
      </c>
      <c r="I969" s="154">
        <v>1.9742</v>
      </c>
      <c r="J969" s="154"/>
      <c r="L969" s="152">
        <f>VLOOKUP($A969,'SNB-ExchangeRateDaily'!$A$22:$I$11379,2,)</f>
        <v>1.7630699999999999</v>
      </c>
      <c r="M969" s="152">
        <f>VLOOKUP($A969,'SNB-ExchangeRateDaily'!$A$22:$I$11379,3,)</f>
        <v>2.2076000000000002</v>
      </c>
      <c r="N969" s="152">
        <f>VLOOKUP($A969,'SNB-ExchangeRateDaily'!$A$22:$I$11379,4,)</f>
        <v>1.4555</v>
      </c>
      <c r="O969" s="152">
        <f>VLOOKUP($A969,'SNB-ExchangeRateDaily'!$A$22:$I$11379,5,)</f>
        <v>1.1471</v>
      </c>
      <c r="P969" s="152" t="str">
        <f>VLOOKUP($A969,'SNB-ExchangeRateDaily'!$A$22:$I$11379,6,)</f>
        <v>M</v>
      </c>
      <c r="Q969" s="152">
        <f>VLOOKUP($A969,'SNB-ExchangeRateDaily'!$A$22:$I$11379,7,)</f>
        <v>1.1663999999999999</v>
      </c>
      <c r="R969" s="152" t="str">
        <f>VLOOKUP($A969,'SNB-ExchangeRateDaily'!$A$22:$I$11379,8,)</f>
        <v>M</v>
      </c>
      <c r="S969" s="152">
        <f>VLOOKUP($A969,'SNB-ExchangeRateDaily'!$A$22:$I$11379,9,)</f>
        <v>2.0019999999999998</v>
      </c>
    </row>
    <row r="970" spans="1:19">
      <c r="A970" s="155">
        <v>34000</v>
      </c>
      <c r="B970" s="154">
        <v>1.792</v>
      </c>
      <c r="C970" s="154">
        <v>2.2645</v>
      </c>
      <c r="D970" s="154">
        <v>1.4763999999999999</v>
      </c>
      <c r="E970" s="154">
        <v>1.1556</v>
      </c>
      <c r="F970" s="154" t="s">
        <v>472</v>
      </c>
      <c r="G970" s="154">
        <v>1.1806000000000001</v>
      </c>
      <c r="H970" s="154" t="s">
        <v>472</v>
      </c>
      <c r="I970" s="154">
        <v>2.0350999999999999</v>
      </c>
      <c r="J970" s="154"/>
      <c r="L970" s="152" t="e">
        <f>VLOOKUP($A970,'SNB-ExchangeRateDaily'!$A$22:$I$11379,2,)</f>
        <v>#N/A</v>
      </c>
      <c r="M970" s="152" t="e">
        <f>VLOOKUP($A970,'SNB-ExchangeRateDaily'!$A$22:$I$11379,3,)</f>
        <v>#N/A</v>
      </c>
      <c r="N970" s="152" t="e">
        <f>VLOOKUP($A970,'SNB-ExchangeRateDaily'!$A$22:$I$11379,4,)</f>
        <v>#N/A</v>
      </c>
      <c r="O970" s="152" t="e">
        <f>VLOOKUP($A970,'SNB-ExchangeRateDaily'!$A$22:$I$11379,5,)</f>
        <v>#N/A</v>
      </c>
      <c r="P970" s="152" t="e">
        <f>VLOOKUP($A970,'SNB-ExchangeRateDaily'!$A$22:$I$11379,6,)</f>
        <v>#N/A</v>
      </c>
      <c r="Q970" s="152" t="e">
        <f>VLOOKUP($A970,'SNB-ExchangeRateDaily'!$A$22:$I$11379,7,)</f>
        <v>#N/A</v>
      </c>
      <c r="R970" s="152" t="e">
        <f>VLOOKUP($A970,'SNB-ExchangeRateDaily'!$A$22:$I$11379,8,)</f>
        <v>#N/A</v>
      </c>
      <c r="S970" s="152" t="e">
        <f>VLOOKUP($A970,'SNB-ExchangeRateDaily'!$A$22:$I$11379,9,)</f>
        <v>#N/A</v>
      </c>
    </row>
    <row r="971" spans="1:19">
      <c r="A971" s="155">
        <v>34028</v>
      </c>
      <c r="B971" s="154">
        <v>1.7963</v>
      </c>
      <c r="C971" s="154">
        <v>2.1823000000000001</v>
      </c>
      <c r="D971" s="154">
        <v>1.5169000000000001</v>
      </c>
      <c r="E971" s="154">
        <v>1.2025000000000001</v>
      </c>
      <c r="F971" s="154" t="s">
        <v>472</v>
      </c>
      <c r="G971" s="154">
        <v>1.2543</v>
      </c>
      <c r="H971" s="154" t="s">
        <v>472</v>
      </c>
      <c r="I971" s="154">
        <v>2.0832000000000002</v>
      </c>
      <c r="J971" s="154"/>
      <c r="L971" s="152" t="e">
        <f>VLOOKUP($A971,'SNB-ExchangeRateDaily'!$A$22:$I$11379,2,)</f>
        <v>#N/A</v>
      </c>
      <c r="M971" s="152" t="e">
        <f>VLOOKUP($A971,'SNB-ExchangeRateDaily'!$A$22:$I$11379,3,)</f>
        <v>#N/A</v>
      </c>
      <c r="N971" s="152" t="e">
        <f>VLOOKUP($A971,'SNB-ExchangeRateDaily'!$A$22:$I$11379,4,)</f>
        <v>#N/A</v>
      </c>
      <c r="O971" s="152" t="e">
        <f>VLOOKUP($A971,'SNB-ExchangeRateDaily'!$A$22:$I$11379,5,)</f>
        <v>#N/A</v>
      </c>
      <c r="P971" s="152" t="e">
        <f>VLOOKUP($A971,'SNB-ExchangeRateDaily'!$A$22:$I$11379,6,)</f>
        <v>#N/A</v>
      </c>
      <c r="Q971" s="152" t="e">
        <f>VLOOKUP($A971,'SNB-ExchangeRateDaily'!$A$22:$I$11379,7,)</f>
        <v>#N/A</v>
      </c>
      <c r="R971" s="152" t="e">
        <f>VLOOKUP($A971,'SNB-ExchangeRateDaily'!$A$22:$I$11379,8,)</f>
        <v>#N/A</v>
      </c>
      <c r="S971" s="152" t="e">
        <f>VLOOKUP($A971,'SNB-ExchangeRateDaily'!$A$22:$I$11379,9,)</f>
        <v>#N/A</v>
      </c>
    </row>
    <row r="972" spans="1:19">
      <c r="A972" s="155">
        <v>34059</v>
      </c>
      <c r="B972" s="154">
        <v>1.7909999999999999</v>
      </c>
      <c r="C972" s="154">
        <v>2.2174999999999998</v>
      </c>
      <c r="D972" s="154">
        <v>1.52</v>
      </c>
      <c r="E972" s="154">
        <v>1.2189000000000001</v>
      </c>
      <c r="F972" s="154" t="s">
        <v>472</v>
      </c>
      <c r="G972" s="154">
        <v>1.2984</v>
      </c>
      <c r="H972" s="154" t="s">
        <v>472</v>
      </c>
      <c r="I972" s="154">
        <v>2.0994999999999999</v>
      </c>
      <c r="J972" s="154"/>
      <c r="L972" s="152">
        <f>VLOOKUP($A972,'SNB-ExchangeRateDaily'!$A$22:$I$11379,2,)</f>
        <v>1.7958699999999999</v>
      </c>
      <c r="M972" s="152">
        <f>VLOOKUP($A972,'SNB-ExchangeRateDaily'!$A$22:$I$11379,3,)</f>
        <v>2.2311000000000001</v>
      </c>
      <c r="N972" s="152">
        <f>VLOOKUP($A972,'SNB-ExchangeRateDaily'!$A$22:$I$11379,4,)</f>
        <v>1.4950999999999999</v>
      </c>
      <c r="O972" s="152">
        <f>VLOOKUP($A972,'SNB-ExchangeRateDaily'!$A$22:$I$11379,5,)</f>
        <v>1.1938</v>
      </c>
      <c r="P972" s="152" t="str">
        <f>VLOOKUP($A972,'SNB-ExchangeRateDaily'!$A$22:$I$11379,6,)</f>
        <v>M</v>
      </c>
      <c r="Q972" s="152">
        <f>VLOOKUP($A972,'SNB-ExchangeRateDaily'!$A$22:$I$11379,7,)</f>
        <v>1.2923</v>
      </c>
      <c r="R972" s="152" t="str">
        <f>VLOOKUP($A972,'SNB-ExchangeRateDaily'!$A$22:$I$11379,8,)</f>
        <v>M</v>
      </c>
      <c r="S972" s="152">
        <f>VLOOKUP($A972,'SNB-ExchangeRateDaily'!$A$22:$I$11379,9,)</f>
        <v>2.08961</v>
      </c>
    </row>
    <row r="973" spans="1:19">
      <c r="A973" s="155">
        <v>34089</v>
      </c>
      <c r="B973" s="154">
        <v>1.7808000000000002</v>
      </c>
      <c r="C973" s="154">
        <v>2.2530999999999999</v>
      </c>
      <c r="D973" s="154">
        <v>1.4586000000000001</v>
      </c>
      <c r="E973" s="154">
        <v>1.1556</v>
      </c>
      <c r="F973" s="154" t="s">
        <v>472</v>
      </c>
      <c r="G973" s="154">
        <v>1.2984</v>
      </c>
      <c r="H973" s="154" t="s">
        <v>472</v>
      </c>
      <c r="I973" s="154">
        <v>2.0617999999999999</v>
      </c>
      <c r="J973" s="154"/>
      <c r="L973" s="152">
        <f>VLOOKUP($A973,'SNB-ExchangeRateDaily'!$A$22:$I$11379,2,)</f>
        <v>1.7640099999999999</v>
      </c>
      <c r="M973" s="152">
        <f>VLOOKUP($A973,'SNB-ExchangeRateDaily'!$A$22:$I$11379,3,)</f>
        <v>2.2364999999999999</v>
      </c>
      <c r="N973" s="152">
        <f>VLOOKUP($A973,'SNB-ExchangeRateDaily'!$A$22:$I$11379,4,)</f>
        <v>1.4245000000000001</v>
      </c>
      <c r="O973" s="152">
        <f>VLOOKUP($A973,'SNB-ExchangeRateDaily'!$A$22:$I$11379,5,)</f>
        <v>1.1198999999999999</v>
      </c>
      <c r="P973" s="152" t="str">
        <f>VLOOKUP($A973,'SNB-ExchangeRateDaily'!$A$22:$I$11379,6,)</f>
        <v>M</v>
      </c>
      <c r="Q973" s="152">
        <f>VLOOKUP($A973,'SNB-ExchangeRateDaily'!$A$22:$I$11379,7,)</f>
        <v>1.2799</v>
      </c>
      <c r="R973" s="152" t="str">
        <f>VLOOKUP($A973,'SNB-ExchangeRateDaily'!$A$22:$I$11379,8,)</f>
        <v>M</v>
      </c>
      <c r="S973" s="152">
        <f>VLOOKUP($A973,'SNB-ExchangeRateDaily'!$A$22:$I$11379,9,)</f>
        <v>2.03146</v>
      </c>
    </row>
    <row r="974" spans="1:19">
      <c r="A974" s="155">
        <v>34120</v>
      </c>
      <c r="B974" s="154">
        <v>1.7631999999999999</v>
      </c>
      <c r="C974" s="154">
        <v>2.2435999999999998</v>
      </c>
      <c r="D974" s="154">
        <v>1.4481999999999999</v>
      </c>
      <c r="E974" s="154">
        <v>1.1409</v>
      </c>
      <c r="F974" s="154" t="s">
        <v>472</v>
      </c>
      <c r="G974" s="154">
        <v>1.3115000000000001</v>
      </c>
      <c r="H974" s="154" t="s">
        <v>472</v>
      </c>
      <c r="I974" s="154">
        <v>2.0501999999999998</v>
      </c>
      <c r="J974" s="154"/>
      <c r="L974" s="152" t="str">
        <f>VLOOKUP($A974,'SNB-ExchangeRateDaily'!$A$22:$I$11379,2,)</f>
        <v>M</v>
      </c>
      <c r="M974" s="152" t="str">
        <f>VLOOKUP($A974,'SNB-ExchangeRateDaily'!$A$22:$I$11379,3,)</f>
        <v>M</v>
      </c>
      <c r="N974" s="152" t="str">
        <f>VLOOKUP($A974,'SNB-ExchangeRateDaily'!$A$22:$I$11379,4,)</f>
        <v>M</v>
      </c>
      <c r="O974" s="152" t="str">
        <f>VLOOKUP($A974,'SNB-ExchangeRateDaily'!$A$22:$I$11379,5,)</f>
        <v>M</v>
      </c>
      <c r="P974" s="152" t="str">
        <f>VLOOKUP($A974,'SNB-ExchangeRateDaily'!$A$22:$I$11379,6,)</f>
        <v>M</v>
      </c>
      <c r="Q974" s="152" t="str">
        <f>VLOOKUP($A974,'SNB-ExchangeRateDaily'!$A$22:$I$11379,7,)</f>
        <v>M</v>
      </c>
      <c r="R974" s="152" t="str">
        <f>VLOOKUP($A974,'SNB-ExchangeRateDaily'!$A$22:$I$11379,8,)</f>
        <v>M</v>
      </c>
      <c r="S974" s="152" t="str">
        <f>VLOOKUP($A974,'SNB-ExchangeRateDaily'!$A$22:$I$11379,9,)</f>
        <v>M</v>
      </c>
    </row>
    <row r="975" spans="1:19">
      <c r="A975" s="155">
        <v>34150</v>
      </c>
      <c r="B975" s="154">
        <v>1.7452000000000001</v>
      </c>
      <c r="C975" s="154">
        <v>2.2241</v>
      </c>
      <c r="D975" s="154">
        <v>1.4722</v>
      </c>
      <c r="E975" s="154">
        <v>1.1508</v>
      </c>
      <c r="F975" s="154" t="s">
        <v>472</v>
      </c>
      <c r="G975" s="154">
        <v>1.3729</v>
      </c>
      <c r="H975" s="154" t="s">
        <v>472</v>
      </c>
      <c r="I975" s="154">
        <v>2.077</v>
      </c>
      <c r="J975" s="154"/>
      <c r="L975" s="152">
        <f>VLOOKUP($A975,'SNB-ExchangeRateDaily'!$A$22:$I$11379,2,)</f>
        <v>1.73577</v>
      </c>
      <c r="M975" s="152">
        <f>VLOOKUP($A975,'SNB-ExchangeRateDaily'!$A$22:$I$11379,3,)</f>
        <v>2.2612999999999999</v>
      </c>
      <c r="N975" s="152">
        <f>VLOOKUP($A975,'SNB-ExchangeRateDaily'!$A$22:$I$11379,4,)</f>
        <v>1.5018</v>
      </c>
      <c r="O975" s="152">
        <f>VLOOKUP($A975,'SNB-ExchangeRateDaily'!$A$22:$I$11379,5,)</f>
        <v>1.1713</v>
      </c>
      <c r="P975" s="152" t="str">
        <f>VLOOKUP($A975,'SNB-ExchangeRateDaily'!$A$22:$I$11379,6,)</f>
        <v>M</v>
      </c>
      <c r="Q975" s="152">
        <f>VLOOKUP($A975,'SNB-ExchangeRateDaily'!$A$22:$I$11379,7,)</f>
        <v>1.4066000000000001</v>
      </c>
      <c r="R975" s="152" t="str">
        <f>VLOOKUP($A975,'SNB-ExchangeRateDaily'!$A$22:$I$11379,8,)</f>
        <v>M</v>
      </c>
      <c r="S975" s="152">
        <f>VLOOKUP($A975,'SNB-ExchangeRateDaily'!$A$22:$I$11379,9,)</f>
        <v>2.1046999999999998</v>
      </c>
    </row>
    <row r="976" spans="1:19">
      <c r="A976" s="155">
        <v>34181</v>
      </c>
      <c r="B976" s="154">
        <v>1.7241</v>
      </c>
      <c r="C976" s="154">
        <v>2.2648000000000001</v>
      </c>
      <c r="D976" s="154">
        <v>1.5148999999999999</v>
      </c>
      <c r="E976" s="154">
        <v>1.1814</v>
      </c>
      <c r="F976" s="154" t="s">
        <v>472</v>
      </c>
      <c r="G976" s="154">
        <v>1.4056999999999999</v>
      </c>
      <c r="H976" s="154" t="s">
        <v>472</v>
      </c>
      <c r="I976" s="154">
        <v>2.1059999999999999</v>
      </c>
      <c r="J976" s="154"/>
      <c r="L976" s="152" t="e">
        <f>VLOOKUP($A976,'SNB-ExchangeRateDaily'!$A$22:$I$11379,2,)</f>
        <v>#N/A</v>
      </c>
      <c r="M976" s="152" t="e">
        <f>VLOOKUP($A976,'SNB-ExchangeRateDaily'!$A$22:$I$11379,3,)</f>
        <v>#N/A</v>
      </c>
      <c r="N976" s="152" t="e">
        <f>VLOOKUP($A976,'SNB-ExchangeRateDaily'!$A$22:$I$11379,4,)</f>
        <v>#N/A</v>
      </c>
      <c r="O976" s="152" t="e">
        <f>VLOOKUP($A976,'SNB-ExchangeRateDaily'!$A$22:$I$11379,5,)</f>
        <v>#N/A</v>
      </c>
      <c r="P976" s="152" t="e">
        <f>VLOOKUP($A976,'SNB-ExchangeRateDaily'!$A$22:$I$11379,6,)</f>
        <v>#N/A</v>
      </c>
      <c r="Q976" s="152" t="e">
        <f>VLOOKUP($A976,'SNB-ExchangeRateDaily'!$A$22:$I$11379,7,)</f>
        <v>#N/A</v>
      </c>
      <c r="R976" s="152" t="e">
        <f>VLOOKUP($A976,'SNB-ExchangeRateDaily'!$A$22:$I$11379,8,)</f>
        <v>#N/A</v>
      </c>
      <c r="S976" s="152" t="e">
        <f>VLOOKUP($A976,'SNB-ExchangeRateDaily'!$A$22:$I$11379,9,)</f>
        <v>#N/A</v>
      </c>
    </row>
    <row r="977" spans="1:19">
      <c r="A977" s="155">
        <v>34212</v>
      </c>
      <c r="B977" s="154">
        <v>1.6964999999999999</v>
      </c>
      <c r="C977" s="154">
        <v>2.2343000000000002</v>
      </c>
      <c r="D977" s="154">
        <v>1.498</v>
      </c>
      <c r="E977" s="154">
        <v>1.1459999999999999</v>
      </c>
      <c r="F977" s="154" t="s">
        <v>472</v>
      </c>
      <c r="G977" s="154">
        <v>1.4438</v>
      </c>
      <c r="H977" s="154" t="s">
        <v>472</v>
      </c>
      <c r="I977" s="154">
        <v>2.0983000000000001</v>
      </c>
      <c r="J977" s="154"/>
      <c r="L977" s="152">
        <f>VLOOKUP($A977,'SNB-ExchangeRateDaily'!$A$22:$I$11379,2,)</f>
        <v>1.6870799999999999</v>
      </c>
      <c r="M977" s="152">
        <f>VLOOKUP($A977,'SNB-ExchangeRateDaily'!$A$22:$I$11379,3,)</f>
        <v>2.2027999999999999</v>
      </c>
      <c r="N977" s="152">
        <f>VLOOKUP($A977,'SNB-ExchangeRateDaily'!$A$22:$I$11379,4,)</f>
        <v>1.4689999999999999</v>
      </c>
      <c r="O977" s="152">
        <f>VLOOKUP($A977,'SNB-ExchangeRateDaily'!$A$22:$I$11379,5,)</f>
        <v>1.1094999999999999</v>
      </c>
      <c r="P977" s="152" t="str">
        <f>VLOOKUP($A977,'SNB-ExchangeRateDaily'!$A$22:$I$11379,6,)</f>
        <v>M</v>
      </c>
      <c r="Q977" s="152">
        <f>VLOOKUP($A977,'SNB-ExchangeRateDaily'!$A$22:$I$11379,7,)</f>
        <v>1.4091</v>
      </c>
      <c r="R977" s="152" t="str">
        <f>VLOOKUP($A977,'SNB-ExchangeRateDaily'!$A$22:$I$11379,8,)</f>
        <v>M</v>
      </c>
      <c r="S977" s="152">
        <f>VLOOKUP($A977,'SNB-ExchangeRateDaily'!$A$22:$I$11379,9,)</f>
        <v>2.0649199999999999</v>
      </c>
    </row>
    <row r="978" spans="1:19">
      <c r="A978" s="155">
        <v>34242</v>
      </c>
      <c r="B978" s="154">
        <v>1.6720999999999999</v>
      </c>
      <c r="C978" s="154">
        <v>2.1629</v>
      </c>
      <c r="D978" s="154">
        <v>1.4192</v>
      </c>
      <c r="E978" s="154">
        <v>1.0742</v>
      </c>
      <c r="F978" s="154" t="s">
        <v>472</v>
      </c>
      <c r="G978" s="154">
        <v>1.3465</v>
      </c>
      <c r="H978" s="154" t="s">
        <v>472</v>
      </c>
      <c r="I978" s="154">
        <v>2.0127000000000002</v>
      </c>
      <c r="J978" s="154"/>
      <c r="L978" s="152">
        <f>VLOOKUP($A978,'SNB-ExchangeRateDaily'!$A$22:$I$11379,2,)</f>
        <v>1.6693799999999999</v>
      </c>
      <c r="M978" s="152">
        <f>VLOOKUP($A978,'SNB-ExchangeRateDaily'!$A$22:$I$11379,3,)</f>
        <v>2.1390000000000002</v>
      </c>
      <c r="N978" s="152">
        <f>VLOOKUP($A978,'SNB-ExchangeRateDaily'!$A$22:$I$11379,4,)</f>
        <v>1.417</v>
      </c>
      <c r="O978" s="152">
        <f>VLOOKUP($A978,'SNB-ExchangeRateDaily'!$A$22:$I$11379,5,)</f>
        <v>1.0640000000000001</v>
      </c>
      <c r="P978" s="152" t="str">
        <f>VLOOKUP($A978,'SNB-ExchangeRateDaily'!$A$22:$I$11379,6,)</f>
        <v>M</v>
      </c>
      <c r="Q978" s="152">
        <f>VLOOKUP($A978,'SNB-ExchangeRateDaily'!$A$22:$I$11379,7,)</f>
        <v>1.347</v>
      </c>
      <c r="R978" s="152" t="str">
        <f>VLOOKUP($A978,'SNB-ExchangeRateDaily'!$A$22:$I$11379,8,)</f>
        <v>M</v>
      </c>
      <c r="S978" s="152">
        <f>VLOOKUP($A978,'SNB-ExchangeRateDaily'!$A$22:$I$11379,9,)</f>
        <v>2.01058</v>
      </c>
    </row>
    <row r="979" spans="1:19">
      <c r="A979" s="155">
        <v>34273</v>
      </c>
      <c r="B979" s="154">
        <v>1.6768999999999998</v>
      </c>
      <c r="C979" s="154">
        <v>2.1640000000000001</v>
      </c>
      <c r="D979" s="154">
        <v>1.4394</v>
      </c>
      <c r="E979" s="154">
        <v>1.0852999999999999</v>
      </c>
      <c r="F979" s="154" t="s">
        <v>472</v>
      </c>
      <c r="G979" s="154">
        <v>1.3458000000000001</v>
      </c>
      <c r="H979" s="154" t="s">
        <v>472</v>
      </c>
      <c r="I979" s="154">
        <v>2.0268999999999999</v>
      </c>
      <c r="J979" s="154"/>
      <c r="L979" s="152" t="e">
        <f>VLOOKUP($A979,'SNB-ExchangeRateDaily'!$A$22:$I$11379,2,)</f>
        <v>#N/A</v>
      </c>
      <c r="M979" s="152" t="e">
        <f>VLOOKUP($A979,'SNB-ExchangeRateDaily'!$A$22:$I$11379,3,)</f>
        <v>#N/A</v>
      </c>
      <c r="N979" s="152" t="e">
        <f>VLOOKUP($A979,'SNB-ExchangeRateDaily'!$A$22:$I$11379,4,)</f>
        <v>#N/A</v>
      </c>
      <c r="O979" s="152" t="e">
        <f>VLOOKUP($A979,'SNB-ExchangeRateDaily'!$A$22:$I$11379,5,)</f>
        <v>#N/A</v>
      </c>
      <c r="P979" s="152" t="e">
        <f>VLOOKUP($A979,'SNB-ExchangeRateDaily'!$A$22:$I$11379,6,)</f>
        <v>#N/A</v>
      </c>
      <c r="Q979" s="152" t="e">
        <f>VLOOKUP($A979,'SNB-ExchangeRateDaily'!$A$22:$I$11379,7,)</f>
        <v>#N/A</v>
      </c>
      <c r="R979" s="152" t="e">
        <f>VLOOKUP($A979,'SNB-ExchangeRateDaily'!$A$22:$I$11379,8,)</f>
        <v>#N/A</v>
      </c>
      <c r="S979" s="152" t="e">
        <f>VLOOKUP($A979,'SNB-ExchangeRateDaily'!$A$22:$I$11379,9,)</f>
        <v>#N/A</v>
      </c>
    </row>
    <row r="980" spans="1:19">
      <c r="A980" s="155">
        <v>34303</v>
      </c>
      <c r="B980" s="154">
        <v>1.6903999999999999</v>
      </c>
      <c r="C980" s="154">
        <v>2.2157</v>
      </c>
      <c r="D980" s="154">
        <v>1.4964</v>
      </c>
      <c r="E980" s="154">
        <v>1.1368</v>
      </c>
      <c r="F980" s="154" t="s">
        <v>472</v>
      </c>
      <c r="G980" s="154">
        <v>1.3874</v>
      </c>
      <c r="H980" s="154" t="s">
        <v>472</v>
      </c>
      <c r="I980" s="154">
        <v>2.0775000000000001</v>
      </c>
      <c r="J980" s="154"/>
      <c r="L980" s="152">
        <f>VLOOKUP($A980,'SNB-ExchangeRateDaily'!$A$22:$I$11379,2,)</f>
        <v>1.6763699999999999</v>
      </c>
      <c r="M980" s="152">
        <f>VLOOKUP($A980,'SNB-ExchangeRateDaily'!$A$22:$I$11379,3,)</f>
        <v>2.2161</v>
      </c>
      <c r="N980" s="152">
        <f>VLOOKUP($A980,'SNB-ExchangeRateDaily'!$A$22:$I$11379,4,)</f>
        <v>1.4898</v>
      </c>
      <c r="O980" s="152">
        <f>VLOOKUP($A980,'SNB-ExchangeRateDaily'!$A$22:$I$11379,5,)</f>
        <v>1.1134999999999999</v>
      </c>
      <c r="P980" s="152" t="str">
        <f>VLOOKUP($A980,'SNB-ExchangeRateDaily'!$A$22:$I$11379,6,)</f>
        <v>M</v>
      </c>
      <c r="Q980" s="152">
        <f>VLOOKUP($A980,'SNB-ExchangeRateDaily'!$A$22:$I$11379,7,)</f>
        <v>1.3672</v>
      </c>
      <c r="R980" s="152" t="str">
        <f>VLOOKUP($A980,'SNB-ExchangeRateDaily'!$A$22:$I$11379,8,)</f>
        <v>M</v>
      </c>
      <c r="S980" s="152">
        <f>VLOOKUP($A980,'SNB-ExchangeRateDaily'!$A$22:$I$11379,9,)</f>
        <v>2.0047600000000001</v>
      </c>
    </row>
    <row r="981" spans="1:19">
      <c r="A981" s="155">
        <v>34334</v>
      </c>
      <c r="B981" s="154">
        <v>1.6529</v>
      </c>
      <c r="C981" s="154">
        <v>2.1823999999999999</v>
      </c>
      <c r="D981" s="154">
        <v>1.464</v>
      </c>
      <c r="E981" s="154">
        <v>1.099</v>
      </c>
      <c r="F981" s="154" t="s">
        <v>472</v>
      </c>
      <c r="G981" s="154">
        <v>1.3323</v>
      </c>
      <c r="H981" s="154" t="s">
        <v>472</v>
      </c>
      <c r="I981" s="154">
        <v>2.0259999999999998</v>
      </c>
      <c r="J981" s="154"/>
      <c r="L981" s="152">
        <f>VLOOKUP($A981,'SNB-ExchangeRateDaily'!$A$22:$I$11379,2,)</f>
        <v>1.6523099999999999</v>
      </c>
      <c r="M981" s="152">
        <f>VLOOKUP($A981,'SNB-ExchangeRateDaily'!$A$22:$I$11379,3,)</f>
        <v>2.1888000000000001</v>
      </c>
      <c r="N981" s="152">
        <f>VLOOKUP($A981,'SNB-ExchangeRateDaily'!$A$22:$I$11379,4,)</f>
        <v>1.4795</v>
      </c>
      <c r="O981" s="152">
        <f>VLOOKUP($A981,'SNB-ExchangeRateDaily'!$A$22:$I$11379,5,)</f>
        <v>1.1134999999999999</v>
      </c>
      <c r="P981" s="152" t="str">
        <f>VLOOKUP($A981,'SNB-ExchangeRateDaily'!$A$22:$I$11379,6,)</f>
        <v>M</v>
      </c>
      <c r="Q981" s="152">
        <f>VLOOKUP($A981,'SNB-ExchangeRateDaily'!$A$22:$I$11379,7,)</f>
        <v>1.3242</v>
      </c>
      <c r="R981" s="152" t="str">
        <f>VLOOKUP($A981,'SNB-ExchangeRateDaily'!$A$22:$I$11379,8,)</f>
        <v>M</v>
      </c>
      <c r="S981" s="152">
        <f>VLOOKUP($A981,'SNB-ExchangeRateDaily'!$A$22:$I$11379,9,)</f>
        <v>2.0294300000000001</v>
      </c>
    </row>
    <row r="982" spans="1:19">
      <c r="A982" s="155">
        <v>34365</v>
      </c>
      <c r="B982" s="154">
        <v>1.639</v>
      </c>
      <c r="C982" s="154">
        <v>2.1945999999999999</v>
      </c>
      <c r="D982" s="154">
        <v>1.4711000000000001</v>
      </c>
      <c r="E982" s="154">
        <v>1.1168</v>
      </c>
      <c r="F982" s="154" t="s">
        <v>472</v>
      </c>
      <c r="G982" s="154">
        <v>1.3195000000000001</v>
      </c>
      <c r="H982" s="154" t="s">
        <v>472</v>
      </c>
      <c r="I982" s="154">
        <v>2.0209000000000001</v>
      </c>
      <c r="J982" s="154"/>
      <c r="L982" s="152">
        <f>VLOOKUP($A982,'SNB-ExchangeRateDaily'!$A$22:$I$11379,2,)</f>
        <v>1.63453</v>
      </c>
      <c r="M982" s="152">
        <f>VLOOKUP($A982,'SNB-ExchangeRateDaily'!$A$22:$I$11379,3,)</f>
        <v>2.1938</v>
      </c>
      <c r="N982" s="152">
        <f>VLOOKUP($A982,'SNB-ExchangeRateDaily'!$A$22:$I$11379,4,)</f>
        <v>1.4635</v>
      </c>
      <c r="O982" s="152">
        <f>VLOOKUP($A982,'SNB-ExchangeRateDaily'!$A$22:$I$11379,5,)</f>
        <v>1.1060000000000001</v>
      </c>
      <c r="P982" s="152" t="str">
        <f>VLOOKUP($A982,'SNB-ExchangeRateDaily'!$A$22:$I$11379,6,)</f>
        <v>M</v>
      </c>
      <c r="Q982" s="152">
        <f>VLOOKUP($A982,'SNB-ExchangeRateDaily'!$A$22:$I$11379,7,)</f>
        <v>1.3395999999999999</v>
      </c>
      <c r="R982" s="152" t="str">
        <f>VLOOKUP($A982,'SNB-ExchangeRateDaily'!$A$22:$I$11379,8,)</f>
        <v>M</v>
      </c>
      <c r="S982" s="152">
        <f>VLOOKUP($A982,'SNB-ExchangeRateDaily'!$A$22:$I$11379,9,)</f>
        <v>2.02061</v>
      </c>
    </row>
    <row r="983" spans="1:19">
      <c r="A983" s="155">
        <v>34393</v>
      </c>
      <c r="B983" s="154">
        <v>1.6293</v>
      </c>
      <c r="C983" s="154">
        <v>2.1564999999999999</v>
      </c>
      <c r="D983" s="154">
        <v>1.4576</v>
      </c>
      <c r="E983" s="154">
        <v>1.0871</v>
      </c>
      <c r="F983" s="154" t="s">
        <v>472</v>
      </c>
      <c r="G983" s="154">
        <v>1.371</v>
      </c>
      <c r="H983" s="154" t="s">
        <v>472</v>
      </c>
      <c r="I983" s="154">
        <v>2.0236999999999998</v>
      </c>
      <c r="J983" s="154"/>
      <c r="L983" s="152">
        <f>VLOOKUP($A983,'SNB-ExchangeRateDaily'!$A$22:$I$11379,2,)</f>
        <v>1.61629</v>
      </c>
      <c r="M983" s="152">
        <f>VLOOKUP($A983,'SNB-ExchangeRateDaily'!$A$22:$I$11379,3,)</f>
        <v>2.1227999999999998</v>
      </c>
      <c r="N983" s="152">
        <f>VLOOKUP($A983,'SNB-ExchangeRateDaily'!$A$22:$I$11379,4,)</f>
        <v>1.4295</v>
      </c>
      <c r="O983" s="152">
        <f>VLOOKUP($A983,'SNB-ExchangeRateDaily'!$A$22:$I$11379,5,)</f>
        <v>1.0593999999999999</v>
      </c>
      <c r="P983" s="152" t="str">
        <f>VLOOKUP($A983,'SNB-ExchangeRateDaily'!$A$22:$I$11379,6,)</f>
        <v>M</v>
      </c>
      <c r="Q983" s="152">
        <f>VLOOKUP($A983,'SNB-ExchangeRateDaily'!$A$22:$I$11379,7,)</f>
        <v>1.3698999999999999</v>
      </c>
      <c r="R983" s="152" t="str">
        <f>VLOOKUP($A983,'SNB-ExchangeRateDaily'!$A$22:$I$11379,8,)</f>
        <v>M</v>
      </c>
      <c r="S983" s="152">
        <f>VLOOKUP($A983,'SNB-ExchangeRateDaily'!$A$22:$I$11379,9,)</f>
        <v>2.0003000000000002</v>
      </c>
    </row>
    <row r="984" spans="1:19">
      <c r="A984" s="155">
        <v>34424</v>
      </c>
      <c r="B984" s="154">
        <v>1.6316999999999999</v>
      </c>
      <c r="C984" s="154">
        <v>2.1320000000000001</v>
      </c>
      <c r="D984" s="154">
        <v>1.4300999999999999</v>
      </c>
      <c r="E984" s="154">
        <v>1.0487</v>
      </c>
      <c r="F984" s="154" t="s">
        <v>472</v>
      </c>
      <c r="G984" s="154">
        <v>1.3597999999999999</v>
      </c>
      <c r="H984" s="154" t="s">
        <v>472</v>
      </c>
      <c r="I984" s="154">
        <v>2.0045999999999999</v>
      </c>
      <c r="J984" s="154"/>
      <c r="L984" s="152">
        <f>VLOOKUP($A984,'SNB-ExchangeRateDaily'!$A$22:$I$11379,2,)</f>
        <v>1.62862</v>
      </c>
      <c r="M984" s="152">
        <f>VLOOKUP($A984,'SNB-ExchangeRateDaily'!$A$22:$I$11379,3,)</f>
        <v>2.0969000000000002</v>
      </c>
      <c r="N984" s="152">
        <f>VLOOKUP($A984,'SNB-ExchangeRateDaily'!$A$22:$I$11379,4,)</f>
        <v>1.4127000000000001</v>
      </c>
      <c r="O984" s="152">
        <f>VLOOKUP($A984,'SNB-ExchangeRateDaily'!$A$22:$I$11379,5,)</f>
        <v>1.0203</v>
      </c>
      <c r="P984" s="152" t="str">
        <f>VLOOKUP($A984,'SNB-ExchangeRateDaily'!$A$22:$I$11379,6,)</f>
        <v>M</v>
      </c>
      <c r="Q984" s="152">
        <f>VLOOKUP($A984,'SNB-ExchangeRateDaily'!$A$22:$I$11379,7,)</f>
        <v>1.3773</v>
      </c>
      <c r="R984" s="152" t="str">
        <f>VLOOKUP($A984,'SNB-ExchangeRateDaily'!$A$22:$I$11379,8,)</f>
        <v>M</v>
      </c>
      <c r="S984" s="152">
        <f>VLOOKUP($A984,'SNB-ExchangeRateDaily'!$A$22:$I$11379,9,)</f>
        <v>1.99176</v>
      </c>
    </row>
    <row r="985" spans="1:19">
      <c r="A985" s="155">
        <v>34454</v>
      </c>
      <c r="B985" s="154">
        <v>1.639</v>
      </c>
      <c r="C985" s="154">
        <v>2.1312000000000002</v>
      </c>
      <c r="D985" s="154">
        <v>1.4382999999999999</v>
      </c>
      <c r="E985" s="154">
        <v>1.0408999999999999</v>
      </c>
      <c r="F985" s="154" t="s">
        <v>472</v>
      </c>
      <c r="G985" s="154">
        <v>1.3900000000000001</v>
      </c>
      <c r="H985" s="154" t="s">
        <v>472</v>
      </c>
      <c r="I985" s="154">
        <v>2.0202</v>
      </c>
      <c r="J985" s="154"/>
      <c r="L985" s="152" t="e">
        <f>VLOOKUP($A985,'SNB-ExchangeRateDaily'!$A$22:$I$11379,2,)</f>
        <v>#N/A</v>
      </c>
      <c r="M985" s="152" t="e">
        <f>VLOOKUP($A985,'SNB-ExchangeRateDaily'!$A$22:$I$11379,3,)</f>
        <v>#N/A</v>
      </c>
      <c r="N985" s="152" t="e">
        <f>VLOOKUP($A985,'SNB-ExchangeRateDaily'!$A$22:$I$11379,4,)</f>
        <v>#N/A</v>
      </c>
      <c r="O985" s="152" t="e">
        <f>VLOOKUP($A985,'SNB-ExchangeRateDaily'!$A$22:$I$11379,5,)</f>
        <v>#N/A</v>
      </c>
      <c r="P985" s="152" t="e">
        <f>VLOOKUP($A985,'SNB-ExchangeRateDaily'!$A$22:$I$11379,6,)</f>
        <v>#N/A</v>
      </c>
      <c r="Q985" s="152" t="e">
        <f>VLOOKUP($A985,'SNB-ExchangeRateDaily'!$A$22:$I$11379,7,)</f>
        <v>#N/A</v>
      </c>
      <c r="R985" s="152" t="e">
        <f>VLOOKUP($A985,'SNB-ExchangeRateDaily'!$A$22:$I$11379,8,)</f>
        <v>#N/A</v>
      </c>
      <c r="S985" s="152" t="e">
        <f>VLOOKUP($A985,'SNB-ExchangeRateDaily'!$A$22:$I$11379,9,)</f>
        <v>#N/A</v>
      </c>
    </row>
    <row r="986" spans="1:19">
      <c r="A986" s="155">
        <v>34485</v>
      </c>
      <c r="B986" s="154">
        <v>1.6457000000000002</v>
      </c>
      <c r="C986" s="154">
        <v>2.1248999999999998</v>
      </c>
      <c r="D986" s="154">
        <v>1.413</v>
      </c>
      <c r="E986" s="154">
        <v>1.0236000000000001</v>
      </c>
      <c r="F986" s="154" t="s">
        <v>472</v>
      </c>
      <c r="G986" s="154">
        <v>1.3629</v>
      </c>
      <c r="H986" s="154" t="s">
        <v>472</v>
      </c>
      <c r="I986" s="154">
        <v>1.9999</v>
      </c>
      <c r="J986" s="154"/>
      <c r="L986" s="152">
        <f>VLOOKUP($A986,'SNB-ExchangeRateDaily'!$A$22:$I$11379,2,)</f>
        <v>1.6427</v>
      </c>
      <c r="M986" s="152">
        <f>VLOOKUP($A986,'SNB-ExchangeRateDaily'!$A$22:$I$11379,3,)</f>
        <v>2.1114999999999999</v>
      </c>
      <c r="N986" s="152">
        <f>VLOOKUP($A986,'SNB-ExchangeRateDaily'!$A$22:$I$11379,4,)</f>
        <v>1.3993</v>
      </c>
      <c r="O986" s="152">
        <f>VLOOKUP($A986,'SNB-ExchangeRateDaily'!$A$22:$I$11379,5,)</f>
        <v>1.0088999999999999</v>
      </c>
      <c r="P986" s="152" t="str">
        <f>VLOOKUP($A986,'SNB-ExchangeRateDaily'!$A$22:$I$11379,6,)</f>
        <v>M</v>
      </c>
      <c r="Q986" s="152">
        <f>VLOOKUP($A986,'SNB-ExchangeRateDaily'!$A$22:$I$11379,7,)</f>
        <v>1.3365</v>
      </c>
      <c r="R986" s="152" t="str">
        <f>VLOOKUP($A986,'SNB-ExchangeRateDaily'!$A$22:$I$11379,8,)</f>
        <v>M</v>
      </c>
      <c r="S986" s="152">
        <f>VLOOKUP($A986,'SNB-ExchangeRateDaily'!$A$22:$I$11379,9,)</f>
        <v>1.9828399999999999</v>
      </c>
    </row>
    <row r="987" spans="1:19">
      <c r="A987" s="155">
        <v>34515</v>
      </c>
      <c r="B987" s="154">
        <v>1.6271</v>
      </c>
      <c r="C987" s="154">
        <v>2.097</v>
      </c>
      <c r="D987" s="154">
        <v>1.3756999999999999</v>
      </c>
      <c r="E987" s="154">
        <v>0.99460000000000004</v>
      </c>
      <c r="F987" s="154" t="s">
        <v>472</v>
      </c>
      <c r="G987" s="154">
        <v>1.3391999999999999</v>
      </c>
      <c r="H987" s="154" t="s">
        <v>472</v>
      </c>
      <c r="I987" s="154">
        <v>1.9635</v>
      </c>
      <c r="J987" s="154"/>
      <c r="L987" s="152">
        <f>VLOOKUP($A987,'SNB-ExchangeRateDaily'!$A$22:$I$11379,2,)</f>
        <v>1.6189800000000001</v>
      </c>
      <c r="M987" s="152">
        <f>VLOOKUP($A987,'SNB-ExchangeRateDaily'!$A$22:$I$11379,3,)</f>
        <v>2.0623</v>
      </c>
      <c r="N987" s="152">
        <f>VLOOKUP($A987,'SNB-ExchangeRateDaily'!$A$22:$I$11379,4,)</f>
        <v>1.341</v>
      </c>
      <c r="O987" s="152">
        <f>VLOOKUP($A987,'SNB-ExchangeRateDaily'!$A$22:$I$11379,5,)</f>
        <v>0.96950000000000003</v>
      </c>
      <c r="P987" s="152" t="str">
        <f>VLOOKUP($A987,'SNB-ExchangeRateDaily'!$A$22:$I$11379,6,)</f>
        <v>M</v>
      </c>
      <c r="Q987" s="152">
        <f>VLOOKUP($A987,'SNB-ExchangeRateDaily'!$A$22:$I$11379,7,)</f>
        <v>1.3536000000000001</v>
      </c>
      <c r="R987" s="152" t="str">
        <f>VLOOKUP($A987,'SNB-ExchangeRateDaily'!$A$22:$I$11379,8,)</f>
        <v>M</v>
      </c>
      <c r="S987" s="152">
        <f>VLOOKUP($A987,'SNB-ExchangeRateDaily'!$A$22:$I$11379,9,)</f>
        <v>1.94733</v>
      </c>
    </row>
    <row r="988" spans="1:19">
      <c r="A988" s="155">
        <v>34546</v>
      </c>
      <c r="B988" s="154">
        <v>1.6186</v>
      </c>
      <c r="C988" s="154">
        <v>2.0463</v>
      </c>
      <c r="D988" s="154">
        <v>1.3248</v>
      </c>
      <c r="E988" s="154">
        <v>0.95809999999999995</v>
      </c>
      <c r="F988" s="154" t="s">
        <v>472</v>
      </c>
      <c r="G988" s="154">
        <v>1.3437999999999999</v>
      </c>
      <c r="H988" s="154" t="s">
        <v>472</v>
      </c>
      <c r="I988" s="154">
        <v>1.9306999999999999</v>
      </c>
      <c r="J988" s="154"/>
      <c r="L988" s="152" t="e">
        <f>VLOOKUP($A988,'SNB-ExchangeRateDaily'!$A$22:$I$11379,2,)</f>
        <v>#N/A</v>
      </c>
      <c r="M988" s="152" t="e">
        <f>VLOOKUP($A988,'SNB-ExchangeRateDaily'!$A$22:$I$11379,3,)</f>
        <v>#N/A</v>
      </c>
      <c r="N988" s="152" t="e">
        <f>VLOOKUP($A988,'SNB-ExchangeRateDaily'!$A$22:$I$11379,4,)</f>
        <v>#N/A</v>
      </c>
      <c r="O988" s="152" t="e">
        <f>VLOOKUP($A988,'SNB-ExchangeRateDaily'!$A$22:$I$11379,5,)</f>
        <v>#N/A</v>
      </c>
      <c r="P988" s="152" t="e">
        <f>VLOOKUP($A988,'SNB-ExchangeRateDaily'!$A$22:$I$11379,6,)</f>
        <v>#N/A</v>
      </c>
      <c r="Q988" s="152" t="e">
        <f>VLOOKUP($A988,'SNB-ExchangeRateDaily'!$A$22:$I$11379,7,)</f>
        <v>#N/A</v>
      </c>
      <c r="R988" s="152" t="e">
        <f>VLOOKUP($A988,'SNB-ExchangeRateDaily'!$A$22:$I$11379,8,)</f>
        <v>#N/A</v>
      </c>
      <c r="S988" s="152" t="e">
        <f>VLOOKUP($A988,'SNB-ExchangeRateDaily'!$A$22:$I$11379,9,)</f>
        <v>#N/A</v>
      </c>
    </row>
    <row r="989" spans="1:19">
      <c r="A989" s="155">
        <v>34577</v>
      </c>
      <c r="B989" s="154">
        <v>1.6125</v>
      </c>
      <c r="C989" s="154">
        <v>2.0314000000000001</v>
      </c>
      <c r="D989" s="154">
        <v>1.3172999999999999</v>
      </c>
      <c r="E989" s="154">
        <v>0.95569999999999999</v>
      </c>
      <c r="F989" s="154" t="s">
        <v>472</v>
      </c>
      <c r="G989" s="154">
        <v>1.3185</v>
      </c>
      <c r="H989" s="154" t="s">
        <v>472</v>
      </c>
      <c r="I989" s="154">
        <v>1.9165999999999999</v>
      </c>
      <c r="J989" s="154"/>
      <c r="L989" s="152">
        <f>VLOOKUP($A989,'SNB-ExchangeRateDaily'!$A$22:$I$11379,2,)</f>
        <v>1.6143000000000001</v>
      </c>
      <c r="M989" s="152">
        <f>VLOOKUP($A989,'SNB-ExchangeRateDaily'!$A$22:$I$11379,3,)</f>
        <v>2.0396999999999998</v>
      </c>
      <c r="N989" s="152">
        <f>VLOOKUP($A989,'SNB-ExchangeRateDaily'!$A$22:$I$11379,4,)</f>
        <v>1.3294999999999999</v>
      </c>
      <c r="O989" s="152">
        <f>VLOOKUP($A989,'SNB-ExchangeRateDaily'!$A$22:$I$11379,5,)</f>
        <v>0.96960000000000002</v>
      </c>
      <c r="P989" s="152" t="str">
        <f>VLOOKUP($A989,'SNB-ExchangeRateDaily'!$A$22:$I$11379,6,)</f>
        <v>M</v>
      </c>
      <c r="Q989" s="152">
        <f>VLOOKUP($A989,'SNB-ExchangeRateDaily'!$A$22:$I$11379,7,)</f>
        <v>1.3304</v>
      </c>
      <c r="R989" s="152" t="str">
        <f>VLOOKUP($A989,'SNB-ExchangeRateDaily'!$A$22:$I$11379,8,)</f>
        <v>M</v>
      </c>
      <c r="S989" s="152">
        <f>VLOOKUP($A989,'SNB-ExchangeRateDaily'!$A$22:$I$11379,9,)</f>
        <v>1.9297800000000001</v>
      </c>
    </row>
    <row r="990" spans="1:19">
      <c r="A990" s="155">
        <v>34607</v>
      </c>
      <c r="B990" s="154">
        <v>1.5958999999999999</v>
      </c>
      <c r="C990" s="154">
        <v>2.0186000000000002</v>
      </c>
      <c r="D990" s="154">
        <v>1.292</v>
      </c>
      <c r="E990" s="154">
        <v>0.95369999999999999</v>
      </c>
      <c r="F990" s="154" t="s">
        <v>472</v>
      </c>
      <c r="G990" s="154">
        <v>1.3071999999999999</v>
      </c>
      <c r="H990" s="154" t="s">
        <v>472</v>
      </c>
      <c r="I990" s="154">
        <v>1.8898000000000001</v>
      </c>
      <c r="J990" s="154"/>
      <c r="L990" s="152">
        <f>VLOOKUP($A990,'SNB-ExchangeRateDaily'!$A$22:$I$11379,2,)</f>
        <v>1.59531</v>
      </c>
      <c r="M990" s="152">
        <f>VLOOKUP($A990,'SNB-ExchangeRateDaily'!$A$22:$I$11379,3,)</f>
        <v>2.0289000000000001</v>
      </c>
      <c r="N990" s="152">
        <f>VLOOKUP($A990,'SNB-ExchangeRateDaily'!$A$22:$I$11379,4,)</f>
        <v>1.2842</v>
      </c>
      <c r="O990" s="152">
        <f>VLOOKUP($A990,'SNB-ExchangeRateDaily'!$A$22:$I$11379,5,)</f>
        <v>0.95489999999999997</v>
      </c>
      <c r="P990" s="152" t="str">
        <f>VLOOKUP($A990,'SNB-ExchangeRateDaily'!$A$22:$I$11379,6,)</f>
        <v>M</v>
      </c>
      <c r="Q990" s="152">
        <f>VLOOKUP($A990,'SNB-ExchangeRateDaily'!$A$22:$I$11379,7,)</f>
        <v>1.3030999999999999</v>
      </c>
      <c r="R990" s="152" t="str">
        <f>VLOOKUP($A990,'SNB-ExchangeRateDaily'!$A$22:$I$11379,8,)</f>
        <v>M</v>
      </c>
      <c r="S990" s="152">
        <f>VLOOKUP($A990,'SNB-ExchangeRateDaily'!$A$22:$I$11379,9,)</f>
        <v>1.8870499999999999</v>
      </c>
    </row>
    <row r="991" spans="1:19">
      <c r="A991" s="155">
        <v>34638</v>
      </c>
      <c r="B991" s="154">
        <v>1.5943000000000001</v>
      </c>
      <c r="C991" s="154">
        <v>2.0301</v>
      </c>
      <c r="D991" s="154">
        <v>1.2647999999999999</v>
      </c>
      <c r="E991" s="154">
        <v>0.93689999999999996</v>
      </c>
      <c r="F991" s="154" t="s">
        <v>472</v>
      </c>
      <c r="G991" s="154">
        <v>1.2839</v>
      </c>
      <c r="H991" s="154" t="s">
        <v>472</v>
      </c>
      <c r="I991" s="154">
        <v>1.8677000000000001</v>
      </c>
      <c r="J991" s="154"/>
      <c r="L991" s="152">
        <f>VLOOKUP($A991,'SNB-ExchangeRateDaily'!$A$22:$I$11379,2,)</f>
        <v>1.5992</v>
      </c>
      <c r="M991" s="152">
        <f>VLOOKUP($A991,'SNB-ExchangeRateDaily'!$A$22:$I$11379,3,)</f>
        <v>2.0457999999999998</v>
      </c>
      <c r="N991" s="152">
        <f>VLOOKUP($A991,'SNB-ExchangeRateDaily'!$A$22:$I$11379,4,)</f>
        <v>1.2602</v>
      </c>
      <c r="O991" s="152">
        <f>VLOOKUP($A991,'SNB-ExchangeRateDaily'!$A$22:$I$11379,5,)</f>
        <v>0.93140000000000001</v>
      </c>
      <c r="P991" s="152" t="str">
        <f>VLOOKUP($A991,'SNB-ExchangeRateDaily'!$A$22:$I$11379,6,)</f>
        <v>M</v>
      </c>
      <c r="Q991" s="152">
        <f>VLOOKUP($A991,'SNB-ExchangeRateDaily'!$A$22:$I$11379,7,)</f>
        <v>1.2945</v>
      </c>
      <c r="R991" s="152" t="str">
        <f>VLOOKUP($A991,'SNB-ExchangeRateDaily'!$A$22:$I$11379,8,)</f>
        <v>M</v>
      </c>
      <c r="S991" s="152">
        <f>VLOOKUP($A991,'SNB-ExchangeRateDaily'!$A$22:$I$11379,9,)</f>
        <v>1.8724499999999999</v>
      </c>
    </row>
    <row r="992" spans="1:19">
      <c r="A992" s="155">
        <v>34668</v>
      </c>
      <c r="B992" s="154">
        <v>1.6106</v>
      </c>
      <c r="C992" s="154">
        <v>2.0569999999999999</v>
      </c>
      <c r="D992" s="154">
        <v>1.2941</v>
      </c>
      <c r="E992" s="154">
        <v>0.94840000000000002</v>
      </c>
      <c r="F992" s="154" t="s">
        <v>472</v>
      </c>
      <c r="G992" s="154">
        <v>1.3202</v>
      </c>
      <c r="H992" s="154" t="s">
        <v>472</v>
      </c>
      <c r="I992" s="154">
        <v>1.903</v>
      </c>
      <c r="J992" s="154"/>
      <c r="L992" s="152">
        <f>VLOOKUP($A992,'SNB-ExchangeRateDaily'!$A$22:$I$11379,2,)</f>
        <v>1.6225800000000001</v>
      </c>
      <c r="M992" s="152">
        <f>VLOOKUP($A992,'SNB-ExchangeRateDaily'!$A$22:$I$11379,3,)</f>
        <v>2.0789</v>
      </c>
      <c r="N992" s="152">
        <f>VLOOKUP($A992,'SNB-ExchangeRateDaily'!$A$22:$I$11379,4,)</f>
        <v>1.3309</v>
      </c>
      <c r="O992" s="152">
        <f>VLOOKUP($A992,'SNB-ExchangeRateDaily'!$A$22:$I$11379,5,)</f>
        <v>0.96479999999999999</v>
      </c>
      <c r="P992" s="152" t="str">
        <f>VLOOKUP($A992,'SNB-ExchangeRateDaily'!$A$22:$I$11379,6,)</f>
        <v>M</v>
      </c>
      <c r="Q992" s="152">
        <f>VLOOKUP($A992,'SNB-ExchangeRateDaily'!$A$22:$I$11379,7,)</f>
        <v>1.3439000000000001</v>
      </c>
      <c r="R992" s="152" t="str">
        <f>VLOOKUP($A992,'SNB-ExchangeRateDaily'!$A$22:$I$11379,8,)</f>
        <v>M</v>
      </c>
      <c r="S992" s="152">
        <f>VLOOKUP($A992,'SNB-ExchangeRateDaily'!$A$22:$I$11379,9,)</f>
        <v>1.93746</v>
      </c>
    </row>
    <row r="993" spans="1:19">
      <c r="A993" s="155">
        <v>34699</v>
      </c>
      <c r="B993" s="154">
        <v>1.6162000000000001</v>
      </c>
      <c r="C993" s="154">
        <v>2.0708000000000002</v>
      </c>
      <c r="D993" s="154">
        <v>1.3289</v>
      </c>
      <c r="E993" s="154">
        <v>0.95699999999999996</v>
      </c>
      <c r="F993" s="154" t="s">
        <v>472</v>
      </c>
      <c r="G993" s="154">
        <v>1.3262</v>
      </c>
      <c r="H993" s="154" t="s">
        <v>472</v>
      </c>
      <c r="I993" s="154">
        <v>1.9304999999999999</v>
      </c>
      <c r="J993" s="154"/>
      <c r="L993" s="152" t="e">
        <f>VLOOKUP($A993,'SNB-ExchangeRateDaily'!$A$22:$I$11379,2,)</f>
        <v>#N/A</v>
      </c>
      <c r="M993" s="152" t="e">
        <f>VLOOKUP($A993,'SNB-ExchangeRateDaily'!$A$22:$I$11379,3,)</f>
        <v>#N/A</v>
      </c>
      <c r="N993" s="152" t="e">
        <f>VLOOKUP($A993,'SNB-ExchangeRateDaily'!$A$22:$I$11379,4,)</f>
        <v>#N/A</v>
      </c>
      <c r="O993" s="152" t="e">
        <f>VLOOKUP($A993,'SNB-ExchangeRateDaily'!$A$22:$I$11379,5,)</f>
        <v>#N/A</v>
      </c>
      <c r="P993" s="152" t="e">
        <f>VLOOKUP($A993,'SNB-ExchangeRateDaily'!$A$22:$I$11379,6,)</f>
        <v>#N/A</v>
      </c>
      <c r="Q993" s="152" t="e">
        <f>VLOOKUP($A993,'SNB-ExchangeRateDaily'!$A$22:$I$11379,7,)</f>
        <v>#N/A</v>
      </c>
      <c r="R993" s="152" t="e">
        <f>VLOOKUP($A993,'SNB-ExchangeRateDaily'!$A$22:$I$11379,8,)</f>
        <v>#N/A</v>
      </c>
      <c r="S993" s="152" t="e">
        <f>VLOOKUP($A993,'SNB-ExchangeRateDaily'!$A$22:$I$11379,9,)</f>
        <v>#N/A</v>
      </c>
    </row>
    <row r="994" spans="1:19">
      <c r="A994" s="155">
        <v>34730</v>
      </c>
      <c r="B994" s="154">
        <v>1.5977000000000001</v>
      </c>
      <c r="C994" s="154">
        <v>2.0253999999999999</v>
      </c>
      <c r="D994" s="154">
        <v>1.2866</v>
      </c>
      <c r="E994" s="154">
        <v>0.91059999999999997</v>
      </c>
      <c r="F994" s="154" t="s">
        <v>472</v>
      </c>
      <c r="G994" s="154">
        <v>1.29</v>
      </c>
      <c r="H994" s="154" t="s">
        <v>472</v>
      </c>
      <c r="I994" s="154">
        <v>1.8860000000000001</v>
      </c>
      <c r="J994" s="154"/>
      <c r="L994" s="152">
        <f>VLOOKUP($A994,'SNB-ExchangeRateDaily'!$A$22:$I$11379,2,)</f>
        <v>1.59731</v>
      </c>
      <c r="M994" s="152">
        <f>VLOOKUP($A994,'SNB-ExchangeRateDaily'!$A$22:$I$11379,3,)</f>
        <v>2.0206</v>
      </c>
      <c r="N994" s="152">
        <f>VLOOKUP($A994,'SNB-ExchangeRateDaily'!$A$22:$I$11379,4,)</f>
        <v>1.264</v>
      </c>
      <c r="O994" s="152">
        <f>VLOOKUP($A994,'SNB-ExchangeRateDaily'!$A$22:$I$11379,5,)</f>
        <v>0.8891</v>
      </c>
      <c r="P994" s="152" t="str">
        <f>VLOOKUP($A994,'SNB-ExchangeRateDaily'!$A$22:$I$11379,6,)</f>
        <v>M</v>
      </c>
      <c r="Q994" s="152">
        <f>VLOOKUP($A994,'SNB-ExchangeRateDaily'!$A$22:$I$11379,7,)</f>
        <v>1.2826</v>
      </c>
      <c r="R994" s="152" t="str">
        <f>VLOOKUP($A994,'SNB-ExchangeRateDaily'!$A$22:$I$11379,8,)</f>
        <v>M</v>
      </c>
      <c r="S994" s="152">
        <f>VLOOKUP($A994,'SNB-ExchangeRateDaily'!$A$22:$I$11379,9,)</f>
        <v>1.8739300000000001</v>
      </c>
    </row>
    <row r="995" spans="1:19">
      <c r="A995" s="155">
        <v>34758</v>
      </c>
      <c r="B995" s="154">
        <v>1.5998000000000001</v>
      </c>
      <c r="C995" s="154">
        <v>1.9973000000000001</v>
      </c>
      <c r="D995" s="154">
        <v>1.2705</v>
      </c>
      <c r="E995" s="154">
        <v>0.90700000000000003</v>
      </c>
      <c r="F995" s="154" t="s">
        <v>472</v>
      </c>
      <c r="G995" s="154">
        <v>1.2930999999999999</v>
      </c>
      <c r="H995" s="154" t="s">
        <v>472</v>
      </c>
      <c r="I995" s="154">
        <v>1.8795999999999999</v>
      </c>
      <c r="J995" s="154"/>
      <c r="L995" s="152">
        <f>VLOOKUP($A995,'SNB-ExchangeRateDaily'!$A$22:$I$11379,2,)</f>
        <v>1.58666</v>
      </c>
      <c r="M995" s="152">
        <f>VLOOKUP($A995,'SNB-ExchangeRateDaily'!$A$22:$I$11379,3,)</f>
        <v>1.9657</v>
      </c>
      <c r="N995" s="152">
        <f>VLOOKUP($A995,'SNB-ExchangeRateDaily'!$A$22:$I$11379,4,)</f>
        <v>1.2423</v>
      </c>
      <c r="O995" s="152">
        <f>VLOOKUP($A995,'SNB-ExchangeRateDaily'!$A$22:$I$11379,5,)</f>
        <v>0.89429999999999998</v>
      </c>
      <c r="P995" s="152" t="str">
        <f>VLOOKUP($A995,'SNB-ExchangeRateDaily'!$A$22:$I$11379,6,)</f>
        <v>M</v>
      </c>
      <c r="Q995" s="152">
        <f>VLOOKUP($A995,'SNB-ExchangeRateDaily'!$A$22:$I$11379,7,)</f>
        <v>1.2814000000000001</v>
      </c>
      <c r="R995" s="152" t="str">
        <f>VLOOKUP($A995,'SNB-ExchangeRateDaily'!$A$22:$I$11379,8,)</f>
        <v>M</v>
      </c>
      <c r="S995" s="152">
        <f>VLOOKUP($A995,'SNB-ExchangeRateDaily'!$A$22:$I$11379,9,)</f>
        <v>1.8526099999999999</v>
      </c>
    </row>
    <row r="996" spans="1:19">
      <c r="A996" s="155">
        <v>34789</v>
      </c>
      <c r="B996" s="154">
        <v>1.5434999999999999</v>
      </c>
      <c r="C996" s="154">
        <v>1.8738999999999999</v>
      </c>
      <c r="D996" s="154">
        <v>1.1714</v>
      </c>
      <c r="E996" s="154">
        <v>0.8327</v>
      </c>
      <c r="F996" s="154" t="s">
        <v>472</v>
      </c>
      <c r="G996" s="154">
        <v>1.2921</v>
      </c>
      <c r="H996" s="154" t="s">
        <v>472</v>
      </c>
      <c r="I996" s="154">
        <v>1.7989000000000002</v>
      </c>
      <c r="J996" s="154"/>
      <c r="L996" s="152">
        <f>VLOOKUP($A996,'SNB-ExchangeRateDaily'!$A$22:$I$11379,2,)</f>
        <v>1.52786</v>
      </c>
      <c r="M996" s="152">
        <f>VLOOKUP($A996,'SNB-ExchangeRateDaily'!$A$22:$I$11379,3,)</f>
        <v>1.8509</v>
      </c>
      <c r="N996" s="152">
        <f>VLOOKUP($A996,'SNB-ExchangeRateDaily'!$A$22:$I$11379,4,)</f>
        <v>1.1515</v>
      </c>
      <c r="O996" s="152">
        <f>VLOOKUP($A996,'SNB-ExchangeRateDaily'!$A$22:$I$11379,5,)</f>
        <v>0.82189999999999996</v>
      </c>
      <c r="P996" s="152" t="str">
        <f>VLOOKUP($A996,'SNB-ExchangeRateDaily'!$A$22:$I$11379,6,)</f>
        <v>M</v>
      </c>
      <c r="Q996" s="152">
        <f>VLOOKUP($A996,'SNB-ExchangeRateDaily'!$A$22:$I$11379,7,)</f>
        <v>1.3052999999999999</v>
      </c>
      <c r="R996" s="152" t="str">
        <f>VLOOKUP($A996,'SNB-ExchangeRateDaily'!$A$22:$I$11379,8,)</f>
        <v>M</v>
      </c>
      <c r="S996" s="152">
        <f>VLOOKUP($A996,'SNB-ExchangeRateDaily'!$A$22:$I$11379,9,)</f>
        <v>1.7775699999999999</v>
      </c>
    </row>
    <row r="997" spans="1:19">
      <c r="A997" s="155">
        <v>34819</v>
      </c>
      <c r="B997" s="154">
        <v>1.5263</v>
      </c>
      <c r="C997" s="154">
        <v>1.8246</v>
      </c>
      <c r="D997" s="154">
        <v>1.1342000000000001</v>
      </c>
      <c r="E997" s="154">
        <v>0.82330000000000003</v>
      </c>
      <c r="F997" s="154" t="s">
        <v>472</v>
      </c>
      <c r="G997" s="154">
        <v>1.3565</v>
      </c>
      <c r="H997" s="154" t="s">
        <v>472</v>
      </c>
      <c r="I997" s="154">
        <v>1.7915999999999999</v>
      </c>
      <c r="J997" s="154"/>
      <c r="L997" s="152" t="e">
        <f>VLOOKUP($A997,'SNB-ExchangeRateDaily'!$A$22:$I$11379,2,)</f>
        <v>#N/A</v>
      </c>
      <c r="M997" s="152" t="e">
        <f>VLOOKUP($A997,'SNB-ExchangeRateDaily'!$A$22:$I$11379,3,)</f>
        <v>#N/A</v>
      </c>
      <c r="N997" s="152" t="e">
        <f>VLOOKUP($A997,'SNB-ExchangeRateDaily'!$A$22:$I$11379,4,)</f>
        <v>#N/A</v>
      </c>
      <c r="O997" s="152" t="e">
        <f>VLOOKUP($A997,'SNB-ExchangeRateDaily'!$A$22:$I$11379,5,)</f>
        <v>#N/A</v>
      </c>
      <c r="P997" s="152" t="e">
        <f>VLOOKUP($A997,'SNB-ExchangeRateDaily'!$A$22:$I$11379,6,)</f>
        <v>#N/A</v>
      </c>
      <c r="Q997" s="152" t="e">
        <f>VLOOKUP($A997,'SNB-ExchangeRateDaily'!$A$22:$I$11379,7,)</f>
        <v>#N/A</v>
      </c>
      <c r="R997" s="152" t="e">
        <f>VLOOKUP($A997,'SNB-ExchangeRateDaily'!$A$22:$I$11379,8,)</f>
        <v>#N/A</v>
      </c>
      <c r="S997" s="152" t="e">
        <f>VLOOKUP($A997,'SNB-ExchangeRateDaily'!$A$22:$I$11379,9,)</f>
        <v>#N/A</v>
      </c>
    </row>
    <row r="998" spans="1:19">
      <c r="A998" s="155">
        <v>34850</v>
      </c>
      <c r="B998" s="154">
        <v>1.5427999999999999</v>
      </c>
      <c r="C998" s="154">
        <v>1.8527</v>
      </c>
      <c r="D998" s="154">
        <v>1.1663000000000001</v>
      </c>
      <c r="E998" s="154">
        <v>0.85709999999999997</v>
      </c>
      <c r="F998" s="154" t="s">
        <v>472</v>
      </c>
      <c r="G998" s="154">
        <v>1.3715999999999999</v>
      </c>
      <c r="H998" s="154" t="s">
        <v>472</v>
      </c>
      <c r="I998" s="154">
        <v>1.8195000000000001</v>
      </c>
      <c r="J998" s="154"/>
      <c r="L998" s="152">
        <f>VLOOKUP($A998,'SNB-ExchangeRateDaily'!$A$22:$I$11379,2,)</f>
        <v>1.53599</v>
      </c>
      <c r="M998" s="152">
        <f>VLOOKUP($A998,'SNB-ExchangeRateDaily'!$A$22:$I$11379,3,)</f>
        <v>1.8382000000000001</v>
      </c>
      <c r="N998" s="152">
        <f>VLOOKUP($A998,'SNB-ExchangeRateDaily'!$A$22:$I$11379,4,)</f>
        <v>1.1459999999999999</v>
      </c>
      <c r="O998" s="152">
        <f>VLOOKUP($A998,'SNB-ExchangeRateDaily'!$A$22:$I$11379,5,)</f>
        <v>0.83530000000000004</v>
      </c>
      <c r="P998" s="152" t="str">
        <f>VLOOKUP($A998,'SNB-ExchangeRateDaily'!$A$22:$I$11379,6,)</f>
        <v>M</v>
      </c>
      <c r="Q998" s="152">
        <f>VLOOKUP($A998,'SNB-ExchangeRateDaily'!$A$22:$I$11379,7,)</f>
        <v>1.3791</v>
      </c>
      <c r="R998" s="152" t="str">
        <f>VLOOKUP($A998,'SNB-ExchangeRateDaily'!$A$22:$I$11379,8,)</f>
        <v>M</v>
      </c>
      <c r="S998" s="152">
        <f>VLOOKUP($A998,'SNB-ExchangeRateDaily'!$A$22:$I$11379,9,)</f>
        <v>1.80457</v>
      </c>
    </row>
    <row r="999" spans="1:19">
      <c r="A999" s="155">
        <v>34880</v>
      </c>
      <c r="B999" s="154">
        <v>1.5415999999999999</v>
      </c>
      <c r="C999" s="154">
        <v>1.8456999999999999</v>
      </c>
      <c r="D999" s="154">
        <v>1.1575</v>
      </c>
      <c r="E999" s="154">
        <v>0.84</v>
      </c>
      <c r="F999" s="154" t="s">
        <v>472</v>
      </c>
      <c r="G999" s="154">
        <v>1.3687</v>
      </c>
      <c r="H999" s="154" t="s">
        <v>472</v>
      </c>
      <c r="I999" s="154">
        <v>1.8111000000000002</v>
      </c>
      <c r="J999" s="154"/>
      <c r="L999" s="152">
        <f>VLOOKUP($A999,'SNB-ExchangeRateDaily'!$A$22:$I$11379,2,)</f>
        <v>1.5464099999999998</v>
      </c>
      <c r="M999" s="152">
        <f>VLOOKUP($A999,'SNB-ExchangeRateDaily'!$A$22:$I$11379,3,)</f>
        <v>1.8334000000000001</v>
      </c>
      <c r="N999" s="152">
        <f>VLOOKUP($A999,'SNB-ExchangeRateDaily'!$A$22:$I$11379,4,)</f>
        <v>1.1511</v>
      </c>
      <c r="O999" s="152">
        <f>VLOOKUP($A999,'SNB-ExchangeRateDaily'!$A$22:$I$11379,5,)</f>
        <v>0.83689999999999998</v>
      </c>
      <c r="P999" s="152" t="str">
        <f>VLOOKUP($A999,'SNB-ExchangeRateDaily'!$A$22:$I$11379,6,)</f>
        <v>M</v>
      </c>
      <c r="Q999" s="152">
        <f>VLOOKUP($A999,'SNB-ExchangeRateDaily'!$A$22:$I$11379,7,)</f>
        <v>1.3566</v>
      </c>
      <c r="R999" s="152" t="str">
        <f>VLOOKUP($A999,'SNB-ExchangeRateDaily'!$A$22:$I$11379,8,)</f>
        <v>M</v>
      </c>
      <c r="S999" s="152">
        <f>VLOOKUP($A999,'SNB-ExchangeRateDaily'!$A$22:$I$11379,9,)</f>
        <v>1.8056399999999999</v>
      </c>
    </row>
    <row r="1000" spans="1:19">
      <c r="A1000" s="155">
        <v>34911</v>
      </c>
      <c r="B1000" s="154">
        <v>1.5547</v>
      </c>
      <c r="C1000" s="154">
        <v>1.8429</v>
      </c>
      <c r="D1000" s="154">
        <v>1.1557999999999999</v>
      </c>
      <c r="E1000" s="154">
        <v>0.84870000000000001</v>
      </c>
      <c r="F1000" s="154" t="s">
        <v>472</v>
      </c>
      <c r="G1000" s="154">
        <v>1.3242</v>
      </c>
      <c r="H1000" s="154" t="s">
        <v>472</v>
      </c>
      <c r="I1000" s="154">
        <v>1.8010000000000002</v>
      </c>
      <c r="J1000" s="154"/>
      <c r="L1000" s="152">
        <f>VLOOKUP($A1000,'SNB-ExchangeRateDaily'!$A$22:$I$11379,2,)</f>
        <v>1.5536699999999999</v>
      </c>
      <c r="M1000" s="152">
        <f>VLOOKUP($A1000,'SNB-ExchangeRateDaily'!$A$22:$I$11379,3,)</f>
        <v>1.8385</v>
      </c>
      <c r="N1000" s="152">
        <f>VLOOKUP($A1000,'SNB-ExchangeRateDaily'!$A$22:$I$11379,4,)</f>
        <v>1.1479999999999999</v>
      </c>
      <c r="O1000" s="152">
        <f>VLOOKUP($A1000,'SNB-ExchangeRateDaily'!$A$22:$I$11379,5,)</f>
        <v>0.83840000000000003</v>
      </c>
      <c r="P1000" s="152" t="str">
        <f>VLOOKUP($A1000,'SNB-ExchangeRateDaily'!$A$22:$I$11379,6,)</f>
        <v>M</v>
      </c>
      <c r="Q1000" s="152">
        <f>VLOOKUP($A1000,'SNB-ExchangeRateDaily'!$A$22:$I$11379,7,)</f>
        <v>1.3010999999999999</v>
      </c>
      <c r="R1000" s="152" t="str">
        <f>VLOOKUP($A1000,'SNB-ExchangeRateDaily'!$A$22:$I$11379,8,)</f>
        <v>M</v>
      </c>
      <c r="S1000" s="152">
        <f>VLOOKUP($A1000,'SNB-ExchangeRateDaily'!$A$22:$I$11379,9,)</f>
        <v>1.78739</v>
      </c>
    </row>
    <row r="1001" spans="1:19">
      <c r="A1001" s="155">
        <v>34942</v>
      </c>
      <c r="B1001" s="154">
        <v>1.5598999999999998</v>
      </c>
      <c r="C1001" s="154">
        <v>1.8763000000000001</v>
      </c>
      <c r="D1001" s="154">
        <v>1.198</v>
      </c>
      <c r="E1001" s="154">
        <v>0.88400000000000001</v>
      </c>
      <c r="F1001" s="154" t="s">
        <v>472</v>
      </c>
      <c r="G1001" s="154">
        <v>1.2622</v>
      </c>
      <c r="H1001" s="154" t="s">
        <v>472</v>
      </c>
      <c r="I1001" s="154">
        <v>1.8069999999999999</v>
      </c>
      <c r="J1001" s="154"/>
      <c r="L1001" s="152">
        <f>VLOOKUP($A1001,'SNB-ExchangeRateDaily'!$A$22:$I$11379,2,)</f>
        <v>1.5464799999999999</v>
      </c>
      <c r="M1001" s="152">
        <f>VLOOKUP($A1001,'SNB-ExchangeRateDaily'!$A$22:$I$11379,3,)</f>
        <v>1.8677999999999999</v>
      </c>
      <c r="N1001" s="152">
        <f>VLOOKUP($A1001,'SNB-ExchangeRateDaily'!$A$22:$I$11379,4,)</f>
        <v>1.2055</v>
      </c>
      <c r="O1001" s="152">
        <f>VLOOKUP($A1001,'SNB-ExchangeRateDaily'!$A$22:$I$11379,5,)</f>
        <v>0.89880000000000004</v>
      </c>
      <c r="P1001" s="152" t="str">
        <f>VLOOKUP($A1001,'SNB-ExchangeRateDaily'!$A$22:$I$11379,6,)</f>
        <v>M</v>
      </c>
      <c r="Q1001" s="152">
        <f>VLOOKUP($A1001,'SNB-ExchangeRateDaily'!$A$22:$I$11379,7,)</f>
        <v>1.2359</v>
      </c>
      <c r="R1001" s="152" t="str">
        <f>VLOOKUP($A1001,'SNB-ExchangeRateDaily'!$A$22:$I$11379,8,)</f>
        <v>M</v>
      </c>
      <c r="S1001" s="152">
        <f>VLOOKUP($A1001,'SNB-ExchangeRateDaily'!$A$22:$I$11379,9,)</f>
        <v>1.7962099999999999</v>
      </c>
    </row>
    <row r="1002" spans="1:19">
      <c r="A1002" s="155">
        <v>34972</v>
      </c>
      <c r="B1002" s="154">
        <v>1.5331999999999999</v>
      </c>
      <c r="C1002" s="154">
        <v>1.8526</v>
      </c>
      <c r="D1002" s="154">
        <v>1.1891</v>
      </c>
      <c r="E1002" s="154">
        <v>0.88119999999999998</v>
      </c>
      <c r="F1002" s="154" t="s">
        <v>472</v>
      </c>
      <c r="G1002" s="154">
        <v>1.1837</v>
      </c>
      <c r="H1002" s="154" t="s">
        <v>472</v>
      </c>
      <c r="I1002" s="154">
        <v>1.7645999999999999</v>
      </c>
      <c r="J1002" s="154"/>
      <c r="L1002" s="152" t="e">
        <f>VLOOKUP($A1002,'SNB-ExchangeRateDaily'!$A$22:$I$11379,2,)</f>
        <v>#N/A</v>
      </c>
      <c r="M1002" s="152" t="e">
        <f>VLOOKUP($A1002,'SNB-ExchangeRateDaily'!$A$22:$I$11379,3,)</f>
        <v>#N/A</v>
      </c>
      <c r="N1002" s="152" t="e">
        <f>VLOOKUP($A1002,'SNB-ExchangeRateDaily'!$A$22:$I$11379,4,)</f>
        <v>#N/A</v>
      </c>
      <c r="O1002" s="152" t="e">
        <f>VLOOKUP($A1002,'SNB-ExchangeRateDaily'!$A$22:$I$11379,5,)</f>
        <v>#N/A</v>
      </c>
      <c r="P1002" s="152" t="e">
        <f>VLOOKUP($A1002,'SNB-ExchangeRateDaily'!$A$22:$I$11379,6,)</f>
        <v>#N/A</v>
      </c>
      <c r="Q1002" s="152" t="e">
        <f>VLOOKUP($A1002,'SNB-ExchangeRateDaily'!$A$22:$I$11379,7,)</f>
        <v>#N/A</v>
      </c>
      <c r="R1002" s="152" t="e">
        <f>VLOOKUP($A1002,'SNB-ExchangeRateDaily'!$A$22:$I$11379,8,)</f>
        <v>#N/A</v>
      </c>
      <c r="S1002" s="152" t="e">
        <f>VLOOKUP($A1002,'SNB-ExchangeRateDaily'!$A$22:$I$11379,9,)</f>
        <v>#N/A</v>
      </c>
    </row>
    <row r="1003" spans="1:19">
      <c r="A1003" s="155">
        <v>35003</v>
      </c>
      <c r="B1003" s="154">
        <v>1.5144</v>
      </c>
      <c r="C1003" s="154">
        <v>1.8067</v>
      </c>
      <c r="D1003" s="154">
        <v>1.145</v>
      </c>
      <c r="E1003" s="154">
        <v>0.85089999999999999</v>
      </c>
      <c r="F1003" s="154" t="s">
        <v>472</v>
      </c>
      <c r="G1003" s="154">
        <v>1.1371</v>
      </c>
      <c r="H1003" s="154" t="s">
        <v>472</v>
      </c>
      <c r="I1003" s="154">
        <v>1.7168999999999999</v>
      </c>
      <c r="J1003" s="154"/>
      <c r="L1003" s="152">
        <f>VLOOKUP($A1003,'SNB-ExchangeRateDaily'!$A$22:$I$11379,2,)</f>
        <v>1.51187</v>
      </c>
      <c r="M1003" s="152">
        <f>VLOOKUP($A1003,'SNB-ExchangeRateDaily'!$A$22:$I$11379,3,)</f>
        <v>1.7944</v>
      </c>
      <c r="N1003" s="152">
        <f>VLOOKUP($A1003,'SNB-ExchangeRateDaily'!$A$22:$I$11379,4,)</f>
        <v>1.1395999999999999</v>
      </c>
      <c r="O1003" s="152">
        <f>VLOOKUP($A1003,'SNB-ExchangeRateDaily'!$A$22:$I$11379,5,)</f>
        <v>0.85109999999999997</v>
      </c>
      <c r="P1003" s="152" t="str">
        <f>VLOOKUP($A1003,'SNB-ExchangeRateDaily'!$A$22:$I$11379,6,)</f>
        <v>M</v>
      </c>
      <c r="Q1003" s="152">
        <f>VLOOKUP($A1003,'SNB-ExchangeRateDaily'!$A$22:$I$11379,7,)</f>
        <v>1.1158999999999999</v>
      </c>
      <c r="R1003" s="152" t="str">
        <f>VLOOKUP($A1003,'SNB-ExchangeRateDaily'!$A$22:$I$11379,8,)</f>
        <v>M</v>
      </c>
      <c r="S1003" s="152">
        <f>VLOOKUP($A1003,'SNB-ExchangeRateDaily'!$A$22:$I$11379,9,)</f>
        <v>1.70573</v>
      </c>
    </row>
    <row r="1004" spans="1:19">
      <c r="A1004" s="155">
        <v>35033</v>
      </c>
      <c r="B1004" s="154">
        <v>1.5129000000000001</v>
      </c>
      <c r="C1004" s="154">
        <v>1.7850000000000001</v>
      </c>
      <c r="D1004" s="154">
        <v>1.1418999999999999</v>
      </c>
      <c r="E1004" s="154">
        <v>0.84379999999999999</v>
      </c>
      <c r="F1004" s="154" t="s">
        <v>472</v>
      </c>
      <c r="G1004" s="154">
        <v>1.1204000000000001</v>
      </c>
      <c r="H1004" s="154" t="s">
        <v>472</v>
      </c>
      <c r="I1004" s="154">
        <v>1.7078</v>
      </c>
      <c r="J1004" s="154"/>
      <c r="L1004" s="152">
        <f>VLOOKUP($A1004,'SNB-ExchangeRateDaily'!$A$22:$I$11379,2,)</f>
        <v>1.5234999999999999</v>
      </c>
      <c r="M1004" s="152">
        <f>VLOOKUP($A1004,'SNB-ExchangeRateDaily'!$A$22:$I$11379,3,)</f>
        <v>1.7821</v>
      </c>
      <c r="N1004" s="152">
        <f>VLOOKUP($A1004,'SNB-ExchangeRateDaily'!$A$22:$I$11379,4,)</f>
        <v>1.1625000000000001</v>
      </c>
      <c r="O1004" s="152">
        <f>VLOOKUP($A1004,'SNB-ExchangeRateDaily'!$A$22:$I$11379,5,)</f>
        <v>0.85640000000000005</v>
      </c>
      <c r="P1004" s="152" t="str">
        <f>VLOOKUP($A1004,'SNB-ExchangeRateDaily'!$A$22:$I$11379,6,)</f>
        <v>M</v>
      </c>
      <c r="Q1004" s="152">
        <f>VLOOKUP($A1004,'SNB-ExchangeRateDaily'!$A$22:$I$11379,7,)</f>
        <v>1.1444000000000001</v>
      </c>
      <c r="R1004" s="152" t="str">
        <f>VLOOKUP($A1004,'SNB-ExchangeRateDaily'!$A$22:$I$11379,8,)</f>
        <v>M</v>
      </c>
      <c r="S1004" s="152">
        <f>VLOOKUP($A1004,'SNB-ExchangeRateDaily'!$A$22:$I$11379,9,)</f>
        <v>1.73255</v>
      </c>
    </row>
    <row r="1005" spans="1:19">
      <c r="A1005" s="155">
        <v>35064</v>
      </c>
      <c r="B1005" s="154">
        <v>1.5183</v>
      </c>
      <c r="C1005" s="154">
        <v>1.7907</v>
      </c>
      <c r="D1005" s="154">
        <v>1.1638999999999999</v>
      </c>
      <c r="E1005" s="154">
        <v>0.84970000000000001</v>
      </c>
      <c r="F1005" s="154" t="s">
        <v>472</v>
      </c>
      <c r="G1005" s="154">
        <v>1.1427</v>
      </c>
      <c r="H1005" s="154" t="s">
        <v>472</v>
      </c>
      <c r="I1005" s="154">
        <v>1.7284000000000002</v>
      </c>
      <c r="J1005" s="154"/>
      <c r="L1005" s="152" t="e">
        <f>VLOOKUP($A1005,'SNB-ExchangeRateDaily'!$A$22:$I$11379,2,)</f>
        <v>#N/A</v>
      </c>
      <c r="M1005" s="152" t="e">
        <f>VLOOKUP($A1005,'SNB-ExchangeRateDaily'!$A$22:$I$11379,3,)</f>
        <v>#N/A</v>
      </c>
      <c r="N1005" s="152" t="e">
        <f>VLOOKUP($A1005,'SNB-ExchangeRateDaily'!$A$22:$I$11379,4,)</f>
        <v>#N/A</v>
      </c>
      <c r="O1005" s="152" t="e">
        <f>VLOOKUP($A1005,'SNB-ExchangeRateDaily'!$A$22:$I$11379,5,)</f>
        <v>#N/A</v>
      </c>
      <c r="P1005" s="152" t="e">
        <f>VLOOKUP($A1005,'SNB-ExchangeRateDaily'!$A$22:$I$11379,6,)</f>
        <v>#N/A</v>
      </c>
      <c r="Q1005" s="152" t="e">
        <f>VLOOKUP($A1005,'SNB-ExchangeRateDaily'!$A$22:$I$11379,7,)</f>
        <v>#N/A</v>
      </c>
      <c r="R1005" s="152" t="e">
        <f>VLOOKUP($A1005,'SNB-ExchangeRateDaily'!$A$22:$I$11379,8,)</f>
        <v>#N/A</v>
      </c>
      <c r="S1005" s="152" t="e">
        <f>VLOOKUP($A1005,'SNB-ExchangeRateDaily'!$A$22:$I$11379,9,)</f>
        <v>#N/A</v>
      </c>
    </row>
    <row r="1006" spans="1:19">
      <c r="A1006" s="155">
        <v>35095</v>
      </c>
      <c r="B1006" s="154">
        <v>1.5239</v>
      </c>
      <c r="C1006" s="154">
        <v>1.8035999999999999</v>
      </c>
      <c r="D1006" s="154">
        <v>1.18</v>
      </c>
      <c r="E1006" s="154">
        <v>0.86319999999999997</v>
      </c>
      <c r="F1006" s="154" t="s">
        <v>472</v>
      </c>
      <c r="G1006" s="154">
        <v>1.1160000000000001</v>
      </c>
      <c r="H1006" s="154" t="s">
        <v>472</v>
      </c>
      <c r="I1006" s="154">
        <v>1.7364000000000002</v>
      </c>
      <c r="J1006" s="154"/>
      <c r="L1006" s="152">
        <f>VLOOKUP($A1006,'SNB-ExchangeRateDaily'!$A$22:$I$11379,2,)</f>
        <v>1.5403899999999999</v>
      </c>
      <c r="M1006" s="152">
        <f>VLOOKUP($A1006,'SNB-ExchangeRateDaily'!$A$22:$I$11379,3,)</f>
        <v>1.8277000000000001</v>
      </c>
      <c r="N1006" s="152">
        <f>VLOOKUP($A1006,'SNB-ExchangeRateDaily'!$A$22:$I$11379,4,)</f>
        <v>1.2141999999999999</v>
      </c>
      <c r="O1006" s="152">
        <f>VLOOKUP($A1006,'SNB-ExchangeRateDaily'!$A$22:$I$11379,5,)</f>
        <v>0.87929999999999997</v>
      </c>
      <c r="P1006" s="152" t="str">
        <f>VLOOKUP($A1006,'SNB-ExchangeRateDaily'!$A$22:$I$11379,6,)</f>
        <v>M</v>
      </c>
      <c r="Q1006" s="152">
        <f>VLOOKUP($A1006,'SNB-ExchangeRateDaily'!$A$22:$I$11379,7,)</f>
        <v>1.1353</v>
      </c>
      <c r="R1006" s="152" t="str">
        <f>VLOOKUP($A1006,'SNB-ExchangeRateDaily'!$A$22:$I$11379,8,)</f>
        <v>M</v>
      </c>
      <c r="S1006" s="152">
        <f>VLOOKUP($A1006,'SNB-ExchangeRateDaily'!$A$22:$I$11379,9,)</f>
        <v>1.7674300000000001</v>
      </c>
    </row>
    <row r="1007" spans="1:19">
      <c r="A1007" s="155">
        <v>35124</v>
      </c>
      <c r="B1007" s="154">
        <v>1.5399</v>
      </c>
      <c r="C1007" s="154">
        <v>1.8353000000000002</v>
      </c>
      <c r="D1007" s="154">
        <v>1.1952</v>
      </c>
      <c r="E1007" s="154">
        <v>0.86860000000000004</v>
      </c>
      <c r="F1007" s="154" t="s">
        <v>472</v>
      </c>
      <c r="G1007" s="154">
        <v>1.1304000000000001</v>
      </c>
      <c r="H1007" s="154" t="s">
        <v>472</v>
      </c>
      <c r="I1007" s="154">
        <v>1.7534999999999998</v>
      </c>
      <c r="J1007" s="154"/>
      <c r="L1007" s="152">
        <f>VLOOKUP($A1007,'SNB-ExchangeRateDaily'!$A$22:$I$11379,2,)</f>
        <v>1.5449199999999998</v>
      </c>
      <c r="M1007" s="152">
        <f>VLOOKUP($A1007,'SNB-ExchangeRateDaily'!$A$22:$I$11379,3,)</f>
        <v>1.8317000000000001</v>
      </c>
      <c r="N1007" s="152">
        <f>VLOOKUP($A1007,'SNB-ExchangeRateDaily'!$A$22:$I$11379,4,)</f>
        <v>1.196</v>
      </c>
      <c r="O1007" s="152">
        <f>VLOOKUP($A1007,'SNB-ExchangeRateDaily'!$A$22:$I$11379,5,)</f>
        <v>0.87170000000000003</v>
      </c>
      <c r="P1007" s="152" t="str">
        <f>VLOOKUP($A1007,'SNB-ExchangeRateDaily'!$A$22:$I$11379,6,)</f>
        <v>M</v>
      </c>
      <c r="Q1007" s="152">
        <f>VLOOKUP($A1007,'SNB-ExchangeRateDaily'!$A$22:$I$11379,7,)</f>
        <v>1.1423000000000001</v>
      </c>
      <c r="R1007" s="152" t="str">
        <f>VLOOKUP($A1007,'SNB-ExchangeRateDaily'!$A$22:$I$11379,8,)</f>
        <v>M</v>
      </c>
      <c r="S1007" s="152">
        <f>VLOOKUP($A1007,'SNB-ExchangeRateDaily'!$A$22:$I$11379,9,)</f>
        <v>1.75698</v>
      </c>
    </row>
    <row r="1008" spans="1:19">
      <c r="A1008" s="155">
        <v>35155</v>
      </c>
      <c r="B1008" s="154">
        <v>1.5325</v>
      </c>
      <c r="C1008" s="154">
        <v>1.8258000000000001</v>
      </c>
      <c r="D1008" s="154">
        <v>1.1961999999999999</v>
      </c>
      <c r="E1008" s="154">
        <v>0.87580000000000002</v>
      </c>
      <c r="F1008" s="154" t="s">
        <v>472</v>
      </c>
      <c r="G1008" s="154">
        <v>1.1293</v>
      </c>
      <c r="H1008" s="154" t="s">
        <v>472</v>
      </c>
      <c r="I1008" s="154">
        <v>1.7483</v>
      </c>
      <c r="J1008" s="154"/>
      <c r="L1008" s="152" t="e">
        <f>VLOOKUP($A1008,'SNB-ExchangeRateDaily'!$A$22:$I$11379,2,)</f>
        <v>#N/A</v>
      </c>
      <c r="M1008" s="152" t="e">
        <f>VLOOKUP($A1008,'SNB-ExchangeRateDaily'!$A$22:$I$11379,3,)</f>
        <v>#N/A</v>
      </c>
      <c r="N1008" s="152" t="e">
        <f>VLOOKUP($A1008,'SNB-ExchangeRateDaily'!$A$22:$I$11379,4,)</f>
        <v>#N/A</v>
      </c>
      <c r="O1008" s="152" t="e">
        <f>VLOOKUP($A1008,'SNB-ExchangeRateDaily'!$A$22:$I$11379,5,)</f>
        <v>#N/A</v>
      </c>
      <c r="P1008" s="152" t="e">
        <f>VLOOKUP($A1008,'SNB-ExchangeRateDaily'!$A$22:$I$11379,6,)</f>
        <v>#N/A</v>
      </c>
      <c r="Q1008" s="152" t="e">
        <f>VLOOKUP($A1008,'SNB-ExchangeRateDaily'!$A$22:$I$11379,7,)</f>
        <v>#N/A</v>
      </c>
      <c r="R1008" s="152" t="e">
        <f>VLOOKUP($A1008,'SNB-ExchangeRateDaily'!$A$22:$I$11379,8,)</f>
        <v>#N/A</v>
      </c>
      <c r="S1008" s="152" t="e">
        <f>VLOOKUP($A1008,'SNB-ExchangeRateDaily'!$A$22:$I$11379,9,)</f>
        <v>#N/A</v>
      </c>
    </row>
    <row r="1009" spans="1:19">
      <c r="A1009" s="155">
        <v>35185</v>
      </c>
      <c r="B1009" s="154">
        <v>1.542</v>
      </c>
      <c r="C1009" s="154">
        <v>1.8465</v>
      </c>
      <c r="D1009" s="154">
        <v>1.2189000000000001</v>
      </c>
      <c r="E1009" s="154">
        <v>0.89690000000000003</v>
      </c>
      <c r="F1009" s="154" t="s">
        <v>472</v>
      </c>
      <c r="G1009" s="154">
        <v>1.1358999999999999</v>
      </c>
      <c r="H1009" s="154" t="s">
        <v>472</v>
      </c>
      <c r="I1009" s="154">
        <v>1.7690000000000001</v>
      </c>
      <c r="J1009" s="154"/>
      <c r="L1009" s="152">
        <f>VLOOKUP($A1009,'SNB-ExchangeRateDaily'!$A$22:$I$11379,2,)</f>
        <v>1.5479500000000002</v>
      </c>
      <c r="M1009" s="152">
        <f>VLOOKUP($A1009,'SNB-ExchangeRateDaily'!$A$22:$I$11379,3,)</f>
        <v>1.8649</v>
      </c>
      <c r="N1009" s="152">
        <f>VLOOKUP($A1009,'SNB-ExchangeRateDaily'!$A$22:$I$11379,4,)</f>
        <v>1.2370000000000001</v>
      </c>
      <c r="O1009" s="152">
        <f>VLOOKUP($A1009,'SNB-ExchangeRateDaily'!$A$22:$I$11379,5,)</f>
        <v>0.90939999999999999</v>
      </c>
      <c r="P1009" s="152" t="str">
        <f>VLOOKUP($A1009,'SNB-ExchangeRateDaily'!$A$22:$I$11379,6,)</f>
        <v>M</v>
      </c>
      <c r="Q1009" s="152">
        <f>VLOOKUP($A1009,'SNB-ExchangeRateDaily'!$A$22:$I$11379,7,)</f>
        <v>1.1848000000000001</v>
      </c>
      <c r="R1009" s="152" t="str">
        <f>VLOOKUP($A1009,'SNB-ExchangeRateDaily'!$A$22:$I$11379,8,)</f>
        <v>M</v>
      </c>
      <c r="S1009" s="152">
        <f>VLOOKUP($A1009,'SNB-ExchangeRateDaily'!$A$22:$I$11379,9,)</f>
        <v>1.7959000000000001</v>
      </c>
    </row>
    <row r="1010" spans="1:19">
      <c r="A1010" s="155">
        <v>35216</v>
      </c>
      <c r="B1010" s="154">
        <v>1.5634000000000001</v>
      </c>
      <c r="C1010" s="154">
        <v>1.8971</v>
      </c>
      <c r="D1010" s="154">
        <v>1.2533000000000001</v>
      </c>
      <c r="E1010" s="154">
        <v>0.91569999999999996</v>
      </c>
      <c r="F1010" s="154" t="s">
        <v>472</v>
      </c>
      <c r="G1010" s="154">
        <v>1.1792</v>
      </c>
      <c r="H1010" s="154" t="s">
        <v>472</v>
      </c>
      <c r="I1010" s="154">
        <v>1.8115999999999999</v>
      </c>
      <c r="J1010" s="154"/>
      <c r="L1010" s="152">
        <f>VLOOKUP($A1010,'SNB-ExchangeRateDaily'!$A$22:$I$11379,2,)</f>
        <v>1.5729199999999999</v>
      </c>
      <c r="M1010" s="152">
        <f>VLOOKUP($A1010,'SNB-ExchangeRateDaily'!$A$22:$I$11379,3,)</f>
        <v>1.9359</v>
      </c>
      <c r="N1010" s="152">
        <f>VLOOKUP($A1010,'SNB-ExchangeRateDaily'!$A$22:$I$11379,4,)</f>
        <v>1.2595000000000001</v>
      </c>
      <c r="O1010" s="152">
        <f>VLOOKUP($A1010,'SNB-ExchangeRateDaily'!$A$22:$I$11379,5,)</f>
        <v>0.91790000000000005</v>
      </c>
      <c r="P1010" s="152" t="str">
        <f>VLOOKUP($A1010,'SNB-ExchangeRateDaily'!$A$22:$I$11379,6,)</f>
        <v>M</v>
      </c>
      <c r="Q1010" s="152">
        <f>VLOOKUP($A1010,'SNB-ExchangeRateDaily'!$A$22:$I$11379,7,)</f>
        <v>1.1602999999999999</v>
      </c>
      <c r="R1010" s="152" t="str">
        <f>VLOOKUP($A1010,'SNB-ExchangeRateDaily'!$A$22:$I$11379,8,)</f>
        <v>M</v>
      </c>
      <c r="S1010" s="152">
        <f>VLOOKUP($A1010,'SNB-ExchangeRateDaily'!$A$22:$I$11379,9,)</f>
        <v>1.81673</v>
      </c>
    </row>
    <row r="1011" spans="1:19">
      <c r="A1011" s="155">
        <v>35246</v>
      </c>
      <c r="B1011" s="154">
        <v>1.5745</v>
      </c>
      <c r="C1011" s="154">
        <v>1.9367000000000001</v>
      </c>
      <c r="D1011" s="154">
        <v>1.2561</v>
      </c>
      <c r="E1011" s="154">
        <v>0.91959999999999997</v>
      </c>
      <c r="F1011" s="154" t="s">
        <v>472</v>
      </c>
      <c r="G1011" s="154">
        <v>1.1536999999999999</v>
      </c>
      <c r="H1011" s="154" t="s">
        <v>472</v>
      </c>
      <c r="I1011" s="154">
        <v>1.8136999999999999</v>
      </c>
      <c r="J1011" s="154"/>
      <c r="L1011" s="152" t="e">
        <f>VLOOKUP($A1011,'SNB-ExchangeRateDaily'!$A$22:$I$11379,2,)</f>
        <v>#N/A</v>
      </c>
      <c r="M1011" s="152" t="e">
        <f>VLOOKUP($A1011,'SNB-ExchangeRateDaily'!$A$22:$I$11379,3,)</f>
        <v>#N/A</v>
      </c>
      <c r="N1011" s="152" t="e">
        <f>VLOOKUP($A1011,'SNB-ExchangeRateDaily'!$A$22:$I$11379,4,)</f>
        <v>#N/A</v>
      </c>
      <c r="O1011" s="152" t="e">
        <f>VLOOKUP($A1011,'SNB-ExchangeRateDaily'!$A$22:$I$11379,5,)</f>
        <v>#N/A</v>
      </c>
      <c r="P1011" s="152" t="e">
        <f>VLOOKUP($A1011,'SNB-ExchangeRateDaily'!$A$22:$I$11379,6,)</f>
        <v>#N/A</v>
      </c>
      <c r="Q1011" s="152" t="e">
        <f>VLOOKUP($A1011,'SNB-ExchangeRateDaily'!$A$22:$I$11379,7,)</f>
        <v>#N/A</v>
      </c>
      <c r="R1011" s="152" t="e">
        <f>VLOOKUP($A1011,'SNB-ExchangeRateDaily'!$A$22:$I$11379,8,)</f>
        <v>#N/A</v>
      </c>
      <c r="S1011" s="152" t="e">
        <f>VLOOKUP($A1011,'SNB-ExchangeRateDaily'!$A$22:$I$11379,9,)</f>
        <v>#N/A</v>
      </c>
    </row>
    <row r="1012" spans="1:19">
      <c r="A1012" s="155">
        <v>35277</v>
      </c>
      <c r="B1012" s="154">
        <v>1.5664</v>
      </c>
      <c r="C1012" s="154">
        <v>1.9156</v>
      </c>
      <c r="D1012" s="154">
        <v>1.2334000000000001</v>
      </c>
      <c r="E1012" s="154">
        <v>0.90090000000000003</v>
      </c>
      <c r="F1012" s="154" t="s">
        <v>472</v>
      </c>
      <c r="G1012" s="154">
        <v>1.1289</v>
      </c>
      <c r="H1012" s="154" t="s">
        <v>472</v>
      </c>
      <c r="I1012" s="154">
        <v>1.7882</v>
      </c>
      <c r="J1012" s="154"/>
      <c r="L1012" s="152">
        <f>VLOOKUP($A1012,'SNB-ExchangeRateDaily'!$A$22:$I$11379,2,)</f>
        <v>1.5379499999999999</v>
      </c>
      <c r="M1012" s="152">
        <f>VLOOKUP($A1012,'SNB-ExchangeRateDaily'!$A$22:$I$11379,3,)</f>
        <v>1.8475000000000001</v>
      </c>
      <c r="N1012" s="152">
        <f>VLOOKUP($A1012,'SNB-ExchangeRateDaily'!$A$22:$I$11379,4,)</f>
        <v>1.1850000000000001</v>
      </c>
      <c r="O1012" s="152">
        <f>VLOOKUP($A1012,'SNB-ExchangeRateDaily'!$A$22:$I$11379,5,)</f>
        <v>0.8619</v>
      </c>
      <c r="P1012" s="152" t="str">
        <f>VLOOKUP($A1012,'SNB-ExchangeRateDaily'!$A$22:$I$11379,6,)</f>
        <v>M</v>
      </c>
      <c r="Q1012" s="152">
        <f>VLOOKUP($A1012,'SNB-ExchangeRateDaily'!$A$22:$I$11379,7,)</f>
        <v>1.1095999999999999</v>
      </c>
      <c r="R1012" s="152" t="str">
        <f>VLOOKUP($A1012,'SNB-ExchangeRateDaily'!$A$22:$I$11379,8,)</f>
        <v>M</v>
      </c>
      <c r="S1012" s="152">
        <f>VLOOKUP($A1012,'SNB-ExchangeRateDaily'!$A$22:$I$11379,9,)</f>
        <v>1.7447300000000001</v>
      </c>
    </row>
    <row r="1013" spans="1:19">
      <c r="A1013" s="155">
        <v>35308</v>
      </c>
      <c r="B1013" s="154">
        <v>1.5432000000000001</v>
      </c>
      <c r="C1013" s="154">
        <v>1.8627</v>
      </c>
      <c r="D1013" s="154">
        <v>1.2021999999999999</v>
      </c>
      <c r="E1013" s="154">
        <v>0.87609999999999999</v>
      </c>
      <c r="F1013" s="154" t="s">
        <v>472</v>
      </c>
      <c r="G1013" s="154">
        <v>1.1143000000000001</v>
      </c>
      <c r="H1013" s="154" t="s">
        <v>472</v>
      </c>
      <c r="I1013" s="154">
        <v>1.7544999999999999</v>
      </c>
      <c r="J1013" s="154"/>
      <c r="L1013" s="152" t="e">
        <f>VLOOKUP($A1013,'SNB-ExchangeRateDaily'!$A$22:$I$11379,2,)</f>
        <v>#N/A</v>
      </c>
      <c r="M1013" s="152" t="e">
        <f>VLOOKUP($A1013,'SNB-ExchangeRateDaily'!$A$22:$I$11379,3,)</f>
        <v>#N/A</v>
      </c>
      <c r="N1013" s="152" t="e">
        <f>VLOOKUP($A1013,'SNB-ExchangeRateDaily'!$A$22:$I$11379,4,)</f>
        <v>#N/A</v>
      </c>
      <c r="O1013" s="152" t="e">
        <f>VLOOKUP($A1013,'SNB-ExchangeRateDaily'!$A$22:$I$11379,5,)</f>
        <v>#N/A</v>
      </c>
      <c r="P1013" s="152" t="e">
        <f>VLOOKUP($A1013,'SNB-ExchangeRateDaily'!$A$22:$I$11379,6,)</f>
        <v>#N/A</v>
      </c>
      <c r="Q1013" s="152" t="e">
        <f>VLOOKUP($A1013,'SNB-ExchangeRateDaily'!$A$22:$I$11379,7,)</f>
        <v>#N/A</v>
      </c>
      <c r="R1013" s="152" t="e">
        <f>VLOOKUP($A1013,'SNB-ExchangeRateDaily'!$A$22:$I$11379,8,)</f>
        <v>#N/A</v>
      </c>
      <c r="S1013" s="152" t="e">
        <f>VLOOKUP($A1013,'SNB-ExchangeRateDaily'!$A$22:$I$11379,9,)</f>
        <v>#N/A</v>
      </c>
    </row>
    <row r="1014" spans="1:19">
      <c r="A1014" s="155">
        <v>35338</v>
      </c>
      <c r="B1014" s="154">
        <v>1.5630999999999999</v>
      </c>
      <c r="C1014" s="154">
        <v>1.9184000000000001</v>
      </c>
      <c r="D1014" s="154">
        <v>1.2309000000000001</v>
      </c>
      <c r="E1014" s="154">
        <v>0.89849999999999997</v>
      </c>
      <c r="F1014" s="154" t="s">
        <v>472</v>
      </c>
      <c r="G1014" s="154">
        <v>1.1204000000000001</v>
      </c>
      <c r="H1014" s="154" t="s">
        <v>472</v>
      </c>
      <c r="I1014" s="154">
        <v>1.7848999999999999</v>
      </c>
      <c r="J1014" s="154"/>
      <c r="L1014" s="152">
        <f>VLOOKUP($A1014,'SNB-ExchangeRateDaily'!$A$22:$I$11379,2,)</f>
        <v>1.57968</v>
      </c>
      <c r="M1014" s="152">
        <f>VLOOKUP($A1014,'SNB-ExchangeRateDaily'!$A$22:$I$11379,3,)</f>
        <v>1.9630999999999998</v>
      </c>
      <c r="N1014" s="152">
        <f>VLOOKUP($A1014,'SNB-ExchangeRateDaily'!$A$22:$I$11379,4,)</f>
        <v>1.2570999999999999</v>
      </c>
      <c r="O1014" s="152">
        <f>VLOOKUP($A1014,'SNB-ExchangeRateDaily'!$A$22:$I$11379,5,)</f>
        <v>0.92169999999999996</v>
      </c>
      <c r="P1014" s="152" t="str">
        <f>VLOOKUP($A1014,'SNB-ExchangeRateDaily'!$A$22:$I$11379,6,)</f>
        <v>M</v>
      </c>
      <c r="Q1014" s="152">
        <f>VLOOKUP($A1014,'SNB-ExchangeRateDaily'!$A$22:$I$11379,7,)</f>
        <v>1.1276999999999999</v>
      </c>
      <c r="R1014" s="152" t="str">
        <f>VLOOKUP($A1014,'SNB-ExchangeRateDaily'!$A$22:$I$11379,8,)</f>
        <v>M</v>
      </c>
      <c r="S1014" s="152">
        <f>VLOOKUP($A1014,'SNB-ExchangeRateDaily'!$A$22:$I$11379,9,)</f>
        <v>1.80914</v>
      </c>
    </row>
    <row r="1015" spans="1:19">
      <c r="A1015" s="155">
        <v>35369</v>
      </c>
      <c r="B1015" s="154">
        <v>1.5832999999999999</v>
      </c>
      <c r="C1015" s="154">
        <v>1.9921</v>
      </c>
      <c r="D1015" s="154">
        <v>1.2574000000000001</v>
      </c>
      <c r="E1015" s="154">
        <v>0.93020000000000003</v>
      </c>
      <c r="F1015" s="154" t="s">
        <v>472</v>
      </c>
      <c r="G1015" s="154">
        <v>1.1196999999999999</v>
      </c>
      <c r="H1015" s="154" t="s">
        <v>472</v>
      </c>
      <c r="I1015" s="154">
        <v>1.8119000000000001</v>
      </c>
      <c r="J1015" s="154"/>
      <c r="L1015" s="152">
        <f>VLOOKUP($A1015,'SNB-ExchangeRateDaily'!$A$22:$I$11379,2,)</f>
        <v>1.60101</v>
      </c>
      <c r="M1015" s="152">
        <f>VLOOKUP($A1015,'SNB-ExchangeRateDaily'!$A$22:$I$11379,3,)</f>
        <v>2.0424000000000002</v>
      </c>
      <c r="N1015" s="152">
        <f>VLOOKUP($A1015,'SNB-ExchangeRateDaily'!$A$22:$I$11379,4,)</f>
        <v>1.2565999999999999</v>
      </c>
      <c r="O1015" s="152">
        <f>VLOOKUP($A1015,'SNB-ExchangeRateDaily'!$A$22:$I$11379,5,)</f>
        <v>0.93740000000000001</v>
      </c>
      <c r="P1015" s="152" t="str">
        <f>VLOOKUP($A1015,'SNB-ExchangeRateDaily'!$A$22:$I$11379,6,)</f>
        <v>M</v>
      </c>
      <c r="Q1015" s="152">
        <f>VLOOKUP($A1015,'SNB-ExchangeRateDaily'!$A$22:$I$11379,7,)</f>
        <v>1.1073999999999999</v>
      </c>
      <c r="R1015" s="152" t="str">
        <f>VLOOKUP($A1015,'SNB-ExchangeRateDaily'!$A$22:$I$11379,8,)</f>
        <v>M</v>
      </c>
      <c r="S1015" s="152">
        <f>VLOOKUP($A1015,'SNB-ExchangeRateDaily'!$A$22:$I$11379,9,)</f>
        <v>1.8163200000000002</v>
      </c>
    </row>
    <row r="1016" spans="1:19">
      <c r="A1016" s="155">
        <v>35399</v>
      </c>
      <c r="B1016" s="154">
        <v>1.6280000000000001</v>
      </c>
      <c r="C1016" s="154">
        <v>2.1183999999999998</v>
      </c>
      <c r="D1016" s="154">
        <v>1.2738</v>
      </c>
      <c r="E1016" s="154">
        <v>0.9516</v>
      </c>
      <c r="F1016" s="154" t="s">
        <v>472</v>
      </c>
      <c r="G1016" s="154">
        <v>1.1339999999999999</v>
      </c>
      <c r="H1016" s="154" t="s">
        <v>472</v>
      </c>
      <c r="I1016" s="154">
        <v>1.8494000000000002</v>
      </c>
      <c r="J1016" s="154"/>
      <c r="L1016" s="152" t="e">
        <f>VLOOKUP($A1016,'SNB-ExchangeRateDaily'!$A$22:$I$11379,2,)</f>
        <v>#N/A</v>
      </c>
      <c r="M1016" s="152" t="e">
        <f>VLOOKUP($A1016,'SNB-ExchangeRateDaily'!$A$22:$I$11379,3,)</f>
        <v>#N/A</v>
      </c>
      <c r="N1016" s="152" t="e">
        <f>VLOOKUP($A1016,'SNB-ExchangeRateDaily'!$A$22:$I$11379,4,)</f>
        <v>#N/A</v>
      </c>
      <c r="O1016" s="152" t="e">
        <f>VLOOKUP($A1016,'SNB-ExchangeRateDaily'!$A$22:$I$11379,5,)</f>
        <v>#N/A</v>
      </c>
      <c r="P1016" s="152" t="e">
        <f>VLOOKUP($A1016,'SNB-ExchangeRateDaily'!$A$22:$I$11379,6,)</f>
        <v>#N/A</v>
      </c>
      <c r="Q1016" s="152" t="e">
        <f>VLOOKUP($A1016,'SNB-ExchangeRateDaily'!$A$22:$I$11379,7,)</f>
        <v>#N/A</v>
      </c>
      <c r="R1016" s="152" t="e">
        <f>VLOOKUP($A1016,'SNB-ExchangeRateDaily'!$A$22:$I$11379,8,)</f>
        <v>#N/A</v>
      </c>
      <c r="S1016" s="152" t="e">
        <f>VLOOKUP($A1016,'SNB-ExchangeRateDaily'!$A$22:$I$11379,9,)</f>
        <v>#N/A</v>
      </c>
    </row>
    <row r="1017" spans="1:19">
      <c r="A1017" s="155">
        <v>35430</v>
      </c>
      <c r="B1017" s="154">
        <v>1.6591</v>
      </c>
      <c r="C1017" s="154">
        <v>2.2088000000000001</v>
      </c>
      <c r="D1017" s="154">
        <v>1.327</v>
      </c>
      <c r="E1017" s="154">
        <v>0.97460000000000002</v>
      </c>
      <c r="F1017" s="154" t="s">
        <v>472</v>
      </c>
      <c r="G1017" s="154">
        <v>1.1654</v>
      </c>
      <c r="H1017" s="154" t="s">
        <v>472</v>
      </c>
      <c r="I1017" s="154">
        <v>1.9087000000000001</v>
      </c>
      <c r="J1017" s="154"/>
      <c r="L1017" s="152">
        <f>VLOOKUP($A1017,'SNB-ExchangeRateDaily'!$A$22:$I$11379,2,)</f>
        <v>1.69129</v>
      </c>
      <c r="M1017" s="152">
        <f>VLOOKUP($A1017,'SNB-ExchangeRateDaily'!$A$22:$I$11379,3,)</f>
        <v>2.2894999999999999</v>
      </c>
      <c r="N1017" s="152">
        <f>VLOOKUP($A1017,'SNB-ExchangeRateDaily'!$A$22:$I$11379,4,)</f>
        <v>1.35</v>
      </c>
      <c r="O1017" s="152">
        <f>VLOOKUP($A1017,'SNB-ExchangeRateDaily'!$A$22:$I$11379,5,)</f>
        <v>0.98529999999999995</v>
      </c>
      <c r="P1017" s="152" t="str">
        <f>VLOOKUP($A1017,'SNB-ExchangeRateDaily'!$A$22:$I$11379,6,)</f>
        <v>M</v>
      </c>
      <c r="Q1017" s="152">
        <f>VLOOKUP($A1017,'SNB-ExchangeRateDaily'!$A$22:$I$11379,7,)</f>
        <v>1.1611</v>
      </c>
      <c r="R1017" s="152" t="str">
        <f>VLOOKUP($A1017,'SNB-ExchangeRateDaily'!$A$22:$I$11379,8,)</f>
        <v>M</v>
      </c>
      <c r="S1017" s="152">
        <f>VLOOKUP($A1017,'SNB-ExchangeRateDaily'!$A$22:$I$11379,9,)</f>
        <v>1.93607</v>
      </c>
    </row>
    <row r="1018" spans="1:19">
      <c r="A1018" s="155">
        <v>35461</v>
      </c>
      <c r="B1018" s="154">
        <v>1.6903999999999999</v>
      </c>
      <c r="C1018" s="154">
        <v>2.3096000000000001</v>
      </c>
      <c r="D1018" s="154">
        <v>1.3925000000000001</v>
      </c>
      <c r="E1018" s="154">
        <v>1.0322</v>
      </c>
      <c r="F1018" s="154" t="s">
        <v>472</v>
      </c>
      <c r="G1018" s="154">
        <v>1.1807000000000001</v>
      </c>
      <c r="H1018" s="154" t="s">
        <v>472</v>
      </c>
      <c r="I1018" s="154">
        <v>1.9691999999999998</v>
      </c>
      <c r="J1018" s="154"/>
      <c r="L1018" s="152">
        <f>VLOOKUP($A1018,'SNB-ExchangeRateDaily'!$A$22:$I$11379,2,)</f>
        <v>1.6875499999999999</v>
      </c>
      <c r="M1018" s="152">
        <f>VLOOKUP($A1018,'SNB-ExchangeRateDaily'!$A$22:$I$11379,3,)</f>
        <v>2.2673000000000001</v>
      </c>
      <c r="N1018" s="152">
        <f>VLOOKUP($A1018,'SNB-ExchangeRateDaily'!$A$22:$I$11379,4,)</f>
        <v>1.4208000000000001</v>
      </c>
      <c r="O1018" s="152">
        <f>VLOOKUP($A1018,'SNB-ExchangeRateDaily'!$A$22:$I$11379,5,)</f>
        <v>1.0528</v>
      </c>
      <c r="P1018" s="152" t="str">
        <f>VLOOKUP($A1018,'SNB-ExchangeRateDaily'!$A$22:$I$11379,6,)</f>
        <v>M</v>
      </c>
      <c r="Q1018" s="152">
        <f>VLOOKUP($A1018,'SNB-ExchangeRateDaily'!$A$22:$I$11379,7,)</f>
        <v>1.1682999999999999</v>
      </c>
      <c r="R1018" s="152" t="str">
        <f>VLOOKUP($A1018,'SNB-ExchangeRateDaily'!$A$22:$I$11379,8,)</f>
        <v>M</v>
      </c>
      <c r="S1018" s="152">
        <f>VLOOKUP($A1018,'SNB-ExchangeRateDaily'!$A$22:$I$11379,9,)</f>
        <v>1.9773499999999999</v>
      </c>
    </row>
    <row r="1019" spans="1:19">
      <c r="A1019" s="155">
        <v>35489</v>
      </c>
      <c r="B1019" s="154">
        <v>1.6943999999999999</v>
      </c>
      <c r="C1019" s="154">
        <v>2.3601000000000001</v>
      </c>
      <c r="D1019" s="154">
        <v>1.4525999999999999</v>
      </c>
      <c r="E1019" s="154">
        <v>1.0717000000000001</v>
      </c>
      <c r="F1019" s="154" t="s">
        <v>472</v>
      </c>
      <c r="G1019" s="154">
        <v>1.1811</v>
      </c>
      <c r="H1019" s="154" t="s">
        <v>472</v>
      </c>
      <c r="I1019" s="154">
        <v>2.0106999999999999</v>
      </c>
      <c r="J1019" s="154"/>
      <c r="L1019" s="152">
        <f>VLOOKUP($A1019,'SNB-ExchangeRateDaily'!$A$22:$I$11379,2,)</f>
        <v>1.7061899999999999</v>
      </c>
      <c r="M1019" s="152">
        <f>VLOOKUP($A1019,'SNB-ExchangeRateDaily'!$A$22:$I$11379,3,)</f>
        <v>2.3993000000000002</v>
      </c>
      <c r="N1019" s="152">
        <f>VLOOKUP($A1019,'SNB-ExchangeRateDaily'!$A$22:$I$11379,4,)</f>
        <v>1.4764999999999999</v>
      </c>
      <c r="O1019" s="152">
        <f>VLOOKUP($A1019,'SNB-ExchangeRateDaily'!$A$22:$I$11379,5,)</f>
        <v>1.0785</v>
      </c>
      <c r="P1019" s="152" t="str">
        <f>VLOOKUP($A1019,'SNB-ExchangeRateDaily'!$A$22:$I$11379,6,)</f>
        <v>M</v>
      </c>
      <c r="Q1019" s="152">
        <f>VLOOKUP($A1019,'SNB-ExchangeRateDaily'!$A$22:$I$11379,7,)</f>
        <v>1.2236</v>
      </c>
      <c r="R1019" s="152" t="str">
        <f>VLOOKUP($A1019,'SNB-ExchangeRateDaily'!$A$22:$I$11379,8,)</f>
        <v>M</v>
      </c>
      <c r="S1019" s="152">
        <f>VLOOKUP($A1019,'SNB-ExchangeRateDaily'!$A$22:$I$11379,9,)</f>
        <v>2.04569</v>
      </c>
    </row>
    <row r="1020" spans="1:19">
      <c r="A1020" s="155">
        <v>35520</v>
      </c>
      <c r="B1020" s="154">
        <v>1.6842999999999999</v>
      </c>
      <c r="C1020" s="154">
        <v>2.3517999999999999</v>
      </c>
      <c r="D1020" s="154">
        <v>1.4653</v>
      </c>
      <c r="E1020" s="154">
        <v>1.0690999999999999</v>
      </c>
      <c r="F1020" s="154" t="s">
        <v>472</v>
      </c>
      <c r="G1020" s="154">
        <v>1.1952</v>
      </c>
      <c r="H1020" s="154" t="s">
        <v>472</v>
      </c>
      <c r="I1020" s="154">
        <v>2.0179</v>
      </c>
      <c r="J1020" s="154"/>
      <c r="L1020" s="152" t="str">
        <f>VLOOKUP($A1020,'SNB-ExchangeRateDaily'!$A$22:$I$11379,2,)</f>
        <v>M</v>
      </c>
      <c r="M1020" s="152" t="str">
        <f>VLOOKUP($A1020,'SNB-ExchangeRateDaily'!$A$22:$I$11379,3,)</f>
        <v>M</v>
      </c>
      <c r="N1020" s="152" t="str">
        <f>VLOOKUP($A1020,'SNB-ExchangeRateDaily'!$A$22:$I$11379,4,)</f>
        <v>M</v>
      </c>
      <c r="O1020" s="152" t="str">
        <f>VLOOKUP($A1020,'SNB-ExchangeRateDaily'!$A$22:$I$11379,5,)</f>
        <v>M</v>
      </c>
      <c r="P1020" s="152" t="str">
        <f>VLOOKUP($A1020,'SNB-ExchangeRateDaily'!$A$22:$I$11379,6,)</f>
        <v>M</v>
      </c>
      <c r="Q1020" s="152" t="str">
        <f>VLOOKUP($A1020,'SNB-ExchangeRateDaily'!$A$22:$I$11379,7,)</f>
        <v>M</v>
      </c>
      <c r="R1020" s="152" t="str">
        <f>VLOOKUP($A1020,'SNB-ExchangeRateDaily'!$A$22:$I$11379,8,)</f>
        <v>M</v>
      </c>
      <c r="S1020" s="152" t="str">
        <f>VLOOKUP($A1020,'SNB-ExchangeRateDaily'!$A$22:$I$11379,9,)</f>
        <v>M</v>
      </c>
    </row>
    <row r="1021" spans="1:19">
      <c r="A1021" s="155">
        <v>35550</v>
      </c>
      <c r="B1021" s="154">
        <v>1.6735</v>
      </c>
      <c r="C1021" s="154">
        <v>2.3778999999999999</v>
      </c>
      <c r="D1021" s="154">
        <v>1.4599</v>
      </c>
      <c r="E1021" s="154">
        <v>1.0474000000000001</v>
      </c>
      <c r="F1021" s="154" t="s">
        <v>472</v>
      </c>
      <c r="G1021" s="154">
        <v>1.1625000000000001</v>
      </c>
      <c r="H1021" s="154" t="s">
        <v>472</v>
      </c>
      <c r="I1021" s="154">
        <v>2.0049000000000001</v>
      </c>
      <c r="J1021" s="154"/>
      <c r="L1021" s="152">
        <f>VLOOKUP($A1021,'SNB-ExchangeRateDaily'!$A$22:$I$11379,2,)</f>
        <v>1.6662599999999999</v>
      </c>
      <c r="M1021" s="152">
        <f>VLOOKUP($A1021,'SNB-ExchangeRateDaily'!$A$22:$I$11379,3,)</f>
        <v>2.3883999999999999</v>
      </c>
      <c r="N1021" s="152">
        <f>VLOOKUP($A1021,'SNB-ExchangeRateDaily'!$A$22:$I$11379,4,)</f>
        <v>1.4650000000000001</v>
      </c>
      <c r="O1021" s="152">
        <f>VLOOKUP($A1021,'SNB-ExchangeRateDaily'!$A$22:$I$11379,5,)</f>
        <v>1.0484</v>
      </c>
      <c r="P1021" s="152" t="str">
        <f>VLOOKUP($A1021,'SNB-ExchangeRateDaily'!$A$22:$I$11379,6,)</f>
        <v>M</v>
      </c>
      <c r="Q1021" s="152">
        <f>VLOOKUP($A1021,'SNB-ExchangeRateDaily'!$A$22:$I$11379,7,)</f>
        <v>1.1549</v>
      </c>
      <c r="R1021" s="152" t="str">
        <f>VLOOKUP($A1021,'SNB-ExchangeRateDaily'!$A$22:$I$11379,8,)</f>
        <v>M</v>
      </c>
      <c r="S1021" s="152">
        <f>VLOOKUP($A1021,'SNB-ExchangeRateDaily'!$A$22:$I$11379,9,)</f>
        <v>2.0073300000000001</v>
      </c>
    </row>
    <row r="1022" spans="1:19">
      <c r="A1022" s="155">
        <v>35581</v>
      </c>
      <c r="B1022" s="154">
        <v>1.6446000000000001</v>
      </c>
      <c r="C1022" s="154">
        <v>2.3368000000000002</v>
      </c>
      <c r="D1022" s="154">
        <v>1.4323999999999999</v>
      </c>
      <c r="E1022" s="154">
        <v>1.0373000000000001</v>
      </c>
      <c r="F1022" s="154" t="s">
        <v>472</v>
      </c>
      <c r="G1022" s="154">
        <v>1.2029000000000001</v>
      </c>
      <c r="H1022" s="154" t="s">
        <v>472</v>
      </c>
      <c r="I1022" s="154">
        <v>1.9843999999999999</v>
      </c>
      <c r="J1022" s="154"/>
      <c r="L1022" s="152" t="e">
        <f>VLOOKUP($A1022,'SNB-ExchangeRateDaily'!$A$22:$I$11379,2,)</f>
        <v>#N/A</v>
      </c>
      <c r="M1022" s="152" t="e">
        <f>VLOOKUP($A1022,'SNB-ExchangeRateDaily'!$A$22:$I$11379,3,)</f>
        <v>#N/A</v>
      </c>
      <c r="N1022" s="152" t="e">
        <f>VLOOKUP($A1022,'SNB-ExchangeRateDaily'!$A$22:$I$11379,4,)</f>
        <v>#N/A</v>
      </c>
      <c r="O1022" s="152" t="e">
        <f>VLOOKUP($A1022,'SNB-ExchangeRateDaily'!$A$22:$I$11379,5,)</f>
        <v>#N/A</v>
      </c>
      <c r="P1022" s="152" t="e">
        <f>VLOOKUP($A1022,'SNB-ExchangeRateDaily'!$A$22:$I$11379,6,)</f>
        <v>#N/A</v>
      </c>
      <c r="Q1022" s="152" t="e">
        <f>VLOOKUP($A1022,'SNB-ExchangeRateDaily'!$A$22:$I$11379,7,)</f>
        <v>#N/A</v>
      </c>
      <c r="R1022" s="152" t="e">
        <f>VLOOKUP($A1022,'SNB-ExchangeRateDaily'!$A$22:$I$11379,8,)</f>
        <v>#N/A</v>
      </c>
      <c r="S1022" s="152" t="e">
        <f>VLOOKUP($A1022,'SNB-ExchangeRateDaily'!$A$22:$I$11379,9,)</f>
        <v>#N/A</v>
      </c>
    </row>
    <row r="1023" spans="1:19">
      <c r="A1023" s="155">
        <v>35611</v>
      </c>
      <c r="B1023" s="154">
        <v>1.6393</v>
      </c>
      <c r="C1023" s="154">
        <v>2.3675000000000002</v>
      </c>
      <c r="D1023" s="154">
        <v>1.4411</v>
      </c>
      <c r="E1023" s="154">
        <v>1.0407</v>
      </c>
      <c r="F1023" s="154" t="s">
        <v>472</v>
      </c>
      <c r="G1023" s="154">
        <v>1.2604</v>
      </c>
      <c r="H1023" s="154" t="s">
        <v>472</v>
      </c>
      <c r="I1023" s="154">
        <v>2.0049999999999999</v>
      </c>
      <c r="J1023" s="154"/>
      <c r="L1023" s="152">
        <f>VLOOKUP($A1023,'SNB-ExchangeRateDaily'!$A$22:$I$11379,2,)</f>
        <v>1.6490399999999998</v>
      </c>
      <c r="M1023" s="152">
        <f>VLOOKUP($A1023,'SNB-ExchangeRateDaily'!$A$22:$I$11379,3,)</f>
        <v>2.4146999999999998</v>
      </c>
      <c r="N1023" s="152">
        <f>VLOOKUP($A1023,'SNB-ExchangeRateDaily'!$A$22:$I$11379,4,)</f>
        <v>1.4533</v>
      </c>
      <c r="O1023" s="152">
        <f>VLOOKUP($A1023,'SNB-ExchangeRateDaily'!$A$22:$I$11379,5,)</f>
        <v>1.0533999999999999</v>
      </c>
      <c r="P1023" s="152" t="str">
        <f>VLOOKUP($A1023,'SNB-ExchangeRateDaily'!$A$22:$I$11379,6,)</f>
        <v>M</v>
      </c>
      <c r="Q1023" s="152">
        <f>VLOOKUP($A1023,'SNB-ExchangeRateDaily'!$A$22:$I$11379,7,)</f>
        <v>1.2711000000000001</v>
      </c>
      <c r="R1023" s="152" t="str">
        <f>VLOOKUP($A1023,'SNB-ExchangeRateDaily'!$A$22:$I$11379,8,)</f>
        <v>M</v>
      </c>
      <c r="S1023" s="152">
        <f>VLOOKUP($A1023,'SNB-ExchangeRateDaily'!$A$22:$I$11379,9,)</f>
        <v>2.02502</v>
      </c>
    </row>
    <row r="1024" spans="1:19">
      <c r="A1024" s="155">
        <v>35642</v>
      </c>
      <c r="B1024" s="154">
        <v>1.6358000000000001</v>
      </c>
      <c r="C1024" s="154">
        <v>2.4740000000000002</v>
      </c>
      <c r="D1024" s="154">
        <v>1.4802</v>
      </c>
      <c r="E1024" s="154">
        <v>1.0750999999999999</v>
      </c>
      <c r="F1024" s="154" t="s">
        <v>472</v>
      </c>
      <c r="G1024" s="154">
        <v>1.2852999999999999</v>
      </c>
      <c r="H1024" s="154" t="s">
        <v>472</v>
      </c>
      <c r="I1024" s="154">
        <v>2.0406</v>
      </c>
      <c r="J1024" s="154"/>
      <c r="L1024" s="152">
        <f>VLOOKUP($A1024,'SNB-ExchangeRateDaily'!$A$22:$I$11379,2,)</f>
        <v>1.62879</v>
      </c>
      <c r="M1024" s="152">
        <f>VLOOKUP($A1024,'SNB-ExchangeRateDaily'!$A$22:$I$11379,3,)</f>
        <v>2.4758</v>
      </c>
      <c r="N1024" s="152">
        <f>VLOOKUP($A1024,'SNB-ExchangeRateDaily'!$A$22:$I$11379,4,)</f>
        <v>1.5091999999999999</v>
      </c>
      <c r="O1024" s="152">
        <f>VLOOKUP($A1024,'SNB-ExchangeRateDaily'!$A$22:$I$11379,5,)</f>
        <v>1.0934999999999999</v>
      </c>
      <c r="P1024" s="152" t="str">
        <f>VLOOKUP($A1024,'SNB-ExchangeRateDaily'!$A$22:$I$11379,6,)</f>
        <v>M</v>
      </c>
      <c r="Q1024" s="152">
        <f>VLOOKUP($A1024,'SNB-ExchangeRateDaily'!$A$22:$I$11379,7,)</f>
        <v>1.2806</v>
      </c>
      <c r="R1024" s="152" t="str">
        <f>VLOOKUP($A1024,'SNB-ExchangeRateDaily'!$A$22:$I$11379,8,)</f>
        <v>M</v>
      </c>
      <c r="S1024" s="152">
        <f>VLOOKUP($A1024,'SNB-ExchangeRateDaily'!$A$22:$I$11379,9,)</f>
        <v>2.0579000000000001</v>
      </c>
    </row>
    <row r="1025" spans="1:19">
      <c r="A1025" s="155">
        <v>35673</v>
      </c>
      <c r="B1025" s="154">
        <v>1.6225000000000001</v>
      </c>
      <c r="C1025" s="154">
        <v>2.4245999999999999</v>
      </c>
      <c r="D1025" s="154">
        <v>1.5145</v>
      </c>
      <c r="E1025" s="154">
        <v>1.0900000000000001</v>
      </c>
      <c r="F1025" s="154" t="s">
        <v>472</v>
      </c>
      <c r="G1025" s="154">
        <v>1.2847</v>
      </c>
      <c r="H1025" s="154" t="s">
        <v>472</v>
      </c>
      <c r="I1025" s="154">
        <v>2.0503999999999998</v>
      </c>
      <c r="J1025" s="154"/>
      <c r="L1025" s="152" t="e">
        <f>VLOOKUP($A1025,'SNB-ExchangeRateDaily'!$A$22:$I$11379,2,)</f>
        <v>#N/A</v>
      </c>
      <c r="M1025" s="152" t="e">
        <f>VLOOKUP($A1025,'SNB-ExchangeRateDaily'!$A$22:$I$11379,3,)</f>
        <v>#N/A</v>
      </c>
      <c r="N1025" s="152" t="e">
        <f>VLOOKUP($A1025,'SNB-ExchangeRateDaily'!$A$22:$I$11379,4,)</f>
        <v>#N/A</v>
      </c>
      <c r="O1025" s="152" t="e">
        <f>VLOOKUP($A1025,'SNB-ExchangeRateDaily'!$A$22:$I$11379,5,)</f>
        <v>#N/A</v>
      </c>
      <c r="P1025" s="152" t="e">
        <f>VLOOKUP($A1025,'SNB-ExchangeRateDaily'!$A$22:$I$11379,6,)</f>
        <v>#N/A</v>
      </c>
      <c r="Q1025" s="152" t="e">
        <f>VLOOKUP($A1025,'SNB-ExchangeRateDaily'!$A$22:$I$11379,7,)</f>
        <v>#N/A</v>
      </c>
      <c r="R1025" s="152" t="e">
        <f>VLOOKUP($A1025,'SNB-ExchangeRateDaily'!$A$22:$I$11379,8,)</f>
        <v>#N/A</v>
      </c>
      <c r="S1025" s="152" t="e">
        <f>VLOOKUP($A1025,'SNB-ExchangeRateDaily'!$A$22:$I$11379,9,)</f>
        <v>#N/A</v>
      </c>
    </row>
    <row r="1026" spans="1:19">
      <c r="A1026" s="155">
        <v>35703</v>
      </c>
      <c r="B1026" s="154">
        <v>1.6196000000000002</v>
      </c>
      <c r="C1026" s="154">
        <v>2.3555999999999999</v>
      </c>
      <c r="D1026" s="154">
        <v>1.472</v>
      </c>
      <c r="E1026" s="154">
        <v>1.0611999999999999</v>
      </c>
      <c r="F1026" s="154" t="s">
        <v>472</v>
      </c>
      <c r="G1026" s="154">
        <v>1.2183999999999999</v>
      </c>
      <c r="H1026" s="154" t="s">
        <v>472</v>
      </c>
      <c r="I1026" s="154">
        <v>2.0015000000000001</v>
      </c>
      <c r="J1026" s="154"/>
      <c r="L1026" s="152">
        <f>VLOOKUP($A1026,'SNB-ExchangeRateDaily'!$A$22:$I$11379,2,)</f>
        <v>1.6173</v>
      </c>
      <c r="M1026" s="152">
        <f>VLOOKUP($A1026,'SNB-ExchangeRateDaily'!$A$22:$I$11379,3,)</f>
        <v>2.351</v>
      </c>
      <c r="N1026" s="152">
        <f>VLOOKUP($A1026,'SNB-ExchangeRateDaily'!$A$22:$I$11379,4,)</f>
        <v>1.4565999999999999</v>
      </c>
      <c r="O1026" s="152">
        <f>VLOOKUP($A1026,'SNB-ExchangeRateDaily'!$A$22:$I$11379,5,)</f>
        <v>1.0533999999999999</v>
      </c>
      <c r="P1026" s="152" t="str">
        <f>VLOOKUP($A1026,'SNB-ExchangeRateDaily'!$A$22:$I$11379,6,)</f>
        <v>M</v>
      </c>
      <c r="Q1026" s="152">
        <f>VLOOKUP($A1026,'SNB-ExchangeRateDaily'!$A$22:$I$11379,7,)</f>
        <v>1.2</v>
      </c>
      <c r="R1026" s="152" t="str">
        <f>VLOOKUP($A1026,'SNB-ExchangeRateDaily'!$A$22:$I$11379,8,)</f>
        <v>M</v>
      </c>
      <c r="S1026" s="152">
        <f>VLOOKUP($A1026,'SNB-ExchangeRateDaily'!$A$22:$I$11379,9,)</f>
        <v>1.98228</v>
      </c>
    </row>
    <row r="1027" spans="1:19">
      <c r="A1027" s="155">
        <v>35734</v>
      </c>
      <c r="B1027" s="154">
        <v>1.6259000000000001</v>
      </c>
      <c r="C1027" s="154">
        <v>2.3687</v>
      </c>
      <c r="D1027" s="154">
        <v>1.4522999999999999</v>
      </c>
      <c r="E1027" s="154">
        <v>1.0479000000000001</v>
      </c>
      <c r="F1027" s="154" t="s">
        <v>472</v>
      </c>
      <c r="G1027" s="154">
        <v>1.1995</v>
      </c>
      <c r="H1027" s="154" t="s">
        <v>472</v>
      </c>
      <c r="I1027" s="154">
        <v>1.9897</v>
      </c>
      <c r="J1027" s="154"/>
      <c r="L1027" s="152">
        <f>VLOOKUP($A1027,'SNB-ExchangeRateDaily'!$A$22:$I$11379,2,)</f>
        <v>1.5975899999999998</v>
      </c>
      <c r="M1027" s="152">
        <f>VLOOKUP($A1027,'SNB-ExchangeRateDaily'!$A$22:$I$11379,3,)</f>
        <v>2.3515000000000001</v>
      </c>
      <c r="N1027" s="152">
        <f>VLOOKUP($A1027,'SNB-ExchangeRateDaily'!$A$22:$I$11379,4,)</f>
        <v>1.409</v>
      </c>
      <c r="O1027" s="152">
        <f>VLOOKUP($A1027,'SNB-ExchangeRateDaily'!$A$22:$I$11379,5,)</f>
        <v>1.0017</v>
      </c>
      <c r="P1027" s="152" t="str">
        <f>VLOOKUP($A1027,'SNB-ExchangeRateDaily'!$A$22:$I$11379,6,)</f>
        <v>M</v>
      </c>
      <c r="Q1027" s="152">
        <f>VLOOKUP($A1027,'SNB-ExchangeRateDaily'!$A$22:$I$11379,7,)</f>
        <v>1.1711</v>
      </c>
      <c r="R1027" s="152" t="str">
        <f>VLOOKUP($A1027,'SNB-ExchangeRateDaily'!$A$22:$I$11379,8,)</f>
        <v>M</v>
      </c>
      <c r="S1027" s="152">
        <f>VLOOKUP($A1027,'SNB-ExchangeRateDaily'!$A$22:$I$11379,9,)</f>
        <v>1.9361000000000002</v>
      </c>
    </row>
    <row r="1028" spans="1:19">
      <c r="A1028" s="155">
        <v>35764</v>
      </c>
      <c r="B1028" s="154">
        <v>1.6029</v>
      </c>
      <c r="C1028" s="154">
        <v>2.3736999999999999</v>
      </c>
      <c r="D1028" s="154">
        <v>1.407</v>
      </c>
      <c r="E1028" s="154">
        <v>0.99590000000000001</v>
      </c>
      <c r="F1028" s="154" t="s">
        <v>472</v>
      </c>
      <c r="G1028" s="154">
        <v>1.1243000000000001</v>
      </c>
      <c r="H1028" s="154" t="s">
        <v>472</v>
      </c>
      <c r="I1028" s="154">
        <v>1.9325999999999999</v>
      </c>
      <c r="J1028" s="154"/>
      <c r="L1028" s="152" t="e">
        <f>VLOOKUP($A1028,'SNB-ExchangeRateDaily'!$A$22:$I$11379,2,)</f>
        <v>#N/A</v>
      </c>
      <c r="M1028" s="152" t="e">
        <f>VLOOKUP($A1028,'SNB-ExchangeRateDaily'!$A$22:$I$11379,3,)</f>
        <v>#N/A</v>
      </c>
      <c r="N1028" s="152" t="e">
        <f>VLOOKUP($A1028,'SNB-ExchangeRateDaily'!$A$22:$I$11379,4,)</f>
        <v>#N/A</v>
      </c>
      <c r="O1028" s="152" t="e">
        <f>VLOOKUP($A1028,'SNB-ExchangeRateDaily'!$A$22:$I$11379,5,)</f>
        <v>#N/A</v>
      </c>
      <c r="P1028" s="152" t="e">
        <f>VLOOKUP($A1028,'SNB-ExchangeRateDaily'!$A$22:$I$11379,6,)</f>
        <v>#N/A</v>
      </c>
      <c r="Q1028" s="152" t="e">
        <f>VLOOKUP($A1028,'SNB-ExchangeRateDaily'!$A$22:$I$11379,7,)</f>
        <v>#N/A</v>
      </c>
      <c r="R1028" s="152" t="e">
        <f>VLOOKUP($A1028,'SNB-ExchangeRateDaily'!$A$22:$I$11379,8,)</f>
        <v>#N/A</v>
      </c>
      <c r="S1028" s="152" t="e">
        <f>VLOOKUP($A1028,'SNB-ExchangeRateDaily'!$A$22:$I$11379,9,)</f>
        <v>#N/A</v>
      </c>
    </row>
    <row r="1029" spans="1:19">
      <c r="A1029" s="155">
        <v>35795</v>
      </c>
      <c r="B1029" s="154">
        <v>1.5986</v>
      </c>
      <c r="C1029" s="154">
        <v>2.3896000000000002</v>
      </c>
      <c r="D1029" s="154">
        <v>1.4386999999999999</v>
      </c>
      <c r="E1029" s="154">
        <v>1.0085</v>
      </c>
      <c r="F1029" s="154" t="s">
        <v>472</v>
      </c>
      <c r="G1029" s="154">
        <v>1.1113999999999999</v>
      </c>
      <c r="H1029" s="154" t="s">
        <v>472</v>
      </c>
      <c r="I1029" s="154">
        <v>1.9476</v>
      </c>
      <c r="J1029" s="154"/>
      <c r="L1029" s="152">
        <f>VLOOKUP($A1029,'SNB-ExchangeRateDaily'!$A$22:$I$11379,2,)</f>
        <v>1.6055299999999999</v>
      </c>
      <c r="M1029" s="152">
        <f>VLOOKUP($A1029,'SNB-ExchangeRateDaily'!$A$22:$I$11379,3,)</f>
        <v>2.4081999999999999</v>
      </c>
      <c r="N1029" s="152">
        <f>VLOOKUP($A1029,'SNB-ExchangeRateDaily'!$A$22:$I$11379,4,)</f>
        <v>1.4549000000000001</v>
      </c>
      <c r="O1029" s="152">
        <f>VLOOKUP($A1029,'SNB-ExchangeRateDaily'!$A$22:$I$11379,5,)</f>
        <v>1.0146999999999999</v>
      </c>
      <c r="P1029" s="152" t="str">
        <f>VLOOKUP($A1029,'SNB-ExchangeRateDaily'!$A$22:$I$11379,6,)</f>
        <v>M</v>
      </c>
      <c r="Q1029" s="152">
        <f>VLOOKUP($A1029,'SNB-ExchangeRateDaily'!$A$22:$I$11379,7,)</f>
        <v>1.1195999999999999</v>
      </c>
      <c r="R1029" s="152" t="str">
        <f>VLOOKUP($A1029,'SNB-ExchangeRateDaily'!$A$22:$I$11379,8,)</f>
        <v>M</v>
      </c>
      <c r="S1029" s="152">
        <f>VLOOKUP($A1029,'SNB-ExchangeRateDaily'!$A$22:$I$11379,9,)</f>
        <v>1.96356</v>
      </c>
    </row>
    <row r="1030" spans="1:19">
      <c r="A1030" s="155">
        <v>35826</v>
      </c>
      <c r="B1030" s="154">
        <v>1.6040999999999999</v>
      </c>
      <c r="C1030" s="154">
        <v>2.411</v>
      </c>
      <c r="D1030" s="154">
        <v>1.4739</v>
      </c>
      <c r="E1030" s="154">
        <v>1.0234000000000001</v>
      </c>
      <c r="F1030" s="154" t="s">
        <v>472</v>
      </c>
      <c r="G1030" s="154">
        <v>1.1394</v>
      </c>
      <c r="H1030" s="154" t="s">
        <v>472</v>
      </c>
      <c r="I1030" s="154">
        <v>1.9802999999999999</v>
      </c>
      <c r="J1030" s="154"/>
      <c r="L1030" s="152" t="e">
        <f>VLOOKUP($A1030,'SNB-ExchangeRateDaily'!$A$22:$I$11379,2,)</f>
        <v>#N/A</v>
      </c>
      <c r="M1030" s="152" t="e">
        <f>VLOOKUP($A1030,'SNB-ExchangeRateDaily'!$A$22:$I$11379,3,)</f>
        <v>#N/A</v>
      </c>
      <c r="N1030" s="152" t="e">
        <f>VLOOKUP($A1030,'SNB-ExchangeRateDaily'!$A$22:$I$11379,4,)</f>
        <v>#N/A</v>
      </c>
      <c r="O1030" s="152" t="e">
        <f>VLOOKUP($A1030,'SNB-ExchangeRateDaily'!$A$22:$I$11379,5,)</f>
        <v>#N/A</v>
      </c>
      <c r="P1030" s="152" t="e">
        <f>VLOOKUP($A1030,'SNB-ExchangeRateDaily'!$A$22:$I$11379,6,)</f>
        <v>#N/A</v>
      </c>
      <c r="Q1030" s="152" t="e">
        <f>VLOOKUP($A1030,'SNB-ExchangeRateDaily'!$A$22:$I$11379,7,)</f>
        <v>#N/A</v>
      </c>
      <c r="R1030" s="152" t="e">
        <f>VLOOKUP($A1030,'SNB-ExchangeRateDaily'!$A$22:$I$11379,8,)</f>
        <v>#N/A</v>
      </c>
      <c r="S1030" s="152" t="e">
        <f>VLOOKUP($A1030,'SNB-ExchangeRateDaily'!$A$22:$I$11379,9,)</f>
        <v>#N/A</v>
      </c>
    </row>
    <row r="1031" spans="1:19">
      <c r="A1031" s="155">
        <v>35854</v>
      </c>
      <c r="B1031" s="154">
        <v>1.593</v>
      </c>
      <c r="C1031" s="154">
        <v>2.3984000000000001</v>
      </c>
      <c r="D1031" s="154">
        <v>1.4637</v>
      </c>
      <c r="E1031" s="154">
        <v>1.0199</v>
      </c>
      <c r="F1031" s="154" t="s">
        <v>472</v>
      </c>
      <c r="G1031" s="154">
        <v>1.1639999999999999</v>
      </c>
      <c r="H1031" s="154" t="s">
        <v>472</v>
      </c>
      <c r="I1031" s="154">
        <v>1.9762999999999999</v>
      </c>
      <c r="J1031" s="154"/>
      <c r="L1031" s="152" t="e">
        <f>VLOOKUP($A1031,'SNB-ExchangeRateDaily'!$A$22:$I$11379,2,)</f>
        <v>#N/A</v>
      </c>
      <c r="M1031" s="152" t="e">
        <f>VLOOKUP($A1031,'SNB-ExchangeRateDaily'!$A$22:$I$11379,3,)</f>
        <v>#N/A</v>
      </c>
      <c r="N1031" s="152" t="e">
        <f>VLOOKUP($A1031,'SNB-ExchangeRateDaily'!$A$22:$I$11379,4,)</f>
        <v>#N/A</v>
      </c>
      <c r="O1031" s="152" t="e">
        <f>VLOOKUP($A1031,'SNB-ExchangeRateDaily'!$A$22:$I$11379,5,)</f>
        <v>#N/A</v>
      </c>
      <c r="P1031" s="152" t="e">
        <f>VLOOKUP($A1031,'SNB-ExchangeRateDaily'!$A$22:$I$11379,6,)</f>
        <v>#N/A</v>
      </c>
      <c r="Q1031" s="152" t="e">
        <f>VLOOKUP($A1031,'SNB-ExchangeRateDaily'!$A$22:$I$11379,7,)</f>
        <v>#N/A</v>
      </c>
      <c r="R1031" s="152" t="e">
        <f>VLOOKUP($A1031,'SNB-ExchangeRateDaily'!$A$22:$I$11379,8,)</f>
        <v>#N/A</v>
      </c>
      <c r="S1031" s="152" t="e">
        <f>VLOOKUP($A1031,'SNB-ExchangeRateDaily'!$A$22:$I$11379,9,)</f>
        <v>#N/A</v>
      </c>
    </row>
    <row r="1032" spans="1:19">
      <c r="A1032" s="155">
        <v>35885</v>
      </c>
      <c r="B1032" s="154">
        <v>1.6137000000000001</v>
      </c>
      <c r="C1032" s="154">
        <v>2.4683999999999999</v>
      </c>
      <c r="D1032" s="154">
        <v>1.4872000000000001</v>
      </c>
      <c r="E1032" s="154">
        <v>1.0497000000000001</v>
      </c>
      <c r="F1032" s="154" t="s">
        <v>472</v>
      </c>
      <c r="G1032" s="154">
        <v>1.1529</v>
      </c>
      <c r="H1032" s="154" t="s">
        <v>472</v>
      </c>
      <c r="I1032" s="154">
        <v>2.0009000000000001</v>
      </c>
      <c r="J1032" s="154"/>
      <c r="L1032" s="152">
        <f>VLOOKUP($A1032,'SNB-ExchangeRateDaily'!$A$22:$I$11379,2,)</f>
        <v>1.63687</v>
      </c>
      <c r="M1032" s="152">
        <f>VLOOKUP($A1032,'SNB-ExchangeRateDaily'!$A$22:$I$11379,3,)</f>
        <v>2.5508999999999999</v>
      </c>
      <c r="N1032" s="152">
        <f>VLOOKUP($A1032,'SNB-ExchangeRateDaily'!$A$22:$I$11379,4,)</f>
        <v>1.5245</v>
      </c>
      <c r="O1032" s="152">
        <f>VLOOKUP($A1032,'SNB-ExchangeRateDaily'!$A$22:$I$11379,5,)</f>
        <v>1.0717000000000001</v>
      </c>
      <c r="P1032" s="152" t="str">
        <f>VLOOKUP($A1032,'SNB-ExchangeRateDaily'!$A$22:$I$11379,6,)</f>
        <v>M</v>
      </c>
      <c r="Q1032" s="152">
        <f>VLOOKUP($A1032,'SNB-ExchangeRateDaily'!$A$22:$I$11379,7,)</f>
        <v>1.1411</v>
      </c>
      <c r="R1032" s="152" t="str">
        <f>VLOOKUP($A1032,'SNB-ExchangeRateDaily'!$A$22:$I$11379,8,)</f>
        <v>M</v>
      </c>
      <c r="S1032" s="152">
        <f>VLOOKUP($A1032,'SNB-ExchangeRateDaily'!$A$22:$I$11379,9,)</f>
        <v>2.0320200000000002</v>
      </c>
    </row>
    <row r="1033" spans="1:19">
      <c r="A1033" s="155">
        <v>35915</v>
      </c>
      <c r="B1033" s="154">
        <v>1.6429</v>
      </c>
      <c r="C1033" s="154">
        <v>2.5163000000000002</v>
      </c>
      <c r="D1033" s="154">
        <v>1.5053999999999998</v>
      </c>
      <c r="E1033" s="154">
        <v>1.0532999999999999</v>
      </c>
      <c r="F1033" s="154" t="s">
        <v>472</v>
      </c>
      <c r="G1033" s="154">
        <v>1.1394</v>
      </c>
      <c r="H1033" s="154" t="s">
        <v>472</v>
      </c>
      <c r="I1033" s="154">
        <v>2.0228999999999999</v>
      </c>
      <c r="J1033" s="154"/>
      <c r="L1033" s="152">
        <f>VLOOKUP($A1033,'SNB-ExchangeRateDaily'!$A$22:$I$11379,2,)</f>
        <v>1.6491</v>
      </c>
      <c r="M1033" s="152">
        <f>VLOOKUP($A1033,'SNB-ExchangeRateDaily'!$A$22:$I$11379,3,)</f>
        <v>2.5002</v>
      </c>
      <c r="N1033" s="152">
        <f>VLOOKUP($A1033,'SNB-ExchangeRateDaily'!$A$22:$I$11379,4,)</f>
        <v>1.4965999999999999</v>
      </c>
      <c r="O1033" s="152">
        <f>VLOOKUP($A1033,'SNB-ExchangeRateDaily'!$A$22:$I$11379,5,)</f>
        <v>1.0432999999999999</v>
      </c>
      <c r="P1033" s="152" t="str">
        <f>VLOOKUP($A1033,'SNB-ExchangeRateDaily'!$A$22:$I$11379,6,)</f>
        <v>M</v>
      </c>
      <c r="Q1033" s="152">
        <f>VLOOKUP($A1033,'SNB-ExchangeRateDaily'!$A$22:$I$11379,7,)</f>
        <v>1.1328</v>
      </c>
      <c r="R1033" s="152" t="str">
        <f>VLOOKUP($A1033,'SNB-ExchangeRateDaily'!$A$22:$I$11379,8,)</f>
        <v>M</v>
      </c>
      <c r="S1033" s="152">
        <f>VLOOKUP($A1033,'SNB-ExchangeRateDaily'!$A$22:$I$11379,9,)</f>
        <v>2.0181</v>
      </c>
    </row>
    <row r="1034" spans="1:19">
      <c r="A1034" s="155">
        <v>35946</v>
      </c>
      <c r="B1034" s="154">
        <v>1.6394</v>
      </c>
      <c r="C1034" s="154">
        <v>2.4222999999999999</v>
      </c>
      <c r="D1034" s="154">
        <v>1.4783999999999999</v>
      </c>
      <c r="E1034" s="154">
        <v>1.0236000000000001</v>
      </c>
      <c r="F1034" s="154" t="s">
        <v>472</v>
      </c>
      <c r="G1034" s="154">
        <v>1.0962000000000001</v>
      </c>
      <c r="H1034" s="154" t="s">
        <v>472</v>
      </c>
      <c r="I1034" s="154">
        <v>1.9885000000000002</v>
      </c>
      <c r="J1034" s="154"/>
      <c r="L1034" s="152" t="e">
        <f>VLOOKUP($A1034,'SNB-ExchangeRateDaily'!$A$22:$I$11379,2,)</f>
        <v>#N/A</v>
      </c>
      <c r="M1034" s="152" t="e">
        <f>VLOOKUP($A1034,'SNB-ExchangeRateDaily'!$A$22:$I$11379,3,)</f>
        <v>#N/A</v>
      </c>
      <c r="N1034" s="152" t="e">
        <f>VLOOKUP($A1034,'SNB-ExchangeRateDaily'!$A$22:$I$11379,4,)</f>
        <v>#N/A</v>
      </c>
      <c r="O1034" s="152" t="e">
        <f>VLOOKUP($A1034,'SNB-ExchangeRateDaily'!$A$22:$I$11379,5,)</f>
        <v>#N/A</v>
      </c>
      <c r="P1034" s="152" t="e">
        <f>VLOOKUP($A1034,'SNB-ExchangeRateDaily'!$A$22:$I$11379,6,)</f>
        <v>#N/A</v>
      </c>
      <c r="Q1034" s="152" t="e">
        <f>VLOOKUP($A1034,'SNB-ExchangeRateDaily'!$A$22:$I$11379,7,)</f>
        <v>#N/A</v>
      </c>
      <c r="R1034" s="152" t="e">
        <f>VLOOKUP($A1034,'SNB-ExchangeRateDaily'!$A$22:$I$11379,8,)</f>
        <v>#N/A</v>
      </c>
      <c r="S1034" s="152" t="e">
        <f>VLOOKUP($A1034,'SNB-ExchangeRateDaily'!$A$22:$I$11379,9,)</f>
        <v>#N/A</v>
      </c>
    </row>
    <row r="1035" spans="1:19">
      <c r="A1035" s="155">
        <v>35976</v>
      </c>
      <c r="B1035" s="154">
        <v>1.6454</v>
      </c>
      <c r="C1035" s="154">
        <v>2.4637000000000002</v>
      </c>
      <c r="D1035" s="154">
        <v>1.4935</v>
      </c>
      <c r="E1035" s="154">
        <v>1.0193000000000001</v>
      </c>
      <c r="F1035" s="154" t="s">
        <v>472</v>
      </c>
      <c r="G1035" s="154">
        <v>1.0638000000000001</v>
      </c>
      <c r="H1035" s="154" t="s">
        <v>472</v>
      </c>
      <c r="I1035" s="154">
        <v>1.9919</v>
      </c>
      <c r="J1035" s="154"/>
      <c r="L1035" s="152">
        <f>VLOOKUP($A1035,'SNB-ExchangeRateDaily'!$A$22:$I$11379,2,)</f>
        <v>1.66412</v>
      </c>
      <c r="M1035" s="152">
        <f>VLOOKUP($A1035,'SNB-ExchangeRateDaily'!$A$22:$I$11379,3,)</f>
        <v>2.5404</v>
      </c>
      <c r="N1035" s="152">
        <f>VLOOKUP($A1035,'SNB-ExchangeRateDaily'!$A$22:$I$11379,4,)</f>
        <v>1.5242</v>
      </c>
      <c r="O1035" s="152">
        <f>VLOOKUP($A1035,'SNB-ExchangeRateDaily'!$A$22:$I$11379,5,)</f>
        <v>1.0373000000000001</v>
      </c>
      <c r="P1035" s="152" t="str">
        <f>VLOOKUP($A1035,'SNB-ExchangeRateDaily'!$A$22:$I$11379,6,)</f>
        <v>M</v>
      </c>
      <c r="Q1035" s="152">
        <f>VLOOKUP($A1035,'SNB-ExchangeRateDaily'!$A$22:$I$11379,7,)</f>
        <v>1.0887</v>
      </c>
      <c r="R1035" s="152" t="str">
        <f>VLOOKUP($A1035,'SNB-ExchangeRateDaily'!$A$22:$I$11379,8,)</f>
        <v>M</v>
      </c>
      <c r="S1035" s="152">
        <f>VLOOKUP($A1035,'SNB-ExchangeRateDaily'!$A$22:$I$11379,9,)</f>
        <v>2.02833</v>
      </c>
    </row>
    <row r="1036" spans="1:19">
      <c r="A1036" s="155">
        <v>36007</v>
      </c>
      <c r="B1036" s="154">
        <v>1.6612</v>
      </c>
      <c r="C1036" s="154">
        <v>2.4872999999999998</v>
      </c>
      <c r="D1036" s="154">
        <v>1.5133000000000001</v>
      </c>
      <c r="E1036" s="154">
        <v>1.0190999999999999</v>
      </c>
      <c r="F1036" s="154" t="s">
        <v>472</v>
      </c>
      <c r="G1036" s="154">
        <v>1.0759000000000001</v>
      </c>
      <c r="H1036" s="154" t="s">
        <v>472</v>
      </c>
      <c r="I1036" s="154">
        <v>2.0137</v>
      </c>
      <c r="J1036" s="154"/>
      <c r="L1036" s="152">
        <f>VLOOKUP($A1036,'SNB-ExchangeRateDaily'!$A$22:$I$11379,2,)</f>
        <v>1.6518899999999999</v>
      </c>
      <c r="M1036" s="152">
        <f>VLOOKUP($A1036,'SNB-ExchangeRateDaily'!$A$22:$I$11379,3,)</f>
        <v>2.4413</v>
      </c>
      <c r="N1036" s="152">
        <f>VLOOKUP($A1036,'SNB-ExchangeRateDaily'!$A$22:$I$11379,4,)</f>
        <v>1.4935</v>
      </c>
      <c r="O1036" s="152">
        <f>VLOOKUP($A1036,'SNB-ExchangeRateDaily'!$A$22:$I$11379,5,)</f>
        <v>0.99370000000000003</v>
      </c>
      <c r="P1036" s="152" t="str">
        <f>VLOOKUP($A1036,'SNB-ExchangeRateDaily'!$A$22:$I$11379,6,)</f>
        <v>M</v>
      </c>
      <c r="Q1036" s="152">
        <f>VLOOKUP($A1036,'SNB-ExchangeRateDaily'!$A$22:$I$11379,7,)</f>
        <v>1.0357000000000001</v>
      </c>
      <c r="R1036" s="152" t="str">
        <f>VLOOKUP($A1036,'SNB-ExchangeRateDaily'!$A$22:$I$11379,8,)</f>
        <v>M</v>
      </c>
      <c r="S1036" s="152">
        <f>VLOOKUP($A1036,'SNB-ExchangeRateDaily'!$A$22:$I$11379,9,)</f>
        <v>1.98573</v>
      </c>
    </row>
    <row r="1037" spans="1:19">
      <c r="A1037" s="155">
        <v>36038</v>
      </c>
      <c r="B1037" s="154">
        <v>1.6463000000000001</v>
      </c>
      <c r="C1037" s="154">
        <v>2.4388999999999998</v>
      </c>
      <c r="D1037" s="154">
        <v>1.4939</v>
      </c>
      <c r="E1037" s="154">
        <v>0.97460000000000002</v>
      </c>
      <c r="F1037" s="154" t="s">
        <v>472</v>
      </c>
      <c r="G1037" s="154">
        <v>1.0322</v>
      </c>
      <c r="H1037" s="154" t="s">
        <v>472</v>
      </c>
      <c r="I1037" s="154">
        <v>1.9832999999999998</v>
      </c>
      <c r="J1037" s="154"/>
      <c r="L1037" s="152">
        <f>VLOOKUP($A1037,'SNB-ExchangeRateDaily'!$A$22:$I$11379,2,)</f>
        <v>1.62009</v>
      </c>
      <c r="M1037" s="152">
        <f>VLOOKUP($A1037,'SNB-ExchangeRateDaily'!$A$22:$I$11379,3,)</f>
        <v>2.4201999999999999</v>
      </c>
      <c r="N1037" s="152">
        <f>VLOOKUP($A1037,'SNB-ExchangeRateDaily'!$A$22:$I$11379,4,)</f>
        <v>1.452</v>
      </c>
      <c r="O1037" s="152">
        <f>VLOOKUP($A1037,'SNB-ExchangeRateDaily'!$A$22:$I$11379,5,)</f>
        <v>0.93540000000000001</v>
      </c>
      <c r="P1037" s="152" t="str">
        <f>VLOOKUP($A1037,'SNB-ExchangeRateDaily'!$A$22:$I$11379,6,)</f>
        <v>M</v>
      </c>
      <c r="Q1037" s="152">
        <f>VLOOKUP($A1037,'SNB-ExchangeRateDaily'!$A$22:$I$11379,7,)</f>
        <v>1.0243</v>
      </c>
      <c r="R1037" s="152" t="str">
        <f>VLOOKUP($A1037,'SNB-ExchangeRateDaily'!$A$22:$I$11379,8,)</f>
        <v>M</v>
      </c>
      <c r="S1037" s="152">
        <f>VLOOKUP($A1037,'SNB-ExchangeRateDaily'!$A$22:$I$11379,9,)</f>
        <v>1.9561500000000001</v>
      </c>
    </row>
    <row r="1038" spans="1:19">
      <c r="A1038" s="155">
        <v>36068</v>
      </c>
      <c r="B1038" s="154">
        <v>1.6173999999999999</v>
      </c>
      <c r="C1038" s="154">
        <v>2.3544</v>
      </c>
      <c r="D1038" s="154">
        <v>1.4022000000000001</v>
      </c>
      <c r="E1038" s="154">
        <v>0.92090000000000005</v>
      </c>
      <c r="F1038" s="154" t="s">
        <v>472</v>
      </c>
      <c r="G1038" s="154">
        <v>1.0424</v>
      </c>
      <c r="H1038" s="154" t="s">
        <v>472</v>
      </c>
      <c r="I1038" s="154">
        <v>1.9138999999999999</v>
      </c>
      <c r="J1038" s="154"/>
      <c r="L1038" s="152">
        <f>VLOOKUP($A1038,'SNB-ExchangeRateDaily'!$A$22:$I$11379,2,)</f>
        <v>1.62382</v>
      </c>
      <c r="M1038" s="152">
        <f>VLOOKUP($A1038,'SNB-ExchangeRateDaily'!$A$22:$I$11379,3,)</f>
        <v>2.3559000000000001</v>
      </c>
      <c r="N1038" s="152">
        <f>VLOOKUP($A1038,'SNB-ExchangeRateDaily'!$A$22:$I$11379,4,)</f>
        <v>1.3857999999999999</v>
      </c>
      <c r="O1038" s="152">
        <f>VLOOKUP($A1038,'SNB-ExchangeRateDaily'!$A$22:$I$11379,5,)</f>
        <v>0.91320000000000001</v>
      </c>
      <c r="P1038" s="152" t="str">
        <f>VLOOKUP($A1038,'SNB-ExchangeRateDaily'!$A$22:$I$11379,6,)</f>
        <v>M</v>
      </c>
      <c r="Q1038" s="152">
        <f>VLOOKUP($A1038,'SNB-ExchangeRateDaily'!$A$22:$I$11379,7,)</f>
        <v>1.0214000000000001</v>
      </c>
      <c r="R1038" s="152" t="str">
        <f>VLOOKUP($A1038,'SNB-ExchangeRateDaily'!$A$22:$I$11379,8,)</f>
        <v>M</v>
      </c>
      <c r="S1038" s="152">
        <f>VLOOKUP($A1038,'SNB-ExchangeRateDaily'!$A$22:$I$11379,9,)</f>
        <v>1.9024299999999998</v>
      </c>
    </row>
    <row r="1039" spans="1:19">
      <c r="A1039" s="155">
        <v>36099</v>
      </c>
      <c r="B1039" s="154">
        <v>1.5954999999999999</v>
      </c>
      <c r="C1039" s="154">
        <v>2.2639</v>
      </c>
      <c r="D1039" s="154">
        <v>1.3376000000000001</v>
      </c>
      <c r="E1039" s="154">
        <v>0.86719999999999997</v>
      </c>
      <c r="F1039" s="154" t="s">
        <v>472</v>
      </c>
      <c r="G1039" s="154">
        <v>1.1056999999999999</v>
      </c>
      <c r="H1039" s="154" t="s">
        <v>472</v>
      </c>
      <c r="I1039" s="154">
        <v>1.8778999999999999</v>
      </c>
      <c r="J1039" s="154"/>
      <c r="L1039" s="152" t="e">
        <f>VLOOKUP($A1039,'SNB-ExchangeRateDaily'!$A$22:$I$11379,2,)</f>
        <v>#N/A</v>
      </c>
      <c r="M1039" s="152" t="e">
        <f>VLOOKUP($A1039,'SNB-ExchangeRateDaily'!$A$22:$I$11379,3,)</f>
        <v>#N/A</v>
      </c>
      <c r="N1039" s="152" t="e">
        <f>VLOOKUP($A1039,'SNB-ExchangeRateDaily'!$A$22:$I$11379,4,)</f>
        <v>#N/A</v>
      </c>
      <c r="O1039" s="152" t="e">
        <f>VLOOKUP($A1039,'SNB-ExchangeRateDaily'!$A$22:$I$11379,5,)</f>
        <v>#N/A</v>
      </c>
      <c r="P1039" s="152" t="e">
        <f>VLOOKUP($A1039,'SNB-ExchangeRateDaily'!$A$22:$I$11379,6,)</f>
        <v>#N/A</v>
      </c>
      <c r="Q1039" s="152" t="e">
        <f>VLOOKUP($A1039,'SNB-ExchangeRateDaily'!$A$22:$I$11379,7,)</f>
        <v>#N/A</v>
      </c>
      <c r="R1039" s="152" t="e">
        <f>VLOOKUP($A1039,'SNB-ExchangeRateDaily'!$A$22:$I$11379,8,)</f>
        <v>#N/A</v>
      </c>
      <c r="S1039" s="152" t="e">
        <f>VLOOKUP($A1039,'SNB-ExchangeRateDaily'!$A$22:$I$11379,9,)</f>
        <v>#N/A</v>
      </c>
    </row>
    <row r="1040" spans="1:19">
      <c r="A1040" s="155">
        <v>36129</v>
      </c>
      <c r="B1040" s="154">
        <v>1.6116999999999999</v>
      </c>
      <c r="C1040" s="154">
        <v>2.2978000000000001</v>
      </c>
      <c r="D1040" s="154">
        <v>1.3833</v>
      </c>
      <c r="E1040" s="154">
        <v>0.89749999999999996</v>
      </c>
      <c r="F1040" s="154" t="s">
        <v>472</v>
      </c>
      <c r="G1040" s="154">
        <v>1.149</v>
      </c>
      <c r="H1040" s="154" t="s">
        <v>472</v>
      </c>
      <c r="I1040" s="154">
        <v>1.9247999999999998</v>
      </c>
      <c r="J1040" s="154"/>
      <c r="L1040" s="152">
        <f>VLOOKUP($A1040,'SNB-ExchangeRateDaily'!$A$22:$I$11379,2,)</f>
        <v>1.6141100000000002</v>
      </c>
      <c r="M1040" s="152">
        <f>VLOOKUP($A1040,'SNB-ExchangeRateDaily'!$A$22:$I$11379,3,)</f>
        <v>2.3254000000000001</v>
      </c>
      <c r="N1040" s="152">
        <f>VLOOKUP($A1040,'SNB-ExchangeRateDaily'!$A$22:$I$11379,4,)</f>
        <v>1.4078999999999999</v>
      </c>
      <c r="O1040" s="152">
        <f>VLOOKUP($A1040,'SNB-ExchangeRateDaily'!$A$22:$I$11379,5,)</f>
        <v>0.91600000000000004</v>
      </c>
      <c r="P1040" s="152" t="str">
        <f>VLOOKUP($A1040,'SNB-ExchangeRateDaily'!$A$22:$I$11379,6,)</f>
        <v>M</v>
      </c>
      <c r="Q1040" s="152">
        <f>VLOOKUP($A1040,'SNB-ExchangeRateDaily'!$A$22:$I$11379,7,)</f>
        <v>1.1376999999999999</v>
      </c>
      <c r="R1040" s="152" t="str">
        <f>VLOOKUP($A1040,'SNB-ExchangeRateDaily'!$A$22:$I$11379,8,)</f>
        <v>M</v>
      </c>
      <c r="S1040" s="152">
        <f>VLOOKUP($A1040,'SNB-ExchangeRateDaily'!$A$22:$I$11379,9,)</f>
        <v>1.9396900000000001</v>
      </c>
    </row>
    <row r="1041" spans="1:19">
      <c r="A1041" s="155">
        <v>36160</v>
      </c>
      <c r="B1041" s="154">
        <v>1.5943000000000001</v>
      </c>
      <c r="C1041" s="154">
        <v>2.2685</v>
      </c>
      <c r="D1041" s="154">
        <v>1.3588</v>
      </c>
      <c r="E1041" s="154">
        <v>0.88109999999999999</v>
      </c>
      <c r="F1041" s="154" t="s">
        <v>472</v>
      </c>
      <c r="G1041" s="154">
        <v>1.1593</v>
      </c>
      <c r="H1041" s="154" t="s">
        <v>472</v>
      </c>
      <c r="I1041" s="154">
        <v>1.9049</v>
      </c>
      <c r="J1041" s="154"/>
      <c r="L1041" s="152">
        <f>VLOOKUP($A1041,'SNB-ExchangeRateDaily'!$A$22:$I$11379,2,)</f>
        <v>1.60778</v>
      </c>
      <c r="M1041" s="152">
        <f>VLOOKUP($A1041,'SNB-ExchangeRateDaily'!$A$22:$I$11379,3,)</f>
        <v>2.2826</v>
      </c>
      <c r="N1041" s="152">
        <f>VLOOKUP($A1041,'SNB-ExchangeRateDaily'!$A$22:$I$11379,4,)</f>
        <v>1.3772</v>
      </c>
      <c r="O1041" s="152">
        <f>VLOOKUP($A1041,'SNB-ExchangeRateDaily'!$A$22:$I$11379,5,)</f>
        <v>0.8891</v>
      </c>
      <c r="P1041" s="152" t="str">
        <f>VLOOKUP($A1041,'SNB-ExchangeRateDaily'!$A$22:$I$11379,6,)</f>
        <v>M</v>
      </c>
      <c r="Q1041" s="152">
        <f>VLOOKUP($A1041,'SNB-ExchangeRateDaily'!$A$22:$I$11379,7,)</f>
        <v>1.2110000000000001</v>
      </c>
      <c r="R1041" s="152">
        <f>VLOOKUP($A1041,'SNB-ExchangeRateDaily'!$A$22:$I$11379,8,)</f>
        <v>16.596</v>
      </c>
      <c r="S1041" s="152">
        <f>VLOOKUP($A1041,'SNB-ExchangeRateDaily'!$A$22:$I$11379,9,)</f>
        <v>1.93815</v>
      </c>
    </row>
    <row r="1042" spans="1:19">
      <c r="A1042" s="155">
        <v>36191</v>
      </c>
      <c r="B1042" s="154">
        <v>1.6052</v>
      </c>
      <c r="C1042" s="154">
        <v>2.2810000000000001</v>
      </c>
      <c r="D1042" s="154">
        <v>1.3824000000000001</v>
      </c>
      <c r="E1042" s="154">
        <v>0.90900000000000003</v>
      </c>
      <c r="F1042" s="154">
        <v>95.0595</v>
      </c>
      <c r="G1042" s="154">
        <v>1.2225999999999999</v>
      </c>
      <c r="H1042" s="154">
        <v>16.730523809499999</v>
      </c>
      <c r="I1042" s="154">
        <v>1.9433</v>
      </c>
      <c r="J1042" s="154"/>
      <c r="L1042" s="152" t="e">
        <f>VLOOKUP($A1042,'SNB-ExchangeRateDaily'!$A$22:$I$11379,2,)</f>
        <v>#N/A</v>
      </c>
      <c r="M1042" s="152" t="e">
        <f>VLOOKUP($A1042,'SNB-ExchangeRateDaily'!$A$22:$I$11379,3,)</f>
        <v>#N/A</v>
      </c>
      <c r="N1042" s="152" t="e">
        <f>VLOOKUP($A1042,'SNB-ExchangeRateDaily'!$A$22:$I$11379,4,)</f>
        <v>#N/A</v>
      </c>
      <c r="O1042" s="152" t="e">
        <f>VLOOKUP($A1042,'SNB-ExchangeRateDaily'!$A$22:$I$11379,5,)</f>
        <v>#N/A</v>
      </c>
      <c r="P1042" s="152" t="e">
        <f>VLOOKUP($A1042,'SNB-ExchangeRateDaily'!$A$22:$I$11379,6,)</f>
        <v>#N/A</v>
      </c>
      <c r="Q1042" s="152" t="e">
        <f>VLOOKUP($A1042,'SNB-ExchangeRateDaily'!$A$22:$I$11379,7,)</f>
        <v>#N/A</v>
      </c>
      <c r="R1042" s="152" t="e">
        <f>VLOOKUP($A1042,'SNB-ExchangeRateDaily'!$A$22:$I$11379,8,)</f>
        <v>#N/A</v>
      </c>
      <c r="S1042" s="152" t="e">
        <f>VLOOKUP($A1042,'SNB-ExchangeRateDaily'!$A$22:$I$11379,9,)</f>
        <v>#N/A</v>
      </c>
    </row>
    <row r="1043" spans="1:19">
      <c r="A1043" s="155">
        <v>36219</v>
      </c>
      <c r="B1043" s="154">
        <v>1.5983000000000001</v>
      </c>
      <c r="C1043" s="154">
        <v>2.3214999999999999</v>
      </c>
      <c r="D1043" s="154">
        <v>1.4256</v>
      </c>
      <c r="E1043" s="154">
        <v>0.95179999999999998</v>
      </c>
      <c r="F1043" s="154">
        <v>75.158000000000001</v>
      </c>
      <c r="G1043" s="154">
        <v>1.2219</v>
      </c>
      <c r="H1043" s="154">
        <v>17.242249999999999</v>
      </c>
      <c r="I1043" s="154">
        <v>1.9689000000000001</v>
      </c>
      <c r="J1043" s="154"/>
      <c r="L1043" s="152" t="e">
        <f>VLOOKUP($A1043,'SNB-ExchangeRateDaily'!$A$22:$I$11379,2,)</f>
        <v>#N/A</v>
      </c>
      <c r="M1043" s="152" t="e">
        <f>VLOOKUP($A1043,'SNB-ExchangeRateDaily'!$A$22:$I$11379,3,)</f>
        <v>#N/A</v>
      </c>
      <c r="N1043" s="152" t="e">
        <f>VLOOKUP($A1043,'SNB-ExchangeRateDaily'!$A$22:$I$11379,4,)</f>
        <v>#N/A</v>
      </c>
      <c r="O1043" s="152" t="e">
        <f>VLOOKUP($A1043,'SNB-ExchangeRateDaily'!$A$22:$I$11379,5,)</f>
        <v>#N/A</v>
      </c>
      <c r="P1043" s="152" t="e">
        <f>VLOOKUP($A1043,'SNB-ExchangeRateDaily'!$A$22:$I$11379,6,)</f>
        <v>#N/A</v>
      </c>
      <c r="Q1043" s="152" t="e">
        <f>VLOOKUP($A1043,'SNB-ExchangeRateDaily'!$A$22:$I$11379,7,)</f>
        <v>#N/A</v>
      </c>
      <c r="R1043" s="152" t="e">
        <f>VLOOKUP($A1043,'SNB-ExchangeRateDaily'!$A$22:$I$11379,8,)</f>
        <v>#N/A</v>
      </c>
      <c r="S1043" s="152" t="e">
        <f>VLOOKUP($A1043,'SNB-ExchangeRateDaily'!$A$22:$I$11379,9,)</f>
        <v>#N/A</v>
      </c>
    </row>
    <row r="1044" spans="1:19">
      <c r="A1044" s="155">
        <v>36250</v>
      </c>
      <c r="B1044" s="154">
        <v>1.5948</v>
      </c>
      <c r="C1044" s="154">
        <v>2.3723999999999998</v>
      </c>
      <c r="D1044" s="154">
        <v>1.4647000000000001</v>
      </c>
      <c r="E1044" s="154">
        <v>0.96540000000000004</v>
      </c>
      <c r="F1044" s="154">
        <v>77.737799999999993</v>
      </c>
      <c r="G1044" s="154">
        <v>1.2242</v>
      </c>
      <c r="H1044" s="154">
        <v>17.699478260900001</v>
      </c>
      <c r="I1044" s="154">
        <v>1.9976</v>
      </c>
      <c r="J1044" s="154"/>
      <c r="L1044" s="152">
        <f>VLOOKUP($A1044,'SNB-ExchangeRateDaily'!$A$22:$I$11379,2,)</f>
        <v>1.5967</v>
      </c>
      <c r="M1044" s="152">
        <f>VLOOKUP($A1044,'SNB-ExchangeRateDaily'!$A$22:$I$11379,3,)</f>
        <v>2.3913000000000002</v>
      </c>
      <c r="N1044" s="152">
        <f>VLOOKUP($A1044,'SNB-ExchangeRateDaily'!$A$22:$I$11379,4,)</f>
        <v>1.4876</v>
      </c>
      <c r="O1044" s="152">
        <f>VLOOKUP($A1044,'SNB-ExchangeRateDaily'!$A$22:$I$11379,5,)</f>
        <v>0.9849</v>
      </c>
      <c r="P1044" s="152">
        <f>VLOOKUP($A1044,'SNB-ExchangeRateDaily'!$A$22:$I$11379,6,)</f>
        <v>86.74</v>
      </c>
      <c r="Q1044" s="152">
        <f>VLOOKUP($A1044,'SNB-ExchangeRateDaily'!$A$22:$I$11379,7,)</f>
        <v>1.2415</v>
      </c>
      <c r="R1044" s="152">
        <f>VLOOKUP($A1044,'SNB-ExchangeRateDaily'!$A$22:$I$11379,8,)</f>
        <v>17.841000000000001</v>
      </c>
      <c r="S1044" s="152">
        <f>VLOOKUP($A1044,'SNB-ExchangeRateDaily'!$A$22:$I$11379,9,)</f>
        <v>2.01938</v>
      </c>
    </row>
    <row r="1045" spans="1:19">
      <c r="A1045" s="155">
        <v>36280</v>
      </c>
      <c r="B1045" s="154">
        <v>1.6019000000000001</v>
      </c>
      <c r="C1045" s="154">
        <v>2.41</v>
      </c>
      <c r="D1045" s="154">
        <v>1.4962</v>
      </c>
      <c r="E1045" s="154">
        <v>1.0052000000000001</v>
      </c>
      <c r="F1045" s="154">
        <v>88.463499999999996</v>
      </c>
      <c r="G1045" s="154">
        <v>1.252</v>
      </c>
      <c r="H1045" s="154">
        <v>18.047318181800001</v>
      </c>
      <c r="I1045" s="154">
        <v>2.0299</v>
      </c>
      <c r="J1045" s="154"/>
      <c r="L1045" s="152">
        <f>VLOOKUP($A1045,'SNB-ExchangeRateDaily'!$A$22:$I$11379,2,)</f>
        <v>1.6128</v>
      </c>
      <c r="M1045" s="152">
        <f>VLOOKUP($A1045,'SNB-ExchangeRateDaily'!$A$22:$I$11379,3,)</f>
        <v>2.4514</v>
      </c>
      <c r="N1045" s="152">
        <f>VLOOKUP($A1045,'SNB-ExchangeRateDaily'!$A$22:$I$11379,4,)</f>
        <v>1.5207999999999999</v>
      </c>
      <c r="O1045" s="152">
        <f>VLOOKUP($A1045,'SNB-ExchangeRateDaily'!$A$22:$I$11379,5,)</f>
        <v>1.0381</v>
      </c>
      <c r="P1045" s="152">
        <f>VLOOKUP($A1045,'SNB-ExchangeRateDaily'!$A$22:$I$11379,6,)</f>
        <v>91.39</v>
      </c>
      <c r="Q1045" s="152">
        <f>VLOOKUP($A1045,'SNB-ExchangeRateDaily'!$A$22:$I$11379,7,)</f>
        <v>1.2713999999999999</v>
      </c>
      <c r="R1045" s="152">
        <f>VLOOKUP($A1045,'SNB-ExchangeRateDaily'!$A$22:$I$11379,8,)</f>
        <v>18.396999999999998</v>
      </c>
      <c r="S1045" s="152">
        <f>VLOOKUP($A1045,'SNB-ExchangeRateDaily'!$A$22:$I$11379,9,)</f>
        <v>2.0552199999999998</v>
      </c>
    </row>
    <row r="1046" spans="1:19">
      <c r="A1046" s="155">
        <v>36311</v>
      </c>
      <c r="B1046" s="154">
        <v>1.6028</v>
      </c>
      <c r="C1046" s="154">
        <v>2.4329000000000001</v>
      </c>
      <c r="D1046" s="154">
        <v>1.5070999999999999</v>
      </c>
      <c r="E1046" s="154">
        <v>1.0310999999999999</v>
      </c>
      <c r="F1046" s="154">
        <v>89.632099999999994</v>
      </c>
      <c r="G1046" s="154">
        <v>1.2374000000000001</v>
      </c>
      <c r="H1046" s="154">
        <v>18.217952381</v>
      </c>
      <c r="I1046" s="154">
        <v>2.0325000000000002</v>
      </c>
      <c r="J1046" s="154"/>
      <c r="L1046" s="152">
        <f>VLOOKUP($A1046,'SNB-ExchangeRateDaily'!$A$22:$I$11379,2,)</f>
        <v>1.5935000000000001</v>
      </c>
      <c r="M1046" s="152">
        <f>VLOOKUP($A1046,'SNB-ExchangeRateDaily'!$A$22:$I$11379,3,)</f>
        <v>2.4407999999999999</v>
      </c>
      <c r="N1046" s="152">
        <f>VLOOKUP($A1046,'SNB-ExchangeRateDaily'!$A$22:$I$11379,4,)</f>
        <v>1.5230000000000001</v>
      </c>
      <c r="O1046" s="152">
        <f>VLOOKUP($A1046,'SNB-ExchangeRateDaily'!$A$22:$I$11379,5,)</f>
        <v>1.0327</v>
      </c>
      <c r="P1046" s="152">
        <f>VLOOKUP($A1046,'SNB-ExchangeRateDaily'!$A$22:$I$11379,6,)</f>
        <v>88.6</v>
      </c>
      <c r="Q1046" s="152">
        <f>VLOOKUP($A1046,'SNB-ExchangeRateDaily'!$A$22:$I$11379,7,)</f>
        <v>1.2544999999999999</v>
      </c>
      <c r="R1046" s="152">
        <f>VLOOKUP($A1046,'SNB-ExchangeRateDaily'!$A$22:$I$11379,8,)</f>
        <v>18.390999999999998</v>
      </c>
      <c r="S1046" s="152" t="str">
        <f>VLOOKUP($A1046,'SNB-ExchangeRateDaily'!$A$22:$I$11379,9,)</f>
        <v>M</v>
      </c>
    </row>
    <row r="1047" spans="1:19">
      <c r="A1047" s="155">
        <v>36341</v>
      </c>
      <c r="B1047" s="154">
        <v>1.5948</v>
      </c>
      <c r="C1047" s="154">
        <v>2.4516999999999998</v>
      </c>
      <c r="D1047" s="154">
        <v>1.5356999999999998</v>
      </c>
      <c r="E1047" s="154">
        <v>1.0448999999999999</v>
      </c>
      <c r="F1047" s="154">
        <v>87.152699999999996</v>
      </c>
      <c r="G1047" s="154">
        <v>1.2708999999999999</v>
      </c>
      <c r="H1047" s="154">
        <v>18.566454545500001</v>
      </c>
      <c r="I1047" s="154">
        <v>2.06</v>
      </c>
      <c r="J1047" s="154"/>
      <c r="L1047" s="152">
        <f>VLOOKUP($A1047,'SNB-ExchangeRateDaily'!$A$22:$I$11379,2,)</f>
        <v>1.6017000000000001</v>
      </c>
      <c r="M1047" s="152">
        <f>VLOOKUP($A1047,'SNB-ExchangeRateDaily'!$A$22:$I$11379,3,)</f>
        <v>2.4388000000000001</v>
      </c>
      <c r="N1047" s="152">
        <f>VLOOKUP($A1047,'SNB-ExchangeRateDaily'!$A$22:$I$11379,4,)</f>
        <v>1.5493999999999999</v>
      </c>
      <c r="O1047" s="152">
        <f>VLOOKUP($A1047,'SNB-ExchangeRateDaily'!$A$22:$I$11379,5,)</f>
        <v>1.0501</v>
      </c>
      <c r="P1047" s="152">
        <f>VLOOKUP($A1047,'SNB-ExchangeRateDaily'!$A$22:$I$11379,6,)</f>
        <v>88.44</v>
      </c>
      <c r="Q1047" s="152">
        <f>VLOOKUP($A1047,'SNB-ExchangeRateDaily'!$A$22:$I$11379,7,)</f>
        <v>1.2798</v>
      </c>
      <c r="R1047" s="152">
        <f>VLOOKUP($A1047,'SNB-ExchangeRateDaily'!$A$22:$I$11379,8,)</f>
        <v>18.786000000000001</v>
      </c>
      <c r="S1047" s="152">
        <f>VLOOKUP($A1047,'SNB-ExchangeRateDaily'!$A$22:$I$11379,9,)</f>
        <v>2.0739399999999999</v>
      </c>
    </row>
    <row r="1048" spans="1:19">
      <c r="A1048" s="155">
        <v>36372</v>
      </c>
      <c r="B1048" s="154">
        <v>1.6040999999999999</v>
      </c>
      <c r="C1048" s="154">
        <v>2.4388999999999998</v>
      </c>
      <c r="D1048" s="154">
        <v>1.5499000000000001</v>
      </c>
      <c r="E1048" s="154">
        <v>1.0430999999999999</v>
      </c>
      <c r="F1048" s="154">
        <v>86.143600000000006</v>
      </c>
      <c r="G1048" s="154">
        <v>1.2949999999999999</v>
      </c>
      <c r="H1048" s="154">
        <v>18.688500000000001</v>
      </c>
      <c r="I1048" s="154">
        <v>2.0748000000000002</v>
      </c>
      <c r="J1048" s="154"/>
      <c r="L1048" s="152" t="e">
        <f>VLOOKUP($A1048,'SNB-ExchangeRateDaily'!$A$22:$I$11379,2,)</f>
        <v>#N/A</v>
      </c>
      <c r="M1048" s="152" t="e">
        <f>VLOOKUP($A1048,'SNB-ExchangeRateDaily'!$A$22:$I$11379,3,)</f>
        <v>#N/A</v>
      </c>
      <c r="N1048" s="152" t="e">
        <f>VLOOKUP($A1048,'SNB-ExchangeRateDaily'!$A$22:$I$11379,4,)</f>
        <v>#N/A</v>
      </c>
      <c r="O1048" s="152" t="e">
        <f>VLOOKUP($A1048,'SNB-ExchangeRateDaily'!$A$22:$I$11379,5,)</f>
        <v>#N/A</v>
      </c>
      <c r="P1048" s="152" t="e">
        <f>VLOOKUP($A1048,'SNB-ExchangeRateDaily'!$A$22:$I$11379,6,)</f>
        <v>#N/A</v>
      </c>
      <c r="Q1048" s="152" t="e">
        <f>VLOOKUP($A1048,'SNB-ExchangeRateDaily'!$A$22:$I$11379,7,)</f>
        <v>#N/A</v>
      </c>
      <c r="R1048" s="152" t="e">
        <f>VLOOKUP($A1048,'SNB-ExchangeRateDaily'!$A$22:$I$11379,8,)</f>
        <v>#N/A</v>
      </c>
      <c r="S1048" s="152" t="e">
        <f>VLOOKUP($A1048,'SNB-ExchangeRateDaily'!$A$22:$I$11379,9,)</f>
        <v>#N/A</v>
      </c>
    </row>
    <row r="1049" spans="1:19">
      <c r="A1049" s="155">
        <v>36403</v>
      </c>
      <c r="B1049" s="154">
        <v>1.6002999999999998</v>
      </c>
      <c r="C1049" s="154">
        <v>2.4230999999999998</v>
      </c>
      <c r="D1049" s="154">
        <v>1.5089000000000001</v>
      </c>
      <c r="E1049" s="154">
        <v>1.0102</v>
      </c>
      <c r="F1049" s="154">
        <v>80.3</v>
      </c>
      <c r="G1049" s="154">
        <v>1.3315999999999999</v>
      </c>
      <c r="H1049" s="154">
        <v>18.2408636364</v>
      </c>
      <c r="I1049" s="154">
        <v>2.0586000000000002</v>
      </c>
      <c r="J1049" s="154"/>
      <c r="L1049" s="152">
        <f>VLOOKUP($A1049,'SNB-ExchangeRateDaily'!$A$22:$I$11379,2,)</f>
        <v>1.6002999999999998</v>
      </c>
      <c r="M1049" s="152">
        <f>VLOOKUP($A1049,'SNB-ExchangeRateDaily'!$A$22:$I$11379,3,)</f>
        <v>2.4270999999999998</v>
      </c>
      <c r="N1049" s="152">
        <f>VLOOKUP($A1049,'SNB-ExchangeRateDaily'!$A$22:$I$11379,4,)</f>
        <v>1.5192000000000001</v>
      </c>
      <c r="O1049" s="152">
        <f>VLOOKUP($A1049,'SNB-ExchangeRateDaily'!$A$22:$I$11379,5,)</f>
        <v>1.0175000000000001</v>
      </c>
      <c r="P1049" s="152">
        <f>VLOOKUP($A1049,'SNB-ExchangeRateDaily'!$A$22:$I$11379,6,)</f>
        <v>79.25</v>
      </c>
      <c r="Q1049" s="152">
        <f>VLOOKUP($A1049,'SNB-ExchangeRateDaily'!$A$22:$I$11379,7,)</f>
        <v>1.3792</v>
      </c>
      <c r="R1049" s="152">
        <f>VLOOKUP($A1049,'SNB-ExchangeRateDaily'!$A$22:$I$11379,8,)</f>
        <v>18.251999999999999</v>
      </c>
      <c r="S1049" s="152">
        <f>VLOOKUP($A1049,'SNB-ExchangeRateDaily'!$A$22:$I$11379,9,)</f>
        <v>2.07931</v>
      </c>
    </row>
    <row r="1050" spans="1:19">
      <c r="A1050" s="155">
        <v>36433</v>
      </c>
      <c r="B1050" s="154">
        <v>1.6015999999999999</v>
      </c>
      <c r="C1050" s="154">
        <v>2.4733000000000001</v>
      </c>
      <c r="D1050" s="154">
        <v>1.5246</v>
      </c>
      <c r="E1050" s="154">
        <v>1.0314000000000001</v>
      </c>
      <c r="F1050" s="154">
        <v>80.321799999999996</v>
      </c>
      <c r="G1050" s="154">
        <v>1.4243000000000001</v>
      </c>
      <c r="H1050" s="154">
        <v>18.4364090909</v>
      </c>
      <c r="I1050" s="154">
        <v>2.0987999999999998</v>
      </c>
      <c r="J1050" s="154"/>
      <c r="L1050" s="152">
        <f>VLOOKUP($A1050,'SNB-ExchangeRateDaily'!$A$22:$I$11379,2,)</f>
        <v>1.5977999999999999</v>
      </c>
      <c r="M1050" s="152">
        <f>VLOOKUP($A1050,'SNB-ExchangeRateDaily'!$A$22:$I$11379,3,)</f>
        <v>2.4624000000000001</v>
      </c>
      <c r="N1050" s="152">
        <f>VLOOKUP($A1050,'SNB-ExchangeRateDaily'!$A$22:$I$11379,4,)</f>
        <v>1.496</v>
      </c>
      <c r="O1050" s="152">
        <f>VLOOKUP($A1050,'SNB-ExchangeRateDaily'!$A$22:$I$11379,5,)</f>
        <v>1.0203</v>
      </c>
      <c r="P1050" s="152">
        <f>VLOOKUP($A1050,'SNB-ExchangeRateDaily'!$A$22:$I$11379,6,)</f>
        <v>77.27</v>
      </c>
      <c r="Q1050" s="152">
        <f>VLOOKUP($A1050,'SNB-ExchangeRateDaily'!$A$22:$I$11379,7,)</f>
        <v>1.4135</v>
      </c>
      <c r="R1050" s="152">
        <f>VLOOKUP($A1050,'SNB-ExchangeRateDaily'!$A$22:$I$11379,8,)</f>
        <v>18.109000000000002</v>
      </c>
      <c r="S1050" s="152">
        <f>VLOOKUP($A1050,'SNB-ExchangeRateDaily'!$A$22:$I$11379,9,)</f>
        <v>2.0780699999999999</v>
      </c>
    </row>
    <row r="1051" spans="1:19">
      <c r="A1051" s="155">
        <v>36464</v>
      </c>
      <c r="B1051" s="154">
        <v>1.5939999999999999</v>
      </c>
      <c r="C1051" s="154">
        <v>2.4656000000000002</v>
      </c>
      <c r="D1051" s="154">
        <v>1.4876</v>
      </c>
      <c r="E1051" s="154">
        <v>1.0073000000000001</v>
      </c>
      <c r="F1051" s="154">
        <v>75.669499999999999</v>
      </c>
      <c r="G1051" s="154">
        <v>1.4033</v>
      </c>
      <c r="H1051" s="154">
        <v>18.017142857100001</v>
      </c>
      <c r="I1051" s="154">
        <v>2.0693999999999999</v>
      </c>
      <c r="J1051" s="154"/>
      <c r="L1051" s="152" t="e">
        <f>VLOOKUP($A1051,'SNB-ExchangeRateDaily'!$A$22:$I$11379,2,)</f>
        <v>#N/A</v>
      </c>
      <c r="M1051" s="152" t="e">
        <f>VLOOKUP($A1051,'SNB-ExchangeRateDaily'!$A$22:$I$11379,3,)</f>
        <v>#N/A</v>
      </c>
      <c r="N1051" s="152" t="e">
        <f>VLOOKUP($A1051,'SNB-ExchangeRateDaily'!$A$22:$I$11379,4,)</f>
        <v>#N/A</v>
      </c>
      <c r="O1051" s="152" t="e">
        <f>VLOOKUP($A1051,'SNB-ExchangeRateDaily'!$A$22:$I$11379,5,)</f>
        <v>#N/A</v>
      </c>
      <c r="P1051" s="152" t="e">
        <f>VLOOKUP($A1051,'SNB-ExchangeRateDaily'!$A$22:$I$11379,6,)</f>
        <v>#N/A</v>
      </c>
      <c r="Q1051" s="152" t="e">
        <f>VLOOKUP($A1051,'SNB-ExchangeRateDaily'!$A$22:$I$11379,7,)</f>
        <v>#N/A</v>
      </c>
      <c r="R1051" s="152" t="e">
        <f>VLOOKUP($A1051,'SNB-ExchangeRateDaily'!$A$22:$I$11379,8,)</f>
        <v>#N/A</v>
      </c>
      <c r="S1051" s="152" t="e">
        <f>VLOOKUP($A1051,'SNB-ExchangeRateDaily'!$A$22:$I$11379,9,)</f>
        <v>#N/A</v>
      </c>
    </row>
    <row r="1052" spans="1:19">
      <c r="A1052" s="155">
        <v>36494</v>
      </c>
      <c r="B1052" s="154">
        <v>1.6049</v>
      </c>
      <c r="C1052" s="154">
        <v>2.5169999999999999</v>
      </c>
      <c r="D1052" s="154">
        <v>1.5504</v>
      </c>
      <c r="E1052" s="154">
        <v>1.0563</v>
      </c>
      <c r="F1052" s="154">
        <v>80.354100000000003</v>
      </c>
      <c r="G1052" s="154">
        <v>1.4802</v>
      </c>
      <c r="H1052" s="154">
        <v>18.782954545500001</v>
      </c>
      <c r="I1052" s="154">
        <v>2.1333000000000002</v>
      </c>
      <c r="J1052" s="154"/>
      <c r="L1052" s="152">
        <f>VLOOKUP($A1052,'SNB-ExchangeRateDaily'!$A$22:$I$11379,2,)</f>
        <v>1.6024</v>
      </c>
      <c r="M1052" s="152">
        <f>VLOOKUP($A1052,'SNB-ExchangeRateDaily'!$A$22:$I$11379,3,)</f>
        <v>2.5451000000000001</v>
      </c>
      <c r="N1052" s="152">
        <f>VLOOKUP($A1052,'SNB-ExchangeRateDaily'!$A$22:$I$11379,4,)</f>
        <v>1.5876999999999999</v>
      </c>
      <c r="O1052" s="152">
        <f>VLOOKUP($A1052,'SNB-ExchangeRateDaily'!$A$22:$I$11379,5,)</f>
        <v>1.0766</v>
      </c>
      <c r="P1052" s="152">
        <f>VLOOKUP($A1052,'SNB-ExchangeRateDaily'!$A$22:$I$11379,6,)</f>
        <v>82.61</v>
      </c>
      <c r="Q1052" s="152">
        <f>VLOOKUP($A1052,'SNB-ExchangeRateDaily'!$A$22:$I$11379,7,)</f>
        <v>1.5575999999999999</v>
      </c>
      <c r="R1052" s="152">
        <f>VLOOKUP($A1052,'SNB-ExchangeRateDaily'!$A$22:$I$11379,8,)</f>
        <v>19.224</v>
      </c>
      <c r="S1052" s="152">
        <f>VLOOKUP($A1052,'SNB-ExchangeRateDaily'!$A$22:$I$11379,9,)</f>
        <v>2.18045</v>
      </c>
    </row>
    <row r="1053" spans="1:19">
      <c r="A1053" s="155">
        <v>36525</v>
      </c>
      <c r="B1053" s="154">
        <v>1.6012</v>
      </c>
      <c r="C1053" s="154">
        <v>2.5526</v>
      </c>
      <c r="D1053" s="154">
        <v>1.5819000000000001</v>
      </c>
      <c r="E1053" s="154">
        <v>1.0727</v>
      </c>
      <c r="F1053" s="154">
        <v>85.812700000000007</v>
      </c>
      <c r="G1053" s="154">
        <v>1.5423</v>
      </c>
      <c r="H1053" s="154">
        <v>19.129478260900001</v>
      </c>
      <c r="I1053" s="154">
        <v>2.1734999999999998</v>
      </c>
      <c r="J1053" s="154"/>
      <c r="L1053" s="152" t="str">
        <f>VLOOKUP($A1053,'SNB-ExchangeRateDaily'!$A$22:$I$11379,2,)</f>
        <v>M</v>
      </c>
      <c r="M1053" s="152" t="str">
        <f>VLOOKUP($A1053,'SNB-ExchangeRateDaily'!$A$22:$I$11379,3,)</f>
        <v>M</v>
      </c>
      <c r="N1053" s="152" t="str">
        <f>VLOOKUP($A1053,'SNB-ExchangeRateDaily'!$A$22:$I$11379,4,)</f>
        <v>M</v>
      </c>
      <c r="O1053" s="152" t="str">
        <f>VLOOKUP($A1053,'SNB-ExchangeRateDaily'!$A$22:$I$11379,5,)</f>
        <v>M</v>
      </c>
      <c r="P1053" s="152" t="str">
        <f>VLOOKUP($A1053,'SNB-ExchangeRateDaily'!$A$22:$I$11379,6,)</f>
        <v>M</v>
      </c>
      <c r="Q1053" s="152" t="str">
        <f>VLOOKUP($A1053,'SNB-ExchangeRateDaily'!$A$22:$I$11379,7,)</f>
        <v>M</v>
      </c>
      <c r="R1053" s="152">
        <f>VLOOKUP($A1053,'SNB-ExchangeRateDaily'!$A$22:$I$11379,8,)</f>
        <v>19.204000000000001</v>
      </c>
      <c r="S1053" s="152" t="str">
        <f>VLOOKUP($A1053,'SNB-ExchangeRateDaily'!$A$22:$I$11379,9,)</f>
        <v>M</v>
      </c>
    </row>
    <row r="1054" spans="1:19">
      <c r="A1054" s="155">
        <v>36556</v>
      </c>
      <c r="B1054" s="154">
        <v>1.6097000000000001</v>
      </c>
      <c r="C1054" s="154">
        <v>2.6002999999999998</v>
      </c>
      <c r="D1054" s="154">
        <v>1.5853999999999999</v>
      </c>
      <c r="E1054" s="154">
        <v>1.0946</v>
      </c>
      <c r="F1054" s="154">
        <v>87.988600000000005</v>
      </c>
      <c r="G1054" s="154">
        <v>1.5097</v>
      </c>
      <c r="H1054" s="154">
        <v>19.206809523800001</v>
      </c>
      <c r="I1054" s="154">
        <v>2.1753</v>
      </c>
      <c r="J1054" s="154"/>
      <c r="L1054" s="152">
        <f>VLOOKUP($A1054,'SNB-ExchangeRateDaily'!$A$22:$I$11379,2,)</f>
        <v>1.6093</v>
      </c>
      <c r="M1054" s="152">
        <f>VLOOKUP($A1054,'SNB-ExchangeRateDaily'!$A$22:$I$11379,3,)</f>
        <v>2.665</v>
      </c>
      <c r="N1054" s="152">
        <f>VLOOKUP($A1054,'SNB-ExchangeRateDaily'!$A$22:$I$11379,4,)</f>
        <v>1.6404999999999998</v>
      </c>
      <c r="O1054" s="152">
        <f>VLOOKUP($A1054,'SNB-ExchangeRateDaily'!$A$22:$I$11379,5,)</f>
        <v>1.1336999999999999</v>
      </c>
      <c r="P1054" s="152">
        <f>VLOOKUP($A1054,'SNB-ExchangeRateDaily'!$A$22:$I$11379,6,)</f>
        <v>92.01</v>
      </c>
      <c r="Q1054" s="152">
        <f>VLOOKUP($A1054,'SNB-ExchangeRateDaily'!$A$22:$I$11379,7,)</f>
        <v>1.5362</v>
      </c>
      <c r="R1054" s="152">
        <f>VLOOKUP($A1054,'SNB-ExchangeRateDaily'!$A$22:$I$11379,8,)</f>
        <v>20.007999999999999</v>
      </c>
      <c r="S1054" s="152">
        <f>VLOOKUP($A1054,'SNB-ExchangeRateDaily'!$A$22:$I$11379,9,)</f>
        <v>2.2208000000000001</v>
      </c>
    </row>
    <row r="1055" spans="1:19">
      <c r="A1055" s="155">
        <v>36585</v>
      </c>
      <c r="B1055" s="154">
        <v>1.6069</v>
      </c>
      <c r="C1055" s="154">
        <v>2.6126</v>
      </c>
      <c r="D1055" s="154">
        <v>1.6316000000000002</v>
      </c>
      <c r="E1055" s="154">
        <v>1.1240000000000001</v>
      </c>
      <c r="F1055" s="154">
        <v>91.870999999999995</v>
      </c>
      <c r="G1055" s="154">
        <v>1.4910000000000001</v>
      </c>
      <c r="H1055" s="154">
        <v>19.728047619000002</v>
      </c>
      <c r="I1055" s="154">
        <v>2.1976</v>
      </c>
      <c r="J1055" s="154"/>
      <c r="L1055" s="152">
        <f>VLOOKUP($A1055,'SNB-ExchangeRateDaily'!$A$22:$I$11379,2,)</f>
        <v>1.6066</v>
      </c>
      <c r="M1055" s="152">
        <f>VLOOKUP($A1055,'SNB-ExchangeRateDaily'!$A$22:$I$11379,3,)</f>
        <v>2.6234999999999999</v>
      </c>
      <c r="N1055" s="152">
        <f>VLOOKUP($A1055,'SNB-ExchangeRateDaily'!$A$22:$I$11379,4,)</f>
        <v>1.6440000000000001</v>
      </c>
      <c r="O1055" s="152">
        <f>VLOOKUP($A1055,'SNB-ExchangeRateDaily'!$A$22:$I$11379,5,)</f>
        <v>1.1311</v>
      </c>
      <c r="P1055" s="152">
        <f>VLOOKUP($A1055,'SNB-ExchangeRateDaily'!$A$22:$I$11379,6,)</f>
        <v>92.4</v>
      </c>
      <c r="Q1055" s="152">
        <f>VLOOKUP($A1055,'SNB-ExchangeRateDaily'!$A$22:$I$11379,7,)</f>
        <v>1.4931000000000001</v>
      </c>
      <c r="R1055" s="152">
        <f>VLOOKUP($A1055,'SNB-ExchangeRateDaily'!$A$22:$I$11379,8,)</f>
        <v>20.074999999999999</v>
      </c>
      <c r="S1055" s="152">
        <f>VLOOKUP($A1055,'SNB-ExchangeRateDaily'!$A$22:$I$11379,9,)</f>
        <v>2.2082000000000002</v>
      </c>
    </row>
    <row r="1056" spans="1:19">
      <c r="A1056" s="155">
        <v>36616</v>
      </c>
      <c r="B1056" s="154">
        <v>1.6046</v>
      </c>
      <c r="C1056" s="154">
        <v>2.6253000000000002</v>
      </c>
      <c r="D1056" s="154">
        <v>1.6616</v>
      </c>
      <c r="E1056" s="154">
        <v>1.1375999999999999</v>
      </c>
      <c r="F1056" s="154">
        <v>95.265199999999993</v>
      </c>
      <c r="G1056" s="154">
        <v>1.5592000000000001</v>
      </c>
      <c r="H1056" s="154">
        <v>20.089304347799999</v>
      </c>
      <c r="I1056" s="154">
        <v>2.2345999999999999</v>
      </c>
      <c r="J1056" s="154"/>
      <c r="L1056" s="152">
        <f>VLOOKUP($A1056,'SNB-ExchangeRateDaily'!$A$22:$I$11379,2,)</f>
        <v>1.5918000000000001</v>
      </c>
      <c r="M1056" s="152">
        <f>VLOOKUP($A1056,'SNB-ExchangeRateDaily'!$A$22:$I$11379,3,)</f>
        <v>2.6508000000000003</v>
      </c>
      <c r="N1056" s="152">
        <f>VLOOKUP($A1056,'SNB-ExchangeRateDaily'!$A$22:$I$11379,4,)</f>
        <v>1.6625999999999999</v>
      </c>
      <c r="O1056" s="152">
        <f>VLOOKUP($A1056,'SNB-ExchangeRateDaily'!$A$22:$I$11379,5,)</f>
        <v>1.1421000000000001</v>
      </c>
      <c r="P1056" s="152">
        <f>VLOOKUP($A1056,'SNB-ExchangeRateDaily'!$A$22:$I$11379,6,)</f>
        <v>95.2</v>
      </c>
      <c r="Q1056" s="152">
        <f>VLOOKUP($A1056,'SNB-ExchangeRateDaily'!$A$22:$I$11379,7,)</f>
        <v>1.5815999999999999</v>
      </c>
      <c r="R1056" s="152">
        <f>VLOOKUP($A1056,'SNB-ExchangeRateDaily'!$A$22:$I$11379,8,)</f>
        <v>20.085000000000001</v>
      </c>
      <c r="S1056" s="152">
        <f>VLOOKUP($A1056,'SNB-ExchangeRateDaily'!$A$22:$I$11379,9,)</f>
        <v>2.2476599999999998</v>
      </c>
    </row>
    <row r="1057" spans="1:19">
      <c r="A1057" s="155">
        <v>36646</v>
      </c>
      <c r="B1057" s="154">
        <v>1.5737999999999999</v>
      </c>
      <c r="C1057" s="154">
        <v>2.6286</v>
      </c>
      <c r="D1057" s="154">
        <v>1.6604999999999999</v>
      </c>
      <c r="E1057" s="154">
        <v>1.1320999999999999</v>
      </c>
      <c r="F1057" s="154">
        <v>94.038899999999998</v>
      </c>
      <c r="G1057" s="154">
        <v>1.5756999999999999</v>
      </c>
      <c r="H1057" s="154">
        <v>20.108899999999998</v>
      </c>
      <c r="I1057" s="154">
        <v>2.2265999999999999</v>
      </c>
      <c r="J1057" s="154"/>
      <c r="L1057" s="152" t="e">
        <f>VLOOKUP($A1057,'SNB-ExchangeRateDaily'!$A$22:$I$11379,2,)</f>
        <v>#N/A</v>
      </c>
      <c r="M1057" s="152" t="e">
        <f>VLOOKUP($A1057,'SNB-ExchangeRateDaily'!$A$22:$I$11379,3,)</f>
        <v>#N/A</v>
      </c>
      <c r="N1057" s="152" t="e">
        <f>VLOOKUP($A1057,'SNB-ExchangeRateDaily'!$A$22:$I$11379,4,)</f>
        <v>#N/A</v>
      </c>
      <c r="O1057" s="152" t="e">
        <f>VLOOKUP($A1057,'SNB-ExchangeRateDaily'!$A$22:$I$11379,5,)</f>
        <v>#N/A</v>
      </c>
      <c r="P1057" s="152" t="e">
        <f>VLOOKUP($A1057,'SNB-ExchangeRateDaily'!$A$22:$I$11379,6,)</f>
        <v>#N/A</v>
      </c>
      <c r="Q1057" s="152" t="e">
        <f>VLOOKUP($A1057,'SNB-ExchangeRateDaily'!$A$22:$I$11379,7,)</f>
        <v>#N/A</v>
      </c>
      <c r="R1057" s="152" t="e">
        <f>VLOOKUP($A1057,'SNB-ExchangeRateDaily'!$A$22:$I$11379,8,)</f>
        <v>#N/A</v>
      </c>
      <c r="S1057" s="152" t="e">
        <f>VLOOKUP($A1057,'SNB-ExchangeRateDaily'!$A$22:$I$11379,9,)</f>
        <v>#N/A</v>
      </c>
    </row>
    <row r="1058" spans="1:19">
      <c r="A1058" s="155">
        <v>36677</v>
      </c>
      <c r="B1058" s="154">
        <v>1.5565</v>
      </c>
      <c r="C1058" s="154">
        <v>2.5884999999999998</v>
      </c>
      <c r="D1058" s="154">
        <v>1.7164000000000001</v>
      </c>
      <c r="E1058" s="154">
        <v>1.1476</v>
      </c>
      <c r="F1058" s="154">
        <v>93.890900000000002</v>
      </c>
      <c r="G1058" s="154">
        <v>1.5866</v>
      </c>
      <c r="H1058" s="154">
        <v>20.727521739099998</v>
      </c>
      <c r="I1058" s="154">
        <v>2.2526999999999999</v>
      </c>
      <c r="J1058" s="154"/>
      <c r="L1058" s="152">
        <f>VLOOKUP($A1058,'SNB-ExchangeRateDaily'!$A$22:$I$11379,2,)</f>
        <v>1.5701000000000001</v>
      </c>
      <c r="M1058" s="152">
        <f>VLOOKUP($A1058,'SNB-ExchangeRateDaily'!$A$22:$I$11379,3,)</f>
        <v>2.5202</v>
      </c>
      <c r="N1058" s="152">
        <f>VLOOKUP($A1058,'SNB-ExchangeRateDaily'!$A$22:$I$11379,4,)</f>
        <v>1.6859999999999999</v>
      </c>
      <c r="O1058" s="152">
        <f>VLOOKUP($A1058,'SNB-ExchangeRateDaily'!$A$22:$I$11379,5,)</f>
        <v>1.1204000000000001</v>
      </c>
      <c r="P1058" s="152">
        <f>VLOOKUP($A1058,'SNB-ExchangeRateDaily'!$A$22:$I$11379,6,)</f>
        <v>92</v>
      </c>
      <c r="Q1058" s="152">
        <f>VLOOKUP($A1058,'SNB-ExchangeRateDaily'!$A$22:$I$11379,7,)</f>
        <v>1.5718999999999999</v>
      </c>
      <c r="R1058" s="152">
        <f>VLOOKUP($A1058,'SNB-ExchangeRateDaily'!$A$22:$I$11379,8,)</f>
        <v>20.324000000000002</v>
      </c>
      <c r="S1058" s="152">
        <f>VLOOKUP($A1058,'SNB-ExchangeRateDaily'!$A$22:$I$11379,9,)</f>
        <v>2.2281900000000001</v>
      </c>
    </row>
    <row r="1059" spans="1:19">
      <c r="A1059" s="155">
        <v>36707</v>
      </c>
      <c r="B1059" s="154">
        <v>1.5598000000000001</v>
      </c>
      <c r="C1059" s="154">
        <v>2.4784999999999999</v>
      </c>
      <c r="D1059" s="154">
        <v>1.6419000000000001</v>
      </c>
      <c r="E1059" s="154">
        <v>1.1115999999999999</v>
      </c>
      <c r="F1059" s="154">
        <v>90.66</v>
      </c>
      <c r="G1059" s="154">
        <v>1.5488</v>
      </c>
      <c r="H1059" s="154">
        <v>19.844727272699998</v>
      </c>
      <c r="I1059" s="154">
        <v>2.1875</v>
      </c>
      <c r="J1059" s="154"/>
      <c r="L1059" s="152">
        <f>VLOOKUP($A1059,'SNB-ExchangeRateDaily'!$A$22:$I$11379,2,)</f>
        <v>1.5583</v>
      </c>
      <c r="M1059" s="152">
        <f>VLOOKUP($A1059,'SNB-ExchangeRateDaily'!$A$22:$I$11379,3,)</f>
        <v>2.4580000000000002</v>
      </c>
      <c r="N1059" s="152">
        <f>VLOOKUP($A1059,'SNB-ExchangeRateDaily'!$A$22:$I$11379,4,)</f>
        <v>1.625</v>
      </c>
      <c r="O1059" s="152">
        <f>VLOOKUP($A1059,'SNB-ExchangeRateDaily'!$A$22:$I$11379,5,)</f>
        <v>1.0961000000000001</v>
      </c>
      <c r="P1059" s="152">
        <f>VLOOKUP($A1059,'SNB-ExchangeRateDaily'!$A$22:$I$11379,6,)</f>
        <v>89.5</v>
      </c>
      <c r="Q1059" s="152">
        <f>VLOOKUP($A1059,'SNB-ExchangeRateDaily'!$A$22:$I$11379,7,)</f>
        <v>1.5406</v>
      </c>
      <c r="R1059" s="152">
        <f>VLOOKUP($A1059,'SNB-ExchangeRateDaily'!$A$22:$I$11379,8,)</f>
        <v>19.701999999999998</v>
      </c>
      <c r="S1059" s="152">
        <f>VLOOKUP($A1059,'SNB-ExchangeRateDaily'!$A$22:$I$11379,9,)</f>
        <v>2.17482</v>
      </c>
    </row>
    <row r="1060" spans="1:19">
      <c r="A1060" s="155">
        <v>36738</v>
      </c>
      <c r="B1060" s="154">
        <v>1.5508</v>
      </c>
      <c r="C1060" s="154">
        <v>2.4874999999999998</v>
      </c>
      <c r="D1060" s="154">
        <v>1.6488</v>
      </c>
      <c r="E1060" s="154">
        <v>1.1153</v>
      </c>
      <c r="F1060" s="154">
        <v>91.5762</v>
      </c>
      <c r="G1060" s="154">
        <v>1.5272999999999999</v>
      </c>
      <c r="H1060" s="154">
        <v>19.935285714300001</v>
      </c>
      <c r="I1060" s="154">
        <v>2.1836000000000002</v>
      </c>
      <c r="J1060" s="154"/>
      <c r="L1060" s="152">
        <f>VLOOKUP($A1060,'SNB-ExchangeRateDaily'!$A$22:$I$11379,2,)</f>
        <v>1.5483</v>
      </c>
      <c r="M1060" s="152">
        <f>VLOOKUP($A1060,'SNB-ExchangeRateDaily'!$A$22:$I$11379,3,)</f>
        <v>2.5114999999999998</v>
      </c>
      <c r="N1060" s="152">
        <f>VLOOKUP($A1060,'SNB-ExchangeRateDaily'!$A$22:$I$11379,4,)</f>
        <v>1.6757</v>
      </c>
      <c r="O1060" s="152">
        <f>VLOOKUP($A1060,'SNB-ExchangeRateDaily'!$A$22:$I$11379,5,)</f>
        <v>1.1327</v>
      </c>
      <c r="P1060" s="152">
        <f>VLOOKUP($A1060,'SNB-ExchangeRateDaily'!$A$22:$I$11379,6,)</f>
        <v>93.7</v>
      </c>
      <c r="Q1060" s="152">
        <f>VLOOKUP($A1060,'SNB-ExchangeRateDaily'!$A$22:$I$11379,7,)</f>
        <v>1.5298</v>
      </c>
      <c r="R1060" s="152">
        <f>VLOOKUP($A1060,'SNB-ExchangeRateDaily'!$A$22:$I$11379,8,)</f>
        <v>20.138000000000002</v>
      </c>
      <c r="S1060" s="152">
        <f>VLOOKUP($A1060,'SNB-ExchangeRateDaily'!$A$22:$I$11379,9,)</f>
        <v>2.19868</v>
      </c>
    </row>
    <row r="1061" spans="1:19">
      <c r="A1061" s="155">
        <v>36769</v>
      </c>
      <c r="B1061" s="154">
        <v>1.5512000000000001</v>
      </c>
      <c r="C1061" s="154">
        <v>2.5537999999999998</v>
      </c>
      <c r="D1061" s="154">
        <v>1.7154</v>
      </c>
      <c r="E1061" s="154">
        <v>1.157</v>
      </c>
      <c r="F1061" s="154">
        <v>94.759100000000004</v>
      </c>
      <c r="G1061" s="154">
        <v>1.5883</v>
      </c>
      <c r="H1061" s="154">
        <v>20.720869565200001</v>
      </c>
      <c r="I1061" s="154">
        <v>2.2431000000000001</v>
      </c>
      <c r="J1061" s="154"/>
      <c r="L1061" s="152">
        <f>VLOOKUP($A1061,'SNB-ExchangeRateDaily'!$A$22:$I$11379,2,)</f>
        <v>1.5476000000000001</v>
      </c>
      <c r="M1061" s="152">
        <f>VLOOKUP($A1061,'SNB-ExchangeRateDaily'!$A$22:$I$11379,3,)</f>
        <v>2.5188999999999999</v>
      </c>
      <c r="N1061" s="152">
        <f>VLOOKUP($A1061,'SNB-ExchangeRateDaily'!$A$22:$I$11379,4,)</f>
        <v>1.7323</v>
      </c>
      <c r="O1061" s="152">
        <f>VLOOKUP($A1061,'SNB-ExchangeRateDaily'!$A$22:$I$11379,5,)</f>
        <v>1.1738</v>
      </c>
      <c r="P1061" s="152">
        <f>VLOOKUP($A1061,'SNB-ExchangeRateDaily'!$A$22:$I$11379,6,)</f>
        <v>94.9</v>
      </c>
      <c r="Q1061" s="152">
        <f>VLOOKUP($A1061,'SNB-ExchangeRateDaily'!$A$22:$I$11379,7,)</f>
        <v>1.6273</v>
      </c>
      <c r="R1061" s="152">
        <f>VLOOKUP($A1061,'SNB-ExchangeRateDaily'!$A$22:$I$11379,8,)</f>
        <v>21.064</v>
      </c>
      <c r="S1061" s="152">
        <f>VLOOKUP($A1061,'SNB-ExchangeRateDaily'!$A$22:$I$11379,9,)</f>
        <v>2.2625199999999999</v>
      </c>
    </row>
    <row r="1062" spans="1:19">
      <c r="A1062" s="155">
        <v>36799</v>
      </c>
      <c r="B1062" s="154">
        <v>1.53</v>
      </c>
      <c r="C1062" s="154">
        <v>2.5164</v>
      </c>
      <c r="D1062" s="154">
        <v>1.7551999999999999</v>
      </c>
      <c r="E1062" s="154">
        <v>1.1826000000000001</v>
      </c>
      <c r="F1062" s="154">
        <v>95.514300000000006</v>
      </c>
      <c r="G1062" s="154">
        <v>1.6435999999999999</v>
      </c>
      <c r="H1062" s="154">
        <v>21.220238095199999</v>
      </c>
      <c r="I1062" s="154">
        <v>2.2743000000000002</v>
      </c>
      <c r="J1062" s="154"/>
      <c r="L1062" s="152" t="e">
        <f>VLOOKUP($A1062,'SNB-ExchangeRateDaily'!$A$22:$I$11379,2,)</f>
        <v>#N/A</v>
      </c>
      <c r="M1062" s="152" t="e">
        <f>VLOOKUP($A1062,'SNB-ExchangeRateDaily'!$A$22:$I$11379,3,)</f>
        <v>#N/A</v>
      </c>
      <c r="N1062" s="152" t="e">
        <f>VLOOKUP($A1062,'SNB-ExchangeRateDaily'!$A$22:$I$11379,4,)</f>
        <v>#N/A</v>
      </c>
      <c r="O1062" s="152" t="e">
        <f>VLOOKUP($A1062,'SNB-ExchangeRateDaily'!$A$22:$I$11379,5,)</f>
        <v>#N/A</v>
      </c>
      <c r="P1062" s="152" t="e">
        <f>VLOOKUP($A1062,'SNB-ExchangeRateDaily'!$A$22:$I$11379,6,)</f>
        <v>#N/A</v>
      </c>
      <c r="Q1062" s="152" t="e">
        <f>VLOOKUP($A1062,'SNB-ExchangeRateDaily'!$A$22:$I$11379,7,)</f>
        <v>#N/A</v>
      </c>
      <c r="R1062" s="152" t="e">
        <f>VLOOKUP($A1062,'SNB-ExchangeRateDaily'!$A$22:$I$11379,8,)</f>
        <v>#N/A</v>
      </c>
      <c r="S1062" s="152" t="e">
        <f>VLOOKUP($A1062,'SNB-ExchangeRateDaily'!$A$22:$I$11379,9,)</f>
        <v>#N/A</v>
      </c>
    </row>
    <row r="1063" spans="1:19">
      <c r="A1063" s="155">
        <v>36830</v>
      </c>
      <c r="B1063" s="154">
        <v>1.5133000000000001</v>
      </c>
      <c r="C1063" s="154">
        <v>2.5670999999999999</v>
      </c>
      <c r="D1063" s="154">
        <v>1.7685</v>
      </c>
      <c r="E1063" s="154">
        <v>1.1701999999999999</v>
      </c>
      <c r="F1063" s="154">
        <v>94.195499999999996</v>
      </c>
      <c r="G1063" s="154">
        <v>1.6311</v>
      </c>
      <c r="H1063" s="154">
        <v>21.4223636364</v>
      </c>
      <c r="I1063" s="154">
        <v>2.2772000000000001</v>
      </c>
      <c r="J1063" s="154"/>
      <c r="L1063" s="152">
        <f>VLOOKUP($A1063,'SNB-ExchangeRateDaily'!$A$22:$I$11379,2,)</f>
        <v>1.5194999999999999</v>
      </c>
      <c r="M1063" s="152">
        <f>VLOOKUP($A1063,'SNB-ExchangeRateDaily'!$A$22:$I$11379,3,)</f>
        <v>2.6214</v>
      </c>
      <c r="N1063" s="152">
        <f>VLOOKUP($A1063,'SNB-ExchangeRateDaily'!$A$22:$I$11379,4,)</f>
        <v>1.8086</v>
      </c>
      <c r="O1063" s="152">
        <f>VLOOKUP($A1063,'SNB-ExchangeRateDaily'!$A$22:$I$11379,5,)</f>
        <v>1.1808000000000001</v>
      </c>
      <c r="P1063" s="152">
        <f>VLOOKUP($A1063,'SNB-ExchangeRateDaily'!$A$22:$I$11379,6,)</f>
        <v>94.5</v>
      </c>
      <c r="Q1063" s="152">
        <f>VLOOKUP($A1063,'SNB-ExchangeRateDaily'!$A$22:$I$11379,7,)</f>
        <v>1.6596</v>
      </c>
      <c r="R1063" s="152">
        <f>VLOOKUP($A1063,'SNB-ExchangeRateDaily'!$A$22:$I$11379,8,)</f>
        <v>21.724</v>
      </c>
      <c r="S1063" s="152">
        <f>VLOOKUP($A1063,'SNB-ExchangeRateDaily'!$A$22:$I$11379,9,)</f>
        <v>2.3129200000000001</v>
      </c>
    </row>
    <row r="1064" spans="1:19">
      <c r="A1064" s="155">
        <v>36860</v>
      </c>
      <c r="B1064" s="154">
        <v>1.5213000000000001</v>
      </c>
      <c r="C1064" s="154">
        <v>2.5338000000000003</v>
      </c>
      <c r="D1064" s="154">
        <v>1.7766999999999999</v>
      </c>
      <c r="E1064" s="154">
        <v>1.1522999999999999</v>
      </c>
      <c r="F1064" s="154">
        <v>91.2727</v>
      </c>
      <c r="G1064" s="154">
        <v>1.6316000000000002</v>
      </c>
      <c r="H1064" s="154">
        <v>21.487909090900001</v>
      </c>
      <c r="I1064" s="154">
        <v>2.2784</v>
      </c>
      <c r="J1064" s="154"/>
      <c r="L1064" s="152">
        <f>VLOOKUP($A1064,'SNB-ExchangeRateDaily'!$A$22:$I$11379,2,)</f>
        <v>1.5066000000000002</v>
      </c>
      <c r="M1064" s="152">
        <f>VLOOKUP($A1064,'SNB-ExchangeRateDaily'!$A$22:$I$11379,3,)</f>
        <v>2.4624000000000001</v>
      </c>
      <c r="N1064" s="152">
        <f>VLOOKUP($A1064,'SNB-ExchangeRateDaily'!$A$22:$I$11379,4,)</f>
        <v>1.732</v>
      </c>
      <c r="O1064" s="152">
        <f>VLOOKUP($A1064,'SNB-ExchangeRateDaily'!$A$22:$I$11379,5,)</f>
        <v>1.1234999999999999</v>
      </c>
      <c r="P1064" s="152">
        <f>VLOOKUP($A1064,'SNB-ExchangeRateDaily'!$A$22:$I$11379,6,)</f>
        <v>88.5</v>
      </c>
      <c r="Q1064" s="152">
        <f>VLOOKUP($A1064,'SNB-ExchangeRateDaily'!$A$22:$I$11379,7,)</f>
        <v>1.5653000000000001</v>
      </c>
      <c r="R1064" s="152">
        <f>VLOOKUP($A1064,'SNB-ExchangeRateDaily'!$A$22:$I$11379,8,)</f>
        <v>20.936</v>
      </c>
      <c r="S1064" s="152">
        <f>VLOOKUP($A1064,'SNB-ExchangeRateDaily'!$A$22:$I$11379,9,)</f>
        <v>2.2248600000000001</v>
      </c>
    </row>
    <row r="1065" spans="1:19">
      <c r="A1065" s="155">
        <v>36891</v>
      </c>
      <c r="B1065" s="154">
        <v>1.5135000000000001</v>
      </c>
      <c r="C1065" s="154">
        <v>2.4655</v>
      </c>
      <c r="D1065" s="154">
        <v>1.6874</v>
      </c>
      <c r="E1065" s="154">
        <v>1.1066</v>
      </c>
      <c r="F1065" s="154">
        <v>85.826300000000003</v>
      </c>
      <c r="G1065" s="154">
        <v>1.5051999999999999</v>
      </c>
      <c r="H1065" s="154">
        <v>20.3181428571</v>
      </c>
      <c r="I1065" s="154">
        <v>2.1844000000000001</v>
      </c>
      <c r="J1065" s="154"/>
      <c r="L1065" s="152" t="e">
        <f>VLOOKUP($A1065,'SNB-ExchangeRateDaily'!$A$22:$I$11379,2,)</f>
        <v>#N/A</v>
      </c>
      <c r="M1065" s="152" t="e">
        <f>VLOOKUP($A1065,'SNB-ExchangeRateDaily'!$A$22:$I$11379,3,)</f>
        <v>#N/A</v>
      </c>
      <c r="N1065" s="152" t="e">
        <f>VLOOKUP($A1065,'SNB-ExchangeRateDaily'!$A$22:$I$11379,4,)</f>
        <v>#N/A</v>
      </c>
      <c r="O1065" s="152" t="e">
        <f>VLOOKUP($A1065,'SNB-ExchangeRateDaily'!$A$22:$I$11379,5,)</f>
        <v>#N/A</v>
      </c>
      <c r="P1065" s="152" t="e">
        <f>VLOOKUP($A1065,'SNB-ExchangeRateDaily'!$A$22:$I$11379,6,)</f>
        <v>#N/A</v>
      </c>
      <c r="Q1065" s="152" t="e">
        <f>VLOOKUP($A1065,'SNB-ExchangeRateDaily'!$A$22:$I$11379,7,)</f>
        <v>#N/A</v>
      </c>
      <c r="R1065" s="152" t="e">
        <f>VLOOKUP($A1065,'SNB-ExchangeRateDaily'!$A$22:$I$11379,8,)</f>
        <v>#N/A</v>
      </c>
      <c r="S1065" s="152" t="e">
        <f>VLOOKUP($A1065,'SNB-ExchangeRateDaily'!$A$22:$I$11379,9,)</f>
        <v>#N/A</v>
      </c>
    </row>
    <row r="1066" spans="1:19">
      <c r="A1066" s="155">
        <v>36922</v>
      </c>
      <c r="B1066" s="154">
        <v>1.5291000000000001</v>
      </c>
      <c r="C1066" s="154">
        <v>2.407</v>
      </c>
      <c r="D1066" s="154">
        <v>1.6291</v>
      </c>
      <c r="E1066" s="154">
        <v>1.0835999999999999</v>
      </c>
      <c r="F1066" s="154">
        <v>83.238100000000003</v>
      </c>
      <c r="G1066" s="154">
        <v>1.3933</v>
      </c>
      <c r="H1066" s="154">
        <v>19.675304347800001</v>
      </c>
      <c r="I1066" s="154">
        <v>2.1217000000000001</v>
      </c>
      <c r="J1066" s="154"/>
      <c r="L1066" s="152">
        <f>VLOOKUP($A1066,'SNB-ExchangeRateDaily'!$A$22:$I$11379,2,)</f>
        <v>1.5270999999999999</v>
      </c>
      <c r="M1066" s="152">
        <f>VLOOKUP($A1066,'SNB-ExchangeRateDaily'!$A$22:$I$11379,3,)</f>
        <v>2.4016000000000002</v>
      </c>
      <c r="N1066" s="152">
        <f>VLOOKUP($A1066,'SNB-ExchangeRateDaily'!$A$22:$I$11379,4,)</f>
        <v>1.6427</v>
      </c>
      <c r="O1066" s="152">
        <f>VLOOKUP($A1066,'SNB-ExchangeRateDaily'!$A$22:$I$11379,5,)</f>
        <v>1.0927</v>
      </c>
      <c r="P1066" s="152">
        <f>VLOOKUP($A1066,'SNB-ExchangeRateDaily'!$A$22:$I$11379,6,)</f>
        <v>83.6</v>
      </c>
      <c r="Q1066" s="152">
        <f>VLOOKUP($A1066,'SNB-ExchangeRateDaily'!$A$22:$I$11379,7,)</f>
        <v>1.4138999999999999</v>
      </c>
      <c r="R1066" s="152">
        <f>VLOOKUP($A1066,'SNB-ExchangeRateDaily'!$A$22:$I$11379,8,)</f>
        <v>19.834</v>
      </c>
      <c r="S1066" s="152">
        <f>VLOOKUP($A1066,'SNB-ExchangeRateDaily'!$A$22:$I$11379,9,)</f>
        <v>2.1347399999999999</v>
      </c>
    </row>
    <row r="1067" spans="1:19">
      <c r="A1067" s="155">
        <v>36950</v>
      </c>
      <c r="B1067" s="154">
        <v>1.5354999999999999</v>
      </c>
      <c r="C1067" s="154">
        <v>2.4220000000000002</v>
      </c>
      <c r="D1067" s="154">
        <v>1.6661000000000001</v>
      </c>
      <c r="E1067" s="154">
        <v>1.0949</v>
      </c>
      <c r="F1067" s="154">
        <v>83.105000000000004</v>
      </c>
      <c r="G1067" s="154">
        <v>1.4340999999999999</v>
      </c>
      <c r="H1067" s="154">
        <v>20.151450000000001</v>
      </c>
      <c r="I1067" s="154">
        <v>2.1560999999999999</v>
      </c>
      <c r="J1067" s="154"/>
      <c r="L1067" s="152">
        <f>VLOOKUP($A1067,'SNB-ExchangeRateDaily'!$A$22:$I$11379,2,)</f>
        <v>1.54</v>
      </c>
      <c r="M1067" s="152">
        <f>VLOOKUP($A1067,'SNB-ExchangeRateDaily'!$A$22:$I$11379,3,)</f>
        <v>2.4142999999999999</v>
      </c>
      <c r="N1067" s="152">
        <f>VLOOKUP($A1067,'SNB-ExchangeRateDaily'!$A$22:$I$11379,4,)</f>
        <v>1.6722999999999999</v>
      </c>
      <c r="O1067" s="152">
        <f>VLOOKUP($A1067,'SNB-ExchangeRateDaily'!$A$22:$I$11379,5,)</f>
        <v>1.0947</v>
      </c>
      <c r="P1067" s="152">
        <f>VLOOKUP($A1067,'SNB-ExchangeRateDaily'!$A$22:$I$11379,6,)</f>
        <v>81.8</v>
      </c>
      <c r="Q1067" s="152">
        <f>VLOOKUP($A1067,'SNB-ExchangeRateDaily'!$A$22:$I$11379,7,)</f>
        <v>1.4297</v>
      </c>
      <c r="R1067" s="152">
        <f>VLOOKUP($A1067,'SNB-ExchangeRateDaily'!$A$22:$I$11379,8,)</f>
        <v>20.149000000000001</v>
      </c>
      <c r="S1067" s="152">
        <f>VLOOKUP($A1067,'SNB-ExchangeRateDaily'!$A$22:$I$11379,9,)</f>
        <v>2.1555900000000001</v>
      </c>
    </row>
    <row r="1068" spans="1:19">
      <c r="A1068" s="155">
        <v>36981</v>
      </c>
      <c r="B1068" s="154">
        <v>1.5356999999999998</v>
      </c>
      <c r="C1068" s="154">
        <v>2.4394999999999998</v>
      </c>
      <c r="D1068" s="154">
        <v>1.6878</v>
      </c>
      <c r="E1068" s="154">
        <v>1.0844</v>
      </c>
      <c r="F1068" s="154">
        <v>80.840900000000005</v>
      </c>
      <c r="G1068" s="154">
        <v>1.3912</v>
      </c>
      <c r="H1068" s="154">
        <v>20.434363636400001</v>
      </c>
      <c r="I1068" s="154">
        <v>2.1606000000000001</v>
      </c>
      <c r="J1068" s="154"/>
      <c r="L1068" s="152" t="e">
        <f>VLOOKUP($A1068,'SNB-ExchangeRateDaily'!$A$22:$I$11379,2,)</f>
        <v>#N/A</v>
      </c>
      <c r="M1068" s="152" t="e">
        <f>VLOOKUP($A1068,'SNB-ExchangeRateDaily'!$A$22:$I$11379,3,)</f>
        <v>#N/A</v>
      </c>
      <c r="N1068" s="152" t="e">
        <f>VLOOKUP($A1068,'SNB-ExchangeRateDaily'!$A$22:$I$11379,4,)</f>
        <v>#N/A</v>
      </c>
      <c r="O1068" s="152" t="e">
        <f>VLOOKUP($A1068,'SNB-ExchangeRateDaily'!$A$22:$I$11379,5,)</f>
        <v>#N/A</v>
      </c>
      <c r="P1068" s="152" t="e">
        <f>VLOOKUP($A1068,'SNB-ExchangeRateDaily'!$A$22:$I$11379,6,)</f>
        <v>#N/A</v>
      </c>
      <c r="Q1068" s="152" t="e">
        <f>VLOOKUP($A1068,'SNB-ExchangeRateDaily'!$A$22:$I$11379,7,)</f>
        <v>#N/A</v>
      </c>
      <c r="R1068" s="152" t="e">
        <f>VLOOKUP($A1068,'SNB-ExchangeRateDaily'!$A$22:$I$11379,8,)</f>
        <v>#N/A</v>
      </c>
      <c r="S1068" s="152" t="e">
        <f>VLOOKUP($A1068,'SNB-ExchangeRateDaily'!$A$22:$I$11379,9,)</f>
        <v>#N/A</v>
      </c>
    </row>
    <row r="1069" spans="1:19">
      <c r="A1069" s="155">
        <v>37011</v>
      </c>
      <c r="B1069" s="154">
        <v>1.5286999999999999</v>
      </c>
      <c r="C1069" s="154">
        <v>2.4563000000000001</v>
      </c>
      <c r="D1069" s="154">
        <v>1.712</v>
      </c>
      <c r="E1069" s="154">
        <v>1.0976999999999999</v>
      </c>
      <c r="F1069" s="154">
        <v>77.989500000000007</v>
      </c>
      <c r="G1069" s="154">
        <v>1.3834</v>
      </c>
      <c r="H1069" s="154">
        <v>20.690190476200002</v>
      </c>
      <c r="I1069" s="154">
        <v>2.1726000000000001</v>
      </c>
      <c r="J1069" s="154"/>
      <c r="L1069" s="152">
        <f>VLOOKUP($A1069,'SNB-ExchangeRateDaily'!$A$22:$I$11379,2,)</f>
        <v>1.5371000000000001</v>
      </c>
      <c r="M1069" s="152">
        <f>VLOOKUP($A1069,'SNB-ExchangeRateDaily'!$A$22:$I$11379,3,)</f>
        <v>2.4765999999999999</v>
      </c>
      <c r="N1069" s="152">
        <f>VLOOKUP($A1069,'SNB-ExchangeRateDaily'!$A$22:$I$11379,4,)</f>
        <v>1.7250999999999999</v>
      </c>
      <c r="O1069" s="152">
        <f>VLOOKUP($A1069,'SNB-ExchangeRateDaily'!$A$22:$I$11379,5,)</f>
        <v>1.1179000000000001</v>
      </c>
      <c r="P1069" s="152">
        <f>VLOOKUP($A1069,'SNB-ExchangeRateDaily'!$A$22:$I$11379,6,)</f>
        <v>78.3</v>
      </c>
      <c r="Q1069" s="152">
        <f>VLOOKUP($A1069,'SNB-ExchangeRateDaily'!$A$22:$I$11379,7,)</f>
        <v>1.3940999999999999</v>
      </c>
      <c r="R1069" s="152">
        <f>VLOOKUP($A1069,'SNB-ExchangeRateDaily'!$A$22:$I$11379,8,)</f>
        <v>20.975999999999999</v>
      </c>
      <c r="S1069" s="152" t="str">
        <f>VLOOKUP($A1069,'SNB-ExchangeRateDaily'!$A$22:$I$11379,9,)</f>
        <v>M</v>
      </c>
    </row>
    <row r="1070" spans="1:19">
      <c r="A1070" s="155">
        <v>37042</v>
      </c>
      <c r="B1070" s="154">
        <v>1.5337000000000001</v>
      </c>
      <c r="C1070" s="154">
        <v>2.4975000000000001</v>
      </c>
      <c r="D1070" s="154">
        <v>1.7519</v>
      </c>
      <c r="E1070" s="154">
        <v>1.1366000000000001</v>
      </c>
      <c r="F1070" s="154">
        <v>76.5762</v>
      </c>
      <c r="G1070" s="154">
        <v>1.4382999999999999</v>
      </c>
      <c r="H1070" s="154">
        <v>21.179608695700001</v>
      </c>
      <c r="I1070" s="154">
        <v>2.2120000000000002</v>
      </c>
      <c r="J1070" s="154"/>
      <c r="L1070" s="152">
        <f>VLOOKUP($A1070,'SNB-ExchangeRateDaily'!$A$22:$I$11379,2,)</f>
        <v>1.5207000000000002</v>
      </c>
      <c r="M1070" s="152">
        <f>VLOOKUP($A1070,'SNB-ExchangeRateDaily'!$A$22:$I$11379,3,)</f>
        <v>2.5449000000000002</v>
      </c>
      <c r="N1070" s="152">
        <f>VLOOKUP($A1070,'SNB-ExchangeRateDaily'!$A$22:$I$11379,4,)</f>
        <v>1.796</v>
      </c>
      <c r="O1070" s="152">
        <f>VLOOKUP($A1070,'SNB-ExchangeRateDaily'!$A$22:$I$11379,5,)</f>
        <v>1.1613</v>
      </c>
      <c r="P1070" s="152">
        <f>VLOOKUP($A1070,'SNB-ExchangeRateDaily'!$A$22:$I$11379,6,)</f>
        <v>76.7</v>
      </c>
      <c r="Q1070" s="152">
        <f>VLOOKUP($A1070,'SNB-ExchangeRateDaily'!$A$22:$I$11379,7,)</f>
        <v>1.5101</v>
      </c>
      <c r="R1070" s="152">
        <f>VLOOKUP($A1070,'SNB-ExchangeRateDaily'!$A$22:$I$11379,8,)</f>
        <v>21.71</v>
      </c>
      <c r="S1070" s="152">
        <f>VLOOKUP($A1070,'SNB-ExchangeRateDaily'!$A$22:$I$11379,9,)</f>
        <v>2.2494499999999999</v>
      </c>
    </row>
    <row r="1071" spans="1:19">
      <c r="A1071" s="155">
        <v>37072</v>
      </c>
      <c r="B1071" s="154">
        <v>1.5225</v>
      </c>
      <c r="C1071" s="154">
        <v>2.4986000000000002</v>
      </c>
      <c r="D1071" s="154">
        <v>1.7827</v>
      </c>
      <c r="E1071" s="154">
        <v>1.1691</v>
      </c>
      <c r="F1071" s="154">
        <v>74.885000000000005</v>
      </c>
      <c r="G1071" s="154">
        <v>1.4571000000000001</v>
      </c>
      <c r="H1071" s="154">
        <v>21.5672380952</v>
      </c>
      <c r="I1071" s="154">
        <v>2.2301000000000002</v>
      </c>
      <c r="J1071" s="154"/>
      <c r="L1071" s="152" t="e">
        <f>VLOOKUP($A1071,'SNB-ExchangeRateDaily'!$A$22:$I$11379,2,)</f>
        <v>#N/A</v>
      </c>
      <c r="M1071" s="152" t="e">
        <f>VLOOKUP($A1071,'SNB-ExchangeRateDaily'!$A$22:$I$11379,3,)</f>
        <v>#N/A</v>
      </c>
      <c r="N1071" s="152" t="e">
        <f>VLOOKUP($A1071,'SNB-ExchangeRateDaily'!$A$22:$I$11379,4,)</f>
        <v>#N/A</v>
      </c>
      <c r="O1071" s="152" t="e">
        <f>VLOOKUP($A1071,'SNB-ExchangeRateDaily'!$A$22:$I$11379,5,)</f>
        <v>#N/A</v>
      </c>
      <c r="P1071" s="152" t="e">
        <f>VLOOKUP($A1071,'SNB-ExchangeRateDaily'!$A$22:$I$11379,6,)</f>
        <v>#N/A</v>
      </c>
      <c r="Q1071" s="152" t="e">
        <f>VLOOKUP($A1071,'SNB-ExchangeRateDaily'!$A$22:$I$11379,7,)</f>
        <v>#N/A</v>
      </c>
      <c r="R1071" s="152" t="e">
        <f>VLOOKUP($A1071,'SNB-ExchangeRateDaily'!$A$22:$I$11379,8,)</f>
        <v>#N/A</v>
      </c>
      <c r="S1071" s="152" t="e">
        <f>VLOOKUP($A1071,'SNB-ExchangeRateDaily'!$A$22:$I$11379,9,)</f>
        <v>#N/A</v>
      </c>
    </row>
    <row r="1072" spans="1:19">
      <c r="A1072" s="155">
        <v>37103</v>
      </c>
      <c r="B1072" s="154">
        <v>1.5133999999999999</v>
      </c>
      <c r="C1072" s="154">
        <v>2.4866999999999999</v>
      </c>
      <c r="D1072" s="154">
        <v>1.7602</v>
      </c>
      <c r="E1072" s="154">
        <v>1.1514</v>
      </c>
      <c r="F1072" s="154">
        <v>71.609099999999998</v>
      </c>
      <c r="G1072" s="154">
        <v>1.4129</v>
      </c>
      <c r="H1072" s="154">
        <v>21.241909090899998</v>
      </c>
      <c r="I1072" s="154">
        <v>2.1995</v>
      </c>
      <c r="J1072" s="154"/>
      <c r="L1072" s="152">
        <f>VLOOKUP($A1072,'SNB-ExchangeRateDaily'!$A$22:$I$11379,2,)</f>
        <v>1.5106999999999999</v>
      </c>
      <c r="M1072" s="152">
        <f>VLOOKUP($A1072,'SNB-ExchangeRateDaily'!$A$22:$I$11379,3,)</f>
        <v>2.4601999999999999</v>
      </c>
      <c r="N1072" s="152">
        <f>VLOOKUP($A1072,'SNB-ExchangeRateDaily'!$A$22:$I$11379,4,)</f>
        <v>1.7256</v>
      </c>
      <c r="O1072" s="152">
        <f>VLOOKUP($A1072,'SNB-ExchangeRateDaily'!$A$22:$I$11379,5,)</f>
        <v>1.1295999999999999</v>
      </c>
      <c r="P1072" s="152">
        <f>VLOOKUP($A1072,'SNB-ExchangeRateDaily'!$A$22:$I$11379,6,)</f>
        <v>71.099999999999994</v>
      </c>
      <c r="Q1072" s="152">
        <f>VLOOKUP($A1072,'SNB-ExchangeRateDaily'!$A$22:$I$11379,7,)</f>
        <v>1.383</v>
      </c>
      <c r="R1072" s="152">
        <f>VLOOKUP($A1072,'SNB-ExchangeRateDaily'!$A$22:$I$11379,8,)</f>
        <v>20.904</v>
      </c>
      <c r="S1072" s="152">
        <f>VLOOKUP($A1072,'SNB-ExchangeRateDaily'!$A$22:$I$11379,9,)</f>
        <v>2.1700599999999999</v>
      </c>
    </row>
    <row r="1073" spans="1:19">
      <c r="A1073" s="155">
        <v>37134</v>
      </c>
      <c r="B1073" s="154">
        <v>1.5144</v>
      </c>
      <c r="C1073" s="154">
        <v>2.4137</v>
      </c>
      <c r="D1073" s="154">
        <v>1.6798999999999999</v>
      </c>
      <c r="E1073" s="154">
        <v>1.0916999999999999</v>
      </c>
      <c r="F1073" s="154">
        <v>66.945499999999996</v>
      </c>
      <c r="G1073" s="154">
        <v>1.3841000000000001</v>
      </c>
      <c r="H1073" s="154">
        <v>20.294913043499999</v>
      </c>
      <c r="I1073" s="154">
        <v>2.1436999999999999</v>
      </c>
      <c r="J1073" s="154"/>
      <c r="L1073" s="152">
        <f>VLOOKUP($A1073,'SNB-ExchangeRateDaily'!$A$22:$I$11379,2,)</f>
        <v>1.5159</v>
      </c>
      <c r="M1073" s="152">
        <f>VLOOKUP($A1073,'SNB-ExchangeRateDaily'!$A$22:$I$11379,3,)</f>
        <v>2.4112</v>
      </c>
      <c r="N1073" s="152">
        <f>VLOOKUP($A1073,'SNB-ExchangeRateDaily'!$A$22:$I$11379,4,)</f>
        <v>1.6514</v>
      </c>
      <c r="O1073" s="152">
        <f>VLOOKUP($A1073,'SNB-ExchangeRateDaily'!$A$22:$I$11379,5,)</f>
        <v>1.0690999999999999</v>
      </c>
      <c r="P1073" s="152">
        <f>VLOOKUP($A1073,'SNB-ExchangeRateDaily'!$A$22:$I$11379,6,)</f>
        <v>65.2</v>
      </c>
      <c r="Q1073" s="152">
        <f>VLOOKUP($A1073,'SNB-ExchangeRateDaily'!$A$22:$I$11379,7,)</f>
        <v>1.3917999999999999</v>
      </c>
      <c r="R1073" s="152">
        <f>VLOOKUP($A1073,'SNB-ExchangeRateDaily'!$A$22:$I$11379,8,)</f>
        <v>20.132000000000001</v>
      </c>
      <c r="S1073" s="152">
        <f>VLOOKUP($A1073,'SNB-ExchangeRateDaily'!$A$22:$I$11379,9,)</f>
        <v>2.1307299999999998</v>
      </c>
    </row>
    <row r="1074" spans="1:19">
      <c r="A1074" s="155">
        <v>37164</v>
      </c>
      <c r="B1074" s="154">
        <v>1.4919</v>
      </c>
      <c r="C1074" s="154">
        <v>2.3951000000000002</v>
      </c>
      <c r="D1074" s="154">
        <v>1.6385999999999998</v>
      </c>
      <c r="E1074" s="154">
        <v>1.0468</v>
      </c>
      <c r="F1074" s="154">
        <v>61.68</v>
      </c>
      <c r="G1074" s="154">
        <v>1.3788</v>
      </c>
      <c r="H1074" s="154">
        <v>19.759350000000001</v>
      </c>
      <c r="I1074" s="154">
        <v>2.1019000000000001</v>
      </c>
      <c r="J1074" s="154"/>
      <c r="L1074" s="152" t="e">
        <f>VLOOKUP($A1074,'SNB-ExchangeRateDaily'!$A$22:$I$11379,2,)</f>
        <v>#N/A</v>
      </c>
      <c r="M1074" s="152" t="e">
        <f>VLOOKUP($A1074,'SNB-ExchangeRateDaily'!$A$22:$I$11379,3,)</f>
        <v>#N/A</v>
      </c>
      <c r="N1074" s="152" t="e">
        <f>VLOOKUP($A1074,'SNB-ExchangeRateDaily'!$A$22:$I$11379,4,)</f>
        <v>#N/A</v>
      </c>
      <c r="O1074" s="152" t="e">
        <f>VLOOKUP($A1074,'SNB-ExchangeRateDaily'!$A$22:$I$11379,5,)</f>
        <v>#N/A</v>
      </c>
      <c r="P1074" s="152" t="e">
        <f>VLOOKUP($A1074,'SNB-ExchangeRateDaily'!$A$22:$I$11379,6,)</f>
        <v>#N/A</v>
      </c>
      <c r="Q1074" s="152" t="e">
        <f>VLOOKUP($A1074,'SNB-ExchangeRateDaily'!$A$22:$I$11379,7,)</f>
        <v>#N/A</v>
      </c>
      <c r="R1074" s="152" t="e">
        <f>VLOOKUP($A1074,'SNB-ExchangeRateDaily'!$A$22:$I$11379,8,)</f>
        <v>#N/A</v>
      </c>
      <c r="S1074" s="152" t="e">
        <f>VLOOKUP($A1074,'SNB-ExchangeRateDaily'!$A$22:$I$11379,9,)</f>
        <v>#N/A</v>
      </c>
    </row>
    <row r="1075" spans="1:19">
      <c r="A1075" s="155">
        <v>37195</v>
      </c>
      <c r="B1075" s="154">
        <v>1.4796</v>
      </c>
      <c r="C1075" s="154">
        <v>2.3698000000000001</v>
      </c>
      <c r="D1075" s="154">
        <v>1.6329</v>
      </c>
      <c r="E1075" s="154">
        <v>1.0397000000000001</v>
      </c>
      <c r="F1075" s="154">
        <v>59.656500000000001</v>
      </c>
      <c r="G1075" s="154">
        <v>1.3461000000000001</v>
      </c>
      <c r="H1075" s="154">
        <v>19.739217391299999</v>
      </c>
      <c r="I1075" s="154">
        <v>2.09</v>
      </c>
      <c r="J1075" s="154"/>
      <c r="L1075" s="152">
        <f>VLOOKUP($A1075,'SNB-ExchangeRateDaily'!$A$22:$I$11379,2,)</f>
        <v>1.4692000000000001</v>
      </c>
      <c r="M1075" s="152">
        <f>VLOOKUP($A1075,'SNB-ExchangeRateDaily'!$A$22:$I$11379,3,)</f>
        <v>2.3624000000000001</v>
      </c>
      <c r="N1075" s="152">
        <f>VLOOKUP($A1075,'SNB-ExchangeRateDaily'!$A$22:$I$11379,4,)</f>
        <v>1.6234</v>
      </c>
      <c r="O1075" s="152">
        <f>VLOOKUP($A1075,'SNB-ExchangeRateDaily'!$A$22:$I$11379,5,)</f>
        <v>1.0282</v>
      </c>
      <c r="P1075" s="152">
        <f>VLOOKUP($A1075,'SNB-ExchangeRateDaily'!$A$22:$I$11379,6,)</f>
        <v>59.6</v>
      </c>
      <c r="Q1075" s="152">
        <f>VLOOKUP($A1075,'SNB-ExchangeRateDaily'!$A$22:$I$11379,7,)</f>
        <v>1.3323</v>
      </c>
      <c r="R1075" s="152">
        <f>VLOOKUP($A1075,'SNB-ExchangeRateDaily'!$A$22:$I$11379,8,)</f>
        <v>19.696999999999999</v>
      </c>
      <c r="S1075" s="152">
        <f>VLOOKUP($A1075,'SNB-ExchangeRateDaily'!$A$22:$I$11379,9,)</f>
        <v>2.0756000000000001</v>
      </c>
    </row>
    <row r="1076" spans="1:19">
      <c r="A1076" s="155">
        <v>37225</v>
      </c>
      <c r="B1076" s="154">
        <v>1.4664999999999999</v>
      </c>
      <c r="C1076" s="154">
        <v>2.3717000000000001</v>
      </c>
      <c r="D1076" s="154">
        <v>1.6509</v>
      </c>
      <c r="E1076" s="154">
        <v>1.036</v>
      </c>
      <c r="F1076" s="154">
        <v>64.636399999999995</v>
      </c>
      <c r="G1076" s="154">
        <v>1.3485</v>
      </c>
      <c r="H1076" s="154">
        <v>19.940409090900001</v>
      </c>
      <c r="I1076" s="154">
        <v>2.0943000000000001</v>
      </c>
      <c r="J1076" s="154"/>
      <c r="L1076" s="152">
        <f>VLOOKUP($A1076,'SNB-ExchangeRateDaily'!$A$22:$I$11379,2,)</f>
        <v>1.4717</v>
      </c>
      <c r="M1076" s="152">
        <f>VLOOKUP($A1076,'SNB-ExchangeRateDaily'!$A$22:$I$11379,3,)</f>
        <v>2.3662999999999998</v>
      </c>
      <c r="N1076" s="152">
        <f>VLOOKUP($A1076,'SNB-ExchangeRateDaily'!$A$22:$I$11379,4,)</f>
        <v>1.6614</v>
      </c>
      <c r="O1076" s="152">
        <f>VLOOKUP($A1076,'SNB-ExchangeRateDaily'!$A$22:$I$11379,5,)</f>
        <v>1.0523</v>
      </c>
      <c r="P1076" s="152">
        <f>VLOOKUP($A1076,'SNB-ExchangeRateDaily'!$A$22:$I$11379,6,)</f>
        <v>65.2</v>
      </c>
      <c r="Q1076" s="152">
        <f>VLOOKUP($A1076,'SNB-ExchangeRateDaily'!$A$22:$I$11379,7,)</f>
        <v>1.3406</v>
      </c>
      <c r="R1076" s="152">
        <f>VLOOKUP($A1076,'SNB-ExchangeRateDaily'!$A$22:$I$11379,8,)</f>
        <v>19.812999999999999</v>
      </c>
      <c r="S1076" s="152">
        <f>VLOOKUP($A1076,'SNB-ExchangeRateDaily'!$A$22:$I$11379,9,)</f>
        <v>2.0947200000000001</v>
      </c>
    </row>
    <row r="1077" spans="1:19">
      <c r="A1077" s="155">
        <v>37256</v>
      </c>
      <c r="B1077" s="154">
        <v>1.4742999999999999</v>
      </c>
      <c r="C1077" s="154">
        <v>2.3742999999999999</v>
      </c>
      <c r="D1077" s="154">
        <v>1.6497999999999999</v>
      </c>
      <c r="E1077" s="154">
        <v>1.0467</v>
      </c>
      <c r="F1077" s="154">
        <v>69.488900000000001</v>
      </c>
      <c r="G1077" s="154">
        <v>1.2988</v>
      </c>
      <c r="H1077" s="154">
        <v>20.032285714299999</v>
      </c>
      <c r="I1077" s="154">
        <v>2.0886</v>
      </c>
      <c r="J1077" s="154"/>
      <c r="L1077" s="152" t="str">
        <f>VLOOKUP($A1077,'SNB-ExchangeRateDaily'!$A$22:$I$11379,2,)</f>
        <v>M</v>
      </c>
      <c r="M1077" s="152" t="str">
        <f>VLOOKUP($A1077,'SNB-ExchangeRateDaily'!$A$22:$I$11379,3,)</f>
        <v>M</v>
      </c>
      <c r="N1077" s="152" t="str">
        <f>VLOOKUP($A1077,'SNB-ExchangeRateDaily'!$A$22:$I$11379,4,)</f>
        <v>M</v>
      </c>
      <c r="O1077" s="152" t="str">
        <f>VLOOKUP($A1077,'SNB-ExchangeRateDaily'!$A$22:$I$11379,5,)</f>
        <v>M</v>
      </c>
      <c r="P1077" s="152" t="str">
        <f>VLOOKUP($A1077,'SNB-ExchangeRateDaily'!$A$22:$I$11379,6,)</f>
        <v>M</v>
      </c>
      <c r="Q1077" s="152" t="str">
        <f>VLOOKUP($A1077,'SNB-ExchangeRateDaily'!$A$22:$I$11379,7,)</f>
        <v>M</v>
      </c>
      <c r="R1077" s="152">
        <f>VLOOKUP($A1077,'SNB-ExchangeRateDaily'!$A$22:$I$11379,8,)</f>
        <v>20.053000000000001</v>
      </c>
      <c r="S1077" s="152" t="str">
        <f>VLOOKUP($A1077,'SNB-ExchangeRateDaily'!$A$22:$I$11379,9,)</f>
        <v>M</v>
      </c>
    </row>
    <row r="1078" spans="1:19">
      <c r="A1078" s="155">
        <v>37287</v>
      </c>
      <c r="B1078" s="154">
        <v>1.4738</v>
      </c>
      <c r="C1078" s="154">
        <v>2.3891</v>
      </c>
      <c r="D1078" s="154">
        <v>1.6680999999999999</v>
      </c>
      <c r="E1078" s="154">
        <v>1.0426</v>
      </c>
      <c r="F1078" s="154">
        <v>70.138099999999994</v>
      </c>
      <c r="G1078" s="154">
        <v>1.2579</v>
      </c>
      <c r="H1078" s="154">
        <v>20.177478260899999</v>
      </c>
      <c r="I1078" s="154">
        <v>2.0928</v>
      </c>
      <c r="J1078" s="154"/>
      <c r="L1078" s="152">
        <f>VLOOKUP($A1078,'SNB-ExchangeRateDaily'!$A$22:$I$11379,2,)</f>
        <v>1.4744999999999999</v>
      </c>
      <c r="M1078" s="152">
        <f>VLOOKUP($A1078,'SNB-ExchangeRateDaily'!$A$22:$I$11379,3,)</f>
        <v>2.4106000000000001</v>
      </c>
      <c r="N1078" s="152">
        <f>VLOOKUP($A1078,'SNB-ExchangeRateDaily'!$A$22:$I$11379,4,)</f>
        <v>1.7077</v>
      </c>
      <c r="O1078" s="152">
        <f>VLOOKUP($A1078,'SNB-ExchangeRateDaily'!$A$22:$I$11379,5,)</f>
        <v>1.0771999999999999</v>
      </c>
      <c r="P1078" s="152">
        <f>VLOOKUP($A1078,'SNB-ExchangeRateDaily'!$A$22:$I$11379,6,)</f>
        <v>70.2</v>
      </c>
      <c r="Q1078" s="152">
        <f>VLOOKUP($A1078,'SNB-ExchangeRateDaily'!$A$22:$I$11379,7,)</f>
        <v>1.2845</v>
      </c>
      <c r="R1078" s="152">
        <f>VLOOKUP($A1078,'SNB-ExchangeRateDaily'!$A$22:$I$11379,8,)</f>
        <v>20.742999999999999</v>
      </c>
      <c r="S1078" s="152">
        <f>VLOOKUP($A1078,'SNB-ExchangeRateDaily'!$A$22:$I$11379,9,)</f>
        <v>2.12046</v>
      </c>
    </row>
    <row r="1079" spans="1:19">
      <c r="A1079" s="155">
        <v>37315</v>
      </c>
      <c r="B1079" s="154">
        <v>1.4774</v>
      </c>
      <c r="C1079" s="154">
        <v>2.4154999999999998</v>
      </c>
      <c r="D1079" s="154">
        <v>1.6979</v>
      </c>
      <c r="E1079" s="154">
        <v>1.0638000000000001</v>
      </c>
      <c r="F1079" s="154">
        <v>70.064999999999998</v>
      </c>
      <c r="G1079" s="154">
        <v>1.2709999999999999</v>
      </c>
      <c r="H1079" s="154">
        <v>20.505400000000002</v>
      </c>
      <c r="I1079" s="154">
        <v>2.1139999999999999</v>
      </c>
      <c r="J1079" s="154"/>
      <c r="L1079" s="152">
        <f>VLOOKUP($A1079,'SNB-ExchangeRateDaily'!$A$22:$I$11379,2,)</f>
        <v>1.4765999999999999</v>
      </c>
      <c r="M1079" s="152">
        <f>VLOOKUP($A1079,'SNB-ExchangeRateDaily'!$A$22:$I$11379,3,)</f>
        <v>2.4188000000000001</v>
      </c>
      <c r="N1079" s="152">
        <f>VLOOKUP($A1079,'SNB-ExchangeRateDaily'!$A$22:$I$11379,4,)</f>
        <v>1.7052</v>
      </c>
      <c r="O1079" s="152">
        <f>VLOOKUP($A1079,'SNB-ExchangeRateDaily'!$A$22:$I$11379,5,)</f>
        <v>1.0609999999999999</v>
      </c>
      <c r="P1079" s="152">
        <f>VLOOKUP($A1079,'SNB-ExchangeRateDaily'!$A$22:$I$11379,6,)</f>
        <v>72.3</v>
      </c>
      <c r="Q1079" s="152">
        <f>VLOOKUP($A1079,'SNB-ExchangeRateDaily'!$A$22:$I$11379,7,)</f>
        <v>1.2742</v>
      </c>
      <c r="R1079" s="152">
        <f>VLOOKUP($A1079,'SNB-ExchangeRateDaily'!$A$22:$I$11379,8,)</f>
        <v>20.553000000000001</v>
      </c>
      <c r="S1079" s="152">
        <f>VLOOKUP($A1079,'SNB-ExchangeRateDaily'!$A$22:$I$11379,9,)</f>
        <v>2.11734</v>
      </c>
    </row>
    <row r="1080" spans="1:19">
      <c r="A1080" s="155">
        <v>37346</v>
      </c>
      <c r="B1080" s="154">
        <v>1.468</v>
      </c>
      <c r="C1080" s="154">
        <v>2.3822000000000001</v>
      </c>
      <c r="D1080" s="154">
        <v>1.6753</v>
      </c>
      <c r="E1080" s="154">
        <v>1.0553999999999999</v>
      </c>
      <c r="F1080" s="154">
        <v>71.355000000000004</v>
      </c>
      <c r="G1080" s="154">
        <v>1.2778</v>
      </c>
      <c r="H1080" s="154">
        <v>20.231380952399999</v>
      </c>
      <c r="I1080" s="154">
        <v>2.0958000000000001</v>
      </c>
      <c r="J1080" s="154"/>
      <c r="L1080" s="152" t="e">
        <f>VLOOKUP($A1080,'SNB-ExchangeRateDaily'!$A$22:$I$11379,2,)</f>
        <v>#N/A</v>
      </c>
      <c r="M1080" s="152" t="e">
        <f>VLOOKUP($A1080,'SNB-ExchangeRateDaily'!$A$22:$I$11379,3,)</f>
        <v>#N/A</v>
      </c>
      <c r="N1080" s="152" t="e">
        <f>VLOOKUP($A1080,'SNB-ExchangeRateDaily'!$A$22:$I$11379,4,)</f>
        <v>#N/A</v>
      </c>
      <c r="O1080" s="152" t="e">
        <f>VLOOKUP($A1080,'SNB-ExchangeRateDaily'!$A$22:$I$11379,5,)</f>
        <v>#N/A</v>
      </c>
      <c r="P1080" s="152" t="e">
        <f>VLOOKUP($A1080,'SNB-ExchangeRateDaily'!$A$22:$I$11379,6,)</f>
        <v>#N/A</v>
      </c>
      <c r="Q1080" s="152" t="e">
        <f>VLOOKUP($A1080,'SNB-ExchangeRateDaily'!$A$22:$I$11379,7,)</f>
        <v>#N/A</v>
      </c>
      <c r="R1080" s="152" t="e">
        <f>VLOOKUP($A1080,'SNB-ExchangeRateDaily'!$A$22:$I$11379,8,)</f>
        <v>#N/A</v>
      </c>
      <c r="S1080" s="152" t="e">
        <f>VLOOKUP($A1080,'SNB-ExchangeRateDaily'!$A$22:$I$11379,9,)</f>
        <v>#N/A</v>
      </c>
    </row>
    <row r="1081" spans="1:19">
      <c r="A1081" s="155">
        <v>37376</v>
      </c>
      <c r="B1081" s="154">
        <v>1.466</v>
      </c>
      <c r="C1081" s="154">
        <v>2.3871000000000002</v>
      </c>
      <c r="D1081" s="154">
        <v>1.6549</v>
      </c>
      <c r="E1081" s="154">
        <v>1.046</v>
      </c>
      <c r="F1081" s="154">
        <v>71.3429</v>
      </c>
      <c r="G1081" s="154">
        <v>1.2654000000000001</v>
      </c>
      <c r="H1081" s="154">
        <v>19.977318181800001</v>
      </c>
      <c r="I1081" s="154">
        <v>2.0800999999999998</v>
      </c>
      <c r="J1081" s="154"/>
      <c r="L1081" s="152">
        <f>VLOOKUP($A1081,'SNB-ExchangeRateDaily'!$A$22:$I$11379,2,)</f>
        <v>1.4636</v>
      </c>
      <c r="M1081" s="152">
        <f>VLOOKUP($A1081,'SNB-ExchangeRateDaily'!$A$22:$I$11379,3,)</f>
        <v>2.3614000000000002</v>
      </c>
      <c r="N1081" s="152">
        <f>VLOOKUP($A1081,'SNB-ExchangeRateDaily'!$A$22:$I$11379,4,)</f>
        <v>1.6204000000000001</v>
      </c>
      <c r="O1081" s="152">
        <f>VLOOKUP($A1081,'SNB-ExchangeRateDaily'!$A$22:$I$11379,5,)</f>
        <v>1.0334000000000001</v>
      </c>
      <c r="P1081" s="152">
        <f>VLOOKUP($A1081,'SNB-ExchangeRateDaily'!$A$22:$I$11379,6,)</f>
        <v>68.5</v>
      </c>
      <c r="Q1081" s="152">
        <f>VLOOKUP($A1081,'SNB-ExchangeRateDaily'!$A$22:$I$11379,7,)</f>
        <v>1.2661</v>
      </c>
      <c r="R1081" s="152">
        <f>VLOOKUP($A1081,'SNB-ExchangeRateDaily'!$A$22:$I$11379,8,)</f>
        <v>19.562000000000001</v>
      </c>
      <c r="S1081" s="152">
        <f>VLOOKUP($A1081,'SNB-ExchangeRateDaily'!$A$22:$I$11379,9,)</f>
        <v>2.0562200000000002</v>
      </c>
    </row>
    <row r="1082" spans="1:19">
      <c r="A1082" s="155">
        <v>37407</v>
      </c>
      <c r="B1082" s="154">
        <v>1.4567000000000001</v>
      </c>
      <c r="C1082" s="154">
        <v>2.3174999999999999</v>
      </c>
      <c r="D1082" s="154">
        <v>1.5876000000000001</v>
      </c>
      <c r="E1082" s="154">
        <v>1.0241</v>
      </c>
      <c r="F1082" s="154">
        <v>64.055000000000007</v>
      </c>
      <c r="G1082" s="154">
        <v>1.2565999999999999</v>
      </c>
      <c r="H1082" s="154">
        <v>19.183521739100001</v>
      </c>
      <c r="I1082" s="154">
        <v>2.0301</v>
      </c>
      <c r="J1082" s="154"/>
      <c r="L1082" s="152">
        <f>VLOOKUP($A1082,'SNB-ExchangeRateDaily'!$A$22:$I$11379,2,)</f>
        <v>1.4635</v>
      </c>
      <c r="M1082" s="152">
        <f>VLOOKUP($A1082,'SNB-ExchangeRateDaily'!$A$22:$I$11379,3,)</f>
        <v>2.2887</v>
      </c>
      <c r="N1082" s="152">
        <f>VLOOKUP($A1082,'SNB-ExchangeRateDaily'!$A$22:$I$11379,4,)</f>
        <v>1.5613000000000001</v>
      </c>
      <c r="O1082" s="152">
        <f>VLOOKUP($A1082,'SNB-ExchangeRateDaily'!$A$22:$I$11379,5,)</f>
        <v>1.0177</v>
      </c>
      <c r="P1082" s="152">
        <f>VLOOKUP($A1082,'SNB-ExchangeRateDaily'!$A$22:$I$11379,6,)</f>
        <v>62.1</v>
      </c>
      <c r="Q1082" s="152">
        <f>VLOOKUP($A1082,'SNB-ExchangeRateDaily'!$A$22:$I$11379,7,)</f>
        <v>1.2610999999999999</v>
      </c>
      <c r="R1082" s="152">
        <f>VLOOKUP($A1082,'SNB-ExchangeRateDaily'!$A$22:$I$11379,8,)</f>
        <v>19.035</v>
      </c>
      <c r="S1082" s="152">
        <f>VLOOKUP($A1082,'SNB-ExchangeRateDaily'!$A$22:$I$11379,9,)</f>
        <v>2.01356</v>
      </c>
    </row>
    <row r="1083" spans="1:19">
      <c r="A1083" s="155">
        <v>37437</v>
      </c>
      <c r="B1083" s="154">
        <v>1.4716</v>
      </c>
      <c r="C1083" s="154">
        <v>2.2843999999999998</v>
      </c>
      <c r="D1083" s="154">
        <v>1.5407999999999999</v>
      </c>
      <c r="E1083" s="154">
        <v>1.006</v>
      </c>
      <c r="F1083" s="154">
        <v>57.05</v>
      </c>
      <c r="G1083" s="154">
        <v>1.2479</v>
      </c>
      <c r="H1083" s="154">
        <v>18.596350000000001</v>
      </c>
      <c r="I1083" s="154">
        <v>2.0034000000000001</v>
      </c>
      <c r="J1083" s="154"/>
      <c r="L1083" s="152" t="e">
        <f>VLOOKUP($A1083,'SNB-ExchangeRateDaily'!$A$22:$I$11379,2,)</f>
        <v>#N/A</v>
      </c>
      <c r="M1083" s="152" t="e">
        <f>VLOOKUP($A1083,'SNB-ExchangeRateDaily'!$A$22:$I$11379,3,)</f>
        <v>#N/A</v>
      </c>
      <c r="N1083" s="152" t="e">
        <f>VLOOKUP($A1083,'SNB-ExchangeRateDaily'!$A$22:$I$11379,4,)</f>
        <v>#N/A</v>
      </c>
      <c r="O1083" s="152" t="e">
        <f>VLOOKUP($A1083,'SNB-ExchangeRateDaily'!$A$22:$I$11379,5,)</f>
        <v>#N/A</v>
      </c>
      <c r="P1083" s="152" t="e">
        <f>VLOOKUP($A1083,'SNB-ExchangeRateDaily'!$A$22:$I$11379,6,)</f>
        <v>#N/A</v>
      </c>
      <c r="Q1083" s="152" t="e">
        <f>VLOOKUP($A1083,'SNB-ExchangeRateDaily'!$A$22:$I$11379,7,)</f>
        <v>#N/A</v>
      </c>
      <c r="R1083" s="152" t="e">
        <f>VLOOKUP($A1083,'SNB-ExchangeRateDaily'!$A$22:$I$11379,8,)</f>
        <v>#N/A</v>
      </c>
      <c r="S1083" s="152" t="e">
        <f>VLOOKUP($A1083,'SNB-ExchangeRateDaily'!$A$22:$I$11379,9,)</f>
        <v>#N/A</v>
      </c>
    </row>
    <row r="1084" spans="1:19">
      <c r="A1084" s="155">
        <v>37468</v>
      </c>
      <c r="B1084" s="154">
        <v>1.4626000000000001</v>
      </c>
      <c r="C1084" s="154">
        <v>2.29</v>
      </c>
      <c r="D1084" s="154">
        <v>1.474</v>
      </c>
      <c r="E1084" s="154">
        <v>0.95550000000000002</v>
      </c>
      <c r="F1084" s="154">
        <v>50.5</v>
      </c>
      <c r="G1084" s="154">
        <v>1.2482</v>
      </c>
      <c r="H1084" s="154">
        <v>17.796260869600001</v>
      </c>
      <c r="I1084" s="154">
        <v>1.9603000000000002</v>
      </c>
      <c r="J1084" s="154"/>
      <c r="L1084" s="152">
        <f>VLOOKUP($A1084,'SNB-ExchangeRateDaily'!$A$22:$I$11379,2,)</f>
        <v>1.4546999999999999</v>
      </c>
      <c r="M1084" s="152">
        <f>VLOOKUP($A1084,'SNB-ExchangeRateDaily'!$A$22:$I$11379,3,)</f>
        <v>2.3260999999999998</v>
      </c>
      <c r="N1084" s="152">
        <f>VLOOKUP($A1084,'SNB-ExchangeRateDaily'!$A$22:$I$11379,4,)</f>
        <v>1.4863999999999999</v>
      </c>
      <c r="O1084" s="152">
        <f>VLOOKUP($A1084,'SNB-ExchangeRateDaily'!$A$22:$I$11379,5,)</f>
        <v>0.94540000000000002</v>
      </c>
      <c r="P1084" s="152">
        <f>VLOOKUP($A1084,'SNB-ExchangeRateDaily'!$A$22:$I$11379,6,)</f>
        <v>44.3</v>
      </c>
      <c r="Q1084" s="152">
        <f>VLOOKUP($A1084,'SNB-ExchangeRateDaily'!$A$22:$I$11379,7,)</f>
        <v>1.2424999999999999</v>
      </c>
      <c r="R1084" s="152">
        <f>VLOOKUP($A1084,'SNB-ExchangeRateDaily'!$A$22:$I$11379,8,)</f>
        <v>17.925000000000001</v>
      </c>
      <c r="S1084" s="152">
        <f>VLOOKUP($A1084,'SNB-ExchangeRateDaily'!$A$22:$I$11379,9,)</f>
        <v>1.9665300000000001</v>
      </c>
    </row>
    <row r="1085" spans="1:19">
      <c r="A1085" s="155">
        <v>37499</v>
      </c>
      <c r="B1085" s="154">
        <v>1.4639</v>
      </c>
      <c r="C1085" s="154">
        <v>2.2997999999999998</v>
      </c>
      <c r="D1085" s="154">
        <v>1.4977</v>
      </c>
      <c r="E1085" s="154">
        <v>0.95469999999999999</v>
      </c>
      <c r="F1085" s="154">
        <v>48.209499999999998</v>
      </c>
      <c r="G1085" s="154">
        <v>1.2579</v>
      </c>
      <c r="H1085" s="154">
        <v>18.083090909100001</v>
      </c>
      <c r="I1085" s="154">
        <v>1.9788999999999999</v>
      </c>
      <c r="J1085" s="154"/>
      <c r="L1085" s="152" t="e">
        <f>VLOOKUP($A1085,'SNB-ExchangeRateDaily'!$A$22:$I$11379,2,)</f>
        <v>#N/A</v>
      </c>
      <c r="M1085" s="152" t="e">
        <f>VLOOKUP($A1085,'SNB-ExchangeRateDaily'!$A$22:$I$11379,3,)</f>
        <v>#N/A</v>
      </c>
      <c r="N1085" s="152" t="e">
        <f>VLOOKUP($A1085,'SNB-ExchangeRateDaily'!$A$22:$I$11379,4,)</f>
        <v>#N/A</v>
      </c>
      <c r="O1085" s="152" t="e">
        <f>VLOOKUP($A1085,'SNB-ExchangeRateDaily'!$A$22:$I$11379,5,)</f>
        <v>#N/A</v>
      </c>
      <c r="P1085" s="152" t="e">
        <f>VLOOKUP($A1085,'SNB-ExchangeRateDaily'!$A$22:$I$11379,6,)</f>
        <v>#N/A</v>
      </c>
      <c r="Q1085" s="152" t="e">
        <f>VLOOKUP($A1085,'SNB-ExchangeRateDaily'!$A$22:$I$11379,7,)</f>
        <v>#N/A</v>
      </c>
      <c r="R1085" s="152" t="e">
        <f>VLOOKUP($A1085,'SNB-ExchangeRateDaily'!$A$22:$I$11379,8,)</f>
        <v>#N/A</v>
      </c>
      <c r="S1085" s="152" t="e">
        <f>VLOOKUP($A1085,'SNB-ExchangeRateDaily'!$A$22:$I$11379,9,)</f>
        <v>#N/A</v>
      </c>
    </row>
    <row r="1086" spans="1:19">
      <c r="A1086" s="155">
        <v>37529</v>
      </c>
      <c r="B1086" s="154">
        <v>1.4651000000000001</v>
      </c>
      <c r="C1086" s="154">
        <v>2.323</v>
      </c>
      <c r="D1086" s="154">
        <v>1.4938</v>
      </c>
      <c r="E1086" s="154">
        <v>0.94930000000000003</v>
      </c>
      <c r="F1086" s="154">
        <v>45.323799999999999</v>
      </c>
      <c r="G1086" s="154">
        <v>1.2374000000000001</v>
      </c>
      <c r="H1086" s="154">
        <v>18.0510952381</v>
      </c>
      <c r="I1086" s="154">
        <v>1.9742</v>
      </c>
      <c r="J1086" s="154"/>
      <c r="L1086" s="152">
        <f>VLOOKUP($A1086,'SNB-ExchangeRateDaily'!$A$22:$I$11379,2,)</f>
        <v>1.4637</v>
      </c>
      <c r="M1086" s="152">
        <f>VLOOKUP($A1086,'SNB-ExchangeRateDaily'!$A$22:$I$11379,3,)</f>
        <v>2.327</v>
      </c>
      <c r="N1086" s="152">
        <f>VLOOKUP($A1086,'SNB-ExchangeRateDaily'!$A$22:$I$11379,4,)</f>
        <v>1.4884999999999999</v>
      </c>
      <c r="O1086" s="152">
        <f>VLOOKUP($A1086,'SNB-ExchangeRateDaily'!$A$22:$I$11379,5,)</f>
        <v>0.94389999999999996</v>
      </c>
      <c r="P1086" s="152">
        <f>VLOOKUP($A1086,'SNB-ExchangeRateDaily'!$A$22:$I$11379,6,)</f>
        <v>38.4</v>
      </c>
      <c r="Q1086" s="152">
        <f>VLOOKUP($A1086,'SNB-ExchangeRateDaily'!$A$22:$I$11379,7,)</f>
        <v>1.2225999999999999</v>
      </c>
      <c r="R1086" s="152">
        <f>VLOOKUP($A1086,'SNB-ExchangeRateDaily'!$A$22:$I$11379,8,)</f>
        <v>17.821999999999999</v>
      </c>
      <c r="S1086" s="152">
        <f>VLOOKUP($A1086,'SNB-ExchangeRateDaily'!$A$22:$I$11379,9,)</f>
        <v>1.9618199999999999</v>
      </c>
    </row>
    <row r="1087" spans="1:19">
      <c r="A1087" s="155">
        <v>37560</v>
      </c>
      <c r="B1087" s="154">
        <v>1.4649000000000001</v>
      </c>
      <c r="C1087" s="154">
        <v>2.3241999999999998</v>
      </c>
      <c r="D1087" s="154">
        <v>1.4929000000000001</v>
      </c>
      <c r="E1087" s="154">
        <v>0.94579999999999997</v>
      </c>
      <c r="F1087" s="154">
        <v>39.273899999999998</v>
      </c>
      <c r="G1087" s="154">
        <v>1.2051000000000001</v>
      </c>
      <c r="H1087" s="154">
        <v>18.0360869565</v>
      </c>
      <c r="I1087" s="154">
        <v>1.9683999999999999</v>
      </c>
      <c r="J1087" s="154"/>
      <c r="L1087" s="152">
        <f>VLOOKUP($A1087,'SNB-ExchangeRateDaily'!$A$22:$I$11379,2,)</f>
        <v>1.4626999999999999</v>
      </c>
      <c r="M1087" s="152">
        <f>VLOOKUP($A1087,'SNB-ExchangeRateDaily'!$A$22:$I$11379,3,)</f>
        <v>2.3115999999999999</v>
      </c>
      <c r="N1087" s="152">
        <f>VLOOKUP($A1087,'SNB-ExchangeRateDaily'!$A$22:$I$11379,4,)</f>
        <v>1.4823</v>
      </c>
      <c r="O1087" s="152">
        <f>VLOOKUP($A1087,'SNB-ExchangeRateDaily'!$A$22:$I$11379,5,)</f>
        <v>0.94540000000000002</v>
      </c>
      <c r="P1087" s="152">
        <f>VLOOKUP($A1087,'SNB-ExchangeRateDaily'!$A$22:$I$11379,6,)</f>
        <v>40</v>
      </c>
      <c r="Q1087" s="152">
        <f>VLOOKUP($A1087,'SNB-ExchangeRateDaily'!$A$22:$I$11379,7,)</f>
        <v>1.2091000000000001</v>
      </c>
      <c r="R1087" s="152">
        <f>VLOOKUP($A1087,'SNB-ExchangeRateDaily'!$A$22:$I$11379,8,)</f>
        <v>17.856000000000002</v>
      </c>
      <c r="S1087" s="152">
        <f>VLOOKUP($A1087,'SNB-ExchangeRateDaily'!$A$22:$I$11379,9,)</f>
        <v>1.9609100000000002</v>
      </c>
    </row>
    <row r="1088" spans="1:19">
      <c r="A1088" s="155">
        <v>37590</v>
      </c>
      <c r="B1088" s="154">
        <v>1.4673</v>
      </c>
      <c r="C1088" s="154">
        <v>2.3028</v>
      </c>
      <c r="D1088" s="154">
        <v>1.4651000000000001</v>
      </c>
      <c r="E1088" s="154">
        <v>0.9325</v>
      </c>
      <c r="F1088" s="154">
        <v>40.861899999999999</v>
      </c>
      <c r="G1088" s="154">
        <v>1.2053</v>
      </c>
      <c r="H1088" s="154">
        <v>17.707809523800002</v>
      </c>
      <c r="I1088" s="154">
        <v>1.9498</v>
      </c>
      <c r="J1088" s="154"/>
      <c r="L1088" s="152" t="e">
        <f>VLOOKUP($A1088,'SNB-ExchangeRateDaily'!$A$22:$I$11379,2,)</f>
        <v>#N/A</v>
      </c>
      <c r="M1088" s="152" t="e">
        <f>VLOOKUP($A1088,'SNB-ExchangeRateDaily'!$A$22:$I$11379,3,)</f>
        <v>#N/A</v>
      </c>
      <c r="N1088" s="152" t="e">
        <f>VLOOKUP($A1088,'SNB-ExchangeRateDaily'!$A$22:$I$11379,4,)</f>
        <v>#N/A</v>
      </c>
      <c r="O1088" s="152" t="e">
        <f>VLOOKUP($A1088,'SNB-ExchangeRateDaily'!$A$22:$I$11379,5,)</f>
        <v>#N/A</v>
      </c>
      <c r="P1088" s="152" t="e">
        <f>VLOOKUP($A1088,'SNB-ExchangeRateDaily'!$A$22:$I$11379,6,)</f>
        <v>#N/A</v>
      </c>
      <c r="Q1088" s="152" t="e">
        <f>VLOOKUP($A1088,'SNB-ExchangeRateDaily'!$A$22:$I$11379,7,)</f>
        <v>#N/A</v>
      </c>
      <c r="R1088" s="152" t="e">
        <f>VLOOKUP($A1088,'SNB-ExchangeRateDaily'!$A$22:$I$11379,8,)</f>
        <v>#N/A</v>
      </c>
      <c r="S1088" s="152" t="e">
        <f>VLOOKUP($A1088,'SNB-ExchangeRateDaily'!$A$22:$I$11379,9,)</f>
        <v>#N/A</v>
      </c>
    </row>
    <row r="1089" spans="1:19">
      <c r="A1089" s="155">
        <v>37621</v>
      </c>
      <c r="B1089" s="154">
        <v>1.468</v>
      </c>
      <c r="C1089" s="154">
        <v>2.2854999999999999</v>
      </c>
      <c r="D1089" s="154">
        <v>1.4410000000000001</v>
      </c>
      <c r="E1089" s="154">
        <v>0.92430000000000001</v>
      </c>
      <c r="F1089" s="154">
        <v>39.545000000000002</v>
      </c>
      <c r="G1089" s="154">
        <v>1.181</v>
      </c>
      <c r="H1089" s="154">
        <v>17.3558181818</v>
      </c>
      <c r="I1089" s="154">
        <v>1.9298999999999999</v>
      </c>
      <c r="J1089" s="154"/>
      <c r="L1089" s="152">
        <f>VLOOKUP($A1089,'SNB-ExchangeRateDaily'!$A$22:$I$11379,2,)</f>
        <v>1.4525000000000001</v>
      </c>
      <c r="M1089" s="152">
        <f>VLOOKUP($A1089,'SNB-ExchangeRateDaily'!$A$22:$I$11379,3,)</f>
        <v>2.2323</v>
      </c>
      <c r="N1089" s="152">
        <f>VLOOKUP($A1089,'SNB-ExchangeRateDaily'!$A$22:$I$11379,4,)</f>
        <v>1.3872</v>
      </c>
      <c r="O1089" s="152">
        <f>VLOOKUP($A1089,'SNB-ExchangeRateDaily'!$A$22:$I$11379,5,)</f>
        <v>0.88</v>
      </c>
      <c r="P1089" s="152">
        <f>VLOOKUP($A1089,'SNB-ExchangeRateDaily'!$A$22:$I$11379,6,)</f>
        <v>39.1</v>
      </c>
      <c r="Q1089" s="152">
        <f>VLOOKUP($A1089,'SNB-ExchangeRateDaily'!$A$22:$I$11379,7,)</f>
        <v>1.169</v>
      </c>
      <c r="R1089" s="152">
        <f>VLOOKUP($A1089,'SNB-ExchangeRateDaily'!$A$22:$I$11379,8,)</f>
        <v>16.693000000000001</v>
      </c>
      <c r="S1089" s="152">
        <f>VLOOKUP($A1089,'SNB-ExchangeRateDaily'!$A$22:$I$11379,9,)</f>
        <v>1.8853900000000001</v>
      </c>
    </row>
    <row r="1090" spans="1:19">
      <c r="A1090" s="155">
        <v>37652</v>
      </c>
      <c r="B1090" s="154">
        <v>1.4622999999999999</v>
      </c>
      <c r="C1090" s="154">
        <v>2.2242000000000002</v>
      </c>
      <c r="D1090" s="154">
        <v>1.3759000000000001</v>
      </c>
      <c r="E1090" s="154">
        <v>0.89339999999999997</v>
      </c>
      <c r="F1090" s="154">
        <v>40.104799999999997</v>
      </c>
      <c r="G1090" s="154">
        <v>1.1586000000000001</v>
      </c>
      <c r="H1090" s="154">
        <v>16.619869565199998</v>
      </c>
      <c r="I1090" s="154">
        <v>1.88</v>
      </c>
      <c r="J1090" s="154"/>
      <c r="L1090" s="152">
        <f>VLOOKUP($A1090,'SNB-ExchangeRateDaily'!$A$22:$I$11379,2,)</f>
        <v>1.4671000000000001</v>
      </c>
      <c r="M1090" s="152">
        <f>VLOOKUP($A1090,'SNB-ExchangeRateDaily'!$A$22:$I$11379,3,)</f>
        <v>2.2435999999999998</v>
      </c>
      <c r="N1090" s="152">
        <f>VLOOKUP($A1090,'SNB-ExchangeRateDaily'!$A$22:$I$11379,4,)</f>
        <v>1.3562000000000001</v>
      </c>
      <c r="O1090" s="152">
        <f>VLOOKUP($A1090,'SNB-ExchangeRateDaily'!$A$22:$I$11379,5,)</f>
        <v>0.88759999999999994</v>
      </c>
      <c r="P1090" s="152">
        <f>VLOOKUP($A1090,'SNB-ExchangeRateDaily'!$A$22:$I$11379,6,)</f>
        <v>38.1</v>
      </c>
      <c r="Q1090" s="152">
        <f>VLOOKUP($A1090,'SNB-ExchangeRateDaily'!$A$22:$I$11379,7,)</f>
        <v>1.1387</v>
      </c>
      <c r="R1090" s="152">
        <f>VLOOKUP($A1090,'SNB-ExchangeRateDaily'!$A$22:$I$11379,8,)</f>
        <v>16.532</v>
      </c>
      <c r="S1090" s="152">
        <f>VLOOKUP($A1090,'SNB-ExchangeRateDaily'!$A$22:$I$11379,9,)</f>
        <v>1.8683800000000002</v>
      </c>
    </row>
    <row r="1091" spans="1:19">
      <c r="A1091" s="155">
        <v>37680</v>
      </c>
      <c r="B1091" s="154">
        <v>1.4672000000000001</v>
      </c>
      <c r="C1091" s="154">
        <v>2.1922000000000001</v>
      </c>
      <c r="D1091" s="154">
        <v>1.3615999999999999</v>
      </c>
      <c r="E1091" s="154">
        <v>0.89970000000000006</v>
      </c>
      <c r="F1091" s="154">
        <v>37.895000000000003</v>
      </c>
      <c r="G1091" s="154">
        <v>1.1406000000000001</v>
      </c>
      <c r="H1091" s="154">
        <v>16.439</v>
      </c>
      <c r="I1091" s="154">
        <v>1.8658000000000001</v>
      </c>
      <c r="J1091" s="154"/>
      <c r="L1091" s="152">
        <f>VLOOKUP($A1091,'SNB-ExchangeRateDaily'!$A$22:$I$11379,2,)</f>
        <v>1.4630000000000001</v>
      </c>
      <c r="M1091" s="152">
        <f>VLOOKUP($A1091,'SNB-ExchangeRateDaily'!$A$22:$I$11379,3,)</f>
        <v>2.1469999999999998</v>
      </c>
      <c r="N1091" s="152">
        <f>VLOOKUP($A1091,'SNB-ExchangeRateDaily'!$A$22:$I$11379,4,)</f>
        <v>1.3606</v>
      </c>
      <c r="O1091" s="152">
        <f>VLOOKUP($A1091,'SNB-ExchangeRateDaily'!$A$22:$I$11379,5,)</f>
        <v>0.91080000000000005</v>
      </c>
      <c r="P1091" s="152">
        <f>VLOOKUP($A1091,'SNB-ExchangeRateDaily'!$A$22:$I$11379,6,)</f>
        <v>38.200000000000003</v>
      </c>
      <c r="Q1091" s="152">
        <f>VLOOKUP($A1091,'SNB-ExchangeRateDaily'!$A$22:$I$11379,7,)</f>
        <v>1.1554</v>
      </c>
      <c r="R1091" s="152">
        <f>VLOOKUP($A1091,'SNB-ExchangeRateDaily'!$A$22:$I$11379,8,)</f>
        <v>16.364999999999998</v>
      </c>
      <c r="S1091" s="152">
        <f>VLOOKUP($A1091,'SNB-ExchangeRateDaily'!$A$22:$I$11379,9,)</f>
        <v>1.8581799999999999</v>
      </c>
    </row>
    <row r="1092" spans="1:19">
      <c r="A1092" s="155">
        <v>37711</v>
      </c>
      <c r="B1092" s="154">
        <v>1.4689999999999999</v>
      </c>
      <c r="C1092" s="154">
        <v>2.1505000000000001</v>
      </c>
      <c r="D1092" s="154">
        <v>1.3592</v>
      </c>
      <c r="E1092" s="154">
        <v>0.92120000000000002</v>
      </c>
      <c r="F1092" s="154">
        <v>39.219000000000001</v>
      </c>
      <c r="G1092" s="154">
        <v>1.1457999999999999</v>
      </c>
      <c r="H1092" s="154">
        <v>16.444904761899998</v>
      </c>
      <c r="I1092" s="154">
        <v>1.8629</v>
      </c>
      <c r="J1092" s="154"/>
      <c r="L1092" s="152">
        <f>VLOOKUP($A1092,'SNB-ExchangeRateDaily'!$A$22:$I$11379,2,)</f>
        <v>1.4764999999999999</v>
      </c>
      <c r="M1092" s="152">
        <f>VLOOKUP($A1092,'SNB-ExchangeRateDaily'!$A$22:$I$11379,3,)</f>
        <v>2.1395</v>
      </c>
      <c r="N1092" s="152">
        <f>VLOOKUP($A1092,'SNB-ExchangeRateDaily'!$A$22:$I$11379,4,)</f>
        <v>1.3580000000000001</v>
      </c>
      <c r="O1092" s="152">
        <f>VLOOKUP($A1092,'SNB-ExchangeRateDaily'!$A$22:$I$11379,5,)</f>
        <v>0.92530000000000001</v>
      </c>
      <c r="P1092" s="152">
        <f>VLOOKUP($A1092,'SNB-ExchangeRateDaily'!$A$22:$I$11379,6,)</f>
        <v>40.4</v>
      </c>
      <c r="Q1092" s="152">
        <f>VLOOKUP($A1092,'SNB-ExchangeRateDaily'!$A$22:$I$11379,7,)</f>
        <v>1.1428</v>
      </c>
      <c r="R1092" s="152">
        <f>VLOOKUP($A1092,'SNB-ExchangeRateDaily'!$A$22:$I$11379,8,)</f>
        <v>16.352</v>
      </c>
      <c r="S1092" s="152">
        <f>VLOOKUP($A1092,'SNB-ExchangeRateDaily'!$A$22:$I$11379,9,)</f>
        <v>1.8597000000000001</v>
      </c>
    </row>
    <row r="1093" spans="1:19">
      <c r="A1093" s="155">
        <v>37741</v>
      </c>
      <c r="B1093" s="154">
        <v>1.4954000000000001</v>
      </c>
      <c r="C1093" s="154">
        <v>2.1676000000000002</v>
      </c>
      <c r="D1093" s="154">
        <v>1.3773</v>
      </c>
      <c r="E1093" s="154">
        <v>0.94279999999999997</v>
      </c>
      <c r="F1093" s="154">
        <v>43.984999999999999</v>
      </c>
      <c r="G1093" s="154">
        <v>1.1492</v>
      </c>
      <c r="H1093" s="154">
        <v>16.649000000000001</v>
      </c>
      <c r="I1093" s="154">
        <v>1.8883999999999999</v>
      </c>
      <c r="J1093" s="154"/>
      <c r="L1093" s="152">
        <f>VLOOKUP($A1093,'SNB-ExchangeRateDaily'!$A$22:$I$11379,2,)</f>
        <v>1.5116000000000001</v>
      </c>
      <c r="M1093" s="152">
        <f>VLOOKUP($A1093,'SNB-ExchangeRateDaily'!$A$22:$I$11379,3,)</f>
        <v>2.1657999999999999</v>
      </c>
      <c r="N1093" s="152">
        <f>VLOOKUP($A1093,'SNB-ExchangeRateDaily'!$A$22:$I$11379,4,)</f>
        <v>1.3594999999999999</v>
      </c>
      <c r="O1093" s="152">
        <f>VLOOKUP($A1093,'SNB-ExchangeRateDaily'!$A$22:$I$11379,5,)</f>
        <v>0.94410000000000005</v>
      </c>
      <c r="P1093" s="152">
        <f>VLOOKUP($A1093,'SNB-ExchangeRateDaily'!$A$22:$I$11379,6,)</f>
        <v>46.6</v>
      </c>
      <c r="Q1093" s="152">
        <f>VLOOKUP($A1093,'SNB-ExchangeRateDaily'!$A$22:$I$11379,7,)</f>
        <v>1.1375</v>
      </c>
      <c r="R1093" s="152">
        <f>VLOOKUP($A1093,'SNB-ExchangeRateDaily'!$A$22:$I$11379,8,)</f>
        <v>16.388999999999999</v>
      </c>
      <c r="S1093" s="152">
        <f>VLOOKUP($A1093,'SNB-ExchangeRateDaily'!$A$22:$I$11379,9,)</f>
        <v>1.88226</v>
      </c>
    </row>
    <row r="1094" spans="1:19">
      <c r="A1094" s="155">
        <v>37772</v>
      </c>
      <c r="B1094" s="154">
        <v>1.5148000000000001</v>
      </c>
      <c r="C1094" s="154">
        <v>2.125</v>
      </c>
      <c r="D1094" s="154">
        <v>1.3096999999999999</v>
      </c>
      <c r="E1094" s="154">
        <v>0.94769999999999999</v>
      </c>
      <c r="F1094" s="154">
        <v>44.26</v>
      </c>
      <c r="G1094" s="154">
        <v>1.1174999999999999</v>
      </c>
      <c r="H1094" s="154">
        <v>15.8210909091</v>
      </c>
      <c r="I1094" s="154">
        <v>1.8454000000000002</v>
      </c>
      <c r="J1094" s="154"/>
      <c r="L1094" s="152" t="e">
        <f>VLOOKUP($A1094,'SNB-ExchangeRateDaily'!$A$22:$I$11379,2,)</f>
        <v>#N/A</v>
      </c>
      <c r="M1094" s="152" t="e">
        <f>VLOOKUP($A1094,'SNB-ExchangeRateDaily'!$A$22:$I$11379,3,)</f>
        <v>#N/A</v>
      </c>
      <c r="N1094" s="152" t="e">
        <f>VLOOKUP($A1094,'SNB-ExchangeRateDaily'!$A$22:$I$11379,4,)</f>
        <v>#N/A</v>
      </c>
      <c r="O1094" s="152" t="e">
        <f>VLOOKUP($A1094,'SNB-ExchangeRateDaily'!$A$22:$I$11379,5,)</f>
        <v>#N/A</v>
      </c>
      <c r="P1094" s="152" t="e">
        <f>VLOOKUP($A1094,'SNB-ExchangeRateDaily'!$A$22:$I$11379,6,)</f>
        <v>#N/A</v>
      </c>
      <c r="Q1094" s="152" t="e">
        <f>VLOOKUP($A1094,'SNB-ExchangeRateDaily'!$A$22:$I$11379,7,)</f>
        <v>#N/A</v>
      </c>
      <c r="R1094" s="152" t="e">
        <f>VLOOKUP($A1094,'SNB-ExchangeRateDaily'!$A$22:$I$11379,8,)</f>
        <v>#N/A</v>
      </c>
      <c r="S1094" s="152" t="e">
        <f>VLOOKUP($A1094,'SNB-ExchangeRateDaily'!$A$22:$I$11379,9,)</f>
        <v>#N/A</v>
      </c>
    </row>
    <row r="1095" spans="1:19">
      <c r="A1095" s="155">
        <v>37802</v>
      </c>
      <c r="B1095" s="154">
        <v>1.5399</v>
      </c>
      <c r="C1095" s="154">
        <v>2.1913999999999998</v>
      </c>
      <c r="D1095" s="154">
        <v>1.3189</v>
      </c>
      <c r="E1095" s="154">
        <v>0.97460000000000002</v>
      </c>
      <c r="F1095" s="154">
        <v>45.634999999999998</v>
      </c>
      <c r="G1095" s="154">
        <v>1.115</v>
      </c>
      <c r="H1095" s="154">
        <v>15.935523809499999</v>
      </c>
      <c r="I1095" s="154">
        <v>1.869</v>
      </c>
      <c r="J1095" s="154"/>
      <c r="L1095" s="152">
        <f>VLOOKUP($A1095,'SNB-ExchangeRateDaily'!$A$22:$I$11379,2,)</f>
        <v>1.5518000000000001</v>
      </c>
      <c r="M1095" s="152">
        <f>VLOOKUP($A1095,'SNB-ExchangeRateDaily'!$A$22:$I$11379,3,)</f>
        <v>2.2359</v>
      </c>
      <c r="N1095" s="152">
        <f>VLOOKUP($A1095,'SNB-ExchangeRateDaily'!$A$22:$I$11379,4,)</f>
        <v>1.3561000000000001</v>
      </c>
      <c r="O1095" s="152">
        <f>VLOOKUP($A1095,'SNB-ExchangeRateDaily'!$A$22:$I$11379,5,)</f>
        <v>1.0048999999999999</v>
      </c>
      <c r="P1095" s="152">
        <f>VLOOKUP($A1095,'SNB-ExchangeRateDaily'!$A$22:$I$11379,6,)</f>
        <v>47</v>
      </c>
      <c r="Q1095" s="152">
        <f>VLOOKUP($A1095,'SNB-ExchangeRateDaily'!$A$22:$I$11379,7,)</f>
        <v>1.1317999999999999</v>
      </c>
      <c r="R1095" s="152">
        <f>VLOOKUP($A1095,'SNB-ExchangeRateDaily'!$A$22:$I$11379,8,)</f>
        <v>16.349</v>
      </c>
      <c r="S1095" s="152">
        <f>VLOOKUP($A1095,'SNB-ExchangeRateDaily'!$A$22:$I$11379,9,)</f>
        <v>1.9024999999999999</v>
      </c>
    </row>
    <row r="1096" spans="1:19">
      <c r="A1096" s="155">
        <v>37833</v>
      </c>
      <c r="B1096" s="154">
        <v>1.5470999999999999</v>
      </c>
      <c r="C1096" s="154">
        <v>2.2090999999999998</v>
      </c>
      <c r="D1096" s="154">
        <v>1.3601000000000001</v>
      </c>
      <c r="E1096" s="154">
        <v>0.98619999999999997</v>
      </c>
      <c r="F1096" s="154">
        <v>47.278300000000002</v>
      </c>
      <c r="G1096" s="154">
        <v>1.1463000000000001</v>
      </c>
      <c r="H1096" s="154">
        <v>16.4246521739</v>
      </c>
      <c r="I1096" s="154">
        <v>1.9032</v>
      </c>
      <c r="J1096" s="154"/>
      <c r="L1096" s="152">
        <f>VLOOKUP($A1096,'SNB-ExchangeRateDaily'!$A$22:$I$11379,2,)</f>
        <v>1.5479000000000001</v>
      </c>
      <c r="M1096" s="152">
        <f>VLOOKUP($A1096,'SNB-ExchangeRateDaily'!$A$22:$I$11379,3,)</f>
        <v>2.2016999999999998</v>
      </c>
      <c r="N1096" s="152">
        <f>VLOOKUP($A1096,'SNB-ExchangeRateDaily'!$A$22:$I$11379,4,)</f>
        <v>1.3663000000000001</v>
      </c>
      <c r="O1096" s="152">
        <f>VLOOKUP($A1096,'SNB-ExchangeRateDaily'!$A$22:$I$11379,5,)</f>
        <v>0.97360000000000002</v>
      </c>
      <c r="P1096" s="152">
        <f>VLOOKUP($A1096,'SNB-ExchangeRateDaily'!$A$22:$I$11379,6,)</f>
        <v>46</v>
      </c>
      <c r="Q1096" s="152">
        <f>VLOOKUP($A1096,'SNB-ExchangeRateDaily'!$A$22:$I$11379,7,)</f>
        <v>1.1369</v>
      </c>
      <c r="R1096" s="152">
        <f>VLOOKUP($A1096,'SNB-ExchangeRateDaily'!$A$22:$I$11379,8,)</f>
        <v>16.565000000000001</v>
      </c>
      <c r="S1096" s="152">
        <f>VLOOKUP($A1096,'SNB-ExchangeRateDaily'!$A$22:$I$11379,9,)</f>
        <v>1.90557</v>
      </c>
    </row>
    <row r="1097" spans="1:19">
      <c r="A1097" s="155">
        <v>37864</v>
      </c>
      <c r="B1097" s="154">
        <v>1.5404</v>
      </c>
      <c r="C1097" s="154">
        <v>2.2021000000000002</v>
      </c>
      <c r="D1097" s="154">
        <v>1.3815999999999999</v>
      </c>
      <c r="E1097" s="154">
        <v>0.9889</v>
      </c>
      <c r="F1097" s="154">
        <v>45.965000000000003</v>
      </c>
      <c r="G1097" s="154">
        <v>1.1637</v>
      </c>
      <c r="H1097" s="154">
        <v>16.690571428599998</v>
      </c>
      <c r="I1097" s="154">
        <v>1.9165000000000001</v>
      </c>
      <c r="J1097" s="154"/>
      <c r="L1097" s="152" t="e">
        <f>VLOOKUP($A1097,'SNB-ExchangeRateDaily'!$A$22:$I$11379,2,)</f>
        <v>#N/A</v>
      </c>
      <c r="M1097" s="152" t="e">
        <f>VLOOKUP($A1097,'SNB-ExchangeRateDaily'!$A$22:$I$11379,3,)</f>
        <v>#N/A</v>
      </c>
      <c r="N1097" s="152" t="e">
        <f>VLOOKUP($A1097,'SNB-ExchangeRateDaily'!$A$22:$I$11379,4,)</f>
        <v>#N/A</v>
      </c>
      <c r="O1097" s="152" t="e">
        <f>VLOOKUP($A1097,'SNB-ExchangeRateDaily'!$A$22:$I$11379,5,)</f>
        <v>#N/A</v>
      </c>
      <c r="P1097" s="152" t="e">
        <f>VLOOKUP($A1097,'SNB-ExchangeRateDaily'!$A$22:$I$11379,6,)</f>
        <v>#N/A</v>
      </c>
      <c r="Q1097" s="152" t="e">
        <f>VLOOKUP($A1097,'SNB-ExchangeRateDaily'!$A$22:$I$11379,7,)</f>
        <v>#N/A</v>
      </c>
      <c r="R1097" s="152" t="e">
        <f>VLOOKUP($A1097,'SNB-ExchangeRateDaily'!$A$22:$I$11379,8,)</f>
        <v>#N/A</v>
      </c>
      <c r="S1097" s="152" t="e">
        <f>VLOOKUP($A1097,'SNB-ExchangeRateDaily'!$A$22:$I$11379,9,)</f>
        <v>#N/A</v>
      </c>
    </row>
    <row r="1098" spans="1:19">
      <c r="A1098" s="155">
        <v>37894</v>
      </c>
      <c r="B1098" s="154">
        <v>1.5468999999999999</v>
      </c>
      <c r="C1098" s="154">
        <v>2.2198000000000002</v>
      </c>
      <c r="D1098" s="154">
        <v>1.3788</v>
      </c>
      <c r="E1098" s="154">
        <v>1.0088999999999999</v>
      </c>
      <c r="F1098" s="154">
        <v>47.090899999999998</v>
      </c>
      <c r="G1098" s="154">
        <v>1.1987000000000001</v>
      </c>
      <c r="H1098" s="154">
        <v>16.603772727300001</v>
      </c>
      <c r="I1098" s="154">
        <v>1.9247999999999998</v>
      </c>
      <c r="J1098" s="154"/>
      <c r="L1098" s="152">
        <f>VLOOKUP($A1098,'SNB-ExchangeRateDaily'!$A$22:$I$11379,2,)</f>
        <v>1.5383</v>
      </c>
      <c r="M1098" s="152">
        <f>VLOOKUP($A1098,'SNB-ExchangeRateDaily'!$A$22:$I$11379,3,)</f>
        <v>2.2082999999999999</v>
      </c>
      <c r="N1098" s="152">
        <f>VLOOKUP($A1098,'SNB-ExchangeRateDaily'!$A$22:$I$11379,4,)</f>
        <v>1.3191999999999999</v>
      </c>
      <c r="O1098" s="152">
        <f>VLOOKUP($A1098,'SNB-ExchangeRateDaily'!$A$22:$I$11379,5,)</f>
        <v>0.97960000000000003</v>
      </c>
      <c r="P1098" s="152">
        <f>VLOOKUP($A1098,'SNB-ExchangeRateDaily'!$A$22:$I$11379,6,)</f>
        <v>45.1</v>
      </c>
      <c r="Q1098" s="152">
        <f>VLOOKUP($A1098,'SNB-ExchangeRateDaily'!$A$22:$I$11379,7,)</f>
        <v>1.1947000000000001</v>
      </c>
      <c r="R1098" s="152">
        <f>VLOOKUP($A1098,'SNB-ExchangeRateDaily'!$A$22:$I$11379,8,)</f>
        <v>15.932</v>
      </c>
      <c r="S1098" s="152">
        <f>VLOOKUP($A1098,'SNB-ExchangeRateDaily'!$A$22:$I$11379,9,)</f>
        <v>1.88089</v>
      </c>
    </row>
    <row r="1099" spans="1:19">
      <c r="A1099" s="155">
        <v>37925</v>
      </c>
      <c r="B1099" s="154">
        <v>1.5481</v>
      </c>
      <c r="C1099" s="154">
        <v>2.2172000000000001</v>
      </c>
      <c r="D1099" s="154">
        <v>1.3224</v>
      </c>
      <c r="E1099" s="154">
        <v>0.99829999999999997</v>
      </c>
      <c r="F1099" s="154">
        <v>46.230400000000003</v>
      </c>
      <c r="G1099" s="154">
        <v>1.2074</v>
      </c>
      <c r="H1099" s="154">
        <v>15.987913043500001</v>
      </c>
      <c r="I1099" s="154">
        <v>1.8954</v>
      </c>
      <c r="J1099" s="154"/>
      <c r="L1099" s="152">
        <f>VLOOKUP($A1099,'SNB-ExchangeRateDaily'!$A$22:$I$11379,2,)</f>
        <v>1.5491999999999999</v>
      </c>
      <c r="M1099" s="152">
        <f>VLOOKUP($A1099,'SNB-ExchangeRateDaily'!$A$22:$I$11379,3,)</f>
        <v>2.2534999999999998</v>
      </c>
      <c r="N1099" s="152">
        <f>VLOOKUP($A1099,'SNB-ExchangeRateDaily'!$A$22:$I$11379,4,)</f>
        <v>1.331</v>
      </c>
      <c r="O1099" s="152">
        <f>VLOOKUP($A1099,'SNB-ExchangeRateDaily'!$A$22:$I$11379,5,)</f>
        <v>1.0109999999999999</v>
      </c>
      <c r="P1099" s="152">
        <f>VLOOKUP($A1099,'SNB-ExchangeRateDaily'!$A$22:$I$11379,6,)</f>
        <v>46.7</v>
      </c>
      <c r="Q1099" s="152">
        <f>VLOOKUP($A1099,'SNB-ExchangeRateDaily'!$A$22:$I$11379,7,)</f>
        <v>1.2199</v>
      </c>
      <c r="R1099" s="152">
        <f>VLOOKUP($A1099,'SNB-ExchangeRateDaily'!$A$22:$I$11379,8,)</f>
        <v>16.177</v>
      </c>
      <c r="S1099" s="152">
        <f>VLOOKUP($A1099,'SNB-ExchangeRateDaily'!$A$22:$I$11379,9,)</f>
        <v>1.9077</v>
      </c>
    </row>
    <row r="1100" spans="1:19">
      <c r="A1100" s="155">
        <v>37955</v>
      </c>
      <c r="B1100" s="154">
        <v>1.5587</v>
      </c>
      <c r="C1100" s="154">
        <v>2.2486999999999999</v>
      </c>
      <c r="D1100" s="154">
        <v>1.3317999999999999</v>
      </c>
      <c r="E1100" s="154">
        <v>1.0135000000000001</v>
      </c>
      <c r="F1100" s="154">
        <v>45.715000000000003</v>
      </c>
      <c r="G1100" s="154">
        <v>1.2192000000000001</v>
      </c>
      <c r="H1100" s="154">
        <v>16.091550000000002</v>
      </c>
      <c r="I1100" s="154">
        <v>1.9146000000000001</v>
      </c>
      <c r="J1100" s="154"/>
      <c r="L1100" s="152" t="e">
        <f>VLOOKUP($A1100,'SNB-ExchangeRateDaily'!$A$22:$I$11379,2,)</f>
        <v>#N/A</v>
      </c>
      <c r="M1100" s="152" t="e">
        <f>VLOOKUP($A1100,'SNB-ExchangeRateDaily'!$A$22:$I$11379,3,)</f>
        <v>#N/A</v>
      </c>
      <c r="N1100" s="152" t="e">
        <f>VLOOKUP($A1100,'SNB-ExchangeRateDaily'!$A$22:$I$11379,4,)</f>
        <v>#N/A</v>
      </c>
      <c r="O1100" s="152" t="e">
        <f>VLOOKUP($A1100,'SNB-ExchangeRateDaily'!$A$22:$I$11379,5,)</f>
        <v>#N/A</v>
      </c>
      <c r="P1100" s="152" t="e">
        <f>VLOOKUP($A1100,'SNB-ExchangeRateDaily'!$A$22:$I$11379,6,)</f>
        <v>#N/A</v>
      </c>
      <c r="Q1100" s="152" t="e">
        <f>VLOOKUP($A1100,'SNB-ExchangeRateDaily'!$A$22:$I$11379,7,)</f>
        <v>#N/A</v>
      </c>
      <c r="R1100" s="152" t="e">
        <f>VLOOKUP($A1100,'SNB-ExchangeRateDaily'!$A$22:$I$11379,8,)</f>
        <v>#N/A</v>
      </c>
      <c r="S1100" s="152" t="e">
        <f>VLOOKUP($A1100,'SNB-ExchangeRateDaily'!$A$22:$I$11379,9,)</f>
        <v>#N/A</v>
      </c>
    </row>
    <row r="1101" spans="1:19">
      <c r="A1101" s="155">
        <v>37986</v>
      </c>
      <c r="B1101" s="154">
        <v>1.5548999999999999</v>
      </c>
      <c r="C1101" s="154">
        <v>2.2137000000000002</v>
      </c>
      <c r="D1101" s="154">
        <v>1.2664</v>
      </c>
      <c r="E1101" s="154">
        <v>0.96389999999999998</v>
      </c>
      <c r="F1101" s="154">
        <v>43.219000000000001</v>
      </c>
      <c r="G1101" s="154">
        <v>1.1739999999999999</v>
      </c>
      <c r="H1101" s="154">
        <v>15.2613913043</v>
      </c>
      <c r="I1101" s="154">
        <v>1.8578999999999999</v>
      </c>
      <c r="J1101" s="154"/>
      <c r="L1101" s="152">
        <f>VLOOKUP($A1101,'SNB-ExchangeRateDaily'!$A$22:$I$11379,2,)</f>
        <v>1.5586</v>
      </c>
      <c r="M1101" s="152">
        <f>VLOOKUP($A1101,'SNB-ExchangeRateDaily'!$A$22:$I$11379,3,)</f>
        <v>2.2040000000000002</v>
      </c>
      <c r="N1101" s="152">
        <f>VLOOKUP($A1101,'SNB-ExchangeRateDaily'!$A$22:$I$11379,4,)</f>
        <v>1.236</v>
      </c>
      <c r="O1101" s="152">
        <f>VLOOKUP($A1101,'SNB-ExchangeRateDaily'!$A$22:$I$11379,5,)</f>
        <v>0.95720000000000005</v>
      </c>
      <c r="P1101" s="152">
        <f>VLOOKUP($A1101,'SNB-ExchangeRateDaily'!$A$22:$I$11379,6,)</f>
        <v>42.5</v>
      </c>
      <c r="Q1101" s="152">
        <f>VLOOKUP($A1101,'SNB-ExchangeRateDaily'!$A$22:$I$11379,7,)</f>
        <v>1.1554</v>
      </c>
      <c r="R1101" s="152">
        <f>VLOOKUP($A1101,'SNB-ExchangeRateDaily'!$A$22:$I$11379,8,)</f>
        <v>15.007999999999999</v>
      </c>
      <c r="S1101" s="152">
        <f>VLOOKUP($A1101,'SNB-ExchangeRateDaily'!$A$22:$I$11379,9,)</f>
        <v>1.8380000000000001</v>
      </c>
    </row>
    <row r="1102" spans="1:19">
      <c r="A1102" s="155">
        <v>38017</v>
      </c>
      <c r="B1102" s="154">
        <v>1.5661</v>
      </c>
      <c r="C1102" s="154">
        <v>2.2621000000000002</v>
      </c>
      <c r="D1102" s="154">
        <v>1.2417</v>
      </c>
      <c r="E1102" s="154">
        <v>0.95760000000000001</v>
      </c>
      <c r="F1102" s="154">
        <v>43.56</v>
      </c>
      <c r="G1102" s="154">
        <v>1.1672</v>
      </c>
      <c r="H1102" s="154">
        <v>14.9902272727</v>
      </c>
      <c r="I1102" s="154">
        <v>1.8506</v>
      </c>
      <c r="J1102" s="154"/>
      <c r="L1102" s="152" t="e">
        <f>VLOOKUP($A1102,'SNB-ExchangeRateDaily'!$A$22:$I$11379,2,)</f>
        <v>#N/A</v>
      </c>
      <c r="M1102" s="152" t="e">
        <f>VLOOKUP($A1102,'SNB-ExchangeRateDaily'!$A$22:$I$11379,3,)</f>
        <v>#N/A</v>
      </c>
      <c r="N1102" s="152" t="e">
        <f>VLOOKUP($A1102,'SNB-ExchangeRateDaily'!$A$22:$I$11379,4,)</f>
        <v>#N/A</v>
      </c>
      <c r="O1102" s="152" t="e">
        <f>VLOOKUP($A1102,'SNB-ExchangeRateDaily'!$A$22:$I$11379,5,)</f>
        <v>#N/A</v>
      </c>
      <c r="P1102" s="152" t="e">
        <f>VLOOKUP($A1102,'SNB-ExchangeRateDaily'!$A$22:$I$11379,6,)</f>
        <v>#N/A</v>
      </c>
      <c r="Q1102" s="152" t="e">
        <f>VLOOKUP($A1102,'SNB-ExchangeRateDaily'!$A$22:$I$11379,7,)</f>
        <v>#N/A</v>
      </c>
      <c r="R1102" s="152" t="e">
        <f>VLOOKUP($A1102,'SNB-ExchangeRateDaily'!$A$22:$I$11379,8,)</f>
        <v>#N/A</v>
      </c>
      <c r="S1102" s="152" t="e">
        <f>VLOOKUP($A1102,'SNB-ExchangeRateDaily'!$A$22:$I$11379,9,)</f>
        <v>#N/A</v>
      </c>
    </row>
    <row r="1103" spans="1:19">
      <c r="A1103" s="155">
        <v>38046</v>
      </c>
      <c r="B1103" s="154">
        <v>1.5731000000000002</v>
      </c>
      <c r="C1103" s="154">
        <v>2.3222</v>
      </c>
      <c r="D1103" s="154">
        <v>1.2436</v>
      </c>
      <c r="E1103" s="154">
        <v>0.93579999999999997</v>
      </c>
      <c r="F1103" s="154">
        <v>42.38</v>
      </c>
      <c r="G1103" s="154">
        <v>1.1672</v>
      </c>
      <c r="H1103" s="154">
        <v>15.03665</v>
      </c>
      <c r="I1103" s="154">
        <v>1.8625</v>
      </c>
      <c r="J1103" s="154"/>
      <c r="L1103" s="152" t="e">
        <f>VLOOKUP($A1103,'SNB-ExchangeRateDaily'!$A$22:$I$11379,2,)</f>
        <v>#N/A</v>
      </c>
      <c r="M1103" s="152" t="e">
        <f>VLOOKUP($A1103,'SNB-ExchangeRateDaily'!$A$22:$I$11379,3,)</f>
        <v>#N/A</v>
      </c>
      <c r="N1103" s="152" t="e">
        <f>VLOOKUP($A1103,'SNB-ExchangeRateDaily'!$A$22:$I$11379,4,)</f>
        <v>#N/A</v>
      </c>
      <c r="O1103" s="152" t="e">
        <f>VLOOKUP($A1103,'SNB-ExchangeRateDaily'!$A$22:$I$11379,5,)</f>
        <v>#N/A</v>
      </c>
      <c r="P1103" s="152" t="e">
        <f>VLOOKUP($A1103,'SNB-ExchangeRateDaily'!$A$22:$I$11379,6,)</f>
        <v>#N/A</v>
      </c>
      <c r="Q1103" s="152" t="e">
        <f>VLOOKUP($A1103,'SNB-ExchangeRateDaily'!$A$22:$I$11379,7,)</f>
        <v>#N/A</v>
      </c>
      <c r="R1103" s="152" t="e">
        <f>VLOOKUP($A1103,'SNB-ExchangeRateDaily'!$A$22:$I$11379,8,)</f>
        <v>#N/A</v>
      </c>
      <c r="S1103" s="152" t="e">
        <f>VLOOKUP($A1103,'SNB-ExchangeRateDaily'!$A$22:$I$11379,9,)</f>
        <v>#N/A</v>
      </c>
    </row>
    <row r="1104" spans="1:19">
      <c r="A1104" s="155">
        <v>38077</v>
      </c>
      <c r="B1104" s="154">
        <v>1.5666</v>
      </c>
      <c r="C1104" s="154">
        <v>2.3327999999999998</v>
      </c>
      <c r="D1104" s="154">
        <v>1.2766999999999999</v>
      </c>
      <c r="E1104" s="154">
        <v>0.9597</v>
      </c>
      <c r="F1104" s="154">
        <v>43.908700000000003</v>
      </c>
      <c r="G1104" s="154">
        <v>1.1764000000000001</v>
      </c>
      <c r="H1104" s="154">
        <v>15.428304347799999</v>
      </c>
      <c r="I1104" s="154">
        <v>1.8816999999999999</v>
      </c>
      <c r="J1104" s="154"/>
      <c r="L1104" s="152">
        <f>VLOOKUP($A1104,'SNB-ExchangeRateDaily'!$A$22:$I$11379,2,)</f>
        <v>1.5588</v>
      </c>
      <c r="M1104" s="152">
        <f>VLOOKUP($A1104,'SNB-ExchangeRateDaily'!$A$22:$I$11379,3,)</f>
        <v>2.3359999999999999</v>
      </c>
      <c r="N1104" s="152">
        <f>VLOOKUP($A1104,'SNB-ExchangeRateDaily'!$A$22:$I$11379,4,)</f>
        <v>1.2739</v>
      </c>
      <c r="O1104" s="152">
        <f>VLOOKUP($A1104,'SNB-ExchangeRateDaily'!$A$22:$I$11379,5,)</f>
        <v>0.97740000000000005</v>
      </c>
      <c r="P1104" s="152">
        <f>VLOOKUP($A1104,'SNB-ExchangeRateDaily'!$A$22:$I$11379,6,)</f>
        <v>43.8</v>
      </c>
      <c r="Q1104" s="152">
        <f>VLOOKUP($A1104,'SNB-ExchangeRateDaily'!$A$22:$I$11379,7,)</f>
        <v>1.2292000000000001</v>
      </c>
      <c r="R1104" s="152">
        <f>VLOOKUP($A1104,'SNB-ExchangeRateDaily'!$A$22:$I$11379,8,)</f>
        <v>15.314</v>
      </c>
      <c r="S1104" s="152">
        <f>VLOOKUP($A1104,'SNB-ExchangeRateDaily'!$A$22:$I$11379,9,)</f>
        <v>1.8889800000000001</v>
      </c>
    </row>
    <row r="1105" spans="1:19">
      <c r="A1105" s="155">
        <v>38107</v>
      </c>
      <c r="B1105" s="154">
        <v>1.5547</v>
      </c>
      <c r="C1105" s="154">
        <v>2.3374999999999999</v>
      </c>
      <c r="D1105" s="154">
        <v>1.2965</v>
      </c>
      <c r="E1105" s="154">
        <v>0.96719999999999995</v>
      </c>
      <c r="F1105" s="154">
        <v>44.534999999999997</v>
      </c>
      <c r="G1105" s="154">
        <v>1.2050000000000001</v>
      </c>
      <c r="H1105" s="154">
        <v>15.663681818200001</v>
      </c>
      <c r="I1105" s="154">
        <v>1.8936999999999999</v>
      </c>
      <c r="J1105" s="154"/>
      <c r="L1105" s="152">
        <f>VLOOKUP($A1105,'SNB-ExchangeRateDaily'!$A$22:$I$11379,2,)</f>
        <v>1.5521</v>
      </c>
      <c r="M1105" s="152">
        <f>VLOOKUP($A1105,'SNB-ExchangeRateDaily'!$A$22:$I$11379,3,)</f>
        <v>2.2948</v>
      </c>
      <c r="N1105" s="152">
        <f>VLOOKUP($A1105,'SNB-ExchangeRateDaily'!$A$22:$I$11379,4,)</f>
        <v>1.2978000000000001</v>
      </c>
      <c r="O1105" s="152">
        <f>VLOOKUP($A1105,'SNB-ExchangeRateDaily'!$A$22:$I$11379,5,)</f>
        <v>0.94510000000000005</v>
      </c>
      <c r="P1105" s="152">
        <f>VLOOKUP($A1105,'SNB-ExchangeRateDaily'!$A$22:$I$11379,6,)</f>
        <v>43.7</v>
      </c>
      <c r="Q1105" s="152">
        <f>VLOOKUP($A1105,'SNB-ExchangeRateDaily'!$A$22:$I$11379,7,)</f>
        <v>1.1758999999999999</v>
      </c>
      <c r="R1105" s="152">
        <f>VLOOKUP($A1105,'SNB-ExchangeRateDaily'!$A$22:$I$11379,8,)</f>
        <v>15.676</v>
      </c>
      <c r="S1105" s="152">
        <f>VLOOKUP($A1105,'SNB-ExchangeRateDaily'!$A$22:$I$11379,9,)</f>
        <v>1.8827400000000001</v>
      </c>
    </row>
    <row r="1106" spans="1:19">
      <c r="A1106" s="155">
        <v>38138</v>
      </c>
      <c r="B1106" s="154">
        <v>1.5407999999999999</v>
      </c>
      <c r="C1106" s="154">
        <v>2.2907999999999999</v>
      </c>
      <c r="D1106" s="154">
        <v>1.2827999999999999</v>
      </c>
      <c r="E1106" s="154">
        <v>0.93020000000000003</v>
      </c>
      <c r="F1106" s="154">
        <v>41.484200000000001</v>
      </c>
      <c r="G1106" s="154">
        <v>1.1453</v>
      </c>
      <c r="H1106" s="154">
        <v>15.4854285714</v>
      </c>
      <c r="I1106" s="154">
        <v>1.8631</v>
      </c>
      <c r="J1106" s="154"/>
      <c r="L1106" s="152" t="str">
        <f>VLOOKUP($A1106,'SNB-ExchangeRateDaily'!$A$22:$I$11379,2,)</f>
        <v>M</v>
      </c>
      <c r="M1106" s="152" t="str">
        <f>VLOOKUP($A1106,'SNB-ExchangeRateDaily'!$A$22:$I$11379,3,)</f>
        <v>M</v>
      </c>
      <c r="N1106" s="152" t="str">
        <f>VLOOKUP($A1106,'SNB-ExchangeRateDaily'!$A$22:$I$11379,4,)</f>
        <v>M</v>
      </c>
      <c r="O1106" s="152" t="str">
        <f>VLOOKUP($A1106,'SNB-ExchangeRateDaily'!$A$22:$I$11379,5,)</f>
        <v>M</v>
      </c>
      <c r="P1106" s="152" t="str">
        <f>VLOOKUP($A1106,'SNB-ExchangeRateDaily'!$A$22:$I$11379,6,)</f>
        <v>M</v>
      </c>
      <c r="Q1106" s="152" t="str">
        <f>VLOOKUP($A1106,'SNB-ExchangeRateDaily'!$A$22:$I$11379,7,)</f>
        <v>M</v>
      </c>
      <c r="R1106" s="152">
        <f>VLOOKUP($A1106,'SNB-ExchangeRateDaily'!$A$22:$I$11379,8,)</f>
        <v>15.154</v>
      </c>
      <c r="S1106" s="152" t="str">
        <f>VLOOKUP($A1106,'SNB-ExchangeRateDaily'!$A$22:$I$11379,9,)</f>
        <v>M</v>
      </c>
    </row>
    <row r="1107" spans="1:19">
      <c r="A1107" s="155">
        <v>38168</v>
      </c>
      <c r="B1107" s="154">
        <v>1.5186999999999999</v>
      </c>
      <c r="C1107" s="154">
        <v>2.2867000000000002</v>
      </c>
      <c r="D1107" s="154">
        <v>1.2509999999999999</v>
      </c>
      <c r="E1107" s="154">
        <v>0.91990000000000005</v>
      </c>
      <c r="F1107" s="154">
        <v>39.904499999999999</v>
      </c>
      <c r="G1107" s="154">
        <v>1.1431</v>
      </c>
      <c r="H1107" s="154">
        <v>15.1036818182</v>
      </c>
      <c r="I1107" s="154">
        <v>1.8353000000000002</v>
      </c>
      <c r="J1107" s="154"/>
      <c r="L1107" s="152">
        <f>VLOOKUP($A1107,'SNB-ExchangeRateDaily'!$A$22:$I$11379,2,)</f>
        <v>1.5281</v>
      </c>
      <c r="M1107" s="152">
        <f>VLOOKUP($A1107,'SNB-ExchangeRateDaily'!$A$22:$I$11379,3,)</f>
        <v>2.2786</v>
      </c>
      <c r="N1107" s="152">
        <f>VLOOKUP($A1107,'SNB-ExchangeRateDaily'!$A$22:$I$11379,4,)</f>
        <v>1.2612000000000001</v>
      </c>
      <c r="O1107" s="152">
        <f>VLOOKUP($A1107,'SNB-ExchangeRateDaily'!$A$22:$I$11379,5,)</f>
        <v>0.93540000000000001</v>
      </c>
      <c r="P1107" s="152">
        <f>VLOOKUP($A1107,'SNB-ExchangeRateDaily'!$A$22:$I$11379,6,)</f>
        <v>40.5</v>
      </c>
      <c r="Q1107" s="152">
        <f>VLOOKUP($A1107,'SNB-ExchangeRateDaily'!$A$22:$I$11379,7,)</f>
        <v>1.1587000000000001</v>
      </c>
      <c r="R1107" s="152">
        <f>VLOOKUP($A1107,'SNB-ExchangeRateDaily'!$A$22:$I$11379,8,)</f>
        <v>15.144</v>
      </c>
      <c r="S1107" s="152">
        <f>VLOOKUP($A1107,'SNB-ExchangeRateDaily'!$A$22:$I$11379,9,)</f>
        <v>1.8383500000000002</v>
      </c>
    </row>
    <row r="1108" spans="1:19">
      <c r="A1108" s="155">
        <v>38199</v>
      </c>
      <c r="B1108" s="154">
        <v>1.5268000000000002</v>
      </c>
      <c r="C1108" s="154">
        <v>2.2911999999999999</v>
      </c>
      <c r="D1108" s="154">
        <v>1.2438</v>
      </c>
      <c r="E1108" s="154">
        <v>0.94030000000000002</v>
      </c>
      <c r="F1108" s="154">
        <v>40.877299999999998</v>
      </c>
      <c r="G1108" s="154">
        <v>1.1378999999999999</v>
      </c>
      <c r="H1108" s="154">
        <v>15.038545454499999</v>
      </c>
      <c r="I1108" s="154">
        <v>1.8345</v>
      </c>
      <c r="J1108" s="154"/>
      <c r="L1108" s="152" t="e">
        <f>VLOOKUP($A1108,'SNB-ExchangeRateDaily'!$A$22:$I$11379,2,)</f>
        <v>#N/A</v>
      </c>
      <c r="M1108" s="152" t="e">
        <f>VLOOKUP($A1108,'SNB-ExchangeRateDaily'!$A$22:$I$11379,3,)</f>
        <v>#N/A</v>
      </c>
      <c r="N1108" s="152" t="e">
        <f>VLOOKUP($A1108,'SNB-ExchangeRateDaily'!$A$22:$I$11379,4,)</f>
        <v>#N/A</v>
      </c>
      <c r="O1108" s="152" t="e">
        <f>VLOOKUP($A1108,'SNB-ExchangeRateDaily'!$A$22:$I$11379,5,)</f>
        <v>#N/A</v>
      </c>
      <c r="P1108" s="152" t="e">
        <f>VLOOKUP($A1108,'SNB-ExchangeRateDaily'!$A$22:$I$11379,6,)</f>
        <v>#N/A</v>
      </c>
      <c r="Q1108" s="152" t="e">
        <f>VLOOKUP($A1108,'SNB-ExchangeRateDaily'!$A$22:$I$11379,7,)</f>
        <v>#N/A</v>
      </c>
      <c r="R1108" s="152" t="e">
        <f>VLOOKUP($A1108,'SNB-ExchangeRateDaily'!$A$22:$I$11379,8,)</f>
        <v>#N/A</v>
      </c>
      <c r="S1108" s="152" t="e">
        <f>VLOOKUP($A1108,'SNB-ExchangeRateDaily'!$A$22:$I$11379,9,)</f>
        <v>#N/A</v>
      </c>
    </row>
    <row r="1109" spans="1:19">
      <c r="A1109" s="155">
        <v>38230</v>
      </c>
      <c r="B1109" s="154">
        <v>1.5381</v>
      </c>
      <c r="C1109" s="154">
        <v>2.2976000000000001</v>
      </c>
      <c r="D1109" s="154">
        <v>1.2629000000000001</v>
      </c>
      <c r="E1109" s="154">
        <v>0.96099999999999997</v>
      </c>
      <c r="F1109" s="154">
        <v>41.972700000000003</v>
      </c>
      <c r="G1109" s="154">
        <v>1.1435</v>
      </c>
      <c r="H1109" s="154">
        <v>15.25</v>
      </c>
      <c r="I1109" s="154">
        <v>1.8509</v>
      </c>
      <c r="J1109" s="154"/>
      <c r="L1109" s="152">
        <f>VLOOKUP($A1109,'SNB-ExchangeRateDaily'!$A$22:$I$11379,2,)</f>
        <v>1.5426</v>
      </c>
      <c r="M1109" s="152">
        <f>VLOOKUP($A1109,'SNB-ExchangeRateDaily'!$A$22:$I$11379,3,)</f>
        <v>2.2915000000000001</v>
      </c>
      <c r="N1109" s="152">
        <f>VLOOKUP($A1109,'SNB-ExchangeRateDaily'!$A$22:$I$11379,4,)</f>
        <v>1.2774000000000001</v>
      </c>
      <c r="O1109" s="152">
        <f>VLOOKUP($A1109,'SNB-ExchangeRateDaily'!$A$22:$I$11379,5,)</f>
        <v>0.97089999999999999</v>
      </c>
      <c r="P1109" s="152">
        <f>VLOOKUP($A1109,'SNB-ExchangeRateDaily'!$A$22:$I$11379,6,)</f>
        <v>43.3</v>
      </c>
      <c r="Q1109" s="152">
        <f>VLOOKUP($A1109,'SNB-ExchangeRateDaily'!$A$22:$I$11379,7,)</f>
        <v>1.1623999999999999</v>
      </c>
      <c r="R1109" s="152">
        <f>VLOOKUP($A1109,'SNB-ExchangeRateDaily'!$A$22:$I$11379,8,)</f>
        <v>15.287000000000001</v>
      </c>
      <c r="S1109" s="152">
        <f>VLOOKUP($A1109,'SNB-ExchangeRateDaily'!$A$22:$I$11379,9,)</f>
        <v>1.85951</v>
      </c>
    </row>
    <row r="1110" spans="1:19">
      <c r="A1110" s="155">
        <v>38260</v>
      </c>
      <c r="B1110" s="154">
        <v>1.5430999999999999</v>
      </c>
      <c r="C1110" s="154">
        <v>2.2641</v>
      </c>
      <c r="D1110" s="154">
        <v>1.2631000000000001</v>
      </c>
      <c r="E1110" s="154">
        <v>0.97850000000000004</v>
      </c>
      <c r="F1110" s="154">
        <v>43.595500000000001</v>
      </c>
      <c r="G1110" s="154">
        <v>1.1473</v>
      </c>
      <c r="H1110" s="154">
        <v>15.2558181818</v>
      </c>
      <c r="I1110" s="154">
        <v>1.8505</v>
      </c>
      <c r="J1110" s="154"/>
      <c r="L1110" s="152">
        <f>VLOOKUP($A1110,'SNB-ExchangeRateDaily'!$A$22:$I$11379,2,)</f>
        <v>1.5535000000000001</v>
      </c>
      <c r="M1110" s="152">
        <f>VLOOKUP($A1110,'SNB-ExchangeRateDaily'!$A$22:$I$11379,3,)</f>
        <v>2.2650999999999999</v>
      </c>
      <c r="N1110" s="152">
        <f>VLOOKUP($A1110,'SNB-ExchangeRateDaily'!$A$22:$I$11379,4,)</f>
        <v>1.2605</v>
      </c>
      <c r="O1110" s="152">
        <f>VLOOKUP($A1110,'SNB-ExchangeRateDaily'!$A$22:$I$11379,5,)</f>
        <v>0.99060000000000004</v>
      </c>
      <c r="P1110" s="152">
        <f>VLOOKUP($A1110,'SNB-ExchangeRateDaily'!$A$22:$I$11379,6,)</f>
        <v>44.1</v>
      </c>
      <c r="Q1110" s="152">
        <f>VLOOKUP($A1110,'SNB-ExchangeRateDaily'!$A$22:$I$11379,7,)</f>
        <v>1.1358999999999999</v>
      </c>
      <c r="R1110" s="152">
        <f>VLOOKUP($A1110,'SNB-ExchangeRateDaily'!$A$22:$I$11379,8,)</f>
        <v>15.053000000000001</v>
      </c>
      <c r="S1110" s="152">
        <f>VLOOKUP($A1110,'SNB-ExchangeRateDaily'!$A$22:$I$11379,9,)</f>
        <v>1.8502000000000001</v>
      </c>
    </row>
    <row r="1111" spans="1:19">
      <c r="A1111" s="155">
        <v>38291</v>
      </c>
      <c r="B1111" s="154">
        <v>1.5427</v>
      </c>
      <c r="C1111" s="154">
        <v>2.2313999999999998</v>
      </c>
      <c r="D1111" s="154">
        <v>1.2349999999999999</v>
      </c>
      <c r="E1111" s="154">
        <v>0.98819999999999997</v>
      </c>
      <c r="F1111" s="154">
        <v>43.261899999999997</v>
      </c>
      <c r="G1111" s="154">
        <v>1.1337999999999999</v>
      </c>
      <c r="H1111" s="154">
        <v>14.9141428571</v>
      </c>
      <c r="I1111" s="154">
        <v>1.827</v>
      </c>
      <c r="J1111" s="154"/>
      <c r="L1111" s="152" t="e">
        <f>VLOOKUP($A1111,'SNB-ExchangeRateDaily'!$A$22:$I$11379,2,)</f>
        <v>#N/A</v>
      </c>
      <c r="M1111" s="152" t="e">
        <f>VLOOKUP($A1111,'SNB-ExchangeRateDaily'!$A$22:$I$11379,3,)</f>
        <v>#N/A</v>
      </c>
      <c r="N1111" s="152" t="e">
        <f>VLOOKUP($A1111,'SNB-ExchangeRateDaily'!$A$22:$I$11379,4,)</f>
        <v>#N/A</v>
      </c>
      <c r="O1111" s="152" t="e">
        <f>VLOOKUP($A1111,'SNB-ExchangeRateDaily'!$A$22:$I$11379,5,)</f>
        <v>#N/A</v>
      </c>
      <c r="P1111" s="152" t="e">
        <f>VLOOKUP($A1111,'SNB-ExchangeRateDaily'!$A$22:$I$11379,6,)</f>
        <v>#N/A</v>
      </c>
      <c r="Q1111" s="152" t="e">
        <f>VLOOKUP($A1111,'SNB-ExchangeRateDaily'!$A$22:$I$11379,7,)</f>
        <v>#N/A</v>
      </c>
      <c r="R1111" s="152" t="e">
        <f>VLOOKUP($A1111,'SNB-ExchangeRateDaily'!$A$22:$I$11379,8,)</f>
        <v>#N/A</v>
      </c>
      <c r="S1111" s="152" t="e">
        <f>VLOOKUP($A1111,'SNB-ExchangeRateDaily'!$A$22:$I$11379,9,)</f>
        <v>#N/A</v>
      </c>
    </row>
    <row r="1112" spans="1:19">
      <c r="A1112" s="155">
        <v>38321</v>
      </c>
      <c r="B1112" s="154">
        <v>1.5221</v>
      </c>
      <c r="C1112" s="154">
        <v>2.1785000000000001</v>
      </c>
      <c r="D1112" s="154">
        <v>1.1732</v>
      </c>
      <c r="E1112" s="154">
        <v>0.97960000000000003</v>
      </c>
      <c r="F1112" s="154">
        <v>41.918199999999999</v>
      </c>
      <c r="G1112" s="154">
        <v>1.1183000000000001</v>
      </c>
      <c r="H1112" s="154">
        <v>14.143636363600001</v>
      </c>
      <c r="I1112" s="154">
        <v>1.776</v>
      </c>
      <c r="J1112" s="154"/>
      <c r="L1112" s="152">
        <f>VLOOKUP($A1112,'SNB-ExchangeRateDaily'!$A$22:$I$11379,2,)</f>
        <v>1.5141</v>
      </c>
      <c r="M1112" s="152">
        <f>VLOOKUP($A1112,'SNB-ExchangeRateDaily'!$A$22:$I$11379,3,)</f>
        <v>2.1638000000000002</v>
      </c>
      <c r="N1112" s="152">
        <f>VLOOKUP($A1112,'SNB-ExchangeRateDaily'!$A$22:$I$11379,4,)</f>
        <v>1.1417999999999999</v>
      </c>
      <c r="O1112" s="152">
        <f>VLOOKUP($A1112,'SNB-ExchangeRateDaily'!$A$22:$I$11379,5,)</f>
        <v>0.96050000000000002</v>
      </c>
      <c r="P1112" s="152">
        <f>VLOOKUP($A1112,'SNB-ExchangeRateDaily'!$A$22:$I$11379,6,)</f>
        <v>41.5</v>
      </c>
      <c r="Q1112" s="152">
        <f>VLOOKUP($A1112,'SNB-ExchangeRateDaily'!$A$22:$I$11379,7,)</f>
        <v>1.1080000000000001</v>
      </c>
      <c r="R1112" s="152">
        <f>VLOOKUP($A1112,'SNB-ExchangeRateDaily'!$A$22:$I$11379,8,)</f>
        <v>13.768000000000001</v>
      </c>
      <c r="S1112" s="152">
        <f>VLOOKUP($A1112,'SNB-ExchangeRateDaily'!$A$22:$I$11379,9,)</f>
        <v>1.74556</v>
      </c>
    </row>
    <row r="1113" spans="1:19">
      <c r="A1113" s="155">
        <v>38352</v>
      </c>
      <c r="B1113" s="154">
        <v>1.5359</v>
      </c>
      <c r="C1113" s="154">
        <v>2.2103000000000002</v>
      </c>
      <c r="D1113" s="154">
        <v>1.1453</v>
      </c>
      <c r="E1113" s="154">
        <v>0.94110000000000005</v>
      </c>
      <c r="F1113" s="154">
        <v>42.082599999999999</v>
      </c>
      <c r="G1113" s="154">
        <v>1.1032999999999999</v>
      </c>
      <c r="H1113" s="154">
        <v>13.8503913043</v>
      </c>
      <c r="I1113" s="154">
        <v>1.7659</v>
      </c>
      <c r="J1113" s="154"/>
      <c r="L1113" s="152">
        <f>VLOOKUP($A1113,'SNB-ExchangeRateDaily'!$A$22:$I$11379,2,)</f>
        <v>1.5430999999999999</v>
      </c>
      <c r="M1113" s="152">
        <f>VLOOKUP($A1113,'SNB-ExchangeRateDaily'!$A$22:$I$11379,3,)</f>
        <v>2.1829999999999998</v>
      </c>
      <c r="N1113" s="152">
        <f>VLOOKUP($A1113,'SNB-ExchangeRateDaily'!$A$22:$I$11379,4,)</f>
        <v>1.1318999999999999</v>
      </c>
      <c r="O1113" s="152">
        <f>VLOOKUP($A1113,'SNB-ExchangeRateDaily'!$A$22:$I$11379,5,)</f>
        <v>0.94020000000000004</v>
      </c>
      <c r="P1113" s="152">
        <f>VLOOKUP($A1113,'SNB-ExchangeRateDaily'!$A$22:$I$11379,6,)</f>
        <v>42.6</v>
      </c>
      <c r="Q1113" s="152">
        <f>VLOOKUP($A1113,'SNB-ExchangeRateDaily'!$A$22:$I$11379,7,)</f>
        <v>1.1032999999999999</v>
      </c>
      <c r="R1113" s="152">
        <f>VLOOKUP($A1113,'SNB-ExchangeRateDaily'!$A$22:$I$11379,8,)</f>
        <v>13.781000000000001</v>
      </c>
      <c r="S1113" s="152" t="str">
        <f>VLOOKUP($A1113,'SNB-ExchangeRateDaily'!$A$22:$I$11379,9,)</f>
        <v>M</v>
      </c>
    </row>
    <row r="1114" spans="1:19">
      <c r="A1114" s="155">
        <v>38383</v>
      </c>
      <c r="B1114" s="154">
        <v>1.5467</v>
      </c>
      <c r="C1114" s="154">
        <v>2.2128000000000001</v>
      </c>
      <c r="D1114" s="154">
        <v>1.1777</v>
      </c>
      <c r="E1114" s="154">
        <v>0.96250000000000002</v>
      </c>
      <c r="F1114" s="154">
        <v>43.676200000000001</v>
      </c>
      <c r="G1114" s="154">
        <v>1.1393</v>
      </c>
      <c r="H1114" s="154">
        <v>14.2583333333</v>
      </c>
      <c r="I1114" s="154">
        <v>1.7951000000000001</v>
      </c>
      <c r="J1114" s="154"/>
      <c r="L1114" s="152">
        <f>VLOOKUP($A1114,'SNB-ExchangeRateDaily'!$A$22:$I$11379,2,)</f>
        <v>1.5493000000000001</v>
      </c>
      <c r="M1114" s="152">
        <f>VLOOKUP($A1114,'SNB-ExchangeRateDaily'!$A$22:$I$11379,3,)</f>
        <v>2.2427999999999999</v>
      </c>
      <c r="N1114" s="152">
        <f>VLOOKUP($A1114,'SNB-ExchangeRateDaily'!$A$22:$I$11379,4,)</f>
        <v>1.1918</v>
      </c>
      <c r="O1114" s="152">
        <f>VLOOKUP($A1114,'SNB-ExchangeRateDaily'!$A$22:$I$11379,5,)</f>
        <v>0.96</v>
      </c>
      <c r="P1114" s="152">
        <f>VLOOKUP($A1114,'SNB-ExchangeRateDaily'!$A$22:$I$11379,6,)</f>
        <v>45</v>
      </c>
      <c r="Q1114" s="152">
        <f>VLOOKUP($A1114,'SNB-ExchangeRateDaily'!$A$22:$I$11379,7,)</f>
        <v>1.1485000000000001</v>
      </c>
      <c r="R1114" s="152">
        <f>VLOOKUP($A1114,'SNB-ExchangeRateDaily'!$A$22:$I$11379,8,)</f>
        <v>14.352</v>
      </c>
      <c r="S1114" s="152">
        <f>VLOOKUP($A1114,'SNB-ExchangeRateDaily'!$A$22:$I$11379,9,)</f>
        <v>1.80589</v>
      </c>
    </row>
    <row r="1115" spans="1:19">
      <c r="A1115" s="155">
        <v>38411</v>
      </c>
      <c r="B1115" s="154">
        <v>1.5499000000000001</v>
      </c>
      <c r="C1115" s="154">
        <v>2.2467999999999999</v>
      </c>
      <c r="D1115" s="154">
        <v>1.1907000000000001</v>
      </c>
      <c r="E1115" s="154">
        <v>0.96120000000000005</v>
      </c>
      <c r="F1115" s="154">
        <v>45.744999999999997</v>
      </c>
      <c r="G1115" s="154">
        <v>1.1351</v>
      </c>
      <c r="H1115" s="154">
        <v>14.3881</v>
      </c>
      <c r="I1115" s="154">
        <v>1.8077999999999999</v>
      </c>
      <c r="J1115" s="154"/>
      <c r="L1115" s="152">
        <f>VLOOKUP($A1115,'SNB-ExchangeRateDaily'!$A$22:$I$11379,2,)</f>
        <v>1.5394000000000001</v>
      </c>
      <c r="M1115" s="152">
        <f>VLOOKUP($A1115,'SNB-ExchangeRateDaily'!$A$22:$I$11379,3,)</f>
        <v>2.2345000000000002</v>
      </c>
      <c r="N1115" s="152">
        <f>VLOOKUP($A1115,'SNB-ExchangeRateDaily'!$A$22:$I$11379,4,)</f>
        <v>1.1617</v>
      </c>
      <c r="O1115" s="152">
        <f>VLOOKUP($A1115,'SNB-ExchangeRateDaily'!$A$22:$I$11379,5,)</f>
        <v>0.94289999999999996</v>
      </c>
      <c r="P1115" s="152">
        <f>VLOOKUP($A1115,'SNB-ExchangeRateDaily'!$A$22:$I$11379,6,)</f>
        <v>44.3</v>
      </c>
      <c r="Q1115" s="152">
        <f>VLOOKUP($A1115,'SNB-ExchangeRateDaily'!$A$22:$I$11379,7,)</f>
        <v>1.1121000000000001</v>
      </c>
      <c r="R1115" s="152">
        <f>VLOOKUP($A1115,'SNB-ExchangeRateDaily'!$A$22:$I$11379,8,)</f>
        <v>14.02</v>
      </c>
      <c r="S1115" s="152">
        <f>VLOOKUP($A1115,'SNB-ExchangeRateDaily'!$A$22:$I$11379,9,)</f>
        <v>1.7797100000000001</v>
      </c>
    </row>
    <row r="1116" spans="1:19">
      <c r="A1116" s="155">
        <v>38442</v>
      </c>
      <c r="B1116" s="154">
        <v>1.5489000000000002</v>
      </c>
      <c r="C1116" s="154">
        <v>2.2353999999999998</v>
      </c>
      <c r="D1116" s="154">
        <v>1.1727000000000001</v>
      </c>
      <c r="E1116" s="154">
        <v>0.96350000000000002</v>
      </c>
      <c r="F1116" s="154">
        <v>43.3857</v>
      </c>
      <c r="G1116" s="154">
        <v>1.1147</v>
      </c>
      <c r="H1116" s="154">
        <v>14.2066086957</v>
      </c>
      <c r="I1116" s="154">
        <v>1.7915000000000001</v>
      </c>
      <c r="J1116" s="154"/>
      <c r="L1116" s="152">
        <f>VLOOKUP($A1116,'SNB-ExchangeRateDaily'!$A$22:$I$11379,2,)</f>
        <v>1.55</v>
      </c>
      <c r="M1116" s="152">
        <f>VLOOKUP($A1116,'SNB-ExchangeRateDaily'!$A$22:$I$11379,3,)</f>
        <v>2.2486999999999999</v>
      </c>
      <c r="N1116" s="152">
        <f>VLOOKUP($A1116,'SNB-ExchangeRateDaily'!$A$22:$I$11379,4,)</f>
        <v>1.196</v>
      </c>
      <c r="O1116" s="152">
        <f>VLOOKUP($A1116,'SNB-ExchangeRateDaily'!$A$22:$I$11379,5,)</f>
        <v>0.9849</v>
      </c>
      <c r="P1116" s="152">
        <f>VLOOKUP($A1116,'SNB-ExchangeRateDaily'!$A$22:$I$11379,6,)</f>
        <v>44.6</v>
      </c>
      <c r="Q1116" s="152">
        <f>VLOOKUP($A1116,'SNB-ExchangeRateDaily'!$A$22:$I$11379,7,)</f>
        <v>1.1185</v>
      </c>
      <c r="R1116" s="152">
        <f>VLOOKUP($A1116,'SNB-ExchangeRateDaily'!$A$22:$I$11379,8,)</f>
        <v>14.448</v>
      </c>
      <c r="S1116" s="152">
        <f>VLOOKUP($A1116,'SNB-ExchangeRateDaily'!$A$22:$I$11379,9,)</f>
        <v>1.8057400000000001</v>
      </c>
    </row>
    <row r="1117" spans="1:19">
      <c r="A1117" s="155">
        <v>38472</v>
      </c>
      <c r="B1117" s="154">
        <v>1.5470999999999999</v>
      </c>
      <c r="C1117" s="154">
        <v>2.2645</v>
      </c>
      <c r="D1117" s="154">
        <v>1.1949000000000001</v>
      </c>
      <c r="E1117" s="154">
        <v>0.96799999999999997</v>
      </c>
      <c r="F1117" s="154">
        <v>46.214300000000001</v>
      </c>
      <c r="G1117" s="154">
        <v>1.1140000000000001</v>
      </c>
      <c r="H1117" s="154">
        <v>14.4472857143</v>
      </c>
      <c r="I1117" s="154">
        <v>1.8064</v>
      </c>
      <c r="J1117" s="154"/>
      <c r="L1117" s="152" t="e">
        <f>VLOOKUP($A1117,'SNB-ExchangeRateDaily'!$A$22:$I$11379,2,)</f>
        <v>#N/A</v>
      </c>
      <c r="M1117" s="152" t="e">
        <f>VLOOKUP($A1117,'SNB-ExchangeRateDaily'!$A$22:$I$11379,3,)</f>
        <v>#N/A</v>
      </c>
      <c r="N1117" s="152" t="e">
        <f>VLOOKUP($A1117,'SNB-ExchangeRateDaily'!$A$22:$I$11379,4,)</f>
        <v>#N/A</v>
      </c>
      <c r="O1117" s="152" t="e">
        <f>VLOOKUP($A1117,'SNB-ExchangeRateDaily'!$A$22:$I$11379,5,)</f>
        <v>#N/A</v>
      </c>
      <c r="P1117" s="152" t="e">
        <f>VLOOKUP($A1117,'SNB-ExchangeRateDaily'!$A$22:$I$11379,6,)</f>
        <v>#N/A</v>
      </c>
      <c r="Q1117" s="152" t="e">
        <f>VLOOKUP($A1117,'SNB-ExchangeRateDaily'!$A$22:$I$11379,7,)</f>
        <v>#N/A</v>
      </c>
      <c r="R1117" s="152" t="e">
        <f>VLOOKUP($A1117,'SNB-ExchangeRateDaily'!$A$22:$I$11379,8,)</f>
        <v>#N/A</v>
      </c>
      <c r="S1117" s="152" t="e">
        <f>VLOOKUP($A1117,'SNB-ExchangeRateDaily'!$A$22:$I$11379,9,)</f>
        <v>#N/A</v>
      </c>
    </row>
    <row r="1118" spans="1:19">
      <c r="A1118" s="155">
        <v>38503</v>
      </c>
      <c r="B1118" s="154">
        <v>1.5448</v>
      </c>
      <c r="C1118" s="154">
        <v>2.2574999999999998</v>
      </c>
      <c r="D1118" s="154">
        <v>1.2173</v>
      </c>
      <c r="E1118" s="154">
        <v>0.96919999999999995</v>
      </c>
      <c r="F1118" s="154">
        <v>49.634999999999998</v>
      </c>
      <c r="G1118" s="154">
        <v>1.141</v>
      </c>
      <c r="H1118" s="154">
        <v>14.718727272700001</v>
      </c>
      <c r="I1118" s="154">
        <v>1.8221000000000001</v>
      </c>
      <c r="J1118" s="154"/>
      <c r="L1118" s="152">
        <f>VLOOKUP($A1118,'SNB-ExchangeRateDaily'!$A$22:$I$11379,2,)</f>
        <v>1.5425</v>
      </c>
      <c r="M1118" s="152">
        <f>VLOOKUP($A1118,'SNB-ExchangeRateDaily'!$A$22:$I$11379,3,)</f>
        <v>2.2635999999999998</v>
      </c>
      <c r="N1118" s="152">
        <f>VLOOKUP($A1118,'SNB-ExchangeRateDaily'!$A$22:$I$11379,4,)</f>
        <v>1.2452000000000001</v>
      </c>
      <c r="O1118" s="152">
        <f>VLOOKUP($A1118,'SNB-ExchangeRateDaily'!$A$22:$I$11379,5,)</f>
        <v>0.98770000000000002</v>
      </c>
      <c r="P1118" s="152">
        <f>VLOOKUP($A1118,'SNB-ExchangeRateDaily'!$A$22:$I$11379,6,)</f>
        <v>52.5</v>
      </c>
      <c r="Q1118" s="152">
        <f>VLOOKUP($A1118,'SNB-ExchangeRateDaily'!$A$22:$I$11379,7,)</f>
        <v>1.1527000000000001</v>
      </c>
      <c r="R1118" s="152">
        <f>VLOOKUP($A1118,'SNB-ExchangeRateDaily'!$A$22:$I$11379,8,)</f>
        <v>15.045</v>
      </c>
      <c r="S1118" s="152">
        <f>VLOOKUP($A1118,'SNB-ExchangeRateDaily'!$A$22:$I$11379,9,)</f>
        <v>1.84073</v>
      </c>
    </row>
    <row r="1119" spans="1:19">
      <c r="A1119" s="155">
        <v>38533</v>
      </c>
      <c r="B1119" s="154">
        <v>1.5382</v>
      </c>
      <c r="C1119" s="154">
        <v>2.3003999999999998</v>
      </c>
      <c r="D1119" s="154">
        <v>1.2643</v>
      </c>
      <c r="E1119" s="154">
        <v>1.0172000000000001</v>
      </c>
      <c r="F1119" s="154">
        <v>52.3</v>
      </c>
      <c r="G1119" s="154">
        <v>1.1635</v>
      </c>
      <c r="H1119" s="154">
        <v>15.305818181799999</v>
      </c>
      <c r="I1119" s="154">
        <v>1.8559000000000001</v>
      </c>
      <c r="J1119" s="154"/>
      <c r="L1119" s="152">
        <f>VLOOKUP($A1119,'SNB-ExchangeRateDaily'!$A$22:$I$11379,2,)</f>
        <v>1.5489000000000002</v>
      </c>
      <c r="M1119" s="152">
        <f>VLOOKUP($A1119,'SNB-ExchangeRateDaily'!$A$22:$I$11379,3,)</f>
        <v>2.3117999999999999</v>
      </c>
      <c r="N1119" s="152">
        <f>VLOOKUP($A1119,'SNB-ExchangeRateDaily'!$A$22:$I$11379,4,)</f>
        <v>1.2831999999999999</v>
      </c>
      <c r="O1119" s="152">
        <f>VLOOKUP($A1119,'SNB-ExchangeRateDaily'!$A$22:$I$11379,5,)</f>
        <v>1.0428999999999999</v>
      </c>
      <c r="P1119" s="152">
        <f>VLOOKUP($A1119,'SNB-ExchangeRateDaily'!$A$22:$I$11379,6,)</f>
        <v>54.4</v>
      </c>
      <c r="Q1119" s="152">
        <f>VLOOKUP($A1119,'SNB-ExchangeRateDaily'!$A$22:$I$11379,7,)</f>
        <v>1.1614</v>
      </c>
      <c r="R1119" s="152">
        <f>VLOOKUP($A1119,'SNB-ExchangeRateDaily'!$A$22:$I$11379,8,)</f>
        <v>15.507999999999999</v>
      </c>
      <c r="S1119" s="152">
        <f>VLOOKUP($A1119,'SNB-ExchangeRateDaily'!$A$22:$I$11379,9,)</f>
        <v>1.8715999999999999</v>
      </c>
    </row>
    <row r="1120" spans="1:19">
      <c r="A1120" s="155">
        <v>38564</v>
      </c>
      <c r="B1120" s="154">
        <v>1.5581</v>
      </c>
      <c r="C1120" s="154">
        <v>2.2650999999999999</v>
      </c>
      <c r="D1120" s="154">
        <v>1.2937000000000001</v>
      </c>
      <c r="E1120" s="154">
        <v>1.0572999999999999</v>
      </c>
      <c r="F1120" s="154">
        <v>54.514299999999999</v>
      </c>
      <c r="G1120" s="154">
        <v>1.1552</v>
      </c>
      <c r="H1120" s="154">
        <v>15.7486190476</v>
      </c>
      <c r="I1120" s="154">
        <v>1.8759000000000001</v>
      </c>
      <c r="J1120" s="154"/>
      <c r="L1120" s="152" t="e">
        <f>VLOOKUP($A1120,'SNB-ExchangeRateDaily'!$A$22:$I$11379,2,)</f>
        <v>#N/A</v>
      </c>
      <c r="M1120" s="152" t="e">
        <f>VLOOKUP($A1120,'SNB-ExchangeRateDaily'!$A$22:$I$11379,3,)</f>
        <v>#N/A</v>
      </c>
      <c r="N1120" s="152" t="e">
        <f>VLOOKUP($A1120,'SNB-ExchangeRateDaily'!$A$22:$I$11379,4,)</f>
        <v>#N/A</v>
      </c>
      <c r="O1120" s="152" t="e">
        <f>VLOOKUP($A1120,'SNB-ExchangeRateDaily'!$A$22:$I$11379,5,)</f>
        <v>#N/A</v>
      </c>
      <c r="P1120" s="152" t="e">
        <f>VLOOKUP($A1120,'SNB-ExchangeRateDaily'!$A$22:$I$11379,6,)</f>
        <v>#N/A</v>
      </c>
      <c r="Q1120" s="152" t="e">
        <f>VLOOKUP($A1120,'SNB-ExchangeRateDaily'!$A$22:$I$11379,7,)</f>
        <v>#N/A</v>
      </c>
      <c r="R1120" s="152" t="e">
        <f>VLOOKUP($A1120,'SNB-ExchangeRateDaily'!$A$22:$I$11379,8,)</f>
        <v>#N/A</v>
      </c>
      <c r="S1120" s="152" t="e">
        <f>VLOOKUP($A1120,'SNB-ExchangeRateDaily'!$A$22:$I$11379,9,)</f>
        <v>#N/A</v>
      </c>
    </row>
    <row r="1121" spans="1:19">
      <c r="A1121" s="155">
        <v>38595</v>
      </c>
      <c r="B1121" s="154">
        <v>1.5526</v>
      </c>
      <c r="C1121" s="154">
        <v>2.2652000000000001</v>
      </c>
      <c r="D1121" s="154">
        <v>1.2623</v>
      </c>
      <c r="E1121" s="154">
        <v>1.0468999999999999</v>
      </c>
      <c r="F1121" s="154">
        <v>53.436399999999999</v>
      </c>
      <c r="G1121" s="154">
        <v>1.1415</v>
      </c>
      <c r="H1121" s="154">
        <v>15.589347826099999</v>
      </c>
      <c r="I1121" s="154">
        <v>1.8528</v>
      </c>
      <c r="J1121" s="154"/>
      <c r="L1121" s="152">
        <f>VLOOKUP($A1121,'SNB-ExchangeRateDaily'!$A$22:$I$11379,2,)</f>
        <v>1.5497000000000001</v>
      </c>
      <c r="M1121" s="152">
        <f>VLOOKUP($A1121,'SNB-ExchangeRateDaily'!$A$22:$I$11379,3,)</f>
        <v>2.2643</v>
      </c>
      <c r="N1121" s="152">
        <f>VLOOKUP($A1121,'SNB-ExchangeRateDaily'!$A$22:$I$11379,4,)</f>
        <v>1.2687999999999999</v>
      </c>
      <c r="O1121" s="152">
        <f>VLOOKUP($A1121,'SNB-ExchangeRateDaily'!$A$22:$I$11379,5,)</f>
        <v>1.0649999999999999</v>
      </c>
      <c r="P1121" s="152">
        <f>VLOOKUP($A1121,'SNB-ExchangeRateDaily'!$A$22:$I$11379,6,)</f>
        <v>53.2</v>
      </c>
      <c r="Q1121" s="152">
        <f>VLOOKUP($A1121,'SNB-ExchangeRateDaily'!$A$22:$I$11379,7,)</f>
        <v>1.139</v>
      </c>
      <c r="R1121" s="152">
        <f>VLOOKUP($A1121,'SNB-ExchangeRateDaily'!$A$22:$I$11379,8,)</f>
        <v>15.488</v>
      </c>
      <c r="S1121" s="152">
        <f>VLOOKUP($A1121,'SNB-ExchangeRateDaily'!$A$22:$I$11379,9,)</f>
        <v>1.85429</v>
      </c>
    </row>
    <row r="1122" spans="1:19">
      <c r="A1122" s="155">
        <v>38625</v>
      </c>
      <c r="B1122" s="154">
        <v>1.5491000000000001</v>
      </c>
      <c r="C1122" s="154">
        <v>2.2850000000000001</v>
      </c>
      <c r="D1122" s="154">
        <v>1.2638</v>
      </c>
      <c r="E1122" s="154">
        <v>1.0718000000000001</v>
      </c>
      <c r="F1122" s="154">
        <v>54.931800000000003</v>
      </c>
      <c r="G1122" s="154">
        <v>1.1376999999999999</v>
      </c>
      <c r="H1122" s="154">
        <v>15.6418181818</v>
      </c>
      <c r="I1122" s="154">
        <v>1.8552999999999999</v>
      </c>
      <c r="J1122" s="154"/>
      <c r="L1122" s="152">
        <f>VLOOKUP($A1122,'SNB-ExchangeRateDaily'!$A$22:$I$11379,2,)</f>
        <v>1.5556000000000001</v>
      </c>
      <c r="M1122" s="152">
        <f>VLOOKUP($A1122,'SNB-ExchangeRateDaily'!$A$22:$I$11379,3,)</f>
        <v>2.2749000000000001</v>
      </c>
      <c r="N1122" s="152">
        <f>VLOOKUP($A1122,'SNB-ExchangeRateDaily'!$A$22:$I$11379,4,)</f>
        <v>1.2942</v>
      </c>
      <c r="O1122" s="152">
        <f>VLOOKUP($A1122,'SNB-ExchangeRateDaily'!$A$22:$I$11379,5,)</f>
        <v>1.1056999999999999</v>
      </c>
      <c r="P1122" s="152">
        <f>VLOOKUP($A1122,'SNB-ExchangeRateDaily'!$A$22:$I$11379,6,)</f>
        <v>58.4</v>
      </c>
      <c r="Q1122" s="152">
        <f>VLOOKUP($A1122,'SNB-ExchangeRateDaily'!$A$22:$I$11379,7,)</f>
        <v>1.1419999999999999</v>
      </c>
      <c r="R1122" s="152">
        <f>VLOOKUP($A1122,'SNB-ExchangeRateDaily'!$A$22:$I$11379,8,)</f>
        <v>15.974</v>
      </c>
      <c r="S1122" s="152">
        <f>VLOOKUP($A1122,'SNB-ExchangeRateDaily'!$A$22:$I$11379,9,)</f>
        <v>1.8700999999999999</v>
      </c>
    </row>
    <row r="1123" spans="1:19">
      <c r="A1123" s="155">
        <v>38656</v>
      </c>
      <c r="B1123" s="154">
        <v>1.5489000000000002</v>
      </c>
      <c r="C1123" s="154">
        <v>2.2721</v>
      </c>
      <c r="D1123" s="154">
        <v>1.288</v>
      </c>
      <c r="E1123" s="154">
        <v>1.0948</v>
      </c>
      <c r="F1123" s="154">
        <v>57.1</v>
      </c>
      <c r="G1123" s="154">
        <v>1.1222000000000001</v>
      </c>
      <c r="H1123" s="154">
        <v>15.925142857099999</v>
      </c>
      <c r="I1123" s="154">
        <v>1.8635000000000002</v>
      </c>
      <c r="J1123" s="154"/>
      <c r="L1123" s="152">
        <f>VLOOKUP($A1123,'SNB-ExchangeRateDaily'!$A$22:$I$11379,2,)</f>
        <v>1.5449999999999999</v>
      </c>
      <c r="M1123" s="152">
        <f>VLOOKUP($A1123,'SNB-ExchangeRateDaily'!$A$22:$I$11379,3,)</f>
        <v>2.2778999999999998</v>
      </c>
      <c r="N1123" s="152">
        <f>VLOOKUP($A1123,'SNB-ExchangeRateDaily'!$A$22:$I$11379,4,)</f>
        <v>1.2787999999999999</v>
      </c>
      <c r="O1123" s="152">
        <f>VLOOKUP($A1123,'SNB-ExchangeRateDaily'!$A$22:$I$11379,5,)</f>
        <v>1.0898000000000001</v>
      </c>
      <c r="P1123" s="152">
        <f>VLOOKUP($A1123,'SNB-ExchangeRateDaily'!$A$22:$I$11379,6,)</f>
        <v>56.5</v>
      </c>
      <c r="Q1123" s="152">
        <f>VLOOKUP($A1123,'SNB-ExchangeRateDaily'!$A$22:$I$11379,7,)</f>
        <v>1.1055999999999999</v>
      </c>
      <c r="R1123" s="152">
        <f>VLOOKUP($A1123,'SNB-ExchangeRateDaily'!$A$22:$I$11379,8,)</f>
        <v>15.962999999999999</v>
      </c>
      <c r="S1123" s="152">
        <f>VLOOKUP($A1123,'SNB-ExchangeRateDaily'!$A$22:$I$11379,9,)</f>
        <v>1.8564000000000001</v>
      </c>
    </row>
    <row r="1124" spans="1:19">
      <c r="A1124" s="155">
        <v>38686</v>
      </c>
      <c r="B1124" s="154">
        <v>1.5451999999999999</v>
      </c>
      <c r="C1124" s="154">
        <v>2.2732000000000001</v>
      </c>
      <c r="D1124" s="154">
        <v>1.3098000000000001</v>
      </c>
      <c r="E1124" s="154">
        <v>1.1073999999999999</v>
      </c>
      <c r="F1124" s="154">
        <v>59.163600000000002</v>
      </c>
      <c r="G1124" s="154">
        <v>1.1062000000000001</v>
      </c>
      <c r="H1124" s="154">
        <v>16.224</v>
      </c>
      <c r="I1124" s="154">
        <v>1.8702999999999999</v>
      </c>
      <c r="J1124" s="154"/>
      <c r="L1124" s="152">
        <f>VLOOKUP($A1124,'SNB-ExchangeRateDaily'!$A$22:$I$11379,2,)</f>
        <v>1.5482</v>
      </c>
      <c r="M1124" s="152">
        <f>VLOOKUP($A1124,'SNB-ExchangeRateDaily'!$A$22:$I$11379,3,)</f>
        <v>2.2629000000000001</v>
      </c>
      <c r="N1124" s="152">
        <f>VLOOKUP($A1124,'SNB-ExchangeRateDaily'!$A$22:$I$11379,4,)</f>
        <v>1.3142</v>
      </c>
      <c r="O1124" s="152">
        <f>VLOOKUP($A1124,'SNB-ExchangeRateDaily'!$A$22:$I$11379,5,)</f>
        <v>1.1247</v>
      </c>
      <c r="P1124" s="152">
        <f>VLOOKUP($A1124,'SNB-ExchangeRateDaily'!$A$22:$I$11379,6,)</f>
        <v>60</v>
      </c>
      <c r="Q1124" s="152">
        <f>VLOOKUP($A1124,'SNB-ExchangeRateDaily'!$A$22:$I$11379,7,)</f>
        <v>1.0986</v>
      </c>
      <c r="R1124" s="152">
        <f>VLOOKUP($A1124,'SNB-ExchangeRateDaily'!$A$22:$I$11379,8,)</f>
        <v>16.274000000000001</v>
      </c>
      <c r="S1124" s="152">
        <f>VLOOKUP($A1124,'SNB-ExchangeRateDaily'!$A$22:$I$11379,9,)</f>
        <v>1.87317</v>
      </c>
    </row>
    <row r="1125" spans="1:19">
      <c r="A1125" s="155">
        <v>38717</v>
      </c>
      <c r="B1125" s="154">
        <v>1.5478000000000001</v>
      </c>
      <c r="C1125" s="154">
        <v>2.2787999999999999</v>
      </c>
      <c r="D1125" s="154">
        <v>1.3047</v>
      </c>
      <c r="E1125" s="154">
        <v>1.1231</v>
      </c>
      <c r="F1125" s="154">
        <v>57.290500000000002</v>
      </c>
      <c r="G1125" s="154">
        <v>1.1003000000000001</v>
      </c>
      <c r="H1125" s="154">
        <v>16.169227272699999</v>
      </c>
      <c r="I1125" s="154">
        <v>1.8679999999999999</v>
      </c>
      <c r="J1125" s="154"/>
      <c r="L1125" s="152" t="e">
        <f>VLOOKUP($A1125,'SNB-ExchangeRateDaily'!$A$22:$I$11379,2,)</f>
        <v>#N/A</v>
      </c>
      <c r="M1125" s="152" t="e">
        <f>VLOOKUP($A1125,'SNB-ExchangeRateDaily'!$A$22:$I$11379,3,)</f>
        <v>#N/A</v>
      </c>
      <c r="N1125" s="152" t="e">
        <f>VLOOKUP($A1125,'SNB-ExchangeRateDaily'!$A$22:$I$11379,4,)</f>
        <v>#N/A</v>
      </c>
      <c r="O1125" s="152" t="e">
        <f>VLOOKUP($A1125,'SNB-ExchangeRateDaily'!$A$22:$I$11379,5,)</f>
        <v>#N/A</v>
      </c>
      <c r="P1125" s="152" t="e">
        <f>VLOOKUP($A1125,'SNB-ExchangeRateDaily'!$A$22:$I$11379,6,)</f>
        <v>#N/A</v>
      </c>
      <c r="Q1125" s="152" t="e">
        <f>VLOOKUP($A1125,'SNB-ExchangeRateDaily'!$A$22:$I$11379,7,)</f>
        <v>#N/A</v>
      </c>
      <c r="R1125" s="152" t="e">
        <f>VLOOKUP($A1125,'SNB-ExchangeRateDaily'!$A$22:$I$11379,8,)</f>
        <v>#N/A</v>
      </c>
      <c r="S1125" s="152" t="e">
        <f>VLOOKUP($A1125,'SNB-ExchangeRateDaily'!$A$22:$I$11379,9,)</f>
        <v>#N/A</v>
      </c>
    </row>
    <row r="1126" spans="1:19">
      <c r="A1126" s="155">
        <v>38748</v>
      </c>
      <c r="B1126" s="154">
        <v>1.5491000000000001</v>
      </c>
      <c r="C1126" s="154">
        <v>2.2568999999999999</v>
      </c>
      <c r="D1126" s="154">
        <v>1.2779</v>
      </c>
      <c r="E1126" s="154">
        <v>1.1031</v>
      </c>
      <c r="F1126" s="154">
        <v>56.147599999999997</v>
      </c>
      <c r="G1126" s="154">
        <v>1.1074999999999999</v>
      </c>
      <c r="H1126" s="154">
        <v>15.850318181800001</v>
      </c>
      <c r="I1126" s="154">
        <v>1.8512</v>
      </c>
      <c r="J1126" s="154"/>
      <c r="L1126" s="152">
        <f>VLOOKUP($A1126,'SNB-ExchangeRateDaily'!$A$22:$I$11379,2,)</f>
        <v>1.5537999999999998</v>
      </c>
      <c r="M1126" s="152">
        <f>VLOOKUP($A1126,'SNB-ExchangeRateDaily'!$A$22:$I$11379,3,)</f>
        <v>2.2759999999999998</v>
      </c>
      <c r="N1126" s="152">
        <f>VLOOKUP($A1126,'SNB-ExchangeRateDaily'!$A$22:$I$11379,4,)</f>
        <v>1.2839</v>
      </c>
      <c r="O1126" s="152">
        <f>VLOOKUP($A1126,'SNB-ExchangeRateDaily'!$A$22:$I$11379,5,)</f>
        <v>1.1209</v>
      </c>
      <c r="P1126" s="152">
        <f>VLOOKUP($A1126,'SNB-ExchangeRateDaily'!$A$22:$I$11379,6,)</f>
        <v>57.9</v>
      </c>
      <c r="Q1126" s="152">
        <f>VLOOKUP($A1126,'SNB-ExchangeRateDaily'!$A$22:$I$11379,7,)</f>
        <v>1.0962000000000001</v>
      </c>
      <c r="R1126" s="152">
        <f>VLOOKUP($A1126,'SNB-ExchangeRateDaily'!$A$22:$I$11379,8,)</f>
        <v>15.826000000000001</v>
      </c>
      <c r="S1126" s="152">
        <f>VLOOKUP($A1126,'SNB-ExchangeRateDaily'!$A$22:$I$11379,9,)</f>
        <v>1.8560300000000001</v>
      </c>
    </row>
    <row r="1127" spans="1:19">
      <c r="A1127" s="155">
        <v>38776</v>
      </c>
      <c r="B1127" s="154">
        <v>1.5577999999999999</v>
      </c>
      <c r="C1127" s="154">
        <v>2.2785000000000002</v>
      </c>
      <c r="D1127" s="154">
        <v>1.3041</v>
      </c>
      <c r="E1127" s="154">
        <v>1.1343000000000001</v>
      </c>
      <c r="F1127" s="154">
        <v>60.215000000000003</v>
      </c>
      <c r="G1127" s="154">
        <v>1.1064000000000001</v>
      </c>
      <c r="H1127" s="154">
        <v>16.217749999999999</v>
      </c>
      <c r="I1127" s="154">
        <v>1.873</v>
      </c>
      <c r="J1127" s="154"/>
      <c r="L1127" s="152">
        <f>VLOOKUP($A1127,'SNB-ExchangeRateDaily'!$A$22:$I$11379,2,)</f>
        <v>1.5655000000000001</v>
      </c>
      <c r="M1127" s="152">
        <f>VLOOKUP($A1127,'SNB-ExchangeRateDaily'!$A$22:$I$11379,3,)</f>
        <v>2.2968999999999999</v>
      </c>
      <c r="N1127" s="152">
        <f>VLOOKUP($A1127,'SNB-ExchangeRateDaily'!$A$22:$I$11379,4,)</f>
        <v>1.3181</v>
      </c>
      <c r="O1127" s="152">
        <f>VLOOKUP($A1127,'SNB-ExchangeRateDaily'!$A$22:$I$11379,5,)</f>
        <v>1.157</v>
      </c>
      <c r="P1127" s="152">
        <f>VLOOKUP($A1127,'SNB-ExchangeRateDaily'!$A$22:$I$11379,6,)</f>
        <v>61.6</v>
      </c>
      <c r="Q1127" s="152">
        <f>VLOOKUP($A1127,'SNB-ExchangeRateDaily'!$A$22:$I$11379,7,)</f>
        <v>1.1337999999999999</v>
      </c>
      <c r="R1127" s="152">
        <f>VLOOKUP($A1127,'SNB-ExchangeRateDaily'!$A$22:$I$11379,8,)</f>
        <v>16.312000000000001</v>
      </c>
      <c r="S1127" s="152">
        <f>VLOOKUP($A1127,'SNB-ExchangeRateDaily'!$A$22:$I$11379,9,)</f>
        <v>1.89208</v>
      </c>
    </row>
    <row r="1128" spans="1:19">
      <c r="A1128" s="155">
        <v>38807</v>
      </c>
      <c r="B1128" s="154">
        <v>1.5688</v>
      </c>
      <c r="C1128" s="154">
        <v>2.2753000000000001</v>
      </c>
      <c r="D1128" s="154">
        <v>1.3047</v>
      </c>
      <c r="E1128" s="154">
        <v>1.1278999999999999</v>
      </c>
      <c r="F1128" s="154">
        <v>60.634799999999998</v>
      </c>
      <c r="G1128" s="154">
        <v>1.1122000000000001</v>
      </c>
      <c r="H1128" s="154">
        <v>16.2397391304</v>
      </c>
      <c r="I1128" s="154">
        <v>1.879</v>
      </c>
      <c r="J1128" s="154"/>
      <c r="L1128" s="152">
        <f>VLOOKUP($A1128,'SNB-ExchangeRateDaily'!$A$22:$I$11379,2,)</f>
        <v>1.5796000000000001</v>
      </c>
      <c r="M1128" s="152">
        <f>VLOOKUP($A1128,'SNB-ExchangeRateDaily'!$A$22:$I$11379,3,)</f>
        <v>2.2654000000000001</v>
      </c>
      <c r="N1128" s="152">
        <f>VLOOKUP($A1128,'SNB-ExchangeRateDaily'!$A$22:$I$11379,4,)</f>
        <v>1.3029999999999999</v>
      </c>
      <c r="O1128" s="152">
        <f>VLOOKUP($A1128,'SNB-ExchangeRateDaily'!$A$22:$I$11379,5,)</f>
        <v>1.1218999999999999</v>
      </c>
      <c r="P1128" s="152">
        <f>VLOOKUP($A1128,'SNB-ExchangeRateDaily'!$A$22:$I$11379,6,)</f>
        <v>59.5</v>
      </c>
      <c r="Q1128" s="152">
        <f>VLOOKUP($A1128,'SNB-ExchangeRateDaily'!$A$22:$I$11379,7,)</f>
        <v>1.1089</v>
      </c>
      <c r="R1128" s="152">
        <f>VLOOKUP($A1128,'SNB-ExchangeRateDaily'!$A$22:$I$11379,8,)</f>
        <v>16.248000000000001</v>
      </c>
      <c r="S1128" s="152">
        <f>VLOOKUP($A1128,'SNB-ExchangeRateDaily'!$A$22:$I$11379,9,)</f>
        <v>1.88131</v>
      </c>
    </row>
    <row r="1129" spans="1:19">
      <c r="A1129" s="155">
        <v>38837</v>
      </c>
      <c r="B1129" s="154">
        <v>1.5749</v>
      </c>
      <c r="C1129" s="154">
        <v>2.2669000000000001</v>
      </c>
      <c r="D1129" s="154">
        <v>1.2833999999999999</v>
      </c>
      <c r="E1129" s="154">
        <v>1.1200000000000001</v>
      </c>
      <c r="F1129" s="154">
        <v>60.166699999999999</v>
      </c>
      <c r="G1129" s="154">
        <v>1.0967</v>
      </c>
      <c r="H1129" s="154">
        <v>16.001999999999999</v>
      </c>
      <c r="I1129" s="154">
        <v>1.8639999999999999</v>
      </c>
      <c r="J1129" s="154"/>
      <c r="L1129" s="152" t="e">
        <f>VLOOKUP($A1129,'SNB-ExchangeRateDaily'!$A$22:$I$11379,2,)</f>
        <v>#N/A</v>
      </c>
      <c r="M1129" s="152" t="e">
        <f>VLOOKUP($A1129,'SNB-ExchangeRateDaily'!$A$22:$I$11379,3,)</f>
        <v>#N/A</v>
      </c>
      <c r="N1129" s="152" t="e">
        <f>VLOOKUP($A1129,'SNB-ExchangeRateDaily'!$A$22:$I$11379,4,)</f>
        <v>#N/A</v>
      </c>
      <c r="O1129" s="152" t="e">
        <f>VLOOKUP($A1129,'SNB-ExchangeRateDaily'!$A$22:$I$11379,5,)</f>
        <v>#N/A</v>
      </c>
      <c r="P1129" s="152" t="e">
        <f>VLOOKUP($A1129,'SNB-ExchangeRateDaily'!$A$22:$I$11379,6,)</f>
        <v>#N/A</v>
      </c>
      <c r="Q1129" s="152" t="e">
        <f>VLOOKUP($A1129,'SNB-ExchangeRateDaily'!$A$22:$I$11379,7,)</f>
        <v>#N/A</v>
      </c>
      <c r="R1129" s="152" t="e">
        <f>VLOOKUP($A1129,'SNB-ExchangeRateDaily'!$A$22:$I$11379,8,)</f>
        <v>#N/A</v>
      </c>
      <c r="S1129" s="152" t="e">
        <f>VLOOKUP($A1129,'SNB-ExchangeRateDaily'!$A$22:$I$11379,9,)</f>
        <v>#N/A</v>
      </c>
    </row>
    <row r="1130" spans="1:19">
      <c r="A1130" s="155">
        <v>38868</v>
      </c>
      <c r="B1130" s="154">
        <v>1.5565</v>
      </c>
      <c r="C1130" s="154">
        <v>2.2772000000000001</v>
      </c>
      <c r="D1130" s="154">
        <v>1.2187999999999999</v>
      </c>
      <c r="E1130" s="154">
        <v>1.0974999999999999</v>
      </c>
      <c r="F1130" s="154">
        <v>56.3857</v>
      </c>
      <c r="G1130" s="154">
        <v>1.0909</v>
      </c>
      <c r="H1130" s="154">
        <v>15.2123478261</v>
      </c>
      <c r="I1130" s="154">
        <v>1.8148</v>
      </c>
      <c r="J1130" s="154"/>
      <c r="L1130" s="152">
        <f>VLOOKUP($A1130,'SNB-ExchangeRateDaily'!$A$22:$I$11379,2,)</f>
        <v>1.5582</v>
      </c>
      <c r="M1130" s="152">
        <f>VLOOKUP($A1130,'SNB-ExchangeRateDaily'!$A$22:$I$11379,3,)</f>
        <v>2.2759</v>
      </c>
      <c r="N1130" s="152">
        <f>VLOOKUP($A1130,'SNB-ExchangeRateDaily'!$A$22:$I$11379,4,)</f>
        <v>1.2114</v>
      </c>
      <c r="O1130" s="152">
        <f>VLOOKUP($A1130,'SNB-ExchangeRateDaily'!$A$22:$I$11379,5,)</f>
        <v>1.1049</v>
      </c>
      <c r="P1130" s="152">
        <f>VLOOKUP($A1130,'SNB-ExchangeRateDaily'!$A$22:$I$11379,6,)</f>
        <v>52.4</v>
      </c>
      <c r="Q1130" s="152">
        <f>VLOOKUP($A1130,'SNB-ExchangeRateDaily'!$A$22:$I$11379,7,)</f>
        <v>1.0818000000000001</v>
      </c>
      <c r="R1130" s="152">
        <f>VLOOKUP($A1130,'SNB-ExchangeRateDaily'!$A$22:$I$11379,8,)</f>
        <v>15.173</v>
      </c>
      <c r="S1130" s="152">
        <f>VLOOKUP($A1130,'SNB-ExchangeRateDaily'!$A$22:$I$11379,9,)</f>
        <v>1.80871</v>
      </c>
    </row>
    <row r="1131" spans="1:19">
      <c r="A1131" s="155">
        <v>38898</v>
      </c>
      <c r="B1131" s="154">
        <v>1.56</v>
      </c>
      <c r="C1131" s="154">
        <v>2.2707999999999999</v>
      </c>
      <c r="D1131" s="154">
        <v>1.2323999999999999</v>
      </c>
      <c r="E1131" s="154">
        <v>1.1064000000000001</v>
      </c>
      <c r="F1131" s="154">
        <v>54.6524</v>
      </c>
      <c r="G1131" s="154">
        <v>1.0746</v>
      </c>
      <c r="H1131" s="154">
        <v>15.3879545455</v>
      </c>
      <c r="I1131" s="154">
        <v>1.8226</v>
      </c>
      <c r="J1131" s="154"/>
      <c r="L1131" s="152">
        <f>VLOOKUP($A1131,'SNB-ExchangeRateDaily'!$A$22:$I$11379,2,)</f>
        <v>1.5672999999999999</v>
      </c>
      <c r="M1131" s="152">
        <f>VLOOKUP($A1131,'SNB-ExchangeRateDaily'!$A$22:$I$11379,3,)</f>
        <v>2.2579000000000002</v>
      </c>
      <c r="N1131" s="152">
        <f>VLOOKUP($A1131,'SNB-ExchangeRateDaily'!$A$22:$I$11379,4,)</f>
        <v>1.2325999999999999</v>
      </c>
      <c r="O1131" s="152">
        <f>VLOOKUP($A1131,'SNB-ExchangeRateDaily'!$A$22:$I$11379,5,)</f>
        <v>1.1101000000000001</v>
      </c>
      <c r="P1131" s="152">
        <f>VLOOKUP($A1131,'SNB-ExchangeRateDaily'!$A$22:$I$11379,6,)</f>
        <v>56.6</v>
      </c>
      <c r="Q1131" s="152">
        <f>VLOOKUP($A1131,'SNB-ExchangeRateDaily'!$A$22:$I$11379,7,)</f>
        <v>1.0740000000000001</v>
      </c>
      <c r="R1131" s="152">
        <f>VLOOKUP($A1131,'SNB-ExchangeRateDaily'!$A$22:$I$11379,8,)</f>
        <v>15.316000000000001</v>
      </c>
      <c r="S1131" s="152">
        <f>VLOOKUP($A1131,'SNB-ExchangeRateDaily'!$A$22:$I$11379,9,)</f>
        <v>1.8239100000000001</v>
      </c>
    </row>
    <row r="1132" spans="1:19">
      <c r="A1132" s="155">
        <v>38929</v>
      </c>
      <c r="B1132" s="154">
        <v>1.5686</v>
      </c>
      <c r="C1132" s="154">
        <v>2.2795999999999998</v>
      </c>
      <c r="D1132" s="154">
        <v>1.2363</v>
      </c>
      <c r="E1132" s="154">
        <v>1.0959000000000001</v>
      </c>
      <c r="F1132" s="154">
        <v>56.452399999999997</v>
      </c>
      <c r="G1132" s="154">
        <v>1.069</v>
      </c>
      <c r="H1132" s="154">
        <v>15.479952381</v>
      </c>
      <c r="I1132" s="154">
        <v>1.8287</v>
      </c>
      <c r="J1132" s="154"/>
      <c r="L1132" s="152">
        <f>VLOOKUP($A1132,'SNB-ExchangeRateDaily'!$A$22:$I$11379,2,)</f>
        <v>1.5726</v>
      </c>
      <c r="M1132" s="152">
        <f>VLOOKUP($A1132,'SNB-ExchangeRateDaily'!$A$22:$I$11379,3,)</f>
        <v>2.2997999999999998</v>
      </c>
      <c r="N1132" s="152">
        <f>VLOOKUP($A1132,'SNB-ExchangeRateDaily'!$A$22:$I$11379,4,)</f>
        <v>1.2326999999999999</v>
      </c>
      <c r="O1132" s="152">
        <f>VLOOKUP($A1132,'SNB-ExchangeRateDaily'!$A$22:$I$11379,5,)</f>
        <v>1.0929</v>
      </c>
      <c r="P1132" s="152">
        <f>VLOOKUP($A1132,'SNB-ExchangeRateDaily'!$A$22:$I$11379,6,)</f>
        <v>56.6</v>
      </c>
      <c r="Q1132" s="152">
        <f>VLOOKUP($A1132,'SNB-ExchangeRateDaily'!$A$22:$I$11379,7,)</f>
        <v>1.0777000000000001</v>
      </c>
      <c r="R1132" s="152">
        <f>VLOOKUP($A1132,'SNB-ExchangeRateDaily'!$A$22:$I$11379,8,)</f>
        <v>15.454000000000001</v>
      </c>
      <c r="S1132" s="152">
        <f>VLOOKUP($A1132,'SNB-ExchangeRateDaily'!$A$22:$I$11379,9,)</f>
        <v>1.83005</v>
      </c>
    </row>
    <row r="1133" spans="1:19">
      <c r="A1133" s="155">
        <v>38960</v>
      </c>
      <c r="B1133" s="154">
        <v>1.5775000000000001</v>
      </c>
      <c r="C1133" s="154">
        <v>2.3302</v>
      </c>
      <c r="D1133" s="154">
        <v>1.2304999999999999</v>
      </c>
      <c r="E1133" s="154">
        <v>1.1000000000000001</v>
      </c>
      <c r="F1133" s="154">
        <v>56.9636</v>
      </c>
      <c r="G1133" s="154">
        <v>1.0612999999999999</v>
      </c>
      <c r="H1133" s="154">
        <v>15.4530869565</v>
      </c>
      <c r="I1133" s="154">
        <v>1.831</v>
      </c>
      <c r="J1133" s="154"/>
      <c r="L1133" s="152">
        <f>VLOOKUP($A1133,'SNB-ExchangeRateDaily'!$A$22:$I$11379,2,)</f>
        <v>1.5760000000000001</v>
      </c>
      <c r="M1133" s="152">
        <f>VLOOKUP($A1133,'SNB-ExchangeRateDaily'!$A$22:$I$11379,3,)</f>
        <v>2.3382999999999998</v>
      </c>
      <c r="N1133" s="152">
        <f>VLOOKUP($A1133,'SNB-ExchangeRateDaily'!$A$22:$I$11379,4,)</f>
        <v>1.2263999999999999</v>
      </c>
      <c r="O1133" s="152">
        <f>VLOOKUP($A1133,'SNB-ExchangeRateDaily'!$A$22:$I$11379,5,)</f>
        <v>1.1078999999999999</v>
      </c>
      <c r="P1133" s="152">
        <f>VLOOKUP($A1133,'SNB-ExchangeRateDaily'!$A$22:$I$11379,6,)</f>
        <v>57.3</v>
      </c>
      <c r="Q1133" s="152">
        <f>VLOOKUP($A1133,'SNB-ExchangeRateDaily'!$A$22:$I$11379,7,)</f>
        <v>1.0458000000000001</v>
      </c>
      <c r="R1133" s="152">
        <f>VLOOKUP($A1133,'SNB-ExchangeRateDaily'!$A$22:$I$11379,8,)</f>
        <v>15.507</v>
      </c>
      <c r="S1133" s="152">
        <f>VLOOKUP($A1133,'SNB-ExchangeRateDaily'!$A$22:$I$11379,9,)</f>
        <v>1.8237399999999999</v>
      </c>
    </row>
    <row r="1134" spans="1:19">
      <c r="A1134" s="155">
        <v>38990</v>
      </c>
      <c r="B1134" s="154">
        <v>1.5836999999999999</v>
      </c>
      <c r="C1134" s="154">
        <v>2.3449999999999998</v>
      </c>
      <c r="D1134" s="154">
        <v>1.2433000000000001</v>
      </c>
      <c r="E1134" s="154">
        <v>1.1144000000000001</v>
      </c>
      <c r="F1134" s="154">
        <v>57.4</v>
      </c>
      <c r="G1134" s="154">
        <v>1.0619000000000001</v>
      </c>
      <c r="H1134" s="154">
        <v>15.682333333300001</v>
      </c>
      <c r="I1134" s="154">
        <v>1.8437000000000001</v>
      </c>
      <c r="J1134" s="154"/>
      <c r="L1134" s="152" t="e">
        <f>VLOOKUP($A1134,'SNB-ExchangeRateDaily'!$A$22:$I$11379,2,)</f>
        <v>#N/A</v>
      </c>
      <c r="M1134" s="152" t="e">
        <f>VLOOKUP($A1134,'SNB-ExchangeRateDaily'!$A$22:$I$11379,3,)</f>
        <v>#N/A</v>
      </c>
      <c r="N1134" s="152" t="e">
        <f>VLOOKUP($A1134,'SNB-ExchangeRateDaily'!$A$22:$I$11379,4,)</f>
        <v>#N/A</v>
      </c>
      <c r="O1134" s="152" t="e">
        <f>VLOOKUP($A1134,'SNB-ExchangeRateDaily'!$A$22:$I$11379,5,)</f>
        <v>#N/A</v>
      </c>
      <c r="P1134" s="152" t="e">
        <f>VLOOKUP($A1134,'SNB-ExchangeRateDaily'!$A$22:$I$11379,6,)</f>
        <v>#N/A</v>
      </c>
      <c r="Q1134" s="152" t="e">
        <f>VLOOKUP($A1134,'SNB-ExchangeRateDaily'!$A$22:$I$11379,7,)</f>
        <v>#N/A</v>
      </c>
      <c r="R1134" s="152" t="e">
        <f>VLOOKUP($A1134,'SNB-ExchangeRateDaily'!$A$22:$I$11379,8,)</f>
        <v>#N/A</v>
      </c>
      <c r="S1134" s="152" t="e">
        <f>VLOOKUP($A1134,'SNB-ExchangeRateDaily'!$A$22:$I$11379,9,)</f>
        <v>#N/A</v>
      </c>
    </row>
    <row r="1135" spans="1:19">
      <c r="A1135" s="155">
        <v>39021</v>
      </c>
      <c r="B1135" s="154">
        <v>1.5897000000000001</v>
      </c>
      <c r="C1135" s="154">
        <v>2.3622000000000001</v>
      </c>
      <c r="D1135" s="154">
        <v>1.26</v>
      </c>
      <c r="E1135" s="154">
        <v>1.1163000000000001</v>
      </c>
      <c r="F1135" s="154">
        <v>58.559100000000001</v>
      </c>
      <c r="G1135" s="154">
        <v>1.0618000000000001</v>
      </c>
      <c r="H1135" s="154">
        <v>15.943818181799999</v>
      </c>
      <c r="I1135" s="154">
        <v>1.8578999999999999</v>
      </c>
      <c r="J1135" s="154"/>
      <c r="L1135" s="152">
        <f>VLOOKUP($A1135,'SNB-ExchangeRateDaily'!$A$22:$I$11379,2,)</f>
        <v>1.5880999999999998</v>
      </c>
      <c r="M1135" s="152">
        <f>VLOOKUP($A1135,'SNB-ExchangeRateDaily'!$A$22:$I$11379,3,)</f>
        <v>2.3784000000000001</v>
      </c>
      <c r="N1135" s="152">
        <f>VLOOKUP($A1135,'SNB-ExchangeRateDaily'!$A$22:$I$11379,4,)</f>
        <v>1.2509999999999999</v>
      </c>
      <c r="O1135" s="152">
        <f>VLOOKUP($A1135,'SNB-ExchangeRateDaily'!$A$22:$I$11379,5,)</f>
        <v>1.1093</v>
      </c>
      <c r="P1135" s="152">
        <f>VLOOKUP($A1135,'SNB-ExchangeRateDaily'!$A$22:$I$11379,6,)</f>
        <v>58.1</v>
      </c>
      <c r="Q1135" s="152">
        <f>VLOOKUP($A1135,'SNB-ExchangeRateDaily'!$A$22:$I$11379,7,)</f>
        <v>1.0628</v>
      </c>
      <c r="R1135" s="152">
        <f>VLOOKUP($A1135,'SNB-ExchangeRateDaily'!$A$22:$I$11379,8,)</f>
        <v>15.763</v>
      </c>
      <c r="S1135" s="152">
        <f>VLOOKUP($A1135,'SNB-ExchangeRateDaily'!$A$22:$I$11379,9,)</f>
        <v>1.85182</v>
      </c>
    </row>
    <row r="1136" spans="1:19">
      <c r="A1136" s="155">
        <v>39051</v>
      </c>
      <c r="B1136" s="154">
        <v>1.5922000000000001</v>
      </c>
      <c r="C1136" s="154">
        <v>2.3624000000000001</v>
      </c>
      <c r="D1136" s="154">
        <v>1.2357</v>
      </c>
      <c r="E1136" s="154">
        <v>1.0879000000000001</v>
      </c>
      <c r="F1136" s="154">
        <v>57.290900000000001</v>
      </c>
      <c r="G1136" s="154">
        <v>1.0532999999999999</v>
      </c>
      <c r="H1136" s="154">
        <v>15.7096363636</v>
      </c>
      <c r="I1136" s="154">
        <v>1.8420999999999998</v>
      </c>
      <c r="J1136" s="154"/>
      <c r="L1136" s="152">
        <f>VLOOKUP($A1136,'SNB-ExchangeRateDaily'!$A$22:$I$11379,2,)</f>
        <v>1.5916999999999999</v>
      </c>
      <c r="M1136" s="152">
        <f>VLOOKUP($A1136,'SNB-ExchangeRateDaily'!$A$22:$I$11379,3,)</f>
        <v>2.3586</v>
      </c>
      <c r="N1136" s="152">
        <f>VLOOKUP($A1136,'SNB-ExchangeRateDaily'!$A$22:$I$11379,4,)</f>
        <v>1.2060999999999999</v>
      </c>
      <c r="O1136" s="152">
        <f>VLOOKUP($A1136,'SNB-ExchangeRateDaily'!$A$22:$I$11379,5,)</f>
        <v>1.0588</v>
      </c>
      <c r="P1136" s="152">
        <f>VLOOKUP($A1136,'SNB-ExchangeRateDaily'!$A$22:$I$11379,6,)</f>
        <v>55.7</v>
      </c>
      <c r="Q1136" s="152">
        <f>VLOOKUP($A1136,'SNB-ExchangeRateDaily'!$A$22:$I$11379,7,)</f>
        <v>1.0379</v>
      </c>
      <c r="R1136" s="152">
        <f>VLOOKUP($A1136,'SNB-ExchangeRateDaily'!$A$22:$I$11379,8,)</f>
        <v>15.287000000000001</v>
      </c>
      <c r="S1136" s="152">
        <f>VLOOKUP($A1136,'SNB-ExchangeRateDaily'!$A$22:$I$11379,9,)</f>
        <v>1.82013</v>
      </c>
    </row>
    <row r="1137" spans="1:19">
      <c r="A1137" s="155">
        <v>39082</v>
      </c>
      <c r="B1137" s="154">
        <v>1.5966</v>
      </c>
      <c r="C1137" s="154">
        <v>2.3730000000000002</v>
      </c>
      <c r="D1137" s="154">
        <v>1.2078</v>
      </c>
      <c r="E1137" s="154">
        <v>1.0489999999999999</v>
      </c>
      <c r="F1137" s="154">
        <v>56.131599999999999</v>
      </c>
      <c r="G1137" s="154">
        <v>1.0310999999999999</v>
      </c>
      <c r="H1137" s="154">
        <v>15.473952381</v>
      </c>
      <c r="I1137" s="154">
        <v>1.8231999999999999</v>
      </c>
      <c r="J1137" s="154"/>
      <c r="L1137" s="152" t="e">
        <f>VLOOKUP($A1137,'SNB-ExchangeRateDaily'!$A$22:$I$11379,2,)</f>
        <v>#N/A</v>
      </c>
      <c r="M1137" s="152" t="e">
        <f>VLOOKUP($A1137,'SNB-ExchangeRateDaily'!$A$22:$I$11379,3,)</f>
        <v>#N/A</v>
      </c>
      <c r="N1137" s="152" t="e">
        <f>VLOOKUP($A1137,'SNB-ExchangeRateDaily'!$A$22:$I$11379,4,)</f>
        <v>#N/A</v>
      </c>
      <c r="O1137" s="152" t="e">
        <f>VLOOKUP($A1137,'SNB-ExchangeRateDaily'!$A$22:$I$11379,5,)</f>
        <v>#N/A</v>
      </c>
      <c r="P1137" s="152" t="e">
        <f>VLOOKUP($A1137,'SNB-ExchangeRateDaily'!$A$22:$I$11379,6,)</f>
        <v>#N/A</v>
      </c>
      <c r="Q1137" s="152" t="e">
        <f>VLOOKUP($A1137,'SNB-ExchangeRateDaily'!$A$22:$I$11379,7,)</f>
        <v>#N/A</v>
      </c>
      <c r="R1137" s="152" t="e">
        <f>VLOOKUP($A1137,'SNB-ExchangeRateDaily'!$A$22:$I$11379,8,)</f>
        <v>#N/A</v>
      </c>
      <c r="S1137" s="152" t="e">
        <f>VLOOKUP($A1137,'SNB-ExchangeRateDaily'!$A$22:$I$11379,9,)</f>
        <v>#N/A</v>
      </c>
    </row>
    <row r="1138" spans="1:19">
      <c r="A1138" s="155">
        <v>39113</v>
      </c>
      <c r="B1138" s="154">
        <v>1.6156999999999999</v>
      </c>
      <c r="C1138" s="154">
        <v>2.4367000000000001</v>
      </c>
      <c r="D1138" s="154">
        <v>1.2439</v>
      </c>
      <c r="E1138" s="154">
        <v>1.0578000000000001</v>
      </c>
      <c r="F1138" s="154">
        <v>58.095199999999998</v>
      </c>
      <c r="G1138" s="154">
        <v>1.0327</v>
      </c>
      <c r="H1138" s="154">
        <v>15.9509565217</v>
      </c>
      <c r="I1138" s="154">
        <v>1.8595999999999999</v>
      </c>
      <c r="J1138" s="154"/>
      <c r="L1138" s="152">
        <f>VLOOKUP($A1138,'SNB-ExchangeRateDaily'!$A$22:$I$11379,2,)</f>
        <v>1.6242000000000001</v>
      </c>
      <c r="M1138" s="152">
        <f>VLOOKUP($A1138,'SNB-ExchangeRateDaily'!$A$22:$I$11379,3,)</f>
        <v>2.4523000000000001</v>
      </c>
      <c r="N1138" s="152">
        <f>VLOOKUP($A1138,'SNB-ExchangeRateDaily'!$A$22:$I$11379,4,)</f>
        <v>1.2557</v>
      </c>
      <c r="O1138" s="152">
        <f>VLOOKUP($A1138,'SNB-ExchangeRateDaily'!$A$22:$I$11379,5,)</f>
        <v>1.0636000000000001</v>
      </c>
      <c r="P1138" s="152">
        <f>VLOOKUP($A1138,'SNB-ExchangeRateDaily'!$A$22:$I$11379,6,)</f>
        <v>58.9</v>
      </c>
      <c r="Q1138" s="152">
        <f>VLOOKUP($A1138,'SNB-ExchangeRateDaily'!$A$22:$I$11379,7,)</f>
        <v>1.0343</v>
      </c>
      <c r="R1138" s="152">
        <f>VLOOKUP($A1138,'SNB-ExchangeRateDaily'!$A$22:$I$11379,8,)</f>
        <v>16.026</v>
      </c>
      <c r="S1138" s="152">
        <f>VLOOKUP($A1138,'SNB-ExchangeRateDaily'!$A$22:$I$11379,9,)</f>
        <v>1.86791</v>
      </c>
    </row>
    <row r="1139" spans="1:19">
      <c r="A1139" s="155">
        <v>39141</v>
      </c>
      <c r="B1139" s="154">
        <v>1.6213</v>
      </c>
      <c r="C1139" s="154">
        <v>2.4270999999999998</v>
      </c>
      <c r="D1139" s="154">
        <v>1.2402</v>
      </c>
      <c r="E1139" s="154">
        <v>1.0582</v>
      </c>
      <c r="F1139" s="154">
        <v>59.07</v>
      </c>
      <c r="G1139" s="154">
        <v>1.0284</v>
      </c>
      <c r="H1139" s="154">
        <v>15.9846</v>
      </c>
      <c r="I1139" s="154">
        <v>1.8580999999999999</v>
      </c>
      <c r="J1139" s="154"/>
      <c r="L1139" s="152">
        <f>VLOOKUP($A1139,'SNB-ExchangeRateDaily'!$A$22:$I$11379,2,)</f>
        <v>1.6128</v>
      </c>
      <c r="M1139" s="152">
        <f>VLOOKUP($A1139,'SNB-ExchangeRateDaily'!$A$22:$I$11379,3,)</f>
        <v>2.3889</v>
      </c>
      <c r="N1139" s="152">
        <f>VLOOKUP($A1139,'SNB-ExchangeRateDaily'!$A$22:$I$11379,4,)</f>
        <v>1.2222</v>
      </c>
      <c r="O1139" s="152">
        <f>VLOOKUP($A1139,'SNB-ExchangeRateDaily'!$A$22:$I$11379,5,)</f>
        <v>1.0471999999999999</v>
      </c>
      <c r="P1139" s="152">
        <f>VLOOKUP($A1139,'SNB-ExchangeRateDaily'!$A$22:$I$11379,6,)</f>
        <v>56.9</v>
      </c>
      <c r="Q1139" s="152">
        <f>VLOOKUP($A1139,'SNB-ExchangeRateDaily'!$A$22:$I$11379,7,)</f>
        <v>1.0326</v>
      </c>
      <c r="R1139" s="152">
        <f>VLOOKUP($A1139,'SNB-ExchangeRateDaily'!$A$22:$I$11379,8,)</f>
        <v>15.747</v>
      </c>
      <c r="S1139" s="152">
        <f>VLOOKUP($A1139,'SNB-ExchangeRateDaily'!$A$22:$I$11379,9,)</f>
        <v>1.83982</v>
      </c>
    </row>
    <row r="1140" spans="1:19">
      <c r="A1140" s="155">
        <v>39172</v>
      </c>
      <c r="B1140" s="154">
        <v>1.6126</v>
      </c>
      <c r="C1140" s="154">
        <v>2.3708</v>
      </c>
      <c r="D1140" s="154">
        <v>1.218</v>
      </c>
      <c r="E1140" s="154">
        <v>1.0416000000000001</v>
      </c>
      <c r="F1140" s="154">
        <v>58.204500000000003</v>
      </c>
      <c r="G1140" s="154">
        <v>1.038</v>
      </c>
      <c r="H1140" s="154">
        <v>15.7427727273</v>
      </c>
      <c r="I1140" s="154">
        <v>1.8368</v>
      </c>
      <c r="J1140" s="154"/>
      <c r="L1140" s="152" t="e">
        <f>VLOOKUP($A1140,'SNB-ExchangeRateDaily'!$A$22:$I$11379,2,)</f>
        <v>#N/A</v>
      </c>
      <c r="M1140" s="152" t="e">
        <f>VLOOKUP($A1140,'SNB-ExchangeRateDaily'!$A$22:$I$11379,3,)</f>
        <v>#N/A</v>
      </c>
      <c r="N1140" s="152" t="e">
        <f>VLOOKUP($A1140,'SNB-ExchangeRateDaily'!$A$22:$I$11379,4,)</f>
        <v>#N/A</v>
      </c>
      <c r="O1140" s="152" t="e">
        <f>VLOOKUP($A1140,'SNB-ExchangeRateDaily'!$A$22:$I$11379,5,)</f>
        <v>#N/A</v>
      </c>
      <c r="P1140" s="152" t="e">
        <f>VLOOKUP($A1140,'SNB-ExchangeRateDaily'!$A$22:$I$11379,6,)</f>
        <v>#N/A</v>
      </c>
      <c r="Q1140" s="152" t="e">
        <f>VLOOKUP($A1140,'SNB-ExchangeRateDaily'!$A$22:$I$11379,7,)</f>
        <v>#N/A</v>
      </c>
      <c r="R1140" s="152" t="e">
        <f>VLOOKUP($A1140,'SNB-ExchangeRateDaily'!$A$22:$I$11379,8,)</f>
        <v>#N/A</v>
      </c>
      <c r="S1140" s="152" t="e">
        <f>VLOOKUP($A1140,'SNB-ExchangeRateDaily'!$A$22:$I$11379,9,)</f>
        <v>#N/A</v>
      </c>
    </row>
    <row r="1141" spans="1:19">
      <c r="A1141" s="155">
        <v>39202</v>
      </c>
      <c r="B1141" s="154">
        <v>1.6374</v>
      </c>
      <c r="C1141" s="154">
        <v>2.4104000000000001</v>
      </c>
      <c r="D1141" s="154">
        <v>1.2116</v>
      </c>
      <c r="E1141" s="154">
        <v>1.0669</v>
      </c>
      <c r="F1141" s="154">
        <v>59.557899999999997</v>
      </c>
      <c r="G1141" s="154">
        <v>1.0196000000000001</v>
      </c>
      <c r="H1141" s="154">
        <v>15.698095238100001</v>
      </c>
      <c r="I1141" s="154">
        <v>1.8425</v>
      </c>
      <c r="J1141" s="154"/>
      <c r="L1141" s="152">
        <f>VLOOKUP($A1141,'SNB-ExchangeRateDaily'!$A$22:$I$11379,2,)</f>
        <v>1.6435</v>
      </c>
      <c r="M1141" s="152">
        <f>VLOOKUP($A1141,'SNB-ExchangeRateDaily'!$A$22:$I$11379,3,)</f>
        <v>2.4068999999999998</v>
      </c>
      <c r="N1141" s="152">
        <f>VLOOKUP($A1141,'SNB-ExchangeRateDaily'!$A$22:$I$11379,4,)</f>
        <v>1.2089000000000001</v>
      </c>
      <c r="O1141" s="152">
        <f>VLOOKUP($A1141,'SNB-ExchangeRateDaily'!$A$22:$I$11379,5,)</f>
        <v>1.0817000000000001</v>
      </c>
      <c r="P1141" s="152">
        <f>VLOOKUP($A1141,'SNB-ExchangeRateDaily'!$A$22:$I$11379,6,)</f>
        <v>59.5</v>
      </c>
      <c r="Q1141" s="152">
        <f>VLOOKUP($A1141,'SNB-ExchangeRateDaily'!$A$22:$I$11379,7,)</f>
        <v>1.0104</v>
      </c>
      <c r="R1141" s="152">
        <f>VLOOKUP($A1141,'SNB-ExchangeRateDaily'!$A$22:$I$11379,8,)</f>
        <v>15.64</v>
      </c>
      <c r="S1141" s="152">
        <f>VLOOKUP($A1141,'SNB-ExchangeRateDaily'!$A$22:$I$11379,9,)</f>
        <v>1.84243</v>
      </c>
    </row>
    <row r="1142" spans="1:19">
      <c r="A1142" s="155">
        <v>39233</v>
      </c>
      <c r="B1142" s="154">
        <v>1.65</v>
      </c>
      <c r="C1142" s="154">
        <v>2.4217</v>
      </c>
      <c r="D1142" s="154">
        <v>1.2210000000000001</v>
      </c>
      <c r="E1142" s="154">
        <v>1.1141000000000001</v>
      </c>
      <c r="F1142" s="154">
        <v>61.405000000000001</v>
      </c>
      <c r="G1142" s="154">
        <v>1.0112000000000001</v>
      </c>
      <c r="H1142" s="154">
        <v>15.9143478261</v>
      </c>
      <c r="I1142" s="154">
        <v>1.8540000000000001</v>
      </c>
      <c r="J1142" s="154"/>
      <c r="L1142" s="152">
        <f>VLOOKUP($A1142,'SNB-ExchangeRateDaily'!$A$22:$I$11379,2,)</f>
        <v>1.647</v>
      </c>
      <c r="M1142" s="152">
        <f>VLOOKUP($A1142,'SNB-ExchangeRateDaily'!$A$22:$I$11379,3,)</f>
        <v>2.4205000000000001</v>
      </c>
      <c r="N1142" s="152">
        <f>VLOOKUP($A1142,'SNB-ExchangeRateDaily'!$A$22:$I$11379,4,)</f>
        <v>1.2253000000000001</v>
      </c>
      <c r="O1142" s="152">
        <f>VLOOKUP($A1142,'SNB-ExchangeRateDaily'!$A$22:$I$11379,5,)</f>
        <v>1.1434</v>
      </c>
      <c r="P1142" s="152">
        <f>VLOOKUP($A1142,'SNB-ExchangeRateDaily'!$A$22:$I$11379,6,)</f>
        <v>63.1</v>
      </c>
      <c r="Q1142" s="152">
        <f>VLOOKUP($A1142,'SNB-ExchangeRateDaily'!$A$22:$I$11379,7,)</f>
        <v>1.0069999999999999</v>
      </c>
      <c r="R1142" s="152">
        <f>VLOOKUP($A1142,'SNB-ExchangeRateDaily'!$A$22:$I$11379,8,)</f>
        <v>16.02</v>
      </c>
      <c r="S1142" s="152">
        <f>VLOOKUP($A1142,'SNB-ExchangeRateDaily'!$A$22:$I$11379,9,)</f>
        <v>1.8556699999999999</v>
      </c>
    </row>
    <row r="1143" spans="1:19">
      <c r="A1143" s="155">
        <v>39263</v>
      </c>
      <c r="B1143" s="154">
        <v>1.6541999999999999</v>
      </c>
      <c r="C1143" s="154">
        <v>2.4485999999999999</v>
      </c>
      <c r="D1143" s="154">
        <v>1.2332000000000001</v>
      </c>
      <c r="E1143" s="154">
        <v>1.1573</v>
      </c>
      <c r="F1143" s="154">
        <v>63.704799999999999</v>
      </c>
      <c r="G1143" s="154">
        <v>1.0054000000000001</v>
      </c>
      <c r="H1143" s="154">
        <v>16.153666666700001</v>
      </c>
      <c r="I1143" s="154">
        <v>1.8643999999999998</v>
      </c>
      <c r="J1143" s="154"/>
      <c r="L1143" s="152" t="e">
        <f>VLOOKUP($A1143,'SNB-ExchangeRateDaily'!$A$22:$I$11379,2,)</f>
        <v>#N/A</v>
      </c>
      <c r="M1143" s="152" t="e">
        <f>VLOOKUP($A1143,'SNB-ExchangeRateDaily'!$A$22:$I$11379,3,)</f>
        <v>#N/A</v>
      </c>
      <c r="N1143" s="152" t="e">
        <f>VLOOKUP($A1143,'SNB-ExchangeRateDaily'!$A$22:$I$11379,4,)</f>
        <v>#N/A</v>
      </c>
      <c r="O1143" s="152" t="e">
        <f>VLOOKUP($A1143,'SNB-ExchangeRateDaily'!$A$22:$I$11379,5,)</f>
        <v>#N/A</v>
      </c>
      <c r="P1143" s="152" t="e">
        <f>VLOOKUP($A1143,'SNB-ExchangeRateDaily'!$A$22:$I$11379,6,)</f>
        <v>#N/A</v>
      </c>
      <c r="Q1143" s="152" t="e">
        <f>VLOOKUP($A1143,'SNB-ExchangeRateDaily'!$A$22:$I$11379,7,)</f>
        <v>#N/A</v>
      </c>
      <c r="R1143" s="152" t="e">
        <f>VLOOKUP($A1143,'SNB-ExchangeRateDaily'!$A$22:$I$11379,8,)</f>
        <v>#N/A</v>
      </c>
      <c r="S1143" s="152" t="e">
        <f>VLOOKUP($A1143,'SNB-ExchangeRateDaily'!$A$22:$I$11379,9,)</f>
        <v>#N/A</v>
      </c>
    </row>
    <row r="1144" spans="1:19">
      <c r="A1144" s="155">
        <v>39294</v>
      </c>
      <c r="B1144" s="154">
        <v>1.6566999999999998</v>
      </c>
      <c r="C1144" s="154">
        <v>2.4561999999999999</v>
      </c>
      <c r="D1144" s="154">
        <v>1.2076</v>
      </c>
      <c r="E1144" s="154">
        <v>1.1495</v>
      </c>
      <c r="F1144" s="154">
        <v>64.0364</v>
      </c>
      <c r="G1144" s="154">
        <v>0.99339999999999995</v>
      </c>
      <c r="H1144" s="154">
        <v>15.936772727299999</v>
      </c>
      <c r="I1144" s="154">
        <v>1.8477000000000001</v>
      </c>
      <c r="J1144" s="154"/>
      <c r="L1144" s="152">
        <f>VLOOKUP($A1144,'SNB-ExchangeRateDaily'!$A$22:$I$11379,2,)</f>
        <v>1.6503999999999999</v>
      </c>
      <c r="M1144" s="152">
        <f>VLOOKUP($A1144,'SNB-ExchangeRateDaily'!$A$22:$I$11379,3,)</f>
        <v>2.4428999999999998</v>
      </c>
      <c r="N1144" s="152">
        <f>VLOOKUP($A1144,'SNB-ExchangeRateDaily'!$A$22:$I$11379,4,)</f>
        <v>1.2038</v>
      </c>
      <c r="O1144" s="152">
        <f>VLOOKUP($A1144,'SNB-ExchangeRateDaily'!$A$22:$I$11379,5,)</f>
        <v>1.133</v>
      </c>
      <c r="P1144" s="152">
        <f>VLOOKUP($A1144,'SNB-ExchangeRateDaily'!$A$22:$I$11379,6,)</f>
        <v>64.099999999999994</v>
      </c>
      <c r="Q1144" s="152">
        <f>VLOOKUP($A1144,'SNB-ExchangeRateDaily'!$A$22:$I$11379,7,)</f>
        <v>1.0108999999999999</v>
      </c>
      <c r="R1144" s="152">
        <f>VLOOKUP($A1144,'SNB-ExchangeRateDaily'!$A$22:$I$11379,8,)</f>
        <v>15.891999999999999</v>
      </c>
      <c r="S1144" s="152">
        <f>VLOOKUP($A1144,'SNB-ExchangeRateDaily'!$A$22:$I$11379,9,)</f>
        <v>1.8462000000000001</v>
      </c>
    </row>
    <row r="1145" spans="1:19">
      <c r="A1145" s="155">
        <v>39325</v>
      </c>
      <c r="B1145" s="154">
        <v>1.6377000000000002</v>
      </c>
      <c r="C1145" s="154">
        <v>2.4154</v>
      </c>
      <c r="D1145" s="154">
        <v>1.2027000000000001</v>
      </c>
      <c r="E1145" s="154">
        <v>1.135</v>
      </c>
      <c r="F1145" s="154">
        <v>61.136400000000002</v>
      </c>
      <c r="G1145" s="154">
        <v>1.0306</v>
      </c>
      <c r="H1145" s="154">
        <v>15.8815217391</v>
      </c>
      <c r="I1145" s="154">
        <v>1.8397999999999999</v>
      </c>
      <c r="J1145" s="154"/>
      <c r="L1145" s="152">
        <f>VLOOKUP($A1145,'SNB-ExchangeRateDaily'!$A$22:$I$11379,2,)</f>
        <v>1.6467000000000001</v>
      </c>
      <c r="M1145" s="152">
        <f>VLOOKUP($A1145,'SNB-ExchangeRateDaily'!$A$22:$I$11379,3,)</f>
        <v>2.4283999999999999</v>
      </c>
      <c r="N1145" s="152">
        <f>VLOOKUP($A1145,'SNB-ExchangeRateDaily'!$A$22:$I$11379,4,)</f>
        <v>1.2059</v>
      </c>
      <c r="O1145" s="152">
        <f>VLOOKUP($A1145,'SNB-ExchangeRateDaily'!$A$22:$I$11379,5,)</f>
        <v>1.1447000000000001</v>
      </c>
      <c r="P1145" s="152">
        <f>VLOOKUP($A1145,'SNB-ExchangeRateDaily'!$A$22:$I$11379,6,)</f>
        <v>61.3</v>
      </c>
      <c r="Q1145" s="152">
        <f>VLOOKUP($A1145,'SNB-ExchangeRateDaily'!$A$22:$I$11379,7,)</f>
        <v>1.0369999999999999</v>
      </c>
      <c r="R1145" s="152">
        <f>VLOOKUP($A1145,'SNB-ExchangeRateDaily'!$A$22:$I$11379,8,)</f>
        <v>15.997</v>
      </c>
      <c r="S1145" s="152">
        <f>VLOOKUP($A1145,'SNB-ExchangeRateDaily'!$A$22:$I$11379,9,)</f>
        <v>1.8480400000000001</v>
      </c>
    </row>
    <row r="1146" spans="1:19">
      <c r="A1146" s="155">
        <v>39355</v>
      </c>
      <c r="B1146" s="154">
        <v>1.6475</v>
      </c>
      <c r="C1146" s="154">
        <v>2.3923999999999999</v>
      </c>
      <c r="D1146" s="154">
        <v>1.1860999999999999</v>
      </c>
      <c r="E1146" s="154">
        <v>1.1534</v>
      </c>
      <c r="F1146" s="154">
        <v>62.14</v>
      </c>
      <c r="G1146" s="154">
        <v>1.0308999999999999</v>
      </c>
      <c r="H1146" s="154">
        <v>15.754899999999999</v>
      </c>
      <c r="I1146" s="154">
        <v>1.8298000000000001</v>
      </c>
      <c r="J1146" s="154"/>
      <c r="L1146" s="152" t="e">
        <f>VLOOKUP($A1146,'SNB-ExchangeRateDaily'!$A$22:$I$11379,2,)</f>
        <v>#N/A</v>
      </c>
      <c r="M1146" s="152" t="e">
        <f>VLOOKUP($A1146,'SNB-ExchangeRateDaily'!$A$22:$I$11379,3,)</f>
        <v>#N/A</v>
      </c>
      <c r="N1146" s="152" t="e">
        <f>VLOOKUP($A1146,'SNB-ExchangeRateDaily'!$A$22:$I$11379,4,)</f>
        <v>#N/A</v>
      </c>
      <c r="O1146" s="152" t="e">
        <f>VLOOKUP($A1146,'SNB-ExchangeRateDaily'!$A$22:$I$11379,5,)</f>
        <v>#N/A</v>
      </c>
      <c r="P1146" s="152" t="e">
        <f>VLOOKUP($A1146,'SNB-ExchangeRateDaily'!$A$22:$I$11379,6,)</f>
        <v>#N/A</v>
      </c>
      <c r="Q1146" s="152" t="e">
        <f>VLOOKUP($A1146,'SNB-ExchangeRateDaily'!$A$22:$I$11379,7,)</f>
        <v>#N/A</v>
      </c>
      <c r="R1146" s="152" t="e">
        <f>VLOOKUP($A1146,'SNB-ExchangeRateDaily'!$A$22:$I$11379,8,)</f>
        <v>#N/A</v>
      </c>
      <c r="S1146" s="152" t="e">
        <f>VLOOKUP($A1146,'SNB-ExchangeRateDaily'!$A$22:$I$11379,9,)</f>
        <v>#N/A</v>
      </c>
    </row>
    <row r="1147" spans="1:19">
      <c r="A1147" s="155">
        <v>39386</v>
      </c>
      <c r="B1147" s="154">
        <v>1.6703999999999999</v>
      </c>
      <c r="C1147" s="154">
        <v>2.3990999999999998</v>
      </c>
      <c r="D1147" s="154">
        <v>1.1741999999999999</v>
      </c>
      <c r="E1147" s="154">
        <v>1.2014</v>
      </c>
      <c r="F1147" s="154">
        <v>65.117400000000004</v>
      </c>
      <c r="G1147" s="154">
        <v>1.0133000000000001</v>
      </c>
      <c r="H1147" s="154">
        <v>15.6580434783</v>
      </c>
      <c r="I1147" s="154">
        <v>1.8304</v>
      </c>
      <c r="J1147" s="154"/>
      <c r="L1147" s="152">
        <f>VLOOKUP($A1147,'SNB-ExchangeRateDaily'!$A$22:$I$11379,2,)</f>
        <v>1.6735</v>
      </c>
      <c r="M1147" s="152">
        <f>VLOOKUP($A1147,'SNB-ExchangeRateDaily'!$A$22:$I$11379,3,)</f>
        <v>2.4016000000000002</v>
      </c>
      <c r="N1147" s="152">
        <f>VLOOKUP($A1147,'SNB-ExchangeRateDaily'!$A$22:$I$11379,4,)</f>
        <v>1.1588000000000001</v>
      </c>
      <c r="O1147" s="152">
        <f>VLOOKUP($A1147,'SNB-ExchangeRateDaily'!$A$22:$I$11379,5,)</f>
        <v>1.2128000000000001</v>
      </c>
      <c r="P1147" s="152">
        <f>VLOOKUP($A1147,'SNB-ExchangeRateDaily'!$A$22:$I$11379,6,)</f>
        <v>66</v>
      </c>
      <c r="Q1147" s="152">
        <f>VLOOKUP($A1147,'SNB-ExchangeRateDaily'!$A$22:$I$11379,7,)</f>
        <v>1.006</v>
      </c>
      <c r="R1147" s="152">
        <f>VLOOKUP($A1147,'SNB-ExchangeRateDaily'!$A$22:$I$11379,8,)</f>
        <v>15.529</v>
      </c>
      <c r="S1147" s="152">
        <f>VLOOKUP($A1147,'SNB-ExchangeRateDaily'!$A$22:$I$11379,9,)</f>
        <v>1.82307</v>
      </c>
    </row>
    <row r="1148" spans="1:19">
      <c r="A1148" s="155">
        <v>39416</v>
      </c>
      <c r="B1148" s="154">
        <v>1.6484999999999999</v>
      </c>
      <c r="C1148" s="154">
        <v>2.3281000000000001</v>
      </c>
      <c r="D1148" s="154">
        <v>1.1234</v>
      </c>
      <c r="E1148" s="154">
        <v>1.1678999999999999</v>
      </c>
      <c r="F1148" s="154">
        <v>63.5045</v>
      </c>
      <c r="G1148" s="154">
        <v>1.0113000000000001</v>
      </c>
      <c r="H1148" s="154">
        <v>15.1324090909</v>
      </c>
      <c r="I1148" s="154">
        <v>1.7850999999999999</v>
      </c>
      <c r="J1148" s="154"/>
      <c r="L1148" s="152">
        <f>VLOOKUP($A1148,'SNB-ExchangeRateDaily'!$A$22:$I$11379,2,)</f>
        <v>1.6522000000000001</v>
      </c>
      <c r="M1148" s="152">
        <f>VLOOKUP($A1148,'SNB-ExchangeRateDaily'!$A$22:$I$11379,3,)</f>
        <v>2.3140000000000001</v>
      </c>
      <c r="N1148" s="152">
        <f>VLOOKUP($A1148,'SNB-ExchangeRateDaily'!$A$22:$I$11379,4,)</f>
        <v>1.1203000000000001</v>
      </c>
      <c r="O1148" s="152">
        <f>VLOOKUP($A1148,'SNB-ExchangeRateDaily'!$A$22:$I$11379,5,)</f>
        <v>1.1251</v>
      </c>
      <c r="P1148" s="152">
        <f>VLOOKUP($A1148,'SNB-ExchangeRateDaily'!$A$22:$I$11379,6,)</f>
        <v>62.7</v>
      </c>
      <c r="Q1148" s="152">
        <f>VLOOKUP($A1148,'SNB-ExchangeRateDaily'!$A$22:$I$11379,7,)</f>
        <v>1.0165999999999999</v>
      </c>
      <c r="R1148" s="152">
        <f>VLOOKUP($A1148,'SNB-ExchangeRateDaily'!$A$22:$I$11379,8,)</f>
        <v>15.246</v>
      </c>
      <c r="S1148" s="152">
        <f>VLOOKUP($A1148,'SNB-ExchangeRateDaily'!$A$22:$I$11379,9,)</f>
        <v>1.7819500000000001</v>
      </c>
    </row>
    <row r="1149" spans="1:19">
      <c r="A1149" s="155">
        <v>39447</v>
      </c>
      <c r="B1149" s="154">
        <v>1.6585999999999999</v>
      </c>
      <c r="C1149" s="154">
        <v>2.302</v>
      </c>
      <c r="D1149" s="154">
        <v>1.1391</v>
      </c>
      <c r="E1149" s="154">
        <v>1.1351</v>
      </c>
      <c r="F1149" s="154">
        <v>63.763199999999998</v>
      </c>
      <c r="G1149" s="154">
        <v>1.0154000000000001</v>
      </c>
      <c r="H1149" s="154">
        <v>15.486142857100001</v>
      </c>
      <c r="I1149" s="154">
        <v>1.7947</v>
      </c>
      <c r="J1149" s="154"/>
      <c r="L1149" s="152">
        <f>VLOOKUP($A1149,'SNB-ExchangeRateDaily'!$A$22:$I$11379,2,)</f>
        <v>1.6571</v>
      </c>
      <c r="M1149" s="152">
        <f>VLOOKUP($A1149,'SNB-ExchangeRateDaily'!$A$22:$I$11379,3,)</f>
        <v>2.2494999999999998</v>
      </c>
      <c r="N1149" s="152">
        <f>VLOOKUP($A1149,'SNB-ExchangeRateDaily'!$A$22:$I$11379,4,)</f>
        <v>1.1264000000000001</v>
      </c>
      <c r="O1149" s="152">
        <f>VLOOKUP($A1149,'SNB-ExchangeRateDaily'!$A$22:$I$11379,5,)</f>
        <v>1.1501000000000001</v>
      </c>
      <c r="P1149" s="152">
        <f>VLOOKUP($A1149,'SNB-ExchangeRateDaily'!$A$22:$I$11379,6,)</f>
        <v>63.2</v>
      </c>
      <c r="Q1149" s="152">
        <f>VLOOKUP($A1149,'SNB-ExchangeRateDaily'!$A$22:$I$11379,7,)</f>
        <v>1.0045999999999999</v>
      </c>
      <c r="R1149" s="152">
        <f>VLOOKUP($A1149,'SNB-ExchangeRateDaily'!$A$22:$I$11379,8,)</f>
        <v>15.568</v>
      </c>
      <c r="S1149" s="152">
        <f>VLOOKUP($A1149,'SNB-ExchangeRateDaily'!$A$22:$I$11379,9,)</f>
        <v>1.77857</v>
      </c>
    </row>
    <row r="1150" spans="1:19">
      <c r="A1150" s="155">
        <v>39478</v>
      </c>
      <c r="B1150" s="154">
        <v>1.6189</v>
      </c>
      <c r="C1150" s="154">
        <v>2.1669</v>
      </c>
      <c r="D1150" s="154">
        <v>1.1008</v>
      </c>
      <c r="E1150" s="154">
        <v>1.0885</v>
      </c>
      <c r="F1150" s="154">
        <v>62.066699999999997</v>
      </c>
      <c r="G1150" s="154">
        <v>1.0223</v>
      </c>
      <c r="H1150" s="154">
        <v>15.2343478261</v>
      </c>
      <c r="I1150" s="154">
        <v>1.7425000000000002</v>
      </c>
      <c r="J1150" s="154"/>
      <c r="L1150" s="152">
        <f>VLOOKUP($A1150,'SNB-ExchangeRateDaily'!$A$22:$I$11379,2,)</f>
        <v>1.6066</v>
      </c>
      <c r="M1150" s="152">
        <f>VLOOKUP($A1150,'SNB-ExchangeRateDaily'!$A$22:$I$11379,3,)</f>
        <v>2.1497999999999999</v>
      </c>
      <c r="N1150" s="152">
        <f>VLOOKUP($A1150,'SNB-ExchangeRateDaily'!$A$22:$I$11379,4,)</f>
        <v>1.0823</v>
      </c>
      <c r="O1150" s="152">
        <f>VLOOKUP($A1150,'SNB-ExchangeRateDaily'!$A$22:$I$11379,5,)</f>
        <v>1.0860000000000001</v>
      </c>
      <c r="P1150" s="152">
        <f>VLOOKUP($A1150,'SNB-ExchangeRateDaily'!$A$22:$I$11379,6,)</f>
        <v>61.5</v>
      </c>
      <c r="Q1150" s="152">
        <f>VLOOKUP($A1150,'SNB-ExchangeRateDaily'!$A$22:$I$11379,7,)</f>
        <v>1.0165999999999999</v>
      </c>
      <c r="R1150" s="152">
        <f>VLOOKUP($A1150,'SNB-ExchangeRateDaily'!$A$22:$I$11379,8,)</f>
        <v>15.076000000000001</v>
      </c>
      <c r="S1150" s="152">
        <f>VLOOKUP($A1150,'SNB-ExchangeRateDaily'!$A$22:$I$11379,9,)</f>
        <v>1.7222499999999998</v>
      </c>
    </row>
    <row r="1151" spans="1:19">
      <c r="A1151" s="155">
        <v>39507</v>
      </c>
      <c r="B1151" s="154">
        <v>1.6087</v>
      </c>
      <c r="C1151" s="154">
        <v>2.1415999999999999</v>
      </c>
      <c r="D1151" s="154">
        <v>1.0908</v>
      </c>
      <c r="E1151" s="154">
        <v>1.0904</v>
      </c>
      <c r="F1151" s="154">
        <v>62.8857</v>
      </c>
      <c r="G1151" s="154">
        <v>1.0178</v>
      </c>
      <c r="H1151" s="154">
        <v>15.223142857099999</v>
      </c>
      <c r="I1151" s="154">
        <v>1.7294</v>
      </c>
      <c r="J1151" s="154"/>
      <c r="L1151" s="152">
        <f>VLOOKUP($A1151,'SNB-ExchangeRateDaily'!$A$22:$I$11379,2,)</f>
        <v>1.5952</v>
      </c>
      <c r="M1151" s="152">
        <f>VLOOKUP($A1151,'SNB-ExchangeRateDaily'!$A$22:$I$11379,3,)</f>
        <v>2.0811999999999999</v>
      </c>
      <c r="N1151" s="152">
        <f>VLOOKUP($A1151,'SNB-ExchangeRateDaily'!$A$22:$I$11379,4,)</f>
        <v>1.0483</v>
      </c>
      <c r="O1151" s="152">
        <f>VLOOKUP($A1151,'SNB-ExchangeRateDaily'!$A$22:$I$11379,5,)</f>
        <v>1.0733999999999999</v>
      </c>
      <c r="P1151" s="152">
        <f>VLOOKUP($A1151,'SNB-ExchangeRateDaily'!$A$22:$I$11379,6,)</f>
        <v>62.7</v>
      </c>
      <c r="Q1151" s="152">
        <f>VLOOKUP($A1151,'SNB-ExchangeRateDaily'!$A$22:$I$11379,7,)</f>
        <v>1.004</v>
      </c>
      <c r="R1151" s="152">
        <f>VLOOKUP($A1151,'SNB-ExchangeRateDaily'!$A$22:$I$11379,8,)</f>
        <v>14.76</v>
      </c>
      <c r="S1151" s="152">
        <f>VLOOKUP($A1151,'SNB-ExchangeRateDaily'!$A$22:$I$11379,9,)</f>
        <v>1.68512</v>
      </c>
    </row>
    <row r="1152" spans="1:19">
      <c r="A1152" s="155">
        <v>39538</v>
      </c>
      <c r="B1152" s="154">
        <v>1.5710999999999999</v>
      </c>
      <c r="C1152" s="154">
        <v>2.0274000000000001</v>
      </c>
      <c r="D1152" s="154">
        <v>1.012</v>
      </c>
      <c r="E1152" s="154">
        <v>1.0141</v>
      </c>
      <c r="F1152" s="154">
        <v>59.373699999999999</v>
      </c>
      <c r="G1152" s="154">
        <v>1.0039</v>
      </c>
      <c r="H1152" s="154">
        <v>14.306105263199999</v>
      </c>
      <c r="I1152" s="154">
        <v>1.6512</v>
      </c>
      <c r="J1152" s="154"/>
      <c r="L1152" s="152">
        <f>VLOOKUP($A1152,'SNB-ExchangeRateDaily'!$A$22:$I$11379,2,)</f>
        <v>1.5697999999999999</v>
      </c>
      <c r="M1152" s="152">
        <f>VLOOKUP($A1152,'SNB-ExchangeRateDaily'!$A$22:$I$11379,3,)</f>
        <v>1.9716</v>
      </c>
      <c r="N1152" s="152">
        <f>VLOOKUP($A1152,'SNB-ExchangeRateDaily'!$A$22:$I$11379,4,)</f>
        <v>0.9929</v>
      </c>
      <c r="O1152" s="152">
        <f>VLOOKUP($A1152,'SNB-ExchangeRateDaily'!$A$22:$I$11379,5,)</f>
        <v>0.97289999999999999</v>
      </c>
      <c r="P1152" s="152">
        <f>VLOOKUP($A1152,'SNB-ExchangeRateDaily'!$A$22:$I$11379,6,)</f>
        <v>56.9</v>
      </c>
      <c r="Q1152" s="152">
        <f>VLOOKUP($A1152,'SNB-ExchangeRateDaily'!$A$22:$I$11379,7,)</f>
        <v>1</v>
      </c>
      <c r="R1152" s="152">
        <f>VLOOKUP($A1152,'SNB-ExchangeRateDaily'!$A$22:$I$11379,8,)</f>
        <v>14.161</v>
      </c>
      <c r="S1152" s="152">
        <f>VLOOKUP($A1152,'SNB-ExchangeRateDaily'!$A$22:$I$11379,9,)</f>
        <v>1.6344699999999999</v>
      </c>
    </row>
    <row r="1153" spans="1:19">
      <c r="A1153" s="155">
        <v>39568</v>
      </c>
      <c r="B1153" s="154">
        <v>1.5954000000000002</v>
      </c>
      <c r="C1153" s="154">
        <v>2.0034000000000001</v>
      </c>
      <c r="D1153" s="154">
        <v>1.0125</v>
      </c>
      <c r="E1153" s="154">
        <v>0.99860000000000004</v>
      </c>
      <c r="F1153" s="154">
        <v>59.863599999999998</v>
      </c>
      <c r="G1153" s="154">
        <v>0.98740000000000006</v>
      </c>
      <c r="H1153" s="154">
        <v>14.4669090909</v>
      </c>
      <c r="I1153" s="154">
        <v>1.6577999999999999</v>
      </c>
      <c r="J1153" s="154"/>
      <c r="L1153" s="152">
        <f>VLOOKUP($A1153,'SNB-ExchangeRateDaily'!$A$22:$I$11379,2,)</f>
        <v>1.6141000000000001</v>
      </c>
      <c r="M1153" s="152">
        <f>VLOOKUP($A1153,'SNB-ExchangeRateDaily'!$A$22:$I$11379,3,)</f>
        <v>2.0400999999999998</v>
      </c>
      <c r="N1153" s="152">
        <f>VLOOKUP($A1153,'SNB-ExchangeRateDaily'!$A$22:$I$11379,4,)</f>
        <v>1.0371999999999999</v>
      </c>
      <c r="O1153" s="152">
        <f>VLOOKUP($A1153,'SNB-ExchangeRateDaily'!$A$22:$I$11379,5,)</f>
        <v>1.0250999999999999</v>
      </c>
      <c r="P1153" s="152">
        <f>VLOOKUP($A1153,'SNB-ExchangeRateDaily'!$A$22:$I$11379,6,)</f>
        <v>60.8</v>
      </c>
      <c r="Q1153" s="152">
        <f>VLOOKUP($A1153,'SNB-ExchangeRateDaily'!$A$22:$I$11379,7,)</f>
        <v>0.99609999999999999</v>
      </c>
      <c r="R1153" s="152">
        <f>VLOOKUP($A1153,'SNB-ExchangeRateDaily'!$A$22:$I$11379,8,)</f>
        <v>14.837</v>
      </c>
      <c r="S1153" s="152">
        <f>VLOOKUP($A1153,'SNB-ExchangeRateDaily'!$A$22:$I$11379,9,)</f>
        <v>1.6864599999999998</v>
      </c>
    </row>
    <row r="1154" spans="1:19">
      <c r="A1154" s="155">
        <v>39599</v>
      </c>
      <c r="B1154" s="154">
        <v>1.6245000000000001</v>
      </c>
      <c r="C1154" s="154">
        <v>2.0503</v>
      </c>
      <c r="D1154" s="154">
        <v>1.0435000000000001</v>
      </c>
      <c r="E1154" s="154">
        <v>1.0439000000000001</v>
      </c>
      <c r="F1154" s="154">
        <v>62.87</v>
      </c>
      <c r="G1154" s="154">
        <v>1.0007999999999999</v>
      </c>
      <c r="H1154" s="154">
        <v>14.97035</v>
      </c>
      <c r="I1154" s="154">
        <v>1.6962000000000002</v>
      </c>
      <c r="J1154" s="154"/>
      <c r="L1154" s="152" t="e">
        <f>VLOOKUP($A1154,'SNB-ExchangeRateDaily'!$A$22:$I$11379,2,)</f>
        <v>#N/A</v>
      </c>
      <c r="M1154" s="152" t="e">
        <f>VLOOKUP($A1154,'SNB-ExchangeRateDaily'!$A$22:$I$11379,3,)</f>
        <v>#N/A</v>
      </c>
      <c r="N1154" s="152" t="e">
        <f>VLOOKUP($A1154,'SNB-ExchangeRateDaily'!$A$22:$I$11379,4,)</f>
        <v>#N/A</v>
      </c>
      <c r="O1154" s="152" t="e">
        <f>VLOOKUP($A1154,'SNB-ExchangeRateDaily'!$A$22:$I$11379,5,)</f>
        <v>#N/A</v>
      </c>
      <c r="P1154" s="152" t="e">
        <f>VLOOKUP($A1154,'SNB-ExchangeRateDaily'!$A$22:$I$11379,6,)</f>
        <v>#N/A</v>
      </c>
      <c r="Q1154" s="152" t="e">
        <f>VLOOKUP($A1154,'SNB-ExchangeRateDaily'!$A$22:$I$11379,7,)</f>
        <v>#N/A</v>
      </c>
      <c r="R1154" s="152" t="e">
        <f>VLOOKUP($A1154,'SNB-ExchangeRateDaily'!$A$22:$I$11379,8,)</f>
        <v>#N/A</v>
      </c>
      <c r="S1154" s="152" t="e">
        <f>VLOOKUP($A1154,'SNB-ExchangeRateDaily'!$A$22:$I$11379,9,)</f>
        <v>#N/A</v>
      </c>
    </row>
    <row r="1155" spans="1:19">
      <c r="A1155" s="155">
        <v>39629</v>
      </c>
      <c r="B1155" s="154">
        <v>1.6137999999999999</v>
      </c>
      <c r="C1155" s="154">
        <v>2.0369000000000002</v>
      </c>
      <c r="D1155" s="154">
        <v>1.0373000000000001</v>
      </c>
      <c r="E1155" s="154">
        <v>1.0210999999999999</v>
      </c>
      <c r="F1155" s="154">
        <v>63.995199999999997</v>
      </c>
      <c r="G1155" s="154">
        <v>0.97089999999999999</v>
      </c>
      <c r="H1155" s="154">
        <v>15.036857142900001</v>
      </c>
      <c r="I1155" s="154">
        <v>1.6808000000000001</v>
      </c>
      <c r="J1155" s="154"/>
      <c r="L1155" s="152">
        <f>VLOOKUP($A1155,'SNB-ExchangeRateDaily'!$A$22:$I$11379,2,)</f>
        <v>1.6057000000000001</v>
      </c>
      <c r="M1155" s="152">
        <f>VLOOKUP($A1155,'SNB-ExchangeRateDaily'!$A$22:$I$11379,3,)</f>
        <v>2.0247999999999999</v>
      </c>
      <c r="N1155" s="152">
        <f>VLOOKUP($A1155,'SNB-ExchangeRateDaily'!$A$22:$I$11379,4,)</f>
        <v>1.0155000000000001</v>
      </c>
      <c r="O1155" s="152">
        <f>VLOOKUP($A1155,'SNB-ExchangeRateDaily'!$A$22:$I$11379,5,)</f>
        <v>1.0063</v>
      </c>
      <c r="P1155" s="152">
        <f>VLOOKUP($A1155,'SNB-ExchangeRateDaily'!$A$22:$I$11379,6,)</f>
        <v>63.6</v>
      </c>
      <c r="Q1155" s="152">
        <f>VLOOKUP($A1155,'SNB-ExchangeRateDaily'!$A$22:$I$11379,7,)</f>
        <v>0.96519999999999995</v>
      </c>
      <c r="R1155" s="152">
        <f>VLOOKUP($A1155,'SNB-ExchangeRateDaily'!$A$22:$I$11379,8,)</f>
        <v>14.814</v>
      </c>
      <c r="S1155" s="152">
        <f>VLOOKUP($A1155,'SNB-ExchangeRateDaily'!$A$22:$I$11379,9,)</f>
        <v>1.6625299999999998</v>
      </c>
    </row>
    <row r="1156" spans="1:19">
      <c r="A1156" s="155">
        <v>39660</v>
      </c>
      <c r="B1156" s="154">
        <v>1.6186</v>
      </c>
      <c r="C1156" s="154">
        <v>2.0396999999999998</v>
      </c>
      <c r="D1156" s="154">
        <v>1.0261</v>
      </c>
      <c r="E1156" s="154">
        <v>1.0125999999999999</v>
      </c>
      <c r="F1156" s="154">
        <v>64.347800000000007</v>
      </c>
      <c r="G1156" s="154">
        <v>0.96109999999999995</v>
      </c>
      <c r="H1156" s="154">
        <v>15.007956521700001</v>
      </c>
      <c r="I1156" s="154">
        <v>1.6738</v>
      </c>
      <c r="J1156" s="154"/>
      <c r="L1156" s="152">
        <f>VLOOKUP($A1156,'SNB-ExchangeRateDaily'!$A$22:$I$11379,2,)</f>
        <v>1.6345000000000001</v>
      </c>
      <c r="M1156" s="152">
        <f>VLOOKUP($A1156,'SNB-ExchangeRateDaily'!$A$22:$I$11379,3,)</f>
        <v>2.0724999999999998</v>
      </c>
      <c r="N1156" s="152">
        <f>VLOOKUP($A1156,'SNB-ExchangeRateDaily'!$A$22:$I$11379,4,)</f>
        <v>1.0469999999999999</v>
      </c>
      <c r="O1156" s="152">
        <f>VLOOKUP($A1156,'SNB-ExchangeRateDaily'!$A$22:$I$11379,5,)</f>
        <v>1.024</v>
      </c>
      <c r="P1156" s="152">
        <f>VLOOKUP($A1156,'SNB-ExchangeRateDaily'!$A$22:$I$11379,6,)</f>
        <v>67</v>
      </c>
      <c r="Q1156" s="152">
        <f>VLOOKUP($A1156,'SNB-ExchangeRateDaily'!$A$22:$I$11379,7,)</f>
        <v>0.96779999999999999</v>
      </c>
      <c r="R1156" s="152">
        <f>VLOOKUP($A1156,'SNB-ExchangeRateDaily'!$A$22:$I$11379,8,)</f>
        <v>15.333</v>
      </c>
      <c r="S1156" s="152">
        <f>VLOOKUP($A1156,'SNB-ExchangeRateDaily'!$A$22:$I$11379,9,)</f>
        <v>1.6981999999999999</v>
      </c>
    </row>
    <row r="1157" spans="1:19">
      <c r="A1157" s="155">
        <v>39691</v>
      </c>
      <c r="B1157" s="154">
        <v>1.6204000000000001</v>
      </c>
      <c r="C1157" s="154">
        <v>2.0434000000000001</v>
      </c>
      <c r="D1157" s="154">
        <v>1.0839000000000001</v>
      </c>
      <c r="E1157" s="154">
        <v>1.0285</v>
      </c>
      <c r="F1157" s="154">
        <v>67.234999999999999</v>
      </c>
      <c r="G1157" s="154">
        <v>0.99099999999999999</v>
      </c>
      <c r="H1157" s="154">
        <v>15.8147</v>
      </c>
      <c r="I1157" s="154">
        <v>1.7177</v>
      </c>
      <c r="J1157" s="154"/>
      <c r="L1157" s="152" t="e">
        <f>VLOOKUP($A1157,'SNB-ExchangeRateDaily'!$A$22:$I$11379,2,)</f>
        <v>#N/A</v>
      </c>
      <c r="M1157" s="152" t="e">
        <f>VLOOKUP($A1157,'SNB-ExchangeRateDaily'!$A$22:$I$11379,3,)</f>
        <v>#N/A</v>
      </c>
      <c r="N1157" s="152" t="e">
        <f>VLOOKUP($A1157,'SNB-ExchangeRateDaily'!$A$22:$I$11379,4,)</f>
        <v>#N/A</v>
      </c>
      <c r="O1157" s="152" t="e">
        <f>VLOOKUP($A1157,'SNB-ExchangeRateDaily'!$A$22:$I$11379,5,)</f>
        <v>#N/A</v>
      </c>
      <c r="P1157" s="152" t="e">
        <f>VLOOKUP($A1157,'SNB-ExchangeRateDaily'!$A$22:$I$11379,6,)</f>
        <v>#N/A</v>
      </c>
      <c r="Q1157" s="152" t="e">
        <f>VLOOKUP($A1157,'SNB-ExchangeRateDaily'!$A$22:$I$11379,7,)</f>
        <v>#N/A</v>
      </c>
      <c r="R1157" s="152" t="e">
        <f>VLOOKUP($A1157,'SNB-ExchangeRateDaily'!$A$22:$I$11379,8,)</f>
        <v>#N/A</v>
      </c>
      <c r="S1157" s="152" t="e">
        <f>VLOOKUP($A1157,'SNB-ExchangeRateDaily'!$A$22:$I$11379,9,)</f>
        <v>#N/A</v>
      </c>
    </row>
    <row r="1158" spans="1:19">
      <c r="A1158" s="155">
        <v>39721</v>
      </c>
      <c r="B1158" s="154">
        <v>1.5945</v>
      </c>
      <c r="C1158" s="154">
        <v>1.9954000000000001</v>
      </c>
      <c r="D1158" s="154">
        <v>1.1096999999999999</v>
      </c>
      <c r="E1158" s="154">
        <v>1.0484</v>
      </c>
      <c r="F1158" s="154">
        <v>62.3</v>
      </c>
      <c r="G1158" s="154">
        <v>1.0406</v>
      </c>
      <c r="H1158" s="154">
        <v>16.229590909100001</v>
      </c>
      <c r="I1158" s="154">
        <v>1.7276</v>
      </c>
      <c r="J1158" s="154"/>
      <c r="L1158" s="152">
        <f>VLOOKUP($A1158,'SNB-ExchangeRateDaily'!$A$22:$I$11379,2,)</f>
        <v>1.5781000000000001</v>
      </c>
      <c r="M1158" s="152">
        <f>VLOOKUP($A1158,'SNB-ExchangeRateDaily'!$A$22:$I$11379,3,)</f>
        <v>1.9849999999999999</v>
      </c>
      <c r="N1158" s="152">
        <f>VLOOKUP($A1158,'SNB-ExchangeRateDaily'!$A$22:$I$11379,4,)</f>
        <v>1.0986</v>
      </c>
      <c r="O1158" s="152">
        <f>VLOOKUP($A1158,'SNB-ExchangeRateDaily'!$A$22:$I$11379,5,)</f>
        <v>1.0498000000000001</v>
      </c>
      <c r="P1158" s="152">
        <f>VLOOKUP($A1158,'SNB-ExchangeRateDaily'!$A$22:$I$11379,6,)</f>
        <v>56</v>
      </c>
      <c r="Q1158" s="152">
        <f>VLOOKUP($A1158,'SNB-ExchangeRateDaily'!$A$22:$I$11379,7,)</f>
        <v>1.0482</v>
      </c>
      <c r="R1158" s="152">
        <f>VLOOKUP($A1158,'SNB-ExchangeRateDaily'!$A$22:$I$11379,8,)</f>
        <v>16.053999999999998</v>
      </c>
      <c r="S1158" s="152">
        <f>VLOOKUP($A1158,'SNB-ExchangeRateDaily'!$A$22:$I$11379,9,)</f>
        <v>1.7155899999999999</v>
      </c>
    </row>
    <row r="1159" spans="1:19">
      <c r="A1159" s="155">
        <v>39752</v>
      </c>
      <c r="B1159" s="154">
        <v>1.5202</v>
      </c>
      <c r="C1159" s="154">
        <v>1.9298</v>
      </c>
      <c r="D1159" s="154">
        <v>1.1421000000000001</v>
      </c>
      <c r="E1159" s="154">
        <v>0.97350000000000003</v>
      </c>
      <c r="F1159" s="154">
        <v>52.691299999999998</v>
      </c>
      <c r="G1159" s="154">
        <v>1.1427</v>
      </c>
      <c r="H1159" s="154">
        <v>16.707521739099999</v>
      </c>
      <c r="I1159" s="154">
        <v>1.7282</v>
      </c>
      <c r="J1159" s="154"/>
      <c r="L1159" s="152">
        <f>VLOOKUP($A1159,'SNB-ExchangeRateDaily'!$A$22:$I$11379,2,)</f>
        <v>1.4628999999999999</v>
      </c>
      <c r="M1159" s="152">
        <f>VLOOKUP($A1159,'SNB-ExchangeRateDaily'!$A$22:$I$11379,3,)</f>
        <v>1.8595000000000002</v>
      </c>
      <c r="N1159" s="152">
        <f>VLOOKUP($A1159,'SNB-ExchangeRateDaily'!$A$22:$I$11379,4,)</f>
        <v>1.1489</v>
      </c>
      <c r="O1159" s="152">
        <f>VLOOKUP($A1159,'SNB-ExchangeRateDaily'!$A$22:$I$11379,5,)</f>
        <v>0.93179999999999996</v>
      </c>
      <c r="P1159" s="152">
        <f>VLOOKUP($A1159,'SNB-ExchangeRateDaily'!$A$22:$I$11379,6,)</f>
        <v>54.5</v>
      </c>
      <c r="Q1159" s="152">
        <f>VLOOKUP($A1159,'SNB-ExchangeRateDaily'!$A$22:$I$11379,7,)</f>
        <v>1.1853</v>
      </c>
      <c r="R1159" s="152">
        <f>VLOOKUP($A1159,'SNB-ExchangeRateDaily'!$A$22:$I$11379,8,)</f>
        <v>16.800999999999998</v>
      </c>
      <c r="S1159" s="152">
        <f>VLOOKUP($A1159,'SNB-ExchangeRateDaily'!$A$22:$I$11379,9,)</f>
        <v>1.71645</v>
      </c>
    </row>
    <row r="1160" spans="1:19">
      <c r="A1160" s="155">
        <v>39782</v>
      </c>
      <c r="B1160" s="154">
        <v>1.5152000000000001</v>
      </c>
      <c r="C1160" s="154">
        <v>1.8250999999999999</v>
      </c>
      <c r="D1160" s="154">
        <v>1.1894</v>
      </c>
      <c r="E1160" s="154">
        <v>0.97699999999999998</v>
      </c>
      <c r="F1160" s="154">
        <v>52.634999999999998</v>
      </c>
      <c r="G1160" s="154">
        <v>1.2278</v>
      </c>
      <c r="H1160" s="154">
        <v>17.416399999999999</v>
      </c>
      <c r="I1160" s="154">
        <v>1.7619</v>
      </c>
      <c r="J1160" s="154"/>
      <c r="L1160" s="152" t="e">
        <f>VLOOKUP($A1160,'SNB-ExchangeRateDaily'!$A$22:$I$11379,2,)</f>
        <v>#N/A</v>
      </c>
      <c r="M1160" s="152" t="e">
        <f>VLOOKUP($A1160,'SNB-ExchangeRateDaily'!$A$22:$I$11379,3,)</f>
        <v>#N/A</v>
      </c>
      <c r="N1160" s="152" t="e">
        <f>VLOOKUP($A1160,'SNB-ExchangeRateDaily'!$A$22:$I$11379,4,)</f>
        <v>#N/A</v>
      </c>
      <c r="O1160" s="152" t="e">
        <f>VLOOKUP($A1160,'SNB-ExchangeRateDaily'!$A$22:$I$11379,5,)</f>
        <v>#N/A</v>
      </c>
      <c r="P1160" s="152" t="e">
        <f>VLOOKUP($A1160,'SNB-ExchangeRateDaily'!$A$22:$I$11379,6,)</f>
        <v>#N/A</v>
      </c>
      <c r="Q1160" s="152" t="e">
        <f>VLOOKUP($A1160,'SNB-ExchangeRateDaily'!$A$22:$I$11379,7,)</f>
        <v>#N/A</v>
      </c>
      <c r="R1160" s="152" t="e">
        <f>VLOOKUP($A1160,'SNB-ExchangeRateDaily'!$A$22:$I$11379,8,)</f>
        <v>#N/A</v>
      </c>
      <c r="S1160" s="152" t="e">
        <f>VLOOKUP($A1160,'SNB-ExchangeRateDaily'!$A$22:$I$11379,9,)</f>
        <v>#N/A</v>
      </c>
    </row>
    <row r="1161" spans="1:19">
      <c r="A1161" s="155">
        <v>39813</v>
      </c>
      <c r="B1161" s="154">
        <v>1.5396999999999998</v>
      </c>
      <c r="C1161" s="154">
        <v>1.7075</v>
      </c>
      <c r="D1161" s="154">
        <v>1.1463000000000001</v>
      </c>
      <c r="E1161" s="154">
        <v>0.92600000000000005</v>
      </c>
      <c r="F1161" s="154">
        <v>47.709499999999998</v>
      </c>
      <c r="G1161" s="154">
        <v>1.2570000000000001</v>
      </c>
      <c r="H1161" s="154">
        <v>16.7178095238</v>
      </c>
      <c r="I1161" s="154">
        <v>1.7408999999999999</v>
      </c>
      <c r="J1161" s="154"/>
      <c r="L1161" s="152">
        <f>VLOOKUP($A1161,'SNB-ExchangeRateDaily'!$A$22:$I$11379,2,)</f>
        <v>1.4873000000000001</v>
      </c>
      <c r="M1161" s="152">
        <f>VLOOKUP($A1161,'SNB-ExchangeRateDaily'!$A$22:$I$11379,3,)</f>
        <v>1.5272000000000001</v>
      </c>
      <c r="N1161" s="152">
        <f>VLOOKUP($A1161,'SNB-ExchangeRateDaily'!$A$22:$I$11379,4,)</f>
        <v>1.0562</v>
      </c>
      <c r="O1161" s="152">
        <f>VLOOKUP($A1161,'SNB-ExchangeRateDaily'!$A$22:$I$11379,5,)</f>
        <v>0.86429999999999996</v>
      </c>
      <c r="P1161" s="152">
        <f>VLOOKUP($A1161,'SNB-ExchangeRateDaily'!$A$22:$I$11379,6,)</f>
        <v>45.3</v>
      </c>
      <c r="Q1161" s="152">
        <f>VLOOKUP($A1161,'SNB-ExchangeRateDaily'!$A$22:$I$11379,7,)</f>
        <v>1.1698</v>
      </c>
      <c r="R1161" s="152">
        <f>VLOOKUP($A1161,'SNB-ExchangeRateDaily'!$A$22:$I$11379,8,)</f>
        <v>15.481999999999999</v>
      </c>
      <c r="S1161" s="152">
        <f>VLOOKUP($A1161,'SNB-ExchangeRateDaily'!$A$22:$I$11379,9,)</f>
        <v>1.63839</v>
      </c>
    </row>
    <row r="1162" spans="1:19">
      <c r="A1162" s="155">
        <v>39844</v>
      </c>
      <c r="B1162" s="154">
        <v>1.494</v>
      </c>
      <c r="C1162" s="154">
        <v>1.6274</v>
      </c>
      <c r="D1162" s="154">
        <v>1.1287</v>
      </c>
      <c r="E1162" s="154">
        <v>0.92130000000000001</v>
      </c>
      <c r="F1162" s="154">
        <v>48.88</v>
      </c>
      <c r="G1162" s="154">
        <v>1.2502</v>
      </c>
      <c r="H1162" s="154">
        <v>16.507750000000001</v>
      </c>
      <c r="I1162" s="154">
        <v>1.7040999999999999</v>
      </c>
      <c r="J1162" s="154"/>
      <c r="L1162" s="152" t="e">
        <f>VLOOKUP($A1162,'SNB-ExchangeRateDaily'!$A$22:$I$11379,2,)</f>
        <v>#N/A</v>
      </c>
      <c r="M1162" s="152" t="e">
        <f>VLOOKUP($A1162,'SNB-ExchangeRateDaily'!$A$22:$I$11379,3,)</f>
        <v>#N/A</v>
      </c>
      <c r="N1162" s="152" t="e">
        <f>VLOOKUP($A1162,'SNB-ExchangeRateDaily'!$A$22:$I$11379,4,)</f>
        <v>#N/A</v>
      </c>
      <c r="O1162" s="152" t="e">
        <f>VLOOKUP($A1162,'SNB-ExchangeRateDaily'!$A$22:$I$11379,5,)</f>
        <v>#N/A</v>
      </c>
      <c r="P1162" s="152" t="e">
        <f>VLOOKUP($A1162,'SNB-ExchangeRateDaily'!$A$22:$I$11379,6,)</f>
        <v>#N/A</v>
      </c>
      <c r="Q1162" s="152" t="e">
        <f>VLOOKUP($A1162,'SNB-ExchangeRateDaily'!$A$22:$I$11379,7,)</f>
        <v>#N/A</v>
      </c>
      <c r="R1162" s="152" t="e">
        <f>VLOOKUP($A1162,'SNB-ExchangeRateDaily'!$A$22:$I$11379,8,)</f>
        <v>#N/A</v>
      </c>
      <c r="S1162" s="152" t="e">
        <f>VLOOKUP($A1162,'SNB-ExchangeRateDaily'!$A$22:$I$11379,9,)</f>
        <v>#N/A</v>
      </c>
    </row>
    <row r="1163" spans="1:19">
      <c r="A1163" s="155">
        <v>39872</v>
      </c>
      <c r="B1163" s="154">
        <v>1.4904999999999999</v>
      </c>
      <c r="C1163" s="154">
        <v>1.6779999999999999</v>
      </c>
      <c r="D1163" s="154">
        <v>1.1651</v>
      </c>
      <c r="E1163" s="154">
        <v>0.93579999999999997</v>
      </c>
      <c r="F1163" s="154">
        <v>50.244999999999997</v>
      </c>
      <c r="G1163" s="154">
        <v>1.2619</v>
      </c>
      <c r="H1163" s="154">
        <v>17.044499999999999</v>
      </c>
      <c r="I1163" s="154">
        <v>1.7316</v>
      </c>
      <c r="J1163" s="154"/>
      <c r="L1163" s="152" t="e">
        <f>VLOOKUP($A1163,'SNB-ExchangeRateDaily'!$A$22:$I$11379,2,)</f>
        <v>#N/A</v>
      </c>
      <c r="M1163" s="152" t="e">
        <f>VLOOKUP($A1163,'SNB-ExchangeRateDaily'!$A$22:$I$11379,3,)</f>
        <v>#N/A</v>
      </c>
      <c r="N1163" s="152" t="e">
        <f>VLOOKUP($A1163,'SNB-ExchangeRateDaily'!$A$22:$I$11379,4,)</f>
        <v>#N/A</v>
      </c>
      <c r="O1163" s="152" t="e">
        <f>VLOOKUP($A1163,'SNB-ExchangeRateDaily'!$A$22:$I$11379,5,)</f>
        <v>#N/A</v>
      </c>
      <c r="P1163" s="152" t="e">
        <f>VLOOKUP($A1163,'SNB-ExchangeRateDaily'!$A$22:$I$11379,6,)</f>
        <v>#N/A</v>
      </c>
      <c r="Q1163" s="152" t="e">
        <f>VLOOKUP($A1163,'SNB-ExchangeRateDaily'!$A$22:$I$11379,7,)</f>
        <v>#N/A</v>
      </c>
      <c r="R1163" s="152" t="e">
        <f>VLOOKUP($A1163,'SNB-ExchangeRateDaily'!$A$22:$I$11379,8,)</f>
        <v>#N/A</v>
      </c>
      <c r="S1163" s="152" t="e">
        <f>VLOOKUP($A1163,'SNB-ExchangeRateDaily'!$A$22:$I$11379,9,)</f>
        <v>#N/A</v>
      </c>
    </row>
    <row r="1164" spans="1:19">
      <c r="A1164" s="155">
        <v>39903</v>
      </c>
      <c r="B1164" s="154">
        <v>1.5068000000000001</v>
      </c>
      <c r="C1164" s="154">
        <v>1.639</v>
      </c>
      <c r="D1164" s="154">
        <v>1.1553</v>
      </c>
      <c r="E1164" s="154">
        <v>0.91410000000000002</v>
      </c>
      <c r="F1164" s="154">
        <v>49.872700000000002</v>
      </c>
      <c r="G1164" s="154">
        <v>1.1822999999999999</v>
      </c>
      <c r="H1164" s="154">
        <v>16.8993636364</v>
      </c>
      <c r="I1164" s="154">
        <v>1.7138</v>
      </c>
      <c r="J1164" s="154"/>
      <c r="L1164" s="152">
        <f>VLOOKUP($A1164,'SNB-ExchangeRateDaily'!$A$22:$I$11379,2,)</f>
        <v>1.516</v>
      </c>
      <c r="M1164" s="152">
        <f>VLOOKUP($A1164,'SNB-ExchangeRateDaily'!$A$22:$I$11379,3,)</f>
        <v>1.6289</v>
      </c>
      <c r="N1164" s="152">
        <f>VLOOKUP($A1164,'SNB-ExchangeRateDaily'!$A$22:$I$11379,4,)</f>
        <v>1.1415</v>
      </c>
      <c r="O1164" s="152">
        <f>VLOOKUP($A1164,'SNB-ExchangeRateDaily'!$A$22:$I$11379,5,)</f>
        <v>0.9113</v>
      </c>
      <c r="P1164" s="152">
        <f>VLOOKUP($A1164,'SNB-ExchangeRateDaily'!$A$22:$I$11379,6,)</f>
        <v>49</v>
      </c>
      <c r="Q1164" s="152">
        <f>VLOOKUP($A1164,'SNB-ExchangeRateDaily'!$A$22:$I$11379,7,)</f>
        <v>1.1617999999999999</v>
      </c>
      <c r="R1164" s="152">
        <f>VLOOKUP($A1164,'SNB-ExchangeRateDaily'!$A$22:$I$11379,8,)</f>
        <v>16.701000000000001</v>
      </c>
      <c r="S1164" s="152">
        <f>VLOOKUP($A1164,'SNB-ExchangeRateDaily'!$A$22:$I$11379,9,)</f>
        <v>1.7019899999999999</v>
      </c>
    </row>
    <row r="1165" spans="1:19">
      <c r="A1165" s="155">
        <v>39933</v>
      </c>
      <c r="B1165" s="154">
        <v>1.5150999999999999</v>
      </c>
      <c r="C1165" s="154">
        <v>1.6873</v>
      </c>
      <c r="D1165" s="154">
        <v>1.1482000000000001</v>
      </c>
      <c r="E1165" s="154">
        <v>0.9355</v>
      </c>
      <c r="F1165" s="154">
        <v>51.84</v>
      </c>
      <c r="G1165" s="154">
        <v>1.1633</v>
      </c>
      <c r="H1165" s="154">
        <v>16.808350000000001</v>
      </c>
      <c r="I1165" s="154">
        <v>1.7136</v>
      </c>
      <c r="J1165" s="154"/>
      <c r="L1165" s="152">
        <f>VLOOKUP($A1165,'SNB-ExchangeRateDaily'!$A$22:$I$11379,2,)</f>
        <v>1.5103</v>
      </c>
      <c r="M1165" s="152">
        <f>VLOOKUP($A1165,'SNB-ExchangeRateDaily'!$A$22:$I$11379,3,)</f>
        <v>1.6844999999999999</v>
      </c>
      <c r="N1165" s="152">
        <f>VLOOKUP($A1165,'SNB-ExchangeRateDaily'!$A$22:$I$11379,4,)</f>
        <v>1.1306</v>
      </c>
      <c r="O1165" s="152">
        <f>VLOOKUP($A1165,'SNB-ExchangeRateDaily'!$A$22:$I$11379,5,)</f>
        <v>0.95130000000000003</v>
      </c>
      <c r="P1165" s="152">
        <f>VLOOKUP($A1165,'SNB-ExchangeRateDaily'!$A$22:$I$11379,6,)</f>
        <v>51.9</v>
      </c>
      <c r="Q1165" s="152">
        <f>VLOOKUP($A1165,'SNB-ExchangeRateDaily'!$A$22:$I$11379,7,)</f>
        <v>1.1575</v>
      </c>
      <c r="R1165" s="152">
        <f>VLOOKUP($A1165,'SNB-ExchangeRateDaily'!$A$22:$I$11379,8,)</f>
        <v>16.57</v>
      </c>
      <c r="S1165" s="152">
        <f>VLOOKUP($A1165,'SNB-ExchangeRateDaily'!$A$22:$I$11379,9,)</f>
        <v>1.70079</v>
      </c>
    </row>
    <row r="1166" spans="1:19">
      <c r="A1166" s="155">
        <v>39964</v>
      </c>
      <c r="B1166" s="154">
        <v>1.5118</v>
      </c>
      <c r="C1166" s="154">
        <v>1.7077</v>
      </c>
      <c r="D1166" s="154">
        <v>1.1086</v>
      </c>
      <c r="E1166" s="154">
        <v>0.96179999999999999</v>
      </c>
      <c r="F1166" s="154">
        <v>53.3947</v>
      </c>
      <c r="G1166" s="154">
        <v>1.1455</v>
      </c>
      <c r="H1166" s="154">
        <v>16.2454736842</v>
      </c>
      <c r="I1166" s="154">
        <v>1.6865000000000001</v>
      </c>
      <c r="J1166" s="154"/>
      <c r="L1166" s="152" t="e">
        <f>VLOOKUP($A1166,'SNB-ExchangeRateDaily'!$A$22:$I$11379,2,)</f>
        <v>#N/A</v>
      </c>
      <c r="M1166" s="152" t="e">
        <f>VLOOKUP($A1166,'SNB-ExchangeRateDaily'!$A$22:$I$11379,3,)</f>
        <v>#N/A</v>
      </c>
      <c r="N1166" s="152" t="e">
        <f>VLOOKUP($A1166,'SNB-ExchangeRateDaily'!$A$22:$I$11379,4,)</f>
        <v>#N/A</v>
      </c>
      <c r="O1166" s="152" t="e">
        <f>VLOOKUP($A1166,'SNB-ExchangeRateDaily'!$A$22:$I$11379,5,)</f>
        <v>#N/A</v>
      </c>
      <c r="P1166" s="152" t="e">
        <f>VLOOKUP($A1166,'SNB-ExchangeRateDaily'!$A$22:$I$11379,6,)</f>
        <v>#N/A</v>
      </c>
      <c r="Q1166" s="152" t="e">
        <f>VLOOKUP($A1166,'SNB-ExchangeRateDaily'!$A$22:$I$11379,7,)</f>
        <v>#N/A</v>
      </c>
      <c r="R1166" s="152" t="e">
        <f>VLOOKUP($A1166,'SNB-ExchangeRateDaily'!$A$22:$I$11379,8,)</f>
        <v>#N/A</v>
      </c>
      <c r="S1166" s="152" t="e">
        <f>VLOOKUP($A1166,'SNB-ExchangeRateDaily'!$A$22:$I$11379,9,)</f>
        <v>#N/A</v>
      </c>
    </row>
    <row r="1167" spans="1:19">
      <c r="A1167" s="155">
        <v>39994</v>
      </c>
      <c r="B1167" s="154">
        <v>1.5145</v>
      </c>
      <c r="C1167" s="154">
        <v>1.7692999999999999</v>
      </c>
      <c r="D1167" s="154">
        <v>1.081</v>
      </c>
      <c r="E1167" s="154">
        <v>0.96030000000000004</v>
      </c>
      <c r="F1167" s="154">
        <v>55.171399999999998</v>
      </c>
      <c r="G1167" s="154">
        <v>1.1188</v>
      </c>
      <c r="H1167" s="154">
        <v>15.817571428600001</v>
      </c>
      <c r="I1167" s="154">
        <v>1.6705999999999999</v>
      </c>
      <c r="J1167" s="154"/>
      <c r="L1167" s="152">
        <f>VLOOKUP($A1167,'SNB-ExchangeRateDaily'!$A$22:$I$11379,2,)</f>
        <v>1.5241</v>
      </c>
      <c r="M1167" s="152">
        <f>VLOOKUP($A1167,'SNB-ExchangeRateDaily'!$A$22:$I$11379,3,)</f>
        <v>1.798</v>
      </c>
      <c r="N1167" s="152">
        <f>VLOOKUP($A1167,'SNB-ExchangeRateDaily'!$A$22:$I$11379,4,)</f>
        <v>1.0814999999999999</v>
      </c>
      <c r="O1167" s="152">
        <f>VLOOKUP($A1167,'SNB-ExchangeRateDaily'!$A$22:$I$11379,5,)</f>
        <v>0.93720000000000003</v>
      </c>
      <c r="P1167" s="152">
        <f>VLOOKUP($A1167,'SNB-ExchangeRateDaily'!$A$22:$I$11379,6,)</f>
        <v>55.3</v>
      </c>
      <c r="Q1167" s="152">
        <f>VLOOKUP($A1167,'SNB-ExchangeRateDaily'!$A$22:$I$11379,7,)</f>
        <v>1.1326000000000001</v>
      </c>
      <c r="R1167" s="152">
        <f>VLOOKUP($A1167,'SNB-ExchangeRateDaily'!$A$22:$I$11379,8,)</f>
        <v>15.833</v>
      </c>
      <c r="S1167" s="152">
        <f>VLOOKUP($A1167,'SNB-ExchangeRateDaily'!$A$22:$I$11379,9,)</f>
        <v>1.6768700000000001</v>
      </c>
    </row>
    <row r="1168" spans="1:19">
      <c r="A1168" s="155">
        <v>40025</v>
      </c>
      <c r="B1168" s="154">
        <v>1.5202</v>
      </c>
      <c r="C1168" s="154">
        <v>1.7648999999999999</v>
      </c>
      <c r="D1168" s="154">
        <v>1.0796000000000001</v>
      </c>
      <c r="E1168" s="154">
        <v>0.95960000000000001</v>
      </c>
      <c r="F1168" s="154">
        <v>55.795699999999997</v>
      </c>
      <c r="G1168" s="154">
        <v>1.1426000000000001</v>
      </c>
      <c r="H1168" s="154">
        <v>15.8031304348</v>
      </c>
      <c r="I1168" s="154">
        <v>1.6747000000000001</v>
      </c>
      <c r="J1168" s="154"/>
      <c r="L1168" s="152">
        <f>VLOOKUP($A1168,'SNB-ExchangeRateDaily'!$A$22:$I$11379,2,)</f>
        <v>1.5342</v>
      </c>
      <c r="M1168" s="152">
        <f>VLOOKUP($A1168,'SNB-ExchangeRateDaily'!$A$22:$I$11379,3,)</f>
        <v>1.7997000000000001</v>
      </c>
      <c r="N1168" s="152">
        <f>VLOOKUP($A1168,'SNB-ExchangeRateDaily'!$A$22:$I$11379,4,)</f>
        <v>1.0883</v>
      </c>
      <c r="O1168" s="152">
        <f>VLOOKUP($A1168,'SNB-ExchangeRateDaily'!$A$22:$I$11379,5,)</f>
        <v>1.0066999999999999</v>
      </c>
      <c r="P1168" s="152">
        <f>VLOOKUP($A1168,'SNB-ExchangeRateDaily'!$A$22:$I$11379,6,)</f>
        <v>57.8</v>
      </c>
      <c r="Q1168" s="152">
        <f>VLOOKUP($A1168,'SNB-ExchangeRateDaily'!$A$22:$I$11379,7,)</f>
        <v>1.1374</v>
      </c>
      <c r="R1168" s="152">
        <f>VLOOKUP($A1168,'SNB-ExchangeRateDaily'!$A$22:$I$11379,8,)</f>
        <v>15.93</v>
      </c>
      <c r="S1168" s="152">
        <f>VLOOKUP($A1168,'SNB-ExchangeRateDaily'!$A$22:$I$11379,9,)</f>
        <v>1.68381</v>
      </c>
    </row>
    <row r="1169" spans="1:19">
      <c r="A1169" s="155">
        <v>40056</v>
      </c>
      <c r="B1169" s="154">
        <v>1.524</v>
      </c>
      <c r="C1169" s="154">
        <v>1.7675000000000001</v>
      </c>
      <c r="D1169" s="154">
        <v>1.0689</v>
      </c>
      <c r="E1169" s="154">
        <v>0.9819</v>
      </c>
      <c r="F1169" s="154">
        <v>57.918999999999997</v>
      </c>
      <c r="G1169" s="154">
        <v>1.1262000000000001</v>
      </c>
      <c r="H1169" s="154">
        <v>15.6452857143</v>
      </c>
      <c r="I1169" s="154">
        <v>1.6672</v>
      </c>
      <c r="J1169" s="154"/>
      <c r="L1169" s="152">
        <f>VLOOKUP($A1169,'SNB-ExchangeRateDaily'!$A$22:$I$11379,2,)</f>
        <v>1.5162</v>
      </c>
      <c r="M1169" s="152">
        <f>VLOOKUP($A1169,'SNB-ExchangeRateDaily'!$A$22:$I$11379,3,)</f>
        <v>1.7204999999999999</v>
      </c>
      <c r="N1169" s="152">
        <f>VLOOKUP($A1169,'SNB-ExchangeRateDaily'!$A$22:$I$11379,4,)</f>
        <v>1.0618000000000001</v>
      </c>
      <c r="O1169" s="152">
        <f>VLOOKUP($A1169,'SNB-ExchangeRateDaily'!$A$22:$I$11379,5,)</f>
        <v>0.96599999999999997</v>
      </c>
      <c r="P1169" s="152">
        <f>VLOOKUP($A1169,'SNB-ExchangeRateDaily'!$A$22:$I$11379,6,)</f>
        <v>56.4</v>
      </c>
      <c r="Q1169" s="152">
        <f>VLOOKUP($A1169,'SNB-ExchangeRateDaily'!$A$22:$I$11379,7,)</f>
        <v>1.1431</v>
      </c>
      <c r="R1169" s="152">
        <f>VLOOKUP($A1169,'SNB-ExchangeRateDaily'!$A$22:$I$11379,8,)</f>
        <v>15.545</v>
      </c>
      <c r="S1169" s="152">
        <f>VLOOKUP($A1169,'SNB-ExchangeRateDaily'!$A$22:$I$11379,9,)</f>
        <v>1.66394</v>
      </c>
    </row>
    <row r="1170" spans="1:19">
      <c r="A1170" s="155">
        <v>40086</v>
      </c>
      <c r="B1170" s="154">
        <v>1.5148000000000001</v>
      </c>
      <c r="C1170" s="154">
        <v>1.6987000000000001</v>
      </c>
      <c r="D1170" s="154">
        <v>1.0406</v>
      </c>
      <c r="E1170" s="154">
        <v>0.96150000000000002</v>
      </c>
      <c r="F1170" s="154">
        <v>56.972700000000003</v>
      </c>
      <c r="G1170" s="154">
        <v>1.1385000000000001</v>
      </c>
      <c r="H1170" s="154">
        <v>15.2408636364</v>
      </c>
      <c r="I1170" s="154">
        <v>1.6411</v>
      </c>
      <c r="J1170" s="154"/>
      <c r="L1170" s="152">
        <f>VLOOKUP($A1170,'SNB-ExchangeRateDaily'!$A$22:$I$11379,2,)</f>
        <v>1.5096000000000001</v>
      </c>
      <c r="M1170" s="152">
        <f>VLOOKUP($A1170,'SNB-ExchangeRateDaily'!$A$22:$I$11379,3,)</f>
        <v>1.6600000000000001</v>
      </c>
      <c r="N1170" s="152">
        <f>VLOOKUP($A1170,'SNB-ExchangeRateDaily'!$A$22:$I$11379,4,)</f>
        <v>1.0327</v>
      </c>
      <c r="O1170" s="152">
        <f>VLOOKUP($A1170,'SNB-ExchangeRateDaily'!$A$22:$I$11379,5,)</f>
        <v>0.95850000000000002</v>
      </c>
      <c r="P1170" s="152">
        <f>VLOOKUP($A1170,'SNB-ExchangeRateDaily'!$A$22:$I$11379,6,)</f>
        <v>57.7</v>
      </c>
      <c r="Q1170" s="152">
        <f>VLOOKUP($A1170,'SNB-ExchangeRateDaily'!$A$22:$I$11379,7,)</f>
        <v>1.1520999999999999</v>
      </c>
      <c r="R1170" s="152">
        <f>VLOOKUP($A1170,'SNB-ExchangeRateDaily'!$A$22:$I$11379,8,)</f>
        <v>15.128</v>
      </c>
      <c r="S1170" s="152">
        <f>VLOOKUP($A1170,'SNB-ExchangeRateDaily'!$A$22:$I$11379,9,)</f>
        <v>1.63032</v>
      </c>
    </row>
    <row r="1171" spans="1:19">
      <c r="A1171" s="155">
        <v>40117</v>
      </c>
      <c r="B1171" s="154">
        <v>1.514</v>
      </c>
      <c r="C1171" s="154">
        <v>1.653</v>
      </c>
      <c r="D1171" s="154">
        <v>1.0216000000000001</v>
      </c>
      <c r="E1171" s="154">
        <v>0.96930000000000005</v>
      </c>
      <c r="F1171" s="154">
        <v>58.668199999999999</v>
      </c>
      <c r="G1171" s="154">
        <v>1.1320999999999999</v>
      </c>
      <c r="H1171" s="154">
        <v>14.9646363636</v>
      </c>
      <c r="I1171" s="154">
        <v>1.6238999999999999</v>
      </c>
      <c r="J1171" s="154"/>
      <c r="L1171" s="152" t="e">
        <f>VLOOKUP($A1171,'SNB-ExchangeRateDaily'!$A$22:$I$11379,2,)</f>
        <v>#N/A</v>
      </c>
      <c r="M1171" s="152" t="e">
        <f>VLOOKUP($A1171,'SNB-ExchangeRateDaily'!$A$22:$I$11379,3,)</f>
        <v>#N/A</v>
      </c>
      <c r="N1171" s="152" t="e">
        <f>VLOOKUP($A1171,'SNB-ExchangeRateDaily'!$A$22:$I$11379,4,)</f>
        <v>#N/A</v>
      </c>
      <c r="O1171" s="152" t="e">
        <f>VLOOKUP($A1171,'SNB-ExchangeRateDaily'!$A$22:$I$11379,5,)</f>
        <v>#N/A</v>
      </c>
      <c r="P1171" s="152" t="e">
        <f>VLOOKUP($A1171,'SNB-ExchangeRateDaily'!$A$22:$I$11379,6,)</f>
        <v>#N/A</v>
      </c>
      <c r="Q1171" s="152" t="e">
        <f>VLOOKUP($A1171,'SNB-ExchangeRateDaily'!$A$22:$I$11379,7,)</f>
        <v>#N/A</v>
      </c>
      <c r="R1171" s="152" t="e">
        <f>VLOOKUP($A1171,'SNB-ExchangeRateDaily'!$A$22:$I$11379,8,)</f>
        <v>#N/A</v>
      </c>
      <c r="S1171" s="152" t="e">
        <f>VLOOKUP($A1171,'SNB-ExchangeRateDaily'!$A$22:$I$11379,9,)</f>
        <v>#N/A</v>
      </c>
    </row>
    <row r="1172" spans="1:19">
      <c r="A1172" s="155">
        <v>40147</v>
      </c>
      <c r="B1172" s="154">
        <v>1.5104</v>
      </c>
      <c r="C1172" s="154">
        <v>1.6806999999999999</v>
      </c>
      <c r="D1172" s="154">
        <v>1.0123</v>
      </c>
      <c r="E1172" s="154">
        <v>0.95520000000000005</v>
      </c>
      <c r="F1172" s="154">
        <v>58.504800000000003</v>
      </c>
      <c r="G1172" s="154">
        <v>1.1362000000000001</v>
      </c>
      <c r="H1172" s="154">
        <v>14.827666666700001</v>
      </c>
      <c r="I1172" s="154">
        <v>1.6202000000000001</v>
      </c>
      <c r="J1172" s="154"/>
      <c r="L1172" s="152">
        <f>VLOOKUP($A1172,'SNB-ExchangeRateDaily'!$A$22:$I$11379,2,)</f>
        <v>1.5072999999999999</v>
      </c>
      <c r="M1172" s="152">
        <f>VLOOKUP($A1172,'SNB-ExchangeRateDaily'!$A$22:$I$11379,3,)</f>
        <v>1.655</v>
      </c>
      <c r="N1172" s="152">
        <f>VLOOKUP($A1172,'SNB-ExchangeRateDaily'!$A$22:$I$11379,4,)</f>
        <v>1.0018</v>
      </c>
      <c r="O1172" s="152">
        <f>VLOOKUP($A1172,'SNB-ExchangeRateDaily'!$A$22:$I$11379,5,)</f>
        <v>0.94889999999999997</v>
      </c>
      <c r="P1172" s="152">
        <f>VLOOKUP($A1172,'SNB-ExchangeRateDaily'!$A$22:$I$11379,6,)</f>
        <v>57.4</v>
      </c>
      <c r="Q1172" s="152">
        <f>VLOOKUP($A1172,'SNB-ExchangeRateDaily'!$A$22:$I$11379,7,)</f>
        <v>1.1629</v>
      </c>
      <c r="R1172" s="152">
        <f>VLOOKUP($A1172,'SNB-ExchangeRateDaily'!$A$22:$I$11379,8,)</f>
        <v>14.673999999999999</v>
      </c>
      <c r="S1172" s="152">
        <f>VLOOKUP($A1172,'SNB-ExchangeRateDaily'!$A$22:$I$11379,9,)</f>
        <v>1.6143700000000001</v>
      </c>
    </row>
    <row r="1173" spans="1:19">
      <c r="A1173" s="155">
        <v>40178</v>
      </c>
      <c r="B1173" s="154">
        <v>1.5024999999999999</v>
      </c>
      <c r="C1173" s="154">
        <v>1.6694</v>
      </c>
      <c r="D1173" s="154">
        <v>1.0283</v>
      </c>
      <c r="E1173" s="154">
        <v>0.97409999999999997</v>
      </c>
      <c r="F1173" s="154">
        <v>58.668199999999999</v>
      </c>
      <c r="G1173" s="154">
        <v>1.1463000000000001</v>
      </c>
      <c r="H1173" s="154">
        <v>15.0615909091</v>
      </c>
      <c r="I1173" s="154">
        <v>1.6274999999999999</v>
      </c>
      <c r="J1173" s="154"/>
      <c r="L1173" s="152">
        <f>VLOOKUP($A1173,'SNB-ExchangeRateDaily'!$A$22:$I$11379,2,)</f>
        <v>1.4843999999999999</v>
      </c>
      <c r="M1173" s="152">
        <f>VLOOKUP($A1173,'SNB-ExchangeRateDaily'!$A$22:$I$11379,3,)</f>
        <v>1.6600000000000001</v>
      </c>
      <c r="N1173" s="152">
        <f>VLOOKUP($A1173,'SNB-ExchangeRateDaily'!$A$22:$I$11379,4,)</f>
        <v>1.0293000000000001</v>
      </c>
      <c r="O1173" s="152">
        <f>VLOOKUP($A1173,'SNB-ExchangeRateDaily'!$A$22:$I$11379,5,)</f>
        <v>0.97840000000000005</v>
      </c>
      <c r="P1173" s="152">
        <f>VLOOKUP($A1173,'SNB-ExchangeRateDaily'!$A$22:$I$11379,6,)</f>
        <v>59.1</v>
      </c>
      <c r="Q1173" s="152">
        <f>VLOOKUP($A1173,'SNB-ExchangeRateDaily'!$A$22:$I$11379,7,)</f>
        <v>1.1153</v>
      </c>
      <c r="R1173" s="152">
        <f>VLOOKUP($A1173,'SNB-ExchangeRateDaily'!$A$22:$I$11379,8,)</f>
        <v>15.079000000000001</v>
      </c>
      <c r="S1173" s="152">
        <f>VLOOKUP($A1173,'SNB-ExchangeRateDaily'!$A$22:$I$11379,9,)</f>
        <v>1.61551</v>
      </c>
    </row>
    <row r="1174" spans="1:19">
      <c r="A1174" s="155">
        <v>40209</v>
      </c>
      <c r="B1174" s="154">
        <v>1.4767000000000001</v>
      </c>
      <c r="C1174" s="154">
        <v>1.6728000000000001</v>
      </c>
      <c r="D1174" s="154">
        <v>1.0337000000000001</v>
      </c>
      <c r="E1174" s="154">
        <v>0.99219999999999997</v>
      </c>
      <c r="F1174" s="154">
        <v>58.234999999999999</v>
      </c>
      <c r="G1174" s="154">
        <v>1.1327</v>
      </c>
      <c r="H1174" s="154">
        <v>15.1418</v>
      </c>
      <c r="I1174" s="154">
        <v>1.6193</v>
      </c>
      <c r="J1174" s="154"/>
      <c r="L1174" s="152" t="e">
        <f>VLOOKUP($A1174,'SNB-ExchangeRateDaily'!$A$22:$I$11379,2,)</f>
        <v>#N/A</v>
      </c>
      <c r="M1174" s="152" t="e">
        <f>VLOOKUP($A1174,'SNB-ExchangeRateDaily'!$A$22:$I$11379,3,)</f>
        <v>#N/A</v>
      </c>
      <c r="N1174" s="152" t="e">
        <f>VLOOKUP($A1174,'SNB-ExchangeRateDaily'!$A$22:$I$11379,4,)</f>
        <v>#N/A</v>
      </c>
      <c r="O1174" s="152" t="e">
        <f>VLOOKUP($A1174,'SNB-ExchangeRateDaily'!$A$22:$I$11379,5,)</f>
        <v>#N/A</v>
      </c>
      <c r="P1174" s="152" t="e">
        <f>VLOOKUP($A1174,'SNB-ExchangeRateDaily'!$A$22:$I$11379,6,)</f>
        <v>#N/A</v>
      </c>
      <c r="Q1174" s="152" t="e">
        <f>VLOOKUP($A1174,'SNB-ExchangeRateDaily'!$A$22:$I$11379,7,)</f>
        <v>#N/A</v>
      </c>
      <c r="R1174" s="152" t="e">
        <f>VLOOKUP($A1174,'SNB-ExchangeRateDaily'!$A$22:$I$11379,8,)</f>
        <v>#N/A</v>
      </c>
      <c r="S1174" s="152" t="e">
        <f>VLOOKUP($A1174,'SNB-ExchangeRateDaily'!$A$22:$I$11379,9,)</f>
        <v>#N/A</v>
      </c>
    </row>
    <row r="1175" spans="1:19">
      <c r="A1175" s="155">
        <v>40237</v>
      </c>
      <c r="B1175" s="154">
        <v>1.4673</v>
      </c>
      <c r="C1175" s="154">
        <v>1.6747999999999998</v>
      </c>
      <c r="D1175" s="154">
        <v>1.0714999999999999</v>
      </c>
      <c r="E1175" s="154">
        <v>1.0143</v>
      </c>
      <c r="F1175" s="154">
        <v>58.085000000000001</v>
      </c>
      <c r="G1175" s="154">
        <v>1.1870000000000001</v>
      </c>
      <c r="H1175" s="154">
        <v>15.69065</v>
      </c>
      <c r="I1175" s="154">
        <v>1.6484000000000001</v>
      </c>
      <c r="J1175" s="154"/>
      <c r="L1175" s="152" t="e">
        <f>VLOOKUP($A1175,'SNB-ExchangeRateDaily'!$A$22:$I$11379,2,)</f>
        <v>#N/A</v>
      </c>
      <c r="M1175" s="152" t="e">
        <f>VLOOKUP($A1175,'SNB-ExchangeRateDaily'!$A$22:$I$11379,3,)</f>
        <v>#N/A</v>
      </c>
      <c r="N1175" s="152" t="e">
        <f>VLOOKUP($A1175,'SNB-ExchangeRateDaily'!$A$22:$I$11379,4,)</f>
        <v>#N/A</v>
      </c>
      <c r="O1175" s="152" t="e">
        <f>VLOOKUP($A1175,'SNB-ExchangeRateDaily'!$A$22:$I$11379,5,)</f>
        <v>#N/A</v>
      </c>
      <c r="P1175" s="152" t="e">
        <f>VLOOKUP($A1175,'SNB-ExchangeRateDaily'!$A$22:$I$11379,6,)</f>
        <v>#N/A</v>
      </c>
      <c r="Q1175" s="152" t="e">
        <f>VLOOKUP($A1175,'SNB-ExchangeRateDaily'!$A$22:$I$11379,7,)</f>
        <v>#N/A</v>
      </c>
      <c r="R1175" s="152" t="e">
        <f>VLOOKUP($A1175,'SNB-ExchangeRateDaily'!$A$22:$I$11379,8,)</f>
        <v>#N/A</v>
      </c>
      <c r="S1175" s="152" t="e">
        <f>VLOOKUP($A1175,'SNB-ExchangeRateDaily'!$A$22:$I$11379,9,)</f>
        <v>#N/A</v>
      </c>
    </row>
    <row r="1176" spans="1:19">
      <c r="A1176" s="155">
        <v>40268</v>
      </c>
      <c r="B1176" s="154">
        <v>1.4483999999999999</v>
      </c>
      <c r="C1176" s="154">
        <v>1.6052999999999999</v>
      </c>
      <c r="D1176" s="154">
        <v>1.0668</v>
      </c>
      <c r="E1176" s="154">
        <v>1.0414000000000001</v>
      </c>
      <c r="F1176" s="154">
        <v>59.673900000000003</v>
      </c>
      <c r="G1176" s="154">
        <v>1.1778</v>
      </c>
      <c r="H1176" s="154">
        <v>15.628652173900001</v>
      </c>
      <c r="I1176" s="154">
        <v>1.63</v>
      </c>
      <c r="J1176" s="154"/>
      <c r="L1176" s="152">
        <f>VLOOKUP($A1176,'SNB-ExchangeRateDaily'!$A$22:$I$11379,2,)</f>
        <v>1.4308000000000001</v>
      </c>
      <c r="M1176" s="152">
        <f>VLOOKUP($A1176,'SNB-ExchangeRateDaily'!$A$22:$I$11379,3,)</f>
        <v>1.6078000000000001</v>
      </c>
      <c r="N1176" s="152">
        <f>VLOOKUP($A1176,'SNB-ExchangeRateDaily'!$A$22:$I$11379,4,)</f>
        <v>1.0646</v>
      </c>
      <c r="O1176" s="152">
        <f>VLOOKUP($A1176,'SNB-ExchangeRateDaily'!$A$22:$I$11379,5,)</f>
        <v>1.0466</v>
      </c>
      <c r="P1176" s="152">
        <f>VLOOKUP($A1176,'SNB-ExchangeRateDaily'!$A$22:$I$11379,6,)</f>
        <v>59.4</v>
      </c>
      <c r="Q1176" s="152">
        <f>VLOOKUP($A1176,'SNB-ExchangeRateDaily'!$A$22:$I$11379,7,)</f>
        <v>1.1413</v>
      </c>
      <c r="R1176" s="152">
        <f>VLOOKUP($A1176,'SNB-ExchangeRateDaily'!$A$22:$I$11379,8,)</f>
        <v>15.597</v>
      </c>
      <c r="S1176" s="152">
        <f>VLOOKUP($A1176,'SNB-ExchangeRateDaily'!$A$22:$I$11379,9,)</f>
        <v>1.60964</v>
      </c>
    </row>
    <row r="1177" spans="1:19">
      <c r="A1177" s="155">
        <v>40298</v>
      </c>
      <c r="B1177" s="154">
        <v>1.4339</v>
      </c>
      <c r="C1177" s="154">
        <v>1.639</v>
      </c>
      <c r="D1177" s="154">
        <v>1.0684</v>
      </c>
      <c r="E1177" s="154">
        <v>1.0643</v>
      </c>
      <c r="F1177" s="154">
        <v>60.85</v>
      </c>
      <c r="G1177" s="154">
        <v>1.1437999999999999</v>
      </c>
      <c r="H1177" s="154">
        <v>15.653449999999999</v>
      </c>
      <c r="I1177" s="154">
        <v>1.6223000000000001</v>
      </c>
      <c r="J1177" s="154"/>
      <c r="L1177" s="152">
        <f>VLOOKUP($A1177,'SNB-ExchangeRateDaily'!$A$22:$I$11379,2,)</f>
        <v>1.4348000000000001</v>
      </c>
      <c r="M1177" s="152">
        <f>VLOOKUP($A1177,'SNB-ExchangeRateDaily'!$A$22:$I$11379,3,)</f>
        <v>1.6574</v>
      </c>
      <c r="N1177" s="152">
        <f>VLOOKUP($A1177,'SNB-ExchangeRateDaily'!$A$22:$I$11379,4,)</f>
        <v>1.0792999999999999</v>
      </c>
      <c r="O1177" s="152">
        <f>VLOOKUP($A1177,'SNB-ExchangeRateDaily'!$A$22:$I$11379,5,)</f>
        <v>1.0749</v>
      </c>
      <c r="P1177" s="152">
        <f>VLOOKUP($A1177,'SNB-ExchangeRateDaily'!$A$22:$I$11379,6,)</f>
        <v>62.4</v>
      </c>
      <c r="Q1177" s="152">
        <f>VLOOKUP($A1177,'SNB-ExchangeRateDaily'!$A$22:$I$11379,7,)</f>
        <v>1.1455</v>
      </c>
      <c r="R1177" s="152">
        <f>VLOOKUP($A1177,'SNB-ExchangeRateDaily'!$A$22:$I$11379,8,)</f>
        <v>15.814</v>
      </c>
      <c r="S1177" s="152">
        <f>VLOOKUP($A1177,'SNB-ExchangeRateDaily'!$A$22:$I$11379,9,)</f>
        <v>1.6282299999999998</v>
      </c>
    </row>
    <row r="1178" spans="1:19">
      <c r="A1178" s="155">
        <v>40329</v>
      </c>
      <c r="B1178" s="154">
        <v>1.4198999999999999</v>
      </c>
      <c r="C1178" s="154">
        <v>1.6551</v>
      </c>
      <c r="D1178" s="154">
        <v>1.1284000000000001</v>
      </c>
      <c r="E1178" s="154">
        <v>1.0845</v>
      </c>
      <c r="F1178" s="154">
        <v>62.378900000000002</v>
      </c>
      <c r="G1178" s="154">
        <v>1.2246999999999999</v>
      </c>
      <c r="H1178" s="154">
        <v>16.5282631579</v>
      </c>
      <c r="I1178" s="154">
        <v>1.6675</v>
      </c>
      <c r="J1178" s="154"/>
      <c r="L1178" s="152">
        <f>VLOOKUP($A1178,'SNB-ExchangeRateDaily'!$A$22:$I$11379,2,)</f>
        <v>1.4231</v>
      </c>
      <c r="M1178" s="152">
        <f>VLOOKUP($A1178,'SNB-ExchangeRateDaily'!$A$22:$I$11379,3,)</f>
        <v>1.6764000000000001</v>
      </c>
      <c r="N1178" s="152">
        <f>VLOOKUP($A1178,'SNB-ExchangeRateDaily'!$A$22:$I$11379,4,)</f>
        <v>1.1564000000000001</v>
      </c>
      <c r="O1178" s="152">
        <f>VLOOKUP($A1178,'SNB-ExchangeRateDaily'!$A$22:$I$11379,5,)</f>
        <v>1.1012999999999999</v>
      </c>
      <c r="P1178" s="152">
        <f>VLOOKUP($A1178,'SNB-ExchangeRateDaily'!$A$22:$I$11379,6,)</f>
        <v>63.7</v>
      </c>
      <c r="Q1178" s="152">
        <f>VLOOKUP($A1178,'SNB-ExchangeRateDaily'!$A$22:$I$11379,7,)</f>
        <v>1.2641</v>
      </c>
      <c r="R1178" s="152">
        <f>VLOOKUP($A1178,'SNB-ExchangeRateDaily'!$A$22:$I$11379,8,)</f>
        <v>16.936</v>
      </c>
      <c r="S1178" s="152" t="str">
        <f>VLOOKUP($A1178,'SNB-ExchangeRateDaily'!$A$22:$I$11379,9,)</f>
        <v>M</v>
      </c>
    </row>
    <row r="1179" spans="1:19">
      <c r="A1179" s="155">
        <v>40359</v>
      </c>
      <c r="B1179" s="154">
        <v>1.3774</v>
      </c>
      <c r="C1179" s="154">
        <v>1.6623999999999999</v>
      </c>
      <c r="D1179" s="154">
        <v>1.1282000000000001</v>
      </c>
      <c r="E1179" s="154">
        <v>1.0860000000000001</v>
      </c>
      <c r="F1179" s="154">
        <v>62.45</v>
      </c>
      <c r="G1179" s="154">
        <v>1.2407999999999999</v>
      </c>
      <c r="H1179" s="154">
        <v>16.5452272727</v>
      </c>
      <c r="I1179" s="154">
        <v>1.6564999999999999</v>
      </c>
      <c r="J1179" s="154"/>
      <c r="L1179" s="152">
        <f>VLOOKUP($A1179,'SNB-ExchangeRateDaily'!$A$22:$I$11379,2,)</f>
        <v>1.3225</v>
      </c>
      <c r="M1179" s="152">
        <f>VLOOKUP($A1179,'SNB-ExchangeRateDaily'!$A$22:$I$11379,3,)</f>
        <v>1.6261000000000001</v>
      </c>
      <c r="N1179" s="152">
        <f>VLOOKUP($A1179,'SNB-ExchangeRateDaily'!$A$22:$I$11379,4,)</f>
        <v>1.081</v>
      </c>
      <c r="O1179" s="152">
        <f>VLOOKUP($A1179,'SNB-ExchangeRateDaily'!$A$22:$I$11379,5,)</f>
        <v>1.0296000000000001</v>
      </c>
      <c r="P1179" s="152">
        <f>VLOOKUP($A1179,'SNB-ExchangeRateDaily'!$A$22:$I$11379,6,)</f>
        <v>59.8</v>
      </c>
      <c r="Q1179" s="152">
        <f>VLOOKUP($A1179,'SNB-ExchangeRateDaily'!$A$22:$I$11379,7,)</f>
        <v>1.2194</v>
      </c>
      <c r="R1179" s="152">
        <f>VLOOKUP($A1179,'SNB-ExchangeRateDaily'!$A$22:$I$11379,8,)</f>
        <v>15.93</v>
      </c>
      <c r="S1179" s="152">
        <f>VLOOKUP($A1179,'SNB-ExchangeRateDaily'!$A$22:$I$11379,9,)</f>
        <v>1.5989800000000001</v>
      </c>
    </row>
    <row r="1180" spans="1:19">
      <c r="A1180" s="155">
        <v>40390</v>
      </c>
      <c r="B1180" s="154">
        <v>1.3471</v>
      </c>
      <c r="C1180" s="154">
        <v>1.6111</v>
      </c>
      <c r="D1180" s="154">
        <v>1.0548999999999999</v>
      </c>
      <c r="E1180" s="154">
        <v>1.0107999999999999</v>
      </c>
      <c r="F1180" s="154">
        <v>59.545499999999997</v>
      </c>
      <c r="G1180" s="154">
        <v>1.2038</v>
      </c>
      <c r="H1180" s="154">
        <v>15.5682727273</v>
      </c>
      <c r="I1180" s="154">
        <v>1.5843</v>
      </c>
      <c r="J1180" s="154"/>
      <c r="L1180" s="152" t="e">
        <f>VLOOKUP($A1180,'SNB-ExchangeRateDaily'!$A$22:$I$11379,2,)</f>
        <v>#N/A</v>
      </c>
      <c r="M1180" s="152" t="e">
        <f>VLOOKUP($A1180,'SNB-ExchangeRateDaily'!$A$22:$I$11379,3,)</f>
        <v>#N/A</v>
      </c>
      <c r="N1180" s="152" t="e">
        <f>VLOOKUP($A1180,'SNB-ExchangeRateDaily'!$A$22:$I$11379,4,)</f>
        <v>#N/A</v>
      </c>
      <c r="O1180" s="152" t="e">
        <f>VLOOKUP($A1180,'SNB-ExchangeRateDaily'!$A$22:$I$11379,5,)</f>
        <v>#N/A</v>
      </c>
      <c r="P1180" s="152" t="e">
        <f>VLOOKUP($A1180,'SNB-ExchangeRateDaily'!$A$22:$I$11379,6,)</f>
        <v>#N/A</v>
      </c>
      <c r="Q1180" s="152" t="e">
        <f>VLOOKUP($A1180,'SNB-ExchangeRateDaily'!$A$22:$I$11379,7,)</f>
        <v>#N/A</v>
      </c>
      <c r="R1180" s="152" t="e">
        <f>VLOOKUP($A1180,'SNB-ExchangeRateDaily'!$A$22:$I$11379,8,)</f>
        <v>#N/A</v>
      </c>
      <c r="S1180" s="152" t="e">
        <f>VLOOKUP($A1180,'SNB-ExchangeRateDaily'!$A$22:$I$11379,9,)</f>
        <v>#N/A</v>
      </c>
    </row>
    <row r="1181" spans="1:19">
      <c r="A1181" s="155">
        <v>40421</v>
      </c>
      <c r="B1181" s="154">
        <v>1.3428</v>
      </c>
      <c r="C1181" s="154">
        <v>1.6284999999999998</v>
      </c>
      <c r="D1181" s="154">
        <v>1.0398000000000001</v>
      </c>
      <c r="E1181" s="154">
        <v>1.0007999999999999</v>
      </c>
      <c r="F1181" s="154">
        <v>59.1</v>
      </c>
      <c r="G1181" s="154">
        <v>1.2171000000000001</v>
      </c>
      <c r="H1181" s="154">
        <v>15.3204090909</v>
      </c>
      <c r="I1181" s="154">
        <v>1.5790999999999999</v>
      </c>
      <c r="J1181" s="154"/>
      <c r="L1181" s="152">
        <f>VLOOKUP($A1181,'SNB-ExchangeRateDaily'!$A$22:$I$11379,2,)</f>
        <v>1.2936000000000001</v>
      </c>
      <c r="M1181" s="152">
        <f>VLOOKUP($A1181,'SNB-ExchangeRateDaily'!$A$22:$I$11379,3,)</f>
        <v>1.5744</v>
      </c>
      <c r="N1181" s="152">
        <f>VLOOKUP($A1181,'SNB-ExchangeRateDaily'!$A$22:$I$11379,4,)</f>
        <v>1.0203</v>
      </c>
      <c r="O1181" s="152">
        <f>VLOOKUP($A1181,'SNB-ExchangeRateDaily'!$A$22:$I$11379,5,)</f>
        <v>0.96289999999999998</v>
      </c>
      <c r="P1181" s="152">
        <f>VLOOKUP($A1181,'SNB-ExchangeRateDaily'!$A$22:$I$11379,6,)</f>
        <v>58</v>
      </c>
      <c r="Q1181" s="152">
        <f>VLOOKUP($A1181,'SNB-ExchangeRateDaily'!$A$22:$I$11379,7,)</f>
        <v>1.21</v>
      </c>
      <c r="R1181" s="152">
        <f>VLOOKUP($A1181,'SNB-ExchangeRateDaily'!$A$22:$I$11379,8,)</f>
        <v>14.987</v>
      </c>
      <c r="S1181" s="152">
        <f>VLOOKUP($A1181,'SNB-ExchangeRateDaily'!$A$22:$I$11379,9,)</f>
        <v>1.5409000000000002</v>
      </c>
    </row>
    <row r="1182" spans="1:19">
      <c r="A1182" s="155">
        <v>40451</v>
      </c>
      <c r="B1182" s="154">
        <v>1.3085</v>
      </c>
      <c r="C1182" s="154">
        <v>1.5594000000000001</v>
      </c>
      <c r="D1182" s="154">
        <v>1.0023</v>
      </c>
      <c r="E1182" s="154">
        <v>0.96799999999999997</v>
      </c>
      <c r="F1182" s="154">
        <v>58.195500000000003</v>
      </c>
      <c r="G1182" s="154">
        <v>1.1877</v>
      </c>
      <c r="H1182" s="154">
        <v>14.8668636364</v>
      </c>
      <c r="I1182" s="154">
        <v>1.5284</v>
      </c>
      <c r="J1182" s="154"/>
      <c r="L1182" s="152">
        <f>VLOOKUP($A1182,'SNB-ExchangeRateDaily'!$A$22:$I$11379,2,)</f>
        <v>1.3302</v>
      </c>
      <c r="M1182" s="152">
        <f>VLOOKUP($A1182,'SNB-ExchangeRateDaily'!$A$22:$I$11379,3,)</f>
        <v>1.5510000000000002</v>
      </c>
      <c r="N1182" s="152">
        <f>VLOOKUP($A1182,'SNB-ExchangeRateDaily'!$A$22:$I$11379,4,)</f>
        <v>0.97719999999999996</v>
      </c>
      <c r="O1182" s="152">
        <f>VLOOKUP($A1182,'SNB-ExchangeRateDaily'!$A$22:$I$11379,5,)</f>
        <v>0.9466</v>
      </c>
      <c r="P1182" s="152">
        <f>VLOOKUP($A1182,'SNB-ExchangeRateDaily'!$A$22:$I$11379,6,)</f>
        <v>57.4</v>
      </c>
      <c r="Q1182" s="152">
        <f>VLOOKUP($A1182,'SNB-ExchangeRateDaily'!$A$22:$I$11379,7,)</f>
        <v>1.173</v>
      </c>
      <c r="R1182" s="152">
        <f>VLOOKUP($A1182,'SNB-ExchangeRateDaily'!$A$22:$I$11379,8,)</f>
        <v>14.619</v>
      </c>
      <c r="S1182" s="152">
        <f>VLOOKUP($A1182,'SNB-ExchangeRateDaily'!$A$22:$I$11379,9,)</f>
        <v>1.51417</v>
      </c>
    </row>
    <row r="1183" spans="1:19">
      <c r="A1183" s="155">
        <v>40482</v>
      </c>
      <c r="B1183" s="154">
        <v>1.3461000000000001</v>
      </c>
      <c r="C1183" s="154">
        <v>1.5348999999999999</v>
      </c>
      <c r="D1183" s="154">
        <v>0.96850000000000003</v>
      </c>
      <c r="E1183" s="154">
        <v>0.9506</v>
      </c>
      <c r="F1183" s="154">
        <v>57.528599999999997</v>
      </c>
      <c r="G1183" s="154">
        <v>1.1840999999999999</v>
      </c>
      <c r="H1183" s="154">
        <v>14.5249047619</v>
      </c>
      <c r="I1183" s="154">
        <v>1.5197000000000001</v>
      </c>
      <c r="J1183" s="154"/>
      <c r="L1183" s="152" t="e">
        <f>VLOOKUP($A1183,'SNB-ExchangeRateDaily'!$A$22:$I$11379,2,)</f>
        <v>#N/A</v>
      </c>
      <c r="M1183" s="152" t="e">
        <f>VLOOKUP($A1183,'SNB-ExchangeRateDaily'!$A$22:$I$11379,3,)</f>
        <v>#N/A</v>
      </c>
      <c r="N1183" s="152" t="e">
        <f>VLOOKUP($A1183,'SNB-ExchangeRateDaily'!$A$22:$I$11379,4,)</f>
        <v>#N/A</v>
      </c>
      <c r="O1183" s="152" t="e">
        <f>VLOOKUP($A1183,'SNB-ExchangeRateDaily'!$A$22:$I$11379,5,)</f>
        <v>#N/A</v>
      </c>
      <c r="P1183" s="152" t="e">
        <f>VLOOKUP($A1183,'SNB-ExchangeRateDaily'!$A$22:$I$11379,6,)</f>
        <v>#N/A</v>
      </c>
      <c r="Q1183" s="152" t="e">
        <f>VLOOKUP($A1183,'SNB-ExchangeRateDaily'!$A$22:$I$11379,7,)</f>
        <v>#N/A</v>
      </c>
      <c r="R1183" s="152" t="e">
        <f>VLOOKUP($A1183,'SNB-ExchangeRateDaily'!$A$22:$I$11379,8,)</f>
        <v>#N/A</v>
      </c>
      <c r="S1183" s="152" t="e">
        <f>VLOOKUP($A1183,'SNB-ExchangeRateDaily'!$A$22:$I$11379,9,)</f>
        <v>#N/A</v>
      </c>
    </row>
    <row r="1184" spans="1:19">
      <c r="A1184" s="155">
        <v>40512</v>
      </c>
      <c r="B1184" s="154">
        <v>1.3445</v>
      </c>
      <c r="C1184" s="154">
        <v>1.5703</v>
      </c>
      <c r="D1184" s="154">
        <v>0.98309999999999997</v>
      </c>
      <c r="E1184" s="154">
        <v>0.97109999999999996</v>
      </c>
      <c r="F1184" s="154">
        <v>57.404499999999999</v>
      </c>
      <c r="G1184" s="154">
        <v>1.1929000000000001</v>
      </c>
      <c r="H1184" s="154">
        <v>14.7773181818</v>
      </c>
      <c r="I1184" s="154">
        <v>1.5338000000000001</v>
      </c>
      <c r="J1184" s="154"/>
      <c r="L1184" s="152">
        <f>VLOOKUP($A1184,'SNB-ExchangeRateDaily'!$A$22:$I$11379,2,)</f>
        <v>1.2995999999999999</v>
      </c>
      <c r="M1184" s="152">
        <f>VLOOKUP($A1184,'SNB-ExchangeRateDaily'!$A$22:$I$11379,3,)</f>
        <v>1.55</v>
      </c>
      <c r="N1184" s="152">
        <f>VLOOKUP($A1184,'SNB-ExchangeRateDaily'!$A$22:$I$11379,4,)</f>
        <v>0.99870000000000003</v>
      </c>
      <c r="O1184" s="152">
        <f>VLOOKUP($A1184,'SNB-ExchangeRateDaily'!$A$22:$I$11379,5,)</f>
        <v>0.97689999999999999</v>
      </c>
      <c r="P1184" s="152">
        <f>VLOOKUP($A1184,'SNB-ExchangeRateDaily'!$A$22:$I$11379,6,)</f>
        <v>58.1</v>
      </c>
      <c r="Q1184" s="152">
        <f>VLOOKUP($A1184,'SNB-ExchangeRateDaily'!$A$22:$I$11379,7,)</f>
        <v>1.1877</v>
      </c>
      <c r="R1184" s="152">
        <f>VLOOKUP($A1184,'SNB-ExchangeRateDaily'!$A$22:$I$11379,8,)</f>
        <v>14.983000000000001</v>
      </c>
      <c r="S1184" s="152">
        <f>VLOOKUP($A1184,'SNB-ExchangeRateDaily'!$A$22:$I$11379,9,)</f>
        <v>1.5224199999999999</v>
      </c>
    </row>
    <row r="1185" spans="1:19">
      <c r="A1185" s="155">
        <v>40543</v>
      </c>
      <c r="B1185" s="154">
        <v>1.2806</v>
      </c>
      <c r="C1185" s="154">
        <v>1.5110000000000001</v>
      </c>
      <c r="D1185" s="154">
        <v>0.96830000000000005</v>
      </c>
      <c r="E1185" s="154">
        <v>0.96030000000000004</v>
      </c>
      <c r="F1185" s="154">
        <v>57.1</v>
      </c>
      <c r="G1185" s="154">
        <v>1.163</v>
      </c>
      <c r="H1185" s="154">
        <v>14.5696521739</v>
      </c>
      <c r="I1185" s="154">
        <v>1.4885999999999999</v>
      </c>
      <c r="J1185" s="154"/>
      <c r="L1185" s="152">
        <f>VLOOKUP($A1185,'SNB-ExchangeRateDaily'!$A$22:$I$11379,2,)</f>
        <v>1.2506999999999999</v>
      </c>
      <c r="M1185" s="152">
        <f>VLOOKUP($A1185,'SNB-ExchangeRateDaily'!$A$22:$I$11379,3,)</f>
        <v>1.4489000000000001</v>
      </c>
      <c r="N1185" s="152">
        <f>VLOOKUP($A1185,'SNB-ExchangeRateDaily'!$A$22:$I$11379,4,)</f>
        <v>0.93659999999999999</v>
      </c>
      <c r="O1185" s="152">
        <f>VLOOKUP($A1185,'SNB-ExchangeRateDaily'!$A$22:$I$11379,5,)</f>
        <v>0.93759999999999999</v>
      </c>
      <c r="P1185" s="152">
        <f>VLOOKUP($A1185,'SNB-ExchangeRateDaily'!$A$22:$I$11379,6,)</f>
        <v>56.4</v>
      </c>
      <c r="Q1185" s="152">
        <f>VLOOKUP($A1185,'SNB-ExchangeRateDaily'!$A$22:$I$11379,7,)</f>
        <v>1.1503000000000001</v>
      </c>
      <c r="R1185" s="152">
        <f>VLOOKUP($A1185,'SNB-ExchangeRateDaily'!$A$22:$I$11379,8,)</f>
        <v>14.212</v>
      </c>
      <c r="S1185" s="152">
        <f>VLOOKUP($A1185,'SNB-ExchangeRateDaily'!$A$22:$I$11379,9,)</f>
        <v>1.4405399999999999</v>
      </c>
    </row>
    <row r="1186" spans="1:19">
      <c r="A1186" s="155">
        <v>40574</v>
      </c>
      <c r="B1186" s="154">
        <v>1.2779</v>
      </c>
      <c r="C1186" s="154">
        <v>1.5079</v>
      </c>
      <c r="D1186" s="154">
        <v>0.95689999999999997</v>
      </c>
      <c r="E1186" s="154">
        <v>0.96250000000000002</v>
      </c>
      <c r="F1186" s="154">
        <v>57.104799999999997</v>
      </c>
      <c r="G1186" s="154">
        <v>1.1579999999999999</v>
      </c>
      <c r="H1186" s="154">
        <v>14.503809523799999</v>
      </c>
      <c r="I1186" s="154">
        <v>1.4788999999999999</v>
      </c>
      <c r="J1186" s="154"/>
      <c r="L1186" s="152">
        <f>VLOOKUP($A1186,'SNB-ExchangeRateDaily'!$A$22:$I$11379,2,)</f>
        <v>1.2852000000000001</v>
      </c>
      <c r="M1186" s="152">
        <f>VLOOKUP($A1186,'SNB-ExchangeRateDaily'!$A$22:$I$11379,3,)</f>
        <v>1.4953000000000001</v>
      </c>
      <c r="N1186" s="152">
        <f>VLOOKUP($A1186,'SNB-ExchangeRateDaily'!$A$22:$I$11379,4,)</f>
        <v>0.94269999999999998</v>
      </c>
      <c r="O1186" s="152">
        <f>VLOOKUP($A1186,'SNB-ExchangeRateDaily'!$A$22:$I$11379,5,)</f>
        <v>0.94199999999999995</v>
      </c>
      <c r="P1186" s="152">
        <f>VLOOKUP($A1186,'SNB-ExchangeRateDaily'!$A$22:$I$11379,6,)</f>
        <v>55.9</v>
      </c>
      <c r="Q1186" s="152">
        <f>VLOOKUP($A1186,'SNB-ExchangeRateDaily'!$A$22:$I$11379,7,)</f>
        <v>1.1467000000000001</v>
      </c>
      <c r="R1186" s="152">
        <f>VLOOKUP($A1186,'SNB-ExchangeRateDaily'!$A$22:$I$11379,8,)</f>
        <v>14.28</v>
      </c>
      <c r="S1186" s="152">
        <f>VLOOKUP($A1186,'SNB-ExchangeRateDaily'!$A$22:$I$11379,9,)</f>
        <v>1.47306</v>
      </c>
    </row>
    <row r="1187" spans="1:19">
      <c r="A1187" s="155">
        <v>40602</v>
      </c>
      <c r="B1187" s="154">
        <v>1.2966</v>
      </c>
      <c r="C1187" s="154">
        <v>1.5327</v>
      </c>
      <c r="D1187" s="154">
        <v>0.94989999999999997</v>
      </c>
      <c r="E1187" s="154">
        <v>0.96089999999999998</v>
      </c>
      <c r="F1187" s="154">
        <v>56.84</v>
      </c>
      <c r="G1187" s="154">
        <v>1.1499999999999999</v>
      </c>
      <c r="H1187" s="154">
        <v>14.445399999999999</v>
      </c>
      <c r="I1187" s="154">
        <v>1.4863</v>
      </c>
      <c r="J1187" s="154"/>
      <c r="L1187" s="152">
        <f>VLOOKUP($A1187,'SNB-ExchangeRateDaily'!$A$22:$I$11379,2,)</f>
        <v>1.2806</v>
      </c>
      <c r="M1187" s="152">
        <f>VLOOKUP($A1187,'SNB-ExchangeRateDaily'!$A$22:$I$11379,3,)</f>
        <v>1.4996</v>
      </c>
      <c r="N1187" s="152">
        <f>VLOOKUP($A1187,'SNB-ExchangeRateDaily'!$A$22:$I$11379,4,)</f>
        <v>0.92610000000000003</v>
      </c>
      <c r="O1187" s="152">
        <f>VLOOKUP($A1187,'SNB-ExchangeRateDaily'!$A$22:$I$11379,5,)</f>
        <v>0.94869999999999999</v>
      </c>
      <c r="P1187" s="152">
        <f>VLOOKUP($A1187,'SNB-ExchangeRateDaily'!$A$22:$I$11379,6,)</f>
        <v>55.7</v>
      </c>
      <c r="Q1187" s="152">
        <f>VLOOKUP($A1187,'SNB-ExchangeRateDaily'!$A$22:$I$11379,7,)</f>
        <v>1.1324000000000001</v>
      </c>
      <c r="R1187" s="152">
        <f>VLOOKUP($A1187,'SNB-ExchangeRateDaily'!$A$22:$I$11379,8,)</f>
        <v>14.098000000000001</v>
      </c>
      <c r="S1187" s="152">
        <f>VLOOKUP($A1187,'SNB-ExchangeRateDaily'!$A$22:$I$11379,9,)</f>
        <v>1.4602599999999999</v>
      </c>
    </row>
    <row r="1188" spans="1:19">
      <c r="A1188" s="155">
        <v>40633</v>
      </c>
      <c r="B1188" s="154">
        <v>1.2879</v>
      </c>
      <c r="C1188" s="154">
        <v>1.4863999999999999</v>
      </c>
      <c r="D1188" s="154">
        <v>0.91969999999999996</v>
      </c>
      <c r="E1188" s="154">
        <v>0.94220000000000004</v>
      </c>
      <c r="F1188" s="154">
        <v>55.421700000000001</v>
      </c>
      <c r="G1188" s="154">
        <v>1.1246</v>
      </c>
      <c r="H1188" s="154">
        <v>13.994739130399999</v>
      </c>
      <c r="I1188" s="154">
        <v>1.4520999999999999</v>
      </c>
      <c r="J1188" s="154"/>
      <c r="L1188" s="152">
        <f>VLOOKUP($A1188,'SNB-ExchangeRateDaily'!$A$22:$I$11379,2,)</f>
        <v>1.2987299999999999</v>
      </c>
      <c r="M1188" s="152">
        <f>VLOOKUP($A1188,'SNB-ExchangeRateDaily'!$A$22:$I$11379,3,)</f>
        <v>1.4761</v>
      </c>
      <c r="N1188" s="152">
        <f>VLOOKUP($A1188,'SNB-ExchangeRateDaily'!$A$22:$I$11379,4,)</f>
        <v>0.91544000000000003</v>
      </c>
      <c r="O1188" s="152">
        <f>VLOOKUP($A1188,'SNB-ExchangeRateDaily'!$A$22:$I$11379,5,)</f>
        <v>0.9425</v>
      </c>
      <c r="P1188" s="152">
        <f>VLOOKUP($A1188,'SNB-ExchangeRateDaily'!$A$22:$I$11379,6,)</f>
        <v>56.2</v>
      </c>
      <c r="Q1188" s="152">
        <f>VLOOKUP($A1188,'SNB-ExchangeRateDaily'!$A$22:$I$11379,7,)</f>
        <v>1.1059000000000001</v>
      </c>
      <c r="R1188" s="152">
        <f>VLOOKUP($A1188,'SNB-ExchangeRateDaily'!$A$22:$I$11379,8,)</f>
        <v>13.962999999999999</v>
      </c>
      <c r="S1188" s="152">
        <f>VLOOKUP($A1188,'SNB-ExchangeRateDaily'!$A$22:$I$11379,9,)</f>
        <v>1.45042</v>
      </c>
    </row>
    <row r="1189" spans="1:19">
      <c r="A1189" s="155">
        <v>40663</v>
      </c>
      <c r="B1189" s="154">
        <v>1.2978000000000001</v>
      </c>
      <c r="C1189" s="154">
        <v>1.47</v>
      </c>
      <c r="D1189" s="154">
        <v>0.89870000000000005</v>
      </c>
      <c r="E1189" s="154">
        <v>0.93769999999999998</v>
      </c>
      <c r="F1189" s="154">
        <v>56.594700000000003</v>
      </c>
      <c r="G1189" s="154">
        <v>1.0778000000000001</v>
      </c>
      <c r="H1189" s="154">
        <v>13.730285714300001</v>
      </c>
      <c r="I1189" s="154">
        <v>1.4359</v>
      </c>
      <c r="J1189" s="154"/>
      <c r="L1189" s="152" t="e">
        <f>VLOOKUP($A1189,'SNB-ExchangeRateDaily'!$A$22:$I$11379,2,)</f>
        <v>#N/A</v>
      </c>
      <c r="M1189" s="152" t="e">
        <f>VLOOKUP($A1189,'SNB-ExchangeRateDaily'!$A$22:$I$11379,3,)</f>
        <v>#N/A</v>
      </c>
      <c r="N1189" s="152" t="e">
        <f>VLOOKUP($A1189,'SNB-ExchangeRateDaily'!$A$22:$I$11379,4,)</f>
        <v>#N/A</v>
      </c>
      <c r="O1189" s="152" t="e">
        <f>VLOOKUP($A1189,'SNB-ExchangeRateDaily'!$A$22:$I$11379,5,)</f>
        <v>#N/A</v>
      </c>
      <c r="P1189" s="152" t="e">
        <f>VLOOKUP($A1189,'SNB-ExchangeRateDaily'!$A$22:$I$11379,6,)</f>
        <v>#N/A</v>
      </c>
      <c r="Q1189" s="152" t="e">
        <f>VLOOKUP($A1189,'SNB-ExchangeRateDaily'!$A$22:$I$11379,7,)</f>
        <v>#N/A</v>
      </c>
      <c r="R1189" s="152" t="e">
        <f>VLOOKUP($A1189,'SNB-ExchangeRateDaily'!$A$22:$I$11379,8,)</f>
        <v>#N/A</v>
      </c>
      <c r="S1189" s="152" t="e">
        <f>VLOOKUP($A1189,'SNB-ExchangeRateDaily'!$A$22:$I$11379,9,)</f>
        <v>#N/A</v>
      </c>
    </row>
    <row r="1190" spans="1:19">
      <c r="A1190" s="155">
        <v>40694</v>
      </c>
      <c r="B1190" s="154">
        <v>1.254</v>
      </c>
      <c r="C1190" s="154">
        <v>1.4274</v>
      </c>
      <c r="D1190" s="154">
        <v>0.87350000000000005</v>
      </c>
      <c r="E1190" s="154">
        <v>0.90310000000000001</v>
      </c>
      <c r="F1190" s="154">
        <v>54.136400000000002</v>
      </c>
      <c r="G1190" s="154">
        <v>1.0758000000000001</v>
      </c>
      <c r="H1190" s="154">
        <v>13.4400454545</v>
      </c>
      <c r="I1190" s="154">
        <v>1.3965000000000001</v>
      </c>
      <c r="J1190" s="154"/>
      <c r="L1190" s="152">
        <f>VLOOKUP($A1190,'SNB-ExchangeRateDaily'!$A$22:$I$11379,2,)</f>
        <v>1.226</v>
      </c>
      <c r="M1190" s="152">
        <f>VLOOKUP($A1190,'SNB-ExchangeRateDaily'!$A$22:$I$11379,3,)</f>
        <v>1.4041000000000001</v>
      </c>
      <c r="N1190" s="152">
        <f>VLOOKUP($A1190,'SNB-ExchangeRateDaily'!$A$22:$I$11379,4,)</f>
        <v>0.85053000000000001</v>
      </c>
      <c r="O1190" s="152">
        <f>VLOOKUP($A1190,'SNB-ExchangeRateDaily'!$A$22:$I$11379,5,)</f>
        <v>0.87670000000000003</v>
      </c>
      <c r="P1190" s="152">
        <f>VLOOKUP($A1190,'SNB-ExchangeRateDaily'!$A$22:$I$11379,6,)</f>
        <v>53.5</v>
      </c>
      <c r="Q1190" s="152">
        <f>VLOOKUP($A1190,'SNB-ExchangeRateDaily'!$A$22:$I$11379,7,)</f>
        <v>1.0422</v>
      </c>
      <c r="R1190" s="152">
        <f>VLOOKUP($A1190,'SNB-ExchangeRateDaily'!$A$22:$I$11379,8,)</f>
        <v>13.159000000000001</v>
      </c>
      <c r="S1190" s="152">
        <f>VLOOKUP($A1190,'SNB-ExchangeRateDaily'!$A$22:$I$11379,9,)</f>
        <v>1.36514</v>
      </c>
    </row>
    <row r="1191" spans="1:19">
      <c r="A1191" s="155">
        <v>40724</v>
      </c>
      <c r="B1191" s="154">
        <v>1.2093</v>
      </c>
      <c r="C1191" s="154">
        <v>1.3616999999999999</v>
      </c>
      <c r="D1191" s="154">
        <v>0.84030000000000005</v>
      </c>
      <c r="E1191" s="154">
        <v>0.85960000000000003</v>
      </c>
      <c r="F1191" s="154">
        <v>52.93</v>
      </c>
      <c r="G1191" s="154">
        <v>1.0442</v>
      </c>
      <c r="H1191" s="154">
        <v>12.973227272700001</v>
      </c>
      <c r="I1191" s="154">
        <v>1.3458999999999999</v>
      </c>
      <c r="J1191" s="154"/>
      <c r="L1191" s="152">
        <f>VLOOKUP($A1191,'SNB-ExchangeRateDaily'!$A$22:$I$11379,2,)</f>
        <v>1.208</v>
      </c>
      <c r="M1191" s="152">
        <f>VLOOKUP($A1191,'SNB-ExchangeRateDaily'!$A$22:$I$11379,3,)</f>
        <v>1.3355000000000001</v>
      </c>
      <c r="N1191" s="152">
        <f>VLOOKUP($A1191,'SNB-ExchangeRateDaily'!$A$22:$I$11379,4,)</f>
        <v>0.83409</v>
      </c>
      <c r="O1191" s="152">
        <f>VLOOKUP($A1191,'SNB-ExchangeRateDaily'!$A$22:$I$11379,5,)</f>
        <v>0.86360000000000003</v>
      </c>
      <c r="P1191" s="152">
        <f>VLOOKUP($A1191,'SNB-ExchangeRateDaily'!$A$22:$I$11379,6,)</f>
        <v>53.2</v>
      </c>
      <c r="Q1191" s="152">
        <f>VLOOKUP($A1191,'SNB-ExchangeRateDaily'!$A$22:$I$11379,7,)</f>
        <v>1.0370999999999999</v>
      </c>
      <c r="R1191" s="152">
        <f>VLOOKUP($A1191,'SNB-ExchangeRateDaily'!$A$22:$I$11379,8,)</f>
        <v>13.010999999999999</v>
      </c>
      <c r="S1191" s="152">
        <f>VLOOKUP($A1191,'SNB-ExchangeRateDaily'!$A$22:$I$11379,9,)</f>
        <v>1.33541</v>
      </c>
    </row>
    <row r="1192" spans="1:19">
      <c r="A1192" s="155">
        <v>40755</v>
      </c>
      <c r="B1192" s="154">
        <v>1.1778</v>
      </c>
      <c r="C1192" s="154">
        <v>1.3289</v>
      </c>
      <c r="D1192" s="154">
        <v>0.82440000000000002</v>
      </c>
      <c r="E1192" s="154">
        <v>0.86180000000000001</v>
      </c>
      <c r="F1192" s="154">
        <v>52.719000000000001</v>
      </c>
      <c r="G1192" s="154">
        <v>1.0381</v>
      </c>
      <c r="H1192" s="154">
        <v>12.7314761905</v>
      </c>
      <c r="I1192" s="154">
        <v>1.3149</v>
      </c>
      <c r="J1192" s="154"/>
      <c r="L1192" s="152" t="e">
        <f>VLOOKUP($A1192,'SNB-ExchangeRateDaily'!$A$22:$I$11379,2,)</f>
        <v>#N/A</v>
      </c>
      <c r="M1192" s="152" t="e">
        <f>VLOOKUP($A1192,'SNB-ExchangeRateDaily'!$A$22:$I$11379,3,)</f>
        <v>#N/A</v>
      </c>
      <c r="N1192" s="152" t="e">
        <f>VLOOKUP($A1192,'SNB-ExchangeRateDaily'!$A$22:$I$11379,4,)</f>
        <v>#N/A</v>
      </c>
      <c r="O1192" s="152" t="e">
        <f>VLOOKUP($A1192,'SNB-ExchangeRateDaily'!$A$22:$I$11379,5,)</f>
        <v>#N/A</v>
      </c>
      <c r="P1192" s="152" t="e">
        <f>VLOOKUP($A1192,'SNB-ExchangeRateDaily'!$A$22:$I$11379,6,)</f>
        <v>#N/A</v>
      </c>
      <c r="Q1192" s="152" t="e">
        <f>VLOOKUP($A1192,'SNB-ExchangeRateDaily'!$A$22:$I$11379,7,)</f>
        <v>#N/A</v>
      </c>
      <c r="R1192" s="152" t="e">
        <f>VLOOKUP($A1192,'SNB-ExchangeRateDaily'!$A$22:$I$11379,8,)</f>
        <v>#N/A</v>
      </c>
      <c r="S1192" s="152" t="e">
        <f>VLOOKUP($A1192,'SNB-ExchangeRateDaily'!$A$22:$I$11379,9,)</f>
        <v>#N/A</v>
      </c>
    </row>
    <row r="1193" spans="1:19">
      <c r="A1193" s="155">
        <v>40786</v>
      </c>
      <c r="B1193" s="154">
        <v>1.1205000000000001</v>
      </c>
      <c r="C1193" s="154">
        <v>1.2786999999999999</v>
      </c>
      <c r="D1193" s="154">
        <v>0.78120000000000001</v>
      </c>
      <c r="E1193" s="154">
        <v>0.79679999999999995</v>
      </c>
      <c r="F1193" s="154">
        <v>48.872700000000002</v>
      </c>
      <c r="G1193" s="154">
        <v>1.0136000000000001</v>
      </c>
      <c r="H1193" s="154">
        <v>12.1800434783</v>
      </c>
      <c r="I1193" s="154">
        <v>1.2539</v>
      </c>
      <c r="J1193" s="154"/>
      <c r="L1193" s="152">
        <f>VLOOKUP($A1193,'SNB-ExchangeRateDaily'!$A$22:$I$11379,2,)</f>
        <v>1.1721999999999999</v>
      </c>
      <c r="M1193" s="152">
        <f>VLOOKUP($A1193,'SNB-ExchangeRateDaily'!$A$22:$I$11379,3,)</f>
        <v>1.3218000000000001</v>
      </c>
      <c r="N1193" s="152">
        <f>VLOOKUP($A1193,'SNB-ExchangeRateDaily'!$A$22:$I$11379,4,)</f>
        <v>0.81179999999999997</v>
      </c>
      <c r="O1193" s="152">
        <f>VLOOKUP($A1193,'SNB-ExchangeRateDaily'!$A$22:$I$11379,5,)</f>
        <v>0.83069999999999999</v>
      </c>
      <c r="P1193" s="152">
        <f>VLOOKUP($A1193,'SNB-ExchangeRateDaily'!$A$22:$I$11379,6,)</f>
        <v>50.9</v>
      </c>
      <c r="Q1193" s="152">
        <f>VLOOKUP($A1193,'SNB-ExchangeRateDaily'!$A$22:$I$11379,7,)</f>
        <v>1.0605</v>
      </c>
      <c r="R1193" s="152">
        <f>VLOOKUP($A1193,'SNB-ExchangeRateDaily'!$A$22:$I$11379,8,)</f>
        <v>12.593</v>
      </c>
      <c r="S1193" s="152">
        <f>VLOOKUP($A1193,'SNB-ExchangeRateDaily'!$A$22:$I$11379,9,)</f>
        <v>1.30278</v>
      </c>
    </row>
    <row r="1194" spans="1:19">
      <c r="A1194" s="155">
        <v>40816</v>
      </c>
      <c r="B1194" s="154">
        <v>1.2010000000000001</v>
      </c>
      <c r="C1194" s="154">
        <v>1.3768</v>
      </c>
      <c r="D1194" s="154">
        <v>0.87229999999999996</v>
      </c>
      <c r="E1194" s="154">
        <v>0.87109999999999999</v>
      </c>
      <c r="F1194" s="154">
        <v>50.2136</v>
      </c>
      <c r="G1194" s="154">
        <v>1.1362000000000001</v>
      </c>
      <c r="H1194" s="154">
        <v>13.6745454545</v>
      </c>
      <c r="I1194" s="154">
        <v>1.3817999999999999</v>
      </c>
      <c r="J1194" s="154"/>
      <c r="L1194" s="152">
        <f>VLOOKUP($A1194,'SNB-ExchangeRateDaily'!$A$22:$I$11379,2,)</f>
        <v>1.21932</v>
      </c>
      <c r="M1194" s="152">
        <f>VLOOKUP($A1194,'SNB-ExchangeRateDaily'!$A$22:$I$11379,3,)</f>
        <v>1.4051</v>
      </c>
      <c r="N1194" s="152">
        <f>VLOOKUP($A1194,'SNB-ExchangeRateDaily'!$A$22:$I$11379,4,)</f>
        <v>0.90059999999999996</v>
      </c>
      <c r="O1194" s="152">
        <f>VLOOKUP($A1194,'SNB-ExchangeRateDaily'!$A$22:$I$11379,5,)</f>
        <v>0.86339999999999995</v>
      </c>
      <c r="P1194" s="152">
        <f>VLOOKUP($A1194,'SNB-ExchangeRateDaily'!$A$22:$I$11379,6,)</f>
        <v>49</v>
      </c>
      <c r="Q1194" s="152">
        <f>VLOOKUP($A1194,'SNB-ExchangeRateDaily'!$A$22:$I$11379,7,)</f>
        <v>1.1720999999999999</v>
      </c>
      <c r="R1194" s="152">
        <f>VLOOKUP($A1194,'SNB-ExchangeRateDaily'!$A$22:$I$11379,8,)</f>
        <v>14.212</v>
      </c>
      <c r="S1194" s="152">
        <f>VLOOKUP($A1194,'SNB-ExchangeRateDaily'!$A$22:$I$11379,9,)</f>
        <v>1.4076500000000001</v>
      </c>
    </row>
    <row r="1195" spans="1:19">
      <c r="A1195" s="155">
        <v>40847</v>
      </c>
      <c r="B1195" s="154">
        <v>1.2298</v>
      </c>
      <c r="C1195" s="154">
        <v>1.4125000000000001</v>
      </c>
      <c r="D1195" s="154">
        <v>0.89749999999999996</v>
      </c>
      <c r="E1195" s="154">
        <v>0.87870000000000004</v>
      </c>
      <c r="F1195" s="154">
        <v>50.490499999999997</v>
      </c>
      <c r="G1195" s="154">
        <v>1.1708000000000001</v>
      </c>
      <c r="H1195" s="154">
        <v>14.0776</v>
      </c>
      <c r="I1195" s="154">
        <v>1.4098999999999999</v>
      </c>
      <c r="J1195" s="154"/>
      <c r="L1195" s="152">
        <f>VLOOKUP($A1195,'SNB-ExchangeRateDaily'!$A$22:$I$11379,2,)</f>
        <v>1.2196400000000001</v>
      </c>
      <c r="M1195" s="152">
        <f>VLOOKUP($A1195,'SNB-ExchangeRateDaily'!$A$22:$I$11379,3,)</f>
        <v>1.395</v>
      </c>
      <c r="N1195" s="152">
        <f>VLOOKUP($A1195,'SNB-ExchangeRateDaily'!$A$22:$I$11379,4,)</f>
        <v>0.87109999999999999</v>
      </c>
      <c r="O1195" s="152">
        <f>VLOOKUP($A1195,'SNB-ExchangeRateDaily'!$A$22:$I$11379,5,)</f>
        <v>0.87360000000000004</v>
      </c>
      <c r="P1195" s="152">
        <f>VLOOKUP($A1195,'SNB-ExchangeRateDaily'!$A$22:$I$11379,6,)</f>
        <v>52</v>
      </c>
      <c r="Q1195" s="152">
        <f>VLOOKUP($A1195,'SNB-ExchangeRateDaily'!$A$22:$I$11379,7,)</f>
        <v>1.1173</v>
      </c>
      <c r="R1195" s="152">
        <f>VLOOKUP($A1195,'SNB-ExchangeRateDaily'!$A$22:$I$11379,8,)</f>
        <v>13.79</v>
      </c>
      <c r="S1195" s="152">
        <f>VLOOKUP($A1195,'SNB-ExchangeRateDaily'!$A$22:$I$11379,9,)</f>
        <v>1.38053</v>
      </c>
    </row>
    <row r="1196" spans="1:19">
      <c r="A1196" s="155">
        <v>40877</v>
      </c>
      <c r="B1196" s="154">
        <v>1.2315</v>
      </c>
      <c r="C1196" s="154">
        <v>1.4346999999999999</v>
      </c>
      <c r="D1196" s="154">
        <v>0.90820000000000001</v>
      </c>
      <c r="E1196" s="154">
        <v>0.88500000000000001</v>
      </c>
      <c r="F1196" s="154">
        <v>50.818199999999997</v>
      </c>
      <c r="G1196" s="154">
        <v>1.1721999999999999</v>
      </c>
      <c r="H1196" s="154">
        <v>14.3180454545</v>
      </c>
      <c r="I1196" s="154">
        <v>1.4198</v>
      </c>
      <c r="J1196" s="154"/>
      <c r="L1196" s="152">
        <f>VLOOKUP($A1196,'SNB-ExchangeRateDaily'!$A$22:$I$11379,2,)</f>
        <v>1.226</v>
      </c>
      <c r="M1196" s="152">
        <f>VLOOKUP($A1196,'SNB-ExchangeRateDaily'!$A$22:$I$11379,3,)</f>
        <v>1.4344000000000001</v>
      </c>
      <c r="N1196" s="152">
        <f>VLOOKUP($A1196,'SNB-ExchangeRateDaily'!$A$22:$I$11379,4,)</f>
        <v>0.92259999999999998</v>
      </c>
      <c r="O1196" s="152">
        <f>VLOOKUP($A1196,'SNB-ExchangeRateDaily'!$A$22:$I$11379,5,)</f>
        <v>0.89300000000000002</v>
      </c>
      <c r="P1196" s="152">
        <f>VLOOKUP($A1196,'SNB-ExchangeRateDaily'!$A$22:$I$11379,6,)</f>
        <v>49.9</v>
      </c>
      <c r="Q1196" s="152">
        <f>VLOOKUP($A1196,'SNB-ExchangeRateDaily'!$A$22:$I$11379,7,)</f>
        <v>1.1821999999999999</v>
      </c>
      <c r="R1196" s="152">
        <f>VLOOKUP($A1196,'SNB-ExchangeRateDaily'!$A$22:$I$11379,8,)</f>
        <v>14.356999999999999</v>
      </c>
      <c r="S1196" s="152">
        <f>VLOOKUP($A1196,'SNB-ExchangeRateDaily'!$A$22:$I$11379,9,)</f>
        <v>1.43007</v>
      </c>
    </row>
    <row r="1197" spans="1:19">
      <c r="A1197" s="155">
        <v>40907</v>
      </c>
      <c r="B1197" s="154">
        <v>1.2276</v>
      </c>
      <c r="C1197" s="154">
        <v>1.4538</v>
      </c>
      <c r="D1197" s="154">
        <v>0.93159999999999998</v>
      </c>
      <c r="E1197" s="154">
        <v>0.91059999999999997</v>
      </c>
      <c r="F1197" s="154">
        <v>50.645499999999998</v>
      </c>
      <c r="G1197" s="154">
        <v>1.1970000000000001</v>
      </c>
      <c r="H1197" s="154">
        <v>14.7478181818</v>
      </c>
      <c r="I1197" s="154">
        <v>1.4403000000000001</v>
      </c>
      <c r="J1197" s="154"/>
      <c r="L1197" s="152">
        <f>VLOOKUP($A1197,'SNB-ExchangeRateDaily'!$A$22:$I$11379,2,)</f>
        <v>1.2158</v>
      </c>
      <c r="M1197" s="152">
        <f>VLOOKUP($A1197,'SNB-ExchangeRateDaily'!$A$22:$I$11379,3,)</f>
        <v>1.4501999999999999</v>
      </c>
      <c r="N1197" s="152">
        <f>VLOOKUP($A1197,'SNB-ExchangeRateDaily'!$A$22:$I$11379,4,)</f>
        <v>0.94030000000000002</v>
      </c>
      <c r="O1197" s="152">
        <f>VLOOKUP($A1197,'SNB-ExchangeRateDaily'!$A$22:$I$11379,5,)</f>
        <v>0.92049999999999998</v>
      </c>
      <c r="P1197" s="152">
        <f>VLOOKUP($A1197,'SNB-ExchangeRateDaily'!$A$22:$I$11379,6,)</f>
        <v>50.4</v>
      </c>
      <c r="Q1197" s="152">
        <f>VLOOKUP($A1197,'SNB-ExchangeRateDaily'!$A$22:$I$11379,7,)</f>
        <v>1.2132000000000001</v>
      </c>
      <c r="R1197" s="152">
        <f>VLOOKUP($A1197,'SNB-ExchangeRateDaily'!$A$22:$I$11379,8,)</f>
        <v>14.866</v>
      </c>
      <c r="S1197" s="152">
        <f>VLOOKUP($A1197,'SNB-ExchangeRateDaily'!$A$22:$I$11379,9,)</f>
        <v>1.4445299999999999</v>
      </c>
    </row>
    <row r="1198" spans="1:19">
      <c r="A1198" s="155">
        <v>40939</v>
      </c>
      <c r="B1198" s="154">
        <v>1.2111000000000001</v>
      </c>
      <c r="C1198" s="154">
        <v>1.4549000000000001</v>
      </c>
      <c r="D1198" s="154">
        <v>0.93779999999999997</v>
      </c>
      <c r="E1198" s="154">
        <v>0.92549999999999999</v>
      </c>
      <c r="F1198" s="154">
        <v>52.25</v>
      </c>
      <c r="G1198" s="154">
        <v>1.2190000000000001</v>
      </c>
      <c r="H1198" s="154">
        <v>14.8556363636</v>
      </c>
      <c r="I1198" s="154">
        <v>1.4396</v>
      </c>
      <c r="J1198" s="154"/>
      <c r="L1198" s="152">
        <f>VLOOKUP($A1198,'SNB-ExchangeRateDaily'!$A$22:$I$11379,2,)</f>
        <v>1.2057100000000001</v>
      </c>
      <c r="M1198" s="152">
        <f>VLOOKUP($A1198,'SNB-ExchangeRateDaily'!$A$22:$I$11379,3,)</f>
        <v>1.4399</v>
      </c>
      <c r="N1198" s="152">
        <f>VLOOKUP($A1198,'SNB-ExchangeRateDaily'!$A$22:$I$11379,4,)</f>
        <v>0.91379999999999995</v>
      </c>
      <c r="O1198" s="152">
        <f>VLOOKUP($A1198,'SNB-ExchangeRateDaily'!$A$22:$I$11379,5,)</f>
        <v>0.91510000000000002</v>
      </c>
      <c r="P1198" s="152">
        <f>VLOOKUP($A1198,'SNB-ExchangeRateDaily'!$A$22:$I$11379,6,)</f>
        <v>52.3</v>
      </c>
      <c r="Q1198" s="152">
        <f>VLOOKUP($A1198,'SNB-ExchangeRateDaily'!$A$22:$I$11379,7,)</f>
        <v>1.198</v>
      </c>
      <c r="R1198" s="152">
        <f>VLOOKUP($A1198,'SNB-ExchangeRateDaily'!$A$22:$I$11379,8,)</f>
        <v>14.596</v>
      </c>
      <c r="S1198" s="152">
        <f>VLOOKUP($A1198,'SNB-ExchangeRateDaily'!$A$22:$I$11379,9,)</f>
        <v>1.4170700000000001</v>
      </c>
    </row>
    <row r="1199" spans="1:19">
      <c r="A1199" s="155">
        <v>40968</v>
      </c>
      <c r="B1199" s="154">
        <v>1.2072000000000001</v>
      </c>
      <c r="C1199" s="154">
        <v>1.4416</v>
      </c>
      <c r="D1199" s="154">
        <v>0.91190000000000004</v>
      </c>
      <c r="E1199" s="154">
        <v>0.91459999999999997</v>
      </c>
      <c r="F1199" s="154">
        <v>53.0381</v>
      </c>
      <c r="G1199" s="154">
        <v>1.1628000000000001</v>
      </c>
      <c r="H1199" s="154">
        <v>14.4750952381</v>
      </c>
      <c r="I1199" s="154">
        <v>1.4137</v>
      </c>
      <c r="J1199" s="154"/>
      <c r="L1199" s="152">
        <f>VLOOKUP($A1199,'SNB-ExchangeRateDaily'!$A$22:$I$11379,2,)</f>
        <v>1.2053400000000001</v>
      </c>
      <c r="M1199" s="152">
        <f>VLOOKUP($A1199,'SNB-ExchangeRateDaily'!$A$22:$I$11379,3,)</f>
        <v>1.4267000000000001</v>
      </c>
      <c r="N1199" s="152">
        <f>VLOOKUP($A1199,'SNB-ExchangeRateDaily'!$A$22:$I$11379,4,)</f>
        <v>0.89549999999999996</v>
      </c>
      <c r="O1199" s="152">
        <f>VLOOKUP($A1199,'SNB-ExchangeRateDaily'!$A$22:$I$11379,5,)</f>
        <v>0.90259999999999996</v>
      </c>
      <c r="P1199" s="152">
        <f>VLOOKUP($A1199,'SNB-ExchangeRateDaily'!$A$22:$I$11379,6,)</f>
        <v>52.7</v>
      </c>
      <c r="Q1199" s="152">
        <f>VLOOKUP($A1199,'SNB-ExchangeRateDaily'!$A$22:$I$11379,7,)</f>
        <v>1.111</v>
      </c>
      <c r="R1199" s="152">
        <f>VLOOKUP($A1199,'SNB-ExchangeRateDaily'!$A$22:$I$11379,8,)</f>
        <v>14.342000000000001</v>
      </c>
      <c r="S1199" s="152">
        <f>VLOOKUP($A1199,'SNB-ExchangeRateDaily'!$A$22:$I$11379,9,)</f>
        <v>1.3952899999999999</v>
      </c>
    </row>
    <row r="1200" spans="1:19">
      <c r="A1200" s="155">
        <v>40999</v>
      </c>
      <c r="B1200" s="154">
        <v>1.2062999999999999</v>
      </c>
      <c r="C1200" s="154">
        <v>1.4447999999999999</v>
      </c>
      <c r="D1200" s="154">
        <v>0.9133</v>
      </c>
      <c r="E1200" s="154">
        <v>0.91890000000000005</v>
      </c>
      <c r="F1200" s="154">
        <v>51.027299999999997</v>
      </c>
      <c r="G1200" s="154">
        <v>1.1078000000000001</v>
      </c>
      <c r="H1200" s="154">
        <v>14.473000000000001</v>
      </c>
      <c r="I1200" s="154">
        <v>1.4075</v>
      </c>
      <c r="J1200" s="154"/>
      <c r="L1200" s="152" t="e">
        <f>VLOOKUP($A1200,'SNB-ExchangeRateDaily'!$A$22:$I$11379,2,)</f>
        <v>#N/A</v>
      </c>
      <c r="M1200" s="152" t="e">
        <f>VLOOKUP($A1200,'SNB-ExchangeRateDaily'!$A$22:$I$11379,3,)</f>
        <v>#N/A</v>
      </c>
      <c r="N1200" s="152" t="e">
        <f>VLOOKUP($A1200,'SNB-ExchangeRateDaily'!$A$22:$I$11379,4,)</f>
        <v>#N/A</v>
      </c>
      <c r="O1200" s="152" t="e">
        <f>VLOOKUP($A1200,'SNB-ExchangeRateDaily'!$A$22:$I$11379,5,)</f>
        <v>#N/A</v>
      </c>
      <c r="P1200" s="152" t="e">
        <f>VLOOKUP($A1200,'SNB-ExchangeRateDaily'!$A$22:$I$11379,6,)</f>
        <v>#N/A</v>
      </c>
      <c r="Q1200" s="152" t="e">
        <f>VLOOKUP($A1200,'SNB-ExchangeRateDaily'!$A$22:$I$11379,7,)</f>
        <v>#N/A</v>
      </c>
      <c r="R1200" s="152" t="e">
        <f>VLOOKUP($A1200,'SNB-ExchangeRateDaily'!$A$22:$I$11379,8,)</f>
        <v>#N/A</v>
      </c>
      <c r="S1200" s="152" t="e">
        <f>VLOOKUP($A1200,'SNB-ExchangeRateDaily'!$A$22:$I$11379,9,)</f>
        <v>#N/A</v>
      </c>
    </row>
    <row r="1201" spans="1:19">
      <c r="A1201" s="155">
        <v>41029</v>
      </c>
      <c r="B1201" s="154">
        <v>1.2021999999999999</v>
      </c>
      <c r="C1201" s="154">
        <v>1.4621</v>
      </c>
      <c r="D1201" s="154">
        <v>0.91359999999999997</v>
      </c>
      <c r="E1201" s="154">
        <v>0.91979999999999995</v>
      </c>
      <c r="F1201" s="154">
        <v>49.3476</v>
      </c>
      <c r="G1201" s="154">
        <v>1.1229</v>
      </c>
      <c r="H1201" s="154">
        <v>14.500952380999999</v>
      </c>
      <c r="I1201" s="154">
        <v>1.4091</v>
      </c>
      <c r="J1201" s="154"/>
      <c r="L1201" s="152">
        <f>VLOOKUP($A1201,'SNB-ExchangeRateDaily'!$A$22:$I$11379,2,)</f>
        <v>1.20129</v>
      </c>
      <c r="M1201" s="152">
        <f>VLOOKUP($A1201,'SNB-ExchangeRateDaily'!$A$22:$I$11379,3,)</f>
        <v>1.4773000000000001</v>
      </c>
      <c r="N1201" s="152">
        <f>VLOOKUP($A1201,'SNB-ExchangeRateDaily'!$A$22:$I$11379,4,)</f>
        <v>0.9073</v>
      </c>
      <c r="O1201" s="152">
        <f>VLOOKUP($A1201,'SNB-ExchangeRateDaily'!$A$22:$I$11379,5,)</f>
        <v>0.92430000000000001</v>
      </c>
      <c r="P1201" s="152">
        <f>VLOOKUP($A1201,'SNB-ExchangeRateDaily'!$A$22:$I$11379,6,)</f>
        <v>48</v>
      </c>
      <c r="Q1201" s="152">
        <f>VLOOKUP($A1201,'SNB-ExchangeRateDaily'!$A$22:$I$11379,7,)</f>
        <v>1.1317999999999999</v>
      </c>
      <c r="R1201" s="152">
        <f>VLOOKUP($A1201,'SNB-ExchangeRateDaily'!$A$22:$I$11379,8,)</f>
        <v>14.455</v>
      </c>
      <c r="S1201" s="152">
        <f>VLOOKUP($A1201,'SNB-ExchangeRateDaily'!$A$22:$I$11379,9,)</f>
        <v>1.4097599999999999</v>
      </c>
    </row>
    <row r="1202" spans="1:19">
      <c r="A1202" s="155">
        <v>41060</v>
      </c>
      <c r="B1202" s="154">
        <v>1.2012</v>
      </c>
      <c r="C1202" s="154">
        <v>1.4929000000000001</v>
      </c>
      <c r="D1202" s="154">
        <v>0.93769999999999998</v>
      </c>
      <c r="E1202" s="154">
        <v>0.92910000000000004</v>
      </c>
      <c r="F1202" s="154">
        <v>47.365200000000002</v>
      </c>
      <c r="G1202" s="154">
        <v>1.1758</v>
      </c>
      <c r="H1202" s="154">
        <v>14.896260869600001</v>
      </c>
      <c r="I1202" s="154">
        <v>1.4358</v>
      </c>
      <c r="J1202" s="154"/>
      <c r="L1202" s="152">
        <f>VLOOKUP($A1202,'SNB-ExchangeRateDaily'!$A$22:$I$11379,2,)</f>
        <v>1.20105</v>
      </c>
      <c r="M1202" s="152">
        <f>VLOOKUP($A1202,'SNB-ExchangeRateDaily'!$A$22:$I$11379,3,)</f>
        <v>1.5011000000000001</v>
      </c>
      <c r="N1202" s="152">
        <f>VLOOKUP($A1202,'SNB-ExchangeRateDaily'!$A$22:$I$11379,4,)</f>
        <v>0.96750000000000003</v>
      </c>
      <c r="O1202" s="152">
        <f>VLOOKUP($A1202,'SNB-ExchangeRateDaily'!$A$22:$I$11379,5,)</f>
        <v>0.94220000000000004</v>
      </c>
      <c r="P1202" s="152">
        <f>VLOOKUP($A1202,'SNB-ExchangeRateDaily'!$A$22:$I$11379,6,)</f>
        <v>48</v>
      </c>
      <c r="Q1202" s="152">
        <f>VLOOKUP($A1202,'SNB-ExchangeRateDaily'!$A$22:$I$11379,7,)</f>
        <v>1.2271000000000001</v>
      </c>
      <c r="R1202" s="152">
        <f>VLOOKUP($A1202,'SNB-ExchangeRateDaily'!$A$22:$I$11379,8,)</f>
        <v>15.333</v>
      </c>
      <c r="S1202" s="152">
        <f>VLOOKUP($A1202,'SNB-ExchangeRateDaily'!$A$22:$I$11379,9,)</f>
        <v>1.4634400000000001</v>
      </c>
    </row>
    <row r="1203" spans="1:19">
      <c r="A1203" s="155">
        <v>41089</v>
      </c>
      <c r="B1203" s="154">
        <v>1.2010000000000001</v>
      </c>
      <c r="C1203" s="154">
        <v>1.4891000000000001</v>
      </c>
      <c r="D1203" s="154">
        <v>0.95840000000000003</v>
      </c>
      <c r="E1203" s="154">
        <v>0.93210000000000004</v>
      </c>
      <c r="F1203" s="154">
        <v>46.7</v>
      </c>
      <c r="G1203" s="154">
        <v>1.2094</v>
      </c>
      <c r="H1203" s="154">
        <v>15.1626190476</v>
      </c>
      <c r="I1203" s="154">
        <v>1.4522999999999999</v>
      </c>
      <c r="J1203" s="154"/>
      <c r="L1203" s="152">
        <f>VLOOKUP($A1203,'SNB-ExchangeRateDaily'!$A$22:$I$11379,2,)</f>
        <v>1.2012799999999999</v>
      </c>
      <c r="M1203" s="152">
        <f>VLOOKUP($A1203,'SNB-ExchangeRateDaily'!$A$22:$I$11379,3,)</f>
        <v>1.4919</v>
      </c>
      <c r="N1203" s="152">
        <f>VLOOKUP($A1203,'SNB-ExchangeRateDaily'!$A$22:$I$11379,4,)</f>
        <v>0.95550000000000002</v>
      </c>
      <c r="O1203" s="152">
        <f>VLOOKUP($A1203,'SNB-ExchangeRateDaily'!$A$22:$I$11379,5,)</f>
        <v>0.93159999999999998</v>
      </c>
      <c r="P1203" s="152">
        <f>VLOOKUP($A1203,'SNB-ExchangeRateDaily'!$A$22:$I$11379,6,)</f>
        <v>45.9</v>
      </c>
      <c r="Q1203" s="152">
        <f>VLOOKUP($A1203,'SNB-ExchangeRateDaily'!$A$22:$I$11379,7,)</f>
        <v>1.2012</v>
      </c>
      <c r="R1203" s="152">
        <f>VLOOKUP($A1203,'SNB-ExchangeRateDaily'!$A$22:$I$11379,8,)</f>
        <v>15.010999999999999</v>
      </c>
      <c r="S1203" s="152">
        <f>VLOOKUP($A1203,'SNB-ExchangeRateDaily'!$A$22:$I$11379,9,)</f>
        <v>1.44987</v>
      </c>
    </row>
    <row r="1204" spans="1:19">
      <c r="A1204" s="155">
        <v>41121</v>
      </c>
      <c r="B1204" s="154">
        <v>1.2010000000000001</v>
      </c>
      <c r="C1204" s="154">
        <v>1.5219</v>
      </c>
      <c r="D1204" s="154">
        <v>0.97660000000000002</v>
      </c>
      <c r="E1204" s="154">
        <v>0.9627</v>
      </c>
      <c r="F1204" s="154">
        <v>48.159100000000002</v>
      </c>
      <c r="G1204" s="154">
        <v>1.2368999999999999</v>
      </c>
      <c r="H1204" s="154">
        <v>15.454272727299999</v>
      </c>
      <c r="I1204" s="154">
        <v>1.4729999999999999</v>
      </c>
      <c r="J1204" s="154"/>
      <c r="L1204" s="152">
        <f>VLOOKUP($A1204,'SNB-ExchangeRateDaily'!$A$22:$I$11379,2,)</f>
        <v>1.20105</v>
      </c>
      <c r="M1204" s="152">
        <f>VLOOKUP($A1204,'SNB-ExchangeRateDaily'!$A$22:$I$11379,3,)</f>
        <v>1.5367</v>
      </c>
      <c r="N1204" s="152">
        <f>VLOOKUP($A1204,'SNB-ExchangeRateDaily'!$A$22:$I$11379,4,)</f>
        <v>0.97960000000000003</v>
      </c>
      <c r="O1204" s="152">
        <f>VLOOKUP($A1204,'SNB-ExchangeRateDaily'!$A$22:$I$11379,5,)</f>
        <v>0.97789999999999999</v>
      </c>
      <c r="P1204" s="152">
        <f>VLOOKUP($A1204,'SNB-ExchangeRateDaily'!$A$22:$I$11379,6,)</f>
        <v>48</v>
      </c>
      <c r="Q1204" s="152">
        <f>VLOOKUP($A1204,'SNB-ExchangeRateDaily'!$A$22:$I$11379,7,)</f>
        <v>1.2511999999999999</v>
      </c>
      <c r="R1204" s="152">
        <f>VLOOKUP($A1204,'SNB-ExchangeRateDaily'!$A$22:$I$11379,8,)</f>
        <v>15.414999999999999</v>
      </c>
      <c r="S1204" s="152">
        <f>VLOOKUP($A1204,'SNB-ExchangeRateDaily'!$A$22:$I$11379,9,)</f>
        <v>1.4753000000000001</v>
      </c>
    </row>
    <row r="1205" spans="1:19">
      <c r="A1205" s="155">
        <v>41152</v>
      </c>
      <c r="B1205" s="154">
        <v>1.2011000000000001</v>
      </c>
      <c r="C1205" s="154">
        <v>1.5213000000000001</v>
      </c>
      <c r="D1205" s="154">
        <v>0.96850000000000003</v>
      </c>
      <c r="E1205" s="154">
        <v>0.97499999999999998</v>
      </c>
      <c r="F1205" s="154">
        <v>47.695700000000002</v>
      </c>
      <c r="G1205" s="154">
        <v>1.2311000000000001</v>
      </c>
      <c r="H1205" s="154">
        <v>15.2712173913</v>
      </c>
      <c r="I1205" s="154">
        <v>1.4649000000000001</v>
      </c>
      <c r="J1205" s="154"/>
      <c r="L1205" s="152">
        <f>VLOOKUP($A1205,'SNB-ExchangeRateDaily'!$A$22:$I$11379,2,)</f>
        <v>1.20085</v>
      </c>
      <c r="M1205" s="152">
        <f>VLOOKUP($A1205,'SNB-ExchangeRateDaily'!$A$22:$I$11379,3,)</f>
        <v>1.5150999999999999</v>
      </c>
      <c r="N1205" s="152">
        <f>VLOOKUP($A1205,'SNB-ExchangeRateDaily'!$A$22:$I$11379,4,)</f>
        <v>0.95789999999999997</v>
      </c>
      <c r="O1205" s="152">
        <f>VLOOKUP($A1205,'SNB-ExchangeRateDaily'!$A$22:$I$11379,5,)</f>
        <v>0.96530000000000005</v>
      </c>
      <c r="P1205" s="152">
        <f>VLOOKUP($A1205,'SNB-ExchangeRateDaily'!$A$22:$I$11379,6,)</f>
        <v>46.7</v>
      </c>
      <c r="Q1205" s="152">
        <f>VLOOKUP($A1205,'SNB-ExchangeRateDaily'!$A$22:$I$11379,7,)</f>
        <v>1.2187000000000001</v>
      </c>
      <c r="R1205" s="152">
        <f>VLOOKUP($A1205,'SNB-ExchangeRateDaily'!$A$22:$I$11379,8,)</f>
        <v>15.055999999999999</v>
      </c>
      <c r="S1205" s="152">
        <f>VLOOKUP($A1205,'SNB-ExchangeRateDaily'!$A$22:$I$11379,9,)</f>
        <v>1.452</v>
      </c>
    </row>
    <row r="1206" spans="1:19">
      <c r="A1206" s="155">
        <v>41180</v>
      </c>
      <c r="B1206" s="154">
        <v>1.2089000000000001</v>
      </c>
      <c r="C1206" s="154">
        <v>1.5148000000000001</v>
      </c>
      <c r="D1206" s="154">
        <v>0.9405</v>
      </c>
      <c r="E1206" s="154">
        <v>0.96079999999999999</v>
      </c>
      <c r="F1206" s="154">
        <v>46.354999999999997</v>
      </c>
      <c r="G1206" s="154">
        <v>1.2031000000000001</v>
      </c>
      <c r="H1206" s="154">
        <v>14.821199999999999</v>
      </c>
      <c r="I1206" s="154">
        <v>1.4453</v>
      </c>
      <c r="J1206" s="154"/>
      <c r="L1206" s="152">
        <f>VLOOKUP($A1206,'SNB-ExchangeRateDaily'!$A$22:$I$11379,2,)</f>
        <v>1.2098</v>
      </c>
      <c r="M1206" s="152">
        <f>VLOOKUP($A1206,'SNB-ExchangeRateDaily'!$A$22:$I$11379,3,)</f>
        <v>1.5175000000000001</v>
      </c>
      <c r="N1206" s="152">
        <f>VLOOKUP($A1206,'SNB-ExchangeRateDaily'!$A$22:$I$11379,4,)</f>
        <v>0.93510000000000004</v>
      </c>
      <c r="O1206" s="152">
        <f>VLOOKUP($A1206,'SNB-ExchangeRateDaily'!$A$22:$I$11379,5,)</f>
        <v>0.95530000000000004</v>
      </c>
      <c r="P1206" s="152">
        <f>VLOOKUP($A1206,'SNB-ExchangeRateDaily'!$A$22:$I$11379,6,)</f>
        <v>46</v>
      </c>
      <c r="Q1206" s="152">
        <f>VLOOKUP($A1206,'SNB-ExchangeRateDaily'!$A$22:$I$11379,7,)</f>
        <v>1.2042999999999999</v>
      </c>
      <c r="R1206" s="152">
        <f>VLOOKUP($A1206,'SNB-ExchangeRateDaily'!$A$22:$I$11379,8,)</f>
        <v>14.798</v>
      </c>
      <c r="S1206" s="152">
        <f>VLOOKUP($A1206,'SNB-ExchangeRateDaily'!$A$22:$I$11379,9,)</f>
        <v>1.44272</v>
      </c>
    </row>
    <row r="1207" spans="1:19">
      <c r="A1207" s="155">
        <v>41213</v>
      </c>
      <c r="B1207" s="154">
        <v>1.2098</v>
      </c>
      <c r="C1207" s="154">
        <v>1.5002</v>
      </c>
      <c r="D1207" s="154">
        <v>0.93279999999999996</v>
      </c>
      <c r="E1207" s="154">
        <v>0.94589999999999996</v>
      </c>
      <c r="F1207" s="154">
        <v>45.917400000000001</v>
      </c>
      <c r="G1207" s="154">
        <v>1.1816</v>
      </c>
      <c r="H1207" s="154">
        <v>14.762</v>
      </c>
      <c r="I1207" s="154">
        <v>1.4363000000000001</v>
      </c>
      <c r="J1207" s="154"/>
      <c r="L1207" s="152">
        <f>VLOOKUP($A1207,'SNB-ExchangeRateDaily'!$A$22:$I$11379,2,)</f>
        <v>1.20774</v>
      </c>
      <c r="M1207" s="152">
        <f>VLOOKUP($A1207,'SNB-ExchangeRateDaily'!$A$22:$I$11379,3,)</f>
        <v>1.4964999999999999</v>
      </c>
      <c r="N1207" s="152">
        <f>VLOOKUP($A1207,'SNB-ExchangeRateDaily'!$A$22:$I$11379,4,)</f>
        <v>0.92869999999999997</v>
      </c>
      <c r="O1207" s="152">
        <f>VLOOKUP($A1207,'SNB-ExchangeRateDaily'!$A$22:$I$11379,5,)</f>
        <v>0.93100000000000005</v>
      </c>
      <c r="P1207" s="152">
        <f>VLOOKUP($A1207,'SNB-ExchangeRateDaily'!$A$22:$I$11379,6,)</f>
        <v>45.7</v>
      </c>
      <c r="Q1207" s="152">
        <f>VLOOKUP($A1207,'SNB-ExchangeRateDaily'!$A$22:$I$11379,7,)</f>
        <v>1.1642000000000001</v>
      </c>
      <c r="R1207" s="152">
        <f>VLOOKUP($A1207,'SNB-ExchangeRateDaily'!$A$22:$I$11379,8,)</f>
        <v>14.773</v>
      </c>
      <c r="S1207" s="152">
        <f>VLOOKUP($A1207,'SNB-ExchangeRateDaily'!$A$22:$I$11379,9,)</f>
        <v>1.4305699999999999</v>
      </c>
    </row>
    <row r="1208" spans="1:19">
      <c r="A1208" s="155">
        <v>41243</v>
      </c>
      <c r="B1208" s="154">
        <v>1.2052</v>
      </c>
      <c r="C1208" s="154">
        <v>1.4997</v>
      </c>
      <c r="D1208" s="154">
        <v>0.93920000000000003</v>
      </c>
      <c r="E1208" s="154">
        <v>0.94230000000000003</v>
      </c>
      <c r="F1208" s="154">
        <v>45.5</v>
      </c>
      <c r="G1208" s="154">
        <v>1.1600999999999999</v>
      </c>
      <c r="H1208" s="154">
        <v>14.9153181818</v>
      </c>
      <c r="I1208" s="154">
        <v>1.4368000000000001</v>
      </c>
      <c r="J1208" s="154"/>
      <c r="L1208" s="152">
        <f>VLOOKUP($A1208,'SNB-ExchangeRateDaily'!$A$22:$I$11379,2,)</f>
        <v>1.2044299999999999</v>
      </c>
      <c r="M1208" s="152">
        <f>VLOOKUP($A1208,'SNB-ExchangeRateDaily'!$A$22:$I$11379,3,)</f>
        <v>1.4852000000000001</v>
      </c>
      <c r="N1208" s="152">
        <f>VLOOKUP($A1208,'SNB-ExchangeRateDaily'!$A$22:$I$11379,4,)</f>
        <v>0.92500000000000004</v>
      </c>
      <c r="O1208" s="152">
        <f>VLOOKUP($A1208,'SNB-ExchangeRateDaily'!$A$22:$I$11379,5,)</f>
        <v>0.93179999999999996</v>
      </c>
      <c r="P1208" s="152">
        <f>VLOOKUP($A1208,'SNB-ExchangeRateDaily'!$A$22:$I$11379,6,)</f>
        <v>44.1</v>
      </c>
      <c r="Q1208" s="152">
        <f>VLOOKUP($A1208,'SNB-ExchangeRateDaily'!$A$22:$I$11379,7,)</f>
        <v>1.1213</v>
      </c>
      <c r="R1208" s="152">
        <f>VLOOKUP($A1208,'SNB-ExchangeRateDaily'!$A$22:$I$11379,8,)</f>
        <v>14.738</v>
      </c>
      <c r="S1208" s="152">
        <f>VLOOKUP($A1208,'SNB-ExchangeRateDaily'!$A$22:$I$11379,9,)</f>
        <v>1.4197</v>
      </c>
    </row>
    <row r="1209" spans="1:19">
      <c r="A1209" s="155">
        <v>41274</v>
      </c>
      <c r="B1209" s="154">
        <v>1.2091000000000001</v>
      </c>
      <c r="C1209" s="154">
        <v>1.4877</v>
      </c>
      <c r="D1209" s="154">
        <v>0.92159999999999997</v>
      </c>
      <c r="E1209" s="154">
        <v>0.93089999999999995</v>
      </c>
      <c r="F1209" s="154">
        <v>44.2714</v>
      </c>
      <c r="G1209" s="154">
        <v>1.1009</v>
      </c>
      <c r="H1209" s="154">
        <v>14.641666666700001</v>
      </c>
      <c r="I1209" s="154">
        <v>1.4197</v>
      </c>
      <c r="J1209" s="154"/>
      <c r="L1209" s="152">
        <f>VLOOKUP($A1209,'SNB-ExchangeRateDaily'!$A$22:$I$11379,2,)</f>
        <v>1.2072000000000001</v>
      </c>
      <c r="M1209" s="152">
        <f>VLOOKUP($A1209,'SNB-ExchangeRateDaily'!$A$22:$I$11379,3,)</f>
        <v>1.4794</v>
      </c>
      <c r="N1209" s="152">
        <f>VLOOKUP($A1209,'SNB-ExchangeRateDaily'!$A$22:$I$11379,4,)</f>
        <v>0.9153</v>
      </c>
      <c r="O1209" s="152">
        <f>VLOOKUP($A1209,'SNB-ExchangeRateDaily'!$A$22:$I$11379,5,)</f>
        <v>0.92010000000000003</v>
      </c>
      <c r="P1209" s="152">
        <f>VLOOKUP($A1209,'SNB-ExchangeRateDaily'!$A$22:$I$11379,6,)</f>
        <v>44.7</v>
      </c>
      <c r="Q1209" s="152">
        <f>VLOOKUP($A1209,'SNB-ExchangeRateDaily'!$A$22:$I$11379,7,)</f>
        <v>1.0630999999999999</v>
      </c>
      <c r="R1209" s="152">
        <f>VLOOKUP($A1209,'SNB-ExchangeRateDaily'!$A$22:$I$11379,8,)</f>
        <v>14.56</v>
      </c>
      <c r="S1209" s="152" t="str">
        <f>VLOOKUP($A1209,'SNB-ExchangeRateDaily'!$A$22:$I$11379,9,)</f>
        <v>M</v>
      </c>
    </row>
    <row r="1210" spans="1:19">
      <c r="A1210" s="155">
        <v>41305</v>
      </c>
      <c r="B1210" s="154">
        <v>1.228</v>
      </c>
      <c r="C1210" s="154">
        <v>1.4767999999999999</v>
      </c>
      <c r="D1210" s="154">
        <v>0.92410000000000003</v>
      </c>
      <c r="E1210" s="154">
        <v>0.93179999999999996</v>
      </c>
      <c r="F1210" s="154">
        <v>45.460900000000002</v>
      </c>
      <c r="G1210" s="154">
        <v>1.0395000000000001</v>
      </c>
      <c r="H1210" s="154">
        <v>14.712590909099999</v>
      </c>
      <c r="I1210" s="154">
        <v>1.4194</v>
      </c>
      <c r="J1210" s="154"/>
      <c r="L1210" s="152">
        <f>VLOOKUP($A1210,'SNB-ExchangeRateDaily'!$A$22:$I$11379,2,)</f>
        <v>1.23542</v>
      </c>
      <c r="M1210" s="152">
        <f>VLOOKUP($A1210,'SNB-ExchangeRateDaily'!$A$22:$I$11379,3,)</f>
        <v>1.4422999999999999</v>
      </c>
      <c r="N1210" s="152">
        <f>VLOOKUP($A1210,'SNB-ExchangeRateDaily'!$A$22:$I$11379,4,)</f>
        <v>0.91090000000000004</v>
      </c>
      <c r="O1210" s="152">
        <f>VLOOKUP($A1210,'SNB-ExchangeRateDaily'!$A$22:$I$11379,5,)</f>
        <v>0.90880000000000005</v>
      </c>
      <c r="P1210" s="152">
        <f>VLOOKUP($A1210,'SNB-ExchangeRateDaily'!$A$22:$I$11379,6,)</f>
        <v>45.8</v>
      </c>
      <c r="Q1210" s="152">
        <f>VLOOKUP($A1210,'SNB-ExchangeRateDaily'!$A$22:$I$11379,7,)</f>
        <v>1.0012000000000001</v>
      </c>
      <c r="R1210" s="152">
        <f>VLOOKUP($A1210,'SNB-ExchangeRateDaily'!$A$22:$I$11379,8,)</f>
        <v>14.468999999999999</v>
      </c>
      <c r="S1210" s="152">
        <f>VLOOKUP($A1210,'SNB-ExchangeRateDaily'!$A$22:$I$11379,9,)</f>
        <v>1.4050799999999999</v>
      </c>
    </row>
    <row r="1211" spans="1:19">
      <c r="A1211" s="155">
        <v>41333</v>
      </c>
      <c r="B1211" s="154">
        <v>1.2298</v>
      </c>
      <c r="C1211" s="154">
        <v>1.4248000000000001</v>
      </c>
      <c r="D1211" s="154">
        <v>0.92020000000000002</v>
      </c>
      <c r="E1211" s="154">
        <v>0.91239999999999999</v>
      </c>
      <c r="F1211" s="154">
        <v>46.564999999999998</v>
      </c>
      <c r="G1211" s="154">
        <v>0.98850000000000005</v>
      </c>
      <c r="H1211" s="154">
        <v>14.654368421099999</v>
      </c>
      <c r="I1211" s="154">
        <v>1.4055</v>
      </c>
      <c r="J1211" s="154"/>
      <c r="L1211" s="152">
        <f>VLOOKUP($A1211,'SNB-ExchangeRateDaily'!$A$22:$I$11379,2,)</f>
        <v>1.2200199999999999</v>
      </c>
      <c r="M1211" s="152">
        <f>VLOOKUP($A1211,'SNB-ExchangeRateDaily'!$A$22:$I$11379,3,)</f>
        <v>1.4093</v>
      </c>
      <c r="N1211" s="152">
        <f>VLOOKUP($A1211,'SNB-ExchangeRateDaily'!$A$22:$I$11379,4,)</f>
        <v>0.92979999999999996</v>
      </c>
      <c r="O1211" s="152">
        <f>VLOOKUP($A1211,'SNB-ExchangeRateDaily'!$A$22:$I$11379,5,)</f>
        <v>0.90910000000000002</v>
      </c>
      <c r="P1211" s="152">
        <f>VLOOKUP($A1211,'SNB-ExchangeRateDaily'!$A$22:$I$11379,6,)</f>
        <v>47</v>
      </c>
      <c r="Q1211" s="152">
        <f>VLOOKUP($A1211,'SNB-ExchangeRateDaily'!$A$22:$I$11379,7,)</f>
        <v>1.01</v>
      </c>
      <c r="R1211" s="152">
        <f>VLOOKUP($A1211,'SNB-ExchangeRateDaily'!$A$22:$I$11379,8,)</f>
        <v>14.874000000000001</v>
      </c>
      <c r="S1211" s="152">
        <f>VLOOKUP($A1211,'SNB-ExchangeRateDaily'!$A$22:$I$11379,9,)</f>
        <v>1.41</v>
      </c>
    </row>
    <row r="1212" spans="1:19">
      <c r="A1212" s="155">
        <v>41362</v>
      </c>
      <c r="B1212" s="154">
        <v>1.2263999999999999</v>
      </c>
      <c r="C1212" s="154">
        <v>1.427</v>
      </c>
      <c r="D1212" s="154">
        <v>0.94599999999999995</v>
      </c>
      <c r="E1212" s="154">
        <v>0.92320000000000002</v>
      </c>
      <c r="F1212" s="154">
        <v>47.633299999999998</v>
      </c>
      <c r="G1212" s="154">
        <v>0.99829999999999997</v>
      </c>
      <c r="H1212" s="154">
        <v>15.0857142857</v>
      </c>
      <c r="I1212" s="154">
        <v>1.4224999999999999</v>
      </c>
      <c r="J1212" s="154"/>
      <c r="L1212" s="152">
        <f>VLOOKUP($A1212,'SNB-ExchangeRateDaily'!$A$22:$I$11379,2,)</f>
        <v>1.2170799999999999</v>
      </c>
      <c r="M1212" s="152">
        <f>VLOOKUP($A1212,'SNB-ExchangeRateDaily'!$A$22:$I$11379,3,)</f>
        <v>1.4432</v>
      </c>
      <c r="N1212" s="152">
        <f>VLOOKUP($A1212,'SNB-ExchangeRateDaily'!$A$22:$I$11379,4,)</f>
        <v>0.94950000000000001</v>
      </c>
      <c r="O1212" s="152">
        <f>VLOOKUP($A1212,'SNB-ExchangeRateDaily'!$A$22:$I$11379,5,)</f>
        <v>0.9335</v>
      </c>
      <c r="P1212" s="152">
        <f>VLOOKUP($A1212,'SNB-ExchangeRateDaily'!$A$22:$I$11379,6,)</f>
        <v>46.9</v>
      </c>
      <c r="Q1212" s="152">
        <f>VLOOKUP($A1212,'SNB-ExchangeRateDaily'!$A$22:$I$11379,7,)</f>
        <v>1.0094000000000001</v>
      </c>
      <c r="R1212" s="152">
        <f>VLOOKUP($A1212,'SNB-ExchangeRateDaily'!$A$22:$I$11379,8,)</f>
        <v>15.138</v>
      </c>
      <c r="S1212" s="152">
        <f>VLOOKUP($A1212,'SNB-ExchangeRateDaily'!$A$22:$I$11379,9,)</f>
        <v>1.4273799999999999</v>
      </c>
    </row>
    <row r="1213" spans="1:19">
      <c r="A1213" s="155">
        <v>41394</v>
      </c>
      <c r="B1213" s="154">
        <v>1.2198</v>
      </c>
      <c r="C1213" s="154">
        <v>1.4346999999999999</v>
      </c>
      <c r="D1213" s="154">
        <v>0.93769999999999998</v>
      </c>
      <c r="E1213" s="154">
        <v>0.9204</v>
      </c>
      <c r="F1213" s="154">
        <v>46.777299999999997</v>
      </c>
      <c r="G1213" s="154">
        <v>0.95960000000000001</v>
      </c>
      <c r="H1213" s="154">
        <v>14.9963636364</v>
      </c>
      <c r="I1213" s="154">
        <v>1.4083999999999999</v>
      </c>
      <c r="J1213" s="154"/>
      <c r="L1213" s="152">
        <f>VLOOKUP($A1213,'SNB-ExchangeRateDaily'!$A$22:$I$11379,2,)</f>
        <v>1.2252000000000001</v>
      </c>
      <c r="M1213" s="152">
        <f>VLOOKUP($A1213,'SNB-ExchangeRateDaily'!$A$22:$I$11379,3,)</f>
        <v>1.4529000000000001</v>
      </c>
      <c r="N1213" s="152">
        <f>VLOOKUP($A1213,'SNB-ExchangeRateDaily'!$A$22:$I$11379,4,)</f>
        <v>0.93789999999999996</v>
      </c>
      <c r="O1213" s="152">
        <f>VLOOKUP($A1213,'SNB-ExchangeRateDaily'!$A$22:$I$11379,5,)</f>
        <v>0.92669999999999997</v>
      </c>
      <c r="P1213" s="152">
        <f>VLOOKUP($A1213,'SNB-ExchangeRateDaily'!$A$22:$I$11379,6,)</f>
        <v>46.6</v>
      </c>
      <c r="Q1213" s="152">
        <f>VLOOKUP($A1213,'SNB-ExchangeRateDaily'!$A$22:$I$11379,7,)</f>
        <v>0.9607</v>
      </c>
      <c r="R1213" s="152">
        <f>VLOOKUP($A1213,'SNB-ExchangeRateDaily'!$A$22:$I$11379,8,)</f>
        <v>15.037000000000001</v>
      </c>
      <c r="S1213" s="152">
        <f>VLOOKUP($A1213,'SNB-ExchangeRateDaily'!$A$22:$I$11379,9,)</f>
        <v>1.4128799999999999</v>
      </c>
    </row>
    <row r="1214" spans="1:19">
      <c r="A1214" s="155">
        <v>41425</v>
      </c>
      <c r="B1214" s="154">
        <v>1.2405999999999999</v>
      </c>
      <c r="C1214" s="154">
        <v>1.4611000000000001</v>
      </c>
      <c r="D1214" s="154">
        <v>0.95499999999999996</v>
      </c>
      <c r="E1214" s="154">
        <v>0.93579999999999997</v>
      </c>
      <c r="F1214" s="154">
        <v>46.939100000000003</v>
      </c>
      <c r="G1214" s="154">
        <v>0.94750000000000001</v>
      </c>
      <c r="H1214" s="154">
        <v>15.426086956500001</v>
      </c>
      <c r="I1214" s="154">
        <v>1.4330000000000001</v>
      </c>
      <c r="J1214" s="154"/>
      <c r="L1214" s="152">
        <f>VLOOKUP($A1214,'SNB-ExchangeRateDaily'!$A$22:$I$11379,2,)</f>
        <v>1.2413700000000001</v>
      </c>
      <c r="M1214" s="152">
        <f>VLOOKUP($A1214,'SNB-ExchangeRateDaily'!$A$22:$I$11379,3,)</f>
        <v>1.4511000000000001</v>
      </c>
      <c r="N1214" s="152">
        <f>VLOOKUP($A1214,'SNB-ExchangeRateDaily'!$A$22:$I$11379,4,)</f>
        <v>0.95399999999999996</v>
      </c>
      <c r="O1214" s="152">
        <f>VLOOKUP($A1214,'SNB-ExchangeRateDaily'!$A$22:$I$11379,5,)</f>
        <v>0.9224</v>
      </c>
      <c r="P1214" s="152">
        <f>VLOOKUP($A1214,'SNB-ExchangeRateDaily'!$A$22:$I$11379,6,)</f>
        <v>45.2</v>
      </c>
      <c r="Q1214" s="152">
        <f>VLOOKUP($A1214,'SNB-ExchangeRateDaily'!$A$22:$I$11379,7,)</f>
        <v>0.94989999999999997</v>
      </c>
      <c r="R1214" s="152">
        <f>VLOOKUP($A1214,'SNB-ExchangeRateDaily'!$A$22:$I$11379,8,)</f>
        <v>15.524000000000001</v>
      </c>
      <c r="S1214" s="152">
        <f>VLOOKUP($A1214,'SNB-ExchangeRateDaily'!$A$22:$I$11379,9,)</f>
        <v>1.42892</v>
      </c>
    </row>
    <row r="1215" spans="1:19">
      <c r="A1215" s="155">
        <v>41453</v>
      </c>
      <c r="B1215" s="154">
        <v>1.2325999999999999</v>
      </c>
      <c r="C1215" s="154">
        <v>1.4462999999999999</v>
      </c>
      <c r="D1215" s="154">
        <v>0.93430000000000002</v>
      </c>
      <c r="E1215" s="154">
        <v>0.90610000000000002</v>
      </c>
      <c r="F1215" s="154">
        <v>43.024999999999999</v>
      </c>
      <c r="G1215" s="154">
        <v>0.95879999999999999</v>
      </c>
      <c r="H1215" s="154">
        <v>15.11825</v>
      </c>
      <c r="I1215" s="154">
        <v>1.4142999999999999</v>
      </c>
      <c r="J1215" s="154"/>
      <c r="L1215" s="152">
        <f>VLOOKUP($A1215,'SNB-ExchangeRateDaily'!$A$22:$I$11379,2,)</f>
        <v>1.23481</v>
      </c>
      <c r="M1215" s="152">
        <f>VLOOKUP($A1215,'SNB-ExchangeRateDaily'!$A$22:$I$11379,3,)</f>
        <v>1.4421999999999999</v>
      </c>
      <c r="N1215" s="152">
        <f>VLOOKUP($A1215,'SNB-ExchangeRateDaily'!$A$22:$I$11379,4,)</f>
        <v>0.94630000000000003</v>
      </c>
      <c r="O1215" s="152">
        <f>VLOOKUP($A1215,'SNB-ExchangeRateDaily'!$A$22:$I$11379,5,)</f>
        <v>0.90280000000000005</v>
      </c>
      <c r="P1215" s="152">
        <f>VLOOKUP($A1215,'SNB-ExchangeRateDaily'!$A$22:$I$11379,6,)</f>
        <v>43</v>
      </c>
      <c r="Q1215" s="152">
        <f>VLOOKUP($A1215,'SNB-ExchangeRateDaily'!$A$22:$I$11379,7,)</f>
        <v>0.95660000000000001</v>
      </c>
      <c r="R1215" s="152">
        <f>VLOOKUP($A1215,'SNB-ExchangeRateDaily'!$A$22:$I$11379,8,)</f>
        <v>15.311999999999999</v>
      </c>
      <c r="S1215" s="152">
        <f>VLOOKUP($A1215,'SNB-ExchangeRateDaily'!$A$22:$I$11379,9,)</f>
        <v>1.4209399999999999</v>
      </c>
    </row>
  </sheetData>
  <printOptions gridLines="1" gridLinesSet="0"/>
  <pageMargins left="0.75" right="0.75" top="1" bottom="1" header="0.5" footer="0.5"/>
  <pageSetup paperSize="9" fitToWidth="0" fitToHeight="0"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79"/>
  <sheetViews>
    <sheetView workbookViewId="0">
      <pane xSplit="1" ySplit="21" topLeftCell="B1038"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549</v>
      </c>
    </row>
    <row r="4" spans="1:1">
      <c r="A4" s="161" t="s">
        <v>548</v>
      </c>
    </row>
    <row r="5" spans="1:1">
      <c r="A5" s="161" t="s">
        <v>550</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10">
      <c r="A17" s="161" t="s">
        <v>499</v>
      </c>
      <c r="B17" s="161" t="s">
        <v>498</v>
      </c>
    </row>
    <row r="18" spans="1:10">
      <c r="A18" s="161"/>
      <c r="B18" s="161" t="s">
        <v>497</v>
      </c>
    </row>
    <row r="20" spans="1:10">
      <c r="B20" s="161" t="s">
        <v>544</v>
      </c>
      <c r="C20" s="161" t="s">
        <v>543</v>
      </c>
      <c r="D20" s="161" t="s">
        <v>542</v>
      </c>
      <c r="E20" s="161" t="s">
        <v>541</v>
      </c>
      <c r="F20" s="161" t="s">
        <v>540</v>
      </c>
      <c r="G20" s="161" t="s">
        <v>539</v>
      </c>
      <c r="H20" s="161" t="s">
        <v>538</v>
      </c>
      <c r="I20" s="161" t="s">
        <v>537</v>
      </c>
    </row>
    <row r="22" spans="1:10">
      <c r="A22" s="164">
        <v>25569</v>
      </c>
      <c r="B22" s="154" t="s">
        <v>472</v>
      </c>
      <c r="C22" s="154" t="s">
        <v>472</v>
      </c>
      <c r="D22" s="154" t="s">
        <v>472</v>
      </c>
      <c r="E22" s="154" t="s">
        <v>472</v>
      </c>
      <c r="F22" s="154" t="s">
        <v>472</v>
      </c>
      <c r="G22" s="154" t="s">
        <v>472</v>
      </c>
      <c r="H22" s="154" t="s">
        <v>472</v>
      </c>
      <c r="I22" s="154" t="s">
        <v>472</v>
      </c>
      <c r="J22" s="154"/>
    </row>
    <row r="23" spans="1:10">
      <c r="A23" s="164">
        <v>25570</v>
      </c>
      <c r="B23" s="154" t="s">
        <v>472</v>
      </c>
      <c r="C23" s="154" t="s">
        <v>472</v>
      </c>
      <c r="D23" s="154" t="s">
        <v>472</v>
      </c>
      <c r="E23" s="154" t="s">
        <v>472</v>
      </c>
      <c r="F23" s="154" t="s">
        <v>472</v>
      </c>
      <c r="G23" s="154" t="s">
        <v>472</v>
      </c>
      <c r="H23" s="154" t="s">
        <v>472</v>
      </c>
      <c r="I23" s="154" t="s">
        <v>472</v>
      </c>
      <c r="J23" s="154"/>
    </row>
    <row r="24" spans="1:10">
      <c r="A24" s="164">
        <v>25573</v>
      </c>
      <c r="B24" s="154" t="s">
        <v>472</v>
      </c>
      <c r="C24" s="154">
        <v>10.38</v>
      </c>
      <c r="D24" s="154">
        <v>4.3239999999999998</v>
      </c>
      <c r="E24" s="154">
        <v>4.0287499999999996</v>
      </c>
      <c r="F24" s="154" t="s">
        <v>472</v>
      </c>
      <c r="G24" s="154" t="s">
        <v>472</v>
      </c>
      <c r="H24" s="154" t="s">
        <v>472</v>
      </c>
      <c r="I24" s="154" t="s">
        <v>472</v>
      </c>
      <c r="J24" s="154"/>
    </row>
    <row r="25" spans="1:10">
      <c r="A25" s="164">
        <v>25574</v>
      </c>
      <c r="B25" s="154" t="s">
        <v>472</v>
      </c>
      <c r="C25" s="154">
        <v>10.371</v>
      </c>
      <c r="D25" s="154">
        <v>4.3225999999999996</v>
      </c>
      <c r="E25" s="154">
        <v>4.0274999999999999</v>
      </c>
      <c r="F25" s="154" t="s">
        <v>472</v>
      </c>
      <c r="G25" s="154" t="s">
        <v>472</v>
      </c>
      <c r="H25" s="154" t="s">
        <v>472</v>
      </c>
      <c r="I25" s="154" t="s">
        <v>472</v>
      </c>
      <c r="J25" s="154"/>
    </row>
    <row r="26" spans="1:10">
      <c r="A26" s="164">
        <v>25575</v>
      </c>
      <c r="B26" s="154" t="s">
        <v>472</v>
      </c>
      <c r="C26" s="154">
        <v>10.3645</v>
      </c>
      <c r="D26" s="154">
        <v>4.3179999999999996</v>
      </c>
      <c r="E26" s="154">
        <v>4.0237499999999997</v>
      </c>
      <c r="F26" s="154" t="s">
        <v>472</v>
      </c>
      <c r="G26" s="154" t="s">
        <v>472</v>
      </c>
      <c r="H26" s="154" t="s">
        <v>472</v>
      </c>
      <c r="I26" s="154" t="s">
        <v>472</v>
      </c>
      <c r="J26" s="154"/>
    </row>
    <row r="27" spans="1:10">
      <c r="A27" s="164">
        <v>25576</v>
      </c>
      <c r="B27" s="154" t="s">
        <v>472</v>
      </c>
      <c r="C27" s="154">
        <v>10.3645</v>
      </c>
      <c r="D27" s="154">
        <v>4.3179999999999996</v>
      </c>
      <c r="E27" s="154">
        <v>4.0237499999999997</v>
      </c>
      <c r="F27" s="154" t="s">
        <v>472</v>
      </c>
      <c r="G27" s="154" t="s">
        <v>472</v>
      </c>
      <c r="H27" s="154" t="s">
        <v>472</v>
      </c>
      <c r="I27" s="154" t="s">
        <v>472</v>
      </c>
      <c r="J27" s="154"/>
    </row>
    <row r="28" spans="1:10">
      <c r="A28" s="164">
        <v>25577</v>
      </c>
      <c r="B28" s="154" t="s">
        <v>472</v>
      </c>
      <c r="C28" s="154">
        <v>10.358000000000001</v>
      </c>
      <c r="D28" s="154">
        <v>4.3174999999999999</v>
      </c>
      <c r="E28" s="154">
        <v>4.0237499999999997</v>
      </c>
      <c r="F28" s="154" t="s">
        <v>472</v>
      </c>
      <c r="G28" s="154" t="s">
        <v>472</v>
      </c>
      <c r="H28" s="154" t="s">
        <v>472</v>
      </c>
      <c r="I28" s="154" t="s">
        <v>472</v>
      </c>
      <c r="J28" s="154"/>
    </row>
    <row r="29" spans="1:10">
      <c r="A29" s="164">
        <v>25580</v>
      </c>
      <c r="B29" s="154" t="s">
        <v>472</v>
      </c>
      <c r="C29" s="154">
        <v>10.347</v>
      </c>
      <c r="D29" s="154">
        <v>4.3150000000000004</v>
      </c>
      <c r="E29" s="154">
        <v>4.0212500000000002</v>
      </c>
      <c r="F29" s="154" t="s">
        <v>472</v>
      </c>
      <c r="G29" s="154" t="s">
        <v>472</v>
      </c>
      <c r="H29" s="154" t="s">
        <v>472</v>
      </c>
      <c r="I29" s="154" t="s">
        <v>472</v>
      </c>
      <c r="J29" s="154"/>
    </row>
    <row r="30" spans="1:10">
      <c r="A30" s="164">
        <v>25581</v>
      </c>
      <c r="B30" s="154" t="s">
        <v>472</v>
      </c>
      <c r="C30" s="154">
        <v>10.342499999999999</v>
      </c>
      <c r="D30" s="154">
        <v>4.3125</v>
      </c>
      <c r="E30" s="154">
        <v>4.0187499999999998</v>
      </c>
      <c r="F30" s="154" t="s">
        <v>472</v>
      </c>
      <c r="G30" s="154" t="s">
        <v>472</v>
      </c>
      <c r="H30" s="154" t="s">
        <v>472</v>
      </c>
      <c r="I30" s="154" t="s">
        <v>472</v>
      </c>
      <c r="J30" s="154"/>
    </row>
    <row r="31" spans="1:10">
      <c r="A31" s="164">
        <v>25582</v>
      </c>
      <c r="B31" s="154" t="s">
        <v>472</v>
      </c>
      <c r="C31" s="154">
        <v>10.345499999999999</v>
      </c>
      <c r="D31" s="154">
        <v>4.3109999999999999</v>
      </c>
      <c r="E31" s="154">
        <v>4.0162500000000003</v>
      </c>
      <c r="F31" s="154" t="s">
        <v>472</v>
      </c>
      <c r="G31" s="154" t="s">
        <v>472</v>
      </c>
      <c r="H31" s="154" t="s">
        <v>472</v>
      </c>
      <c r="I31" s="154" t="s">
        <v>472</v>
      </c>
      <c r="J31" s="154"/>
    </row>
    <row r="32" spans="1:10">
      <c r="A32" s="164">
        <v>25583</v>
      </c>
      <c r="B32" s="154" t="s">
        <v>472</v>
      </c>
      <c r="C32" s="154">
        <v>10.3485</v>
      </c>
      <c r="D32" s="154">
        <v>4.3128000000000002</v>
      </c>
      <c r="E32" s="154">
        <v>4.0175000000000001</v>
      </c>
      <c r="F32" s="154" t="s">
        <v>472</v>
      </c>
      <c r="G32" s="154" t="s">
        <v>472</v>
      </c>
      <c r="H32" s="154" t="s">
        <v>472</v>
      </c>
      <c r="I32" s="154" t="s">
        <v>472</v>
      </c>
      <c r="J32" s="154"/>
    </row>
    <row r="33" spans="1:10">
      <c r="A33" s="164">
        <v>25584</v>
      </c>
      <c r="B33" s="154" t="s">
        <v>472</v>
      </c>
      <c r="C33" s="154">
        <v>10.3565</v>
      </c>
      <c r="D33" s="154">
        <v>4.3144999999999998</v>
      </c>
      <c r="E33" s="154">
        <v>4.0199999999999996</v>
      </c>
      <c r="F33" s="154" t="s">
        <v>472</v>
      </c>
      <c r="G33" s="154" t="s">
        <v>472</v>
      </c>
      <c r="H33" s="154" t="s">
        <v>472</v>
      </c>
      <c r="I33" s="154" t="s">
        <v>472</v>
      </c>
      <c r="J33" s="154"/>
    </row>
    <row r="34" spans="1:10">
      <c r="A34" s="164">
        <v>25587</v>
      </c>
      <c r="B34" s="154" t="s">
        <v>472</v>
      </c>
      <c r="C34" s="154">
        <v>10.356999999999999</v>
      </c>
      <c r="D34" s="154">
        <v>4.3144999999999998</v>
      </c>
      <c r="E34" s="154">
        <v>4.0199999999999996</v>
      </c>
      <c r="F34" s="154" t="s">
        <v>472</v>
      </c>
      <c r="G34" s="154" t="s">
        <v>472</v>
      </c>
      <c r="H34" s="154" t="s">
        <v>472</v>
      </c>
      <c r="I34" s="154" t="s">
        <v>472</v>
      </c>
      <c r="J34" s="154"/>
    </row>
    <row r="35" spans="1:10">
      <c r="A35" s="164">
        <v>25588</v>
      </c>
      <c r="B35" s="154" t="s">
        <v>472</v>
      </c>
      <c r="C35" s="154">
        <v>10.3515</v>
      </c>
      <c r="D35" s="154">
        <v>4.3140000000000001</v>
      </c>
      <c r="E35" s="154">
        <v>4.0199999999999996</v>
      </c>
      <c r="F35" s="154" t="s">
        <v>472</v>
      </c>
      <c r="G35" s="154" t="s">
        <v>472</v>
      </c>
      <c r="H35" s="154" t="s">
        <v>472</v>
      </c>
      <c r="I35" s="154" t="s">
        <v>472</v>
      </c>
      <c r="J35" s="154"/>
    </row>
    <row r="36" spans="1:10">
      <c r="A36" s="164">
        <v>25589</v>
      </c>
      <c r="B36" s="154" t="s">
        <v>472</v>
      </c>
      <c r="C36" s="154">
        <v>10.3515</v>
      </c>
      <c r="D36" s="154">
        <v>4.3110999999999997</v>
      </c>
      <c r="E36" s="154">
        <v>4.0175000000000001</v>
      </c>
      <c r="F36" s="154" t="s">
        <v>472</v>
      </c>
      <c r="G36" s="154" t="s">
        <v>472</v>
      </c>
      <c r="H36" s="154" t="s">
        <v>472</v>
      </c>
      <c r="I36" s="154" t="s">
        <v>472</v>
      </c>
      <c r="J36" s="154"/>
    </row>
    <row r="37" spans="1:10">
      <c r="A37" s="164">
        <v>25590</v>
      </c>
      <c r="B37" s="154" t="s">
        <v>472</v>
      </c>
      <c r="C37" s="154">
        <v>10.347</v>
      </c>
      <c r="D37" s="154">
        <v>4.3085000000000004</v>
      </c>
      <c r="E37" s="154">
        <v>4.0149999999999997</v>
      </c>
      <c r="F37" s="154" t="s">
        <v>472</v>
      </c>
      <c r="G37" s="154" t="s">
        <v>472</v>
      </c>
      <c r="H37" s="154" t="s">
        <v>472</v>
      </c>
      <c r="I37" s="154" t="s">
        <v>472</v>
      </c>
      <c r="J37" s="154"/>
    </row>
    <row r="38" spans="1:10">
      <c r="A38" s="164">
        <v>25591</v>
      </c>
      <c r="B38" s="154" t="s">
        <v>472</v>
      </c>
      <c r="C38" s="154">
        <v>10.3445</v>
      </c>
      <c r="D38" s="154">
        <v>4.3090000000000002</v>
      </c>
      <c r="E38" s="154">
        <v>4.0149999999999997</v>
      </c>
      <c r="F38" s="154" t="s">
        <v>472</v>
      </c>
      <c r="G38" s="154" t="s">
        <v>472</v>
      </c>
      <c r="H38" s="154" t="s">
        <v>472</v>
      </c>
      <c r="I38" s="154" t="s">
        <v>472</v>
      </c>
      <c r="J38" s="154"/>
    </row>
    <row r="39" spans="1:10">
      <c r="A39" s="164">
        <v>25594</v>
      </c>
      <c r="B39" s="154" t="s">
        <v>472</v>
      </c>
      <c r="C39" s="154">
        <v>10.349</v>
      </c>
      <c r="D39" s="154">
        <v>4.3095999999999997</v>
      </c>
      <c r="E39" s="154">
        <v>4.0162500000000003</v>
      </c>
      <c r="F39" s="154" t="s">
        <v>472</v>
      </c>
      <c r="G39" s="154" t="s">
        <v>472</v>
      </c>
      <c r="H39" s="154" t="s">
        <v>472</v>
      </c>
      <c r="I39" s="154" t="s">
        <v>472</v>
      </c>
      <c r="J39" s="154"/>
    </row>
    <row r="40" spans="1:10">
      <c r="A40" s="164">
        <v>25595</v>
      </c>
      <c r="B40" s="154" t="s">
        <v>472</v>
      </c>
      <c r="C40" s="154">
        <v>10.353</v>
      </c>
      <c r="D40" s="154">
        <v>4.3125</v>
      </c>
      <c r="E40" s="154">
        <v>4.0199999999999996</v>
      </c>
      <c r="F40" s="154" t="s">
        <v>472</v>
      </c>
      <c r="G40" s="154" t="s">
        <v>472</v>
      </c>
      <c r="H40" s="154" t="s">
        <v>472</v>
      </c>
      <c r="I40" s="154" t="s">
        <v>472</v>
      </c>
      <c r="J40" s="154"/>
    </row>
    <row r="41" spans="1:10">
      <c r="A41" s="164">
        <v>25596</v>
      </c>
      <c r="B41" s="154" t="s">
        <v>472</v>
      </c>
      <c r="C41" s="154">
        <v>10.348000000000001</v>
      </c>
      <c r="D41" s="154">
        <v>4.3085000000000004</v>
      </c>
      <c r="E41" s="154">
        <v>4.0162500000000003</v>
      </c>
      <c r="F41" s="154" t="s">
        <v>472</v>
      </c>
      <c r="G41" s="154" t="s">
        <v>472</v>
      </c>
      <c r="H41" s="154" t="s">
        <v>472</v>
      </c>
      <c r="I41" s="154" t="s">
        <v>472</v>
      </c>
      <c r="J41" s="154"/>
    </row>
    <row r="42" spans="1:10">
      <c r="A42" s="164">
        <v>25597</v>
      </c>
      <c r="B42" s="154" t="s">
        <v>472</v>
      </c>
      <c r="C42" s="154">
        <v>10.348000000000001</v>
      </c>
      <c r="D42" s="154">
        <v>4.3099999999999996</v>
      </c>
      <c r="E42" s="154">
        <v>4.0175000000000001</v>
      </c>
      <c r="F42" s="154" t="s">
        <v>472</v>
      </c>
      <c r="G42" s="154" t="s">
        <v>472</v>
      </c>
      <c r="H42" s="154" t="s">
        <v>472</v>
      </c>
      <c r="I42" s="154" t="s">
        <v>472</v>
      </c>
      <c r="J42" s="154"/>
    </row>
    <row r="43" spans="1:10">
      <c r="A43" s="164">
        <v>25598</v>
      </c>
      <c r="B43" s="154" t="s">
        <v>472</v>
      </c>
      <c r="C43" s="154">
        <v>10.34</v>
      </c>
      <c r="D43" s="154">
        <v>4.3051000000000004</v>
      </c>
      <c r="E43" s="154">
        <v>4.0125000000000002</v>
      </c>
      <c r="F43" s="154" t="s">
        <v>472</v>
      </c>
      <c r="G43" s="154" t="s">
        <v>472</v>
      </c>
      <c r="H43" s="154" t="s">
        <v>472</v>
      </c>
      <c r="I43" s="154" t="s">
        <v>472</v>
      </c>
      <c r="J43" s="154"/>
    </row>
    <row r="44" spans="1:10">
      <c r="A44" s="164">
        <v>25601</v>
      </c>
      <c r="B44" s="154" t="s">
        <v>472</v>
      </c>
      <c r="C44" s="154">
        <v>10.334</v>
      </c>
      <c r="D44" s="154">
        <v>4.3026999999999997</v>
      </c>
      <c r="E44" s="154">
        <v>4.01</v>
      </c>
      <c r="F44" s="154" t="s">
        <v>472</v>
      </c>
      <c r="G44" s="154" t="s">
        <v>472</v>
      </c>
      <c r="H44" s="154" t="s">
        <v>472</v>
      </c>
      <c r="I44" s="154" t="s">
        <v>472</v>
      </c>
      <c r="J44" s="154"/>
    </row>
    <row r="45" spans="1:10">
      <c r="A45" s="164">
        <v>25602</v>
      </c>
      <c r="B45" s="154" t="s">
        <v>472</v>
      </c>
      <c r="C45" s="154">
        <v>10.324999999999999</v>
      </c>
      <c r="D45" s="154">
        <v>4.2973999999999997</v>
      </c>
      <c r="E45" s="154">
        <v>4.0049999999999999</v>
      </c>
      <c r="F45" s="154" t="s">
        <v>472</v>
      </c>
      <c r="G45" s="154" t="s">
        <v>472</v>
      </c>
      <c r="H45" s="154" t="s">
        <v>472</v>
      </c>
      <c r="I45" s="154" t="s">
        <v>472</v>
      </c>
      <c r="J45" s="154"/>
    </row>
    <row r="46" spans="1:10">
      <c r="A46" s="164">
        <v>25603</v>
      </c>
      <c r="B46" s="154" t="s">
        <v>472</v>
      </c>
      <c r="C46" s="154">
        <v>10.3325</v>
      </c>
      <c r="D46" s="154">
        <v>4.2992999999999997</v>
      </c>
      <c r="E46" s="154">
        <v>4.0075000000000003</v>
      </c>
      <c r="F46" s="154" t="s">
        <v>472</v>
      </c>
      <c r="G46" s="154" t="s">
        <v>472</v>
      </c>
      <c r="H46" s="154" t="s">
        <v>472</v>
      </c>
      <c r="I46" s="154" t="s">
        <v>472</v>
      </c>
      <c r="J46" s="154"/>
    </row>
    <row r="47" spans="1:10">
      <c r="A47" s="164">
        <v>25604</v>
      </c>
      <c r="B47" s="154" t="s">
        <v>472</v>
      </c>
      <c r="C47" s="154">
        <v>10.336</v>
      </c>
      <c r="D47" s="154">
        <v>4.3025000000000002</v>
      </c>
      <c r="E47" s="154">
        <v>4.00875</v>
      </c>
      <c r="F47" s="154" t="s">
        <v>472</v>
      </c>
      <c r="G47" s="154" t="s">
        <v>472</v>
      </c>
      <c r="H47" s="154" t="s">
        <v>472</v>
      </c>
      <c r="I47" s="154" t="s">
        <v>472</v>
      </c>
      <c r="J47" s="154"/>
    </row>
    <row r="48" spans="1:10">
      <c r="A48" s="164">
        <v>25605</v>
      </c>
      <c r="B48" s="154" t="s">
        <v>472</v>
      </c>
      <c r="C48" s="154">
        <v>10.3375</v>
      </c>
      <c r="D48" s="154">
        <v>4.3014999999999999</v>
      </c>
      <c r="E48" s="154">
        <v>4.0075000000000003</v>
      </c>
      <c r="F48" s="154" t="s">
        <v>472</v>
      </c>
      <c r="G48" s="154" t="s">
        <v>472</v>
      </c>
      <c r="H48" s="154" t="s">
        <v>472</v>
      </c>
      <c r="I48" s="154" t="s">
        <v>472</v>
      </c>
      <c r="J48" s="154"/>
    </row>
    <row r="49" spans="1:10">
      <c r="A49" s="164">
        <v>25608</v>
      </c>
      <c r="B49" s="154" t="s">
        <v>472</v>
      </c>
      <c r="C49" s="154">
        <v>10.332000000000001</v>
      </c>
      <c r="D49" s="154">
        <v>4.2996999999999996</v>
      </c>
      <c r="E49" s="154">
        <v>4.0049999999999999</v>
      </c>
      <c r="F49" s="154" t="s">
        <v>472</v>
      </c>
      <c r="G49" s="154" t="s">
        <v>472</v>
      </c>
      <c r="H49" s="154" t="s">
        <v>472</v>
      </c>
      <c r="I49" s="154" t="s">
        <v>472</v>
      </c>
      <c r="J49" s="154"/>
    </row>
    <row r="50" spans="1:10">
      <c r="A50" s="164">
        <v>25609</v>
      </c>
      <c r="B50" s="154" t="s">
        <v>472</v>
      </c>
      <c r="C50" s="154">
        <v>10.330500000000001</v>
      </c>
      <c r="D50" s="154">
        <v>4.2977999999999996</v>
      </c>
      <c r="E50" s="154">
        <v>4.0025000000000004</v>
      </c>
      <c r="F50" s="154" t="s">
        <v>472</v>
      </c>
      <c r="G50" s="154" t="s">
        <v>472</v>
      </c>
      <c r="H50" s="154" t="s">
        <v>472</v>
      </c>
      <c r="I50" s="154" t="s">
        <v>472</v>
      </c>
      <c r="J50" s="154"/>
    </row>
    <row r="51" spans="1:10">
      <c r="A51" s="164">
        <v>25610</v>
      </c>
      <c r="B51" s="154" t="s">
        <v>472</v>
      </c>
      <c r="C51" s="154">
        <v>10.3285</v>
      </c>
      <c r="D51" s="154">
        <v>4.2965</v>
      </c>
      <c r="E51" s="154">
        <v>4.0025000000000004</v>
      </c>
      <c r="F51" s="154" t="s">
        <v>472</v>
      </c>
      <c r="G51" s="154" t="s">
        <v>472</v>
      </c>
      <c r="H51" s="154" t="s">
        <v>472</v>
      </c>
      <c r="I51" s="154" t="s">
        <v>472</v>
      </c>
      <c r="J51" s="154"/>
    </row>
    <row r="52" spans="1:10">
      <c r="A52" s="164">
        <v>25611</v>
      </c>
      <c r="B52" s="154" t="s">
        <v>472</v>
      </c>
      <c r="C52" s="154">
        <v>10.327</v>
      </c>
      <c r="D52" s="154">
        <v>4.2975000000000003</v>
      </c>
      <c r="E52" s="154">
        <v>4.0025000000000004</v>
      </c>
      <c r="F52" s="154" t="s">
        <v>472</v>
      </c>
      <c r="G52" s="154" t="s">
        <v>472</v>
      </c>
      <c r="H52" s="154" t="s">
        <v>472</v>
      </c>
      <c r="I52" s="154" t="s">
        <v>472</v>
      </c>
      <c r="J52" s="154"/>
    </row>
    <row r="53" spans="1:10">
      <c r="A53" s="164">
        <v>25612</v>
      </c>
      <c r="B53" s="154" t="s">
        <v>472</v>
      </c>
      <c r="C53" s="154">
        <v>10.323499999999999</v>
      </c>
      <c r="D53" s="154">
        <v>4.2976000000000001</v>
      </c>
      <c r="E53" s="154">
        <v>4.0025000000000004</v>
      </c>
      <c r="F53" s="154" t="s">
        <v>472</v>
      </c>
      <c r="G53" s="154" t="s">
        <v>472</v>
      </c>
      <c r="H53" s="154" t="s">
        <v>472</v>
      </c>
      <c r="I53" s="154" t="s">
        <v>472</v>
      </c>
      <c r="J53" s="154"/>
    </row>
    <row r="54" spans="1:10">
      <c r="A54" s="164">
        <v>25615</v>
      </c>
      <c r="B54" s="154" t="s">
        <v>472</v>
      </c>
      <c r="C54" s="154">
        <v>10.329000000000001</v>
      </c>
      <c r="D54" s="154">
        <v>4.2972000000000001</v>
      </c>
      <c r="E54" s="154">
        <v>4.0025000000000004</v>
      </c>
      <c r="F54" s="154" t="s">
        <v>472</v>
      </c>
      <c r="G54" s="154" t="s">
        <v>472</v>
      </c>
      <c r="H54" s="154" t="s">
        <v>472</v>
      </c>
      <c r="I54" s="154" t="s">
        <v>472</v>
      </c>
      <c r="J54" s="154"/>
    </row>
    <row r="55" spans="1:10">
      <c r="A55" s="164">
        <v>25616</v>
      </c>
      <c r="B55" s="154" t="s">
        <v>472</v>
      </c>
      <c r="C55" s="154">
        <v>10.3445</v>
      </c>
      <c r="D55" s="154">
        <v>4.3</v>
      </c>
      <c r="E55" s="154">
        <v>4.0049999999999999</v>
      </c>
      <c r="F55" s="154" t="s">
        <v>472</v>
      </c>
      <c r="G55" s="154" t="s">
        <v>472</v>
      </c>
      <c r="H55" s="154" t="s">
        <v>472</v>
      </c>
      <c r="I55" s="154" t="s">
        <v>472</v>
      </c>
      <c r="J55" s="154"/>
    </row>
    <row r="56" spans="1:10">
      <c r="A56" s="164">
        <v>25617</v>
      </c>
      <c r="B56" s="154" t="s">
        <v>472</v>
      </c>
      <c r="C56" s="154">
        <v>10.352</v>
      </c>
      <c r="D56" s="154">
        <v>4.3003</v>
      </c>
      <c r="E56" s="154">
        <v>4.0049999999999999</v>
      </c>
      <c r="F56" s="154" t="s">
        <v>472</v>
      </c>
      <c r="G56" s="154" t="s">
        <v>472</v>
      </c>
      <c r="H56" s="154" t="s">
        <v>472</v>
      </c>
      <c r="I56" s="154" t="s">
        <v>472</v>
      </c>
      <c r="J56" s="154"/>
    </row>
    <row r="57" spans="1:10">
      <c r="A57" s="164">
        <v>25618</v>
      </c>
      <c r="B57" s="154" t="s">
        <v>472</v>
      </c>
      <c r="C57" s="154">
        <v>10.3385</v>
      </c>
      <c r="D57" s="154">
        <v>4.2973999999999997</v>
      </c>
      <c r="E57" s="154">
        <v>4.0037500000000001</v>
      </c>
      <c r="F57" s="154" t="s">
        <v>472</v>
      </c>
      <c r="G57" s="154" t="s">
        <v>472</v>
      </c>
      <c r="H57" s="154" t="s">
        <v>472</v>
      </c>
      <c r="I57" s="154" t="s">
        <v>472</v>
      </c>
      <c r="J57" s="154"/>
    </row>
    <row r="58" spans="1:10">
      <c r="A58" s="164">
        <v>25619</v>
      </c>
      <c r="B58" s="154" t="s">
        <v>472</v>
      </c>
      <c r="C58" s="154">
        <v>10.3385</v>
      </c>
      <c r="D58" s="154">
        <v>4.2975000000000003</v>
      </c>
      <c r="E58" s="154">
        <v>4.0037500000000001</v>
      </c>
      <c r="F58" s="154" t="s">
        <v>472</v>
      </c>
      <c r="G58" s="154" t="s">
        <v>472</v>
      </c>
      <c r="H58" s="154" t="s">
        <v>472</v>
      </c>
      <c r="I58" s="154" t="s">
        <v>472</v>
      </c>
      <c r="J58" s="154"/>
    </row>
    <row r="59" spans="1:10">
      <c r="A59" s="164">
        <v>25622</v>
      </c>
      <c r="B59" s="154" t="s">
        <v>472</v>
      </c>
      <c r="C59" s="154">
        <v>10.333500000000001</v>
      </c>
      <c r="D59" s="154">
        <v>4.2954999999999997</v>
      </c>
      <c r="E59" s="154">
        <v>4.0037500000000001</v>
      </c>
      <c r="F59" s="154" t="s">
        <v>472</v>
      </c>
      <c r="G59" s="154" t="s">
        <v>472</v>
      </c>
      <c r="H59" s="154" t="s">
        <v>472</v>
      </c>
      <c r="I59" s="154" t="s">
        <v>472</v>
      </c>
      <c r="J59" s="154"/>
    </row>
    <row r="60" spans="1:10">
      <c r="A60" s="164">
        <v>25623</v>
      </c>
      <c r="B60" s="154" t="s">
        <v>472</v>
      </c>
      <c r="C60" s="154">
        <v>10.3325</v>
      </c>
      <c r="D60" s="154">
        <v>4.2963000000000005</v>
      </c>
      <c r="E60" s="154">
        <v>4.0037500000000001</v>
      </c>
      <c r="F60" s="154" t="s">
        <v>472</v>
      </c>
      <c r="G60" s="154" t="s">
        <v>472</v>
      </c>
      <c r="H60" s="154" t="s">
        <v>472</v>
      </c>
      <c r="I60" s="154" t="s">
        <v>472</v>
      </c>
      <c r="J60" s="154"/>
    </row>
    <row r="61" spans="1:10">
      <c r="A61" s="164">
        <v>25624</v>
      </c>
      <c r="B61" s="154" t="s">
        <v>472</v>
      </c>
      <c r="C61" s="154">
        <v>10.343</v>
      </c>
      <c r="D61" s="154">
        <v>4.2977999999999996</v>
      </c>
      <c r="E61" s="154">
        <v>4.0062499999999996</v>
      </c>
      <c r="F61" s="154" t="s">
        <v>472</v>
      </c>
      <c r="G61" s="154" t="s">
        <v>472</v>
      </c>
      <c r="H61" s="154" t="s">
        <v>472</v>
      </c>
      <c r="I61" s="154" t="s">
        <v>472</v>
      </c>
      <c r="J61" s="154"/>
    </row>
    <row r="62" spans="1:10">
      <c r="A62" s="164">
        <v>25625</v>
      </c>
      <c r="B62" s="154" t="s">
        <v>472</v>
      </c>
      <c r="C62" s="154">
        <v>10.342000000000001</v>
      </c>
      <c r="D62" s="154">
        <v>4.2977999999999996</v>
      </c>
      <c r="E62" s="154">
        <v>4.0062499999999996</v>
      </c>
      <c r="F62" s="154" t="s">
        <v>472</v>
      </c>
      <c r="G62" s="154" t="s">
        <v>472</v>
      </c>
      <c r="H62" s="154" t="s">
        <v>472</v>
      </c>
      <c r="I62" s="154" t="s">
        <v>472</v>
      </c>
      <c r="J62" s="154"/>
    </row>
    <row r="63" spans="1:10">
      <c r="A63" s="164">
        <v>25626</v>
      </c>
      <c r="B63" s="154" t="s">
        <v>472</v>
      </c>
      <c r="C63" s="154">
        <v>10.361000000000001</v>
      </c>
      <c r="D63" s="154">
        <v>4.3034999999999997</v>
      </c>
      <c r="E63" s="154">
        <v>4.0112500000000004</v>
      </c>
      <c r="F63" s="154" t="s">
        <v>472</v>
      </c>
      <c r="G63" s="154" t="s">
        <v>472</v>
      </c>
      <c r="H63" s="154" t="s">
        <v>472</v>
      </c>
      <c r="I63" s="154" t="s">
        <v>472</v>
      </c>
      <c r="J63" s="154"/>
    </row>
    <row r="64" spans="1:10">
      <c r="A64" s="164">
        <v>25629</v>
      </c>
      <c r="B64" s="154" t="s">
        <v>472</v>
      </c>
      <c r="C64" s="154">
        <v>10.3575</v>
      </c>
      <c r="D64" s="154">
        <v>4.3030999999999997</v>
      </c>
      <c r="E64" s="154">
        <v>4.01</v>
      </c>
      <c r="F64" s="154" t="s">
        <v>472</v>
      </c>
      <c r="G64" s="154" t="s">
        <v>472</v>
      </c>
      <c r="H64" s="154" t="s">
        <v>472</v>
      </c>
      <c r="I64" s="154" t="s">
        <v>472</v>
      </c>
      <c r="J64" s="154"/>
    </row>
    <row r="65" spans="1:10">
      <c r="A65" s="164">
        <v>25630</v>
      </c>
      <c r="B65" s="154" t="s">
        <v>472</v>
      </c>
      <c r="C65" s="154">
        <v>10.3855</v>
      </c>
      <c r="D65" s="154">
        <v>4.3129999999999997</v>
      </c>
      <c r="E65" s="154">
        <v>4.0199999999999996</v>
      </c>
      <c r="F65" s="154" t="s">
        <v>472</v>
      </c>
      <c r="G65" s="154" t="s">
        <v>472</v>
      </c>
      <c r="H65" s="154" t="s">
        <v>472</v>
      </c>
      <c r="I65" s="154" t="s">
        <v>472</v>
      </c>
      <c r="J65" s="154"/>
    </row>
    <row r="66" spans="1:10">
      <c r="A66" s="164">
        <v>25631</v>
      </c>
      <c r="B66" s="154" t="s">
        <v>472</v>
      </c>
      <c r="C66" s="154">
        <v>10.381500000000001</v>
      </c>
      <c r="D66" s="154">
        <v>4.3105000000000002</v>
      </c>
      <c r="E66" s="154">
        <v>4.0175000000000001</v>
      </c>
      <c r="F66" s="154" t="s">
        <v>472</v>
      </c>
      <c r="G66" s="154" t="s">
        <v>472</v>
      </c>
      <c r="H66" s="154" t="s">
        <v>472</v>
      </c>
      <c r="I66" s="154" t="s">
        <v>472</v>
      </c>
      <c r="J66" s="154"/>
    </row>
    <row r="67" spans="1:10">
      <c r="A67" s="164">
        <v>25632</v>
      </c>
      <c r="B67" s="154" t="s">
        <v>472</v>
      </c>
      <c r="C67" s="154">
        <v>10.3665</v>
      </c>
      <c r="D67" s="154">
        <v>4.3065999999999995</v>
      </c>
      <c r="E67" s="154">
        <v>4.0132500000000002</v>
      </c>
      <c r="F67" s="154" t="s">
        <v>472</v>
      </c>
      <c r="G67" s="154" t="s">
        <v>472</v>
      </c>
      <c r="H67" s="154" t="s">
        <v>472</v>
      </c>
      <c r="I67" s="154" t="s">
        <v>472</v>
      </c>
      <c r="J67" s="154"/>
    </row>
    <row r="68" spans="1:10">
      <c r="A68" s="164">
        <v>25633</v>
      </c>
      <c r="B68" s="154" t="s">
        <v>472</v>
      </c>
      <c r="C68" s="154">
        <v>10.372</v>
      </c>
      <c r="D68" s="154">
        <v>4.3113999999999999</v>
      </c>
      <c r="E68" s="154">
        <v>4.0175000000000001</v>
      </c>
      <c r="F68" s="154" t="s">
        <v>472</v>
      </c>
      <c r="G68" s="154" t="s">
        <v>472</v>
      </c>
      <c r="H68" s="154" t="s">
        <v>472</v>
      </c>
      <c r="I68" s="154" t="s">
        <v>472</v>
      </c>
      <c r="J68" s="154"/>
    </row>
    <row r="69" spans="1:10">
      <c r="A69" s="164">
        <v>25636</v>
      </c>
      <c r="B69" s="154" t="s">
        <v>472</v>
      </c>
      <c r="C69" s="154">
        <v>10.3665</v>
      </c>
      <c r="D69" s="154">
        <v>4.3125</v>
      </c>
      <c r="E69" s="154">
        <v>4.0187499999999998</v>
      </c>
      <c r="F69" s="154" t="s">
        <v>472</v>
      </c>
      <c r="G69" s="154" t="s">
        <v>472</v>
      </c>
      <c r="H69" s="154" t="s">
        <v>472</v>
      </c>
      <c r="I69" s="154" t="s">
        <v>472</v>
      </c>
      <c r="J69" s="154"/>
    </row>
    <row r="70" spans="1:10">
      <c r="A70" s="164">
        <v>25637</v>
      </c>
      <c r="B70" s="154" t="s">
        <v>472</v>
      </c>
      <c r="C70" s="154">
        <v>10.3765</v>
      </c>
      <c r="D70" s="154">
        <v>4.3132000000000001</v>
      </c>
      <c r="E70" s="154">
        <v>4.0175000000000001</v>
      </c>
      <c r="F70" s="154" t="s">
        <v>472</v>
      </c>
      <c r="G70" s="154" t="s">
        <v>472</v>
      </c>
      <c r="H70" s="154" t="s">
        <v>472</v>
      </c>
      <c r="I70" s="154" t="s">
        <v>472</v>
      </c>
      <c r="J70" s="154"/>
    </row>
    <row r="71" spans="1:10">
      <c r="A71" s="164">
        <v>25638</v>
      </c>
      <c r="B71" s="154" t="s">
        <v>472</v>
      </c>
      <c r="C71" s="154">
        <v>10.371</v>
      </c>
      <c r="D71" s="154">
        <v>4.3097000000000003</v>
      </c>
      <c r="E71" s="154">
        <v>4.0162500000000003</v>
      </c>
      <c r="F71" s="154" t="s">
        <v>472</v>
      </c>
      <c r="G71" s="154" t="s">
        <v>472</v>
      </c>
      <c r="H71" s="154" t="s">
        <v>472</v>
      </c>
      <c r="I71" s="154" t="s">
        <v>472</v>
      </c>
      <c r="J71" s="154"/>
    </row>
    <row r="72" spans="1:10">
      <c r="A72" s="164">
        <v>25639</v>
      </c>
      <c r="B72" s="154" t="s">
        <v>472</v>
      </c>
      <c r="C72" s="154">
        <v>10.3645</v>
      </c>
      <c r="D72" s="154">
        <v>4.3083</v>
      </c>
      <c r="E72" s="154">
        <v>4.0149999999999997</v>
      </c>
      <c r="F72" s="154" t="s">
        <v>472</v>
      </c>
      <c r="G72" s="154" t="s">
        <v>472</v>
      </c>
      <c r="H72" s="154" t="s">
        <v>472</v>
      </c>
      <c r="I72" s="154" t="s">
        <v>472</v>
      </c>
      <c r="J72" s="154"/>
    </row>
    <row r="73" spans="1:10">
      <c r="A73" s="164">
        <v>25640</v>
      </c>
      <c r="B73" s="154" t="s">
        <v>472</v>
      </c>
      <c r="C73" s="154">
        <v>10.36</v>
      </c>
      <c r="D73" s="154">
        <v>4.3062000000000005</v>
      </c>
      <c r="E73" s="154">
        <v>4.0132500000000002</v>
      </c>
      <c r="F73" s="154" t="s">
        <v>472</v>
      </c>
      <c r="G73" s="154" t="s">
        <v>472</v>
      </c>
      <c r="H73" s="154" t="s">
        <v>472</v>
      </c>
      <c r="I73" s="154" t="s">
        <v>472</v>
      </c>
      <c r="J73" s="154"/>
    </row>
    <row r="74" spans="1:10">
      <c r="A74" s="164">
        <v>25643</v>
      </c>
      <c r="B74" s="154" t="s">
        <v>472</v>
      </c>
      <c r="C74" s="154">
        <v>10.363</v>
      </c>
      <c r="D74" s="154">
        <v>4.3071999999999999</v>
      </c>
      <c r="E74" s="154">
        <v>4.0149999999999997</v>
      </c>
      <c r="F74" s="154" t="s">
        <v>472</v>
      </c>
      <c r="G74" s="154" t="s">
        <v>472</v>
      </c>
      <c r="H74" s="154" t="s">
        <v>472</v>
      </c>
      <c r="I74" s="154" t="s">
        <v>472</v>
      </c>
      <c r="J74" s="154"/>
    </row>
    <row r="75" spans="1:10">
      <c r="A75" s="164">
        <v>25644</v>
      </c>
      <c r="B75" s="154" t="s">
        <v>472</v>
      </c>
      <c r="C75" s="154">
        <v>10.359500000000001</v>
      </c>
      <c r="D75" s="154">
        <v>4.3079999999999998</v>
      </c>
      <c r="E75" s="154">
        <v>4.0149999999999997</v>
      </c>
      <c r="F75" s="154" t="s">
        <v>472</v>
      </c>
      <c r="G75" s="154" t="s">
        <v>472</v>
      </c>
      <c r="H75" s="154" t="s">
        <v>472</v>
      </c>
      <c r="I75" s="154" t="s">
        <v>472</v>
      </c>
      <c r="J75" s="154"/>
    </row>
    <row r="76" spans="1:10">
      <c r="A76" s="164">
        <v>25645</v>
      </c>
      <c r="B76" s="154" t="s">
        <v>472</v>
      </c>
      <c r="C76" s="154">
        <v>10.3645</v>
      </c>
      <c r="D76" s="154">
        <v>4.3080999999999996</v>
      </c>
      <c r="E76" s="154">
        <v>4.0149999999999997</v>
      </c>
      <c r="F76" s="154" t="s">
        <v>472</v>
      </c>
      <c r="G76" s="154" t="s">
        <v>472</v>
      </c>
      <c r="H76" s="154" t="s">
        <v>472</v>
      </c>
      <c r="I76" s="154" t="s">
        <v>472</v>
      </c>
      <c r="J76" s="154"/>
    </row>
    <row r="77" spans="1:10">
      <c r="A77" s="164">
        <v>25646</v>
      </c>
      <c r="B77" s="154" t="s">
        <v>472</v>
      </c>
      <c r="C77" s="154">
        <v>10.3705</v>
      </c>
      <c r="D77" s="154">
        <v>4.3123000000000005</v>
      </c>
      <c r="E77" s="154">
        <v>4.0199999999999996</v>
      </c>
      <c r="F77" s="154" t="s">
        <v>472</v>
      </c>
      <c r="G77" s="154" t="s">
        <v>472</v>
      </c>
      <c r="H77" s="154" t="s">
        <v>472</v>
      </c>
      <c r="I77" s="154" t="s">
        <v>472</v>
      </c>
      <c r="J77" s="154"/>
    </row>
    <row r="78" spans="1:10">
      <c r="A78" s="164">
        <v>25647</v>
      </c>
      <c r="B78" s="154" t="s">
        <v>472</v>
      </c>
      <c r="C78" s="154">
        <v>10.369</v>
      </c>
      <c r="D78" s="154">
        <v>4.3112000000000004</v>
      </c>
      <c r="E78" s="154">
        <v>4.0175000000000001</v>
      </c>
      <c r="F78" s="154" t="s">
        <v>472</v>
      </c>
      <c r="G78" s="154" t="s">
        <v>472</v>
      </c>
      <c r="H78" s="154" t="s">
        <v>472</v>
      </c>
      <c r="I78" s="154" t="s">
        <v>472</v>
      </c>
      <c r="J78" s="154"/>
    </row>
    <row r="79" spans="1:10">
      <c r="A79" s="164">
        <v>25650</v>
      </c>
      <c r="B79" s="154" t="s">
        <v>472</v>
      </c>
      <c r="C79" s="154">
        <v>10.365</v>
      </c>
      <c r="D79" s="154">
        <v>4.3106</v>
      </c>
      <c r="E79" s="154">
        <v>4.0175000000000001</v>
      </c>
      <c r="F79" s="154" t="s">
        <v>472</v>
      </c>
      <c r="G79" s="154" t="s">
        <v>472</v>
      </c>
      <c r="H79" s="154" t="s">
        <v>472</v>
      </c>
      <c r="I79" s="154" t="s">
        <v>472</v>
      </c>
      <c r="J79" s="154"/>
    </row>
    <row r="80" spans="1:10">
      <c r="A80" s="164">
        <v>25651</v>
      </c>
      <c r="B80" s="154" t="s">
        <v>472</v>
      </c>
      <c r="C80" s="154">
        <v>10.368</v>
      </c>
      <c r="D80" s="154">
        <v>4.3109999999999999</v>
      </c>
      <c r="E80" s="154">
        <v>4.0175000000000001</v>
      </c>
      <c r="F80" s="154" t="s">
        <v>472</v>
      </c>
      <c r="G80" s="154" t="s">
        <v>472</v>
      </c>
      <c r="H80" s="154" t="s">
        <v>472</v>
      </c>
      <c r="I80" s="154" t="s">
        <v>472</v>
      </c>
      <c r="J80" s="154"/>
    </row>
    <row r="81" spans="1:10">
      <c r="A81" s="164">
        <v>25652</v>
      </c>
      <c r="B81" s="154" t="s">
        <v>472</v>
      </c>
      <c r="C81" s="154">
        <v>10.358499999999999</v>
      </c>
      <c r="D81" s="154">
        <v>4.3064999999999998</v>
      </c>
      <c r="E81" s="154">
        <v>4.0132500000000002</v>
      </c>
      <c r="F81" s="154" t="s">
        <v>472</v>
      </c>
      <c r="G81" s="154" t="s">
        <v>472</v>
      </c>
      <c r="H81" s="154" t="s">
        <v>472</v>
      </c>
      <c r="I81" s="154" t="s">
        <v>472</v>
      </c>
      <c r="J81" s="154"/>
    </row>
    <row r="82" spans="1:10">
      <c r="A82" s="164">
        <v>25653</v>
      </c>
      <c r="B82" s="154" t="s">
        <v>472</v>
      </c>
      <c r="C82" s="154">
        <v>10.3665</v>
      </c>
      <c r="D82" s="154">
        <v>4.3082000000000003</v>
      </c>
      <c r="E82" s="154">
        <v>4.0149999999999997</v>
      </c>
      <c r="F82" s="154" t="s">
        <v>472</v>
      </c>
      <c r="G82" s="154" t="s">
        <v>472</v>
      </c>
      <c r="H82" s="154" t="s">
        <v>472</v>
      </c>
      <c r="I82" s="154" t="s">
        <v>472</v>
      </c>
      <c r="J82" s="154"/>
    </row>
    <row r="83" spans="1:10">
      <c r="A83" s="164">
        <v>25654</v>
      </c>
      <c r="B83" s="154" t="s">
        <v>472</v>
      </c>
      <c r="C83" s="154" t="s">
        <v>472</v>
      </c>
      <c r="D83" s="154" t="s">
        <v>472</v>
      </c>
      <c r="E83" s="154" t="s">
        <v>472</v>
      </c>
      <c r="F83" s="154" t="s">
        <v>472</v>
      </c>
      <c r="G83" s="154" t="s">
        <v>472</v>
      </c>
      <c r="H83" s="154" t="s">
        <v>472</v>
      </c>
      <c r="I83" s="154" t="s">
        <v>472</v>
      </c>
      <c r="J83" s="154"/>
    </row>
    <row r="84" spans="1:10">
      <c r="A84" s="164">
        <v>25657</v>
      </c>
      <c r="B84" s="154" t="s">
        <v>472</v>
      </c>
      <c r="C84" s="154" t="s">
        <v>472</v>
      </c>
      <c r="D84" s="154" t="s">
        <v>472</v>
      </c>
      <c r="E84" s="154" t="s">
        <v>472</v>
      </c>
      <c r="F84" s="154" t="s">
        <v>472</v>
      </c>
      <c r="G84" s="154" t="s">
        <v>472</v>
      </c>
      <c r="H84" s="154" t="s">
        <v>472</v>
      </c>
      <c r="I84" s="154" t="s">
        <v>472</v>
      </c>
      <c r="J84" s="154"/>
    </row>
    <row r="85" spans="1:10">
      <c r="A85" s="164">
        <v>25658</v>
      </c>
      <c r="B85" s="154" t="s">
        <v>472</v>
      </c>
      <c r="C85" s="154">
        <v>10.37</v>
      </c>
      <c r="D85" s="154">
        <v>4.3090000000000002</v>
      </c>
      <c r="E85" s="154">
        <v>4.0162500000000003</v>
      </c>
      <c r="F85" s="154" t="s">
        <v>472</v>
      </c>
      <c r="G85" s="154" t="s">
        <v>472</v>
      </c>
      <c r="H85" s="154" t="s">
        <v>472</v>
      </c>
      <c r="I85" s="154" t="s">
        <v>472</v>
      </c>
      <c r="J85" s="154"/>
    </row>
    <row r="86" spans="1:10">
      <c r="A86" s="164">
        <v>25659</v>
      </c>
      <c r="B86" s="154" t="s">
        <v>472</v>
      </c>
      <c r="C86" s="154">
        <v>10.365</v>
      </c>
      <c r="D86" s="154">
        <v>4.3056999999999999</v>
      </c>
      <c r="E86" s="154">
        <v>4.0137499999999999</v>
      </c>
      <c r="F86" s="154" t="s">
        <v>472</v>
      </c>
      <c r="G86" s="154" t="s">
        <v>472</v>
      </c>
      <c r="H86" s="154" t="s">
        <v>472</v>
      </c>
      <c r="I86" s="154" t="s">
        <v>472</v>
      </c>
      <c r="J86" s="154"/>
    </row>
    <row r="87" spans="1:10">
      <c r="A87" s="164">
        <v>25660</v>
      </c>
      <c r="B87" s="154" t="s">
        <v>472</v>
      </c>
      <c r="C87" s="154">
        <v>10.358499999999999</v>
      </c>
      <c r="D87" s="154">
        <v>4.3040000000000003</v>
      </c>
      <c r="E87" s="154">
        <v>4.0112500000000004</v>
      </c>
      <c r="F87" s="154" t="s">
        <v>472</v>
      </c>
      <c r="G87" s="154" t="s">
        <v>472</v>
      </c>
      <c r="H87" s="154" t="s">
        <v>472</v>
      </c>
      <c r="I87" s="154" t="s">
        <v>472</v>
      </c>
      <c r="J87" s="154"/>
    </row>
    <row r="88" spans="1:10">
      <c r="A88" s="164">
        <v>25661</v>
      </c>
      <c r="B88" s="154" t="s">
        <v>472</v>
      </c>
      <c r="C88" s="154">
        <v>10.3605</v>
      </c>
      <c r="D88" s="154">
        <v>4.3047000000000004</v>
      </c>
      <c r="E88" s="154">
        <v>4.0125000000000002</v>
      </c>
      <c r="F88" s="154" t="s">
        <v>472</v>
      </c>
      <c r="G88" s="154" t="s">
        <v>472</v>
      </c>
      <c r="H88" s="154" t="s">
        <v>472</v>
      </c>
      <c r="I88" s="154" t="s">
        <v>472</v>
      </c>
      <c r="J88" s="154"/>
    </row>
    <row r="89" spans="1:10">
      <c r="A89" s="164">
        <v>25664</v>
      </c>
      <c r="B89" s="154" t="s">
        <v>472</v>
      </c>
      <c r="C89" s="154">
        <v>10.3605</v>
      </c>
      <c r="D89" s="154">
        <v>4.3068</v>
      </c>
      <c r="E89" s="154">
        <v>4.0137499999999999</v>
      </c>
      <c r="F89" s="154" t="s">
        <v>472</v>
      </c>
      <c r="G89" s="154" t="s">
        <v>472</v>
      </c>
      <c r="H89" s="154" t="s">
        <v>472</v>
      </c>
      <c r="I89" s="154" t="s">
        <v>472</v>
      </c>
      <c r="J89" s="154"/>
    </row>
    <row r="90" spans="1:10">
      <c r="A90" s="164">
        <v>25665</v>
      </c>
      <c r="B90" s="154" t="s">
        <v>472</v>
      </c>
      <c r="C90" s="154">
        <v>10.36</v>
      </c>
      <c r="D90" s="154">
        <v>4.3070000000000004</v>
      </c>
      <c r="E90" s="154">
        <v>4.0137499999999999</v>
      </c>
      <c r="F90" s="154" t="s">
        <v>472</v>
      </c>
      <c r="G90" s="154" t="s">
        <v>472</v>
      </c>
      <c r="H90" s="154" t="s">
        <v>472</v>
      </c>
      <c r="I90" s="154" t="s">
        <v>472</v>
      </c>
      <c r="J90" s="154"/>
    </row>
    <row r="91" spans="1:10">
      <c r="A91" s="164">
        <v>25666</v>
      </c>
      <c r="B91" s="154" t="s">
        <v>472</v>
      </c>
      <c r="C91" s="154">
        <v>10.353</v>
      </c>
      <c r="D91" s="154">
        <v>4.3018000000000001</v>
      </c>
      <c r="E91" s="154">
        <v>4.00875</v>
      </c>
      <c r="F91" s="154" t="s">
        <v>472</v>
      </c>
      <c r="G91" s="154" t="s">
        <v>472</v>
      </c>
      <c r="H91" s="154" t="s">
        <v>472</v>
      </c>
      <c r="I91" s="154" t="s">
        <v>472</v>
      </c>
      <c r="J91" s="154"/>
    </row>
    <row r="92" spans="1:10">
      <c r="A92" s="164">
        <v>25667</v>
      </c>
      <c r="B92" s="154" t="s">
        <v>472</v>
      </c>
      <c r="C92" s="154">
        <v>10.345000000000001</v>
      </c>
      <c r="D92" s="154">
        <v>4.3004999999999995</v>
      </c>
      <c r="E92" s="154">
        <v>4.0062499999999996</v>
      </c>
      <c r="F92" s="154" t="s">
        <v>472</v>
      </c>
      <c r="G92" s="154" t="s">
        <v>472</v>
      </c>
      <c r="H92" s="154" t="s">
        <v>472</v>
      </c>
      <c r="I92" s="154" t="s">
        <v>472</v>
      </c>
      <c r="J92" s="154"/>
    </row>
    <row r="93" spans="1:10">
      <c r="A93" s="164">
        <v>25668</v>
      </c>
      <c r="B93" s="154" t="s">
        <v>472</v>
      </c>
      <c r="C93" s="154">
        <v>10.347</v>
      </c>
      <c r="D93" s="154">
        <v>4.3014000000000001</v>
      </c>
      <c r="E93" s="154">
        <v>4.0062499999999996</v>
      </c>
      <c r="F93" s="154" t="s">
        <v>472</v>
      </c>
      <c r="G93" s="154" t="s">
        <v>472</v>
      </c>
      <c r="H93" s="154" t="s">
        <v>472</v>
      </c>
      <c r="I93" s="154" t="s">
        <v>472</v>
      </c>
      <c r="J93" s="154"/>
    </row>
    <row r="94" spans="1:10">
      <c r="A94" s="164">
        <v>25671</v>
      </c>
      <c r="B94" s="154" t="s">
        <v>472</v>
      </c>
      <c r="C94" s="154">
        <v>10.352</v>
      </c>
      <c r="D94" s="154">
        <v>4.3019999999999996</v>
      </c>
      <c r="E94" s="154">
        <v>4.0075000000000003</v>
      </c>
      <c r="F94" s="154" t="s">
        <v>472</v>
      </c>
      <c r="G94" s="154" t="s">
        <v>472</v>
      </c>
      <c r="H94" s="154" t="s">
        <v>472</v>
      </c>
      <c r="I94" s="154" t="s">
        <v>472</v>
      </c>
      <c r="J94" s="154"/>
    </row>
    <row r="95" spans="1:10">
      <c r="A95" s="164">
        <v>25672</v>
      </c>
      <c r="B95" s="154" t="s">
        <v>472</v>
      </c>
      <c r="C95" s="154">
        <v>10.346500000000001</v>
      </c>
      <c r="D95" s="154">
        <v>4.3003999999999998</v>
      </c>
      <c r="E95" s="154">
        <v>4.0062499999999996</v>
      </c>
      <c r="F95" s="154" t="s">
        <v>472</v>
      </c>
      <c r="G95" s="154" t="s">
        <v>472</v>
      </c>
      <c r="H95" s="154" t="s">
        <v>472</v>
      </c>
      <c r="I95" s="154" t="s">
        <v>472</v>
      </c>
      <c r="J95" s="154"/>
    </row>
    <row r="96" spans="1:10">
      <c r="A96" s="164">
        <v>25673</v>
      </c>
      <c r="B96" s="154" t="s">
        <v>472</v>
      </c>
      <c r="C96" s="154">
        <v>10.3485</v>
      </c>
      <c r="D96" s="154">
        <v>4.2998000000000003</v>
      </c>
      <c r="E96" s="154">
        <v>4.0075000000000003</v>
      </c>
      <c r="F96" s="154" t="s">
        <v>472</v>
      </c>
      <c r="G96" s="154" t="s">
        <v>472</v>
      </c>
      <c r="H96" s="154" t="s">
        <v>472</v>
      </c>
      <c r="I96" s="154" t="s">
        <v>472</v>
      </c>
      <c r="J96" s="154"/>
    </row>
    <row r="97" spans="1:10">
      <c r="A97" s="164">
        <v>25674</v>
      </c>
      <c r="B97" s="154" t="s">
        <v>472</v>
      </c>
      <c r="C97" s="154">
        <v>10.349</v>
      </c>
      <c r="D97" s="154">
        <v>4.3010000000000002</v>
      </c>
      <c r="E97" s="154">
        <v>4.00875</v>
      </c>
      <c r="F97" s="154" t="s">
        <v>472</v>
      </c>
      <c r="G97" s="154" t="s">
        <v>472</v>
      </c>
      <c r="H97" s="154" t="s">
        <v>472</v>
      </c>
      <c r="I97" s="154" t="s">
        <v>472</v>
      </c>
      <c r="J97" s="154"/>
    </row>
    <row r="98" spans="1:10">
      <c r="A98" s="164">
        <v>25675</v>
      </c>
      <c r="B98" s="154" t="s">
        <v>472</v>
      </c>
      <c r="C98" s="154">
        <v>10.349</v>
      </c>
      <c r="D98" s="154">
        <v>4.3010000000000002</v>
      </c>
      <c r="E98" s="154">
        <v>4.00875</v>
      </c>
      <c r="F98" s="154" t="s">
        <v>472</v>
      </c>
      <c r="G98" s="154" t="s">
        <v>472</v>
      </c>
      <c r="H98" s="154" t="s">
        <v>472</v>
      </c>
      <c r="I98" s="154" t="s">
        <v>472</v>
      </c>
      <c r="J98" s="154"/>
    </row>
    <row r="99" spans="1:10">
      <c r="A99" s="164">
        <v>25678</v>
      </c>
      <c r="B99" s="154" t="s">
        <v>472</v>
      </c>
      <c r="C99" s="154">
        <v>10.349</v>
      </c>
      <c r="D99" s="154">
        <v>4.3007</v>
      </c>
      <c r="E99" s="154">
        <v>4.00875</v>
      </c>
      <c r="F99" s="154" t="s">
        <v>472</v>
      </c>
      <c r="G99" s="154" t="s">
        <v>472</v>
      </c>
      <c r="H99" s="154" t="s">
        <v>472</v>
      </c>
      <c r="I99" s="154" t="s">
        <v>472</v>
      </c>
      <c r="J99" s="154"/>
    </row>
    <row r="100" spans="1:10">
      <c r="A100" s="164">
        <v>25679</v>
      </c>
      <c r="B100" s="154" t="s">
        <v>472</v>
      </c>
      <c r="C100" s="154">
        <v>10.343999999999999</v>
      </c>
      <c r="D100" s="154">
        <v>4.2990000000000004</v>
      </c>
      <c r="E100" s="154">
        <v>4.0075000000000003</v>
      </c>
      <c r="F100" s="154" t="s">
        <v>472</v>
      </c>
      <c r="G100" s="154" t="s">
        <v>472</v>
      </c>
      <c r="H100" s="154" t="s">
        <v>472</v>
      </c>
      <c r="I100" s="154" t="s">
        <v>472</v>
      </c>
      <c r="J100" s="154"/>
    </row>
    <row r="101" spans="1:10">
      <c r="A101" s="164">
        <v>25680</v>
      </c>
      <c r="B101" s="154" t="s">
        <v>472</v>
      </c>
      <c r="C101" s="154">
        <v>10.349</v>
      </c>
      <c r="D101" s="154">
        <v>4.2991000000000001</v>
      </c>
      <c r="E101" s="154">
        <v>4.0075000000000003</v>
      </c>
      <c r="F101" s="154" t="s">
        <v>472</v>
      </c>
      <c r="G101" s="154" t="s">
        <v>472</v>
      </c>
      <c r="H101" s="154" t="s">
        <v>472</v>
      </c>
      <c r="I101" s="154" t="s">
        <v>472</v>
      </c>
      <c r="J101" s="154"/>
    </row>
    <row r="102" spans="1:10">
      <c r="A102" s="164">
        <v>25681</v>
      </c>
      <c r="B102" s="154" t="s">
        <v>472</v>
      </c>
      <c r="C102" s="154">
        <v>10.3445</v>
      </c>
      <c r="D102" s="154">
        <v>4.2990000000000004</v>
      </c>
      <c r="E102" s="154">
        <v>4.0062499999999996</v>
      </c>
      <c r="F102" s="154" t="s">
        <v>472</v>
      </c>
      <c r="G102" s="154" t="s">
        <v>472</v>
      </c>
      <c r="H102" s="154" t="s">
        <v>472</v>
      </c>
      <c r="I102" s="154" t="s">
        <v>472</v>
      </c>
      <c r="J102" s="154"/>
    </row>
    <row r="103" spans="1:10">
      <c r="A103" s="164">
        <v>25682</v>
      </c>
      <c r="B103" s="154" t="s">
        <v>472</v>
      </c>
      <c r="C103" s="154">
        <v>10.343500000000001</v>
      </c>
      <c r="D103" s="154">
        <v>4.2994000000000003</v>
      </c>
      <c r="E103" s="154">
        <v>4.0075000000000003</v>
      </c>
      <c r="F103" s="154" t="s">
        <v>472</v>
      </c>
      <c r="G103" s="154" t="s">
        <v>472</v>
      </c>
      <c r="H103" s="154" t="s">
        <v>472</v>
      </c>
      <c r="I103" s="154" t="s">
        <v>472</v>
      </c>
      <c r="J103" s="154"/>
    </row>
    <row r="104" spans="1:10">
      <c r="A104" s="164">
        <v>25685</v>
      </c>
      <c r="B104" s="154" t="s">
        <v>472</v>
      </c>
      <c r="C104" s="154">
        <v>10.3415</v>
      </c>
      <c r="D104" s="154">
        <v>4.2990000000000004</v>
      </c>
      <c r="E104" s="154">
        <v>4.0075000000000003</v>
      </c>
      <c r="F104" s="154" t="s">
        <v>472</v>
      </c>
      <c r="G104" s="154" t="s">
        <v>472</v>
      </c>
      <c r="H104" s="154" t="s">
        <v>472</v>
      </c>
      <c r="I104" s="154" t="s">
        <v>472</v>
      </c>
      <c r="J104" s="154"/>
    </row>
    <row r="105" spans="1:10">
      <c r="A105" s="164">
        <v>25686</v>
      </c>
      <c r="B105" s="154" t="s">
        <v>472</v>
      </c>
      <c r="C105" s="154">
        <v>10.3355</v>
      </c>
      <c r="D105" s="154">
        <v>4.2976000000000001</v>
      </c>
      <c r="E105" s="154">
        <v>4.0049999999999999</v>
      </c>
      <c r="F105" s="154" t="s">
        <v>472</v>
      </c>
      <c r="G105" s="154" t="s">
        <v>472</v>
      </c>
      <c r="H105" s="154" t="s">
        <v>472</v>
      </c>
      <c r="I105" s="154" t="s">
        <v>472</v>
      </c>
      <c r="J105" s="154"/>
    </row>
    <row r="106" spans="1:10">
      <c r="A106" s="164">
        <v>25687</v>
      </c>
      <c r="B106" s="154" t="s">
        <v>472</v>
      </c>
      <c r="C106" s="154">
        <v>10.349500000000001</v>
      </c>
      <c r="D106" s="154">
        <v>4.3014999999999999</v>
      </c>
      <c r="E106" s="154">
        <v>4.00875</v>
      </c>
      <c r="F106" s="154" t="s">
        <v>472</v>
      </c>
      <c r="G106" s="154" t="s">
        <v>472</v>
      </c>
      <c r="H106" s="154" t="s">
        <v>472</v>
      </c>
      <c r="I106" s="154" t="s">
        <v>472</v>
      </c>
      <c r="J106" s="154"/>
    </row>
    <row r="107" spans="1:10">
      <c r="A107" s="164">
        <v>25688</v>
      </c>
      <c r="B107" s="154" t="s">
        <v>472</v>
      </c>
      <c r="C107" s="154">
        <v>10.346</v>
      </c>
      <c r="D107" s="154">
        <v>4.3015999999999996</v>
      </c>
      <c r="E107" s="154">
        <v>4.00875</v>
      </c>
      <c r="F107" s="154" t="s">
        <v>472</v>
      </c>
      <c r="G107" s="154" t="s">
        <v>472</v>
      </c>
      <c r="H107" s="154" t="s">
        <v>472</v>
      </c>
      <c r="I107" s="154" t="s">
        <v>472</v>
      </c>
      <c r="J107" s="154"/>
    </row>
    <row r="108" spans="1:10">
      <c r="A108" s="164">
        <v>25689</v>
      </c>
      <c r="B108" s="154" t="s">
        <v>472</v>
      </c>
      <c r="C108" s="154" t="s">
        <v>472</v>
      </c>
      <c r="D108" s="154" t="s">
        <v>472</v>
      </c>
      <c r="E108" s="154" t="s">
        <v>472</v>
      </c>
      <c r="F108" s="154" t="s">
        <v>472</v>
      </c>
      <c r="G108" s="154" t="s">
        <v>472</v>
      </c>
      <c r="H108" s="154" t="s">
        <v>472</v>
      </c>
      <c r="I108" s="154" t="s">
        <v>472</v>
      </c>
      <c r="J108" s="154"/>
    </row>
    <row r="109" spans="1:10">
      <c r="A109" s="164">
        <v>25692</v>
      </c>
      <c r="B109" s="154" t="s">
        <v>472</v>
      </c>
      <c r="C109" s="154">
        <v>10.343500000000001</v>
      </c>
      <c r="D109" s="154">
        <v>4.3004999999999995</v>
      </c>
      <c r="E109" s="154">
        <v>4.00875</v>
      </c>
      <c r="F109" s="154" t="s">
        <v>472</v>
      </c>
      <c r="G109" s="154" t="s">
        <v>472</v>
      </c>
      <c r="H109" s="154" t="s">
        <v>472</v>
      </c>
      <c r="I109" s="154" t="s">
        <v>472</v>
      </c>
      <c r="J109" s="154"/>
    </row>
    <row r="110" spans="1:10">
      <c r="A110" s="164">
        <v>25693</v>
      </c>
      <c r="B110" s="154" t="s">
        <v>472</v>
      </c>
      <c r="C110" s="154">
        <v>10.335000000000001</v>
      </c>
      <c r="D110" s="154">
        <v>4.2975000000000003</v>
      </c>
      <c r="E110" s="154">
        <v>4.0049999999999999</v>
      </c>
      <c r="F110" s="154" t="s">
        <v>472</v>
      </c>
      <c r="G110" s="154" t="s">
        <v>472</v>
      </c>
      <c r="H110" s="154" t="s">
        <v>472</v>
      </c>
      <c r="I110" s="154" t="s">
        <v>472</v>
      </c>
      <c r="J110" s="154"/>
    </row>
    <row r="111" spans="1:10">
      <c r="A111" s="164">
        <v>25694</v>
      </c>
      <c r="B111" s="154" t="s">
        <v>472</v>
      </c>
      <c r="C111" s="154">
        <v>10.34</v>
      </c>
      <c r="D111" s="154">
        <v>4.298</v>
      </c>
      <c r="E111" s="154">
        <v>4.0062499999999996</v>
      </c>
      <c r="F111" s="154" t="s">
        <v>472</v>
      </c>
      <c r="G111" s="154" t="s">
        <v>472</v>
      </c>
      <c r="H111" s="154" t="s">
        <v>472</v>
      </c>
      <c r="I111" s="154" t="s">
        <v>472</v>
      </c>
      <c r="J111" s="154"/>
    </row>
    <row r="112" spans="1:10">
      <c r="A112" s="164">
        <v>25695</v>
      </c>
      <c r="B112" s="154" t="s">
        <v>472</v>
      </c>
      <c r="C112" s="154" t="s">
        <v>472</v>
      </c>
      <c r="D112" s="154" t="s">
        <v>472</v>
      </c>
      <c r="E112" s="154" t="s">
        <v>472</v>
      </c>
      <c r="F112" s="154" t="s">
        <v>472</v>
      </c>
      <c r="G112" s="154" t="s">
        <v>472</v>
      </c>
      <c r="H112" s="154" t="s">
        <v>472</v>
      </c>
      <c r="I112" s="154" t="s">
        <v>472</v>
      </c>
      <c r="J112" s="154"/>
    </row>
    <row r="113" spans="1:10">
      <c r="A113" s="164">
        <v>25696</v>
      </c>
      <c r="B113" s="154" t="s">
        <v>472</v>
      </c>
      <c r="C113" s="154">
        <v>10.335000000000001</v>
      </c>
      <c r="D113" s="154">
        <v>4.2969999999999997</v>
      </c>
      <c r="E113" s="154">
        <v>4.0049999999999999</v>
      </c>
      <c r="F113" s="154" t="s">
        <v>472</v>
      </c>
      <c r="G113" s="154" t="s">
        <v>472</v>
      </c>
      <c r="H113" s="154" t="s">
        <v>472</v>
      </c>
      <c r="I113" s="154" t="s">
        <v>472</v>
      </c>
      <c r="J113" s="154"/>
    </row>
    <row r="114" spans="1:10">
      <c r="A114" s="164">
        <v>25699</v>
      </c>
      <c r="B114" s="154" t="s">
        <v>472</v>
      </c>
      <c r="C114" s="154">
        <v>10.337</v>
      </c>
      <c r="D114" s="154">
        <v>4.2975000000000003</v>
      </c>
      <c r="E114" s="154">
        <v>4.0049999999999999</v>
      </c>
      <c r="F114" s="154" t="s">
        <v>472</v>
      </c>
      <c r="G114" s="154" t="s">
        <v>472</v>
      </c>
      <c r="H114" s="154" t="s">
        <v>472</v>
      </c>
      <c r="I114" s="154" t="s">
        <v>472</v>
      </c>
      <c r="J114" s="154"/>
    </row>
    <row r="115" spans="1:10">
      <c r="A115" s="164">
        <v>25700</v>
      </c>
      <c r="B115" s="154" t="s">
        <v>472</v>
      </c>
      <c r="C115" s="154">
        <v>10.337</v>
      </c>
      <c r="D115" s="154">
        <v>4.2976999999999999</v>
      </c>
      <c r="E115" s="154">
        <v>4.0049999999999999</v>
      </c>
      <c r="F115" s="154" t="s">
        <v>472</v>
      </c>
      <c r="G115" s="154" t="s">
        <v>472</v>
      </c>
      <c r="H115" s="154" t="s">
        <v>472</v>
      </c>
      <c r="I115" s="154" t="s">
        <v>472</v>
      </c>
      <c r="J115" s="154"/>
    </row>
    <row r="116" spans="1:10">
      <c r="A116" s="164">
        <v>25701</v>
      </c>
      <c r="B116" s="154" t="s">
        <v>472</v>
      </c>
      <c r="C116" s="154">
        <v>10.356999999999999</v>
      </c>
      <c r="D116" s="154">
        <v>4.3045</v>
      </c>
      <c r="E116" s="154">
        <v>4.0112500000000004</v>
      </c>
      <c r="F116" s="154" t="s">
        <v>472</v>
      </c>
      <c r="G116" s="154" t="s">
        <v>472</v>
      </c>
      <c r="H116" s="154" t="s">
        <v>472</v>
      </c>
      <c r="I116" s="154" t="s">
        <v>472</v>
      </c>
      <c r="J116" s="154"/>
    </row>
    <row r="117" spans="1:10">
      <c r="A117" s="164">
        <v>25702</v>
      </c>
      <c r="B117" s="154" t="s">
        <v>472</v>
      </c>
      <c r="C117" s="154">
        <v>10.3735</v>
      </c>
      <c r="D117" s="154">
        <v>4.3123000000000005</v>
      </c>
      <c r="E117" s="154">
        <v>4.0187499999999998</v>
      </c>
      <c r="F117" s="154" t="s">
        <v>472</v>
      </c>
      <c r="G117" s="154" t="s">
        <v>472</v>
      </c>
      <c r="H117" s="154" t="s">
        <v>472</v>
      </c>
      <c r="I117" s="154" t="s">
        <v>472</v>
      </c>
      <c r="J117" s="154"/>
    </row>
    <row r="118" spans="1:10">
      <c r="A118" s="164">
        <v>25703</v>
      </c>
      <c r="B118" s="154" t="s">
        <v>472</v>
      </c>
      <c r="C118" s="154">
        <v>10.375500000000001</v>
      </c>
      <c r="D118" s="154">
        <v>4.3133999999999997</v>
      </c>
      <c r="E118" s="154">
        <v>4.0199999999999996</v>
      </c>
      <c r="F118" s="154" t="s">
        <v>472</v>
      </c>
      <c r="G118" s="154" t="s">
        <v>472</v>
      </c>
      <c r="H118" s="154" t="s">
        <v>472</v>
      </c>
      <c r="I118" s="154" t="s">
        <v>472</v>
      </c>
      <c r="J118" s="154"/>
    </row>
    <row r="119" spans="1:10">
      <c r="A119" s="164">
        <v>25706</v>
      </c>
      <c r="B119" s="154" t="s">
        <v>472</v>
      </c>
      <c r="C119" s="154" t="s">
        <v>472</v>
      </c>
      <c r="D119" s="154" t="s">
        <v>472</v>
      </c>
      <c r="E119" s="154" t="s">
        <v>472</v>
      </c>
      <c r="F119" s="154" t="s">
        <v>472</v>
      </c>
      <c r="G119" s="154" t="s">
        <v>472</v>
      </c>
      <c r="H119" s="154" t="s">
        <v>472</v>
      </c>
      <c r="I119" s="154" t="s">
        <v>472</v>
      </c>
      <c r="J119" s="154"/>
    </row>
    <row r="120" spans="1:10">
      <c r="A120" s="164">
        <v>25707</v>
      </c>
      <c r="B120" s="154" t="s">
        <v>472</v>
      </c>
      <c r="C120" s="154">
        <v>10.3735</v>
      </c>
      <c r="D120" s="154">
        <v>4.3159999999999998</v>
      </c>
      <c r="E120" s="154">
        <v>4.0225</v>
      </c>
      <c r="F120" s="154" t="s">
        <v>472</v>
      </c>
      <c r="G120" s="154" t="s">
        <v>472</v>
      </c>
      <c r="H120" s="154" t="s">
        <v>472</v>
      </c>
      <c r="I120" s="154" t="s">
        <v>472</v>
      </c>
      <c r="J120" s="154"/>
    </row>
    <row r="121" spans="1:10">
      <c r="A121" s="164">
        <v>25708</v>
      </c>
      <c r="B121" s="154" t="s">
        <v>472</v>
      </c>
      <c r="C121" s="154">
        <v>10.387499999999999</v>
      </c>
      <c r="D121" s="154">
        <v>4.3216999999999999</v>
      </c>
      <c r="E121" s="154">
        <v>4.0274999999999999</v>
      </c>
      <c r="F121" s="154" t="s">
        <v>472</v>
      </c>
      <c r="G121" s="154" t="s">
        <v>472</v>
      </c>
      <c r="H121" s="154" t="s">
        <v>472</v>
      </c>
      <c r="I121" s="154" t="s">
        <v>472</v>
      </c>
      <c r="J121" s="154"/>
    </row>
    <row r="122" spans="1:10">
      <c r="A122" s="164">
        <v>25709</v>
      </c>
      <c r="B122" s="154" t="s">
        <v>472</v>
      </c>
      <c r="C122" s="154">
        <v>10.377000000000001</v>
      </c>
      <c r="D122" s="154">
        <v>4.3193999999999999</v>
      </c>
      <c r="E122" s="154">
        <v>4.0262500000000001</v>
      </c>
      <c r="F122" s="154" t="s">
        <v>472</v>
      </c>
      <c r="G122" s="154" t="s">
        <v>472</v>
      </c>
      <c r="H122" s="154" t="s">
        <v>472</v>
      </c>
      <c r="I122" s="154" t="s">
        <v>472</v>
      </c>
      <c r="J122" s="154"/>
    </row>
    <row r="123" spans="1:10">
      <c r="A123" s="164">
        <v>25710</v>
      </c>
      <c r="B123" s="154" t="s">
        <v>472</v>
      </c>
      <c r="C123" s="154">
        <v>10.363</v>
      </c>
      <c r="D123" s="154">
        <v>4.3171999999999997</v>
      </c>
      <c r="E123" s="154">
        <v>4.0237499999999997</v>
      </c>
      <c r="F123" s="154" t="s">
        <v>472</v>
      </c>
      <c r="G123" s="154" t="s">
        <v>472</v>
      </c>
      <c r="H123" s="154" t="s">
        <v>472</v>
      </c>
      <c r="I123" s="154" t="s">
        <v>472</v>
      </c>
      <c r="J123" s="154"/>
    </row>
    <row r="124" spans="1:10">
      <c r="A124" s="164">
        <v>25713</v>
      </c>
      <c r="B124" s="154" t="s">
        <v>472</v>
      </c>
      <c r="C124" s="154">
        <v>10.358000000000001</v>
      </c>
      <c r="D124" s="154">
        <v>4.3148</v>
      </c>
      <c r="E124" s="154">
        <v>4.0225</v>
      </c>
      <c r="F124" s="154" t="s">
        <v>472</v>
      </c>
      <c r="G124" s="154" t="s">
        <v>472</v>
      </c>
      <c r="H124" s="154" t="s">
        <v>472</v>
      </c>
      <c r="I124" s="154" t="s">
        <v>472</v>
      </c>
      <c r="J124" s="154"/>
    </row>
    <row r="125" spans="1:10">
      <c r="A125" s="164">
        <v>25714</v>
      </c>
      <c r="B125" s="154" t="s">
        <v>472</v>
      </c>
      <c r="C125" s="154">
        <v>10.3515</v>
      </c>
      <c r="D125" s="154">
        <v>4.3120000000000003</v>
      </c>
      <c r="E125" s="154">
        <v>4.0187499999999998</v>
      </c>
      <c r="F125" s="154" t="s">
        <v>472</v>
      </c>
      <c r="G125" s="154" t="s">
        <v>472</v>
      </c>
      <c r="H125" s="154" t="s">
        <v>472</v>
      </c>
      <c r="I125" s="154" t="s">
        <v>472</v>
      </c>
      <c r="J125" s="154"/>
    </row>
    <row r="126" spans="1:10">
      <c r="A126" s="164">
        <v>25715</v>
      </c>
      <c r="B126" s="154" t="s">
        <v>472</v>
      </c>
      <c r="C126" s="154">
        <v>10.3635</v>
      </c>
      <c r="D126" s="154">
        <v>4.3141999999999996</v>
      </c>
      <c r="E126" s="154">
        <v>4.0187499999999998</v>
      </c>
      <c r="F126" s="154" t="s">
        <v>472</v>
      </c>
      <c r="G126" s="154" t="s">
        <v>472</v>
      </c>
      <c r="H126" s="154" t="s">
        <v>472</v>
      </c>
      <c r="I126" s="154" t="s">
        <v>472</v>
      </c>
      <c r="J126" s="154"/>
    </row>
    <row r="127" spans="1:10">
      <c r="A127" s="164">
        <v>25716</v>
      </c>
      <c r="B127" s="154" t="s">
        <v>472</v>
      </c>
      <c r="C127" s="154">
        <v>10.3865</v>
      </c>
      <c r="D127" s="154">
        <v>4.3236999999999997</v>
      </c>
      <c r="E127" s="154">
        <v>4.0237499999999997</v>
      </c>
      <c r="F127" s="154" t="s">
        <v>472</v>
      </c>
      <c r="G127" s="154" t="s">
        <v>472</v>
      </c>
      <c r="H127" s="154" t="s">
        <v>472</v>
      </c>
      <c r="I127" s="154" t="s">
        <v>472</v>
      </c>
      <c r="J127" s="154"/>
    </row>
    <row r="128" spans="1:10">
      <c r="A128" s="164">
        <v>25717</v>
      </c>
      <c r="B128" s="154" t="s">
        <v>472</v>
      </c>
      <c r="C128" s="154">
        <v>10.381500000000001</v>
      </c>
      <c r="D128" s="154">
        <v>4.3231999999999999</v>
      </c>
      <c r="E128" s="154">
        <v>4.0237499999999997</v>
      </c>
      <c r="F128" s="154" t="s">
        <v>472</v>
      </c>
      <c r="G128" s="154" t="s">
        <v>472</v>
      </c>
      <c r="H128" s="154" t="s">
        <v>472</v>
      </c>
      <c r="I128" s="154" t="s">
        <v>472</v>
      </c>
      <c r="J128" s="154"/>
    </row>
    <row r="129" spans="1:10">
      <c r="A129" s="164">
        <v>25720</v>
      </c>
      <c r="B129" s="154" t="s">
        <v>472</v>
      </c>
      <c r="C129" s="154">
        <v>10.323</v>
      </c>
      <c r="D129" s="154">
        <v>4.3</v>
      </c>
      <c r="E129" s="154">
        <v>4.2350000000000003</v>
      </c>
      <c r="F129" s="154" t="s">
        <v>472</v>
      </c>
      <c r="G129" s="154" t="s">
        <v>472</v>
      </c>
      <c r="H129" s="154" t="s">
        <v>472</v>
      </c>
      <c r="I129" s="154" t="s">
        <v>472</v>
      </c>
      <c r="J129" s="154"/>
    </row>
    <row r="130" spans="1:10">
      <c r="A130" s="164">
        <v>25721</v>
      </c>
      <c r="B130" s="154" t="s">
        <v>472</v>
      </c>
      <c r="C130" s="154">
        <v>10.356999999999999</v>
      </c>
      <c r="D130" s="154">
        <v>4.3174999999999999</v>
      </c>
      <c r="E130" s="154">
        <v>4.18</v>
      </c>
      <c r="F130" s="154" t="s">
        <v>472</v>
      </c>
      <c r="G130" s="154" t="s">
        <v>472</v>
      </c>
      <c r="H130" s="154" t="s">
        <v>472</v>
      </c>
      <c r="I130" s="154" t="s">
        <v>472</v>
      </c>
      <c r="J130" s="154"/>
    </row>
    <row r="131" spans="1:10">
      <c r="A131" s="164">
        <v>25722</v>
      </c>
      <c r="B131" s="154" t="s">
        <v>472</v>
      </c>
      <c r="C131" s="154">
        <v>10.363</v>
      </c>
      <c r="D131" s="154">
        <v>4.3192000000000004</v>
      </c>
      <c r="E131" s="154">
        <v>4.1712499999999997</v>
      </c>
      <c r="F131" s="154" t="s">
        <v>472</v>
      </c>
      <c r="G131" s="154" t="s">
        <v>472</v>
      </c>
      <c r="H131" s="154" t="s">
        <v>472</v>
      </c>
      <c r="I131" s="154" t="s">
        <v>472</v>
      </c>
      <c r="J131" s="154"/>
    </row>
    <row r="132" spans="1:10">
      <c r="A132" s="164">
        <v>25723</v>
      </c>
      <c r="B132" s="154" t="s">
        <v>472</v>
      </c>
      <c r="C132" s="154">
        <v>10.349</v>
      </c>
      <c r="D132" s="154">
        <v>4.3174000000000001</v>
      </c>
      <c r="E132" s="154">
        <v>4.1749999999999998</v>
      </c>
      <c r="F132" s="154" t="s">
        <v>472</v>
      </c>
      <c r="G132" s="154" t="s">
        <v>472</v>
      </c>
      <c r="H132" s="154" t="s">
        <v>472</v>
      </c>
      <c r="I132" s="154" t="s">
        <v>472</v>
      </c>
      <c r="J132" s="154"/>
    </row>
    <row r="133" spans="1:10">
      <c r="A133" s="164">
        <v>25724</v>
      </c>
      <c r="B133" s="154" t="s">
        <v>472</v>
      </c>
      <c r="C133" s="154">
        <v>10.345000000000001</v>
      </c>
      <c r="D133" s="154">
        <v>4.3117999999999999</v>
      </c>
      <c r="E133" s="154">
        <v>4.1749999999999998</v>
      </c>
      <c r="F133" s="154" t="s">
        <v>472</v>
      </c>
      <c r="G133" s="154" t="s">
        <v>472</v>
      </c>
      <c r="H133" s="154" t="s">
        <v>472</v>
      </c>
      <c r="I133" s="154" t="s">
        <v>472</v>
      </c>
      <c r="J133" s="154"/>
    </row>
    <row r="134" spans="1:10">
      <c r="A134" s="164">
        <v>25727</v>
      </c>
      <c r="B134" s="154" t="s">
        <v>472</v>
      </c>
      <c r="C134" s="154">
        <v>10.361000000000001</v>
      </c>
      <c r="D134" s="154">
        <v>4.3174999999999999</v>
      </c>
      <c r="E134" s="154">
        <v>4.1900000000000004</v>
      </c>
      <c r="F134" s="154" t="s">
        <v>472</v>
      </c>
      <c r="G134" s="154" t="s">
        <v>472</v>
      </c>
      <c r="H134" s="154" t="s">
        <v>472</v>
      </c>
      <c r="I134" s="154" t="s">
        <v>472</v>
      </c>
      <c r="J134" s="154"/>
    </row>
    <row r="135" spans="1:10">
      <c r="A135" s="164">
        <v>25728</v>
      </c>
      <c r="B135" s="154" t="s">
        <v>472</v>
      </c>
      <c r="C135" s="154">
        <v>10.356</v>
      </c>
      <c r="D135" s="154">
        <v>4.3159999999999998</v>
      </c>
      <c r="E135" s="154">
        <v>4.1737500000000001</v>
      </c>
      <c r="F135" s="154" t="s">
        <v>472</v>
      </c>
      <c r="G135" s="154" t="s">
        <v>472</v>
      </c>
      <c r="H135" s="154" t="s">
        <v>472</v>
      </c>
      <c r="I135" s="154" t="s">
        <v>472</v>
      </c>
      <c r="J135" s="154"/>
    </row>
    <row r="136" spans="1:10">
      <c r="A136" s="164">
        <v>25729</v>
      </c>
      <c r="B136" s="154" t="s">
        <v>472</v>
      </c>
      <c r="C136" s="154">
        <v>10.349500000000001</v>
      </c>
      <c r="D136" s="154">
        <v>4.3121</v>
      </c>
      <c r="E136" s="154">
        <v>4.1624999999999996</v>
      </c>
      <c r="F136" s="154" t="s">
        <v>472</v>
      </c>
      <c r="G136" s="154" t="s">
        <v>472</v>
      </c>
      <c r="H136" s="154" t="s">
        <v>472</v>
      </c>
      <c r="I136" s="154" t="s">
        <v>472</v>
      </c>
      <c r="J136" s="154"/>
    </row>
    <row r="137" spans="1:10">
      <c r="A137" s="164">
        <v>25730</v>
      </c>
      <c r="B137" s="154" t="s">
        <v>472</v>
      </c>
      <c r="C137" s="154">
        <v>10.3355</v>
      </c>
      <c r="D137" s="154">
        <v>4.3102999999999998</v>
      </c>
      <c r="E137" s="154">
        <v>4.1275000000000004</v>
      </c>
      <c r="F137" s="154" t="s">
        <v>472</v>
      </c>
      <c r="G137" s="154" t="s">
        <v>472</v>
      </c>
      <c r="H137" s="154" t="s">
        <v>472</v>
      </c>
      <c r="I137" s="154" t="s">
        <v>472</v>
      </c>
      <c r="J137" s="154"/>
    </row>
    <row r="138" spans="1:10">
      <c r="A138" s="164">
        <v>25731</v>
      </c>
      <c r="B138" s="154" t="s">
        <v>472</v>
      </c>
      <c r="C138" s="154">
        <v>10.3515</v>
      </c>
      <c r="D138" s="154">
        <v>4.3151999999999999</v>
      </c>
      <c r="E138" s="154">
        <v>4.13</v>
      </c>
      <c r="F138" s="154" t="s">
        <v>472</v>
      </c>
      <c r="G138" s="154" t="s">
        <v>472</v>
      </c>
      <c r="H138" s="154" t="s">
        <v>472</v>
      </c>
      <c r="I138" s="154" t="s">
        <v>472</v>
      </c>
      <c r="J138" s="154"/>
    </row>
    <row r="139" spans="1:10">
      <c r="A139" s="164">
        <v>25734</v>
      </c>
      <c r="B139" s="154" t="s">
        <v>472</v>
      </c>
      <c r="C139" s="154">
        <v>10.3415</v>
      </c>
      <c r="D139" s="154">
        <v>4.3140000000000001</v>
      </c>
      <c r="E139" s="154">
        <v>4.13375</v>
      </c>
      <c r="F139" s="154" t="s">
        <v>472</v>
      </c>
      <c r="G139" s="154" t="s">
        <v>472</v>
      </c>
      <c r="H139" s="154" t="s">
        <v>472</v>
      </c>
      <c r="I139" s="154" t="s">
        <v>472</v>
      </c>
      <c r="J139" s="154"/>
    </row>
    <row r="140" spans="1:10">
      <c r="A140" s="164">
        <v>25735</v>
      </c>
      <c r="B140" s="154" t="s">
        <v>472</v>
      </c>
      <c r="C140" s="154">
        <v>10.327</v>
      </c>
      <c r="D140" s="154">
        <v>4.3117999999999999</v>
      </c>
      <c r="E140" s="154">
        <v>4.12</v>
      </c>
      <c r="F140" s="154" t="s">
        <v>472</v>
      </c>
      <c r="G140" s="154" t="s">
        <v>472</v>
      </c>
      <c r="H140" s="154" t="s">
        <v>472</v>
      </c>
      <c r="I140" s="154" t="s">
        <v>472</v>
      </c>
      <c r="J140" s="154"/>
    </row>
    <row r="141" spans="1:10">
      <c r="A141" s="164">
        <v>25736</v>
      </c>
      <c r="B141" s="154" t="s">
        <v>472</v>
      </c>
      <c r="C141" s="154">
        <v>10.336</v>
      </c>
      <c r="D141" s="154">
        <v>4.3124000000000002</v>
      </c>
      <c r="E141" s="154">
        <v>4.1224999999999996</v>
      </c>
      <c r="F141" s="154" t="s">
        <v>472</v>
      </c>
      <c r="G141" s="154" t="s">
        <v>472</v>
      </c>
      <c r="H141" s="154" t="s">
        <v>472</v>
      </c>
      <c r="I141" s="154" t="s">
        <v>472</v>
      </c>
      <c r="J141" s="154"/>
    </row>
    <row r="142" spans="1:10">
      <c r="A142" s="164">
        <v>25737</v>
      </c>
      <c r="B142" s="154" t="s">
        <v>472</v>
      </c>
      <c r="C142" s="154">
        <v>10.342499999999999</v>
      </c>
      <c r="D142" s="154">
        <v>4.3137999999999996</v>
      </c>
      <c r="E142" s="154">
        <v>4.1275000000000004</v>
      </c>
      <c r="F142" s="154" t="s">
        <v>472</v>
      </c>
      <c r="G142" s="154" t="s">
        <v>472</v>
      </c>
      <c r="H142" s="154" t="s">
        <v>472</v>
      </c>
      <c r="I142" s="154" t="s">
        <v>472</v>
      </c>
      <c r="J142" s="154"/>
    </row>
    <row r="143" spans="1:10">
      <c r="A143" s="164">
        <v>25738</v>
      </c>
      <c r="B143" s="154" t="s">
        <v>472</v>
      </c>
      <c r="C143" s="154">
        <v>10.35</v>
      </c>
      <c r="D143" s="154">
        <v>4.3135000000000003</v>
      </c>
      <c r="E143" s="154">
        <v>4.1412500000000003</v>
      </c>
      <c r="F143" s="154" t="s">
        <v>472</v>
      </c>
      <c r="G143" s="154" t="s">
        <v>472</v>
      </c>
      <c r="H143" s="154" t="s">
        <v>472</v>
      </c>
      <c r="I143" s="154" t="s">
        <v>472</v>
      </c>
      <c r="J143" s="154"/>
    </row>
    <row r="144" spans="1:10">
      <c r="A144" s="164">
        <v>25741</v>
      </c>
      <c r="B144" s="154" t="s">
        <v>472</v>
      </c>
      <c r="C144" s="154">
        <v>10.350999999999999</v>
      </c>
      <c r="D144" s="154">
        <v>4.3155000000000001</v>
      </c>
      <c r="E144" s="154">
        <v>4.1412500000000003</v>
      </c>
      <c r="F144" s="154" t="s">
        <v>472</v>
      </c>
      <c r="G144" s="154" t="s">
        <v>472</v>
      </c>
      <c r="H144" s="154" t="s">
        <v>472</v>
      </c>
      <c r="I144" s="154" t="s">
        <v>472</v>
      </c>
      <c r="J144" s="154"/>
    </row>
    <row r="145" spans="1:10">
      <c r="A145" s="164">
        <v>25742</v>
      </c>
      <c r="B145" s="154" t="s">
        <v>472</v>
      </c>
      <c r="C145" s="154">
        <v>10.342499999999999</v>
      </c>
      <c r="D145" s="154">
        <v>4.3164999999999996</v>
      </c>
      <c r="E145" s="154">
        <v>4.1449999999999996</v>
      </c>
      <c r="F145" s="154" t="s">
        <v>472</v>
      </c>
      <c r="G145" s="154" t="s">
        <v>472</v>
      </c>
      <c r="H145" s="154" t="s">
        <v>472</v>
      </c>
      <c r="I145" s="154" t="s">
        <v>472</v>
      </c>
      <c r="J145" s="154"/>
    </row>
    <row r="146" spans="1:10">
      <c r="A146" s="164">
        <v>25743</v>
      </c>
      <c r="B146" s="154" t="s">
        <v>472</v>
      </c>
      <c r="C146" s="154">
        <v>10.342000000000001</v>
      </c>
      <c r="D146" s="154">
        <v>4.3129999999999997</v>
      </c>
      <c r="E146" s="154">
        <v>4.1412500000000003</v>
      </c>
      <c r="F146" s="154" t="s">
        <v>472</v>
      </c>
      <c r="G146" s="154" t="s">
        <v>472</v>
      </c>
      <c r="H146" s="154" t="s">
        <v>472</v>
      </c>
      <c r="I146" s="154" t="s">
        <v>472</v>
      </c>
      <c r="J146" s="154"/>
    </row>
    <row r="147" spans="1:10">
      <c r="A147" s="164">
        <v>25744</v>
      </c>
      <c r="B147" s="154" t="s">
        <v>472</v>
      </c>
      <c r="C147" s="154">
        <v>10.333500000000001</v>
      </c>
      <c r="D147" s="154">
        <v>4.3129999999999997</v>
      </c>
      <c r="E147" s="154">
        <v>4.1437499999999998</v>
      </c>
      <c r="F147" s="154" t="s">
        <v>472</v>
      </c>
      <c r="G147" s="154" t="s">
        <v>472</v>
      </c>
      <c r="H147" s="154" t="s">
        <v>472</v>
      </c>
      <c r="I147" s="154" t="s">
        <v>472</v>
      </c>
      <c r="J147" s="154"/>
    </row>
    <row r="148" spans="1:10">
      <c r="A148" s="164">
        <v>25745</v>
      </c>
      <c r="B148" s="154" t="s">
        <v>472</v>
      </c>
      <c r="C148" s="154">
        <v>10.3315</v>
      </c>
      <c r="D148" s="154">
        <v>4.3125</v>
      </c>
      <c r="E148" s="154">
        <v>4.1637500000000003</v>
      </c>
      <c r="F148" s="154" t="s">
        <v>472</v>
      </c>
      <c r="G148" s="154" t="s">
        <v>472</v>
      </c>
      <c r="H148" s="154" t="s">
        <v>472</v>
      </c>
      <c r="I148" s="154" t="s">
        <v>472</v>
      </c>
      <c r="J148" s="154"/>
    </row>
    <row r="149" spans="1:10">
      <c r="A149" s="164">
        <v>25748</v>
      </c>
      <c r="B149" s="154" t="s">
        <v>472</v>
      </c>
      <c r="C149" s="154">
        <v>10.349500000000001</v>
      </c>
      <c r="D149" s="154">
        <v>4.3184000000000005</v>
      </c>
      <c r="E149" s="154">
        <v>4.1675000000000004</v>
      </c>
      <c r="F149" s="154" t="s">
        <v>472</v>
      </c>
      <c r="G149" s="154" t="s">
        <v>472</v>
      </c>
      <c r="H149" s="154" t="s">
        <v>472</v>
      </c>
      <c r="I149" s="154" t="s">
        <v>472</v>
      </c>
      <c r="J149" s="154"/>
    </row>
    <row r="150" spans="1:10">
      <c r="A150" s="164">
        <v>25749</v>
      </c>
      <c r="B150" s="154" t="s">
        <v>472</v>
      </c>
      <c r="C150" s="154">
        <v>10.3415</v>
      </c>
      <c r="D150" s="154">
        <v>4.3169000000000004</v>
      </c>
      <c r="E150" s="154">
        <v>4.1675000000000004</v>
      </c>
      <c r="F150" s="154" t="s">
        <v>472</v>
      </c>
      <c r="G150" s="154" t="s">
        <v>472</v>
      </c>
      <c r="H150" s="154" t="s">
        <v>472</v>
      </c>
      <c r="I150" s="154" t="s">
        <v>472</v>
      </c>
      <c r="J150" s="154"/>
    </row>
    <row r="151" spans="1:10">
      <c r="A151" s="164">
        <v>25750</v>
      </c>
      <c r="B151" s="154" t="s">
        <v>472</v>
      </c>
      <c r="C151" s="154">
        <v>10.331</v>
      </c>
      <c r="D151" s="154">
        <v>4.3128000000000002</v>
      </c>
      <c r="E151" s="154">
        <v>4.1662499999999998</v>
      </c>
      <c r="F151" s="154" t="s">
        <v>472</v>
      </c>
      <c r="G151" s="154" t="s">
        <v>472</v>
      </c>
      <c r="H151" s="154" t="s">
        <v>472</v>
      </c>
      <c r="I151" s="154" t="s">
        <v>472</v>
      </c>
      <c r="J151" s="154"/>
    </row>
    <row r="152" spans="1:10">
      <c r="A152" s="164">
        <v>25751</v>
      </c>
      <c r="B152" s="154" t="s">
        <v>472</v>
      </c>
      <c r="C152" s="154">
        <v>10.326000000000001</v>
      </c>
      <c r="D152" s="154">
        <v>4.3121999999999998</v>
      </c>
      <c r="E152" s="154">
        <v>4.1675000000000004</v>
      </c>
      <c r="F152" s="154" t="s">
        <v>472</v>
      </c>
      <c r="G152" s="154" t="s">
        <v>472</v>
      </c>
      <c r="H152" s="154" t="s">
        <v>472</v>
      </c>
      <c r="I152" s="154" t="s">
        <v>472</v>
      </c>
      <c r="J152" s="154"/>
    </row>
    <row r="153" spans="1:10">
      <c r="A153" s="164">
        <v>25752</v>
      </c>
      <c r="B153" s="154" t="s">
        <v>472</v>
      </c>
      <c r="C153" s="154">
        <v>10.318</v>
      </c>
      <c r="D153" s="154">
        <v>4.3103999999999996</v>
      </c>
      <c r="E153" s="154">
        <v>4.1775000000000002</v>
      </c>
      <c r="F153" s="154" t="s">
        <v>472</v>
      </c>
      <c r="G153" s="154" t="s">
        <v>472</v>
      </c>
      <c r="H153" s="154" t="s">
        <v>472</v>
      </c>
      <c r="I153" s="154" t="s">
        <v>472</v>
      </c>
      <c r="J153" s="154"/>
    </row>
    <row r="154" spans="1:10">
      <c r="A154" s="164">
        <v>25755</v>
      </c>
      <c r="B154" s="154" t="s">
        <v>472</v>
      </c>
      <c r="C154" s="154">
        <v>10.307</v>
      </c>
      <c r="D154" s="154">
        <v>4.3085000000000004</v>
      </c>
      <c r="E154" s="154">
        <v>4.1725000000000003</v>
      </c>
      <c r="F154" s="154" t="s">
        <v>472</v>
      </c>
      <c r="G154" s="154" t="s">
        <v>472</v>
      </c>
      <c r="H154" s="154" t="s">
        <v>472</v>
      </c>
      <c r="I154" s="154" t="s">
        <v>472</v>
      </c>
      <c r="J154" s="154"/>
    </row>
    <row r="155" spans="1:10">
      <c r="A155" s="164">
        <v>25756</v>
      </c>
      <c r="B155" s="154" t="s">
        <v>472</v>
      </c>
      <c r="C155" s="154">
        <v>10.2895</v>
      </c>
      <c r="D155" s="154">
        <v>4.3045</v>
      </c>
      <c r="E155" s="154">
        <v>4.1624999999999996</v>
      </c>
      <c r="F155" s="154" t="s">
        <v>472</v>
      </c>
      <c r="G155" s="154" t="s">
        <v>472</v>
      </c>
      <c r="H155" s="154" t="s">
        <v>472</v>
      </c>
      <c r="I155" s="154" t="s">
        <v>472</v>
      </c>
      <c r="J155" s="154"/>
    </row>
    <row r="156" spans="1:10">
      <c r="A156" s="164">
        <v>25757</v>
      </c>
      <c r="B156" s="154" t="s">
        <v>472</v>
      </c>
      <c r="C156" s="154">
        <v>10.288</v>
      </c>
      <c r="D156" s="154">
        <v>4.3017000000000003</v>
      </c>
      <c r="E156" s="154">
        <v>4.1574999999999998</v>
      </c>
      <c r="F156" s="154" t="s">
        <v>472</v>
      </c>
      <c r="G156" s="154" t="s">
        <v>472</v>
      </c>
      <c r="H156" s="154" t="s">
        <v>472</v>
      </c>
      <c r="I156" s="154" t="s">
        <v>472</v>
      </c>
      <c r="J156" s="154"/>
    </row>
    <row r="157" spans="1:10">
      <c r="A157" s="164">
        <v>25758</v>
      </c>
      <c r="B157" s="154" t="s">
        <v>472</v>
      </c>
      <c r="C157" s="154">
        <v>10.301</v>
      </c>
      <c r="D157" s="154">
        <v>4.3076999999999996</v>
      </c>
      <c r="E157" s="154">
        <v>4.1612499999999999</v>
      </c>
      <c r="F157" s="154" t="s">
        <v>472</v>
      </c>
      <c r="G157" s="154" t="s">
        <v>472</v>
      </c>
      <c r="H157" s="154" t="s">
        <v>472</v>
      </c>
      <c r="I157" s="154" t="s">
        <v>472</v>
      </c>
      <c r="J157" s="154"/>
    </row>
    <row r="158" spans="1:10">
      <c r="A158" s="164">
        <v>25759</v>
      </c>
      <c r="B158" s="154" t="s">
        <v>472</v>
      </c>
      <c r="C158" s="154">
        <v>10.295999999999999</v>
      </c>
      <c r="D158" s="154">
        <v>4.3064999999999998</v>
      </c>
      <c r="E158" s="154">
        <v>4.1587500000000004</v>
      </c>
      <c r="F158" s="154" t="s">
        <v>472</v>
      </c>
      <c r="G158" s="154" t="s">
        <v>472</v>
      </c>
      <c r="H158" s="154" t="s">
        <v>472</v>
      </c>
      <c r="I158" s="154" t="s">
        <v>472</v>
      </c>
      <c r="J158" s="154"/>
    </row>
    <row r="159" spans="1:10">
      <c r="A159" s="164">
        <v>25762</v>
      </c>
      <c r="B159" s="154" t="s">
        <v>472</v>
      </c>
      <c r="C159" s="154">
        <v>10.3</v>
      </c>
      <c r="D159" s="154">
        <v>4.3079999999999998</v>
      </c>
      <c r="E159" s="154">
        <v>4.16</v>
      </c>
      <c r="F159" s="154" t="s">
        <v>472</v>
      </c>
      <c r="G159" s="154" t="s">
        <v>472</v>
      </c>
      <c r="H159" s="154" t="s">
        <v>472</v>
      </c>
      <c r="I159" s="154" t="s">
        <v>472</v>
      </c>
      <c r="J159" s="154"/>
    </row>
    <row r="160" spans="1:10">
      <c r="A160" s="164">
        <v>25763</v>
      </c>
      <c r="B160" s="154" t="s">
        <v>472</v>
      </c>
      <c r="C160" s="154">
        <v>10.2905</v>
      </c>
      <c r="D160" s="154">
        <v>4.3033000000000001</v>
      </c>
      <c r="E160" s="154">
        <v>4.15625</v>
      </c>
      <c r="F160" s="154" t="s">
        <v>472</v>
      </c>
      <c r="G160" s="154" t="s">
        <v>472</v>
      </c>
      <c r="H160" s="154" t="s">
        <v>472</v>
      </c>
      <c r="I160" s="154" t="s">
        <v>472</v>
      </c>
      <c r="J160" s="154"/>
    </row>
    <row r="161" spans="1:10">
      <c r="A161" s="164">
        <v>25764</v>
      </c>
      <c r="B161" s="154" t="s">
        <v>472</v>
      </c>
      <c r="C161" s="154">
        <v>10.282999999999999</v>
      </c>
      <c r="D161" s="154">
        <v>4.3014999999999999</v>
      </c>
      <c r="E161" s="154">
        <v>4.1574999999999998</v>
      </c>
      <c r="F161" s="154" t="s">
        <v>472</v>
      </c>
      <c r="G161" s="154" t="s">
        <v>472</v>
      </c>
      <c r="H161" s="154" t="s">
        <v>472</v>
      </c>
      <c r="I161" s="154" t="s">
        <v>472</v>
      </c>
      <c r="J161" s="154"/>
    </row>
    <row r="162" spans="1:10">
      <c r="A162" s="164">
        <v>25765</v>
      </c>
      <c r="B162" s="154" t="s">
        <v>472</v>
      </c>
      <c r="C162" s="154">
        <v>10.278499999999999</v>
      </c>
      <c r="D162" s="154">
        <v>4.3019999999999996</v>
      </c>
      <c r="E162" s="154">
        <v>4.1574999999999998</v>
      </c>
      <c r="F162" s="154" t="s">
        <v>472</v>
      </c>
      <c r="G162" s="154" t="s">
        <v>472</v>
      </c>
      <c r="H162" s="154" t="s">
        <v>472</v>
      </c>
      <c r="I162" s="154" t="s">
        <v>472</v>
      </c>
      <c r="J162" s="154"/>
    </row>
    <row r="163" spans="1:10">
      <c r="A163" s="164">
        <v>25766</v>
      </c>
      <c r="B163" s="154" t="s">
        <v>472</v>
      </c>
      <c r="C163" s="154">
        <v>10.281499999999999</v>
      </c>
      <c r="D163" s="154">
        <v>4.3033000000000001</v>
      </c>
      <c r="E163" s="154">
        <v>4.1612499999999999</v>
      </c>
      <c r="F163" s="154" t="s">
        <v>472</v>
      </c>
      <c r="G163" s="154" t="s">
        <v>472</v>
      </c>
      <c r="H163" s="154" t="s">
        <v>472</v>
      </c>
      <c r="I163" s="154" t="s">
        <v>472</v>
      </c>
      <c r="J163" s="154"/>
    </row>
    <row r="164" spans="1:10">
      <c r="A164" s="164">
        <v>25769</v>
      </c>
      <c r="B164" s="154" t="s">
        <v>472</v>
      </c>
      <c r="C164" s="154">
        <v>10.278</v>
      </c>
      <c r="D164" s="154">
        <v>4.3028000000000004</v>
      </c>
      <c r="E164" s="154">
        <v>4.1624999999999996</v>
      </c>
      <c r="F164" s="154" t="s">
        <v>472</v>
      </c>
      <c r="G164" s="154" t="s">
        <v>472</v>
      </c>
      <c r="H164" s="154" t="s">
        <v>472</v>
      </c>
      <c r="I164" s="154" t="s">
        <v>472</v>
      </c>
      <c r="J164" s="154"/>
    </row>
    <row r="165" spans="1:10">
      <c r="A165" s="164">
        <v>25770</v>
      </c>
      <c r="B165" s="154" t="s">
        <v>472</v>
      </c>
      <c r="C165" s="154">
        <v>10.2705</v>
      </c>
      <c r="D165" s="154">
        <v>4.3011999999999997</v>
      </c>
      <c r="E165" s="154">
        <v>4.1675000000000004</v>
      </c>
      <c r="F165" s="154" t="s">
        <v>472</v>
      </c>
      <c r="G165" s="154" t="s">
        <v>472</v>
      </c>
      <c r="H165" s="154" t="s">
        <v>472</v>
      </c>
      <c r="I165" s="154" t="s">
        <v>472</v>
      </c>
      <c r="J165" s="154"/>
    </row>
    <row r="166" spans="1:10">
      <c r="A166" s="164">
        <v>25771</v>
      </c>
      <c r="B166" s="154" t="s">
        <v>472</v>
      </c>
      <c r="C166" s="154">
        <v>10.2685</v>
      </c>
      <c r="D166" s="154">
        <v>4.2987000000000002</v>
      </c>
      <c r="E166" s="154">
        <v>4.165</v>
      </c>
      <c r="F166" s="154" t="s">
        <v>472</v>
      </c>
      <c r="G166" s="154" t="s">
        <v>472</v>
      </c>
      <c r="H166" s="154" t="s">
        <v>472</v>
      </c>
      <c r="I166" s="154" t="s">
        <v>472</v>
      </c>
      <c r="J166" s="154"/>
    </row>
    <row r="167" spans="1:10">
      <c r="A167" s="164">
        <v>25772</v>
      </c>
      <c r="B167" s="154" t="s">
        <v>472</v>
      </c>
      <c r="C167" s="154">
        <v>10.2675</v>
      </c>
      <c r="D167" s="154">
        <v>4.2987000000000002</v>
      </c>
      <c r="E167" s="154">
        <v>4.1675000000000004</v>
      </c>
      <c r="F167" s="154" t="s">
        <v>472</v>
      </c>
      <c r="G167" s="154" t="s">
        <v>472</v>
      </c>
      <c r="H167" s="154" t="s">
        <v>472</v>
      </c>
      <c r="I167" s="154" t="s">
        <v>472</v>
      </c>
      <c r="J167" s="154"/>
    </row>
    <row r="168" spans="1:10">
      <c r="A168" s="164">
        <v>25773</v>
      </c>
      <c r="B168" s="154" t="s">
        <v>472</v>
      </c>
      <c r="C168" s="154">
        <v>10.266</v>
      </c>
      <c r="D168" s="154">
        <v>4.2980999999999998</v>
      </c>
      <c r="E168" s="154">
        <v>4.1687500000000002</v>
      </c>
      <c r="F168" s="154" t="s">
        <v>472</v>
      </c>
      <c r="G168" s="154" t="s">
        <v>472</v>
      </c>
      <c r="H168" s="154" t="s">
        <v>472</v>
      </c>
      <c r="I168" s="154" t="s">
        <v>472</v>
      </c>
      <c r="J168" s="154"/>
    </row>
    <row r="169" spans="1:10">
      <c r="A169" s="164">
        <v>25776</v>
      </c>
      <c r="B169" s="154" t="s">
        <v>472</v>
      </c>
      <c r="C169" s="154">
        <v>10.26</v>
      </c>
      <c r="D169" s="154">
        <v>4.2934999999999999</v>
      </c>
      <c r="E169" s="154">
        <v>4.1632499999999997</v>
      </c>
      <c r="F169" s="154" t="s">
        <v>472</v>
      </c>
      <c r="G169" s="154" t="s">
        <v>472</v>
      </c>
      <c r="H169" s="154" t="s">
        <v>472</v>
      </c>
      <c r="I169" s="154" t="s">
        <v>472</v>
      </c>
      <c r="J169" s="154"/>
    </row>
    <row r="170" spans="1:10">
      <c r="A170" s="164">
        <v>25777</v>
      </c>
      <c r="B170" s="154" t="s">
        <v>472</v>
      </c>
      <c r="C170" s="154">
        <v>10.279500000000001</v>
      </c>
      <c r="D170" s="154">
        <v>4.3018999999999998</v>
      </c>
      <c r="E170" s="154">
        <v>4.1762499999999996</v>
      </c>
      <c r="F170" s="154" t="s">
        <v>472</v>
      </c>
      <c r="G170" s="154" t="s">
        <v>472</v>
      </c>
      <c r="H170" s="154" t="s">
        <v>472</v>
      </c>
      <c r="I170" s="154" t="s">
        <v>472</v>
      </c>
      <c r="J170" s="154"/>
    </row>
    <row r="171" spans="1:10">
      <c r="A171" s="164">
        <v>25778</v>
      </c>
      <c r="B171" s="154" t="s">
        <v>472</v>
      </c>
      <c r="C171" s="154">
        <v>10.2705</v>
      </c>
      <c r="D171" s="154">
        <v>4.2960000000000003</v>
      </c>
      <c r="E171" s="154">
        <v>4.18</v>
      </c>
      <c r="F171" s="154" t="s">
        <v>472</v>
      </c>
      <c r="G171" s="154" t="s">
        <v>472</v>
      </c>
      <c r="H171" s="154" t="s">
        <v>472</v>
      </c>
      <c r="I171" s="154" t="s">
        <v>472</v>
      </c>
      <c r="J171" s="154"/>
    </row>
    <row r="172" spans="1:10">
      <c r="A172" s="164">
        <v>25779</v>
      </c>
      <c r="B172" s="154" t="s">
        <v>472</v>
      </c>
      <c r="C172" s="154">
        <v>10.282999999999999</v>
      </c>
      <c r="D172" s="154">
        <v>4.3019999999999996</v>
      </c>
      <c r="E172" s="154">
        <v>4.1887499999999998</v>
      </c>
      <c r="F172" s="154" t="s">
        <v>472</v>
      </c>
      <c r="G172" s="154" t="s">
        <v>472</v>
      </c>
      <c r="H172" s="154" t="s">
        <v>472</v>
      </c>
      <c r="I172" s="154" t="s">
        <v>472</v>
      </c>
      <c r="J172" s="154"/>
    </row>
    <row r="173" spans="1:10">
      <c r="A173" s="164">
        <v>25780</v>
      </c>
      <c r="B173" s="154" t="s">
        <v>472</v>
      </c>
      <c r="C173" s="154">
        <v>10.288499999999999</v>
      </c>
      <c r="D173" s="154">
        <v>4.3037000000000001</v>
      </c>
      <c r="E173" s="154">
        <v>4.1912500000000001</v>
      </c>
      <c r="F173" s="154" t="s">
        <v>472</v>
      </c>
      <c r="G173" s="154" t="s">
        <v>472</v>
      </c>
      <c r="H173" s="154" t="s">
        <v>472</v>
      </c>
      <c r="I173" s="154" t="s">
        <v>472</v>
      </c>
      <c r="J173" s="154"/>
    </row>
    <row r="174" spans="1:10">
      <c r="A174" s="164">
        <v>25783</v>
      </c>
      <c r="B174" s="154" t="s">
        <v>472</v>
      </c>
      <c r="C174" s="154">
        <v>10.291</v>
      </c>
      <c r="D174" s="154">
        <v>4.3048000000000002</v>
      </c>
      <c r="E174" s="154">
        <v>4.1900000000000004</v>
      </c>
      <c r="F174" s="154" t="s">
        <v>472</v>
      </c>
      <c r="G174" s="154" t="s">
        <v>472</v>
      </c>
      <c r="H174" s="154" t="s">
        <v>472</v>
      </c>
      <c r="I174" s="154" t="s">
        <v>472</v>
      </c>
      <c r="J174" s="154"/>
    </row>
    <row r="175" spans="1:10">
      <c r="A175" s="164">
        <v>25784</v>
      </c>
      <c r="B175" s="154" t="s">
        <v>472</v>
      </c>
      <c r="C175" s="154">
        <v>10.2805</v>
      </c>
      <c r="D175" s="154">
        <v>4.3007</v>
      </c>
      <c r="E175" s="154">
        <v>4.1887499999999998</v>
      </c>
      <c r="F175" s="154" t="s">
        <v>472</v>
      </c>
      <c r="G175" s="154" t="s">
        <v>472</v>
      </c>
      <c r="H175" s="154" t="s">
        <v>472</v>
      </c>
      <c r="I175" s="154" t="s">
        <v>472</v>
      </c>
      <c r="J175" s="154"/>
    </row>
    <row r="176" spans="1:10">
      <c r="A176" s="164">
        <v>25785</v>
      </c>
      <c r="B176" s="154" t="s">
        <v>472</v>
      </c>
      <c r="C176" s="154">
        <v>10.282</v>
      </c>
      <c r="D176" s="154">
        <v>4.3</v>
      </c>
      <c r="E176" s="154">
        <v>4.1974999999999998</v>
      </c>
      <c r="F176" s="154" t="s">
        <v>472</v>
      </c>
      <c r="G176" s="154" t="s">
        <v>472</v>
      </c>
      <c r="H176" s="154" t="s">
        <v>472</v>
      </c>
      <c r="I176" s="154" t="s">
        <v>472</v>
      </c>
      <c r="J176" s="154"/>
    </row>
    <row r="177" spans="1:10">
      <c r="A177" s="164">
        <v>25786</v>
      </c>
      <c r="B177" s="154" t="s">
        <v>472</v>
      </c>
      <c r="C177" s="154">
        <v>10.281000000000001</v>
      </c>
      <c r="D177" s="154">
        <v>4.3018999999999998</v>
      </c>
      <c r="E177" s="154">
        <v>4.2074999999999996</v>
      </c>
      <c r="F177" s="154" t="s">
        <v>472</v>
      </c>
      <c r="G177" s="154" t="s">
        <v>472</v>
      </c>
      <c r="H177" s="154" t="s">
        <v>472</v>
      </c>
      <c r="I177" s="154" t="s">
        <v>472</v>
      </c>
      <c r="J177" s="154"/>
    </row>
    <row r="178" spans="1:10">
      <c r="A178" s="164">
        <v>25787</v>
      </c>
      <c r="B178" s="154" t="s">
        <v>472</v>
      </c>
      <c r="C178" s="154">
        <v>10.282500000000001</v>
      </c>
      <c r="D178" s="154">
        <v>4.3018999999999998</v>
      </c>
      <c r="E178" s="154">
        <v>4.2112499999999997</v>
      </c>
      <c r="F178" s="154" t="s">
        <v>472</v>
      </c>
      <c r="G178" s="154" t="s">
        <v>472</v>
      </c>
      <c r="H178" s="154" t="s">
        <v>472</v>
      </c>
      <c r="I178" s="154" t="s">
        <v>472</v>
      </c>
      <c r="J178" s="154"/>
    </row>
    <row r="179" spans="1:10">
      <c r="A179" s="164">
        <v>25790</v>
      </c>
      <c r="B179" s="154" t="s">
        <v>472</v>
      </c>
      <c r="C179" s="154">
        <v>10.2845</v>
      </c>
      <c r="D179" s="154">
        <v>4.3029999999999999</v>
      </c>
      <c r="E179" s="154">
        <v>4.2062499999999998</v>
      </c>
      <c r="F179" s="154" t="s">
        <v>472</v>
      </c>
      <c r="G179" s="154" t="s">
        <v>472</v>
      </c>
      <c r="H179" s="154" t="s">
        <v>472</v>
      </c>
      <c r="I179" s="154" t="s">
        <v>472</v>
      </c>
      <c r="J179" s="154"/>
    </row>
    <row r="180" spans="1:10">
      <c r="A180" s="164">
        <v>25791</v>
      </c>
      <c r="B180" s="154" t="s">
        <v>472</v>
      </c>
      <c r="C180" s="154">
        <v>10.279500000000001</v>
      </c>
      <c r="D180" s="154">
        <v>4.3019999999999996</v>
      </c>
      <c r="E180" s="154">
        <v>4.1950000000000003</v>
      </c>
      <c r="F180" s="154" t="s">
        <v>472</v>
      </c>
      <c r="G180" s="154" t="s">
        <v>472</v>
      </c>
      <c r="H180" s="154" t="s">
        <v>472</v>
      </c>
      <c r="I180" s="154" t="s">
        <v>472</v>
      </c>
      <c r="J180" s="154"/>
    </row>
    <row r="181" spans="1:10">
      <c r="A181" s="164">
        <v>25792</v>
      </c>
      <c r="B181" s="154" t="s">
        <v>472</v>
      </c>
      <c r="C181" s="154">
        <v>10.281499999999999</v>
      </c>
      <c r="D181" s="154">
        <v>4.3025000000000002</v>
      </c>
      <c r="E181" s="154">
        <v>4.1924999999999999</v>
      </c>
      <c r="F181" s="154" t="s">
        <v>472</v>
      </c>
      <c r="G181" s="154" t="s">
        <v>472</v>
      </c>
      <c r="H181" s="154" t="s">
        <v>472</v>
      </c>
      <c r="I181" s="154" t="s">
        <v>472</v>
      </c>
      <c r="J181" s="154"/>
    </row>
    <row r="182" spans="1:10">
      <c r="A182" s="164">
        <v>25793</v>
      </c>
      <c r="B182" s="154" t="s">
        <v>472</v>
      </c>
      <c r="C182" s="154">
        <v>10.276</v>
      </c>
      <c r="D182" s="154">
        <v>4.3018000000000001</v>
      </c>
      <c r="E182" s="154">
        <v>4.1987500000000004</v>
      </c>
      <c r="F182" s="154" t="s">
        <v>472</v>
      </c>
      <c r="G182" s="154" t="s">
        <v>472</v>
      </c>
      <c r="H182" s="154" t="s">
        <v>472</v>
      </c>
      <c r="I182" s="154" t="s">
        <v>472</v>
      </c>
      <c r="J182" s="154"/>
    </row>
    <row r="183" spans="1:10">
      <c r="A183" s="164">
        <v>25794</v>
      </c>
      <c r="B183" s="154" t="s">
        <v>472</v>
      </c>
      <c r="C183" s="154">
        <v>10.278499999999999</v>
      </c>
      <c r="D183" s="154">
        <v>4.3022999999999998</v>
      </c>
      <c r="E183" s="154">
        <v>4.2033199999999997</v>
      </c>
      <c r="F183" s="154" t="s">
        <v>472</v>
      </c>
      <c r="G183" s="154" t="s">
        <v>472</v>
      </c>
      <c r="H183" s="154" t="s">
        <v>472</v>
      </c>
      <c r="I183" s="154" t="s">
        <v>472</v>
      </c>
      <c r="J183" s="154"/>
    </row>
    <row r="184" spans="1:10">
      <c r="A184" s="164">
        <v>25797</v>
      </c>
      <c r="B184" s="154" t="s">
        <v>472</v>
      </c>
      <c r="C184" s="154">
        <v>10.274000000000001</v>
      </c>
      <c r="D184" s="154">
        <v>4.3017000000000003</v>
      </c>
      <c r="E184" s="154">
        <v>4.2024999999999997</v>
      </c>
      <c r="F184" s="154" t="s">
        <v>472</v>
      </c>
      <c r="G184" s="154" t="s">
        <v>472</v>
      </c>
      <c r="H184" s="154" t="s">
        <v>472</v>
      </c>
      <c r="I184" s="154" t="s">
        <v>472</v>
      </c>
      <c r="J184" s="154"/>
    </row>
    <row r="185" spans="1:10">
      <c r="A185" s="164">
        <v>25798</v>
      </c>
      <c r="B185" s="154" t="s">
        <v>472</v>
      </c>
      <c r="C185" s="154">
        <v>10.275</v>
      </c>
      <c r="D185" s="154">
        <v>4.3014999999999999</v>
      </c>
      <c r="E185" s="154">
        <v>4.2050000000000001</v>
      </c>
      <c r="F185" s="154" t="s">
        <v>472</v>
      </c>
      <c r="G185" s="154" t="s">
        <v>472</v>
      </c>
      <c r="H185" s="154" t="s">
        <v>472</v>
      </c>
      <c r="I185" s="154" t="s">
        <v>472</v>
      </c>
      <c r="J185" s="154"/>
    </row>
    <row r="186" spans="1:10">
      <c r="A186" s="164">
        <v>25799</v>
      </c>
      <c r="B186" s="154" t="s">
        <v>472</v>
      </c>
      <c r="C186" s="154">
        <v>10.2745</v>
      </c>
      <c r="D186" s="154">
        <v>4.3013000000000003</v>
      </c>
      <c r="E186" s="154">
        <v>4.2232500000000002</v>
      </c>
      <c r="F186" s="154" t="s">
        <v>472</v>
      </c>
      <c r="G186" s="154" t="s">
        <v>472</v>
      </c>
      <c r="H186" s="154" t="s">
        <v>472</v>
      </c>
      <c r="I186" s="154" t="s">
        <v>472</v>
      </c>
      <c r="J186" s="154"/>
    </row>
    <row r="187" spans="1:10">
      <c r="A187" s="164">
        <v>25800</v>
      </c>
      <c r="B187" s="154" t="s">
        <v>472</v>
      </c>
      <c r="C187" s="154">
        <v>10.265000000000001</v>
      </c>
      <c r="D187" s="154">
        <v>4.2992999999999997</v>
      </c>
      <c r="E187" s="154">
        <v>4.2249999999999996</v>
      </c>
      <c r="F187" s="154" t="s">
        <v>472</v>
      </c>
      <c r="G187" s="154" t="s">
        <v>472</v>
      </c>
      <c r="H187" s="154" t="s">
        <v>472</v>
      </c>
      <c r="I187" s="154" t="s">
        <v>472</v>
      </c>
      <c r="J187" s="154"/>
    </row>
    <row r="188" spans="1:10">
      <c r="A188" s="164">
        <v>25801</v>
      </c>
      <c r="B188" s="154" t="s">
        <v>472</v>
      </c>
      <c r="C188" s="154">
        <v>10.2615</v>
      </c>
      <c r="D188" s="154">
        <v>4.2991999999999999</v>
      </c>
      <c r="E188" s="154">
        <v>4.2162499999999996</v>
      </c>
      <c r="F188" s="154" t="s">
        <v>472</v>
      </c>
      <c r="G188" s="154" t="s">
        <v>472</v>
      </c>
      <c r="H188" s="154" t="s">
        <v>472</v>
      </c>
      <c r="I188" s="154" t="s">
        <v>472</v>
      </c>
      <c r="J188" s="154"/>
    </row>
    <row r="189" spans="1:10">
      <c r="A189" s="164">
        <v>25804</v>
      </c>
      <c r="B189" s="154" t="s">
        <v>472</v>
      </c>
      <c r="C189" s="154">
        <v>10.259</v>
      </c>
      <c r="D189" s="154">
        <v>4.2995999999999999</v>
      </c>
      <c r="E189" s="154">
        <v>4.2125000000000004</v>
      </c>
      <c r="F189" s="154" t="s">
        <v>472</v>
      </c>
      <c r="G189" s="154" t="s">
        <v>472</v>
      </c>
      <c r="H189" s="154" t="s">
        <v>472</v>
      </c>
      <c r="I189" s="154" t="s">
        <v>472</v>
      </c>
      <c r="J189" s="154"/>
    </row>
    <row r="190" spans="1:10">
      <c r="A190" s="164">
        <v>25805</v>
      </c>
      <c r="B190" s="154" t="s">
        <v>472</v>
      </c>
      <c r="C190" s="154">
        <v>10.2555</v>
      </c>
      <c r="D190" s="154">
        <v>4.3007</v>
      </c>
      <c r="E190" s="154">
        <v>4.2212500000000004</v>
      </c>
      <c r="F190" s="154" t="s">
        <v>472</v>
      </c>
      <c r="G190" s="154" t="s">
        <v>472</v>
      </c>
      <c r="H190" s="154" t="s">
        <v>472</v>
      </c>
      <c r="I190" s="154" t="s">
        <v>472</v>
      </c>
      <c r="J190" s="154"/>
    </row>
    <row r="191" spans="1:10">
      <c r="A191" s="164">
        <v>25806</v>
      </c>
      <c r="B191" s="154" t="s">
        <v>472</v>
      </c>
      <c r="C191" s="154">
        <v>10.247</v>
      </c>
      <c r="D191" s="154">
        <v>4.2983000000000002</v>
      </c>
      <c r="E191" s="154">
        <v>4.2212500000000004</v>
      </c>
      <c r="F191" s="154" t="s">
        <v>472</v>
      </c>
      <c r="G191" s="154" t="s">
        <v>472</v>
      </c>
      <c r="H191" s="154" t="s">
        <v>472</v>
      </c>
      <c r="I191" s="154" t="s">
        <v>472</v>
      </c>
      <c r="J191" s="154"/>
    </row>
    <row r="192" spans="1:10">
      <c r="A192" s="164">
        <v>25807</v>
      </c>
      <c r="B192" s="154" t="s">
        <v>472</v>
      </c>
      <c r="C192" s="154">
        <v>10.244</v>
      </c>
      <c r="D192" s="154">
        <v>4.2969999999999997</v>
      </c>
      <c r="E192" s="154">
        <v>4.21875</v>
      </c>
      <c r="F192" s="154" t="s">
        <v>472</v>
      </c>
      <c r="G192" s="154" t="s">
        <v>472</v>
      </c>
      <c r="H192" s="154" t="s">
        <v>472</v>
      </c>
      <c r="I192" s="154" t="s">
        <v>472</v>
      </c>
      <c r="J192" s="154"/>
    </row>
    <row r="193" spans="1:10">
      <c r="A193" s="164">
        <v>25808</v>
      </c>
      <c r="B193" s="154" t="s">
        <v>472</v>
      </c>
      <c r="C193" s="154">
        <v>10.2555</v>
      </c>
      <c r="D193" s="154">
        <v>4.3025000000000002</v>
      </c>
      <c r="E193" s="154">
        <v>4.22</v>
      </c>
      <c r="F193" s="154" t="s">
        <v>472</v>
      </c>
      <c r="G193" s="154" t="s">
        <v>472</v>
      </c>
      <c r="H193" s="154" t="s">
        <v>472</v>
      </c>
      <c r="I193" s="154" t="s">
        <v>472</v>
      </c>
      <c r="J193" s="154"/>
    </row>
    <row r="194" spans="1:10">
      <c r="A194" s="164">
        <v>25811</v>
      </c>
      <c r="B194" s="154" t="s">
        <v>472</v>
      </c>
      <c r="C194" s="154">
        <v>10.254</v>
      </c>
      <c r="D194" s="154">
        <v>4.3025000000000002</v>
      </c>
      <c r="E194" s="154">
        <v>4.2275</v>
      </c>
      <c r="F194" s="154" t="s">
        <v>472</v>
      </c>
      <c r="G194" s="154" t="s">
        <v>472</v>
      </c>
      <c r="H194" s="154" t="s">
        <v>472</v>
      </c>
      <c r="I194" s="154" t="s">
        <v>472</v>
      </c>
      <c r="J194" s="154"/>
    </row>
    <row r="195" spans="1:10">
      <c r="A195" s="164">
        <v>25812</v>
      </c>
      <c r="B195" s="154" t="s">
        <v>472</v>
      </c>
      <c r="C195" s="154">
        <v>10.253500000000001</v>
      </c>
      <c r="D195" s="154">
        <v>4.3033000000000001</v>
      </c>
      <c r="E195" s="154">
        <v>4.2132500000000004</v>
      </c>
      <c r="F195" s="154" t="s">
        <v>472</v>
      </c>
      <c r="G195" s="154" t="s">
        <v>472</v>
      </c>
      <c r="H195" s="154" t="s">
        <v>472</v>
      </c>
      <c r="I195" s="154" t="s">
        <v>472</v>
      </c>
      <c r="J195" s="154"/>
    </row>
    <row r="196" spans="1:10">
      <c r="A196" s="164">
        <v>25813</v>
      </c>
      <c r="B196" s="154" t="s">
        <v>472</v>
      </c>
      <c r="C196" s="154">
        <v>10.247</v>
      </c>
      <c r="D196" s="154">
        <v>4.3007</v>
      </c>
      <c r="E196" s="154">
        <v>4.22</v>
      </c>
      <c r="F196" s="154" t="s">
        <v>472</v>
      </c>
      <c r="G196" s="154" t="s">
        <v>472</v>
      </c>
      <c r="H196" s="154" t="s">
        <v>472</v>
      </c>
      <c r="I196" s="154" t="s">
        <v>472</v>
      </c>
      <c r="J196" s="154"/>
    </row>
    <row r="197" spans="1:10">
      <c r="A197" s="164">
        <v>25814</v>
      </c>
      <c r="B197" s="154" t="s">
        <v>472</v>
      </c>
      <c r="C197" s="154">
        <v>10.246499999999999</v>
      </c>
      <c r="D197" s="154">
        <v>4.3004999999999995</v>
      </c>
      <c r="E197" s="154">
        <v>4.2237499999999999</v>
      </c>
      <c r="F197" s="154" t="s">
        <v>472</v>
      </c>
      <c r="G197" s="154" t="s">
        <v>472</v>
      </c>
      <c r="H197" s="154" t="s">
        <v>472</v>
      </c>
      <c r="I197" s="154" t="s">
        <v>472</v>
      </c>
      <c r="J197" s="154"/>
    </row>
    <row r="198" spans="1:10">
      <c r="A198" s="164">
        <v>25815</v>
      </c>
      <c r="B198" s="154" t="s">
        <v>472</v>
      </c>
      <c r="C198" s="154">
        <v>10.2445</v>
      </c>
      <c r="D198" s="154">
        <v>4.3004999999999995</v>
      </c>
      <c r="E198" s="154">
        <v>4.2249999999999996</v>
      </c>
      <c r="F198" s="154" t="s">
        <v>472</v>
      </c>
      <c r="G198" s="154" t="s">
        <v>472</v>
      </c>
      <c r="H198" s="154" t="s">
        <v>472</v>
      </c>
      <c r="I198" s="154" t="s">
        <v>472</v>
      </c>
      <c r="J198" s="154"/>
    </row>
    <row r="199" spans="1:10">
      <c r="A199" s="164">
        <v>25818</v>
      </c>
      <c r="B199" s="154" t="s">
        <v>472</v>
      </c>
      <c r="C199" s="154">
        <v>10.2415</v>
      </c>
      <c r="D199" s="154">
        <v>4.3010000000000002</v>
      </c>
      <c r="E199" s="154">
        <v>4.2232500000000002</v>
      </c>
      <c r="F199" s="154" t="s">
        <v>472</v>
      </c>
      <c r="G199" s="154" t="s">
        <v>472</v>
      </c>
      <c r="H199" s="154" t="s">
        <v>472</v>
      </c>
      <c r="I199" s="154" t="s">
        <v>472</v>
      </c>
      <c r="J199" s="154"/>
    </row>
    <row r="200" spans="1:10">
      <c r="A200" s="164">
        <v>25819</v>
      </c>
      <c r="B200" s="154" t="s">
        <v>472</v>
      </c>
      <c r="C200" s="154">
        <v>10.240500000000001</v>
      </c>
      <c r="D200" s="154">
        <v>4.3007</v>
      </c>
      <c r="E200" s="154">
        <v>4.2249999999999996</v>
      </c>
      <c r="F200" s="154" t="s">
        <v>472</v>
      </c>
      <c r="G200" s="154" t="s">
        <v>472</v>
      </c>
      <c r="H200" s="154" t="s">
        <v>472</v>
      </c>
      <c r="I200" s="154" t="s">
        <v>472</v>
      </c>
      <c r="J200" s="154"/>
    </row>
    <row r="201" spans="1:10">
      <c r="A201" s="164">
        <v>25820</v>
      </c>
      <c r="B201" s="154" t="s">
        <v>472</v>
      </c>
      <c r="C201" s="154">
        <v>10.247</v>
      </c>
      <c r="D201" s="154">
        <v>4.2996999999999996</v>
      </c>
      <c r="E201" s="154">
        <v>4.2287499999999998</v>
      </c>
      <c r="F201" s="154" t="s">
        <v>472</v>
      </c>
      <c r="G201" s="154" t="s">
        <v>472</v>
      </c>
      <c r="H201" s="154" t="s">
        <v>472</v>
      </c>
      <c r="I201" s="154" t="s">
        <v>472</v>
      </c>
      <c r="J201" s="154"/>
    </row>
    <row r="202" spans="1:10">
      <c r="A202" s="164">
        <v>25821</v>
      </c>
      <c r="B202" s="154" t="s">
        <v>472</v>
      </c>
      <c r="C202" s="154">
        <v>10.263500000000001</v>
      </c>
      <c r="D202" s="154">
        <v>4.2999000000000001</v>
      </c>
      <c r="E202" s="154">
        <v>4.2300000000000004</v>
      </c>
      <c r="F202" s="154" t="s">
        <v>472</v>
      </c>
      <c r="G202" s="154" t="s">
        <v>472</v>
      </c>
      <c r="H202" s="154" t="s">
        <v>472</v>
      </c>
      <c r="I202" s="154" t="s">
        <v>472</v>
      </c>
      <c r="J202" s="154"/>
    </row>
    <row r="203" spans="1:10">
      <c r="A203" s="164">
        <v>25822</v>
      </c>
      <c r="B203" s="154" t="s">
        <v>472</v>
      </c>
      <c r="C203" s="154">
        <v>10.25</v>
      </c>
      <c r="D203" s="154">
        <v>4.2998000000000003</v>
      </c>
      <c r="E203" s="154">
        <v>4.2312500000000002</v>
      </c>
      <c r="F203" s="154" t="s">
        <v>472</v>
      </c>
      <c r="G203" s="154" t="s">
        <v>472</v>
      </c>
      <c r="H203" s="154" t="s">
        <v>472</v>
      </c>
      <c r="I203" s="154" t="s">
        <v>472</v>
      </c>
      <c r="J203" s="154"/>
    </row>
    <row r="204" spans="1:10">
      <c r="A204" s="164">
        <v>25825</v>
      </c>
      <c r="B204" s="154" t="s">
        <v>472</v>
      </c>
      <c r="C204" s="154">
        <v>10.252000000000001</v>
      </c>
      <c r="D204" s="154">
        <v>4.3007</v>
      </c>
      <c r="E204" s="154">
        <v>4.23325</v>
      </c>
      <c r="F204" s="154" t="s">
        <v>472</v>
      </c>
      <c r="G204" s="154" t="s">
        <v>472</v>
      </c>
      <c r="H204" s="154" t="s">
        <v>472</v>
      </c>
      <c r="I204" s="154" t="s">
        <v>472</v>
      </c>
      <c r="J204" s="154"/>
    </row>
    <row r="205" spans="1:10">
      <c r="A205" s="164">
        <v>25826</v>
      </c>
      <c r="B205" s="154" t="s">
        <v>472</v>
      </c>
      <c r="C205" s="154">
        <v>10.257999999999999</v>
      </c>
      <c r="D205" s="154">
        <v>4.3011999999999997</v>
      </c>
      <c r="E205" s="154">
        <v>4.2362500000000001</v>
      </c>
      <c r="F205" s="154" t="s">
        <v>472</v>
      </c>
      <c r="G205" s="154" t="s">
        <v>472</v>
      </c>
      <c r="H205" s="154" t="s">
        <v>472</v>
      </c>
      <c r="I205" s="154" t="s">
        <v>472</v>
      </c>
      <c r="J205" s="154"/>
    </row>
    <row r="206" spans="1:10">
      <c r="A206" s="164">
        <v>25827</v>
      </c>
      <c r="B206" s="154" t="s">
        <v>472</v>
      </c>
      <c r="C206" s="154">
        <v>10.269</v>
      </c>
      <c r="D206" s="154">
        <v>4.3029999999999999</v>
      </c>
      <c r="E206" s="154">
        <v>4.2487500000000002</v>
      </c>
      <c r="F206" s="154" t="s">
        <v>472</v>
      </c>
      <c r="G206" s="154" t="s">
        <v>472</v>
      </c>
      <c r="H206" s="154" t="s">
        <v>472</v>
      </c>
      <c r="I206" s="154" t="s">
        <v>472</v>
      </c>
      <c r="J206" s="154"/>
    </row>
    <row r="207" spans="1:10">
      <c r="A207" s="164">
        <v>25828</v>
      </c>
      <c r="B207" s="154" t="s">
        <v>472</v>
      </c>
      <c r="C207" s="154">
        <v>10.269500000000001</v>
      </c>
      <c r="D207" s="154">
        <v>4.3033999999999999</v>
      </c>
      <c r="E207" s="154">
        <v>4.2675000000000001</v>
      </c>
      <c r="F207" s="154" t="s">
        <v>472</v>
      </c>
      <c r="G207" s="154" t="s">
        <v>472</v>
      </c>
      <c r="H207" s="154" t="s">
        <v>472</v>
      </c>
      <c r="I207" s="154" t="s">
        <v>472</v>
      </c>
      <c r="J207" s="154"/>
    </row>
    <row r="208" spans="1:10">
      <c r="A208" s="164">
        <v>25829</v>
      </c>
      <c r="B208" s="154" t="s">
        <v>472</v>
      </c>
      <c r="C208" s="154">
        <v>10.263999999999999</v>
      </c>
      <c r="D208" s="154">
        <v>4.3024000000000004</v>
      </c>
      <c r="E208" s="154">
        <v>4.2549999999999999</v>
      </c>
      <c r="F208" s="154" t="s">
        <v>472</v>
      </c>
      <c r="G208" s="154" t="s">
        <v>472</v>
      </c>
      <c r="H208" s="154" t="s">
        <v>472</v>
      </c>
      <c r="I208" s="154" t="s">
        <v>472</v>
      </c>
      <c r="J208" s="154"/>
    </row>
    <row r="209" spans="1:10">
      <c r="A209" s="164">
        <v>25832</v>
      </c>
      <c r="B209" s="154" t="s">
        <v>472</v>
      </c>
      <c r="C209" s="154">
        <v>10.266999999999999</v>
      </c>
      <c r="D209" s="154">
        <v>4.3045</v>
      </c>
      <c r="E209" s="154">
        <v>4.2512499999999998</v>
      </c>
      <c r="F209" s="154" t="s">
        <v>472</v>
      </c>
      <c r="G209" s="154" t="s">
        <v>472</v>
      </c>
      <c r="H209" s="154" t="s">
        <v>472</v>
      </c>
      <c r="I209" s="154" t="s">
        <v>472</v>
      </c>
      <c r="J209" s="154"/>
    </row>
    <row r="210" spans="1:10">
      <c r="A210" s="164">
        <v>25833</v>
      </c>
      <c r="B210" s="154" t="s">
        <v>472</v>
      </c>
      <c r="C210" s="154">
        <v>10.275499999999999</v>
      </c>
      <c r="D210" s="154">
        <v>4.306</v>
      </c>
      <c r="E210" s="154">
        <v>4.2474999999999996</v>
      </c>
      <c r="F210" s="154" t="s">
        <v>472</v>
      </c>
      <c r="G210" s="154" t="s">
        <v>472</v>
      </c>
      <c r="H210" s="154" t="s">
        <v>472</v>
      </c>
      <c r="I210" s="154" t="s">
        <v>472</v>
      </c>
      <c r="J210" s="154"/>
    </row>
    <row r="211" spans="1:10">
      <c r="A211" s="164">
        <v>25834</v>
      </c>
      <c r="B211" s="154" t="s">
        <v>472</v>
      </c>
      <c r="C211" s="154">
        <v>10.2875</v>
      </c>
      <c r="D211" s="154">
        <v>4.3102</v>
      </c>
      <c r="E211" s="154">
        <v>4.24</v>
      </c>
      <c r="F211" s="154" t="s">
        <v>472</v>
      </c>
      <c r="G211" s="154" t="s">
        <v>472</v>
      </c>
      <c r="H211" s="154" t="s">
        <v>472</v>
      </c>
      <c r="I211" s="154" t="s">
        <v>472</v>
      </c>
      <c r="J211" s="154"/>
    </row>
    <row r="212" spans="1:10">
      <c r="A212" s="164">
        <v>25835</v>
      </c>
      <c r="B212" s="154" t="s">
        <v>472</v>
      </c>
      <c r="C212" s="154">
        <v>10.282</v>
      </c>
      <c r="D212" s="154">
        <v>4.3099999999999996</v>
      </c>
      <c r="E212" s="154">
        <v>4.2287499999999998</v>
      </c>
      <c r="F212" s="154" t="s">
        <v>472</v>
      </c>
      <c r="G212" s="154" t="s">
        <v>472</v>
      </c>
      <c r="H212" s="154" t="s">
        <v>472</v>
      </c>
      <c r="I212" s="154" t="s">
        <v>472</v>
      </c>
      <c r="J212" s="154"/>
    </row>
    <row r="213" spans="1:10">
      <c r="A213" s="164">
        <v>25836</v>
      </c>
      <c r="B213" s="154" t="s">
        <v>472</v>
      </c>
      <c r="C213" s="154">
        <v>10.2925</v>
      </c>
      <c r="D213" s="154">
        <v>4.3132999999999999</v>
      </c>
      <c r="E213" s="154">
        <v>4.2374999999999998</v>
      </c>
      <c r="F213" s="154" t="s">
        <v>472</v>
      </c>
      <c r="G213" s="154" t="s">
        <v>472</v>
      </c>
      <c r="H213" s="154" t="s">
        <v>472</v>
      </c>
      <c r="I213" s="154" t="s">
        <v>472</v>
      </c>
      <c r="J213" s="154"/>
    </row>
    <row r="214" spans="1:10">
      <c r="A214" s="164">
        <v>25839</v>
      </c>
      <c r="B214" s="154" t="s">
        <v>472</v>
      </c>
      <c r="C214" s="154">
        <v>10.3005</v>
      </c>
      <c r="D214" s="154">
        <v>4.3164999999999996</v>
      </c>
      <c r="E214" s="154">
        <v>4.24125</v>
      </c>
      <c r="F214" s="154" t="s">
        <v>472</v>
      </c>
      <c r="G214" s="154" t="s">
        <v>472</v>
      </c>
      <c r="H214" s="154" t="s">
        <v>472</v>
      </c>
      <c r="I214" s="154" t="s">
        <v>472</v>
      </c>
      <c r="J214" s="154"/>
    </row>
    <row r="215" spans="1:10">
      <c r="A215" s="164">
        <v>25840</v>
      </c>
      <c r="B215" s="154" t="s">
        <v>472</v>
      </c>
      <c r="C215" s="154">
        <v>10.315</v>
      </c>
      <c r="D215" s="154">
        <v>4.3223000000000003</v>
      </c>
      <c r="E215" s="154">
        <v>4.2387499999999996</v>
      </c>
      <c r="F215" s="154" t="s">
        <v>472</v>
      </c>
      <c r="G215" s="154" t="s">
        <v>472</v>
      </c>
      <c r="H215" s="154" t="s">
        <v>472</v>
      </c>
      <c r="I215" s="154" t="s">
        <v>472</v>
      </c>
      <c r="J215" s="154"/>
    </row>
    <row r="216" spans="1:10">
      <c r="A216" s="164">
        <v>25841</v>
      </c>
      <c r="B216" s="154" t="s">
        <v>472</v>
      </c>
      <c r="C216" s="154">
        <v>10.333</v>
      </c>
      <c r="D216" s="154">
        <v>4.327</v>
      </c>
      <c r="E216" s="154">
        <v>4.2432499999999997</v>
      </c>
      <c r="F216" s="154" t="s">
        <v>472</v>
      </c>
      <c r="G216" s="154" t="s">
        <v>472</v>
      </c>
      <c r="H216" s="154" t="s">
        <v>472</v>
      </c>
      <c r="I216" s="154" t="s">
        <v>472</v>
      </c>
      <c r="J216" s="154"/>
    </row>
    <row r="217" spans="1:10">
      <c r="A217" s="164">
        <v>25842</v>
      </c>
      <c r="B217" s="154" t="s">
        <v>472</v>
      </c>
      <c r="C217" s="154">
        <v>10.324999999999999</v>
      </c>
      <c r="D217" s="154">
        <v>4.3270999999999997</v>
      </c>
      <c r="E217" s="154">
        <v>4.2462499999999999</v>
      </c>
      <c r="F217" s="154" t="s">
        <v>472</v>
      </c>
      <c r="G217" s="154" t="s">
        <v>472</v>
      </c>
      <c r="H217" s="154" t="s">
        <v>472</v>
      </c>
      <c r="I217" s="154" t="s">
        <v>472</v>
      </c>
      <c r="J217" s="154"/>
    </row>
    <row r="218" spans="1:10">
      <c r="A218" s="164">
        <v>25843</v>
      </c>
      <c r="B218" s="154" t="s">
        <v>472</v>
      </c>
      <c r="C218" s="154">
        <v>10.3165</v>
      </c>
      <c r="D218" s="154">
        <v>4.3239999999999998</v>
      </c>
      <c r="E218" s="154">
        <v>4.2424999999999997</v>
      </c>
      <c r="F218" s="154" t="s">
        <v>472</v>
      </c>
      <c r="G218" s="154" t="s">
        <v>472</v>
      </c>
      <c r="H218" s="154" t="s">
        <v>472</v>
      </c>
      <c r="I218" s="154" t="s">
        <v>472</v>
      </c>
      <c r="J218" s="154"/>
    </row>
    <row r="219" spans="1:10">
      <c r="A219" s="164">
        <v>25846</v>
      </c>
      <c r="B219" s="154" t="s">
        <v>472</v>
      </c>
      <c r="C219" s="154">
        <v>10.324999999999999</v>
      </c>
      <c r="D219" s="154">
        <v>4.3268000000000004</v>
      </c>
      <c r="E219" s="154">
        <v>4.2350000000000003</v>
      </c>
      <c r="F219" s="154" t="s">
        <v>472</v>
      </c>
      <c r="G219" s="154" t="s">
        <v>472</v>
      </c>
      <c r="H219" s="154" t="s">
        <v>472</v>
      </c>
      <c r="I219" s="154" t="s">
        <v>472</v>
      </c>
      <c r="J219" s="154"/>
    </row>
    <row r="220" spans="1:10">
      <c r="A220" s="164">
        <v>25847</v>
      </c>
      <c r="B220" s="154" t="s">
        <v>472</v>
      </c>
      <c r="C220" s="154">
        <v>10.326499999999999</v>
      </c>
      <c r="D220" s="154">
        <v>4.3281000000000001</v>
      </c>
      <c r="E220" s="154">
        <v>4.2275</v>
      </c>
      <c r="F220" s="154" t="s">
        <v>472</v>
      </c>
      <c r="G220" s="154" t="s">
        <v>472</v>
      </c>
      <c r="H220" s="154" t="s">
        <v>472</v>
      </c>
      <c r="I220" s="154" t="s">
        <v>472</v>
      </c>
      <c r="J220" s="154"/>
    </row>
    <row r="221" spans="1:10">
      <c r="A221" s="164">
        <v>25848</v>
      </c>
      <c r="B221" s="154" t="s">
        <v>472</v>
      </c>
      <c r="C221" s="154">
        <v>10.334</v>
      </c>
      <c r="D221" s="154">
        <v>4.3293999999999997</v>
      </c>
      <c r="E221" s="154">
        <v>4.23325</v>
      </c>
      <c r="F221" s="154" t="s">
        <v>472</v>
      </c>
      <c r="G221" s="154" t="s">
        <v>472</v>
      </c>
      <c r="H221" s="154" t="s">
        <v>472</v>
      </c>
      <c r="I221" s="154" t="s">
        <v>472</v>
      </c>
      <c r="J221" s="154"/>
    </row>
    <row r="222" spans="1:10">
      <c r="A222" s="164">
        <v>25849</v>
      </c>
      <c r="B222" s="154" t="s">
        <v>472</v>
      </c>
      <c r="C222" s="154">
        <v>10.326000000000001</v>
      </c>
      <c r="D222" s="154">
        <v>4.3274999999999997</v>
      </c>
      <c r="E222" s="154">
        <v>4.23325</v>
      </c>
      <c r="F222" s="154" t="s">
        <v>472</v>
      </c>
      <c r="G222" s="154" t="s">
        <v>472</v>
      </c>
      <c r="H222" s="154" t="s">
        <v>472</v>
      </c>
      <c r="I222" s="154" t="s">
        <v>472</v>
      </c>
      <c r="J222" s="154"/>
    </row>
    <row r="223" spans="1:10">
      <c r="A223" s="164">
        <v>25850</v>
      </c>
      <c r="B223" s="154" t="s">
        <v>472</v>
      </c>
      <c r="C223" s="154">
        <v>10.3215</v>
      </c>
      <c r="D223" s="154">
        <v>4.3259999999999996</v>
      </c>
      <c r="E223" s="154">
        <v>4.2387499999999996</v>
      </c>
      <c r="F223" s="154" t="s">
        <v>472</v>
      </c>
      <c r="G223" s="154" t="s">
        <v>472</v>
      </c>
      <c r="H223" s="154" t="s">
        <v>472</v>
      </c>
      <c r="I223" s="154" t="s">
        <v>472</v>
      </c>
      <c r="J223" s="154"/>
    </row>
    <row r="224" spans="1:10">
      <c r="A224" s="164">
        <v>25853</v>
      </c>
      <c r="B224" s="154" t="s">
        <v>472</v>
      </c>
      <c r="C224" s="154">
        <v>10.319000000000001</v>
      </c>
      <c r="D224" s="154">
        <v>4.3254999999999999</v>
      </c>
      <c r="E224" s="154">
        <v>4.2300000000000004</v>
      </c>
      <c r="F224" s="154" t="s">
        <v>472</v>
      </c>
      <c r="G224" s="154" t="s">
        <v>472</v>
      </c>
      <c r="H224" s="154" t="s">
        <v>472</v>
      </c>
      <c r="I224" s="154" t="s">
        <v>472</v>
      </c>
      <c r="J224" s="154"/>
    </row>
    <row r="225" spans="1:10">
      <c r="A225" s="164">
        <v>25854</v>
      </c>
      <c r="B225" s="154" t="s">
        <v>472</v>
      </c>
      <c r="C225" s="154">
        <v>10.323</v>
      </c>
      <c r="D225" s="154">
        <v>4.3269000000000002</v>
      </c>
      <c r="E225" s="154">
        <v>4.2312500000000002</v>
      </c>
      <c r="F225" s="154" t="s">
        <v>472</v>
      </c>
      <c r="G225" s="154" t="s">
        <v>472</v>
      </c>
      <c r="H225" s="154" t="s">
        <v>472</v>
      </c>
      <c r="I225" s="154" t="s">
        <v>472</v>
      </c>
      <c r="J225" s="154"/>
    </row>
    <row r="226" spans="1:10">
      <c r="A226" s="164">
        <v>25855</v>
      </c>
      <c r="B226" s="154" t="s">
        <v>472</v>
      </c>
      <c r="C226" s="154">
        <v>10.33</v>
      </c>
      <c r="D226" s="154">
        <v>4.3291000000000004</v>
      </c>
      <c r="E226" s="154">
        <v>4.2262500000000003</v>
      </c>
      <c r="F226" s="154" t="s">
        <v>472</v>
      </c>
      <c r="G226" s="154" t="s">
        <v>472</v>
      </c>
      <c r="H226" s="154" t="s">
        <v>472</v>
      </c>
      <c r="I226" s="154" t="s">
        <v>472</v>
      </c>
      <c r="J226" s="154"/>
    </row>
    <row r="227" spans="1:10">
      <c r="A227" s="164">
        <v>25856</v>
      </c>
      <c r="B227" s="154" t="s">
        <v>472</v>
      </c>
      <c r="C227" s="154">
        <v>10.337999999999999</v>
      </c>
      <c r="D227" s="154">
        <v>4.3274999999999997</v>
      </c>
      <c r="E227" s="154">
        <v>4.2287499999999998</v>
      </c>
      <c r="F227" s="154" t="s">
        <v>472</v>
      </c>
      <c r="G227" s="154" t="s">
        <v>472</v>
      </c>
      <c r="H227" s="154" t="s">
        <v>472</v>
      </c>
      <c r="I227" s="154" t="s">
        <v>472</v>
      </c>
      <c r="J227" s="154"/>
    </row>
    <row r="228" spans="1:10">
      <c r="A228" s="164">
        <v>25857</v>
      </c>
      <c r="B228" s="154" t="s">
        <v>472</v>
      </c>
      <c r="C228" s="154">
        <v>10.3255</v>
      </c>
      <c r="D228" s="154">
        <v>4.327</v>
      </c>
      <c r="E228" s="154">
        <v>4.2312500000000002</v>
      </c>
      <c r="F228" s="154" t="s">
        <v>472</v>
      </c>
      <c r="G228" s="154" t="s">
        <v>472</v>
      </c>
      <c r="H228" s="154" t="s">
        <v>472</v>
      </c>
      <c r="I228" s="154" t="s">
        <v>472</v>
      </c>
      <c r="J228" s="154"/>
    </row>
    <row r="229" spans="1:10">
      <c r="A229" s="164">
        <v>25860</v>
      </c>
      <c r="B229" s="154" t="s">
        <v>472</v>
      </c>
      <c r="C229" s="154">
        <v>10.337999999999999</v>
      </c>
      <c r="D229" s="154">
        <v>4.3311999999999999</v>
      </c>
      <c r="E229" s="154">
        <v>4.2249999999999996</v>
      </c>
      <c r="F229" s="154" t="s">
        <v>472</v>
      </c>
      <c r="G229" s="154" t="s">
        <v>472</v>
      </c>
      <c r="H229" s="154" t="s">
        <v>472</v>
      </c>
      <c r="I229" s="154" t="s">
        <v>472</v>
      </c>
      <c r="J229" s="154"/>
    </row>
    <row r="230" spans="1:10">
      <c r="A230" s="164">
        <v>25861</v>
      </c>
      <c r="B230" s="154" t="s">
        <v>472</v>
      </c>
      <c r="C230" s="154">
        <v>10.353</v>
      </c>
      <c r="D230" s="154">
        <v>4.3360000000000003</v>
      </c>
      <c r="E230" s="154">
        <v>4.2300000000000004</v>
      </c>
      <c r="F230" s="154" t="s">
        <v>472</v>
      </c>
      <c r="G230" s="154" t="s">
        <v>472</v>
      </c>
      <c r="H230" s="154" t="s">
        <v>472</v>
      </c>
      <c r="I230" s="154" t="s">
        <v>472</v>
      </c>
      <c r="J230" s="154"/>
    </row>
    <row r="231" spans="1:10">
      <c r="A231" s="164">
        <v>25862</v>
      </c>
      <c r="B231" s="154" t="s">
        <v>472</v>
      </c>
      <c r="C231" s="154">
        <v>10.350999999999999</v>
      </c>
      <c r="D231" s="154">
        <v>4.3342000000000001</v>
      </c>
      <c r="E231" s="154">
        <v>4.24</v>
      </c>
      <c r="F231" s="154" t="s">
        <v>472</v>
      </c>
      <c r="G231" s="154" t="s">
        <v>472</v>
      </c>
      <c r="H231" s="154" t="s">
        <v>472</v>
      </c>
      <c r="I231" s="154" t="s">
        <v>472</v>
      </c>
      <c r="J231" s="154"/>
    </row>
    <row r="232" spans="1:10">
      <c r="A232" s="164">
        <v>25863</v>
      </c>
      <c r="B232" s="154" t="s">
        <v>472</v>
      </c>
      <c r="C232" s="154">
        <v>10.3445</v>
      </c>
      <c r="D232" s="154">
        <v>4.3331999999999997</v>
      </c>
      <c r="E232" s="154">
        <v>4.2424999999999997</v>
      </c>
      <c r="F232" s="154" t="s">
        <v>472</v>
      </c>
      <c r="G232" s="154" t="s">
        <v>472</v>
      </c>
      <c r="H232" s="154" t="s">
        <v>472</v>
      </c>
      <c r="I232" s="154" t="s">
        <v>472</v>
      </c>
      <c r="J232" s="154"/>
    </row>
    <row r="233" spans="1:10">
      <c r="A233" s="164">
        <v>25864</v>
      </c>
      <c r="B233" s="154" t="s">
        <v>472</v>
      </c>
      <c r="C233" s="154">
        <v>10.3415</v>
      </c>
      <c r="D233" s="154">
        <v>4.3315999999999999</v>
      </c>
      <c r="E233" s="154">
        <v>4.2387499999999996</v>
      </c>
      <c r="F233" s="154" t="s">
        <v>472</v>
      </c>
      <c r="G233" s="154" t="s">
        <v>472</v>
      </c>
      <c r="H233" s="154" t="s">
        <v>472</v>
      </c>
      <c r="I233" s="154" t="s">
        <v>472</v>
      </c>
      <c r="J233" s="154"/>
    </row>
    <row r="234" spans="1:10">
      <c r="A234" s="164">
        <v>25867</v>
      </c>
      <c r="B234" s="154" t="s">
        <v>472</v>
      </c>
      <c r="C234" s="154">
        <v>10.3385</v>
      </c>
      <c r="D234" s="154">
        <v>4.3286999999999995</v>
      </c>
      <c r="E234" s="154">
        <v>4.2387499999999996</v>
      </c>
      <c r="F234" s="154" t="s">
        <v>472</v>
      </c>
      <c r="G234" s="154" t="s">
        <v>472</v>
      </c>
      <c r="H234" s="154" t="s">
        <v>472</v>
      </c>
      <c r="I234" s="154" t="s">
        <v>472</v>
      </c>
      <c r="J234" s="154"/>
    </row>
    <row r="235" spans="1:10">
      <c r="A235" s="164">
        <v>25868</v>
      </c>
      <c r="B235" s="154" t="s">
        <v>472</v>
      </c>
      <c r="C235" s="154">
        <v>10.336500000000001</v>
      </c>
      <c r="D235" s="154">
        <v>4.327</v>
      </c>
      <c r="E235" s="154">
        <v>4.2450000000000001</v>
      </c>
      <c r="F235" s="154" t="s">
        <v>472</v>
      </c>
      <c r="G235" s="154" t="s">
        <v>472</v>
      </c>
      <c r="H235" s="154" t="s">
        <v>472</v>
      </c>
      <c r="I235" s="154" t="s">
        <v>472</v>
      </c>
      <c r="J235" s="154"/>
    </row>
    <row r="236" spans="1:10">
      <c r="A236" s="164">
        <v>25869</v>
      </c>
      <c r="B236" s="154" t="s">
        <v>472</v>
      </c>
      <c r="C236" s="154">
        <v>10.352</v>
      </c>
      <c r="D236" s="154">
        <v>4.3330000000000002</v>
      </c>
      <c r="E236" s="154">
        <v>4.2512499999999998</v>
      </c>
      <c r="F236" s="154" t="s">
        <v>472</v>
      </c>
      <c r="G236" s="154" t="s">
        <v>472</v>
      </c>
      <c r="H236" s="154" t="s">
        <v>472</v>
      </c>
      <c r="I236" s="154" t="s">
        <v>472</v>
      </c>
      <c r="J236" s="154"/>
    </row>
    <row r="237" spans="1:10">
      <c r="A237" s="164">
        <v>25870</v>
      </c>
      <c r="B237" s="154" t="s">
        <v>472</v>
      </c>
      <c r="C237" s="154">
        <v>10.36</v>
      </c>
      <c r="D237" s="154">
        <v>4.3368000000000002</v>
      </c>
      <c r="E237" s="154">
        <v>4.2487500000000002</v>
      </c>
      <c r="F237" s="154" t="s">
        <v>472</v>
      </c>
      <c r="G237" s="154" t="s">
        <v>472</v>
      </c>
      <c r="H237" s="154" t="s">
        <v>472</v>
      </c>
      <c r="I237" s="154" t="s">
        <v>472</v>
      </c>
      <c r="J237" s="154"/>
    </row>
    <row r="238" spans="1:10">
      <c r="A238" s="164">
        <v>25871</v>
      </c>
      <c r="B238" s="154" t="s">
        <v>472</v>
      </c>
      <c r="C238" s="154">
        <v>10.3605</v>
      </c>
      <c r="D238" s="154">
        <v>4.3345000000000002</v>
      </c>
      <c r="E238" s="154">
        <v>4.2432499999999997</v>
      </c>
      <c r="F238" s="154" t="s">
        <v>472</v>
      </c>
      <c r="G238" s="154" t="s">
        <v>472</v>
      </c>
      <c r="H238" s="154" t="s">
        <v>472</v>
      </c>
      <c r="I238" s="154" t="s">
        <v>472</v>
      </c>
      <c r="J238" s="154"/>
    </row>
    <row r="239" spans="1:10">
      <c r="A239" s="164">
        <v>25874</v>
      </c>
      <c r="B239" s="154" t="s">
        <v>472</v>
      </c>
      <c r="C239" s="154">
        <v>10.348000000000001</v>
      </c>
      <c r="D239" s="154">
        <v>4.3289999999999997</v>
      </c>
      <c r="E239" s="154">
        <v>4.24</v>
      </c>
      <c r="F239" s="154" t="s">
        <v>472</v>
      </c>
      <c r="G239" s="154" t="s">
        <v>472</v>
      </c>
      <c r="H239" s="154" t="s">
        <v>472</v>
      </c>
      <c r="I239" s="154" t="s">
        <v>472</v>
      </c>
      <c r="J239" s="154"/>
    </row>
    <row r="240" spans="1:10">
      <c r="A240" s="164">
        <v>25875</v>
      </c>
      <c r="B240" s="154" t="s">
        <v>472</v>
      </c>
      <c r="C240" s="154">
        <v>10.353999999999999</v>
      </c>
      <c r="D240" s="154">
        <v>4.3311999999999999</v>
      </c>
      <c r="E240" s="154">
        <v>4.24125</v>
      </c>
      <c r="F240" s="154" t="s">
        <v>472</v>
      </c>
      <c r="G240" s="154" t="s">
        <v>472</v>
      </c>
      <c r="H240" s="154" t="s">
        <v>472</v>
      </c>
      <c r="I240" s="154" t="s">
        <v>472</v>
      </c>
      <c r="J240" s="154"/>
    </row>
    <row r="241" spans="1:10">
      <c r="A241" s="164">
        <v>25876</v>
      </c>
      <c r="B241" s="154" t="s">
        <v>472</v>
      </c>
      <c r="C241" s="154">
        <v>10.363</v>
      </c>
      <c r="D241" s="154">
        <v>4.3319999999999999</v>
      </c>
      <c r="E241" s="154">
        <v>4.2450000000000001</v>
      </c>
      <c r="F241" s="154" t="s">
        <v>472</v>
      </c>
      <c r="G241" s="154" t="s">
        <v>472</v>
      </c>
      <c r="H241" s="154" t="s">
        <v>472</v>
      </c>
      <c r="I241" s="154" t="s">
        <v>472</v>
      </c>
      <c r="J241" s="154"/>
    </row>
    <row r="242" spans="1:10">
      <c r="A242" s="164">
        <v>25877</v>
      </c>
      <c r="B242" s="154" t="s">
        <v>472</v>
      </c>
      <c r="C242" s="154">
        <v>10.348000000000001</v>
      </c>
      <c r="D242" s="154">
        <v>4.3262</v>
      </c>
      <c r="E242" s="154">
        <v>4.2387499999999996</v>
      </c>
      <c r="F242" s="154" t="s">
        <v>472</v>
      </c>
      <c r="G242" s="154" t="s">
        <v>472</v>
      </c>
      <c r="H242" s="154" t="s">
        <v>472</v>
      </c>
      <c r="I242" s="154" t="s">
        <v>472</v>
      </c>
      <c r="J242" s="154"/>
    </row>
    <row r="243" spans="1:10">
      <c r="A243" s="164">
        <v>25878</v>
      </c>
      <c r="B243" s="154" t="s">
        <v>472</v>
      </c>
      <c r="C243" s="154">
        <v>10.337999999999999</v>
      </c>
      <c r="D243" s="154">
        <v>4.3220000000000001</v>
      </c>
      <c r="E243" s="154">
        <v>4.23325</v>
      </c>
      <c r="F243" s="154" t="s">
        <v>472</v>
      </c>
      <c r="G243" s="154" t="s">
        <v>472</v>
      </c>
      <c r="H243" s="154" t="s">
        <v>472</v>
      </c>
      <c r="I243" s="154" t="s">
        <v>472</v>
      </c>
      <c r="J243" s="154"/>
    </row>
    <row r="244" spans="1:10">
      <c r="A244" s="164">
        <v>25881</v>
      </c>
      <c r="B244" s="154" t="s">
        <v>472</v>
      </c>
      <c r="C244" s="154">
        <v>10.337</v>
      </c>
      <c r="D244" s="154">
        <v>4.3239999999999998</v>
      </c>
      <c r="E244" s="154">
        <v>4.2324999999999999</v>
      </c>
      <c r="F244" s="154" t="s">
        <v>472</v>
      </c>
      <c r="G244" s="154" t="s">
        <v>472</v>
      </c>
      <c r="H244" s="154" t="s">
        <v>472</v>
      </c>
      <c r="I244" s="154" t="s">
        <v>472</v>
      </c>
      <c r="J244" s="154"/>
    </row>
    <row r="245" spans="1:10">
      <c r="A245" s="164">
        <v>25882</v>
      </c>
      <c r="B245" s="154" t="s">
        <v>472</v>
      </c>
      <c r="C245" s="154">
        <v>10.317</v>
      </c>
      <c r="D245" s="154">
        <v>4.319</v>
      </c>
      <c r="E245" s="154">
        <v>4.2287499999999998</v>
      </c>
      <c r="F245" s="154" t="s">
        <v>472</v>
      </c>
      <c r="G245" s="154" t="s">
        <v>472</v>
      </c>
      <c r="H245" s="154" t="s">
        <v>472</v>
      </c>
      <c r="I245" s="154" t="s">
        <v>472</v>
      </c>
      <c r="J245" s="154"/>
    </row>
    <row r="246" spans="1:10">
      <c r="A246" s="164">
        <v>25883</v>
      </c>
      <c r="B246" s="154" t="s">
        <v>472</v>
      </c>
      <c r="C246" s="154">
        <v>10.329000000000001</v>
      </c>
      <c r="D246" s="154">
        <v>4.3223000000000003</v>
      </c>
      <c r="E246" s="154">
        <v>4.2300000000000004</v>
      </c>
      <c r="F246" s="154" t="s">
        <v>472</v>
      </c>
      <c r="G246" s="154" t="s">
        <v>472</v>
      </c>
      <c r="H246" s="154" t="s">
        <v>472</v>
      </c>
      <c r="I246" s="154" t="s">
        <v>472</v>
      </c>
      <c r="J246" s="154"/>
    </row>
    <row r="247" spans="1:10">
      <c r="A247" s="164">
        <v>25884</v>
      </c>
      <c r="B247" s="154" t="s">
        <v>472</v>
      </c>
      <c r="C247" s="154">
        <v>10.3245</v>
      </c>
      <c r="D247" s="154">
        <v>4.3219000000000003</v>
      </c>
      <c r="E247" s="154">
        <v>4.2300000000000004</v>
      </c>
      <c r="F247" s="154" t="s">
        <v>472</v>
      </c>
      <c r="G247" s="154" t="s">
        <v>472</v>
      </c>
      <c r="H247" s="154" t="s">
        <v>472</v>
      </c>
      <c r="I247" s="154" t="s">
        <v>472</v>
      </c>
      <c r="J247" s="154"/>
    </row>
    <row r="248" spans="1:10">
      <c r="A248" s="164">
        <v>25885</v>
      </c>
      <c r="B248" s="154" t="s">
        <v>472</v>
      </c>
      <c r="C248" s="154">
        <v>10.323</v>
      </c>
      <c r="D248" s="154">
        <v>4.3209999999999997</v>
      </c>
      <c r="E248" s="154">
        <v>4.2300000000000004</v>
      </c>
      <c r="F248" s="154" t="s">
        <v>472</v>
      </c>
      <c r="G248" s="154" t="s">
        <v>472</v>
      </c>
      <c r="H248" s="154" t="s">
        <v>472</v>
      </c>
      <c r="I248" s="154" t="s">
        <v>472</v>
      </c>
      <c r="J248" s="154"/>
    </row>
    <row r="249" spans="1:10">
      <c r="A249" s="164">
        <v>25888</v>
      </c>
      <c r="B249" s="154" t="s">
        <v>472</v>
      </c>
      <c r="C249" s="154">
        <v>10.323499999999999</v>
      </c>
      <c r="D249" s="154">
        <v>4.3216000000000001</v>
      </c>
      <c r="E249" s="154">
        <v>4.2287499999999998</v>
      </c>
      <c r="F249" s="154" t="s">
        <v>472</v>
      </c>
      <c r="G249" s="154" t="s">
        <v>472</v>
      </c>
      <c r="H249" s="154" t="s">
        <v>472</v>
      </c>
      <c r="I249" s="154" t="s">
        <v>472</v>
      </c>
      <c r="J249" s="154"/>
    </row>
    <row r="250" spans="1:10">
      <c r="A250" s="164">
        <v>25889</v>
      </c>
      <c r="B250" s="154" t="s">
        <v>472</v>
      </c>
      <c r="C250" s="154">
        <v>10.324</v>
      </c>
      <c r="D250" s="154">
        <v>4.3179999999999996</v>
      </c>
      <c r="E250" s="154">
        <v>4.2287499999999998</v>
      </c>
      <c r="F250" s="154" t="s">
        <v>472</v>
      </c>
      <c r="G250" s="154" t="s">
        <v>472</v>
      </c>
      <c r="H250" s="154" t="s">
        <v>472</v>
      </c>
      <c r="I250" s="154" t="s">
        <v>472</v>
      </c>
      <c r="J250" s="154"/>
    </row>
    <row r="251" spans="1:10">
      <c r="A251" s="164">
        <v>25890</v>
      </c>
      <c r="B251" s="154" t="s">
        <v>472</v>
      </c>
      <c r="C251" s="154">
        <v>10.315</v>
      </c>
      <c r="D251" s="154">
        <v>4.3147000000000002</v>
      </c>
      <c r="E251" s="154">
        <v>4.2275</v>
      </c>
      <c r="F251" s="154" t="s">
        <v>472</v>
      </c>
      <c r="G251" s="154" t="s">
        <v>472</v>
      </c>
      <c r="H251" s="154" t="s">
        <v>472</v>
      </c>
      <c r="I251" s="154" t="s">
        <v>472</v>
      </c>
      <c r="J251" s="154"/>
    </row>
    <row r="252" spans="1:10">
      <c r="A252" s="164">
        <v>25891</v>
      </c>
      <c r="B252" s="154" t="s">
        <v>472</v>
      </c>
      <c r="C252" s="154">
        <v>10.3055</v>
      </c>
      <c r="D252" s="154">
        <v>4.3129999999999997</v>
      </c>
      <c r="E252" s="154">
        <v>4.2237499999999999</v>
      </c>
      <c r="F252" s="154" t="s">
        <v>472</v>
      </c>
      <c r="G252" s="154" t="s">
        <v>472</v>
      </c>
      <c r="H252" s="154" t="s">
        <v>472</v>
      </c>
      <c r="I252" s="154" t="s">
        <v>472</v>
      </c>
      <c r="J252" s="154"/>
    </row>
    <row r="253" spans="1:10">
      <c r="A253" s="164">
        <v>25892</v>
      </c>
      <c r="B253" s="154" t="s">
        <v>472</v>
      </c>
      <c r="C253" s="154">
        <v>10.3055</v>
      </c>
      <c r="D253" s="154">
        <v>4.3129999999999997</v>
      </c>
      <c r="E253" s="154">
        <v>4.2237499999999999</v>
      </c>
      <c r="F253" s="154" t="s">
        <v>472</v>
      </c>
      <c r="G253" s="154" t="s">
        <v>472</v>
      </c>
      <c r="H253" s="154" t="s">
        <v>472</v>
      </c>
      <c r="I253" s="154" t="s">
        <v>472</v>
      </c>
      <c r="J253" s="154"/>
    </row>
    <row r="254" spans="1:10">
      <c r="A254" s="164">
        <v>25895</v>
      </c>
      <c r="B254" s="154" t="s">
        <v>472</v>
      </c>
      <c r="C254" s="154">
        <v>10.304500000000001</v>
      </c>
      <c r="D254" s="154">
        <v>4.3113000000000001</v>
      </c>
      <c r="E254" s="154">
        <v>4.2262500000000003</v>
      </c>
      <c r="F254" s="154" t="s">
        <v>472</v>
      </c>
      <c r="G254" s="154" t="s">
        <v>472</v>
      </c>
      <c r="H254" s="154" t="s">
        <v>472</v>
      </c>
      <c r="I254" s="154" t="s">
        <v>472</v>
      </c>
      <c r="J254" s="154"/>
    </row>
    <row r="255" spans="1:10">
      <c r="A255" s="164">
        <v>25896</v>
      </c>
      <c r="B255" s="154" t="s">
        <v>472</v>
      </c>
      <c r="C255" s="154">
        <v>10.305</v>
      </c>
      <c r="D255" s="154">
        <v>4.3106</v>
      </c>
      <c r="E255" s="154">
        <v>4.2312500000000002</v>
      </c>
      <c r="F255" s="154" t="s">
        <v>472</v>
      </c>
      <c r="G255" s="154" t="s">
        <v>472</v>
      </c>
      <c r="H255" s="154" t="s">
        <v>472</v>
      </c>
      <c r="I255" s="154" t="s">
        <v>472</v>
      </c>
      <c r="J255" s="154"/>
    </row>
    <row r="256" spans="1:10">
      <c r="A256" s="164">
        <v>25897</v>
      </c>
      <c r="B256" s="154" t="s">
        <v>472</v>
      </c>
      <c r="C256" s="154">
        <v>10.298999999999999</v>
      </c>
      <c r="D256" s="154">
        <v>4.3087</v>
      </c>
      <c r="E256" s="154">
        <v>4.2300000000000004</v>
      </c>
      <c r="F256" s="154" t="s">
        <v>472</v>
      </c>
      <c r="G256" s="154" t="s">
        <v>472</v>
      </c>
      <c r="H256" s="154" t="s">
        <v>472</v>
      </c>
      <c r="I256" s="154" t="s">
        <v>472</v>
      </c>
      <c r="J256" s="154"/>
    </row>
    <row r="257" spans="1:10">
      <c r="A257" s="164">
        <v>25898</v>
      </c>
      <c r="B257" s="154" t="s">
        <v>472</v>
      </c>
      <c r="C257" s="154">
        <v>10.298999999999999</v>
      </c>
      <c r="D257" s="154">
        <v>4.3097000000000003</v>
      </c>
      <c r="E257" s="154">
        <v>4.2312500000000002</v>
      </c>
      <c r="F257" s="154" t="s">
        <v>472</v>
      </c>
      <c r="G257" s="154" t="s">
        <v>472</v>
      </c>
      <c r="H257" s="154" t="s">
        <v>472</v>
      </c>
      <c r="I257" s="154" t="s">
        <v>472</v>
      </c>
      <c r="J257" s="154"/>
    </row>
    <row r="258" spans="1:10">
      <c r="A258" s="164">
        <v>25899</v>
      </c>
      <c r="B258" s="154" t="s">
        <v>472</v>
      </c>
      <c r="C258" s="154">
        <v>10.3055</v>
      </c>
      <c r="D258" s="154">
        <v>4.3120000000000003</v>
      </c>
      <c r="E258" s="154">
        <v>4.2337499999999997</v>
      </c>
      <c r="F258" s="154" t="s">
        <v>472</v>
      </c>
      <c r="G258" s="154" t="s">
        <v>472</v>
      </c>
      <c r="H258" s="154" t="s">
        <v>472</v>
      </c>
      <c r="I258" s="154" t="s">
        <v>472</v>
      </c>
      <c r="J258" s="154"/>
    </row>
    <row r="259" spans="1:10">
      <c r="A259" s="164">
        <v>25902</v>
      </c>
      <c r="B259" s="154" t="s">
        <v>472</v>
      </c>
      <c r="C259" s="154">
        <v>10.3</v>
      </c>
      <c r="D259" s="154">
        <v>4.3116000000000003</v>
      </c>
      <c r="E259" s="154">
        <v>4.2287499999999998</v>
      </c>
      <c r="F259" s="154" t="s">
        <v>472</v>
      </c>
      <c r="G259" s="154" t="s">
        <v>472</v>
      </c>
      <c r="H259" s="154" t="s">
        <v>472</v>
      </c>
      <c r="I259" s="154" t="s">
        <v>472</v>
      </c>
      <c r="J259" s="154"/>
    </row>
    <row r="260" spans="1:10">
      <c r="A260" s="164">
        <v>25903</v>
      </c>
      <c r="B260" s="154" t="s">
        <v>472</v>
      </c>
      <c r="C260" s="154">
        <v>10.2905</v>
      </c>
      <c r="D260" s="154">
        <v>4.3094000000000001</v>
      </c>
      <c r="E260" s="154">
        <v>4.2249999999999996</v>
      </c>
      <c r="F260" s="154" t="s">
        <v>472</v>
      </c>
      <c r="G260" s="154" t="s">
        <v>472</v>
      </c>
      <c r="H260" s="154" t="s">
        <v>472</v>
      </c>
      <c r="I260" s="154" t="s">
        <v>472</v>
      </c>
      <c r="J260" s="154"/>
    </row>
    <row r="261" spans="1:10">
      <c r="A261" s="164">
        <v>25904</v>
      </c>
      <c r="B261" s="154" t="s">
        <v>472</v>
      </c>
      <c r="C261" s="154">
        <v>10.301</v>
      </c>
      <c r="D261" s="154">
        <v>4.3116000000000003</v>
      </c>
      <c r="E261" s="154">
        <v>4.2249999999999996</v>
      </c>
      <c r="F261" s="154" t="s">
        <v>472</v>
      </c>
      <c r="G261" s="154" t="s">
        <v>472</v>
      </c>
      <c r="H261" s="154" t="s">
        <v>472</v>
      </c>
      <c r="I261" s="154" t="s">
        <v>472</v>
      </c>
      <c r="J261" s="154"/>
    </row>
    <row r="262" spans="1:10">
      <c r="A262" s="164">
        <v>25905</v>
      </c>
      <c r="B262" s="154" t="s">
        <v>472</v>
      </c>
      <c r="C262" s="154">
        <v>10.298999999999999</v>
      </c>
      <c r="D262" s="154">
        <v>4.3117000000000001</v>
      </c>
      <c r="E262" s="154">
        <v>4.21875</v>
      </c>
      <c r="F262" s="154" t="s">
        <v>472</v>
      </c>
      <c r="G262" s="154" t="s">
        <v>472</v>
      </c>
      <c r="H262" s="154" t="s">
        <v>472</v>
      </c>
      <c r="I262" s="154" t="s">
        <v>472</v>
      </c>
      <c r="J262" s="154"/>
    </row>
    <row r="263" spans="1:10">
      <c r="A263" s="164">
        <v>25906</v>
      </c>
      <c r="B263" s="154" t="s">
        <v>472</v>
      </c>
      <c r="C263" s="154">
        <v>10.3</v>
      </c>
      <c r="D263" s="154">
        <v>4.3118999999999996</v>
      </c>
      <c r="E263" s="154">
        <v>4.2237499999999999</v>
      </c>
      <c r="F263" s="154" t="s">
        <v>472</v>
      </c>
      <c r="G263" s="154" t="s">
        <v>472</v>
      </c>
      <c r="H263" s="154" t="s">
        <v>472</v>
      </c>
      <c r="I263" s="154" t="s">
        <v>472</v>
      </c>
      <c r="J263" s="154"/>
    </row>
    <row r="264" spans="1:10">
      <c r="A264" s="164">
        <v>25909</v>
      </c>
      <c r="B264" s="154" t="s">
        <v>472</v>
      </c>
      <c r="C264" s="154">
        <v>10.3035</v>
      </c>
      <c r="D264" s="154">
        <v>4.3114999999999997</v>
      </c>
      <c r="E264" s="154">
        <v>4.2237499999999999</v>
      </c>
      <c r="F264" s="154" t="s">
        <v>472</v>
      </c>
      <c r="G264" s="154" t="s">
        <v>472</v>
      </c>
      <c r="H264" s="154" t="s">
        <v>472</v>
      </c>
      <c r="I264" s="154" t="s">
        <v>472</v>
      </c>
      <c r="J264" s="154"/>
    </row>
    <row r="265" spans="1:10">
      <c r="A265" s="164">
        <v>25910</v>
      </c>
      <c r="B265" s="154" t="s">
        <v>472</v>
      </c>
      <c r="C265" s="154">
        <v>10.305999999999999</v>
      </c>
      <c r="D265" s="154">
        <v>4.3132999999999999</v>
      </c>
      <c r="E265" s="154">
        <v>4.2262500000000003</v>
      </c>
      <c r="F265" s="154" t="s">
        <v>472</v>
      </c>
      <c r="G265" s="154" t="s">
        <v>472</v>
      </c>
      <c r="H265" s="154" t="s">
        <v>472</v>
      </c>
      <c r="I265" s="154" t="s">
        <v>472</v>
      </c>
      <c r="J265" s="154"/>
    </row>
    <row r="266" spans="1:10">
      <c r="A266" s="164">
        <v>25911</v>
      </c>
      <c r="B266" s="154" t="s">
        <v>472</v>
      </c>
      <c r="C266" s="154">
        <v>10.3085</v>
      </c>
      <c r="D266" s="154">
        <v>4.3135000000000003</v>
      </c>
      <c r="E266" s="154">
        <v>4.2262500000000003</v>
      </c>
      <c r="F266" s="154" t="s">
        <v>472</v>
      </c>
      <c r="G266" s="154" t="s">
        <v>472</v>
      </c>
      <c r="H266" s="154" t="s">
        <v>472</v>
      </c>
      <c r="I266" s="154" t="s">
        <v>472</v>
      </c>
      <c r="J266" s="154"/>
    </row>
    <row r="267" spans="1:10">
      <c r="A267" s="164">
        <v>25912</v>
      </c>
      <c r="B267" s="154" t="s">
        <v>472</v>
      </c>
      <c r="C267" s="154">
        <v>10.303000000000001</v>
      </c>
      <c r="D267" s="154">
        <v>4.3125999999999998</v>
      </c>
      <c r="E267" s="154">
        <v>4.2249999999999996</v>
      </c>
      <c r="F267" s="154" t="s">
        <v>472</v>
      </c>
      <c r="G267" s="154" t="s">
        <v>472</v>
      </c>
      <c r="H267" s="154" t="s">
        <v>472</v>
      </c>
      <c r="I267" s="154" t="s">
        <v>472</v>
      </c>
      <c r="J267" s="154"/>
    </row>
    <row r="268" spans="1:10">
      <c r="A268" s="164">
        <v>25913</v>
      </c>
      <c r="B268" s="154" t="s">
        <v>472</v>
      </c>
      <c r="C268" s="154">
        <v>10.3055</v>
      </c>
      <c r="D268" s="154">
        <v>4.3124000000000002</v>
      </c>
      <c r="E268" s="154">
        <v>4.2249999999999996</v>
      </c>
      <c r="F268" s="154" t="s">
        <v>472</v>
      </c>
      <c r="G268" s="154" t="s">
        <v>472</v>
      </c>
      <c r="H268" s="154" t="s">
        <v>472</v>
      </c>
      <c r="I268" s="154" t="s">
        <v>472</v>
      </c>
      <c r="J268" s="154"/>
    </row>
    <row r="269" spans="1:10">
      <c r="A269" s="164">
        <v>25916</v>
      </c>
      <c r="B269" s="154" t="s">
        <v>472</v>
      </c>
      <c r="C269" s="154">
        <v>10.3065</v>
      </c>
      <c r="D269" s="154">
        <v>4.3118999999999996</v>
      </c>
      <c r="E269" s="154">
        <v>4.2249999999999996</v>
      </c>
      <c r="F269" s="154" t="s">
        <v>472</v>
      </c>
      <c r="G269" s="154" t="s">
        <v>472</v>
      </c>
      <c r="H269" s="154" t="s">
        <v>472</v>
      </c>
      <c r="I269" s="154" t="s">
        <v>472</v>
      </c>
      <c r="J269" s="154"/>
    </row>
    <row r="270" spans="1:10">
      <c r="A270" s="164">
        <v>25917</v>
      </c>
      <c r="B270" s="154" t="s">
        <v>472</v>
      </c>
      <c r="C270" s="154">
        <v>10.3055</v>
      </c>
      <c r="D270" s="154">
        <v>4.3128000000000002</v>
      </c>
      <c r="E270" s="154">
        <v>4.2287499999999998</v>
      </c>
      <c r="F270" s="154" t="s">
        <v>472</v>
      </c>
      <c r="G270" s="154" t="s">
        <v>472</v>
      </c>
      <c r="H270" s="154" t="s">
        <v>472</v>
      </c>
      <c r="I270" s="154" t="s">
        <v>472</v>
      </c>
      <c r="J270" s="154"/>
    </row>
    <row r="271" spans="1:10">
      <c r="A271" s="164">
        <v>25918</v>
      </c>
      <c r="B271" s="154" t="s">
        <v>472</v>
      </c>
      <c r="C271" s="154">
        <v>10.307</v>
      </c>
      <c r="D271" s="154">
        <v>4.3121999999999998</v>
      </c>
      <c r="E271" s="154">
        <v>4.2275</v>
      </c>
      <c r="F271" s="154" t="s">
        <v>472</v>
      </c>
      <c r="G271" s="154" t="s">
        <v>472</v>
      </c>
      <c r="H271" s="154" t="s">
        <v>472</v>
      </c>
      <c r="I271" s="154" t="s">
        <v>472</v>
      </c>
      <c r="J271" s="154"/>
    </row>
    <row r="272" spans="1:10">
      <c r="A272" s="164">
        <v>25919</v>
      </c>
      <c r="B272" s="154" t="s">
        <v>472</v>
      </c>
      <c r="C272" s="154">
        <v>10.305</v>
      </c>
      <c r="D272" s="154">
        <v>4.3121999999999998</v>
      </c>
      <c r="E272" s="154">
        <v>4.2300000000000004</v>
      </c>
      <c r="F272" s="154" t="s">
        <v>472</v>
      </c>
      <c r="G272" s="154" t="s">
        <v>472</v>
      </c>
      <c r="H272" s="154" t="s">
        <v>472</v>
      </c>
      <c r="I272" s="154" t="s">
        <v>472</v>
      </c>
      <c r="J272" s="154"/>
    </row>
    <row r="273" spans="1:10">
      <c r="A273" s="164">
        <v>25920</v>
      </c>
      <c r="B273" s="154" t="s">
        <v>472</v>
      </c>
      <c r="C273" s="154">
        <v>10.3065</v>
      </c>
      <c r="D273" s="154">
        <v>4.3121999999999998</v>
      </c>
      <c r="E273" s="154">
        <v>4.2324999999999999</v>
      </c>
      <c r="F273" s="154" t="s">
        <v>472</v>
      </c>
      <c r="G273" s="154" t="s">
        <v>472</v>
      </c>
      <c r="H273" s="154" t="s">
        <v>472</v>
      </c>
      <c r="I273" s="154" t="s">
        <v>472</v>
      </c>
      <c r="J273" s="154"/>
    </row>
    <row r="274" spans="1:10">
      <c r="A274" s="164">
        <v>25923</v>
      </c>
      <c r="B274" s="154" t="s">
        <v>472</v>
      </c>
      <c r="C274" s="154">
        <v>10.3055</v>
      </c>
      <c r="D274" s="154">
        <v>4.3114999999999997</v>
      </c>
      <c r="E274" s="154">
        <v>4.2337499999999997</v>
      </c>
      <c r="F274" s="154" t="s">
        <v>472</v>
      </c>
      <c r="G274" s="154" t="s">
        <v>472</v>
      </c>
      <c r="H274" s="154" t="s">
        <v>472</v>
      </c>
      <c r="I274" s="154" t="s">
        <v>472</v>
      </c>
      <c r="J274" s="154"/>
    </row>
    <row r="275" spans="1:10">
      <c r="A275" s="164">
        <v>25924</v>
      </c>
      <c r="B275" s="154" t="s">
        <v>472</v>
      </c>
      <c r="C275" s="154">
        <v>10.3095</v>
      </c>
      <c r="D275" s="154">
        <v>4.3094999999999999</v>
      </c>
      <c r="E275" s="154">
        <v>4.2387499999999996</v>
      </c>
      <c r="F275" s="154" t="s">
        <v>472</v>
      </c>
      <c r="G275" s="154" t="s">
        <v>472</v>
      </c>
      <c r="H275" s="154" t="s">
        <v>472</v>
      </c>
      <c r="I275" s="154" t="s">
        <v>472</v>
      </c>
      <c r="J275" s="154"/>
    </row>
    <row r="276" spans="1:10">
      <c r="A276" s="164">
        <v>25925</v>
      </c>
      <c r="B276" s="154" t="s">
        <v>472</v>
      </c>
      <c r="C276" s="154">
        <v>10.321999999999999</v>
      </c>
      <c r="D276" s="154">
        <v>4.3105000000000002</v>
      </c>
      <c r="E276" s="154">
        <v>4.2450000000000001</v>
      </c>
      <c r="F276" s="154" t="s">
        <v>472</v>
      </c>
      <c r="G276" s="154" t="s">
        <v>472</v>
      </c>
      <c r="H276" s="154" t="s">
        <v>472</v>
      </c>
      <c r="I276" s="154" t="s">
        <v>472</v>
      </c>
      <c r="J276" s="154"/>
    </row>
    <row r="277" spans="1:10">
      <c r="A277" s="164">
        <v>25926</v>
      </c>
      <c r="B277" s="154" t="s">
        <v>472</v>
      </c>
      <c r="C277" s="154">
        <v>10.311</v>
      </c>
      <c r="D277" s="154">
        <v>4.3102</v>
      </c>
      <c r="E277" s="154">
        <v>4.2525000000000004</v>
      </c>
      <c r="F277" s="154" t="s">
        <v>472</v>
      </c>
      <c r="G277" s="154" t="s">
        <v>472</v>
      </c>
      <c r="H277" s="154" t="s">
        <v>472</v>
      </c>
      <c r="I277" s="154" t="s">
        <v>472</v>
      </c>
      <c r="J277" s="154"/>
    </row>
    <row r="278" spans="1:10">
      <c r="A278" s="164">
        <v>25927</v>
      </c>
      <c r="B278" s="154" t="s">
        <v>472</v>
      </c>
      <c r="C278" s="154" t="s">
        <v>472</v>
      </c>
      <c r="D278" s="154" t="s">
        <v>472</v>
      </c>
      <c r="E278" s="154" t="s">
        <v>472</v>
      </c>
      <c r="F278" s="154" t="s">
        <v>472</v>
      </c>
      <c r="G278" s="154" t="s">
        <v>472</v>
      </c>
      <c r="H278" s="154" t="s">
        <v>472</v>
      </c>
      <c r="I278" s="154" t="s">
        <v>472</v>
      </c>
      <c r="J278" s="154"/>
    </row>
    <row r="279" spans="1:10">
      <c r="A279" s="164">
        <v>25930</v>
      </c>
      <c r="B279" s="154" t="s">
        <v>472</v>
      </c>
      <c r="C279" s="154">
        <v>10.314</v>
      </c>
      <c r="D279" s="154">
        <v>4.3099999999999996</v>
      </c>
      <c r="E279" s="154">
        <v>4.2549999999999999</v>
      </c>
      <c r="F279" s="154" t="s">
        <v>472</v>
      </c>
      <c r="G279" s="154" t="s">
        <v>472</v>
      </c>
      <c r="H279" s="154" t="s">
        <v>472</v>
      </c>
      <c r="I279" s="154" t="s">
        <v>472</v>
      </c>
      <c r="J279" s="154"/>
    </row>
    <row r="280" spans="1:10">
      <c r="A280" s="164">
        <v>25931</v>
      </c>
      <c r="B280" s="154" t="s">
        <v>472</v>
      </c>
      <c r="C280" s="154">
        <v>10.317500000000001</v>
      </c>
      <c r="D280" s="154">
        <v>4.3114999999999997</v>
      </c>
      <c r="E280" s="154">
        <v>4.2637499999999999</v>
      </c>
      <c r="F280" s="154" t="s">
        <v>472</v>
      </c>
      <c r="G280" s="154" t="s">
        <v>472</v>
      </c>
      <c r="H280" s="154" t="s">
        <v>472</v>
      </c>
      <c r="I280" s="154" t="s">
        <v>472</v>
      </c>
      <c r="J280" s="154"/>
    </row>
    <row r="281" spans="1:10">
      <c r="A281" s="164">
        <v>25932</v>
      </c>
      <c r="B281" s="154" t="s">
        <v>472</v>
      </c>
      <c r="C281" s="154">
        <v>10.324</v>
      </c>
      <c r="D281" s="154">
        <v>4.3137999999999996</v>
      </c>
      <c r="E281" s="154">
        <v>4.2637499999999999</v>
      </c>
      <c r="F281" s="154" t="s">
        <v>472</v>
      </c>
      <c r="G281" s="154" t="s">
        <v>472</v>
      </c>
      <c r="H281" s="154" t="s">
        <v>472</v>
      </c>
      <c r="I281" s="154" t="s">
        <v>472</v>
      </c>
      <c r="J281" s="154"/>
    </row>
    <row r="282" spans="1:10">
      <c r="A282" s="164">
        <v>25933</v>
      </c>
      <c r="B282" s="154" t="s">
        <v>472</v>
      </c>
      <c r="C282" s="154">
        <v>10.329499999999999</v>
      </c>
      <c r="D282" s="154">
        <v>4.3162000000000003</v>
      </c>
      <c r="E282" s="154">
        <v>4.2699999999999996</v>
      </c>
      <c r="F282" s="154" t="s">
        <v>472</v>
      </c>
      <c r="G282" s="154" t="s">
        <v>472</v>
      </c>
      <c r="H282" s="154" t="s">
        <v>472</v>
      </c>
      <c r="I282" s="154" t="s">
        <v>472</v>
      </c>
      <c r="J282" s="154"/>
    </row>
    <row r="283" spans="1:10">
      <c r="A283" s="164">
        <v>25934</v>
      </c>
      <c r="B283" s="154" t="s">
        <v>472</v>
      </c>
      <c r="C283" s="154" t="s">
        <v>472</v>
      </c>
      <c r="D283" s="154" t="s">
        <v>472</v>
      </c>
      <c r="E283" s="154" t="s">
        <v>472</v>
      </c>
      <c r="F283" s="154" t="s">
        <v>472</v>
      </c>
      <c r="G283" s="154" t="s">
        <v>472</v>
      </c>
      <c r="H283" s="154" t="s">
        <v>472</v>
      </c>
      <c r="I283" s="154" t="s">
        <v>472</v>
      </c>
      <c r="J283" s="154"/>
    </row>
    <row r="284" spans="1:10">
      <c r="A284" s="164">
        <v>25937</v>
      </c>
      <c r="B284" s="154" t="s">
        <v>472</v>
      </c>
      <c r="C284" s="154">
        <v>10.3345</v>
      </c>
      <c r="D284" s="154">
        <v>4.3173000000000004</v>
      </c>
      <c r="E284" s="154">
        <v>4.2649999999999997</v>
      </c>
      <c r="F284" s="154" t="s">
        <v>472</v>
      </c>
      <c r="G284" s="154" t="s">
        <v>472</v>
      </c>
      <c r="H284" s="154" t="s">
        <v>472</v>
      </c>
      <c r="I284" s="154" t="s">
        <v>472</v>
      </c>
      <c r="J284" s="154"/>
    </row>
    <row r="285" spans="1:10">
      <c r="A285" s="164">
        <v>25938</v>
      </c>
      <c r="B285" s="154" t="s">
        <v>472</v>
      </c>
      <c r="C285" s="154">
        <v>10.337</v>
      </c>
      <c r="D285" s="154">
        <v>4.3159999999999998</v>
      </c>
      <c r="E285" s="154">
        <v>4.2687499999999998</v>
      </c>
      <c r="F285" s="154" t="s">
        <v>472</v>
      </c>
      <c r="G285" s="154" t="s">
        <v>472</v>
      </c>
      <c r="H285" s="154" t="s">
        <v>472</v>
      </c>
      <c r="I285" s="154" t="s">
        <v>472</v>
      </c>
      <c r="J285" s="154"/>
    </row>
    <row r="286" spans="1:10">
      <c r="A286" s="164">
        <v>25939</v>
      </c>
      <c r="B286" s="154" t="s">
        <v>472</v>
      </c>
      <c r="C286" s="154">
        <v>10.32</v>
      </c>
      <c r="D286" s="154">
        <v>4.3086000000000002</v>
      </c>
      <c r="E286" s="154">
        <v>4.2637499999999999</v>
      </c>
      <c r="F286" s="154" t="s">
        <v>472</v>
      </c>
      <c r="G286" s="154" t="s">
        <v>472</v>
      </c>
      <c r="H286" s="154" t="s">
        <v>472</v>
      </c>
      <c r="I286" s="154" t="s">
        <v>472</v>
      </c>
      <c r="J286" s="154"/>
    </row>
    <row r="287" spans="1:10">
      <c r="A287" s="164">
        <v>25940</v>
      </c>
      <c r="B287" s="154" t="s">
        <v>472</v>
      </c>
      <c r="C287" s="154">
        <v>10.327500000000001</v>
      </c>
      <c r="D287" s="154">
        <v>4.3101000000000003</v>
      </c>
      <c r="E287" s="154">
        <v>4.2537500000000001</v>
      </c>
      <c r="F287" s="154" t="s">
        <v>472</v>
      </c>
      <c r="G287" s="154" t="s">
        <v>472</v>
      </c>
      <c r="H287" s="154" t="s">
        <v>472</v>
      </c>
      <c r="I287" s="154" t="s">
        <v>472</v>
      </c>
      <c r="J287" s="154"/>
    </row>
    <row r="288" spans="1:10">
      <c r="A288" s="164">
        <v>25941</v>
      </c>
      <c r="B288" s="154" t="s">
        <v>472</v>
      </c>
      <c r="C288" s="154">
        <v>10.332000000000001</v>
      </c>
      <c r="D288" s="154">
        <v>4.3098999999999998</v>
      </c>
      <c r="E288" s="154">
        <v>4.2437500000000004</v>
      </c>
      <c r="F288" s="154" t="s">
        <v>472</v>
      </c>
      <c r="G288" s="154" t="s">
        <v>472</v>
      </c>
      <c r="H288" s="154" t="s">
        <v>472</v>
      </c>
      <c r="I288" s="154" t="s">
        <v>472</v>
      </c>
      <c r="J288" s="154"/>
    </row>
    <row r="289" spans="1:10">
      <c r="A289" s="164">
        <v>25944</v>
      </c>
      <c r="B289" s="154" t="s">
        <v>472</v>
      </c>
      <c r="C289" s="154">
        <v>10.335000000000001</v>
      </c>
      <c r="D289" s="154">
        <v>4.3101000000000003</v>
      </c>
      <c r="E289" s="154">
        <v>4.24</v>
      </c>
      <c r="F289" s="154" t="s">
        <v>472</v>
      </c>
      <c r="G289" s="154" t="s">
        <v>472</v>
      </c>
      <c r="H289" s="154" t="s">
        <v>472</v>
      </c>
      <c r="I289" s="154" t="s">
        <v>472</v>
      </c>
      <c r="J289" s="154"/>
    </row>
    <row r="290" spans="1:10">
      <c r="A290" s="164">
        <v>25945</v>
      </c>
      <c r="B290" s="154" t="s">
        <v>472</v>
      </c>
      <c r="C290" s="154">
        <v>10.3405</v>
      </c>
      <c r="D290" s="154">
        <v>4.3091999999999997</v>
      </c>
      <c r="E290" s="154">
        <v>4.2450000000000001</v>
      </c>
      <c r="F290" s="154" t="s">
        <v>472</v>
      </c>
      <c r="G290" s="154" t="s">
        <v>472</v>
      </c>
      <c r="H290" s="154" t="s">
        <v>472</v>
      </c>
      <c r="I290" s="154" t="s">
        <v>472</v>
      </c>
      <c r="J290" s="154"/>
    </row>
    <row r="291" spans="1:10">
      <c r="A291" s="164">
        <v>25946</v>
      </c>
      <c r="B291" s="154" t="s">
        <v>472</v>
      </c>
      <c r="C291" s="154">
        <v>10.345499999999999</v>
      </c>
      <c r="D291" s="154">
        <v>4.3080999999999996</v>
      </c>
      <c r="E291" s="154">
        <v>4.2562499999999996</v>
      </c>
      <c r="F291" s="154" t="s">
        <v>472</v>
      </c>
      <c r="G291" s="154" t="s">
        <v>472</v>
      </c>
      <c r="H291" s="154" t="s">
        <v>472</v>
      </c>
      <c r="I291" s="154" t="s">
        <v>472</v>
      </c>
      <c r="J291" s="154"/>
    </row>
    <row r="292" spans="1:10">
      <c r="A292" s="164">
        <v>25947</v>
      </c>
      <c r="B292" s="154" t="s">
        <v>472</v>
      </c>
      <c r="C292" s="154">
        <v>10.3575</v>
      </c>
      <c r="D292" s="154">
        <v>4.3090000000000002</v>
      </c>
      <c r="E292" s="154">
        <v>4.2437500000000004</v>
      </c>
      <c r="F292" s="154" t="s">
        <v>472</v>
      </c>
      <c r="G292" s="154" t="s">
        <v>472</v>
      </c>
      <c r="H292" s="154" t="s">
        <v>472</v>
      </c>
      <c r="I292" s="154" t="s">
        <v>472</v>
      </c>
      <c r="J292" s="154"/>
    </row>
    <row r="293" spans="1:10">
      <c r="A293" s="164">
        <v>25948</v>
      </c>
      <c r="B293" s="154" t="s">
        <v>472</v>
      </c>
      <c r="C293" s="154">
        <v>10.372999999999999</v>
      </c>
      <c r="D293" s="154">
        <v>4.3085000000000004</v>
      </c>
      <c r="E293" s="154">
        <v>4.2525000000000004</v>
      </c>
      <c r="F293" s="154" t="s">
        <v>472</v>
      </c>
      <c r="G293" s="154" t="s">
        <v>472</v>
      </c>
      <c r="H293" s="154" t="s">
        <v>472</v>
      </c>
      <c r="I293" s="154" t="s">
        <v>472</v>
      </c>
      <c r="J293" s="154"/>
    </row>
    <row r="294" spans="1:10">
      <c r="A294" s="164">
        <v>25951</v>
      </c>
      <c r="B294" s="154" t="s">
        <v>472</v>
      </c>
      <c r="C294" s="154">
        <v>10.352499999999999</v>
      </c>
      <c r="D294" s="154">
        <v>4.3029999999999999</v>
      </c>
      <c r="E294" s="154">
        <v>4.2437500000000004</v>
      </c>
      <c r="F294" s="154" t="s">
        <v>472</v>
      </c>
      <c r="G294" s="154" t="s">
        <v>472</v>
      </c>
      <c r="H294" s="154" t="s">
        <v>472</v>
      </c>
      <c r="I294" s="154" t="s">
        <v>472</v>
      </c>
      <c r="J294" s="154"/>
    </row>
    <row r="295" spans="1:10">
      <c r="A295" s="164">
        <v>25952</v>
      </c>
      <c r="B295" s="154" t="s">
        <v>472</v>
      </c>
      <c r="C295" s="154">
        <v>10.346500000000001</v>
      </c>
      <c r="D295" s="154">
        <v>4.3010999999999999</v>
      </c>
      <c r="E295" s="154">
        <v>4.25</v>
      </c>
      <c r="F295" s="154" t="s">
        <v>472</v>
      </c>
      <c r="G295" s="154" t="s">
        <v>472</v>
      </c>
      <c r="H295" s="154" t="s">
        <v>472</v>
      </c>
      <c r="I295" s="154" t="s">
        <v>472</v>
      </c>
      <c r="J295" s="154"/>
    </row>
    <row r="296" spans="1:10">
      <c r="A296" s="164">
        <v>25953</v>
      </c>
      <c r="B296" s="154" t="s">
        <v>472</v>
      </c>
      <c r="C296" s="154">
        <v>10.348000000000001</v>
      </c>
      <c r="D296" s="154">
        <v>4.2995000000000001</v>
      </c>
      <c r="E296" s="154">
        <v>4.2474999999999996</v>
      </c>
      <c r="F296" s="154" t="s">
        <v>472</v>
      </c>
      <c r="G296" s="154" t="s">
        <v>472</v>
      </c>
      <c r="H296" s="154" t="s">
        <v>472</v>
      </c>
      <c r="I296" s="154" t="s">
        <v>472</v>
      </c>
      <c r="J296" s="154"/>
    </row>
    <row r="297" spans="1:10">
      <c r="A297" s="164">
        <v>25954</v>
      </c>
      <c r="B297" s="154" t="s">
        <v>472</v>
      </c>
      <c r="C297" s="154">
        <v>10.3505</v>
      </c>
      <c r="D297" s="154">
        <v>4.3011999999999997</v>
      </c>
      <c r="E297" s="154">
        <v>4.2474999999999996</v>
      </c>
      <c r="F297" s="154" t="s">
        <v>472</v>
      </c>
      <c r="G297" s="154" t="s">
        <v>472</v>
      </c>
      <c r="H297" s="154" t="s">
        <v>472</v>
      </c>
      <c r="I297" s="154" t="s">
        <v>472</v>
      </c>
      <c r="J297" s="154"/>
    </row>
    <row r="298" spans="1:10">
      <c r="A298" s="164">
        <v>25955</v>
      </c>
      <c r="B298" s="154" t="s">
        <v>472</v>
      </c>
      <c r="C298" s="154">
        <v>10.362500000000001</v>
      </c>
      <c r="D298" s="154">
        <v>4.2991000000000001</v>
      </c>
      <c r="E298" s="154">
        <v>4.2474999999999996</v>
      </c>
      <c r="F298" s="154" t="s">
        <v>472</v>
      </c>
      <c r="G298" s="154" t="s">
        <v>472</v>
      </c>
      <c r="H298" s="154" t="s">
        <v>472</v>
      </c>
      <c r="I298" s="154" t="s">
        <v>472</v>
      </c>
      <c r="J298" s="154"/>
    </row>
    <row r="299" spans="1:10">
      <c r="A299" s="164">
        <v>25958</v>
      </c>
      <c r="B299" s="154" t="s">
        <v>472</v>
      </c>
      <c r="C299" s="154">
        <v>10.3675</v>
      </c>
      <c r="D299" s="154">
        <v>4.2983000000000002</v>
      </c>
      <c r="E299" s="154">
        <v>4.2474999999999996</v>
      </c>
      <c r="F299" s="154" t="s">
        <v>472</v>
      </c>
      <c r="G299" s="154" t="s">
        <v>472</v>
      </c>
      <c r="H299" s="154" t="s">
        <v>472</v>
      </c>
      <c r="I299" s="154" t="s">
        <v>472</v>
      </c>
      <c r="J299" s="154"/>
    </row>
    <row r="300" spans="1:10">
      <c r="A300" s="164">
        <v>25959</v>
      </c>
      <c r="B300" s="154" t="s">
        <v>472</v>
      </c>
      <c r="C300" s="154">
        <v>10.3865</v>
      </c>
      <c r="D300" s="154">
        <v>4.2983000000000002</v>
      </c>
      <c r="E300" s="154">
        <v>4.25</v>
      </c>
      <c r="F300" s="154" t="s">
        <v>472</v>
      </c>
      <c r="G300" s="154" t="s">
        <v>472</v>
      </c>
      <c r="H300" s="154" t="s">
        <v>472</v>
      </c>
      <c r="I300" s="154" t="s">
        <v>472</v>
      </c>
      <c r="J300" s="154"/>
    </row>
    <row r="301" spans="1:10">
      <c r="A301" s="164">
        <v>25960</v>
      </c>
      <c r="B301" s="154" t="s">
        <v>472</v>
      </c>
      <c r="C301" s="154">
        <v>10.3775</v>
      </c>
      <c r="D301" s="154">
        <v>4.2968999999999999</v>
      </c>
      <c r="E301" s="154">
        <v>4.2537500000000001</v>
      </c>
      <c r="F301" s="154" t="s">
        <v>472</v>
      </c>
      <c r="G301" s="154" t="s">
        <v>472</v>
      </c>
      <c r="H301" s="154" t="s">
        <v>472</v>
      </c>
      <c r="I301" s="154" t="s">
        <v>472</v>
      </c>
      <c r="J301" s="154"/>
    </row>
    <row r="302" spans="1:10">
      <c r="A302" s="164">
        <v>25961</v>
      </c>
      <c r="B302" s="154" t="s">
        <v>472</v>
      </c>
      <c r="C302" s="154">
        <v>10.3825</v>
      </c>
      <c r="D302" s="154">
        <v>4.2973999999999997</v>
      </c>
      <c r="E302" s="154">
        <v>4.2525000000000004</v>
      </c>
      <c r="F302" s="154" t="s">
        <v>472</v>
      </c>
      <c r="G302" s="154" t="s">
        <v>472</v>
      </c>
      <c r="H302" s="154" t="s">
        <v>472</v>
      </c>
      <c r="I302" s="154" t="s">
        <v>472</v>
      </c>
      <c r="J302" s="154"/>
    </row>
    <row r="303" spans="1:10">
      <c r="A303" s="164">
        <v>25962</v>
      </c>
      <c r="B303" s="154" t="s">
        <v>472</v>
      </c>
      <c r="C303" s="154">
        <v>10.381</v>
      </c>
      <c r="D303" s="154">
        <v>4.2968999999999999</v>
      </c>
      <c r="E303" s="154">
        <v>4.2575000000000003</v>
      </c>
      <c r="F303" s="154" t="s">
        <v>472</v>
      </c>
      <c r="G303" s="154" t="s">
        <v>472</v>
      </c>
      <c r="H303" s="154" t="s">
        <v>472</v>
      </c>
      <c r="I303" s="154" t="s">
        <v>472</v>
      </c>
      <c r="J303" s="154"/>
    </row>
    <row r="304" spans="1:10">
      <c r="A304" s="164">
        <v>25965</v>
      </c>
      <c r="B304" s="154" t="s">
        <v>472</v>
      </c>
      <c r="C304" s="154">
        <v>10.387</v>
      </c>
      <c r="D304" s="154">
        <v>4.2967000000000004</v>
      </c>
      <c r="E304" s="154">
        <v>4.2575000000000003</v>
      </c>
      <c r="F304" s="154" t="s">
        <v>472</v>
      </c>
      <c r="G304" s="154" t="s">
        <v>472</v>
      </c>
      <c r="H304" s="154" t="s">
        <v>472</v>
      </c>
      <c r="I304" s="154" t="s">
        <v>472</v>
      </c>
      <c r="J304" s="154"/>
    </row>
    <row r="305" spans="1:10">
      <c r="A305" s="164">
        <v>25966</v>
      </c>
      <c r="B305" s="154" t="s">
        <v>472</v>
      </c>
      <c r="C305" s="154">
        <v>10.387</v>
      </c>
      <c r="D305" s="154">
        <v>4.2965</v>
      </c>
      <c r="E305" s="154">
        <v>4.26</v>
      </c>
      <c r="F305" s="154" t="s">
        <v>472</v>
      </c>
      <c r="G305" s="154" t="s">
        <v>472</v>
      </c>
      <c r="H305" s="154" t="s">
        <v>472</v>
      </c>
      <c r="I305" s="154" t="s">
        <v>472</v>
      </c>
      <c r="J305" s="154"/>
    </row>
    <row r="306" spans="1:10">
      <c r="A306" s="164">
        <v>25967</v>
      </c>
      <c r="B306" s="154" t="s">
        <v>472</v>
      </c>
      <c r="C306" s="154">
        <v>10.3865</v>
      </c>
      <c r="D306" s="154">
        <v>4.2957000000000001</v>
      </c>
      <c r="E306" s="154">
        <v>4.2575000000000003</v>
      </c>
      <c r="F306" s="154" t="s">
        <v>472</v>
      </c>
      <c r="G306" s="154" t="s">
        <v>472</v>
      </c>
      <c r="H306" s="154" t="s">
        <v>472</v>
      </c>
      <c r="I306" s="154" t="s">
        <v>472</v>
      </c>
      <c r="J306" s="154"/>
    </row>
    <row r="307" spans="1:10">
      <c r="A307" s="164">
        <v>25968</v>
      </c>
      <c r="B307" s="154" t="s">
        <v>472</v>
      </c>
      <c r="C307" s="154">
        <v>10.3825</v>
      </c>
      <c r="D307" s="154">
        <v>4.2963000000000005</v>
      </c>
      <c r="E307" s="154">
        <v>4.25875</v>
      </c>
      <c r="F307" s="154" t="s">
        <v>472</v>
      </c>
      <c r="G307" s="154" t="s">
        <v>472</v>
      </c>
      <c r="H307" s="154" t="s">
        <v>472</v>
      </c>
      <c r="I307" s="154" t="s">
        <v>472</v>
      </c>
      <c r="J307" s="154"/>
    </row>
    <row r="308" spans="1:10">
      <c r="A308" s="164">
        <v>25969</v>
      </c>
      <c r="B308" s="154" t="s">
        <v>472</v>
      </c>
      <c r="C308" s="154">
        <v>10.371499999999999</v>
      </c>
      <c r="D308" s="154">
        <v>4.2960000000000003</v>
      </c>
      <c r="E308" s="154">
        <v>4.26</v>
      </c>
      <c r="F308" s="154" t="s">
        <v>472</v>
      </c>
      <c r="G308" s="154" t="s">
        <v>472</v>
      </c>
      <c r="H308" s="154" t="s">
        <v>472</v>
      </c>
      <c r="I308" s="154" t="s">
        <v>472</v>
      </c>
      <c r="J308" s="154"/>
    </row>
    <row r="309" spans="1:10">
      <c r="A309" s="164">
        <v>25972</v>
      </c>
      <c r="B309" s="154" t="s">
        <v>472</v>
      </c>
      <c r="C309" s="154">
        <v>10.374000000000001</v>
      </c>
      <c r="D309" s="154">
        <v>4.2975000000000003</v>
      </c>
      <c r="E309" s="154">
        <v>4.26</v>
      </c>
      <c r="F309" s="154" t="s">
        <v>472</v>
      </c>
      <c r="G309" s="154" t="s">
        <v>472</v>
      </c>
      <c r="H309" s="154" t="s">
        <v>472</v>
      </c>
      <c r="I309" s="154" t="s">
        <v>472</v>
      </c>
      <c r="J309" s="154"/>
    </row>
    <row r="310" spans="1:10">
      <c r="A310" s="164">
        <v>25973</v>
      </c>
      <c r="B310" s="154" t="s">
        <v>472</v>
      </c>
      <c r="C310" s="154">
        <v>10.381</v>
      </c>
      <c r="D310" s="154">
        <v>4.2964000000000002</v>
      </c>
      <c r="E310" s="154">
        <v>4.25875</v>
      </c>
      <c r="F310" s="154" t="s">
        <v>472</v>
      </c>
      <c r="G310" s="154" t="s">
        <v>472</v>
      </c>
      <c r="H310" s="154" t="s">
        <v>472</v>
      </c>
      <c r="I310" s="154" t="s">
        <v>472</v>
      </c>
      <c r="J310" s="154"/>
    </row>
    <row r="311" spans="1:10">
      <c r="A311" s="164">
        <v>25974</v>
      </c>
      <c r="B311" s="154" t="s">
        <v>472</v>
      </c>
      <c r="C311" s="154">
        <v>10.375999999999999</v>
      </c>
      <c r="D311" s="154">
        <v>4.2965</v>
      </c>
      <c r="E311" s="154">
        <v>4.25875</v>
      </c>
      <c r="F311" s="154" t="s">
        <v>472</v>
      </c>
      <c r="G311" s="154" t="s">
        <v>472</v>
      </c>
      <c r="H311" s="154" t="s">
        <v>472</v>
      </c>
      <c r="I311" s="154" t="s">
        <v>472</v>
      </c>
      <c r="J311" s="154"/>
    </row>
    <row r="312" spans="1:10">
      <c r="A312" s="164">
        <v>25975</v>
      </c>
      <c r="B312" s="154" t="s">
        <v>472</v>
      </c>
      <c r="C312" s="154">
        <v>10.3775</v>
      </c>
      <c r="D312" s="154">
        <v>4.2965999999999998</v>
      </c>
      <c r="E312" s="154">
        <v>4.25875</v>
      </c>
      <c r="F312" s="154" t="s">
        <v>472</v>
      </c>
      <c r="G312" s="154" t="s">
        <v>472</v>
      </c>
      <c r="H312" s="154" t="s">
        <v>472</v>
      </c>
      <c r="I312" s="154" t="s">
        <v>472</v>
      </c>
      <c r="J312" s="154"/>
    </row>
    <row r="313" spans="1:10">
      <c r="A313" s="164">
        <v>25976</v>
      </c>
      <c r="B313" s="154" t="s">
        <v>472</v>
      </c>
      <c r="C313" s="154">
        <v>10.378</v>
      </c>
      <c r="D313" s="154">
        <v>4.2965</v>
      </c>
      <c r="E313" s="154">
        <v>4.25875</v>
      </c>
      <c r="F313" s="154" t="s">
        <v>472</v>
      </c>
      <c r="G313" s="154" t="s">
        <v>472</v>
      </c>
      <c r="H313" s="154" t="s">
        <v>472</v>
      </c>
      <c r="I313" s="154" t="s">
        <v>472</v>
      </c>
      <c r="J313" s="154"/>
    </row>
    <row r="314" spans="1:10">
      <c r="A314" s="164">
        <v>25979</v>
      </c>
      <c r="B314" s="154" t="s">
        <v>472</v>
      </c>
      <c r="C314" s="154">
        <v>10.385</v>
      </c>
      <c r="D314" s="154">
        <v>4.2963000000000005</v>
      </c>
      <c r="E314" s="154">
        <v>4.2537500000000001</v>
      </c>
      <c r="F314" s="154" t="s">
        <v>472</v>
      </c>
      <c r="G314" s="154" t="s">
        <v>472</v>
      </c>
      <c r="H314" s="154" t="s">
        <v>472</v>
      </c>
      <c r="I314" s="154" t="s">
        <v>472</v>
      </c>
      <c r="J314" s="154"/>
    </row>
    <row r="315" spans="1:10">
      <c r="A315" s="164">
        <v>25980</v>
      </c>
      <c r="B315" s="154" t="s">
        <v>472</v>
      </c>
      <c r="C315" s="154">
        <v>10.3895</v>
      </c>
      <c r="D315" s="154">
        <v>4.2961999999999998</v>
      </c>
      <c r="E315" s="154">
        <v>4.26</v>
      </c>
      <c r="F315" s="154" t="s">
        <v>472</v>
      </c>
      <c r="G315" s="154" t="s">
        <v>472</v>
      </c>
      <c r="H315" s="154" t="s">
        <v>472</v>
      </c>
      <c r="I315" s="154" t="s">
        <v>472</v>
      </c>
      <c r="J315" s="154"/>
    </row>
    <row r="316" spans="1:10">
      <c r="A316" s="164">
        <v>25981</v>
      </c>
      <c r="B316" s="154" t="s">
        <v>472</v>
      </c>
      <c r="C316" s="154">
        <v>10.391999999999999</v>
      </c>
      <c r="D316" s="154">
        <v>4.2957999999999998</v>
      </c>
      <c r="E316" s="154">
        <v>4.25875</v>
      </c>
      <c r="F316" s="154" t="s">
        <v>472</v>
      </c>
      <c r="G316" s="154" t="s">
        <v>472</v>
      </c>
      <c r="H316" s="154" t="s">
        <v>472</v>
      </c>
      <c r="I316" s="154" t="s">
        <v>472</v>
      </c>
      <c r="J316" s="154"/>
    </row>
    <row r="317" spans="1:10">
      <c r="A317" s="164">
        <v>25982</v>
      </c>
      <c r="B317" s="154" t="s">
        <v>472</v>
      </c>
      <c r="C317" s="154">
        <v>10.3895</v>
      </c>
      <c r="D317" s="154">
        <v>4.2963000000000005</v>
      </c>
      <c r="E317" s="154">
        <v>4.26</v>
      </c>
      <c r="F317" s="154" t="s">
        <v>472</v>
      </c>
      <c r="G317" s="154" t="s">
        <v>472</v>
      </c>
      <c r="H317" s="154" t="s">
        <v>472</v>
      </c>
      <c r="I317" s="154" t="s">
        <v>472</v>
      </c>
      <c r="J317" s="154"/>
    </row>
    <row r="318" spans="1:10">
      <c r="A318" s="164">
        <v>25983</v>
      </c>
      <c r="B318" s="154" t="s">
        <v>472</v>
      </c>
      <c r="C318" s="154">
        <v>10.3895</v>
      </c>
      <c r="D318" s="154">
        <v>4.2957000000000001</v>
      </c>
      <c r="E318" s="154">
        <v>4.2625000000000002</v>
      </c>
      <c r="F318" s="154" t="s">
        <v>472</v>
      </c>
      <c r="G318" s="154" t="s">
        <v>472</v>
      </c>
      <c r="H318" s="154" t="s">
        <v>472</v>
      </c>
      <c r="I318" s="154" t="s">
        <v>472</v>
      </c>
      <c r="J318" s="154"/>
    </row>
    <row r="319" spans="1:10">
      <c r="A319" s="164">
        <v>25986</v>
      </c>
      <c r="B319" s="154" t="s">
        <v>472</v>
      </c>
      <c r="C319" s="154">
        <v>10.39</v>
      </c>
      <c r="D319" s="154">
        <v>4.2960000000000003</v>
      </c>
      <c r="E319" s="154">
        <v>4.2687499999999998</v>
      </c>
      <c r="F319" s="154" t="s">
        <v>472</v>
      </c>
      <c r="G319" s="154" t="s">
        <v>472</v>
      </c>
      <c r="H319" s="154" t="s">
        <v>472</v>
      </c>
      <c r="I319" s="154" t="s">
        <v>472</v>
      </c>
      <c r="J319" s="154"/>
    </row>
    <row r="320" spans="1:10">
      <c r="A320" s="164">
        <v>25987</v>
      </c>
      <c r="B320" s="154" t="s">
        <v>472</v>
      </c>
      <c r="C320" s="154">
        <v>10.390499999999999</v>
      </c>
      <c r="D320" s="154">
        <v>4.2954999999999997</v>
      </c>
      <c r="E320" s="154">
        <v>4.28125</v>
      </c>
      <c r="F320" s="154" t="s">
        <v>472</v>
      </c>
      <c r="G320" s="154" t="s">
        <v>472</v>
      </c>
      <c r="H320" s="154" t="s">
        <v>472</v>
      </c>
      <c r="I320" s="154" t="s">
        <v>472</v>
      </c>
      <c r="J320" s="154"/>
    </row>
    <row r="321" spans="1:10">
      <c r="A321" s="164">
        <v>25988</v>
      </c>
      <c r="B321" s="154" t="s">
        <v>472</v>
      </c>
      <c r="C321" s="154">
        <v>10.391999999999999</v>
      </c>
      <c r="D321" s="154">
        <v>4.2953000000000001</v>
      </c>
      <c r="E321" s="154">
        <v>4.2725</v>
      </c>
      <c r="F321" s="154" t="s">
        <v>472</v>
      </c>
      <c r="G321" s="154" t="s">
        <v>472</v>
      </c>
      <c r="H321" s="154" t="s">
        <v>472</v>
      </c>
      <c r="I321" s="154" t="s">
        <v>472</v>
      </c>
      <c r="J321" s="154"/>
    </row>
    <row r="322" spans="1:10">
      <c r="A322" s="164">
        <v>25989</v>
      </c>
      <c r="B322" s="154" t="s">
        <v>472</v>
      </c>
      <c r="C322" s="154">
        <v>10.416</v>
      </c>
      <c r="D322" s="154">
        <v>4.3068999999999997</v>
      </c>
      <c r="E322" s="154">
        <v>4.2787499999999996</v>
      </c>
      <c r="F322" s="154" t="s">
        <v>472</v>
      </c>
      <c r="G322" s="154" t="s">
        <v>472</v>
      </c>
      <c r="H322" s="154" t="s">
        <v>472</v>
      </c>
      <c r="I322" s="154" t="s">
        <v>472</v>
      </c>
      <c r="J322" s="154"/>
    </row>
    <row r="323" spans="1:10">
      <c r="A323" s="164">
        <v>25990</v>
      </c>
      <c r="B323" s="154" t="s">
        <v>472</v>
      </c>
      <c r="C323" s="154">
        <v>10.404500000000001</v>
      </c>
      <c r="D323" s="154">
        <v>4.3064999999999998</v>
      </c>
      <c r="E323" s="154">
        <v>4.2762500000000001</v>
      </c>
      <c r="F323" s="154" t="s">
        <v>472</v>
      </c>
      <c r="G323" s="154" t="s">
        <v>472</v>
      </c>
      <c r="H323" s="154" t="s">
        <v>472</v>
      </c>
      <c r="I323" s="154" t="s">
        <v>472</v>
      </c>
      <c r="J323" s="154"/>
    </row>
    <row r="324" spans="1:10">
      <c r="A324" s="164">
        <v>25993</v>
      </c>
      <c r="B324" s="154" t="s">
        <v>472</v>
      </c>
      <c r="C324" s="154">
        <v>10.403</v>
      </c>
      <c r="D324" s="154">
        <v>4.3067000000000002</v>
      </c>
      <c r="E324" s="154">
        <v>4.2737499999999997</v>
      </c>
      <c r="F324" s="154" t="s">
        <v>472</v>
      </c>
      <c r="G324" s="154" t="s">
        <v>472</v>
      </c>
      <c r="H324" s="154" t="s">
        <v>472</v>
      </c>
      <c r="I324" s="154" t="s">
        <v>472</v>
      </c>
      <c r="J324" s="154"/>
    </row>
    <row r="325" spans="1:10">
      <c r="A325" s="164">
        <v>25994</v>
      </c>
      <c r="B325" s="154" t="s">
        <v>472</v>
      </c>
      <c r="C325" s="154">
        <v>10.407999999999999</v>
      </c>
      <c r="D325" s="154">
        <v>4.3055000000000003</v>
      </c>
      <c r="E325" s="154">
        <v>4.2737499999999997</v>
      </c>
      <c r="F325" s="154" t="s">
        <v>472</v>
      </c>
      <c r="G325" s="154" t="s">
        <v>472</v>
      </c>
      <c r="H325" s="154" t="s">
        <v>472</v>
      </c>
      <c r="I325" s="154" t="s">
        <v>472</v>
      </c>
      <c r="J325" s="154"/>
    </row>
    <row r="326" spans="1:10">
      <c r="A326" s="164">
        <v>25995</v>
      </c>
      <c r="B326" s="154" t="s">
        <v>472</v>
      </c>
      <c r="C326" s="154">
        <v>10.4085</v>
      </c>
      <c r="D326" s="154">
        <v>4.3033000000000001</v>
      </c>
      <c r="E326" s="154">
        <v>4.2725</v>
      </c>
      <c r="F326" s="154" t="s">
        <v>472</v>
      </c>
      <c r="G326" s="154" t="s">
        <v>472</v>
      </c>
      <c r="H326" s="154" t="s">
        <v>472</v>
      </c>
      <c r="I326" s="154" t="s">
        <v>472</v>
      </c>
      <c r="J326" s="154"/>
    </row>
    <row r="327" spans="1:10">
      <c r="A327" s="164">
        <v>25996</v>
      </c>
      <c r="B327" s="154" t="s">
        <v>472</v>
      </c>
      <c r="C327" s="154">
        <v>10.407</v>
      </c>
      <c r="D327" s="154">
        <v>4.3048000000000002</v>
      </c>
      <c r="E327" s="154">
        <v>4.2737499999999997</v>
      </c>
      <c r="F327" s="154" t="s">
        <v>472</v>
      </c>
      <c r="G327" s="154" t="s">
        <v>472</v>
      </c>
      <c r="H327" s="154" t="s">
        <v>472</v>
      </c>
      <c r="I327" s="154" t="s">
        <v>472</v>
      </c>
      <c r="J327" s="154"/>
    </row>
    <row r="328" spans="1:10">
      <c r="A328" s="164">
        <v>25997</v>
      </c>
      <c r="B328" s="154" t="s">
        <v>472</v>
      </c>
      <c r="C328" s="154">
        <v>10.4085</v>
      </c>
      <c r="D328" s="154">
        <v>4.3059000000000003</v>
      </c>
      <c r="E328" s="154">
        <v>4.28125</v>
      </c>
      <c r="F328" s="154" t="s">
        <v>472</v>
      </c>
      <c r="G328" s="154" t="s">
        <v>472</v>
      </c>
      <c r="H328" s="154" t="s">
        <v>472</v>
      </c>
      <c r="I328" s="154" t="s">
        <v>472</v>
      </c>
      <c r="J328" s="154"/>
    </row>
    <row r="329" spans="1:10">
      <c r="A329" s="164">
        <v>26000</v>
      </c>
      <c r="B329" s="154" t="s">
        <v>472</v>
      </c>
      <c r="C329" s="154">
        <v>10.409000000000001</v>
      </c>
      <c r="D329" s="154">
        <v>4.3037000000000001</v>
      </c>
      <c r="E329" s="154">
        <v>4.2862499999999999</v>
      </c>
      <c r="F329" s="154" t="s">
        <v>472</v>
      </c>
      <c r="G329" s="154" t="s">
        <v>472</v>
      </c>
      <c r="H329" s="154" t="s">
        <v>472</v>
      </c>
      <c r="I329" s="154" t="s">
        <v>472</v>
      </c>
      <c r="J329" s="154"/>
    </row>
    <row r="330" spans="1:10">
      <c r="A330" s="164">
        <v>26001</v>
      </c>
      <c r="B330" s="154" t="s">
        <v>472</v>
      </c>
      <c r="C330" s="154">
        <v>10.4015</v>
      </c>
      <c r="D330" s="154">
        <v>4.2996999999999996</v>
      </c>
      <c r="E330" s="154">
        <v>4.2862499999999999</v>
      </c>
      <c r="F330" s="154" t="s">
        <v>472</v>
      </c>
      <c r="G330" s="154" t="s">
        <v>472</v>
      </c>
      <c r="H330" s="154" t="s">
        <v>472</v>
      </c>
      <c r="I330" s="154" t="s">
        <v>472</v>
      </c>
      <c r="J330" s="154"/>
    </row>
    <row r="331" spans="1:10">
      <c r="A331" s="164">
        <v>26002</v>
      </c>
      <c r="B331" s="154" t="s">
        <v>472</v>
      </c>
      <c r="C331" s="154">
        <v>10.407999999999999</v>
      </c>
      <c r="D331" s="154">
        <v>4.3022999999999998</v>
      </c>
      <c r="E331" s="154">
        <v>4.2874999999999996</v>
      </c>
      <c r="F331" s="154" t="s">
        <v>472</v>
      </c>
      <c r="G331" s="154" t="s">
        <v>472</v>
      </c>
      <c r="H331" s="154" t="s">
        <v>472</v>
      </c>
      <c r="I331" s="154" t="s">
        <v>472</v>
      </c>
      <c r="J331" s="154"/>
    </row>
    <row r="332" spans="1:10">
      <c r="A332" s="164">
        <v>26003</v>
      </c>
      <c r="B332" s="154" t="s">
        <v>472</v>
      </c>
      <c r="C332" s="154">
        <v>10.4055</v>
      </c>
      <c r="D332" s="154">
        <v>4.3034999999999997</v>
      </c>
      <c r="E332" s="154">
        <v>4.28</v>
      </c>
      <c r="F332" s="154" t="s">
        <v>472</v>
      </c>
      <c r="G332" s="154" t="s">
        <v>472</v>
      </c>
      <c r="H332" s="154" t="s">
        <v>472</v>
      </c>
      <c r="I332" s="154" t="s">
        <v>472</v>
      </c>
      <c r="J332" s="154"/>
    </row>
    <row r="333" spans="1:10">
      <c r="A333" s="164">
        <v>26004</v>
      </c>
      <c r="B333" s="154" t="s">
        <v>472</v>
      </c>
      <c r="C333" s="154">
        <v>10.401999999999999</v>
      </c>
      <c r="D333" s="154">
        <v>4.2998000000000003</v>
      </c>
      <c r="E333" s="154">
        <v>4.2762500000000001</v>
      </c>
      <c r="F333" s="154" t="s">
        <v>472</v>
      </c>
      <c r="G333" s="154" t="s">
        <v>472</v>
      </c>
      <c r="H333" s="154" t="s">
        <v>472</v>
      </c>
      <c r="I333" s="154" t="s">
        <v>472</v>
      </c>
      <c r="J333" s="154"/>
    </row>
    <row r="334" spans="1:10">
      <c r="A334" s="164">
        <v>26007</v>
      </c>
      <c r="B334" s="154" t="s">
        <v>472</v>
      </c>
      <c r="C334" s="154">
        <v>10.403</v>
      </c>
      <c r="D334" s="154">
        <v>4.3000999999999996</v>
      </c>
      <c r="E334" s="154">
        <v>4.2750000000000004</v>
      </c>
      <c r="F334" s="154" t="s">
        <v>472</v>
      </c>
      <c r="G334" s="154" t="s">
        <v>472</v>
      </c>
      <c r="H334" s="154" t="s">
        <v>472</v>
      </c>
      <c r="I334" s="154" t="s">
        <v>472</v>
      </c>
      <c r="J334" s="154"/>
    </row>
    <row r="335" spans="1:10">
      <c r="A335" s="164">
        <v>26008</v>
      </c>
      <c r="B335" s="154" t="s">
        <v>472</v>
      </c>
      <c r="C335" s="154">
        <v>10.399000000000001</v>
      </c>
      <c r="D335" s="154">
        <v>4.2996999999999996</v>
      </c>
      <c r="E335" s="154">
        <v>4.2750000000000004</v>
      </c>
      <c r="F335" s="154" t="s">
        <v>472</v>
      </c>
      <c r="G335" s="154" t="s">
        <v>472</v>
      </c>
      <c r="H335" s="154" t="s">
        <v>472</v>
      </c>
      <c r="I335" s="154" t="s">
        <v>472</v>
      </c>
      <c r="J335" s="154"/>
    </row>
    <row r="336" spans="1:10">
      <c r="A336" s="164">
        <v>26009</v>
      </c>
      <c r="B336" s="154" t="s">
        <v>472</v>
      </c>
      <c r="C336" s="154">
        <v>10.397</v>
      </c>
      <c r="D336" s="154">
        <v>4.2988999999999997</v>
      </c>
      <c r="E336" s="154">
        <v>4.2762500000000001</v>
      </c>
      <c r="F336" s="154" t="s">
        <v>472</v>
      </c>
      <c r="G336" s="154" t="s">
        <v>472</v>
      </c>
      <c r="H336" s="154" t="s">
        <v>472</v>
      </c>
      <c r="I336" s="154" t="s">
        <v>472</v>
      </c>
      <c r="J336" s="154"/>
    </row>
    <row r="337" spans="1:10">
      <c r="A337" s="164">
        <v>26010</v>
      </c>
      <c r="B337" s="154" t="s">
        <v>472</v>
      </c>
      <c r="C337" s="154">
        <v>10.390499999999999</v>
      </c>
      <c r="D337" s="154">
        <v>4.2969999999999997</v>
      </c>
      <c r="E337" s="154">
        <v>4.2687499999999998</v>
      </c>
      <c r="F337" s="154" t="s">
        <v>472</v>
      </c>
      <c r="G337" s="154" t="s">
        <v>472</v>
      </c>
      <c r="H337" s="154" t="s">
        <v>472</v>
      </c>
      <c r="I337" s="154" t="s">
        <v>472</v>
      </c>
      <c r="J337" s="154"/>
    </row>
    <row r="338" spans="1:10">
      <c r="A338" s="164">
        <v>26011</v>
      </c>
      <c r="B338" s="154" t="s">
        <v>472</v>
      </c>
      <c r="C338" s="154">
        <v>10.3935</v>
      </c>
      <c r="D338" s="154">
        <v>4.2969999999999997</v>
      </c>
      <c r="E338" s="154">
        <v>4.2675000000000001</v>
      </c>
      <c r="F338" s="154" t="s">
        <v>472</v>
      </c>
      <c r="G338" s="154" t="s">
        <v>472</v>
      </c>
      <c r="H338" s="154" t="s">
        <v>472</v>
      </c>
      <c r="I338" s="154" t="s">
        <v>472</v>
      </c>
      <c r="J338" s="154"/>
    </row>
    <row r="339" spans="1:10">
      <c r="A339" s="164">
        <v>26014</v>
      </c>
      <c r="B339" s="154" t="s">
        <v>472</v>
      </c>
      <c r="C339" s="154">
        <v>10.391999999999999</v>
      </c>
      <c r="D339" s="154">
        <v>4.2957999999999998</v>
      </c>
      <c r="E339" s="154">
        <v>4.2512499999999998</v>
      </c>
      <c r="F339" s="154" t="s">
        <v>472</v>
      </c>
      <c r="G339" s="154" t="s">
        <v>472</v>
      </c>
      <c r="H339" s="154" t="s">
        <v>472</v>
      </c>
      <c r="I339" s="154" t="s">
        <v>472</v>
      </c>
      <c r="J339" s="154"/>
    </row>
    <row r="340" spans="1:10">
      <c r="A340" s="164">
        <v>26015</v>
      </c>
      <c r="B340" s="154" t="s">
        <v>472</v>
      </c>
      <c r="C340" s="154">
        <v>10.394500000000001</v>
      </c>
      <c r="D340" s="154">
        <v>4.2968000000000002</v>
      </c>
      <c r="E340" s="154">
        <v>4.2625000000000002</v>
      </c>
      <c r="F340" s="154" t="s">
        <v>472</v>
      </c>
      <c r="G340" s="154" t="s">
        <v>472</v>
      </c>
      <c r="H340" s="154" t="s">
        <v>472</v>
      </c>
      <c r="I340" s="154" t="s">
        <v>472</v>
      </c>
      <c r="J340" s="154"/>
    </row>
    <row r="341" spans="1:10">
      <c r="A341" s="164">
        <v>26016</v>
      </c>
      <c r="B341" s="154" t="s">
        <v>472</v>
      </c>
      <c r="C341" s="154">
        <v>10.395</v>
      </c>
      <c r="D341" s="154">
        <v>4.2968999999999999</v>
      </c>
      <c r="E341" s="154">
        <v>4.2612500000000004</v>
      </c>
      <c r="F341" s="154" t="s">
        <v>472</v>
      </c>
      <c r="G341" s="154" t="s">
        <v>472</v>
      </c>
      <c r="H341" s="154" t="s">
        <v>472</v>
      </c>
      <c r="I341" s="154" t="s">
        <v>472</v>
      </c>
      <c r="J341" s="154"/>
    </row>
    <row r="342" spans="1:10">
      <c r="A342" s="164">
        <v>26017</v>
      </c>
      <c r="B342" s="154" t="s">
        <v>472</v>
      </c>
      <c r="C342" s="154">
        <v>10.391999999999999</v>
      </c>
      <c r="D342" s="154">
        <v>4.2965999999999998</v>
      </c>
      <c r="E342" s="154">
        <v>4.2637499999999999</v>
      </c>
      <c r="F342" s="154" t="s">
        <v>472</v>
      </c>
      <c r="G342" s="154" t="s">
        <v>472</v>
      </c>
      <c r="H342" s="154" t="s">
        <v>472</v>
      </c>
      <c r="I342" s="154" t="s">
        <v>472</v>
      </c>
      <c r="J342" s="154"/>
    </row>
    <row r="343" spans="1:10">
      <c r="A343" s="164">
        <v>26018</v>
      </c>
      <c r="B343" s="154" t="s">
        <v>472</v>
      </c>
      <c r="C343" s="154">
        <v>10.387499999999999</v>
      </c>
      <c r="D343" s="154">
        <v>4.2957999999999998</v>
      </c>
      <c r="E343" s="154">
        <v>4.2637499999999999</v>
      </c>
      <c r="F343" s="154" t="s">
        <v>472</v>
      </c>
      <c r="G343" s="154" t="s">
        <v>472</v>
      </c>
      <c r="H343" s="154" t="s">
        <v>472</v>
      </c>
      <c r="I343" s="154" t="s">
        <v>472</v>
      </c>
      <c r="J343" s="154"/>
    </row>
    <row r="344" spans="1:10">
      <c r="A344" s="164">
        <v>26021</v>
      </c>
      <c r="B344" s="154" t="s">
        <v>472</v>
      </c>
      <c r="C344" s="154">
        <v>10.391999999999999</v>
      </c>
      <c r="D344" s="154">
        <v>4.2956000000000003</v>
      </c>
      <c r="E344" s="154">
        <v>4.2637499999999999</v>
      </c>
      <c r="F344" s="154" t="s">
        <v>472</v>
      </c>
      <c r="G344" s="154" t="s">
        <v>472</v>
      </c>
      <c r="H344" s="154" t="s">
        <v>472</v>
      </c>
      <c r="I344" s="154" t="s">
        <v>472</v>
      </c>
      <c r="J344" s="154"/>
    </row>
    <row r="345" spans="1:10">
      <c r="A345" s="164">
        <v>26022</v>
      </c>
      <c r="B345" s="154" t="s">
        <v>472</v>
      </c>
      <c r="C345" s="154">
        <v>10.387</v>
      </c>
      <c r="D345" s="154">
        <v>4.2957999999999998</v>
      </c>
      <c r="E345" s="154">
        <v>4.2625000000000002</v>
      </c>
      <c r="F345" s="154" t="s">
        <v>472</v>
      </c>
      <c r="G345" s="154" t="s">
        <v>472</v>
      </c>
      <c r="H345" s="154" t="s">
        <v>472</v>
      </c>
      <c r="I345" s="154" t="s">
        <v>472</v>
      </c>
      <c r="J345" s="154"/>
    </row>
    <row r="346" spans="1:10">
      <c r="A346" s="164">
        <v>26023</v>
      </c>
      <c r="B346" s="154" t="s">
        <v>472</v>
      </c>
      <c r="C346" s="154">
        <v>10.388500000000001</v>
      </c>
      <c r="D346" s="154">
        <v>4.2949999999999999</v>
      </c>
      <c r="E346" s="154">
        <v>4.26</v>
      </c>
      <c r="F346" s="154" t="s">
        <v>472</v>
      </c>
      <c r="G346" s="154" t="s">
        <v>472</v>
      </c>
      <c r="H346" s="154" t="s">
        <v>472</v>
      </c>
      <c r="I346" s="154" t="s">
        <v>472</v>
      </c>
      <c r="J346" s="154"/>
    </row>
    <row r="347" spans="1:10">
      <c r="A347" s="164">
        <v>26024</v>
      </c>
      <c r="B347" s="154" t="s">
        <v>472</v>
      </c>
      <c r="C347" s="154">
        <v>10.3795</v>
      </c>
      <c r="D347" s="154">
        <v>4.2952000000000004</v>
      </c>
      <c r="E347" s="154">
        <v>4.2612500000000004</v>
      </c>
      <c r="F347" s="154" t="s">
        <v>472</v>
      </c>
      <c r="G347" s="154" t="s">
        <v>472</v>
      </c>
      <c r="H347" s="154" t="s">
        <v>472</v>
      </c>
      <c r="I347" s="154" t="s">
        <v>472</v>
      </c>
      <c r="J347" s="154"/>
    </row>
    <row r="348" spans="1:10">
      <c r="A348" s="164">
        <v>26025</v>
      </c>
      <c r="B348" s="154" t="s">
        <v>472</v>
      </c>
      <c r="C348" s="154">
        <v>10.3665</v>
      </c>
      <c r="D348" s="154">
        <v>4.2949000000000002</v>
      </c>
      <c r="E348" s="154">
        <v>4.2637499999999999</v>
      </c>
      <c r="F348" s="154" t="s">
        <v>472</v>
      </c>
      <c r="G348" s="154" t="s">
        <v>472</v>
      </c>
      <c r="H348" s="154" t="s">
        <v>472</v>
      </c>
      <c r="I348" s="154" t="s">
        <v>472</v>
      </c>
      <c r="J348" s="154"/>
    </row>
    <row r="349" spans="1:10">
      <c r="A349" s="164">
        <v>26028</v>
      </c>
      <c r="B349" s="154" t="s">
        <v>472</v>
      </c>
      <c r="C349" s="154">
        <v>10.374000000000001</v>
      </c>
      <c r="D349" s="154">
        <v>4.2964000000000002</v>
      </c>
      <c r="E349" s="154">
        <v>4.2662500000000003</v>
      </c>
      <c r="F349" s="154" t="s">
        <v>472</v>
      </c>
      <c r="G349" s="154" t="s">
        <v>472</v>
      </c>
      <c r="H349" s="154" t="s">
        <v>472</v>
      </c>
      <c r="I349" s="154" t="s">
        <v>472</v>
      </c>
      <c r="J349" s="154"/>
    </row>
    <row r="350" spans="1:10">
      <c r="A350" s="164">
        <v>26029</v>
      </c>
      <c r="B350" s="154" t="s">
        <v>472</v>
      </c>
      <c r="C350" s="154">
        <v>10.39</v>
      </c>
      <c r="D350" s="154">
        <v>4.2965</v>
      </c>
      <c r="E350" s="154">
        <v>4.2662500000000003</v>
      </c>
      <c r="F350" s="154" t="s">
        <v>472</v>
      </c>
      <c r="G350" s="154" t="s">
        <v>472</v>
      </c>
      <c r="H350" s="154" t="s">
        <v>472</v>
      </c>
      <c r="I350" s="154" t="s">
        <v>472</v>
      </c>
      <c r="J350" s="154"/>
    </row>
    <row r="351" spans="1:10">
      <c r="A351" s="164">
        <v>26030</v>
      </c>
      <c r="B351" s="154" t="s">
        <v>472</v>
      </c>
      <c r="C351" s="154">
        <v>10.3835</v>
      </c>
      <c r="D351" s="154">
        <v>4.2952000000000004</v>
      </c>
      <c r="E351" s="154">
        <v>4.2675000000000001</v>
      </c>
      <c r="F351" s="154" t="s">
        <v>472</v>
      </c>
      <c r="G351" s="154" t="s">
        <v>472</v>
      </c>
      <c r="H351" s="154" t="s">
        <v>472</v>
      </c>
      <c r="I351" s="154" t="s">
        <v>472</v>
      </c>
      <c r="J351" s="154"/>
    </row>
    <row r="352" spans="1:10">
      <c r="A352" s="164">
        <v>26031</v>
      </c>
      <c r="B352" s="154" t="s">
        <v>472</v>
      </c>
      <c r="C352" s="154">
        <v>10.372</v>
      </c>
      <c r="D352" s="154">
        <v>4.2949999999999999</v>
      </c>
      <c r="E352" s="154">
        <v>4.2637499999999999</v>
      </c>
      <c r="F352" s="154" t="s">
        <v>472</v>
      </c>
      <c r="G352" s="154" t="s">
        <v>472</v>
      </c>
      <c r="H352" s="154" t="s">
        <v>472</v>
      </c>
      <c r="I352" s="154" t="s">
        <v>472</v>
      </c>
      <c r="J352" s="154"/>
    </row>
    <row r="353" spans="1:10">
      <c r="A353" s="164">
        <v>26032</v>
      </c>
      <c r="B353" s="154" t="s">
        <v>472</v>
      </c>
      <c r="C353" s="154" t="s">
        <v>472</v>
      </c>
      <c r="D353" s="154" t="s">
        <v>472</v>
      </c>
      <c r="E353" s="154" t="s">
        <v>472</v>
      </c>
      <c r="F353" s="154" t="s">
        <v>472</v>
      </c>
      <c r="G353" s="154" t="s">
        <v>472</v>
      </c>
      <c r="H353" s="154" t="s">
        <v>472</v>
      </c>
      <c r="I353" s="154" t="s">
        <v>472</v>
      </c>
      <c r="J353" s="154"/>
    </row>
    <row r="354" spans="1:10">
      <c r="A354" s="164">
        <v>26035</v>
      </c>
      <c r="B354" s="154" t="s">
        <v>472</v>
      </c>
      <c r="C354" s="154" t="s">
        <v>472</v>
      </c>
      <c r="D354" s="154" t="s">
        <v>472</v>
      </c>
      <c r="E354" s="154" t="s">
        <v>472</v>
      </c>
      <c r="F354" s="154" t="s">
        <v>472</v>
      </c>
      <c r="G354" s="154" t="s">
        <v>472</v>
      </c>
      <c r="H354" s="154" t="s">
        <v>472</v>
      </c>
      <c r="I354" s="154" t="s">
        <v>472</v>
      </c>
      <c r="J354" s="154"/>
    </row>
    <row r="355" spans="1:10">
      <c r="A355" s="164">
        <v>26036</v>
      </c>
      <c r="B355" s="154" t="s">
        <v>472</v>
      </c>
      <c r="C355" s="154">
        <v>10.390499999999999</v>
      </c>
      <c r="D355" s="154">
        <v>4.3010000000000002</v>
      </c>
      <c r="E355" s="154">
        <v>4.2687499999999998</v>
      </c>
      <c r="F355" s="154" t="s">
        <v>472</v>
      </c>
      <c r="G355" s="154" t="s">
        <v>472</v>
      </c>
      <c r="H355" s="154" t="s">
        <v>472</v>
      </c>
      <c r="I355" s="154" t="s">
        <v>472</v>
      </c>
      <c r="J355" s="154"/>
    </row>
    <row r="356" spans="1:10">
      <c r="A356" s="164">
        <v>26037</v>
      </c>
      <c r="B356" s="154" t="s">
        <v>472</v>
      </c>
      <c r="C356" s="154">
        <v>10.398</v>
      </c>
      <c r="D356" s="154">
        <v>4.3015999999999996</v>
      </c>
      <c r="E356" s="154">
        <v>4.2662500000000003</v>
      </c>
      <c r="F356" s="154" t="s">
        <v>472</v>
      </c>
      <c r="G356" s="154" t="s">
        <v>472</v>
      </c>
      <c r="H356" s="154" t="s">
        <v>472</v>
      </c>
      <c r="I356" s="154" t="s">
        <v>472</v>
      </c>
      <c r="J356" s="154"/>
    </row>
    <row r="357" spans="1:10">
      <c r="A357" s="164">
        <v>26038</v>
      </c>
      <c r="B357" s="154" t="s">
        <v>472</v>
      </c>
      <c r="C357" s="154">
        <v>10.398</v>
      </c>
      <c r="D357" s="154">
        <v>4.3003</v>
      </c>
      <c r="E357" s="154">
        <v>4.2662500000000003</v>
      </c>
      <c r="F357" s="154" t="s">
        <v>472</v>
      </c>
      <c r="G357" s="154" t="s">
        <v>472</v>
      </c>
      <c r="H357" s="154" t="s">
        <v>472</v>
      </c>
      <c r="I357" s="154" t="s">
        <v>472</v>
      </c>
      <c r="J357" s="154"/>
    </row>
    <row r="358" spans="1:10">
      <c r="A358" s="164">
        <v>26039</v>
      </c>
      <c r="B358" s="154" t="s">
        <v>472</v>
      </c>
      <c r="C358" s="154">
        <v>10.393000000000001</v>
      </c>
      <c r="D358" s="154">
        <v>4.2971000000000004</v>
      </c>
      <c r="E358" s="154">
        <v>4.2662500000000003</v>
      </c>
      <c r="F358" s="154" t="s">
        <v>472</v>
      </c>
      <c r="G358" s="154" t="s">
        <v>472</v>
      </c>
      <c r="H358" s="154" t="s">
        <v>472</v>
      </c>
      <c r="I358" s="154" t="s">
        <v>472</v>
      </c>
      <c r="J358" s="154"/>
    </row>
    <row r="359" spans="1:10">
      <c r="A359" s="164">
        <v>26042</v>
      </c>
      <c r="B359" s="154" t="s">
        <v>472</v>
      </c>
      <c r="C359" s="154">
        <v>10.41</v>
      </c>
      <c r="D359" s="154">
        <v>4.3034999999999997</v>
      </c>
      <c r="E359" s="154">
        <v>4.2725</v>
      </c>
      <c r="F359" s="154" t="s">
        <v>472</v>
      </c>
      <c r="G359" s="154" t="s">
        <v>472</v>
      </c>
      <c r="H359" s="154" t="s">
        <v>472</v>
      </c>
      <c r="I359" s="154" t="s">
        <v>472</v>
      </c>
      <c r="J359" s="154"/>
    </row>
    <row r="360" spans="1:10">
      <c r="A360" s="164">
        <v>26043</v>
      </c>
      <c r="B360" s="154" t="s">
        <v>472</v>
      </c>
      <c r="C360" s="154">
        <v>10.412000000000001</v>
      </c>
      <c r="D360" s="154">
        <v>4.3044000000000002</v>
      </c>
      <c r="E360" s="154">
        <v>4.2725</v>
      </c>
      <c r="F360" s="154" t="s">
        <v>472</v>
      </c>
      <c r="G360" s="154" t="s">
        <v>472</v>
      </c>
      <c r="H360" s="154" t="s">
        <v>472</v>
      </c>
      <c r="I360" s="154" t="s">
        <v>472</v>
      </c>
      <c r="J360" s="154"/>
    </row>
    <row r="361" spans="1:10">
      <c r="A361" s="164">
        <v>26044</v>
      </c>
      <c r="B361" s="154" t="s">
        <v>472</v>
      </c>
      <c r="C361" s="154">
        <v>10.407999999999999</v>
      </c>
      <c r="D361" s="154">
        <v>4.3024000000000004</v>
      </c>
      <c r="E361" s="154">
        <v>4.2699999999999996</v>
      </c>
      <c r="F361" s="154" t="s">
        <v>472</v>
      </c>
      <c r="G361" s="154" t="s">
        <v>472</v>
      </c>
      <c r="H361" s="154" t="s">
        <v>472</v>
      </c>
      <c r="I361" s="154" t="s">
        <v>472</v>
      </c>
      <c r="J361" s="154"/>
    </row>
    <row r="362" spans="1:10">
      <c r="A362" s="164">
        <v>26045</v>
      </c>
      <c r="B362" s="154" t="s">
        <v>472</v>
      </c>
      <c r="C362" s="154">
        <v>10.399000000000001</v>
      </c>
      <c r="D362" s="154">
        <v>4.2990000000000004</v>
      </c>
      <c r="E362" s="154">
        <v>4.2649999999999997</v>
      </c>
      <c r="F362" s="154" t="s">
        <v>472</v>
      </c>
      <c r="G362" s="154" t="s">
        <v>472</v>
      </c>
      <c r="H362" s="154" t="s">
        <v>472</v>
      </c>
      <c r="I362" s="154" t="s">
        <v>472</v>
      </c>
      <c r="J362" s="154"/>
    </row>
    <row r="363" spans="1:10">
      <c r="A363" s="164">
        <v>26046</v>
      </c>
      <c r="B363" s="154" t="s">
        <v>472</v>
      </c>
      <c r="C363" s="154">
        <v>10.398</v>
      </c>
      <c r="D363" s="154">
        <v>4.3003</v>
      </c>
      <c r="E363" s="154">
        <v>4.2649999999999997</v>
      </c>
      <c r="F363" s="154" t="s">
        <v>472</v>
      </c>
      <c r="G363" s="154" t="s">
        <v>472</v>
      </c>
      <c r="H363" s="154" t="s">
        <v>472</v>
      </c>
      <c r="I363" s="154" t="s">
        <v>472</v>
      </c>
      <c r="J363" s="154"/>
    </row>
    <row r="364" spans="1:10">
      <c r="A364" s="164">
        <v>26049</v>
      </c>
      <c r="B364" s="154" t="s">
        <v>472</v>
      </c>
      <c r="C364" s="154">
        <v>10.4015</v>
      </c>
      <c r="D364" s="154">
        <v>4.3009000000000004</v>
      </c>
      <c r="E364" s="154">
        <v>4.2625000000000002</v>
      </c>
      <c r="F364" s="154" t="s">
        <v>472</v>
      </c>
      <c r="G364" s="154" t="s">
        <v>472</v>
      </c>
      <c r="H364" s="154" t="s">
        <v>472</v>
      </c>
      <c r="I364" s="154" t="s">
        <v>472</v>
      </c>
      <c r="J364" s="154"/>
    </row>
    <row r="365" spans="1:10">
      <c r="A365" s="164">
        <v>26050</v>
      </c>
      <c r="B365" s="154" t="s">
        <v>472</v>
      </c>
      <c r="C365" s="154">
        <v>10.396000000000001</v>
      </c>
      <c r="D365" s="154">
        <v>4.2981999999999996</v>
      </c>
      <c r="E365" s="154">
        <v>4.2575000000000003</v>
      </c>
      <c r="F365" s="154" t="s">
        <v>472</v>
      </c>
      <c r="G365" s="154" t="s">
        <v>472</v>
      </c>
      <c r="H365" s="154" t="s">
        <v>472</v>
      </c>
      <c r="I365" s="154" t="s">
        <v>472</v>
      </c>
      <c r="J365" s="154"/>
    </row>
    <row r="366" spans="1:10">
      <c r="A366" s="164">
        <v>26051</v>
      </c>
      <c r="B366" s="154" t="s">
        <v>472</v>
      </c>
      <c r="C366" s="154">
        <v>10.3985</v>
      </c>
      <c r="D366" s="154">
        <v>4.2981999999999996</v>
      </c>
      <c r="E366" s="154">
        <v>4.2562499999999996</v>
      </c>
      <c r="F366" s="154" t="s">
        <v>472</v>
      </c>
      <c r="G366" s="154" t="s">
        <v>472</v>
      </c>
      <c r="H366" s="154" t="s">
        <v>472</v>
      </c>
      <c r="I366" s="154" t="s">
        <v>472</v>
      </c>
      <c r="J366" s="154"/>
    </row>
    <row r="367" spans="1:10">
      <c r="A367" s="164">
        <v>26052</v>
      </c>
      <c r="B367" s="154" t="s">
        <v>472</v>
      </c>
      <c r="C367" s="154">
        <v>10.388500000000001</v>
      </c>
      <c r="D367" s="154">
        <v>4.2949000000000002</v>
      </c>
      <c r="E367" s="154">
        <v>4.2549999999999999</v>
      </c>
      <c r="F367" s="154" t="s">
        <v>472</v>
      </c>
      <c r="G367" s="154" t="s">
        <v>472</v>
      </c>
      <c r="H367" s="154" t="s">
        <v>472</v>
      </c>
      <c r="I367" s="154" t="s">
        <v>472</v>
      </c>
      <c r="J367" s="154"/>
    </row>
    <row r="368" spans="1:10">
      <c r="A368" s="164">
        <v>26053</v>
      </c>
      <c r="B368" s="154" t="s">
        <v>472</v>
      </c>
      <c r="C368" s="154">
        <v>10.39</v>
      </c>
      <c r="D368" s="154">
        <v>4.2949999999999999</v>
      </c>
      <c r="E368" s="154">
        <v>4.2575000000000003</v>
      </c>
      <c r="F368" s="154" t="s">
        <v>472</v>
      </c>
      <c r="G368" s="154" t="s">
        <v>472</v>
      </c>
      <c r="H368" s="154" t="s">
        <v>472</v>
      </c>
      <c r="I368" s="154" t="s">
        <v>472</v>
      </c>
      <c r="J368" s="154"/>
    </row>
    <row r="369" spans="1:10">
      <c r="A369" s="164">
        <v>26056</v>
      </c>
      <c r="B369" s="154" t="s">
        <v>472</v>
      </c>
      <c r="C369" s="154">
        <v>10.393000000000001</v>
      </c>
      <c r="D369" s="154">
        <v>4.2961</v>
      </c>
      <c r="E369" s="154">
        <v>4.2562499999999996</v>
      </c>
      <c r="F369" s="154" t="s">
        <v>472</v>
      </c>
      <c r="G369" s="154" t="s">
        <v>472</v>
      </c>
      <c r="H369" s="154" t="s">
        <v>472</v>
      </c>
      <c r="I369" s="154" t="s">
        <v>472</v>
      </c>
      <c r="J369" s="154"/>
    </row>
    <row r="370" spans="1:10">
      <c r="A370" s="164">
        <v>26057</v>
      </c>
      <c r="B370" s="154" t="s">
        <v>472</v>
      </c>
      <c r="C370" s="154">
        <v>10.388</v>
      </c>
      <c r="D370" s="154">
        <v>4.2949000000000002</v>
      </c>
      <c r="E370" s="154">
        <v>4.2549999999999999</v>
      </c>
      <c r="F370" s="154" t="s">
        <v>472</v>
      </c>
      <c r="G370" s="154" t="s">
        <v>472</v>
      </c>
      <c r="H370" s="154" t="s">
        <v>472</v>
      </c>
      <c r="I370" s="154" t="s">
        <v>472</v>
      </c>
      <c r="J370" s="154"/>
    </row>
    <row r="371" spans="1:10">
      <c r="A371" s="164">
        <v>26058</v>
      </c>
      <c r="B371" s="154" t="s">
        <v>472</v>
      </c>
      <c r="C371" s="154" t="s">
        <v>472</v>
      </c>
      <c r="D371" s="154" t="s">
        <v>472</v>
      </c>
      <c r="E371" s="154" t="s">
        <v>472</v>
      </c>
      <c r="F371" s="154" t="s">
        <v>472</v>
      </c>
      <c r="G371" s="154" t="s">
        <v>472</v>
      </c>
      <c r="H371" s="154" t="s">
        <v>472</v>
      </c>
      <c r="I371" s="154" t="s">
        <v>472</v>
      </c>
      <c r="J371" s="154"/>
    </row>
    <row r="372" spans="1:10">
      <c r="A372" s="164">
        <v>26059</v>
      </c>
      <c r="B372" s="154" t="s">
        <v>472</v>
      </c>
      <c r="C372" s="154" t="s">
        <v>472</v>
      </c>
      <c r="D372" s="154" t="s">
        <v>472</v>
      </c>
      <c r="E372" s="154" t="s">
        <v>472</v>
      </c>
      <c r="F372" s="154" t="s">
        <v>472</v>
      </c>
      <c r="G372" s="154" t="s">
        <v>472</v>
      </c>
      <c r="H372" s="154" t="s">
        <v>472</v>
      </c>
      <c r="I372" s="154" t="s">
        <v>472</v>
      </c>
      <c r="J372" s="154"/>
    </row>
    <row r="373" spans="1:10">
      <c r="A373" s="164">
        <v>26060</v>
      </c>
      <c r="B373" s="154" t="s">
        <v>472</v>
      </c>
      <c r="C373" s="154" t="s">
        <v>472</v>
      </c>
      <c r="D373" s="154" t="s">
        <v>472</v>
      </c>
      <c r="E373" s="154" t="s">
        <v>472</v>
      </c>
      <c r="F373" s="154" t="s">
        <v>472</v>
      </c>
      <c r="G373" s="154" t="s">
        <v>472</v>
      </c>
      <c r="H373" s="154" t="s">
        <v>472</v>
      </c>
      <c r="I373" s="154" t="s">
        <v>472</v>
      </c>
      <c r="J373" s="154"/>
    </row>
    <row r="374" spans="1:10">
      <c r="A374" s="164">
        <v>26063</v>
      </c>
      <c r="B374" s="154" t="s">
        <v>472</v>
      </c>
      <c r="C374" s="154">
        <v>9.9164999999999992</v>
      </c>
      <c r="D374" s="154" t="s">
        <v>472</v>
      </c>
      <c r="E374" s="154">
        <v>4.07</v>
      </c>
      <c r="F374" s="154" t="s">
        <v>472</v>
      </c>
      <c r="G374" s="154" t="s">
        <v>472</v>
      </c>
      <c r="H374" s="154" t="s">
        <v>472</v>
      </c>
      <c r="I374" s="154" t="s">
        <v>472</v>
      </c>
      <c r="J374" s="154"/>
    </row>
    <row r="375" spans="1:10">
      <c r="A375" s="164">
        <v>26064</v>
      </c>
      <c r="B375" s="154" t="s">
        <v>472</v>
      </c>
      <c r="C375" s="154">
        <v>9.9079999999999995</v>
      </c>
      <c r="D375" s="154">
        <v>4.0999999999999996</v>
      </c>
      <c r="E375" s="154">
        <v>4.0662500000000001</v>
      </c>
      <c r="F375" s="154" t="s">
        <v>472</v>
      </c>
      <c r="G375" s="154" t="s">
        <v>472</v>
      </c>
      <c r="H375" s="154" t="s">
        <v>472</v>
      </c>
      <c r="I375" s="154" t="s">
        <v>472</v>
      </c>
      <c r="J375" s="154"/>
    </row>
    <row r="376" spans="1:10">
      <c r="A376" s="164">
        <v>26065</v>
      </c>
      <c r="B376" s="154" t="s">
        <v>472</v>
      </c>
      <c r="C376" s="154">
        <v>9.9265000000000008</v>
      </c>
      <c r="D376" s="154">
        <v>4.1050000000000004</v>
      </c>
      <c r="E376" s="154">
        <v>4.0687499999999996</v>
      </c>
      <c r="F376" s="154" t="s">
        <v>472</v>
      </c>
      <c r="G376" s="154" t="s">
        <v>472</v>
      </c>
      <c r="H376" s="154" t="s">
        <v>472</v>
      </c>
      <c r="I376" s="154" t="s">
        <v>472</v>
      </c>
      <c r="J376" s="154"/>
    </row>
    <row r="377" spans="1:10">
      <c r="A377" s="164">
        <v>26066</v>
      </c>
      <c r="B377" s="154" t="s">
        <v>472</v>
      </c>
      <c r="C377" s="154">
        <v>9.9139999999999997</v>
      </c>
      <c r="D377" s="154">
        <v>4.0999999999999996</v>
      </c>
      <c r="E377" s="154">
        <v>4.0625</v>
      </c>
      <c r="F377" s="154" t="s">
        <v>472</v>
      </c>
      <c r="G377" s="154" t="s">
        <v>472</v>
      </c>
      <c r="H377" s="154" t="s">
        <v>472</v>
      </c>
      <c r="I377" s="154" t="s">
        <v>472</v>
      </c>
      <c r="J377" s="154"/>
    </row>
    <row r="378" spans="1:10">
      <c r="A378" s="164">
        <v>26067</v>
      </c>
      <c r="B378" s="154" t="s">
        <v>472</v>
      </c>
      <c r="C378" s="154">
        <v>9.8819999999999997</v>
      </c>
      <c r="D378" s="154">
        <v>4.085</v>
      </c>
      <c r="E378" s="154">
        <v>4.0487500000000001</v>
      </c>
      <c r="F378" s="154" t="s">
        <v>472</v>
      </c>
      <c r="G378" s="154" t="s">
        <v>472</v>
      </c>
      <c r="H378" s="154" t="s">
        <v>472</v>
      </c>
      <c r="I378" s="154" t="s">
        <v>472</v>
      </c>
      <c r="J378" s="154"/>
    </row>
    <row r="379" spans="1:10">
      <c r="A379" s="164">
        <v>26070</v>
      </c>
      <c r="B379" s="154" t="s">
        <v>472</v>
      </c>
      <c r="C379" s="154">
        <v>9.8874999999999993</v>
      </c>
      <c r="D379" s="154">
        <v>4.0875000000000004</v>
      </c>
      <c r="E379" s="154">
        <v>4.0487500000000001</v>
      </c>
      <c r="F379" s="154" t="s">
        <v>472</v>
      </c>
      <c r="G379" s="154" t="s">
        <v>472</v>
      </c>
      <c r="H379" s="154" t="s">
        <v>472</v>
      </c>
      <c r="I379" s="154" t="s">
        <v>472</v>
      </c>
      <c r="J379" s="154"/>
    </row>
    <row r="380" spans="1:10">
      <c r="A380" s="164">
        <v>26071</v>
      </c>
      <c r="B380" s="154" t="s">
        <v>472</v>
      </c>
      <c r="C380" s="154">
        <v>9.8755000000000006</v>
      </c>
      <c r="D380" s="154">
        <v>4.0824999999999996</v>
      </c>
      <c r="E380" s="154">
        <v>4.0449999999999999</v>
      </c>
      <c r="F380" s="154" t="s">
        <v>472</v>
      </c>
      <c r="G380" s="154" t="s">
        <v>472</v>
      </c>
      <c r="H380" s="154" t="s">
        <v>472</v>
      </c>
      <c r="I380" s="154" t="s">
        <v>472</v>
      </c>
      <c r="J380" s="154"/>
    </row>
    <row r="381" spans="1:10">
      <c r="A381" s="164">
        <v>26072</v>
      </c>
      <c r="B381" s="154" t="s">
        <v>472</v>
      </c>
      <c r="C381" s="154">
        <v>9.8774999999999995</v>
      </c>
      <c r="D381" s="154">
        <v>4.0824999999999996</v>
      </c>
      <c r="E381" s="154">
        <v>4.0449999999999999</v>
      </c>
      <c r="F381" s="154" t="s">
        <v>472</v>
      </c>
      <c r="G381" s="154" t="s">
        <v>472</v>
      </c>
      <c r="H381" s="154" t="s">
        <v>472</v>
      </c>
      <c r="I381" s="154" t="s">
        <v>472</v>
      </c>
      <c r="J381" s="154"/>
    </row>
    <row r="382" spans="1:10">
      <c r="A382" s="164">
        <v>26073</v>
      </c>
      <c r="B382" s="154" t="s">
        <v>472</v>
      </c>
      <c r="C382" s="154" t="s">
        <v>472</v>
      </c>
      <c r="D382" s="154" t="s">
        <v>472</v>
      </c>
      <c r="E382" s="154" t="s">
        <v>472</v>
      </c>
      <c r="F382" s="154" t="s">
        <v>472</v>
      </c>
      <c r="G382" s="154" t="s">
        <v>472</v>
      </c>
      <c r="H382" s="154" t="s">
        <v>472</v>
      </c>
      <c r="I382" s="154" t="s">
        <v>472</v>
      </c>
      <c r="J382" s="154"/>
    </row>
    <row r="383" spans="1:10">
      <c r="A383" s="164">
        <v>26074</v>
      </c>
      <c r="B383" s="154" t="s">
        <v>472</v>
      </c>
      <c r="C383" s="154">
        <v>9.8704999999999998</v>
      </c>
      <c r="D383" s="154">
        <v>4.08</v>
      </c>
      <c r="E383" s="154">
        <v>4.04</v>
      </c>
      <c r="F383" s="154" t="s">
        <v>472</v>
      </c>
      <c r="G383" s="154" t="s">
        <v>472</v>
      </c>
      <c r="H383" s="154" t="s">
        <v>472</v>
      </c>
      <c r="I383" s="154" t="s">
        <v>472</v>
      </c>
      <c r="J383" s="154"/>
    </row>
    <row r="384" spans="1:10">
      <c r="A384" s="164">
        <v>26077</v>
      </c>
      <c r="B384" s="154" t="s">
        <v>472</v>
      </c>
      <c r="C384" s="154">
        <v>9.8465000000000007</v>
      </c>
      <c r="D384" s="154">
        <v>4.07</v>
      </c>
      <c r="E384" s="154">
        <v>4.0324999999999998</v>
      </c>
      <c r="F384" s="154" t="s">
        <v>472</v>
      </c>
      <c r="G384" s="154" t="s">
        <v>472</v>
      </c>
      <c r="H384" s="154" t="s">
        <v>472</v>
      </c>
      <c r="I384" s="154" t="s">
        <v>472</v>
      </c>
      <c r="J384" s="154"/>
    </row>
    <row r="385" spans="1:10">
      <c r="A385" s="164">
        <v>26078</v>
      </c>
      <c r="B385" s="154" t="s">
        <v>472</v>
      </c>
      <c r="C385" s="154">
        <v>9.8770000000000007</v>
      </c>
      <c r="D385" s="154">
        <v>4.0730000000000004</v>
      </c>
      <c r="E385" s="154">
        <v>4.0449999999999999</v>
      </c>
      <c r="F385" s="154" t="s">
        <v>472</v>
      </c>
      <c r="G385" s="154" t="s">
        <v>472</v>
      </c>
      <c r="H385" s="154" t="s">
        <v>472</v>
      </c>
      <c r="I385" s="154" t="s">
        <v>472</v>
      </c>
      <c r="J385" s="154"/>
    </row>
    <row r="386" spans="1:10">
      <c r="A386" s="164">
        <v>26079</v>
      </c>
      <c r="B386" s="154" t="s">
        <v>472</v>
      </c>
      <c r="C386" s="154">
        <v>9.8834999999999997</v>
      </c>
      <c r="D386" s="154">
        <v>4.0854999999999997</v>
      </c>
      <c r="E386" s="154">
        <v>4.0487500000000001</v>
      </c>
      <c r="F386" s="154" t="s">
        <v>472</v>
      </c>
      <c r="G386" s="154" t="s">
        <v>472</v>
      </c>
      <c r="H386" s="154" t="s">
        <v>472</v>
      </c>
      <c r="I386" s="154" t="s">
        <v>472</v>
      </c>
      <c r="J386" s="154"/>
    </row>
    <row r="387" spans="1:10">
      <c r="A387" s="164">
        <v>26080</v>
      </c>
      <c r="B387" s="154" t="s">
        <v>472</v>
      </c>
      <c r="C387" s="154">
        <v>9.8885000000000005</v>
      </c>
      <c r="D387" s="154">
        <v>4.0880000000000001</v>
      </c>
      <c r="E387" s="154">
        <v>4.0512499999999996</v>
      </c>
      <c r="F387" s="154" t="s">
        <v>472</v>
      </c>
      <c r="G387" s="154" t="s">
        <v>472</v>
      </c>
      <c r="H387" s="154" t="s">
        <v>472</v>
      </c>
      <c r="I387" s="154" t="s">
        <v>472</v>
      </c>
      <c r="J387" s="154"/>
    </row>
    <row r="388" spans="1:10">
      <c r="A388" s="164">
        <v>26081</v>
      </c>
      <c r="B388" s="154" t="s">
        <v>472</v>
      </c>
      <c r="C388" s="154">
        <v>9.9134999999999991</v>
      </c>
      <c r="D388" s="154">
        <v>4.0990000000000002</v>
      </c>
      <c r="E388" s="154">
        <v>4.0587499999999999</v>
      </c>
      <c r="F388" s="154" t="s">
        <v>472</v>
      </c>
      <c r="G388" s="154" t="s">
        <v>472</v>
      </c>
      <c r="H388" s="154" t="s">
        <v>472</v>
      </c>
      <c r="I388" s="154" t="s">
        <v>472</v>
      </c>
      <c r="J388" s="154"/>
    </row>
    <row r="389" spans="1:10">
      <c r="A389" s="164">
        <v>26084</v>
      </c>
      <c r="B389" s="154" t="s">
        <v>472</v>
      </c>
      <c r="C389" s="154" t="s">
        <v>472</v>
      </c>
      <c r="D389" s="154" t="s">
        <v>472</v>
      </c>
      <c r="E389" s="154" t="s">
        <v>472</v>
      </c>
      <c r="F389" s="154" t="s">
        <v>472</v>
      </c>
      <c r="G389" s="154" t="s">
        <v>472</v>
      </c>
      <c r="H389" s="154" t="s">
        <v>472</v>
      </c>
      <c r="I389" s="154" t="s">
        <v>472</v>
      </c>
      <c r="J389" s="154"/>
    </row>
    <row r="390" spans="1:10">
      <c r="A390" s="164">
        <v>26085</v>
      </c>
      <c r="B390" s="154" t="s">
        <v>472</v>
      </c>
      <c r="C390" s="154">
        <v>9.923</v>
      </c>
      <c r="D390" s="154">
        <v>4.1044999999999998</v>
      </c>
      <c r="E390" s="154">
        <v>4.0599999999999996</v>
      </c>
      <c r="F390" s="154" t="s">
        <v>472</v>
      </c>
      <c r="G390" s="154" t="s">
        <v>472</v>
      </c>
      <c r="H390" s="154" t="s">
        <v>472</v>
      </c>
      <c r="I390" s="154" t="s">
        <v>472</v>
      </c>
      <c r="J390" s="154"/>
    </row>
    <row r="391" spans="1:10">
      <c r="A391" s="164">
        <v>26086</v>
      </c>
      <c r="B391" s="154" t="s">
        <v>472</v>
      </c>
      <c r="C391" s="154">
        <v>9.9105000000000008</v>
      </c>
      <c r="D391" s="154">
        <v>4.1035000000000004</v>
      </c>
      <c r="E391" s="154">
        <v>4.0462499999999997</v>
      </c>
      <c r="F391" s="154" t="s">
        <v>472</v>
      </c>
      <c r="G391" s="154" t="s">
        <v>472</v>
      </c>
      <c r="H391" s="154" t="s">
        <v>472</v>
      </c>
      <c r="I391" s="154" t="s">
        <v>472</v>
      </c>
      <c r="J391" s="154"/>
    </row>
    <row r="392" spans="1:10">
      <c r="A392" s="164">
        <v>26087</v>
      </c>
      <c r="B392" s="154" t="s">
        <v>472</v>
      </c>
      <c r="C392" s="154">
        <v>9.8870000000000005</v>
      </c>
      <c r="D392" s="154">
        <v>4.0884999999999998</v>
      </c>
      <c r="E392" s="154">
        <v>4.0274999999999999</v>
      </c>
      <c r="F392" s="154" t="s">
        <v>472</v>
      </c>
      <c r="G392" s="154" t="s">
        <v>472</v>
      </c>
      <c r="H392" s="154" t="s">
        <v>472</v>
      </c>
      <c r="I392" s="154" t="s">
        <v>472</v>
      </c>
      <c r="J392" s="154"/>
    </row>
    <row r="393" spans="1:10">
      <c r="A393" s="164">
        <v>26088</v>
      </c>
      <c r="B393" s="154" t="s">
        <v>472</v>
      </c>
      <c r="C393" s="154">
        <v>9.8934999999999995</v>
      </c>
      <c r="D393" s="154">
        <v>4.0895000000000001</v>
      </c>
      <c r="E393" s="154">
        <v>4.0225</v>
      </c>
      <c r="F393" s="154" t="s">
        <v>472</v>
      </c>
      <c r="G393" s="154" t="s">
        <v>472</v>
      </c>
      <c r="H393" s="154" t="s">
        <v>472</v>
      </c>
      <c r="I393" s="154" t="s">
        <v>472</v>
      </c>
      <c r="J393" s="154"/>
    </row>
    <row r="394" spans="1:10">
      <c r="A394" s="164">
        <v>26091</v>
      </c>
      <c r="B394" s="154" t="s">
        <v>472</v>
      </c>
      <c r="C394" s="154">
        <v>9.8849999999999998</v>
      </c>
      <c r="D394" s="154">
        <v>4.0860000000000003</v>
      </c>
      <c r="E394" s="154">
        <v>4.0250000000000004</v>
      </c>
      <c r="F394" s="154" t="s">
        <v>472</v>
      </c>
      <c r="G394" s="154" t="s">
        <v>472</v>
      </c>
      <c r="H394" s="154" t="s">
        <v>472</v>
      </c>
      <c r="I394" s="154" t="s">
        <v>472</v>
      </c>
      <c r="J394" s="154"/>
    </row>
    <row r="395" spans="1:10">
      <c r="A395" s="164">
        <v>26092</v>
      </c>
      <c r="B395" s="154" t="s">
        <v>472</v>
      </c>
      <c r="C395" s="154">
        <v>9.8840000000000003</v>
      </c>
      <c r="D395" s="154">
        <v>4.0865</v>
      </c>
      <c r="E395" s="154">
        <v>4.0175000000000001</v>
      </c>
      <c r="F395" s="154" t="s">
        <v>472</v>
      </c>
      <c r="G395" s="154" t="s">
        <v>472</v>
      </c>
      <c r="H395" s="154" t="s">
        <v>472</v>
      </c>
      <c r="I395" s="154" t="s">
        <v>472</v>
      </c>
      <c r="J395" s="154"/>
    </row>
    <row r="396" spans="1:10">
      <c r="A396" s="164">
        <v>26093</v>
      </c>
      <c r="B396" s="154" t="s">
        <v>472</v>
      </c>
      <c r="C396" s="154">
        <v>9.8874999999999993</v>
      </c>
      <c r="D396" s="154">
        <v>4.0869999999999997</v>
      </c>
      <c r="E396" s="154">
        <v>4.0149999999999997</v>
      </c>
      <c r="F396" s="154" t="s">
        <v>472</v>
      </c>
      <c r="G396" s="154" t="s">
        <v>472</v>
      </c>
      <c r="H396" s="154" t="s">
        <v>472</v>
      </c>
      <c r="I396" s="154" t="s">
        <v>472</v>
      </c>
      <c r="J396" s="154"/>
    </row>
    <row r="397" spans="1:10">
      <c r="A397" s="164">
        <v>26094</v>
      </c>
      <c r="B397" s="154" t="s">
        <v>472</v>
      </c>
      <c r="C397" s="154">
        <v>9.8870000000000005</v>
      </c>
      <c r="D397" s="154">
        <v>4.0869999999999997</v>
      </c>
      <c r="E397" s="154">
        <v>4.0037500000000001</v>
      </c>
      <c r="F397" s="154" t="s">
        <v>472</v>
      </c>
      <c r="G397" s="154" t="s">
        <v>472</v>
      </c>
      <c r="H397" s="154" t="s">
        <v>472</v>
      </c>
      <c r="I397" s="154" t="s">
        <v>472</v>
      </c>
      <c r="J397" s="154"/>
    </row>
    <row r="398" spans="1:10">
      <c r="A398" s="164">
        <v>26095</v>
      </c>
      <c r="B398" s="154" t="s">
        <v>472</v>
      </c>
      <c r="C398" s="154">
        <v>9.8844999999999992</v>
      </c>
      <c r="D398" s="154">
        <v>4.0884999999999998</v>
      </c>
      <c r="E398" s="154">
        <v>3.9925000000000002</v>
      </c>
      <c r="F398" s="154" t="s">
        <v>472</v>
      </c>
      <c r="G398" s="154" t="s">
        <v>472</v>
      </c>
      <c r="H398" s="154" t="s">
        <v>472</v>
      </c>
      <c r="I398" s="154" t="s">
        <v>472</v>
      </c>
      <c r="J398" s="154"/>
    </row>
    <row r="399" spans="1:10">
      <c r="A399" s="164">
        <v>26098</v>
      </c>
      <c r="B399" s="154" t="s">
        <v>472</v>
      </c>
      <c r="C399" s="154">
        <v>9.8859999999999992</v>
      </c>
      <c r="D399" s="154">
        <v>4.0867000000000004</v>
      </c>
      <c r="E399" s="154">
        <v>3.9987500000000002</v>
      </c>
      <c r="F399" s="154" t="s">
        <v>472</v>
      </c>
      <c r="G399" s="154" t="s">
        <v>472</v>
      </c>
      <c r="H399" s="154" t="s">
        <v>472</v>
      </c>
      <c r="I399" s="154" t="s">
        <v>472</v>
      </c>
      <c r="J399" s="154"/>
    </row>
    <row r="400" spans="1:10">
      <c r="A400" s="164">
        <v>26099</v>
      </c>
      <c r="B400" s="154" t="s">
        <v>472</v>
      </c>
      <c r="C400" s="154">
        <v>9.8940000000000001</v>
      </c>
      <c r="D400" s="154">
        <v>4.0921000000000003</v>
      </c>
      <c r="E400" s="154">
        <v>3.9950000000000001</v>
      </c>
      <c r="F400" s="154" t="s">
        <v>472</v>
      </c>
      <c r="G400" s="154" t="s">
        <v>472</v>
      </c>
      <c r="H400" s="154" t="s">
        <v>472</v>
      </c>
      <c r="I400" s="154" t="s">
        <v>472</v>
      </c>
      <c r="J400" s="154"/>
    </row>
    <row r="401" spans="1:10">
      <c r="A401" s="164">
        <v>26100</v>
      </c>
      <c r="B401" s="154" t="s">
        <v>472</v>
      </c>
      <c r="C401" s="154">
        <v>9.8940000000000001</v>
      </c>
      <c r="D401" s="154">
        <v>4.0903</v>
      </c>
      <c r="E401" s="154">
        <v>3.99</v>
      </c>
      <c r="F401" s="154" t="s">
        <v>472</v>
      </c>
      <c r="G401" s="154" t="s">
        <v>472</v>
      </c>
      <c r="H401" s="154" t="s">
        <v>472</v>
      </c>
      <c r="I401" s="154" t="s">
        <v>472</v>
      </c>
      <c r="J401" s="154"/>
    </row>
    <row r="402" spans="1:10">
      <c r="A402" s="164">
        <v>26101</v>
      </c>
      <c r="B402" s="154" t="s">
        <v>472</v>
      </c>
      <c r="C402" s="154">
        <v>9.8844999999999992</v>
      </c>
      <c r="D402" s="154">
        <v>4.0861999999999998</v>
      </c>
      <c r="E402" s="154">
        <v>3.99125</v>
      </c>
      <c r="F402" s="154" t="s">
        <v>472</v>
      </c>
      <c r="G402" s="154" t="s">
        <v>472</v>
      </c>
      <c r="H402" s="154" t="s">
        <v>472</v>
      </c>
      <c r="I402" s="154" t="s">
        <v>472</v>
      </c>
      <c r="J402" s="154"/>
    </row>
    <row r="403" spans="1:10">
      <c r="A403" s="164">
        <v>26102</v>
      </c>
      <c r="B403" s="154" t="s">
        <v>472</v>
      </c>
      <c r="C403" s="154">
        <v>9.8949999999999996</v>
      </c>
      <c r="D403" s="154">
        <v>4.0904999999999996</v>
      </c>
      <c r="E403" s="154">
        <v>3.9950000000000001</v>
      </c>
      <c r="F403" s="154" t="s">
        <v>472</v>
      </c>
      <c r="G403" s="154" t="s">
        <v>472</v>
      </c>
      <c r="H403" s="154" t="s">
        <v>472</v>
      </c>
      <c r="I403" s="154" t="s">
        <v>472</v>
      </c>
      <c r="J403" s="154"/>
    </row>
    <row r="404" spans="1:10">
      <c r="A404" s="164">
        <v>26105</v>
      </c>
      <c r="B404" s="154" t="s">
        <v>472</v>
      </c>
      <c r="C404" s="154">
        <v>9.8945000000000007</v>
      </c>
      <c r="D404" s="154">
        <v>4.0902000000000003</v>
      </c>
      <c r="E404" s="154">
        <v>3.9962499999999999</v>
      </c>
      <c r="F404" s="154" t="s">
        <v>472</v>
      </c>
      <c r="G404" s="154" t="s">
        <v>472</v>
      </c>
      <c r="H404" s="154" t="s">
        <v>472</v>
      </c>
      <c r="I404" s="154" t="s">
        <v>472</v>
      </c>
      <c r="J404" s="154"/>
    </row>
    <row r="405" spans="1:10">
      <c r="A405" s="164">
        <v>26106</v>
      </c>
      <c r="B405" s="154" t="s">
        <v>472</v>
      </c>
      <c r="C405" s="154">
        <v>9.9034999999999993</v>
      </c>
      <c r="D405" s="154">
        <v>4.0941999999999998</v>
      </c>
      <c r="E405" s="154">
        <v>3.9950000000000001</v>
      </c>
      <c r="F405" s="154" t="s">
        <v>472</v>
      </c>
      <c r="G405" s="154" t="s">
        <v>472</v>
      </c>
      <c r="H405" s="154" t="s">
        <v>472</v>
      </c>
      <c r="I405" s="154" t="s">
        <v>472</v>
      </c>
      <c r="J405" s="154"/>
    </row>
    <row r="406" spans="1:10">
      <c r="A406" s="164">
        <v>26107</v>
      </c>
      <c r="B406" s="154" t="s">
        <v>472</v>
      </c>
      <c r="C406" s="154">
        <v>9.9039999999999999</v>
      </c>
      <c r="D406" s="154">
        <v>4.0937000000000001</v>
      </c>
      <c r="E406" s="154">
        <v>3.9987500000000002</v>
      </c>
      <c r="F406" s="154" t="s">
        <v>472</v>
      </c>
      <c r="G406" s="154" t="s">
        <v>472</v>
      </c>
      <c r="H406" s="154" t="s">
        <v>472</v>
      </c>
      <c r="I406" s="154" t="s">
        <v>472</v>
      </c>
      <c r="J406" s="154"/>
    </row>
    <row r="407" spans="1:10">
      <c r="A407" s="164">
        <v>26108</v>
      </c>
      <c r="B407" s="154" t="s">
        <v>472</v>
      </c>
      <c r="C407" s="154">
        <v>9.9009999999999998</v>
      </c>
      <c r="D407" s="154">
        <v>4.093</v>
      </c>
      <c r="E407" s="154">
        <v>3.9962499999999999</v>
      </c>
      <c r="F407" s="154" t="s">
        <v>472</v>
      </c>
      <c r="G407" s="154" t="s">
        <v>472</v>
      </c>
      <c r="H407" s="154" t="s">
        <v>472</v>
      </c>
      <c r="I407" s="154" t="s">
        <v>472</v>
      </c>
      <c r="J407" s="154"/>
    </row>
    <row r="408" spans="1:10">
      <c r="A408" s="164">
        <v>26109</v>
      </c>
      <c r="B408" s="154" t="s">
        <v>472</v>
      </c>
      <c r="C408" s="154">
        <v>9.9045000000000005</v>
      </c>
      <c r="D408" s="154">
        <v>4.0941999999999998</v>
      </c>
      <c r="E408" s="154">
        <v>3.9975000000000001</v>
      </c>
      <c r="F408" s="154" t="s">
        <v>472</v>
      </c>
      <c r="G408" s="154" t="s">
        <v>472</v>
      </c>
      <c r="H408" s="154" t="s">
        <v>472</v>
      </c>
      <c r="I408" s="154" t="s">
        <v>472</v>
      </c>
      <c r="J408" s="154"/>
    </row>
    <row r="409" spans="1:10">
      <c r="A409" s="164">
        <v>26112</v>
      </c>
      <c r="B409" s="154" t="s">
        <v>472</v>
      </c>
      <c r="C409" s="154">
        <v>9.9085000000000001</v>
      </c>
      <c r="D409" s="154">
        <v>4.0961999999999996</v>
      </c>
      <c r="E409" s="154">
        <v>4.0049999999999999</v>
      </c>
      <c r="F409" s="154" t="s">
        <v>472</v>
      </c>
      <c r="G409" s="154" t="s">
        <v>472</v>
      </c>
      <c r="H409" s="154" t="s">
        <v>472</v>
      </c>
      <c r="I409" s="154" t="s">
        <v>472</v>
      </c>
      <c r="J409" s="154"/>
    </row>
    <row r="410" spans="1:10">
      <c r="A410" s="164">
        <v>26113</v>
      </c>
      <c r="B410" s="154" t="s">
        <v>472</v>
      </c>
      <c r="C410" s="154">
        <v>9.92</v>
      </c>
      <c r="D410" s="154">
        <v>4.1014999999999997</v>
      </c>
      <c r="E410" s="154">
        <v>4.0025000000000004</v>
      </c>
      <c r="F410" s="154" t="s">
        <v>472</v>
      </c>
      <c r="G410" s="154" t="s">
        <v>472</v>
      </c>
      <c r="H410" s="154" t="s">
        <v>472</v>
      </c>
      <c r="I410" s="154" t="s">
        <v>472</v>
      </c>
      <c r="J410" s="154"/>
    </row>
    <row r="411" spans="1:10">
      <c r="A411" s="164">
        <v>26114</v>
      </c>
      <c r="B411" s="154" t="s">
        <v>472</v>
      </c>
      <c r="C411" s="154">
        <v>9.9134999999999991</v>
      </c>
      <c r="D411" s="154">
        <v>4.0972</v>
      </c>
      <c r="E411" s="154">
        <v>4.0049999999999999</v>
      </c>
      <c r="F411" s="154" t="s">
        <v>472</v>
      </c>
      <c r="G411" s="154" t="s">
        <v>472</v>
      </c>
      <c r="H411" s="154" t="s">
        <v>472</v>
      </c>
      <c r="I411" s="154" t="s">
        <v>472</v>
      </c>
      <c r="J411" s="154"/>
    </row>
    <row r="412" spans="1:10">
      <c r="A412" s="164">
        <v>26115</v>
      </c>
      <c r="B412" s="154" t="s">
        <v>472</v>
      </c>
      <c r="C412" s="154">
        <v>9.91</v>
      </c>
      <c r="D412" s="154">
        <v>4.0968</v>
      </c>
      <c r="E412" s="154">
        <v>4.0025000000000004</v>
      </c>
      <c r="F412" s="154" t="s">
        <v>472</v>
      </c>
      <c r="G412" s="154" t="s">
        <v>472</v>
      </c>
      <c r="H412" s="154" t="s">
        <v>472</v>
      </c>
      <c r="I412" s="154" t="s">
        <v>472</v>
      </c>
      <c r="J412" s="154"/>
    </row>
    <row r="413" spans="1:10">
      <c r="A413" s="164">
        <v>26116</v>
      </c>
      <c r="B413" s="154" t="s">
        <v>472</v>
      </c>
      <c r="C413" s="154">
        <v>9.9149999999999991</v>
      </c>
      <c r="D413" s="154">
        <v>4.0972999999999997</v>
      </c>
      <c r="E413" s="154">
        <v>4.0037500000000001</v>
      </c>
      <c r="F413" s="154" t="s">
        <v>472</v>
      </c>
      <c r="G413" s="154" t="s">
        <v>472</v>
      </c>
      <c r="H413" s="154" t="s">
        <v>472</v>
      </c>
      <c r="I413" s="154" t="s">
        <v>472</v>
      </c>
      <c r="J413" s="154"/>
    </row>
    <row r="414" spans="1:10">
      <c r="A414" s="164">
        <v>26119</v>
      </c>
      <c r="B414" s="154" t="s">
        <v>472</v>
      </c>
      <c r="C414" s="154">
        <v>9.9209999999999994</v>
      </c>
      <c r="D414" s="154">
        <v>4.1017000000000001</v>
      </c>
      <c r="E414" s="154">
        <v>4.00875</v>
      </c>
      <c r="F414" s="154" t="s">
        <v>472</v>
      </c>
      <c r="G414" s="154" t="s">
        <v>472</v>
      </c>
      <c r="H414" s="154" t="s">
        <v>472</v>
      </c>
      <c r="I414" s="154" t="s">
        <v>472</v>
      </c>
      <c r="J414" s="154"/>
    </row>
    <row r="415" spans="1:10">
      <c r="A415" s="164">
        <v>26120</v>
      </c>
      <c r="B415" s="154" t="s">
        <v>472</v>
      </c>
      <c r="C415" s="154">
        <v>9.9215</v>
      </c>
      <c r="D415" s="154">
        <v>4.1026999999999996</v>
      </c>
      <c r="E415" s="154">
        <v>4.00875</v>
      </c>
      <c r="F415" s="154" t="s">
        <v>472</v>
      </c>
      <c r="G415" s="154" t="s">
        <v>472</v>
      </c>
      <c r="H415" s="154" t="s">
        <v>472</v>
      </c>
      <c r="I415" s="154" t="s">
        <v>472</v>
      </c>
      <c r="J415" s="154"/>
    </row>
    <row r="416" spans="1:10">
      <c r="A416" s="164">
        <v>26121</v>
      </c>
      <c r="B416" s="154" t="s">
        <v>472</v>
      </c>
      <c r="C416" s="154">
        <v>9.923</v>
      </c>
      <c r="D416" s="154">
        <v>4.1028000000000002</v>
      </c>
      <c r="E416" s="154">
        <v>4.0112500000000004</v>
      </c>
      <c r="F416" s="154" t="s">
        <v>472</v>
      </c>
      <c r="G416" s="154" t="s">
        <v>472</v>
      </c>
      <c r="H416" s="154" t="s">
        <v>472</v>
      </c>
      <c r="I416" s="154" t="s">
        <v>472</v>
      </c>
      <c r="J416" s="154"/>
    </row>
    <row r="417" spans="1:10">
      <c r="A417" s="164">
        <v>26122</v>
      </c>
      <c r="B417" s="154" t="s">
        <v>472</v>
      </c>
      <c r="C417" s="154">
        <v>9.9265000000000008</v>
      </c>
      <c r="D417" s="154">
        <v>4.1043000000000003</v>
      </c>
      <c r="E417" s="154">
        <v>4.01</v>
      </c>
      <c r="F417" s="154" t="s">
        <v>472</v>
      </c>
      <c r="G417" s="154" t="s">
        <v>472</v>
      </c>
      <c r="H417" s="154" t="s">
        <v>472</v>
      </c>
      <c r="I417" s="154" t="s">
        <v>472</v>
      </c>
      <c r="J417" s="154"/>
    </row>
    <row r="418" spans="1:10">
      <c r="A418" s="164">
        <v>26123</v>
      </c>
      <c r="B418" s="154" t="s">
        <v>472</v>
      </c>
      <c r="C418" s="154">
        <v>9.9290000000000003</v>
      </c>
      <c r="D418" s="154">
        <v>4.1054000000000004</v>
      </c>
      <c r="E418" s="154">
        <v>4.0125000000000002</v>
      </c>
      <c r="F418" s="154" t="s">
        <v>472</v>
      </c>
      <c r="G418" s="154" t="s">
        <v>472</v>
      </c>
      <c r="H418" s="154" t="s">
        <v>472</v>
      </c>
      <c r="I418" s="154" t="s">
        <v>472</v>
      </c>
      <c r="J418" s="154"/>
    </row>
    <row r="419" spans="1:10">
      <c r="A419" s="164">
        <v>26126</v>
      </c>
      <c r="B419" s="154" t="s">
        <v>472</v>
      </c>
      <c r="C419" s="154">
        <v>9.9305000000000003</v>
      </c>
      <c r="D419" s="154">
        <v>4.1059000000000001</v>
      </c>
      <c r="E419" s="154">
        <v>4.0137499999999999</v>
      </c>
      <c r="F419" s="154" t="s">
        <v>472</v>
      </c>
      <c r="G419" s="154" t="s">
        <v>472</v>
      </c>
      <c r="H419" s="154" t="s">
        <v>472</v>
      </c>
      <c r="I419" s="154" t="s">
        <v>472</v>
      </c>
      <c r="J419" s="154"/>
    </row>
    <row r="420" spans="1:10">
      <c r="A420" s="164">
        <v>26127</v>
      </c>
      <c r="B420" s="154" t="s">
        <v>472</v>
      </c>
      <c r="C420" s="154">
        <v>9.9220000000000006</v>
      </c>
      <c r="D420" s="154">
        <v>4.1029999999999998</v>
      </c>
      <c r="E420" s="154">
        <v>4.00875</v>
      </c>
      <c r="F420" s="154" t="s">
        <v>472</v>
      </c>
      <c r="G420" s="154" t="s">
        <v>472</v>
      </c>
      <c r="H420" s="154" t="s">
        <v>472</v>
      </c>
      <c r="I420" s="154" t="s">
        <v>472</v>
      </c>
      <c r="J420" s="154"/>
    </row>
    <row r="421" spans="1:10">
      <c r="A421" s="164">
        <v>26128</v>
      </c>
      <c r="B421" s="154" t="s">
        <v>472</v>
      </c>
      <c r="C421" s="154">
        <v>9.9184999999999999</v>
      </c>
      <c r="D421" s="154">
        <v>4.1007999999999996</v>
      </c>
      <c r="E421" s="154">
        <v>4.00875</v>
      </c>
      <c r="F421" s="154" t="s">
        <v>472</v>
      </c>
      <c r="G421" s="154" t="s">
        <v>472</v>
      </c>
      <c r="H421" s="154" t="s">
        <v>472</v>
      </c>
      <c r="I421" s="154" t="s">
        <v>472</v>
      </c>
      <c r="J421" s="154"/>
    </row>
    <row r="422" spans="1:10">
      <c r="A422" s="164">
        <v>26129</v>
      </c>
      <c r="B422" s="154" t="s">
        <v>472</v>
      </c>
      <c r="C422" s="154">
        <v>9.8990000000000009</v>
      </c>
      <c r="D422" s="154">
        <v>4.0934999999999997</v>
      </c>
      <c r="E422" s="154">
        <v>4.0012499999999998</v>
      </c>
      <c r="F422" s="154" t="s">
        <v>472</v>
      </c>
      <c r="G422" s="154" t="s">
        <v>472</v>
      </c>
      <c r="H422" s="154" t="s">
        <v>472</v>
      </c>
      <c r="I422" s="154" t="s">
        <v>472</v>
      </c>
      <c r="J422" s="154"/>
    </row>
    <row r="423" spans="1:10">
      <c r="A423" s="164">
        <v>26130</v>
      </c>
      <c r="B423" s="154" t="s">
        <v>472</v>
      </c>
      <c r="C423" s="154">
        <v>9.8955000000000002</v>
      </c>
      <c r="D423" s="154">
        <v>4.0914000000000001</v>
      </c>
      <c r="E423" s="154">
        <v>3.9975000000000001</v>
      </c>
      <c r="F423" s="154" t="s">
        <v>472</v>
      </c>
      <c r="G423" s="154" t="s">
        <v>472</v>
      </c>
      <c r="H423" s="154" t="s">
        <v>472</v>
      </c>
      <c r="I423" s="154" t="s">
        <v>472</v>
      </c>
      <c r="J423" s="154"/>
    </row>
    <row r="424" spans="1:10">
      <c r="A424" s="164">
        <v>26133</v>
      </c>
      <c r="B424" s="154" t="s">
        <v>472</v>
      </c>
      <c r="C424" s="154">
        <v>9.89</v>
      </c>
      <c r="D424" s="154">
        <v>4.0890000000000004</v>
      </c>
      <c r="E424" s="154">
        <v>4</v>
      </c>
      <c r="F424" s="154" t="s">
        <v>472</v>
      </c>
      <c r="G424" s="154" t="s">
        <v>472</v>
      </c>
      <c r="H424" s="154" t="s">
        <v>472</v>
      </c>
      <c r="I424" s="154" t="s">
        <v>472</v>
      </c>
      <c r="J424" s="154"/>
    </row>
    <row r="425" spans="1:10">
      <c r="A425" s="164">
        <v>26134</v>
      </c>
      <c r="B425" s="154" t="s">
        <v>472</v>
      </c>
      <c r="C425" s="154">
        <v>9.8895</v>
      </c>
      <c r="D425" s="154">
        <v>4.0902000000000003</v>
      </c>
      <c r="E425" s="154">
        <v>4.0049999999999999</v>
      </c>
      <c r="F425" s="154" t="s">
        <v>472</v>
      </c>
      <c r="G425" s="154" t="s">
        <v>472</v>
      </c>
      <c r="H425" s="154" t="s">
        <v>472</v>
      </c>
      <c r="I425" s="154" t="s">
        <v>472</v>
      </c>
      <c r="J425" s="154"/>
    </row>
    <row r="426" spans="1:10">
      <c r="A426" s="164">
        <v>26135</v>
      </c>
      <c r="B426" s="154" t="s">
        <v>472</v>
      </c>
      <c r="C426" s="154">
        <v>9.8879999999999999</v>
      </c>
      <c r="D426" s="154">
        <v>4.0879000000000003</v>
      </c>
      <c r="E426" s="154">
        <v>4.0049999999999999</v>
      </c>
      <c r="F426" s="154" t="s">
        <v>472</v>
      </c>
      <c r="G426" s="154" t="s">
        <v>472</v>
      </c>
      <c r="H426" s="154" t="s">
        <v>472</v>
      </c>
      <c r="I426" s="154" t="s">
        <v>472</v>
      </c>
      <c r="J426" s="154"/>
    </row>
    <row r="427" spans="1:10">
      <c r="A427" s="164">
        <v>26136</v>
      </c>
      <c r="B427" s="154" t="s">
        <v>472</v>
      </c>
      <c r="C427" s="154">
        <v>9.8800000000000008</v>
      </c>
      <c r="D427" s="154">
        <v>4.0846999999999998</v>
      </c>
      <c r="E427" s="154">
        <v>4.0062499999999996</v>
      </c>
      <c r="F427" s="154" t="s">
        <v>472</v>
      </c>
      <c r="G427" s="154" t="s">
        <v>472</v>
      </c>
      <c r="H427" s="154" t="s">
        <v>472</v>
      </c>
      <c r="I427" s="154" t="s">
        <v>472</v>
      </c>
      <c r="J427" s="154"/>
    </row>
    <row r="428" spans="1:10">
      <c r="A428" s="164">
        <v>26137</v>
      </c>
      <c r="B428" s="154" t="s">
        <v>472</v>
      </c>
      <c r="C428" s="154">
        <v>9.8859999999999992</v>
      </c>
      <c r="D428" s="154">
        <v>4.0869</v>
      </c>
      <c r="E428" s="154">
        <v>4.0237499999999997</v>
      </c>
      <c r="F428" s="154" t="s">
        <v>472</v>
      </c>
      <c r="G428" s="154" t="s">
        <v>472</v>
      </c>
      <c r="H428" s="154" t="s">
        <v>472</v>
      </c>
      <c r="I428" s="154" t="s">
        <v>472</v>
      </c>
      <c r="J428" s="154"/>
    </row>
    <row r="429" spans="1:10">
      <c r="A429" s="164">
        <v>26140</v>
      </c>
      <c r="B429" s="154" t="s">
        <v>472</v>
      </c>
      <c r="C429" s="154">
        <v>9.8814999999999991</v>
      </c>
      <c r="D429" s="154">
        <v>4.0853999999999999</v>
      </c>
      <c r="E429" s="154">
        <v>4.0187499999999998</v>
      </c>
      <c r="F429" s="154" t="s">
        <v>472</v>
      </c>
      <c r="G429" s="154" t="s">
        <v>472</v>
      </c>
      <c r="H429" s="154" t="s">
        <v>472</v>
      </c>
      <c r="I429" s="154" t="s">
        <v>472</v>
      </c>
      <c r="J429" s="154"/>
    </row>
    <row r="430" spans="1:10">
      <c r="A430" s="164">
        <v>26141</v>
      </c>
      <c r="B430" s="154" t="s">
        <v>472</v>
      </c>
      <c r="C430" s="154">
        <v>9.8770000000000007</v>
      </c>
      <c r="D430" s="154">
        <v>4.0849000000000002</v>
      </c>
      <c r="E430" s="154">
        <v>4.00875</v>
      </c>
      <c r="F430" s="154" t="s">
        <v>472</v>
      </c>
      <c r="G430" s="154" t="s">
        <v>472</v>
      </c>
      <c r="H430" s="154" t="s">
        <v>472</v>
      </c>
      <c r="I430" s="154" t="s">
        <v>472</v>
      </c>
      <c r="J430" s="154"/>
    </row>
    <row r="431" spans="1:10">
      <c r="A431" s="164">
        <v>26142</v>
      </c>
      <c r="B431" s="154" t="s">
        <v>472</v>
      </c>
      <c r="C431" s="154">
        <v>9.8789999999999996</v>
      </c>
      <c r="D431" s="154">
        <v>4.0849000000000002</v>
      </c>
      <c r="E431" s="154">
        <v>4.0012499999999998</v>
      </c>
      <c r="F431" s="154" t="s">
        <v>472</v>
      </c>
      <c r="G431" s="154" t="s">
        <v>472</v>
      </c>
      <c r="H431" s="154" t="s">
        <v>472</v>
      </c>
      <c r="I431" s="154" t="s">
        <v>472</v>
      </c>
      <c r="J431" s="154"/>
    </row>
    <row r="432" spans="1:10">
      <c r="A432" s="164">
        <v>26143</v>
      </c>
      <c r="B432" s="154" t="s">
        <v>472</v>
      </c>
      <c r="C432" s="154">
        <v>9.8825000000000003</v>
      </c>
      <c r="D432" s="154">
        <v>4.0861000000000001</v>
      </c>
      <c r="E432" s="154">
        <v>4.0037500000000001</v>
      </c>
      <c r="F432" s="154" t="s">
        <v>472</v>
      </c>
      <c r="G432" s="154" t="s">
        <v>472</v>
      </c>
      <c r="H432" s="154" t="s">
        <v>472</v>
      </c>
      <c r="I432" s="154" t="s">
        <v>472</v>
      </c>
      <c r="J432" s="154"/>
    </row>
    <row r="433" spans="1:10">
      <c r="A433" s="164">
        <v>26144</v>
      </c>
      <c r="B433" s="154" t="s">
        <v>472</v>
      </c>
      <c r="C433" s="154">
        <v>9.8819999999999997</v>
      </c>
      <c r="D433" s="154">
        <v>4.0865999999999998</v>
      </c>
      <c r="E433" s="154">
        <v>4.01</v>
      </c>
      <c r="F433" s="154" t="s">
        <v>472</v>
      </c>
      <c r="G433" s="154" t="s">
        <v>472</v>
      </c>
      <c r="H433" s="154" t="s">
        <v>472</v>
      </c>
      <c r="I433" s="154" t="s">
        <v>472</v>
      </c>
      <c r="J433" s="154"/>
    </row>
    <row r="434" spans="1:10">
      <c r="A434" s="164">
        <v>26147</v>
      </c>
      <c r="B434" s="154" t="s">
        <v>472</v>
      </c>
      <c r="C434" s="154">
        <v>9.8829999999999991</v>
      </c>
      <c r="D434" s="154">
        <v>4.0865999999999998</v>
      </c>
      <c r="E434" s="154">
        <v>4.01</v>
      </c>
      <c r="F434" s="154" t="s">
        <v>472</v>
      </c>
      <c r="G434" s="154" t="s">
        <v>472</v>
      </c>
      <c r="H434" s="154" t="s">
        <v>472</v>
      </c>
      <c r="I434" s="154" t="s">
        <v>472</v>
      </c>
      <c r="J434" s="154"/>
    </row>
    <row r="435" spans="1:10">
      <c r="A435" s="164">
        <v>26148</v>
      </c>
      <c r="B435" s="154" t="s">
        <v>472</v>
      </c>
      <c r="C435" s="154">
        <v>9.8840000000000003</v>
      </c>
      <c r="D435" s="154">
        <v>4.0888999999999998</v>
      </c>
      <c r="E435" s="154">
        <v>4.0112500000000004</v>
      </c>
      <c r="F435" s="154" t="s">
        <v>472</v>
      </c>
      <c r="G435" s="154" t="s">
        <v>472</v>
      </c>
      <c r="H435" s="154" t="s">
        <v>472</v>
      </c>
      <c r="I435" s="154" t="s">
        <v>472</v>
      </c>
      <c r="J435" s="154"/>
    </row>
    <row r="436" spans="1:10">
      <c r="A436" s="164">
        <v>26149</v>
      </c>
      <c r="B436" s="154" t="s">
        <v>472</v>
      </c>
      <c r="C436" s="154">
        <v>9.8249999999999993</v>
      </c>
      <c r="D436" s="154">
        <v>4.0625</v>
      </c>
      <c r="E436" s="154">
        <v>3.9849999999999999</v>
      </c>
      <c r="F436" s="154" t="s">
        <v>472</v>
      </c>
      <c r="G436" s="154" t="s">
        <v>472</v>
      </c>
      <c r="H436" s="154" t="s">
        <v>472</v>
      </c>
      <c r="I436" s="154" t="s">
        <v>472</v>
      </c>
      <c r="J436" s="154"/>
    </row>
    <row r="437" spans="1:10">
      <c r="A437" s="164">
        <v>26150</v>
      </c>
      <c r="B437" s="154" t="s">
        <v>472</v>
      </c>
      <c r="C437" s="154">
        <v>9.8209999999999997</v>
      </c>
      <c r="D437" s="154">
        <v>4.0599999999999996</v>
      </c>
      <c r="E437" s="154">
        <v>3.99125</v>
      </c>
      <c r="F437" s="154" t="s">
        <v>472</v>
      </c>
      <c r="G437" s="154" t="s">
        <v>472</v>
      </c>
      <c r="H437" s="154" t="s">
        <v>472</v>
      </c>
      <c r="I437" s="154" t="s">
        <v>472</v>
      </c>
      <c r="J437" s="154"/>
    </row>
    <row r="438" spans="1:10">
      <c r="A438" s="164">
        <v>26151</v>
      </c>
      <c r="B438" s="154" t="s">
        <v>472</v>
      </c>
      <c r="C438" s="154">
        <v>9.83</v>
      </c>
      <c r="D438" s="154">
        <v>4.0640000000000001</v>
      </c>
      <c r="E438" s="154">
        <v>3.9925000000000002</v>
      </c>
      <c r="F438" s="154" t="s">
        <v>472</v>
      </c>
      <c r="G438" s="154" t="s">
        <v>472</v>
      </c>
      <c r="H438" s="154" t="s">
        <v>472</v>
      </c>
      <c r="I438" s="154" t="s">
        <v>472</v>
      </c>
      <c r="J438" s="154"/>
    </row>
    <row r="439" spans="1:10">
      <c r="A439" s="164">
        <v>26154</v>
      </c>
      <c r="B439" s="154" t="s">
        <v>472</v>
      </c>
      <c r="C439" s="154">
        <v>9.8185000000000002</v>
      </c>
      <c r="D439" s="154">
        <v>4.0599999999999996</v>
      </c>
      <c r="E439" s="154">
        <v>3.98875</v>
      </c>
      <c r="F439" s="154" t="s">
        <v>472</v>
      </c>
      <c r="G439" s="154" t="s">
        <v>472</v>
      </c>
      <c r="H439" s="154" t="s">
        <v>472</v>
      </c>
      <c r="I439" s="154" t="s">
        <v>472</v>
      </c>
      <c r="J439" s="154"/>
    </row>
    <row r="440" spans="1:10">
      <c r="A440" s="164">
        <v>26155</v>
      </c>
      <c r="B440" s="154" t="s">
        <v>472</v>
      </c>
      <c r="C440" s="154">
        <v>9.8079999999999998</v>
      </c>
      <c r="D440" s="154">
        <v>4.0599999999999996</v>
      </c>
      <c r="E440" s="154">
        <v>3.9962499999999999</v>
      </c>
      <c r="F440" s="154" t="s">
        <v>472</v>
      </c>
      <c r="G440" s="154" t="s">
        <v>472</v>
      </c>
      <c r="H440" s="154" t="s">
        <v>472</v>
      </c>
      <c r="I440" s="154" t="s">
        <v>472</v>
      </c>
      <c r="J440" s="154"/>
    </row>
    <row r="441" spans="1:10">
      <c r="A441" s="164">
        <v>26156</v>
      </c>
      <c r="B441" s="154" t="s">
        <v>472</v>
      </c>
      <c r="C441" s="154">
        <v>9.8245000000000005</v>
      </c>
      <c r="D441" s="154">
        <v>4.0605000000000002</v>
      </c>
      <c r="E441" s="154">
        <v>4.0037500000000001</v>
      </c>
      <c r="F441" s="154" t="s">
        <v>472</v>
      </c>
      <c r="G441" s="154" t="s">
        <v>472</v>
      </c>
      <c r="H441" s="154" t="s">
        <v>472</v>
      </c>
      <c r="I441" s="154" t="s">
        <v>472</v>
      </c>
      <c r="J441" s="154"/>
    </row>
    <row r="442" spans="1:10">
      <c r="A442" s="164">
        <v>26157</v>
      </c>
      <c r="B442" s="154" t="s">
        <v>472</v>
      </c>
      <c r="C442" s="154">
        <v>9.8109999999999999</v>
      </c>
      <c r="D442" s="154">
        <v>4.0599999999999996</v>
      </c>
      <c r="E442" s="154">
        <v>3.9987500000000002</v>
      </c>
      <c r="F442" s="154" t="s">
        <v>472</v>
      </c>
      <c r="G442" s="154" t="s">
        <v>472</v>
      </c>
      <c r="H442" s="154" t="s">
        <v>472</v>
      </c>
      <c r="I442" s="154" t="s">
        <v>472</v>
      </c>
      <c r="J442" s="154"/>
    </row>
    <row r="443" spans="1:10">
      <c r="A443" s="164">
        <v>26158</v>
      </c>
      <c r="B443" s="154" t="s">
        <v>472</v>
      </c>
      <c r="C443" s="154">
        <v>9.7774999999999999</v>
      </c>
      <c r="D443" s="154">
        <v>4.0599999999999996</v>
      </c>
      <c r="E443" s="154">
        <v>3.99125</v>
      </c>
      <c r="F443" s="154" t="s">
        <v>472</v>
      </c>
      <c r="G443" s="154" t="s">
        <v>472</v>
      </c>
      <c r="H443" s="154" t="s">
        <v>472</v>
      </c>
      <c r="I443" s="154" t="s">
        <v>472</v>
      </c>
      <c r="J443" s="154"/>
    </row>
    <row r="444" spans="1:10">
      <c r="A444" s="164">
        <v>26161</v>
      </c>
      <c r="B444" s="154" t="s">
        <v>472</v>
      </c>
      <c r="C444" s="154" t="s">
        <v>472</v>
      </c>
      <c r="D444" s="154" t="s">
        <v>472</v>
      </c>
      <c r="E444" s="154" t="s">
        <v>472</v>
      </c>
      <c r="F444" s="154" t="s">
        <v>472</v>
      </c>
      <c r="G444" s="154" t="s">
        <v>472</v>
      </c>
      <c r="H444" s="154" t="s">
        <v>472</v>
      </c>
      <c r="I444" s="154" t="s">
        <v>472</v>
      </c>
      <c r="J444" s="154"/>
    </row>
    <row r="445" spans="1:10">
      <c r="A445" s="164">
        <v>26162</v>
      </c>
      <c r="B445" s="154" t="s">
        <v>472</v>
      </c>
      <c r="C445" s="154" t="s">
        <v>472</v>
      </c>
      <c r="D445" s="154" t="s">
        <v>472</v>
      </c>
      <c r="E445" s="154" t="s">
        <v>472</v>
      </c>
      <c r="F445" s="154" t="s">
        <v>472</v>
      </c>
      <c r="G445" s="154" t="s">
        <v>472</v>
      </c>
      <c r="H445" s="154" t="s">
        <v>472</v>
      </c>
      <c r="I445" s="154" t="s">
        <v>472</v>
      </c>
      <c r="J445" s="154"/>
    </row>
    <row r="446" spans="1:10">
      <c r="A446" s="164">
        <v>26163</v>
      </c>
      <c r="B446" s="154" t="s">
        <v>472</v>
      </c>
      <c r="C446" s="154" t="s">
        <v>472</v>
      </c>
      <c r="D446" s="154" t="s">
        <v>472</v>
      </c>
      <c r="E446" s="154" t="s">
        <v>472</v>
      </c>
      <c r="F446" s="154" t="s">
        <v>472</v>
      </c>
      <c r="G446" s="154" t="s">
        <v>472</v>
      </c>
      <c r="H446" s="154" t="s">
        <v>472</v>
      </c>
      <c r="I446" s="154" t="s">
        <v>472</v>
      </c>
      <c r="J446" s="154"/>
    </row>
    <row r="447" spans="1:10">
      <c r="A447" s="164">
        <v>26164</v>
      </c>
      <c r="B447" s="154" t="s">
        <v>472</v>
      </c>
      <c r="C447" s="154" t="s">
        <v>472</v>
      </c>
      <c r="D447" s="154" t="s">
        <v>472</v>
      </c>
      <c r="E447" s="154" t="s">
        <v>472</v>
      </c>
      <c r="F447" s="154" t="s">
        <v>472</v>
      </c>
      <c r="G447" s="154" t="s">
        <v>472</v>
      </c>
      <c r="H447" s="154" t="s">
        <v>472</v>
      </c>
      <c r="I447" s="154" t="s">
        <v>472</v>
      </c>
      <c r="J447" s="154"/>
    </row>
    <row r="448" spans="1:10">
      <c r="A448" s="164">
        <v>26165</v>
      </c>
      <c r="B448" s="154" t="s">
        <v>472</v>
      </c>
      <c r="C448" s="154" t="s">
        <v>472</v>
      </c>
      <c r="D448" s="154" t="s">
        <v>472</v>
      </c>
      <c r="E448" s="154" t="s">
        <v>472</v>
      </c>
      <c r="F448" s="154" t="s">
        <v>472</v>
      </c>
      <c r="G448" s="154" t="s">
        <v>472</v>
      </c>
      <c r="H448" s="154" t="s">
        <v>472</v>
      </c>
      <c r="I448" s="154" t="s">
        <v>472</v>
      </c>
      <c r="J448" s="154"/>
    </row>
    <row r="449" spans="1:10">
      <c r="A449" s="164">
        <v>26168</v>
      </c>
      <c r="B449" s="154" t="s">
        <v>472</v>
      </c>
      <c r="C449" s="154">
        <v>9.7435000000000009</v>
      </c>
      <c r="D449" s="154">
        <v>3.99</v>
      </c>
      <c r="E449" s="154">
        <v>3.9412500000000001</v>
      </c>
      <c r="F449" s="154" t="s">
        <v>472</v>
      </c>
      <c r="G449" s="154" t="s">
        <v>472</v>
      </c>
      <c r="H449" s="154" t="s">
        <v>472</v>
      </c>
      <c r="I449" s="154" t="s">
        <v>472</v>
      </c>
      <c r="J449" s="154"/>
    </row>
    <row r="450" spans="1:10">
      <c r="A450" s="164">
        <v>26169</v>
      </c>
      <c r="B450" s="154" t="s">
        <v>472</v>
      </c>
      <c r="C450" s="154">
        <v>9.6965000000000003</v>
      </c>
      <c r="D450" s="154">
        <v>3.9699999999999998</v>
      </c>
      <c r="E450" s="154">
        <v>3.9137499999999998</v>
      </c>
      <c r="F450" s="154" t="s">
        <v>472</v>
      </c>
      <c r="G450" s="154" t="s">
        <v>472</v>
      </c>
      <c r="H450" s="154" t="s">
        <v>472</v>
      </c>
      <c r="I450" s="154" t="s">
        <v>472</v>
      </c>
      <c r="J450" s="154"/>
    </row>
    <row r="451" spans="1:10">
      <c r="A451" s="164">
        <v>26170</v>
      </c>
      <c r="B451" s="154" t="s">
        <v>472</v>
      </c>
      <c r="C451" s="154">
        <v>9.7259999999999991</v>
      </c>
      <c r="D451" s="154">
        <v>3.9649999999999999</v>
      </c>
      <c r="E451" s="154">
        <v>3.91</v>
      </c>
      <c r="F451" s="154" t="s">
        <v>472</v>
      </c>
      <c r="G451" s="154" t="s">
        <v>472</v>
      </c>
      <c r="H451" s="154" t="s">
        <v>472</v>
      </c>
      <c r="I451" s="154" t="s">
        <v>472</v>
      </c>
      <c r="J451" s="154"/>
    </row>
    <row r="452" spans="1:10">
      <c r="A452" s="164">
        <v>26171</v>
      </c>
      <c r="B452" s="154" t="s">
        <v>472</v>
      </c>
      <c r="C452" s="154">
        <v>9.7210000000000001</v>
      </c>
      <c r="D452" s="154">
        <v>3.9449999999999998</v>
      </c>
      <c r="E452" s="154">
        <v>3.9</v>
      </c>
      <c r="F452" s="154" t="s">
        <v>472</v>
      </c>
      <c r="G452" s="154" t="s">
        <v>472</v>
      </c>
      <c r="H452" s="154" t="s">
        <v>472</v>
      </c>
      <c r="I452" s="154" t="s">
        <v>472</v>
      </c>
      <c r="J452" s="154"/>
    </row>
    <row r="453" spans="1:10">
      <c r="A453" s="164">
        <v>26172</v>
      </c>
      <c r="B453" s="154" t="s">
        <v>472</v>
      </c>
      <c r="C453" s="154">
        <v>9.8089999999999993</v>
      </c>
      <c r="D453" s="154">
        <v>3.9649999999999999</v>
      </c>
      <c r="E453" s="154">
        <v>3.92625</v>
      </c>
      <c r="F453" s="154" t="s">
        <v>472</v>
      </c>
      <c r="G453" s="154" t="s">
        <v>472</v>
      </c>
      <c r="H453" s="154" t="s">
        <v>472</v>
      </c>
      <c r="I453" s="154" t="s">
        <v>472</v>
      </c>
      <c r="J453" s="154"/>
    </row>
    <row r="454" spans="1:10">
      <c r="A454" s="164">
        <v>26175</v>
      </c>
      <c r="B454" s="154" t="s">
        <v>472</v>
      </c>
      <c r="C454" s="154">
        <v>9.8119999999999994</v>
      </c>
      <c r="D454" s="154">
        <v>3.9725000000000001</v>
      </c>
      <c r="E454" s="154">
        <v>3.92875</v>
      </c>
      <c r="F454" s="154" t="s">
        <v>472</v>
      </c>
      <c r="G454" s="154" t="s">
        <v>472</v>
      </c>
      <c r="H454" s="154" t="s">
        <v>472</v>
      </c>
      <c r="I454" s="154" t="s">
        <v>472</v>
      </c>
      <c r="J454" s="154"/>
    </row>
    <row r="455" spans="1:10">
      <c r="A455" s="164">
        <v>26176</v>
      </c>
      <c r="B455" s="154" t="s">
        <v>472</v>
      </c>
      <c r="C455" s="154">
        <v>9.8064999999999998</v>
      </c>
      <c r="D455" s="154">
        <v>3.9824999999999999</v>
      </c>
      <c r="E455" s="154">
        <v>3.9325000000000001</v>
      </c>
      <c r="F455" s="154" t="s">
        <v>472</v>
      </c>
      <c r="G455" s="154" t="s">
        <v>472</v>
      </c>
      <c r="H455" s="154" t="s">
        <v>472</v>
      </c>
      <c r="I455" s="154" t="s">
        <v>472</v>
      </c>
      <c r="J455" s="154"/>
    </row>
    <row r="456" spans="1:10">
      <c r="A456" s="164">
        <v>26177</v>
      </c>
      <c r="B456" s="154" t="s">
        <v>472</v>
      </c>
      <c r="C456" s="154">
        <v>9.8339999999999996</v>
      </c>
      <c r="D456" s="154">
        <v>4.0049999999999999</v>
      </c>
      <c r="E456" s="154">
        <v>3.94</v>
      </c>
      <c r="F456" s="154" t="s">
        <v>472</v>
      </c>
      <c r="G456" s="154" t="s">
        <v>472</v>
      </c>
      <c r="H456" s="154" t="s">
        <v>472</v>
      </c>
      <c r="I456" s="154" t="s">
        <v>472</v>
      </c>
      <c r="J456" s="154"/>
    </row>
    <row r="457" spans="1:10">
      <c r="A457" s="164">
        <v>26178</v>
      </c>
      <c r="B457" s="154" t="s">
        <v>472</v>
      </c>
      <c r="C457" s="154">
        <v>9.8170000000000002</v>
      </c>
      <c r="D457" s="154">
        <v>3.9874999999999998</v>
      </c>
      <c r="E457" s="154">
        <v>3.9275000000000002</v>
      </c>
      <c r="F457" s="154" t="s">
        <v>472</v>
      </c>
      <c r="G457" s="154" t="s">
        <v>472</v>
      </c>
      <c r="H457" s="154" t="s">
        <v>472</v>
      </c>
      <c r="I457" s="154" t="s">
        <v>472</v>
      </c>
      <c r="J457" s="154"/>
    </row>
    <row r="458" spans="1:10">
      <c r="A458" s="164">
        <v>26179</v>
      </c>
      <c r="B458" s="154" t="s">
        <v>472</v>
      </c>
      <c r="C458" s="154">
        <v>9.8219999999999992</v>
      </c>
      <c r="D458" s="154">
        <v>3.9925000000000002</v>
      </c>
      <c r="E458" s="154">
        <v>3.9350000000000001</v>
      </c>
      <c r="F458" s="154" t="s">
        <v>472</v>
      </c>
      <c r="G458" s="154" t="s">
        <v>472</v>
      </c>
      <c r="H458" s="154" t="s">
        <v>472</v>
      </c>
      <c r="I458" s="154" t="s">
        <v>472</v>
      </c>
      <c r="J458" s="154"/>
    </row>
    <row r="459" spans="1:10">
      <c r="A459" s="164">
        <v>26182</v>
      </c>
      <c r="B459" s="154" t="s">
        <v>472</v>
      </c>
      <c r="C459" s="154">
        <v>9.8030000000000008</v>
      </c>
      <c r="D459" s="154">
        <v>3.9824999999999999</v>
      </c>
      <c r="E459" s="154">
        <v>3.9175</v>
      </c>
      <c r="F459" s="154" t="s">
        <v>472</v>
      </c>
      <c r="G459" s="154" t="s">
        <v>472</v>
      </c>
      <c r="H459" s="154" t="s">
        <v>472</v>
      </c>
      <c r="I459" s="154" t="s">
        <v>472</v>
      </c>
      <c r="J459" s="154"/>
    </row>
    <row r="460" spans="1:10">
      <c r="A460" s="164">
        <v>26183</v>
      </c>
      <c r="B460" s="154" t="s">
        <v>472</v>
      </c>
      <c r="C460" s="154">
        <v>9.8149999999999995</v>
      </c>
      <c r="D460" s="154">
        <v>3.99</v>
      </c>
      <c r="E460" s="154">
        <v>3.9224999999999999</v>
      </c>
      <c r="F460" s="154" t="s">
        <v>472</v>
      </c>
      <c r="G460" s="154" t="s">
        <v>472</v>
      </c>
      <c r="H460" s="154" t="s">
        <v>472</v>
      </c>
      <c r="I460" s="154" t="s">
        <v>472</v>
      </c>
      <c r="J460" s="154"/>
    </row>
    <row r="461" spans="1:10">
      <c r="A461" s="164">
        <v>26184</v>
      </c>
      <c r="B461" s="154" t="s">
        <v>472</v>
      </c>
      <c r="C461" s="154">
        <v>9.8330000000000002</v>
      </c>
      <c r="D461" s="154">
        <v>3.9980000000000002</v>
      </c>
      <c r="E461" s="154">
        <v>3.9337499999999999</v>
      </c>
      <c r="F461" s="154" t="s">
        <v>472</v>
      </c>
      <c r="G461" s="154" t="s">
        <v>472</v>
      </c>
      <c r="H461" s="154" t="s">
        <v>472</v>
      </c>
      <c r="I461" s="154" t="s">
        <v>472</v>
      </c>
      <c r="J461" s="154"/>
    </row>
    <row r="462" spans="1:10">
      <c r="A462" s="164">
        <v>26185</v>
      </c>
      <c r="B462" s="154" t="s">
        <v>472</v>
      </c>
      <c r="C462" s="154">
        <v>9.82</v>
      </c>
      <c r="D462" s="154">
        <v>3.9939999999999998</v>
      </c>
      <c r="E462" s="154">
        <v>3.93</v>
      </c>
      <c r="F462" s="154" t="s">
        <v>472</v>
      </c>
      <c r="G462" s="154" t="s">
        <v>472</v>
      </c>
      <c r="H462" s="154" t="s">
        <v>472</v>
      </c>
      <c r="I462" s="154" t="s">
        <v>472</v>
      </c>
      <c r="J462" s="154"/>
    </row>
    <row r="463" spans="1:10">
      <c r="A463" s="164">
        <v>26186</v>
      </c>
      <c r="B463" s="154" t="s">
        <v>472</v>
      </c>
      <c r="C463" s="154">
        <v>9.8219999999999992</v>
      </c>
      <c r="D463" s="154">
        <v>3.9939999999999998</v>
      </c>
      <c r="E463" s="154">
        <v>3.9312499999999999</v>
      </c>
      <c r="F463" s="154" t="s">
        <v>472</v>
      </c>
      <c r="G463" s="154" t="s">
        <v>472</v>
      </c>
      <c r="H463" s="154" t="s">
        <v>472</v>
      </c>
      <c r="I463" s="154" t="s">
        <v>472</v>
      </c>
      <c r="J463" s="154"/>
    </row>
    <row r="464" spans="1:10">
      <c r="A464" s="164">
        <v>26189</v>
      </c>
      <c r="B464" s="154" t="s">
        <v>472</v>
      </c>
      <c r="C464" s="154">
        <v>9.8335000000000008</v>
      </c>
      <c r="D464" s="154">
        <v>3.996</v>
      </c>
      <c r="E464" s="154">
        <v>3.9325000000000001</v>
      </c>
      <c r="F464" s="154" t="s">
        <v>472</v>
      </c>
      <c r="G464" s="154" t="s">
        <v>472</v>
      </c>
      <c r="H464" s="154" t="s">
        <v>472</v>
      </c>
      <c r="I464" s="154" t="s">
        <v>472</v>
      </c>
      <c r="J464" s="154"/>
    </row>
    <row r="465" spans="1:10">
      <c r="A465" s="164">
        <v>26190</v>
      </c>
      <c r="B465" s="154" t="s">
        <v>472</v>
      </c>
      <c r="C465" s="154">
        <v>9.8134999999999994</v>
      </c>
      <c r="D465" s="154">
        <v>3.9859999999999998</v>
      </c>
      <c r="E465" s="154">
        <v>3.9249999999999998</v>
      </c>
      <c r="F465" s="154" t="s">
        <v>472</v>
      </c>
      <c r="G465" s="154" t="s">
        <v>472</v>
      </c>
      <c r="H465" s="154" t="s">
        <v>472</v>
      </c>
      <c r="I465" s="154" t="s">
        <v>472</v>
      </c>
      <c r="J465" s="154"/>
    </row>
    <row r="466" spans="1:10">
      <c r="A466" s="164">
        <v>26191</v>
      </c>
      <c r="B466" s="154" t="s">
        <v>472</v>
      </c>
      <c r="C466" s="154">
        <v>9.8420000000000005</v>
      </c>
      <c r="D466" s="154">
        <v>3.9830000000000001</v>
      </c>
      <c r="E466" s="154">
        <v>3.9275000000000002</v>
      </c>
      <c r="F466" s="154" t="s">
        <v>472</v>
      </c>
      <c r="G466" s="154" t="s">
        <v>472</v>
      </c>
      <c r="H466" s="154" t="s">
        <v>472</v>
      </c>
      <c r="I466" s="154" t="s">
        <v>472</v>
      </c>
      <c r="J466" s="154"/>
    </row>
    <row r="467" spans="1:10">
      <c r="A467" s="164">
        <v>26192</v>
      </c>
      <c r="B467" s="154" t="s">
        <v>472</v>
      </c>
      <c r="C467" s="154">
        <v>9.8420000000000005</v>
      </c>
      <c r="D467" s="154">
        <v>3.9830000000000001</v>
      </c>
      <c r="E467" s="154">
        <v>3.9275000000000002</v>
      </c>
      <c r="F467" s="154" t="s">
        <v>472</v>
      </c>
      <c r="G467" s="154" t="s">
        <v>472</v>
      </c>
      <c r="H467" s="154" t="s">
        <v>472</v>
      </c>
      <c r="I467" s="154" t="s">
        <v>472</v>
      </c>
      <c r="J467" s="154"/>
    </row>
    <row r="468" spans="1:10">
      <c r="A468" s="164">
        <v>26193</v>
      </c>
      <c r="B468" s="154" t="s">
        <v>472</v>
      </c>
      <c r="C468" s="154">
        <v>9.8424999999999994</v>
      </c>
      <c r="D468" s="154">
        <v>3.9845000000000002</v>
      </c>
      <c r="E468" s="154">
        <v>3.93</v>
      </c>
      <c r="F468" s="154" t="s">
        <v>472</v>
      </c>
      <c r="G468" s="154" t="s">
        <v>472</v>
      </c>
      <c r="H468" s="154" t="s">
        <v>472</v>
      </c>
      <c r="I468" s="154" t="s">
        <v>472</v>
      </c>
      <c r="J468" s="154"/>
    </row>
    <row r="469" spans="1:10">
      <c r="A469" s="164">
        <v>26196</v>
      </c>
      <c r="B469" s="154" t="s">
        <v>472</v>
      </c>
      <c r="C469" s="154">
        <v>9.8529999999999998</v>
      </c>
      <c r="D469" s="154">
        <v>3.9859999999999998</v>
      </c>
      <c r="E469" s="154">
        <v>3.9337499999999999</v>
      </c>
      <c r="F469" s="154" t="s">
        <v>472</v>
      </c>
      <c r="G469" s="154" t="s">
        <v>472</v>
      </c>
      <c r="H469" s="154" t="s">
        <v>472</v>
      </c>
      <c r="I469" s="154" t="s">
        <v>472</v>
      </c>
      <c r="J469" s="154"/>
    </row>
    <row r="470" spans="1:10">
      <c r="A470" s="164">
        <v>26197</v>
      </c>
      <c r="B470" s="154" t="s">
        <v>472</v>
      </c>
      <c r="C470" s="154">
        <v>9.8409999999999993</v>
      </c>
      <c r="D470" s="154">
        <v>3.9750000000000001</v>
      </c>
      <c r="E470" s="154">
        <v>3.9275000000000002</v>
      </c>
      <c r="F470" s="154" t="s">
        <v>472</v>
      </c>
      <c r="G470" s="154" t="s">
        <v>472</v>
      </c>
      <c r="H470" s="154" t="s">
        <v>472</v>
      </c>
      <c r="I470" s="154" t="s">
        <v>472</v>
      </c>
      <c r="J470" s="154"/>
    </row>
    <row r="471" spans="1:10">
      <c r="A471" s="164">
        <v>26198</v>
      </c>
      <c r="B471" s="154" t="s">
        <v>472</v>
      </c>
      <c r="C471" s="154">
        <v>9.8275000000000006</v>
      </c>
      <c r="D471" s="154">
        <v>3.972</v>
      </c>
      <c r="E471" s="154">
        <v>3.9237500000000001</v>
      </c>
      <c r="F471" s="154" t="s">
        <v>472</v>
      </c>
      <c r="G471" s="154" t="s">
        <v>472</v>
      </c>
      <c r="H471" s="154" t="s">
        <v>472</v>
      </c>
      <c r="I471" s="154" t="s">
        <v>472</v>
      </c>
      <c r="J471" s="154"/>
    </row>
    <row r="472" spans="1:10">
      <c r="A472" s="164">
        <v>26199</v>
      </c>
      <c r="B472" s="154" t="s">
        <v>472</v>
      </c>
      <c r="C472" s="154">
        <v>9.8179999999999996</v>
      </c>
      <c r="D472" s="154">
        <v>3.9689999999999999</v>
      </c>
      <c r="E472" s="154">
        <v>3.9212500000000001</v>
      </c>
      <c r="F472" s="154" t="s">
        <v>472</v>
      </c>
      <c r="G472" s="154" t="s">
        <v>472</v>
      </c>
      <c r="H472" s="154" t="s">
        <v>472</v>
      </c>
      <c r="I472" s="154" t="s">
        <v>472</v>
      </c>
      <c r="J472" s="154"/>
    </row>
    <row r="473" spans="1:10">
      <c r="A473" s="164">
        <v>26200</v>
      </c>
      <c r="B473" s="154" t="s">
        <v>472</v>
      </c>
      <c r="C473" s="154">
        <v>9.8115000000000006</v>
      </c>
      <c r="D473" s="154">
        <v>3.9510000000000001</v>
      </c>
      <c r="E473" s="154">
        <v>3.9187500000000002</v>
      </c>
      <c r="F473" s="154" t="s">
        <v>472</v>
      </c>
      <c r="G473" s="154" t="s">
        <v>472</v>
      </c>
      <c r="H473" s="154" t="s">
        <v>472</v>
      </c>
      <c r="I473" s="154" t="s">
        <v>472</v>
      </c>
      <c r="J473" s="154"/>
    </row>
    <row r="474" spans="1:10">
      <c r="A474" s="164">
        <v>26203</v>
      </c>
      <c r="B474" s="154" t="s">
        <v>472</v>
      </c>
      <c r="C474" s="154">
        <v>9.85</v>
      </c>
      <c r="D474" s="154">
        <v>3.9685000000000001</v>
      </c>
      <c r="E474" s="154">
        <v>3.9325000000000001</v>
      </c>
      <c r="F474" s="154" t="s">
        <v>472</v>
      </c>
      <c r="G474" s="154" t="s">
        <v>472</v>
      </c>
      <c r="H474" s="154" t="s">
        <v>472</v>
      </c>
      <c r="I474" s="154" t="s">
        <v>472</v>
      </c>
      <c r="J474" s="154"/>
    </row>
    <row r="475" spans="1:10">
      <c r="A475" s="164">
        <v>26204</v>
      </c>
      <c r="B475" s="154" t="s">
        <v>472</v>
      </c>
      <c r="C475" s="154">
        <v>9.8394999999999992</v>
      </c>
      <c r="D475" s="154">
        <v>3.9649999999999999</v>
      </c>
      <c r="E475" s="154">
        <v>3.9249999999999998</v>
      </c>
      <c r="F475" s="154" t="s">
        <v>472</v>
      </c>
      <c r="G475" s="154" t="s">
        <v>472</v>
      </c>
      <c r="H475" s="154" t="s">
        <v>472</v>
      </c>
      <c r="I475" s="154" t="s">
        <v>472</v>
      </c>
      <c r="J475" s="154"/>
    </row>
    <row r="476" spans="1:10">
      <c r="A476" s="164">
        <v>26205</v>
      </c>
      <c r="B476" s="154" t="s">
        <v>472</v>
      </c>
      <c r="C476" s="154">
        <v>9.8230000000000004</v>
      </c>
      <c r="D476" s="154">
        <v>3.96</v>
      </c>
      <c r="E476" s="154">
        <v>3.9162499999999998</v>
      </c>
      <c r="F476" s="154" t="s">
        <v>472</v>
      </c>
      <c r="G476" s="154" t="s">
        <v>472</v>
      </c>
      <c r="H476" s="154" t="s">
        <v>472</v>
      </c>
      <c r="I476" s="154" t="s">
        <v>472</v>
      </c>
      <c r="J476" s="154"/>
    </row>
    <row r="477" spans="1:10">
      <c r="A477" s="164">
        <v>26206</v>
      </c>
      <c r="B477" s="154" t="s">
        <v>472</v>
      </c>
      <c r="C477" s="154">
        <v>9.8089999999999993</v>
      </c>
      <c r="D477" s="154">
        <v>3.95</v>
      </c>
      <c r="E477" s="154">
        <v>3.91</v>
      </c>
      <c r="F477" s="154" t="s">
        <v>472</v>
      </c>
      <c r="G477" s="154" t="s">
        <v>472</v>
      </c>
      <c r="H477" s="154" t="s">
        <v>472</v>
      </c>
      <c r="I477" s="154" t="s">
        <v>472</v>
      </c>
      <c r="J477" s="154"/>
    </row>
    <row r="478" spans="1:10">
      <c r="A478" s="164">
        <v>26207</v>
      </c>
      <c r="B478" s="154" t="s">
        <v>472</v>
      </c>
      <c r="C478" s="154">
        <v>9.8384999999999998</v>
      </c>
      <c r="D478" s="154">
        <v>3.9584999999999999</v>
      </c>
      <c r="E478" s="154">
        <v>3.9212500000000001</v>
      </c>
      <c r="F478" s="154" t="s">
        <v>472</v>
      </c>
      <c r="G478" s="154" t="s">
        <v>472</v>
      </c>
      <c r="H478" s="154" t="s">
        <v>472</v>
      </c>
      <c r="I478" s="154" t="s">
        <v>472</v>
      </c>
      <c r="J478" s="154"/>
    </row>
    <row r="479" spans="1:10">
      <c r="A479" s="164">
        <v>26210</v>
      </c>
      <c r="B479" s="154" t="s">
        <v>472</v>
      </c>
      <c r="C479" s="154">
        <v>9.8514999999999997</v>
      </c>
      <c r="D479" s="154">
        <v>3.9595000000000002</v>
      </c>
      <c r="E479" s="154">
        <v>3.92</v>
      </c>
      <c r="F479" s="154" t="s">
        <v>472</v>
      </c>
      <c r="G479" s="154" t="s">
        <v>472</v>
      </c>
      <c r="H479" s="154" t="s">
        <v>472</v>
      </c>
      <c r="I479" s="154" t="s">
        <v>472</v>
      </c>
      <c r="J479" s="154"/>
    </row>
    <row r="480" spans="1:10">
      <c r="A480" s="164">
        <v>26211</v>
      </c>
      <c r="B480" s="154" t="s">
        <v>472</v>
      </c>
      <c r="C480" s="154">
        <v>9.8490000000000002</v>
      </c>
      <c r="D480" s="154">
        <v>3.9580000000000002</v>
      </c>
      <c r="E480" s="154">
        <v>3.9275000000000002</v>
      </c>
      <c r="F480" s="154" t="s">
        <v>472</v>
      </c>
      <c r="G480" s="154" t="s">
        <v>472</v>
      </c>
      <c r="H480" s="154" t="s">
        <v>472</v>
      </c>
      <c r="I480" s="154" t="s">
        <v>472</v>
      </c>
      <c r="J480" s="154"/>
    </row>
    <row r="481" spans="1:10">
      <c r="A481" s="164">
        <v>26212</v>
      </c>
      <c r="B481" s="154" t="s">
        <v>472</v>
      </c>
      <c r="C481" s="154">
        <v>9.8610000000000007</v>
      </c>
      <c r="D481" s="154">
        <v>3.9575</v>
      </c>
      <c r="E481" s="154">
        <v>3.9249999999999998</v>
      </c>
      <c r="F481" s="154" t="s">
        <v>472</v>
      </c>
      <c r="G481" s="154" t="s">
        <v>472</v>
      </c>
      <c r="H481" s="154" t="s">
        <v>472</v>
      </c>
      <c r="I481" s="154" t="s">
        <v>472</v>
      </c>
      <c r="J481" s="154"/>
    </row>
    <row r="482" spans="1:10">
      <c r="A482" s="164">
        <v>26213</v>
      </c>
      <c r="B482" s="154" t="s">
        <v>472</v>
      </c>
      <c r="C482" s="154">
        <v>9.8454999999999995</v>
      </c>
      <c r="D482" s="154">
        <v>3.9584999999999999</v>
      </c>
      <c r="E482" s="154">
        <v>3.92875</v>
      </c>
      <c r="F482" s="154" t="s">
        <v>472</v>
      </c>
      <c r="G482" s="154" t="s">
        <v>472</v>
      </c>
      <c r="H482" s="154" t="s">
        <v>472</v>
      </c>
      <c r="I482" s="154" t="s">
        <v>472</v>
      </c>
      <c r="J482" s="154"/>
    </row>
    <row r="483" spans="1:10">
      <c r="A483" s="164">
        <v>26214</v>
      </c>
      <c r="B483" s="154" t="s">
        <v>472</v>
      </c>
      <c r="C483" s="154">
        <v>9.8740000000000006</v>
      </c>
      <c r="D483" s="154">
        <v>3.9619999999999997</v>
      </c>
      <c r="E483" s="154">
        <v>3.9387499999999998</v>
      </c>
      <c r="F483" s="154" t="s">
        <v>472</v>
      </c>
      <c r="G483" s="154" t="s">
        <v>472</v>
      </c>
      <c r="H483" s="154" t="s">
        <v>472</v>
      </c>
      <c r="I483" s="154" t="s">
        <v>472</v>
      </c>
      <c r="J483" s="154"/>
    </row>
    <row r="484" spans="1:10">
      <c r="A484" s="164">
        <v>26217</v>
      </c>
      <c r="B484" s="154" t="s">
        <v>472</v>
      </c>
      <c r="C484" s="154">
        <v>9.8789999999999996</v>
      </c>
      <c r="D484" s="154">
        <v>3.9660000000000002</v>
      </c>
      <c r="E484" s="154">
        <v>3.9412500000000001</v>
      </c>
      <c r="F484" s="154" t="s">
        <v>472</v>
      </c>
      <c r="G484" s="154" t="s">
        <v>472</v>
      </c>
      <c r="H484" s="154" t="s">
        <v>472</v>
      </c>
      <c r="I484" s="154" t="s">
        <v>472</v>
      </c>
      <c r="J484" s="154"/>
    </row>
    <row r="485" spans="1:10">
      <c r="A485" s="164">
        <v>26218</v>
      </c>
      <c r="B485" s="154" t="s">
        <v>472</v>
      </c>
      <c r="C485" s="154">
        <v>9.8879999999999999</v>
      </c>
      <c r="D485" s="154">
        <v>3.9699999999999998</v>
      </c>
      <c r="E485" s="154">
        <v>3.9474999999999998</v>
      </c>
      <c r="F485" s="154" t="s">
        <v>472</v>
      </c>
      <c r="G485" s="154" t="s">
        <v>472</v>
      </c>
      <c r="H485" s="154" t="s">
        <v>472</v>
      </c>
      <c r="I485" s="154" t="s">
        <v>472</v>
      </c>
      <c r="J485" s="154"/>
    </row>
    <row r="486" spans="1:10">
      <c r="A486" s="164">
        <v>26219</v>
      </c>
      <c r="B486" s="154" t="s">
        <v>472</v>
      </c>
      <c r="C486" s="154">
        <v>9.8849999999999998</v>
      </c>
      <c r="D486" s="154">
        <v>3.9704999999999999</v>
      </c>
      <c r="E486" s="154">
        <v>3.9474999999999998</v>
      </c>
      <c r="F486" s="154" t="s">
        <v>472</v>
      </c>
      <c r="G486" s="154" t="s">
        <v>472</v>
      </c>
      <c r="H486" s="154" t="s">
        <v>472</v>
      </c>
      <c r="I486" s="154" t="s">
        <v>472</v>
      </c>
      <c r="J486" s="154"/>
    </row>
    <row r="487" spans="1:10">
      <c r="A487" s="164">
        <v>26220</v>
      </c>
      <c r="B487" s="154" t="s">
        <v>472</v>
      </c>
      <c r="C487" s="154">
        <v>9.8979999999999997</v>
      </c>
      <c r="D487" s="154">
        <v>3.9775</v>
      </c>
      <c r="E487" s="154">
        <v>3.9550000000000001</v>
      </c>
      <c r="F487" s="154" t="s">
        <v>472</v>
      </c>
      <c r="G487" s="154" t="s">
        <v>472</v>
      </c>
      <c r="H487" s="154" t="s">
        <v>472</v>
      </c>
      <c r="I487" s="154" t="s">
        <v>472</v>
      </c>
      <c r="J487" s="154"/>
    </row>
    <row r="488" spans="1:10">
      <c r="A488" s="164">
        <v>26221</v>
      </c>
      <c r="B488" s="154" t="s">
        <v>472</v>
      </c>
      <c r="C488" s="154">
        <v>9.9120000000000008</v>
      </c>
      <c r="D488" s="154">
        <v>3.9824999999999999</v>
      </c>
      <c r="E488" s="154">
        <v>3.9624999999999999</v>
      </c>
      <c r="F488" s="154" t="s">
        <v>472</v>
      </c>
      <c r="G488" s="154" t="s">
        <v>472</v>
      </c>
      <c r="H488" s="154" t="s">
        <v>472</v>
      </c>
      <c r="I488" s="154" t="s">
        <v>472</v>
      </c>
      <c r="J488" s="154"/>
    </row>
    <row r="489" spans="1:10">
      <c r="A489" s="164">
        <v>26224</v>
      </c>
      <c r="B489" s="154" t="s">
        <v>472</v>
      </c>
      <c r="C489" s="154">
        <v>9.9090000000000007</v>
      </c>
      <c r="D489" s="154">
        <v>3.9784999999999999</v>
      </c>
      <c r="E489" s="154">
        <v>3.9575</v>
      </c>
      <c r="F489" s="154" t="s">
        <v>472</v>
      </c>
      <c r="G489" s="154" t="s">
        <v>472</v>
      </c>
      <c r="H489" s="154" t="s">
        <v>472</v>
      </c>
      <c r="I489" s="154" t="s">
        <v>472</v>
      </c>
      <c r="J489" s="154"/>
    </row>
    <row r="490" spans="1:10">
      <c r="A490" s="164">
        <v>26225</v>
      </c>
      <c r="B490" s="154" t="s">
        <v>472</v>
      </c>
      <c r="C490" s="154">
        <v>9.8874999999999993</v>
      </c>
      <c r="D490" s="154">
        <v>3.9725000000000001</v>
      </c>
      <c r="E490" s="154">
        <v>3.9562499999999998</v>
      </c>
      <c r="F490" s="154" t="s">
        <v>472</v>
      </c>
      <c r="G490" s="154" t="s">
        <v>472</v>
      </c>
      <c r="H490" s="154" t="s">
        <v>472</v>
      </c>
      <c r="I490" s="154" t="s">
        <v>472</v>
      </c>
      <c r="J490" s="154"/>
    </row>
    <row r="491" spans="1:10">
      <c r="A491" s="164">
        <v>26226</v>
      </c>
      <c r="B491" s="154" t="s">
        <v>472</v>
      </c>
      <c r="C491" s="154">
        <v>9.8915000000000006</v>
      </c>
      <c r="D491" s="154">
        <v>3.9714999999999998</v>
      </c>
      <c r="E491" s="154">
        <v>3.9550000000000001</v>
      </c>
      <c r="F491" s="154" t="s">
        <v>472</v>
      </c>
      <c r="G491" s="154" t="s">
        <v>472</v>
      </c>
      <c r="H491" s="154" t="s">
        <v>472</v>
      </c>
      <c r="I491" s="154" t="s">
        <v>472</v>
      </c>
      <c r="J491" s="154"/>
    </row>
    <row r="492" spans="1:10">
      <c r="A492" s="164">
        <v>26227</v>
      </c>
      <c r="B492" s="154" t="s">
        <v>472</v>
      </c>
      <c r="C492" s="154">
        <v>9.8985000000000003</v>
      </c>
      <c r="D492" s="154">
        <v>3.9744999999999999</v>
      </c>
      <c r="E492" s="154">
        <v>3.96</v>
      </c>
      <c r="F492" s="154" t="s">
        <v>472</v>
      </c>
      <c r="G492" s="154" t="s">
        <v>472</v>
      </c>
      <c r="H492" s="154" t="s">
        <v>472</v>
      </c>
      <c r="I492" s="154" t="s">
        <v>472</v>
      </c>
      <c r="J492" s="154"/>
    </row>
    <row r="493" spans="1:10">
      <c r="A493" s="164">
        <v>26228</v>
      </c>
      <c r="B493" s="154" t="s">
        <v>472</v>
      </c>
      <c r="C493" s="154">
        <v>9.9149999999999991</v>
      </c>
      <c r="D493" s="154">
        <v>3.9784999999999999</v>
      </c>
      <c r="E493" s="154">
        <v>3.96875</v>
      </c>
      <c r="F493" s="154" t="s">
        <v>472</v>
      </c>
      <c r="G493" s="154" t="s">
        <v>472</v>
      </c>
      <c r="H493" s="154" t="s">
        <v>472</v>
      </c>
      <c r="I493" s="154" t="s">
        <v>472</v>
      </c>
      <c r="J493" s="154"/>
    </row>
    <row r="494" spans="1:10">
      <c r="A494" s="164">
        <v>26231</v>
      </c>
      <c r="B494" s="154" t="s">
        <v>472</v>
      </c>
      <c r="C494" s="154">
        <v>9.93</v>
      </c>
      <c r="D494" s="154">
        <v>3.9830000000000001</v>
      </c>
      <c r="E494" s="154">
        <v>3.9775</v>
      </c>
      <c r="F494" s="154" t="s">
        <v>472</v>
      </c>
      <c r="G494" s="154" t="s">
        <v>472</v>
      </c>
      <c r="H494" s="154" t="s">
        <v>472</v>
      </c>
      <c r="I494" s="154" t="s">
        <v>472</v>
      </c>
      <c r="J494" s="154"/>
    </row>
    <row r="495" spans="1:10">
      <c r="A495" s="164">
        <v>26232</v>
      </c>
      <c r="B495" s="154" t="s">
        <v>472</v>
      </c>
      <c r="C495" s="154">
        <v>9.9474999999999998</v>
      </c>
      <c r="D495" s="154">
        <v>3.9889999999999999</v>
      </c>
      <c r="E495" s="154">
        <v>3.9824999999999999</v>
      </c>
      <c r="F495" s="154" t="s">
        <v>472</v>
      </c>
      <c r="G495" s="154" t="s">
        <v>472</v>
      </c>
      <c r="H495" s="154" t="s">
        <v>472</v>
      </c>
      <c r="I495" s="154" t="s">
        <v>472</v>
      </c>
      <c r="J495" s="154"/>
    </row>
    <row r="496" spans="1:10">
      <c r="A496" s="164">
        <v>26233</v>
      </c>
      <c r="B496" s="154" t="s">
        <v>472</v>
      </c>
      <c r="C496" s="154">
        <v>9.9595000000000002</v>
      </c>
      <c r="D496" s="154">
        <v>3.9929999999999999</v>
      </c>
      <c r="E496" s="154">
        <v>3.9862500000000001</v>
      </c>
      <c r="F496" s="154" t="s">
        <v>472</v>
      </c>
      <c r="G496" s="154" t="s">
        <v>472</v>
      </c>
      <c r="H496" s="154" t="s">
        <v>472</v>
      </c>
      <c r="I496" s="154" t="s">
        <v>472</v>
      </c>
      <c r="J496" s="154"/>
    </row>
    <row r="497" spans="1:10">
      <c r="A497" s="164">
        <v>26234</v>
      </c>
      <c r="B497" s="154" t="s">
        <v>472</v>
      </c>
      <c r="C497" s="154">
        <v>9.9535</v>
      </c>
      <c r="D497" s="154">
        <v>3.9915000000000003</v>
      </c>
      <c r="E497" s="154">
        <v>3.9824999999999999</v>
      </c>
      <c r="F497" s="154" t="s">
        <v>472</v>
      </c>
      <c r="G497" s="154" t="s">
        <v>472</v>
      </c>
      <c r="H497" s="154" t="s">
        <v>472</v>
      </c>
      <c r="I497" s="154" t="s">
        <v>472</v>
      </c>
      <c r="J497" s="154"/>
    </row>
    <row r="498" spans="1:10">
      <c r="A498" s="164">
        <v>26235</v>
      </c>
      <c r="B498" s="154" t="s">
        <v>472</v>
      </c>
      <c r="C498" s="154">
        <v>9.9459999999999997</v>
      </c>
      <c r="D498" s="154">
        <v>3.9889999999999999</v>
      </c>
      <c r="E498" s="154">
        <v>3.9787499999999998</v>
      </c>
      <c r="F498" s="154" t="s">
        <v>472</v>
      </c>
      <c r="G498" s="154" t="s">
        <v>472</v>
      </c>
      <c r="H498" s="154" t="s">
        <v>472</v>
      </c>
      <c r="I498" s="154" t="s">
        <v>472</v>
      </c>
      <c r="J498" s="154"/>
    </row>
    <row r="499" spans="1:10">
      <c r="A499" s="164">
        <v>26238</v>
      </c>
      <c r="B499" s="154" t="s">
        <v>472</v>
      </c>
      <c r="C499" s="154">
        <v>9.9540000000000006</v>
      </c>
      <c r="D499" s="154">
        <v>3.9950000000000001</v>
      </c>
      <c r="E499" s="154">
        <v>3.9725000000000001</v>
      </c>
      <c r="F499" s="154" t="s">
        <v>472</v>
      </c>
      <c r="G499" s="154" t="s">
        <v>472</v>
      </c>
      <c r="H499" s="154" t="s">
        <v>472</v>
      </c>
      <c r="I499" s="154" t="s">
        <v>472</v>
      </c>
      <c r="J499" s="154"/>
    </row>
    <row r="500" spans="1:10">
      <c r="A500" s="164">
        <v>26239</v>
      </c>
      <c r="B500" s="154" t="s">
        <v>472</v>
      </c>
      <c r="C500" s="154">
        <v>9.9425000000000008</v>
      </c>
      <c r="D500" s="154">
        <v>3.988</v>
      </c>
      <c r="E500" s="154">
        <v>3.9699999999999998</v>
      </c>
      <c r="F500" s="154" t="s">
        <v>472</v>
      </c>
      <c r="G500" s="154" t="s">
        <v>472</v>
      </c>
      <c r="H500" s="154" t="s">
        <v>472</v>
      </c>
      <c r="I500" s="154" t="s">
        <v>472</v>
      </c>
      <c r="J500" s="154"/>
    </row>
    <row r="501" spans="1:10">
      <c r="A501" s="164">
        <v>26240</v>
      </c>
      <c r="B501" s="154" t="s">
        <v>472</v>
      </c>
      <c r="C501" s="154">
        <v>9.9499999999999993</v>
      </c>
      <c r="D501" s="154">
        <v>3.9904999999999999</v>
      </c>
      <c r="E501" s="154">
        <v>3.9725000000000001</v>
      </c>
      <c r="F501" s="154" t="s">
        <v>472</v>
      </c>
      <c r="G501" s="154" t="s">
        <v>472</v>
      </c>
      <c r="H501" s="154" t="s">
        <v>472</v>
      </c>
      <c r="I501" s="154" t="s">
        <v>472</v>
      </c>
      <c r="J501" s="154"/>
    </row>
    <row r="502" spans="1:10">
      <c r="A502" s="164">
        <v>26241</v>
      </c>
      <c r="B502" s="154" t="s">
        <v>472</v>
      </c>
      <c r="C502" s="154">
        <v>9.9405000000000001</v>
      </c>
      <c r="D502" s="154">
        <v>3.9895</v>
      </c>
      <c r="E502" s="154">
        <v>3.9737499999999999</v>
      </c>
      <c r="F502" s="154" t="s">
        <v>472</v>
      </c>
      <c r="G502" s="154" t="s">
        <v>472</v>
      </c>
      <c r="H502" s="154" t="s">
        <v>472</v>
      </c>
      <c r="I502" s="154" t="s">
        <v>472</v>
      </c>
      <c r="J502" s="154"/>
    </row>
    <row r="503" spans="1:10">
      <c r="A503" s="164">
        <v>26242</v>
      </c>
      <c r="B503" s="154" t="s">
        <v>472</v>
      </c>
      <c r="C503" s="154">
        <v>9.9480000000000004</v>
      </c>
      <c r="D503" s="154">
        <v>3.9895</v>
      </c>
      <c r="E503" s="154">
        <v>3.9737499999999999</v>
      </c>
      <c r="F503" s="154" t="s">
        <v>472</v>
      </c>
      <c r="G503" s="154" t="s">
        <v>472</v>
      </c>
      <c r="H503" s="154" t="s">
        <v>472</v>
      </c>
      <c r="I503" s="154" t="s">
        <v>472</v>
      </c>
      <c r="J503" s="154"/>
    </row>
    <row r="504" spans="1:10">
      <c r="A504" s="164">
        <v>26245</v>
      </c>
      <c r="B504" s="154" t="s">
        <v>472</v>
      </c>
      <c r="C504" s="154">
        <v>9.9535</v>
      </c>
      <c r="D504" s="154">
        <v>3.9220000000000002</v>
      </c>
      <c r="E504" s="154">
        <v>3.96875</v>
      </c>
      <c r="F504" s="154" t="s">
        <v>472</v>
      </c>
      <c r="G504" s="154" t="s">
        <v>472</v>
      </c>
      <c r="H504" s="154" t="s">
        <v>472</v>
      </c>
      <c r="I504" s="154" t="s">
        <v>472</v>
      </c>
      <c r="J504" s="154"/>
    </row>
    <row r="505" spans="1:10">
      <c r="A505" s="164">
        <v>26246</v>
      </c>
      <c r="B505" s="154" t="s">
        <v>472</v>
      </c>
      <c r="C505" s="154">
        <v>9.9559999999999995</v>
      </c>
      <c r="D505" s="154">
        <v>3.9943</v>
      </c>
      <c r="E505" s="154">
        <v>3.9699999999999998</v>
      </c>
      <c r="F505" s="154" t="s">
        <v>472</v>
      </c>
      <c r="G505" s="154" t="s">
        <v>472</v>
      </c>
      <c r="H505" s="154" t="s">
        <v>472</v>
      </c>
      <c r="I505" s="154" t="s">
        <v>472</v>
      </c>
      <c r="J505" s="154"/>
    </row>
    <row r="506" spans="1:10">
      <c r="A506" s="164">
        <v>26247</v>
      </c>
      <c r="B506" s="154" t="s">
        <v>472</v>
      </c>
      <c r="C506" s="154">
        <v>9.9574999999999996</v>
      </c>
      <c r="D506" s="154">
        <v>3.9944999999999999</v>
      </c>
      <c r="E506" s="154">
        <v>3.9699999999999998</v>
      </c>
      <c r="F506" s="154" t="s">
        <v>472</v>
      </c>
      <c r="G506" s="154" t="s">
        <v>472</v>
      </c>
      <c r="H506" s="154" t="s">
        <v>472</v>
      </c>
      <c r="I506" s="154" t="s">
        <v>472</v>
      </c>
      <c r="J506" s="154"/>
    </row>
    <row r="507" spans="1:10">
      <c r="A507" s="164">
        <v>26248</v>
      </c>
      <c r="B507" s="154" t="s">
        <v>472</v>
      </c>
      <c r="C507" s="154">
        <v>9.9061000000000003</v>
      </c>
      <c r="D507" s="154">
        <v>3.9965000000000002</v>
      </c>
      <c r="E507" s="154">
        <v>3.9750000000000001</v>
      </c>
      <c r="F507" s="154" t="s">
        <v>472</v>
      </c>
      <c r="G507" s="154" t="s">
        <v>472</v>
      </c>
      <c r="H507" s="154" t="s">
        <v>472</v>
      </c>
      <c r="I507" s="154" t="s">
        <v>472</v>
      </c>
      <c r="J507" s="154"/>
    </row>
    <row r="508" spans="1:10">
      <c r="A508" s="164">
        <v>26249</v>
      </c>
      <c r="B508" s="154" t="s">
        <v>472</v>
      </c>
      <c r="C508" s="154">
        <v>9.9550000000000001</v>
      </c>
      <c r="D508" s="154">
        <v>3.992</v>
      </c>
      <c r="E508" s="154">
        <v>3.9712499999999999</v>
      </c>
      <c r="F508" s="154" t="s">
        <v>472</v>
      </c>
      <c r="G508" s="154" t="s">
        <v>472</v>
      </c>
      <c r="H508" s="154" t="s">
        <v>472</v>
      </c>
      <c r="I508" s="154" t="s">
        <v>472</v>
      </c>
      <c r="J508" s="154"/>
    </row>
    <row r="509" spans="1:10">
      <c r="A509" s="164">
        <v>26252</v>
      </c>
      <c r="B509" s="154" t="s">
        <v>472</v>
      </c>
      <c r="C509" s="154">
        <v>9.952</v>
      </c>
      <c r="D509" s="154">
        <v>3.9912000000000001</v>
      </c>
      <c r="E509" s="154">
        <v>3.9750000000000001</v>
      </c>
      <c r="F509" s="154" t="s">
        <v>472</v>
      </c>
      <c r="G509" s="154" t="s">
        <v>472</v>
      </c>
      <c r="H509" s="154" t="s">
        <v>472</v>
      </c>
      <c r="I509" s="154" t="s">
        <v>472</v>
      </c>
      <c r="J509" s="154"/>
    </row>
    <row r="510" spans="1:10">
      <c r="A510" s="164">
        <v>26253</v>
      </c>
      <c r="B510" s="154" t="s">
        <v>472</v>
      </c>
      <c r="C510" s="154">
        <v>9.9529999999999994</v>
      </c>
      <c r="D510" s="154">
        <v>3.9929999999999999</v>
      </c>
      <c r="E510" s="154">
        <v>3.9775</v>
      </c>
      <c r="F510" s="154" t="s">
        <v>472</v>
      </c>
      <c r="G510" s="154" t="s">
        <v>472</v>
      </c>
      <c r="H510" s="154" t="s">
        <v>472</v>
      </c>
      <c r="I510" s="154" t="s">
        <v>472</v>
      </c>
      <c r="J510" s="154"/>
    </row>
    <row r="511" spans="1:10">
      <c r="A511" s="164">
        <v>26254</v>
      </c>
      <c r="B511" s="154" t="s">
        <v>472</v>
      </c>
      <c r="C511" s="154">
        <v>9.9600000000000009</v>
      </c>
      <c r="D511" s="154">
        <v>3.9937</v>
      </c>
      <c r="E511" s="154">
        <v>3.9812500000000002</v>
      </c>
      <c r="F511" s="154" t="s">
        <v>472</v>
      </c>
      <c r="G511" s="154" t="s">
        <v>472</v>
      </c>
      <c r="H511" s="154" t="s">
        <v>472</v>
      </c>
      <c r="I511" s="154" t="s">
        <v>472</v>
      </c>
      <c r="J511" s="154"/>
    </row>
    <row r="512" spans="1:10">
      <c r="A512" s="164">
        <v>26255</v>
      </c>
      <c r="B512" s="154" t="s">
        <v>472</v>
      </c>
      <c r="C512" s="154">
        <v>9.9610000000000003</v>
      </c>
      <c r="D512" s="154">
        <v>3.9954000000000001</v>
      </c>
      <c r="E512" s="154">
        <v>3.9787499999999998</v>
      </c>
      <c r="F512" s="154" t="s">
        <v>472</v>
      </c>
      <c r="G512" s="154" t="s">
        <v>472</v>
      </c>
      <c r="H512" s="154" t="s">
        <v>472</v>
      </c>
      <c r="I512" s="154" t="s">
        <v>472</v>
      </c>
      <c r="J512" s="154"/>
    </row>
    <row r="513" spans="1:10">
      <c r="A513" s="164">
        <v>26256</v>
      </c>
      <c r="B513" s="154" t="s">
        <v>472</v>
      </c>
      <c r="C513" s="154">
        <v>9.9205000000000005</v>
      </c>
      <c r="D513" s="154">
        <v>3.9779999999999998</v>
      </c>
      <c r="E513" s="154">
        <v>3.9675000000000002</v>
      </c>
      <c r="F513" s="154" t="s">
        <v>472</v>
      </c>
      <c r="G513" s="154" t="s">
        <v>472</v>
      </c>
      <c r="H513" s="154" t="s">
        <v>472</v>
      </c>
      <c r="I513" s="154" t="s">
        <v>472</v>
      </c>
      <c r="J513" s="154"/>
    </row>
    <row r="514" spans="1:10">
      <c r="A514" s="164">
        <v>26259</v>
      </c>
      <c r="B514" s="154" t="s">
        <v>472</v>
      </c>
      <c r="C514" s="154">
        <v>9.9149999999999991</v>
      </c>
      <c r="D514" s="154">
        <v>3.9762</v>
      </c>
      <c r="E514" s="154">
        <v>3.9637500000000001</v>
      </c>
      <c r="F514" s="154" t="s">
        <v>472</v>
      </c>
      <c r="G514" s="154" t="s">
        <v>472</v>
      </c>
      <c r="H514" s="154" t="s">
        <v>472</v>
      </c>
      <c r="I514" s="154" t="s">
        <v>472</v>
      </c>
      <c r="J514" s="154"/>
    </row>
    <row r="515" spans="1:10">
      <c r="A515" s="164">
        <v>26260</v>
      </c>
      <c r="B515" s="154" t="s">
        <v>472</v>
      </c>
      <c r="C515" s="154">
        <v>9.9085000000000001</v>
      </c>
      <c r="D515" s="154">
        <v>3.9729999999999999</v>
      </c>
      <c r="E515" s="154">
        <v>3.9624999999999999</v>
      </c>
      <c r="F515" s="154" t="s">
        <v>472</v>
      </c>
      <c r="G515" s="154" t="s">
        <v>472</v>
      </c>
      <c r="H515" s="154" t="s">
        <v>472</v>
      </c>
      <c r="I515" s="154" t="s">
        <v>472</v>
      </c>
      <c r="J515" s="154"/>
    </row>
    <row r="516" spans="1:10">
      <c r="A516" s="164">
        <v>26261</v>
      </c>
      <c r="B516" s="154" t="s">
        <v>472</v>
      </c>
      <c r="C516" s="154">
        <v>9.8635000000000002</v>
      </c>
      <c r="D516" s="154">
        <v>3.9554999999999998</v>
      </c>
      <c r="E516" s="154">
        <v>3.9424999999999999</v>
      </c>
      <c r="F516" s="154" t="s">
        <v>472</v>
      </c>
      <c r="G516" s="154" t="s">
        <v>472</v>
      </c>
      <c r="H516" s="154" t="s">
        <v>472</v>
      </c>
      <c r="I516" s="154" t="s">
        <v>472</v>
      </c>
      <c r="J516" s="154"/>
    </row>
    <row r="517" spans="1:10">
      <c r="A517" s="164">
        <v>26262</v>
      </c>
      <c r="B517" s="154" t="s">
        <v>472</v>
      </c>
      <c r="C517" s="154">
        <v>9.8390000000000004</v>
      </c>
      <c r="D517" s="154">
        <v>3.9455</v>
      </c>
      <c r="E517" s="154">
        <v>3.9337499999999999</v>
      </c>
      <c r="F517" s="154" t="s">
        <v>472</v>
      </c>
      <c r="G517" s="154" t="s">
        <v>472</v>
      </c>
      <c r="H517" s="154" t="s">
        <v>472</v>
      </c>
      <c r="I517" s="154" t="s">
        <v>472</v>
      </c>
      <c r="J517" s="154"/>
    </row>
    <row r="518" spans="1:10">
      <c r="A518" s="164">
        <v>26263</v>
      </c>
      <c r="B518" s="154" t="s">
        <v>472</v>
      </c>
      <c r="C518" s="154">
        <v>9.86</v>
      </c>
      <c r="D518" s="154">
        <v>3.9539999999999997</v>
      </c>
      <c r="E518" s="154">
        <v>3.9412500000000001</v>
      </c>
      <c r="F518" s="154" t="s">
        <v>472</v>
      </c>
      <c r="G518" s="154" t="s">
        <v>472</v>
      </c>
      <c r="H518" s="154" t="s">
        <v>472</v>
      </c>
      <c r="I518" s="154" t="s">
        <v>472</v>
      </c>
      <c r="J518" s="154"/>
    </row>
    <row r="519" spans="1:10">
      <c r="A519" s="164">
        <v>26266</v>
      </c>
      <c r="B519" s="154" t="s">
        <v>472</v>
      </c>
      <c r="C519" s="154">
        <v>9.8529999999999998</v>
      </c>
      <c r="D519" s="154">
        <v>3.9510000000000001</v>
      </c>
      <c r="E519" s="154">
        <v>3.9387499999999998</v>
      </c>
      <c r="F519" s="154" t="s">
        <v>472</v>
      </c>
      <c r="G519" s="154" t="s">
        <v>472</v>
      </c>
      <c r="H519" s="154" t="s">
        <v>472</v>
      </c>
      <c r="I519" s="154" t="s">
        <v>472</v>
      </c>
      <c r="J519" s="154"/>
    </row>
    <row r="520" spans="1:10">
      <c r="A520" s="164">
        <v>26267</v>
      </c>
      <c r="B520" s="154" t="s">
        <v>472</v>
      </c>
      <c r="C520" s="154">
        <v>9.8559999999999999</v>
      </c>
      <c r="D520" s="154">
        <v>3.9521999999999999</v>
      </c>
      <c r="E520" s="154">
        <v>3.94</v>
      </c>
      <c r="F520" s="154" t="s">
        <v>472</v>
      </c>
      <c r="G520" s="154" t="s">
        <v>472</v>
      </c>
      <c r="H520" s="154" t="s">
        <v>472</v>
      </c>
      <c r="I520" s="154" t="s">
        <v>472</v>
      </c>
      <c r="J520" s="154"/>
    </row>
    <row r="521" spans="1:10">
      <c r="A521" s="164">
        <v>26268</v>
      </c>
      <c r="B521" s="154" t="s">
        <v>472</v>
      </c>
      <c r="C521" s="154">
        <v>9.859</v>
      </c>
      <c r="D521" s="154">
        <v>3.9535</v>
      </c>
      <c r="E521" s="154">
        <v>3.9387499999999998</v>
      </c>
      <c r="F521" s="154" t="s">
        <v>472</v>
      </c>
      <c r="G521" s="154" t="s">
        <v>472</v>
      </c>
      <c r="H521" s="154" t="s">
        <v>472</v>
      </c>
      <c r="I521" s="154" t="s">
        <v>472</v>
      </c>
      <c r="J521" s="154"/>
    </row>
    <row r="522" spans="1:10">
      <c r="A522" s="164">
        <v>26269</v>
      </c>
      <c r="B522" s="154" t="s">
        <v>472</v>
      </c>
      <c r="C522" s="154">
        <v>9.7929999999999993</v>
      </c>
      <c r="D522" s="154">
        <v>3.9260000000000002</v>
      </c>
      <c r="E522" s="154">
        <v>3.915</v>
      </c>
      <c r="F522" s="154" t="s">
        <v>472</v>
      </c>
      <c r="G522" s="154" t="s">
        <v>472</v>
      </c>
      <c r="H522" s="154" t="s">
        <v>472</v>
      </c>
      <c r="I522" s="154" t="s">
        <v>472</v>
      </c>
      <c r="J522" s="154"/>
    </row>
    <row r="523" spans="1:10">
      <c r="A523" s="164">
        <v>26270</v>
      </c>
      <c r="B523" s="154" t="s">
        <v>472</v>
      </c>
      <c r="C523" s="154">
        <v>9.7850000000000001</v>
      </c>
      <c r="D523" s="154">
        <v>3.9224999999999999</v>
      </c>
      <c r="E523" s="154">
        <v>3.9137499999999998</v>
      </c>
      <c r="F523" s="154" t="s">
        <v>472</v>
      </c>
      <c r="G523" s="154" t="s">
        <v>472</v>
      </c>
      <c r="H523" s="154" t="s">
        <v>472</v>
      </c>
      <c r="I523" s="154" t="s">
        <v>472</v>
      </c>
      <c r="J523" s="154"/>
    </row>
    <row r="524" spans="1:10">
      <c r="A524" s="164">
        <v>26273</v>
      </c>
      <c r="B524" s="154" t="s">
        <v>472</v>
      </c>
      <c r="C524" s="154">
        <v>9.7780000000000005</v>
      </c>
      <c r="D524" s="154">
        <v>3.9125000000000001</v>
      </c>
      <c r="E524" s="154">
        <v>3.9012500000000001</v>
      </c>
      <c r="F524" s="154" t="s">
        <v>472</v>
      </c>
      <c r="G524" s="154" t="s">
        <v>472</v>
      </c>
      <c r="H524" s="154" t="s">
        <v>472</v>
      </c>
      <c r="I524" s="154" t="s">
        <v>472</v>
      </c>
      <c r="J524" s="154"/>
    </row>
    <row r="525" spans="1:10">
      <c r="A525" s="164">
        <v>26274</v>
      </c>
      <c r="B525" s="154" t="s">
        <v>472</v>
      </c>
      <c r="C525" s="154">
        <v>9.7134999999999998</v>
      </c>
      <c r="D525" s="154">
        <v>3.8820000000000001</v>
      </c>
      <c r="E525" s="154">
        <v>3.8712499999999999</v>
      </c>
      <c r="F525" s="154" t="s">
        <v>472</v>
      </c>
      <c r="G525" s="154" t="s">
        <v>472</v>
      </c>
      <c r="H525" s="154" t="s">
        <v>472</v>
      </c>
      <c r="I525" s="154" t="s">
        <v>472</v>
      </c>
      <c r="J525" s="154"/>
    </row>
    <row r="526" spans="1:10">
      <c r="A526" s="164">
        <v>26275</v>
      </c>
      <c r="B526" s="154" t="s">
        <v>472</v>
      </c>
      <c r="C526" s="154">
        <v>9.7810000000000006</v>
      </c>
      <c r="D526" s="154">
        <v>3.907</v>
      </c>
      <c r="E526" s="154">
        <v>3.9050000000000002</v>
      </c>
      <c r="F526" s="154" t="s">
        <v>472</v>
      </c>
      <c r="G526" s="154" t="s">
        <v>472</v>
      </c>
      <c r="H526" s="154" t="s">
        <v>472</v>
      </c>
      <c r="I526" s="154" t="s">
        <v>472</v>
      </c>
      <c r="J526" s="154"/>
    </row>
    <row r="527" spans="1:10">
      <c r="A527" s="164">
        <v>26276</v>
      </c>
      <c r="B527" s="154" t="s">
        <v>472</v>
      </c>
      <c r="C527" s="154">
        <v>9.7965</v>
      </c>
      <c r="D527" s="154">
        <v>3.8984999999999999</v>
      </c>
      <c r="E527" s="154">
        <v>3.9</v>
      </c>
      <c r="F527" s="154" t="s">
        <v>472</v>
      </c>
      <c r="G527" s="154" t="s">
        <v>472</v>
      </c>
      <c r="H527" s="154" t="s">
        <v>472</v>
      </c>
      <c r="I527" s="154" t="s">
        <v>472</v>
      </c>
      <c r="J527" s="154"/>
    </row>
    <row r="528" spans="1:10">
      <c r="A528" s="164">
        <v>26277</v>
      </c>
      <c r="B528" s="154" t="s">
        <v>472</v>
      </c>
      <c r="C528" s="154">
        <v>9.8160000000000007</v>
      </c>
      <c r="D528" s="154">
        <v>3.8984999999999999</v>
      </c>
      <c r="E528" s="154">
        <v>3.9137499999999998</v>
      </c>
      <c r="F528" s="154" t="s">
        <v>472</v>
      </c>
      <c r="G528" s="154" t="s">
        <v>472</v>
      </c>
      <c r="H528" s="154" t="s">
        <v>472</v>
      </c>
      <c r="I528" s="154" t="s">
        <v>472</v>
      </c>
      <c r="J528" s="154"/>
    </row>
    <row r="529" spans="1:10">
      <c r="A529" s="164">
        <v>26280</v>
      </c>
      <c r="B529" s="154" t="s">
        <v>472</v>
      </c>
      <c r="C529" s="154">
        <v>9.8384999999999998</v>
      </c>
      <c r="D529" s="154">
        <v>3.9060000000000001</v>
      </c>
      <c r="E529" s="154">
        <v>3.9175</v>
      </c>
      <c r="F529" s="154" t="s">
        <v>472</v>
      </c>
      <c r="G529" s="154" t="s">
        <v>472</v>
      </c>
      <c r="H529" s="154" t="s">
        <v>472</v>
      </c>
      <c r="I529" s="154" t="s">
        <v>472</v>
      </c>
      <c r="J529" s="154"/>
    </row>
    <row r="530" spans="1:10">
      <c r="A530" s="164">
        <v>26281</v>
      </c>
      <c r="B530" s="154" t="s">
        <v>472</v>
      </c>
      <c r="C530" s="154">
        <v>9.82</v>
      </c>
      <c r="D530" s="154">
        <v>3.8984999999999999</v>
      </c>
      <c r="E530" s="154">
        <v>3.9074999999999998</v>
      </c>
      <c r="F530" s="154" t="s">
        <v>472</v>
      </c>
      <c r="G530" s="154" t="s">
        <v>472</v>
      </c>
      <c r="H530" s="154" t="s">
        <v>472</v>
      </c>
      <c r="I530" s="154" t="s">
        <v>472</v>
      </c>
      <c r="J530" s="154"/>
    </row>
    <row r="531" spans="1:10">
      <c r="A531" s="164">
        <v>26282</v>
      </c>
      <c r="B531" s="154" t="s">
        <v>472</v>
      </c>
      <c r="C531" s="154">
        <v>9.7520000000000007</v>
      </c>
      <c r="D531" s="154">
        <v>3.87</v>
      </c>
      <c r="E531" s="154">
        <v>3.88625</v>
      </c>
      <c r="F531" s="154" t="s">
        <v>472</v>
      </c>
      <c r="G531" s="154" t="s">
        <v>472</v>
      </c>
      <c r="H531" s="154" t="s">
        <v>472</v>
      </c>
      <c r="I531" s="154" t="s">
        <v>472</v>
      </c>
      <c r="J531" s="154"/>
    </row>
    <row r="532" spans="1:10">
      <c r="A532" s="164">
        <v>26283</v>
      </c>
      <c r="B532" s="154" t="s">
        <v>472</v>
      </c>
      <c r="C532" s="154">
        <v>9.7865000000000002</v>
      </c>
      <c r="D532" s="154">
        <v>3.8839999999999999</v>
      </c>
      <c r="E532" s="154">
        <v>3.895</v>
      </c>
      <c r="F532" s="154" t="s">
        <v>472</v>
      </c>
      <c r="G532" s="154" t="s">
        <v>472</v>
      </c>
      <c r="H532" s="154" t="s">
        <v>472</v>
      </c>
      <c r="I532" s="154" t="s">
        <v>472</v>
      </c>
      <c r="J532" s="154"/>
    </row>
    <row r="533" spans="1:10">
      <c r="A533" s="164">
        <v>26284</v>
      </c>
      <c r="B533" s="154" t="s">
        <v>472</v>
      </c>
      <c r="C533" s="154">
        <v>9.8030000000000008</v>
      </c>
      <c r="D533" s="154">
        <v>3.879</v>
      </c>
      <c r="E533" s="154">
        <v>3.8875000000000002</v>
      </c>
      <c r="F533" s="154" t="s">
        <v>472</v>
      </c>
      <c r="G533" s="154" t="s">
        <v>472</v>
      </c>
      <c r="H533" s="154" t="s">
        <v>472</v>
      </c>
      <c r="I533" s="154" t="s">
        <v>472</v>
      </c>
      <c r="J533" s="154"/>
    </row>
    <row r="534" spans="1:10">
      <c r="A534" s="164">
        <v>26287</v>
      </c>
      <c r="B534" s="154" t="s">
        <v>472</v>
      </c>
      <c r="C534" s="154" t="s">
        <v>472</v>
      </c>
      <c r="D534" s="154" t="s">
        <v>472</v>
      </c>
      <c r="E534" s="154" t="s">
        <v>472</v>
      </c>
      <c r="F534" s="154" t="s">
        <v>472</v>
      </c>
      <c r="G534" s="154" t="s">
        <v>472</v>
      </c>
      <c r="H534" s="154" t="s">
        <v>472</v>
      </c>
      <c r="I534" s="154" t="s">
        <v>472</v>
      </c>
      <c r="J534" s="154"/>
    </row>
    <row r="535" spans="1:10">
      <c r="A535" s="164">
        <v>26288</v>
      </c>
      <c r="B535" s="154" t="s">
        <v>472</v>
      </c>
      <c r="C535" s="154">
        <v>9.9049999999999994</v>
      </c>
      <c r="D535" s="154">
        <v>3.8774999999999999</v>
      </c>
      <c r="E535" s="154">
        <v>3.9</v>
      </c>
      <c r="F535" s="154" t="s">
        <v>472</v>
      </c>
      <c r="G535" s="154" t="s">
        <v>472</v>
      </c>
      <c r="H535" s="154" t="s">
        <v>472</v>
      </c>
      <c r="I535" s="154" t="s">
        <v>472</v>
      </c>
      <c r="J535" s="154"/>
    </row>
    <row r="536" spans="1:10">
      <c r="A536" s="164">
        <v>26289</v>
      </c>
      <c r="B536" s="154" t="s">
        <v>472</v>
      </c>
      <c r="C536" s="154">
        <v>9.9224999999999994</v>
      </c>
      <c r="D536" s="154">
        <v>3.883</v>
      </c>
      <c r="E536" s="154">
        <v>3.8912499999999999</v>
      </c>
      <c r="F536" s="154" t="s">
        <v>472</v>
      </c>
      <c r="G536" s="154" t="s">
        <v>472</v>
      </c>
      <c r="H536" s="154" t="s">
        <v>472</v>
      </c>
      <c r="I536" s="154" t="s">
        <v>472</v>
      </c>
      <c r="J536" s="154"/>
    </row>
    <row r="537" spans="1:10">
      <c r="A537" s="164">
        <v>26290</v>
      </c>
      <c r="B537" s="154" t="s">
        <v>472</v>
      </c>
      <c r="C537" s="154">
        <v>9.9384999999999994</v>
      </c>
      <c r="D537" s="154">
        <v>3.8929999999999998</v>
      </c>
      <c r="E537" s="154">
        <v>3.8975</v>
      </c>
      <c r="F537" s="154" t="s">
        <v>472</v>
      </c>
      <c r="G537" s="154" t="s">
        <v>472</v>
      </c>
      <c r="H537" s="154" t="s">
        <v>472</v>
      </c>
      <c r="I537" s="154" t="s">
        <v>472</v>
      </c>
      <c r="J537" s="154"/>
    </row>
    <row r="538" spans="1:10">
      <c r="A538" s="164">
        <v>26291</v>
      </c>
      <c r="B538" s="154" t="s">
        <v>472</v>
      </c>
      <c r="C538" s="154">
        <v>9.952</v>
      </c>
      <c r="D538" s="154">
        <v>3.9060000000000001</v>
      </c>
      <c r="E538" s="154">
        <v>3.9024999999999999</v>
      </c>
      <c r="F538" s="154" t="s">
        <v>472</v>
      </c>
      <c r="G538" s="154" t="s">
        <v>472</v>
      </c>
      <c r="H538" s="154" t="s">
        <v>472</v>
      </c>
      <c r="I538" s="154" t="s">
        <v>472</v>
      </c>
      <c r="J538" s="154"/>
    </row>
    <row r="539" spans="1:10">
      <c r="A539" s="164">
        <v>26294</v>
      </c>
      <c r="B539" s="154" t="s">
        <v>472</v>
      </c>
      <c r="C539" s="154">
        <v>9.9759999999999991</v>
      </c>
      <c r="D539" s="154">
        <v>3.9159999999999999</v>
      </c>
      <c r="E539" s="154">
        <v>3.9125000000000001</v>
      </c>
      <c r="F539" s="154" t="s">
        <v>472</v>
      </c>
      <c r="G539" s="154" t="s">
        <v>472</v>
      </c>
      <c r="H539" s="154" t="s">
        <v>472</v>
      </c>
      <c r="I539" s="154" t="s">
        <v>472</v>
      </c>
      <c r="J539" s="154"/>
    </row>
    <row r="540" spans="1:10">
      <c r="A540" s="164">
        <v>26295</v>
      </c>
      <c r="B540" s="154" t="s">
        <v>472</v>
      </c>
      <c r="C540" s="154">
        <v>9.9759999999999991</v>
      </c>
      <c r="D540" s="154">
        <v>3.9159999999999999</v>
      </c>
      <c r="E540" s="154">
        <v>3.9137499999999998</v>
      </c>
      <c r="F540" s="154" t="s">
        <v>472</v>
      </c>
      <c r="G540" s="154" t="s">
        <v>472</v>
      </c>
      <c r="H540" s="154" t="s">
        <v>472</v>
      </c>
      <c r="I540" s="154" t="s">
        <v>472</v>
      </c>
      <c r="J540" s="154"/>
    </row>
    <row r="541" spans="1:10">
      <c r="A541" s="164">
        <v>26296</v>
      </c>
      <c r="B541" s="154" t="s">
        <v>472</v>
      </c>
      <c r="C541" s="154">
        <v>9.9719999999999995</v>
      </c>
      <c r="D541" s="154">
        <v>3.9144999999999999</v>
      </c>
      <c r="E541" s="154">
        <v>3.9087499999999999</v>
      </c>
      <c r="F541" s="154" t="s">
        <v>472</v>
      </c>
      <c r="G541" s="154" t="s">
        <v>472</v>
      </c>
      <c r="H541" s="154" t="s">
        <v>472</v>
      </c>
      <c r="I541" s="154" t="s">
        <v>472</v>
      </c>
      <c r="J541" s="154"/>
    </row>
    <row r="542" spans="1:10">
      <c r="A542" s="164">
        <v>26297</v>
      </c>
      <c r="B542" s="154" t="s">
        <v>472</v>
      </c>
      <c r="C542" s="154">
        <v>9.9945000000000004</v>
      </c>
      <c r="D542" s="154">
        <v>3.9180000000000001</v>
      </c>
      <c r="E542" s="154">
        <v>3.9125000000000001</v>
      </c>
      <c r="F542" s="154" t="s">
        <v>472</v>
      </c>
      <c r="G542" s="154" t="s">
        <v>472</v>
      </c>
      <c r="H542" s="154" t="s">
        <v>472</v>
      </c>
      <c r="I542" s="154" t="s">
        <v>472</v>
      </c>
      <c r="J542" s="154"/>
    </row>
    <row r="543" spans="1:10">
      <c r="A543" s="164">
        <v>26298</v>
      </c>
      <c r="B543" s="154" t="s">
        <v>472</v>
      </c>
      <c r="C543" s="154">
        <v>9.9990000000000006</v>
      </c>
      <c r="D543" s="154">
        <v>3.915</v>
      </c>
      <c r="E543" s="154">
        <v>3.9087499999999999</v>
      </c>
      <c r="F543" s="154" t="s">
        <v>472</v>
      </c>
      <c r="G543" s="154" t="s">
        <v>472</v>
      </c>
      <c r="H543" s="154" t="s">
        <v>472</v>
      </c>
      <c r="I543" s="154" t="s">
        <v>472</v>
      </c>
      <c r="J543" s="154"/>
    </row>
    <row r="544" spans="1:10">
      <c r="A544" s="164">
        <v>26301</v>
      </c>
      <c r="B544" s="154" t="s">
        <v>472</v>
      </c>
      <c r="C544" s="154">
        <v>9.9990000000000006</v>
      </c>
      <c r="D544" s="154">
        <v>3.9154999999999998</v>
      </c>
      <c r="E544" s="154">
        <v>3.9060000000000001</v>
      </c>
      <c r="F544" s="154" t="s">
        <v>472</v>
      </c>
      <c r="G544" s="154" t="s">
        <v>472</v>
      </c>
      <c r="H544" s="154" t="s">
        <v>472</v>
      </c>
      <c r="I544" s="154" t="s">
        <v>472</v>
      </c>
      <c r="J544" s="154"/>
    </row>
    <row r="545" spans="1:10">
      <c r="A545" s="164">
        <v>26302</v>
      </c>
      <c r="B545" s="154" t="s">
        <v>472</v>
      </c>
      <c r="C545" s="154">
        <v>9.9909999999999997</v>
      </c>
      <c r="D545" s="154">
        <v>3.9154999999999998</v>
      </c>
      <c r="E545" s="154">
        <v>3.8965000000000001</v>
      </c>
      <c r="F545" s="154" t="s">
        <v>472</v>
      </c>
      <c r="G545" s="154">
        <v>1.2438</v>
      </c>
      <c r="H545" s="154" t="s">
        <v>472</v>
      </c>
      <c r="I545" s="154" t="s">
        <v>472</v>
      </c>
      <c r="J545" s="154"/>
    </row>
    <row r="546" spans="1:10">
      <c r="A546" s="164">
        <v>26303</v>
      </c>
      <c r="B546" s="154" t="s">
        <v>472</v>
      </c>
      <c r="C546" s="154">
        <v>9.9994999999999994</v>
      </c>
      <c r="D546" s="154">
        <v>3.919</v>
      </c>
      <c r="E546" s="154">
        <v>3.9005000000000001</v>
      </c>
      <c r="F546" s="154" t="s">
        <v>472</v>
      </c>
      <c r="G546" s="154">
        <v>1.2450000000000001</v>
      </c>
      <c r="H546" s="154" t="s">
        <v>472</v>
      </c>
      <c r="I546" s="154" t="s">
        <v>472</v>
      </c>
      <c r="J546" s="154"/>
    </row>
    <row r="547" spans="1:10">
      <c r="A547" s="164">
        <v>26304</v>
      </c>
      <c r="B547" s="154" t="s">
        <v>472</v>
      </c>
      <c r="C547" s="154">
        <v>10.003</v>
      </c>
      <c r="D547" s="154">
        <v>3.9215</v>
      </c>
      <c r="E547" s="154">
        <v>3.9015</v>
      </c>
      <c r="F547" s="154" t="s">
        <v>472</v>
      </c>
      <c r="G547" s="154">
        <v>1.2557</v>
      </c>
      <c r="H547" s="154" t="s">
        <v>472</v>
      </c>
      <c r="I547" s="154" t="s">
        <v>472</v>
      </c>
      <c r="J547" s="154"/>
    </row>
    <row r="548" spans="1:10">
      <c r="A548" s="164">
        <v>26305</v>
      </c>
      <c r="B548" s="154" t="s">
        <v>472</v>
      </c>
      <c r="C548" s="154">
        <v>9.9939999999999998</v>
      </c>
      <c r="D548" s="154">
        <v>3.9180000000000001</v>
      </c>
      <c r="E548" s="154">
        <v>3.895</v>
      </c>
      <c r="F548" s="154" t="s">
        <v>472</v>
      </c>
      <c r="G548" s="154">
        <v>1.2650999999999999</v>
      </c>
      <c r="H548" s="154" t="s">
        <v>472</v>
      </c>
      <c r="I548" s="154" t="s">
        <v>472</v>
      </c>
      <c r="J548" s="154"/>
    </row>
    <row r="549" spans="1:10">
      <c r="A549" s="164">
        <v>26308</v>
      </c>
      <c r="B549" s="154" t="s">
        <v>472</v>
      </c>
      <c r="C549" s="154">
        <v>10.000999999999999</v>
      </c>
      <c r="D549" s="154">
        <v>3.9211999999999998</v>
      </c>
      <c r="E549" s="154">
        <v>3.8895</v>
      </c>
      <c r="F549" s="154" t="s">
        <v>472</v>
      </c>
      <c r="G549" s="154">
        <v>1.2516</v>
      </c>
      <c r="H549" s="154" t="s">
        <v>472</v>
      </c>
      <c r="I549" s="154" t="s">
        <v>472</v>
      </c>
      <c r="J549" s="154"/>
    </row>
    <row r="550" spans="1:10">
      <c r="A550" s="164">
        <v>26309</v>
      </c>
      <c r="B550" s="154" t="s">
        <v>472</v>
      </c>
      <c r="C550" s="154">
        <v>9.9870000000000001</v>
      </c>
      <c r="D550" s="154">
        <v>3.9159999999999999</v>
      </c>
      <c r="E550" s="154">
        <v>3.8805000000000001</v>
      </c>
      <c r="F550" s="154" t="s">
        <v>472</v>
      </c>
      <c r="G550" s="154">
        <v>1.2486999999999999</v>
      </c>
      <c r="H550" s="154" t="s">
        <v>472</v>
      </c>
      <c r="I550" s="154" t="s">
        <v>472</v>
      </c>
      <c r="J550" s="154"/>
    </row>
    <row r="551" spans="1:10">
      <c r="A551" s="164">
        <v>26310</v>
      </c>
      <c r="B551" s="154" t="s">
        <v>472</v>
      </c>
      <c r="C551" s="154">
        <v>9.9939999999999998</v>
      </c>
      <c r="D551" s="154">
        <v>3.9195000000000002</v>
      </c>
      <c r="E551" s="154">
        <v>3.8925000000000001</v>
      </c>
      <c r="F551" s="154" t="s">
        <v>472</v>
      </c>
      <c r="G551" s="154">
        <v>1.2498</v>
      </c>
      <c r="H551" s="154" t="s">
        <v>472</v>
      </c>
      <c r="I551" s="154" t="s">
        <v>472</v>
      </c>
      <c r="J551" s="154"/>
    </row>
    <row r="552" spans="1:10">
      <c r="A552" s="164">
        <v>26311</v>
      </c>
      <c r="B552" s="154" t="s">
        <v>472</v>
      </c>
      <c r="C552" s="154">
        <v>9.9794999999999998</v>
      </c>
      <c r="D552" s="154">
        <v>3.9104999999999999</v>
      </c>
      <c r="E552" s="154">
        <v>3.8815</v>
      </c>
      <c r="F552" s="154" t="s">
        <v>472</v>
      </c>
      <c r="G552" s="154" t="s">
        <v>472</v>
      </c>
      <c r="H552" s="154" t="s">
        <v>472</v>
      </c>
      <c r="I552" s="154" t="s">
        <v>472</v>
      </c>
      <c r="J552" s="154"/>
    </row>
    <row r="553" spans="1:10">
      <c r="A553" s="164">
        <v>26312</v>
      </c>
      <c r="B553" s="154" t="s">
        <v>472</v>
      </c>
      <c r="C553" s="154">
        <v>9.9224999999999994</v>
      </c>
      <c r="D553" s="154">
        <v>3.879</v>
      </c>
      <c r="E553" s="154">
        <v>3.855</v>
      </c>
      <c r="F553" s="154" t="s">
        <v>472</v>
      </c>
      <c r="G553" s="154">
        <v>1.2384999999999999</v>
      </c>
      <c r="H553" s="154" t="s">
        <v>472</v>
      </c>
      <c r="I553" s="154" t="s">
        <v>472</v>
      </c>
      <c r="J553" s="154"/>
    </row>
    <row r="554" spans="1:10">
      <c r="A554" s="164">
        <v>26315</v>
      </c>
      <c r="B554" s="154" t="s">
        <v>472</v>
      </c>
      <c r="C554" s="154">
        <v>10.019</v>
      </c>
      <c r="D554" s="154">
        <v>3.8639999999999999</v>
      </c>
      <c r="E554" s="154">
        <v>3.8454999999999999</v>
      </c>
      <c r="F554" s="154" t="s">
        <v>472</v>
      </c>
      <c r="G554" s="154">
        <v>1.2324999999999999</v>
      </c>
      <c r="H554" s="154" t="s">
        <v>472</v>
      </c>
      <c r="I554" s="154" t="s">
        <v>472</v>
      </c>
      <c r="J554" s="154"/>
    </row>
    <row r="555" spans="1:10">
      <c r="A555" s="164">
        <v>26316</v>
      </c>
      <c r="B555" s="154" t="s">
        <v>472</v>
      </c>
      <c r="C555" s="154">
        <v>9.9804999999999993</v>
      </c>
      <c r="D555" s="154">
        <v>3.8580000000000001</v>
      </c>
      <c r="E555" s="154">
        <v>3.8380000000000001</v>
      </c>
      <c r="F555" s="154" t="s">
        <v>472</v>
      </c>
      <c r="G555" s="154">
        <v>1.2330000000000001</v>
      </c>
      <c r="H555" s="154" t="s">
        <v>472</v>
      </c>
      <c r="I555" s="154" t="s">
        <v>472</v>
      </c>
      <c r="J555" s="154"/>
    </row>
    <row r="556" spans="1:10">
      <c r="A556" s="164">
        <v>26317</v>
      </c>
      <c r="B556" s="154" t="s">
        <v>472</v>
      </c>
      <c r="C556" s="154">
        <v>9.9774999999999991</v>
      </c>
      <c r="D556" s="154">
        <v>3.8685</v>
      </c>
      <c r="E556" s="154">
        <v>3.8445</v>
      </c>
      <c r="F556" s="154" t="s">
        <v>472</v>
      </c>
      <c r="G556" s="154">
        <v>1.2368999999999999</v>
      </c>
      <c r="H556" s="154" t="s">
        <v>472</v>
      </c>
      <c r="I556" s="154" t="s">
        <v>472</v>
      </c>
      <c r="J556" s="154"/>
    </row>
    <row r="557" spans="1:10">
      <c r="A557" s="164">
        <v>26318</v>
      </c>
      <c r="B557" s="154" t="s">
        <v>472</v>
      </c>
      <c r="C557" s="154">
        <v>9.9804999999999993</v>
      </c>
      <c r="D557" s="154">
        <v>3.8715000000000002</v>
      </c>
      <c r="E557" s="154">
        <v>3.8460000000000001</v>
      </c>
      <c r="F557" s="154" t="s">
        <v>472</v>
      </c>
      <c r="G557" s="154">
        <v>1.2444999999999999</v>
      </c>
      <c r="H557" s="154" t="s">
        <v>472</v>
      </c>
      <c r="I557" s="154" t="s">
        <v>472</v>
      </c>
      <c r="J557" s="154"/>
    </row>
    <row r="558" spans="1:10">
      <c r="A558" s="164">
        <v>26319</v>
      </c>
      <c r="B558" s="154" t="s">
        <v>472</v>
      </c>
      <c r="C558" s="154">
        <v>10.012</v>
      </c>
      <c r="D558" s="154">
        <v>3.8769999999999998</v>
      </c>
      <c r="E558" s="154">
        <v>3.8515000000000001</v>
      </c>
      <c r="F558" s="154" t="s">
        <v>472</v>
      </c>
      <c r="G558" s="154">
        <v>1.2424999999999999</v>
      </c>
      <c r="H558" s="154" t="s">
        <v>472</v>
      </c>
      <c r="I558" s="154" t="s">
        <v>472</v>
      </c>
      <c r="J558" s="154"/>
    </row>
    <row r="559" spans="1:10">
      <c r="A559" s="164">
        <v>26322</v>
      </c>
      <c r="B559" s="154" t="s">
        <v>472</v>
      </c>
      <c r="C559" s="154">
        <v>10.029</v>
      </c>
      <c r="D559" s="154">
        <v>3.8725000000000001</v>
      </c>
      <c r="E559" s="154">
        <v>3.8485</v>
      </c>
      <c r="F559" s="154" t="s">
        <v>472</v>
      </c>
      <c r="G559" s="154">
        <v>1.2423999999999999</v>
      </c>
      <c r="H559" s="154" t="s">
        <v>472</v>
      </c>
      <c r="I559" s="154" t="s">
        <v>472</v>
      </c>
      <c r="J559" s="154"/>
    </row>
    <row r="560" spans="1:10">
      <c r="A560" s="164">
        <v>26323</v>
      </c>
      <c r="B560" s="154" t="s">
        <v>472</v>
      </c>
      <c r="C560" s="154">
        <v>10.0075</v>
      </c>
      <c r="D560" s="154">
        <v>3.8645</v>
      </c>
      <c r="E560" s="154">
        <v>3.8460000000000001</v>
      </c>
      <c r="F560" s="154" t="s">
        <v>472</v>
      </c>
      <c r="G560" s="154">
        <v>1.2402</v>
      </c>
      <c r="H560" s="154" t="s">
        <v>472</v>
      </c>
      <c r="I560" s="154" t="s">
        <v>472</v>
      </c>
      <c r="J560" s="154"/>
    </row>
    <row r="561" spans="1:10">
      <c r="A561" s="164">
        <v>26324</v>
      </c>
      <c r="B561" s="154" t="s">
        <v>472</v>
      </c>
      <c r="C561" s="154">
        <v>10.0085</v>
      </c>
      <c r="D561" s="154">
        <v>3.8635000000000002</v>
      </c>
      <c r="E561" s="154">
        <v>3.8445</v>
      </c>
      <c r="F561" s="154" t="s">
        <v>472</v>
      </c>
      <c r="G561" s="154">
        <v>1.2462</v>
      </c>
      <c r="H561" s="154" t="s">
        <v>472</v>
      </c>
      <c r="I561" s="154" t="s">
        <v>472</v>
      </c>
      <c r="J561" s="154"/>
    </row>
    <row r="562" spans="1:10">
      <c r="A562" s="164">
        <v>26325</v>
      </c>
      <c r="B562" s="154" t="s">
        <v>472</v>
      </c>
      <c r="C562" s="154">
        <v>10.0215</v>
      </c>
      <c r="D562" s="154">
        <v>3.8717000000000001</v>
      </c>
      <c r="E562" s="154">
        <v>3.8529999999999998</v>
      </c>
      <c r="F562" s="154" t="s">
        <v>472</v>
      </c>
      <c r="G562" s="154">
        <v>1.2497</v>
      </c>
      <c r="H562" s="154" t="s">
        <v>472</v>
      </c>
      <c r="I562" s="154" t="s">
        <v>472</v>
      </c>
      <c r="J562" s="154"/>
    </row>
    <row r="563" spans="1:10">
      <c r="A563" s="164">
        <v>26326</v>
      </c>
      <c r="B563" s="154" t="s">
        <v>472</v>
      </c>
      <c r="C563" s="154">
        <v>10.032999999999999</v>
      </c>
      <c r="D563" s="154">
        <v>3.8734999999999999</v>
      </c>
      <c r="E563" s="154">
        <v>3.855</v>
      </c>
      <c r="F563" s="154" t="s">
        <v>472</v>
      </c>
      <c r="G563" s="154">
        <v>1.2483</v>
      </c>
      <c r="H563" s="154" t="s">
        <v>472</v>
      </c>
      <c r="I563" s="154" t="s">
        <v>472</v>
      </c>
      <c r="J563" s="154"/>
    </row>
    <row r="564" spans="1:10">
      <c r="A564" s="164">
        <v>26329</v>
      </c>
      <c r="B564" s="154" t="s">
        <v>472</v>
      </c>
      <c r="C564" s="154">
        <v>10.045500000000001</v>
      </c>
      <c r="D564" s="154">
        <v>3.8719999999999999</v>
      </c>
      <c r="E564" s="154">
        <v>3.8544999999999998</v>
      </c>
      <c r="F564" s="154" t="s">
        <v>472</v>
      </c>
      <c r="G564" s="154">
        <v>1.2476</v>
      </c>
      <c r="H564" s="154" t="s">
        <v>472</v>
      </c>
      <c r="I564" s="154" t="s">
        <v>472</v>
      </c>
      <c r="J564" s="154"/>
    </row>
    <row r="565" spans="1:10">
      <c r="A565" s="164">
        <v>26330</v>
      </c>
      <c r="B565" s="154" t="s">
        <v>472</v>
      </c>
      <c r="C565" s="154">
        <v>10.0425</v>
      </c>
      <c r="D565" s="154">
        <v>3.871</v>
      </c>
      <c r="E565" s="154">
        <v>3.8454999999999999</v>
      </c>
      <c r="F565" s="154" t="s">
        <v>472</v>
      </c>
      <c r="G565" s="154">
        <v>1.2483</v>
      </c>
      <c r="H565" s="154" t="s">
        <v>472</v>
      </c>
      <c r="I565" s="154" t="s">
        <v>472</v>
      </c>
      <c r="J565" s="154"/>
    </row>
    <row r="566" spans="1:10">
      <c r="A566" s="164">
        <v>26331</v>
      </c>
      <c r="B566" s="154" t="s">
        <v>472</v>
      </c>
      <c r="C566" s="154">
        <v>10.028</v>
      </c>
      <c r="D566" s="154">
        <v>3.8540000000000001</v>
      </c>
      <c r="E566" s="154">
        <v>3.8319999999999999</v>
      </c>
      <c r="F566" s="154" t="s">
        <v>472</v>
      </c>
      <c r="G566" s="154">
        <v>1.2472000000000001</v>
      </c>
      <c r="H566" s="154" t="s">
        <v>472</v>
      </c>
      <c r="I566" s="154" t="s">
        <v>472</v>
      </c>
      <c r="J566" s="154"/>
    </row>
    <row r="567" spans="1:10">
      <c r="A567" s="164">
        <v>26332</v>
      </c>
      <c r="B567" s="154" t="s">
        <v>472</v>
      </c>
      <c r="C567" s="154">
        <v>10.0265</v>
      </c>
      <c r="D567" s="154">
        <v>3.8490000000000002</v>
      </c>
      <c r="E567" s="154">
        <v>3.8235000000000001</v>
      </c>
      <c r="F567" s="154" t="s">
        <v>472</v>
      </c>
      <c r="G567" s="154">
        <v>1.2485999999999999</v>
      </c>
      <c r="H567" s="154" t="s">
        <v>472</v>
      </c>
      <c r="I567" s="154" t="s">
        <v>472</v>
      </c>
      <c r="J567" s="154"/>
    </row>
    <row r="568" spans="1:10">
      <c r="A568" s="164">
        <v>26333</v>
      </c>
      <c r="B568" s="154" t="s">
        <v>472</v>
      </c>
      <c r="C568" s="154">
        <v>10.0395</v>
      </c>
      <c r="D568" s="154">
        <v>3.8570000000000002</v>
      </c>
      <c r="E568" s="154">
        <v>3.835</v>
      </c>
      <c r="F568" s="154" t="s">
        <v>472</v>
      </c>
      <c r="G568" s="154">
        <v>1.2544999999999999</v>
      </c>
      <c r="H568" s="154" t="s">
        <v>472</v>
      </c>
      <c r="I568" s="154" t="s">
        <v>472</v>
      </c>
      <c r="J568" s="154"/>
    </row>
    <row r="569" spans="1:10">
      <c r="A569" s="164">
        <v>26336</v>
      </c>
      <c r="B569" s="154" t="s">
        <v>472</v>
      </c>
      <c r="C569" s="154">
        <v>10.0565</v>
      </c>
      <c r="D569" s="154">
        <v>3.8679999999999999</v>
      </c>
      <c r="E569" s="154">
        <v>3.8454999999999999</v>
      </c>
      <c r="F569" s="154" t="s">
        <v>472</v>
      </c>
      <c r="G569" s="154">
        <v>1.2562</v>
      </c>
      <c r="H569" s="154" t="s">
        <v>472</v>
      </c>
      <c r="I569" s="154" t="s">
        <v>472</v>
      </c>
      <c r="J569" s="154"/>
    </row>
    <row r="570" spans="1:10">
      <c r="A570" s="164">
        <v>26337</v>
      </c>
      <c r="B570" s="154" t="s">
        <v>472</v>
      </c>
      <c r="C570" s="154">
        <v>10.068</v>
      </c>
      <c r="D570" s="154">
        <v>3.8654999999999999</v>
      </c>
      <c r="E570" s="154">
        <v>3.8420000000000001</v>
      </c>
      <c r="F570" s="154" t="s">
        <v>472</v>
      </c>
      <c r="G570" s="154">
        <v>1.2575000000000001</v>
      </c>
      <c r="H570" s="154" t="s">
        <v>472</v>
      </c>
      <c r="I570" s="154" t="s">
        <v>472</v>
      </c>
      <c r="J570" s="154"/>
    </row>
    <row r="571" spans="1:10">
      <c r="A571" s="164">
        <v>26338</v>
      </c>
      <c r="B571" s="154" t="s">
        <v>472</v>
      </c>
      <c r="C571" s="154">
        <v>10.066000000000001</v>
      </c>
      <c r="D571" s="154">
        <v>3.8665000000000003</v>
      </c>
      <c r="E571" s="154">
        <v>3.8414999999999999</v>
      </c>
      <c r="F571" s="154" t="s">
        <v>472</v>
      </c>
      <c r="G571" s="154">
        <v>1.2603</v>
      </c>
      <c r="H571" s="154" t="s">
        <v>472</v>
      </c>
      <c r="I571" s="154" t="s">
        <v>472</v>
      </c>
      <c r="J571" s="154"/>
    </row>
    <row r="572" spans="1:10">
      <c r="A572" s="164">
        <v>26339</v>
      </c>
      <c r="B572" s="154" t="s">
        <v>472</v>
      </c>
      <c r="C572" s="154">
        <v>10.044</v>
      </c>
      <c r="D572" s="154">
        <v>3.8544999999999998</v>
      </c>
      <c r="E572" s="154">
        <v>3.8325</v>
      </c>
      <c r="F572" s="154" t="s">
        <v>472</v>
      </c>
      <c r="G572" s="154">
        <v>1.2625</v>
      </c>
      <c r="H572" s="154" t="s">
        <v>472</v>
      </c>
      <c r="I572" s="154" t="s">
        <v>472</v>
      </c>
      <c r="J572" s="154"/>
    </row>
    <row r="573" spans="1:10">
      <c r="A573" s="164">
        <v>26340</v>
      </c>
      <c r="B573" s="154" t="s">
        <v>472</v>
      </c>
      <c r="C573" s="154">
        <v>10.035</v>
      </c>
      <c r="D573" s="154">
        <v>3.8515000000000001</v>
      </c>
      <c r="E573" s="154">
        <v>3.8289999999999997</v>
      </c>
      <c r="F573" s="154" t="s">
        <v>472</v>
      </c>
      <c r="G573" s="154">
        <v>1.2635000000000001</v>
      </c>
      <c r="H573" s="154" t="s">
        <v>472</v>
      </c>
      <c r="I573" s="154" t="s">
        <v>472</v>
      </c>
      <c r="J573" s="154"/>
    </row>
    <row r="574" spans="1:10">
      <c r="A574" s="164">
        <v>26343</v>
      </c>
      <c r="B574" s="154" t="s">
        <v>472</v>
      </c>
      <c r="C574" s="154">
        <v>10.0055</v>
      </c>
      <c r="D574" s="154">
        <v>3.8580000000000001</v>
      </c>
      <c r="E574" s="154">
        <v>3.835</v>
      </c>
      <c r="F574" s="154" t="s">
        <v>472</v>
      </c>
      <c r="G574" s="154">
        <v>1.2687999999999999</v>
      </c>
      <c r="H574" s="154" t="s">
        <v>472</v>
      </c>
      <c r="I574" s="154" t="s">
        <v>472</v>
      </c>
      <c r="J574" s="154"/>
    </row>
    <row r="575" spans="1:10">
      <c r="A575" s="164">
        <v>26344</v>
      </c>
      <c r="B575" s="154" t="s">
        <v>472</v>
      </c>
      <c r="C575" s="154">
        <v>9.9964999999999993</v>
      </c>
      <c r="D575" s="154">
        <v>3.8585000000000003</v>
      </c>
      <c r="E575" s="154">
        <v>3.8369999999999997</v>
      </c>
      <c r="F575" s="154" t="s">
        <v>472</v>
      </c>
      <c r="G575" s="154">
        <v>1.2695000000000001</v>
      </c>
      <c r="H575" s="154" t="s">
        <v>472</v>
      </c>
      <c r="I575" s="154" t="s">
        <v>472</v>
      </c>
      <c r="J575" s="154"/>
    </row>
    <row r="576" spans="1:10">
      <c r="A576" s="164">
        <v>26345</v>
      </c>
      <c r="B576" s="154" t="s">
        <v>472</v>
      </c>
      <c r="C576" s="154">
        <v>10.015000000000001</v>
      </c>
      <c r="D576" s="154">
        <v>3.8580000000000001</v>
      </c>
      <c r="E576" s="154">
        <v>3.8384999999999998</v>
      </c>
      <c r="F576" s="154" t="s">
        <v>472</v>
      </c>
      <c r="G576" s="154">
        <v>1.2697000000000001</v>
      </c>
      <c r="H576" s="154" t="s">
        <v>472</v>
      </c>
      <c r="I576" s="154" t="s">
        <v>472</v>
      </c>
      <c r="J576" s="154"/>
    </row>
    <row r="577" spans="1:10">
      <c r="A577" s="164">
        <v>26346</v>
      </c>
      <c r="B577" s="154" t="s">
        <v>472</v>
      </c>
      <c r="C577" s="154">
        <v>9.9949999999999992</v>
      </c>
      <c r="D577" s="154">
        <v>3.8369999999999997</v>
      </c>
      <c r="E577" s="154">
        <v>3.8195000000000001</v>
      </c>
      <c r="F577" s="154" t="s">
        <v>472</v>
      </c>
      <c r="G577" s="154">
        <v>1.2643</v>
      </c>
      <c r="H577" s="154" t="s">
        <v>472</v>
      </c>
      <c r="I577" s="154" t="s">
        <v>472</v>
      </c>
      <c r="J577" s="154"/>
    </row>
    <row r="578" spans="1:10">
      <c r="A578" s="164">
        <v>26347</v>
      </c>
      <c r="B578" s="154" t="s">
        <v>472</v>
      </c>
      <c r="C578" s="154">
        <v>10.023999999999999</v>
      </c>
      <c r="D578" s="154">
        <v>3.8439999999999999</v>
      </c>
      <c r="E578" s="154">
        <v>3.8275000000000001</v>
      </c>
      <c r="F578" s="154" t="s">
        <v>472</v>
      </c>
      <c r="G578" s="154">
        <v>1.2676000000000001</v>
      </c>
      <c r="H578" s="154" t="s">
        <v>472</v>
      </c>
      <c r="I578" s="154" t="s">
        <v>472</v>
      </c>
      <c r="J578" s="154"/>
    </row>
    <row r="579" spans="1:10">
      <c r="A579" s="164">
        <v>26350</v>
      </c>
      <c r="B579" s="154" t="s">
        <v>472</v>
      </c>
      <c r="C579" s="154">
        <v>10.0365</v>
      </c>
      <c r="D579" s="154">
        <v>3.8490000000000002</v>
      </c>
      <c r="E579" s="154">
        <v>3.8340000000000001</v>
      </c>
      <c r="F579" s="154" t="s">
        <v>472</v>
      </c>
      <c r="G579" s="154">
        <v>1.2704</v>
      </c>
      <c r="H579" s="154" t="s">
        <v>472</v>
      </c>
      <c r="I579" s="154" t="s">
        <v>472</v>
      </c>
      <c r="J579" s="154"/>
    </row>
    <row r="580" spans="1:10">
      <c r="A580" s="164">
        <v>26351</v>
      </c>
      <c r="B580" s="154" t="s">
        <v>472</v>
      </c>
      <c r="C580" s="154">
        <v>10.032</v>
      </c>
      <c r="D580" s="154">
        <v>3.8525</v>
      </c>
      <c r="E580" s="154">
        <v>3.8405</v>
      </c>
      <c r="F580" s="154" t="s">
        <v>472</v>
      </c>
      <c r="G580" s="154">
        <v>1.2726999999999999</v>
      </c>
      <c r="H580" s="154" t="s">
        <v>472</v>
      </c>
      <c r="I580" s="154" t="s">
        <v>472</v>
      </c>
      <c r="J580" s="154"/>
    </row>
    <row r="581" spans="1:10">
      <c r="A581" s="164">
        <v>26352</v>
      </c>
      <c r="B581" s="154" t="s">
        <v>472</v>
      </c>
      <c r="C581" s="154">
        <v>10.051500000000001</v>
      </c>
      <c r="D581" s="154">
        <v>3.8559999999999999</v>
      </c>
      <c r="E581" s="154">
        <v>3.8410000000000002</v>
      </c>
      <c r="F581" s="154" t="s">
        <v>472</v>
      </c>
      <c r="G581" s="154">
        <v>1.2747999999999999</v>
      </c>
      <c r="H581" s="154" t="s">
        <v>472</v>
      </c>
      <c r="I581" s="154" t="s">
        <v>472</v>
      </c>
      <c r="J581" s="154"/>
    </row>
    <row r="582" spans="1:10">
      <c r="A582" s="164">
        <v>26353</v>
      </c>
      <c r="B582" s="154" t="s">
        <v>472</v>
      </c>
      <c r="C582" s="154">
        <v>10.042999999999999</v>
      </c>
      <c r="D582" s="154">
        <v>3.8534999999999999</v>
      </c>
      <c r="E582" s="154">
        <v>3.8380000000000001</v>
      </c>
      <c r="F582" s="154" t="s">
        <v>472</v>
      </c>
      <c r="G582" s="154">
        <v>1.2748999999999999</v>
      </c>
      <c r="H582" s="154" t="s">
        <v>472</v>
      </c>
      <c r="I582" s="154" t="s">
        <v>472</v>
      </c>
      <c r="J582" s="154"/>
    </row>
    <row r="583" spans="1:10">
      <c r="A583" s="164">
        <v>26354</v>
      </c>
      <c r="B583" s="154" t="s">
        <v>472</v>
      </c>
      <c r="C583" s="154">
        <v>10.069000000000001</v>
      </c>
      <c r="D583" s="154">
        <v>3.8639999999999999</v>
      </c>
      <c r="E583" s="154">
        <v>3.8534999999999999</v>
      </c>
      <c r="F583" s="154" t="s">
        <v>472</v>
      </c>
      <c r="G583" s="154">
        <v>1.2799</v>
      </c>
      <c r="H583" s="154" t="s">
        <v>472</v>
      </c>
      <c r="I583" s="154" t="s">
        <v>472</v>
      </c>
      <c r="J583" s="154"/>
    </row>
    <row r="584" spans="1:10">
      <c r="A584" s="164">
        <v>26357</v>
      </c>
      <c r="B584" s="154" t="s">
        <v>472</v>
      </c>
      <c r="C584" s="154">
        <v>10.098000000000001</v>
      </c>
      <c r="D584" s="154">
        <v>3.8740000000000001</v>
      </c>
      <c r="E584" s="154">
        <v>3.8609999999999998</v>
      </c>
      <c r="F584" s="154" t="s">
        <v>472</v>
      </c>
      <c r="G584" s="154">
        <v>1.2772000000000001</v>
      </c>
      <c r="H584" s="154" t="s">
        <v>472</v>
      </c>
      <c r="I584" s="154" t="s">
        <v>472</v>
      </c>
      <c r="J584" s="154"/>
    </row>
    <row r="585" spans="1:10">
      <c r="A585" s="164">
        <v>26358</v>
      </c>
      <c r="B585" s="154" t="s">
        <v>472</v>
      </c>
      <c r="C585" s="154">
        <v>10.084</v>
      </c>
      <c r="D585" s="154">
        <v>3.8694999999999999</v>
      </c>
      <c r="E585" s="154">
        <v>3.8605</v>
      </c>
      <c r="F585" s="154" t="s">
        <v>472</v>
      </c>
      <c r="G585" s="154">
        <v>1.2758</v>
      </c>
      <c r="H585" s="154" t="s">
        <v>472</v>
      </c>
      <c r="I585" s="154" t="s">
        <v>472</v>
      </c>
      <c r="J585" s="154"/>
    </row>
    <row r="586" spans="1:10">
      <c r="A586" s="164">
        <v>26359</v>
      </c>
      <c r="B586" s="154" t="s">
        <v>472</v>
      </c>
      <c r="C586" s="154">
        <v>10.087</v>
      </c>
      <c r="D586" s="154">
        <v>3.87</v>
      </c>
      <c r="E586" s="154">
        <v>3.87</v>
      </c>
      <c r="F586" s="154" t="s">
        <v>472</v>
      </c>
      <c r="G586" s="154">
        <v>1.2765</v>
      </c>
      <c r="H586" s="154" t="s">
        <v>472</v>
      </c>
      <c r="I586" s="154" t="s">
        <v>472</v>
      </c>
      <c r="J586" s="154"/>
    </row>
    <row r="587" spans="1:10">
      <c r="A587" s="164">
        <v>26360</v>
      </c>
      <c r="B587" s="154" t="s">
        <v>472</v>
      </c>
      <c r="C587" s="154">
        <v>10.076000000000001</v>
      </c>
      <c r="D587" s="154">
        <v>3.867</v>
      </c>
      <c r="E587" s="154">
        <v>3.8639999999999999</v>
      </c>
      <c r="F587" s="154" t="s">
        <v>472</v>
      </c>
      <c r="G587" s="154">
        <v>1.2764</v>
      </c>
      <c r="H587" s="154" t="s">
        <v>472</v>
      </c>
      <c r="I587" s="154" t="s">
        <v>472</v>
      </c>
      <c r="J587" s="154"/>
    </row>
    <row r="588" spans="1:10">
      <c r="A588" s="164">
        <v>26361</v>
      </c>
      <c r="B588" s="154" t="s">
        <v>472</v>
      </c>
      <c r="C588" s="154">
        <v>10.092000000000001</v>
      </c>
      <c r="D588" s="154">
        <v>3.8712</v>
      </c>
      <c r="E588" s="154">
        <v>3.8679999999999999</v>
      </c>
      <c r="F588" s="154" t="s">
        <v>472</v>
      </c>
      <c r="G588" s="154">
        <v>1.2795000000000001</v>
      </c>
      <c r="H588" s="154" t="s">
        <v>472</v>
      </c>
      <c r="I588" s="154" t="s">
        <v>472</v>
      </c>
      <c r="J588" s="154"/>
    </row>
    <row r="589" spans="1:10">
      <c r="A589" s="164">
        <v>26364</v>
      </c>
      <c r="B589" s="154" t="s">
        <v>472</v>
      </c>
      <c r="C589" s="154">
        <v>10.051500000000001</v>
      </c>
      <c r="D589" s="154">
        <v>3.8689999999999998</v>
      </c>
      <c r="E589" s="154">
        <v>3.8725000000000001</v>
      </c>
      <c r="F589" s="154" t="s">
        <v>472</v>
      </c>
      <c r="G589" s="154">
        <v>1.2784</v>
      </c>
      <c r="H589" s="154" t="s">
        <v>472</v>
      </c>
      <c r="I589" s="154" t="s">
        <v>472</v>
      </c>
      <c r="J589" s="154"/>
    </row>
    <row r="590" spans="1:10">
      <c r="A590" s="164">
        <v>26365</v>
      </c>
      <c r="B590" s="154" t="s">
        <v>472</v>
      </c>
      <c r="C590" s="154">
        <v>10.108499999999999</v>
      </c>
      <c r="D590" s="154">
        <v>3.8544999999999998</v>
      </c>
      <c r="E590" s="154">
        <v>3.8679999999999999</v>
      </c>
      <c r="F590" s="154" t="s">
        <v>472</v>
      </c>
      <c r="G590" s="154">
        <v>1.2753000000000001</v>
      </c>
      <c r="H590" s="154" t="s">
        <v>472</v>
      </c>
      <c r="I590" s="154" t="s">
        <v>472</v>
      </c>
      <c r="J590" s="154"/>
    </row>
    <row r="591" spans="1:10">
      <c r="A591" s="164">
        <v>26366</v>
      </c>
      <c r="B591" s="154" t="s">
        <v>472</v>
      </c>
      <c r="C591" s="154">
        <v>10.105</v>
      </c>
      <c r="D591" s="154">
        <v>3.851</v>
      </c>
      <c r="E591" s="154">
        <v>3.8635000000000002</v>
      </c>
      <c r="F591" s="154" t="s">
        <v>472</v>
      </c>
      <c r="G591" s="154">
        <v>1.2755000000000001</v>
      </c>
      <c r="H591" s="154" t="s">
        <v>472</v>
      </c>
      <c r="I591" s="154" t="s">
        <v>472</v>
      </c>
      <c r="J591" s="154"/>
    </row>
    <row r="592" spans="1:10">
      <c r="A592" s="164">
        <v>26367</v>
      </c>
      <c r="B592" s="154" t="s">
        <v>472</v>
      </c>
      <c r="C592" s="154">
        <v>10.085000000000001</v>
      </c>
      <c r="D592" s="154">
        <v>3.8250000000000002</v>
      </c>
      <c r="E592" s="154">
        <v>3.8395000000000001</v>
      </c>
      <c r="F592" s="154" t="s">
        <v>472</v>
      </c>
      <c r="G592" s="154">
        <v>1.2671000000000001</v>
      </c>
      <c r="H592" s="154" t="s">
        <v>472</v>
      </c>
      <c r="I592" s="154" t="s">
        <v>472</v>
      </c>
      <c r="J592" s="154"/>
    </row>
    <row r="593" spans="1:10">
      <c r="A593" s="164">
        <v>26368</v>
      </c>
      <c r="B593" s="154" t="s">
        <v>472</v>
      </c>
      <c r="C593" s="154">
        <v>10.1015</v>
      </c>
      <c r="D593" s="154">
        <v>3.8220000000000001</v>
      </c>
      <c r="E593" s="154">
        <v>3.835</v>
      </c>
      <c r="F593" s="154" t="s">
        <v>472</v>
      </c>
      <c r="G593" s="154">
        <v>1.2659</v>
      </c>
      <c r="H593" s="154" t="s">
        <v>472</v>
      </c>
      <c r="I593" s="154" t="s">
        <v>472</v>
      </c>
      <c r="J593" s="154"/>
    </row>
    <row r="594" spans="1:10">
      <c r="A594" s="164">
        <v>26371</v>
      </c>
      <c r="B594" s="154" t="s">
        <v>472</v>
      </c>
      <c r="C594" s="154">
        <v>10.086</v>
      </c>
      <c r="D594" s="154">
        <v>3.8170000000000002</v>
      </c>
      <c r="E594" s="154">
        <v>3.8250000000000002</v>
      </c>
      <c r="F594" s="154" t="s">
        <v>472</v>
      </c>
      <c r="G594" s="154">
        <v>1.2631000000000001</v>
      </c>
      <c r="H594" s="154" t="s">
        <v>472</v>
      </c>
      <c r="I594" s="154" t="s">
        <v>472</v>
      </c>
      <c r="J594" s="154"/>
    </row>
    <row r="595" spans="1:10">
      <c r="A595" s="164">
        <v>26372</v>
      </c>
      <c r="B595" s="154" t="s">
        <v>472</v>
      </c>
      <c r="C595" s="154">
        <v>10.092000000000001</v>
      </c>
      <c r="D595" s="154">
        <v>3.8359999999999999</v>
      </c>
      <c r="E595" s="154">
        <v>3.835</v>
      </c>
      <c r="F595" s="154" t="s">
        <v>472</v>
      </c>
      <c r="G595" s="154">
        <v>1.2694000000000001</v>
      </c>
      <c r="H595" s="154" t="s">
        <v>472</v>
      </c>
      <c r="I595" s="154" t="s">
        <v>472</v>
      </c>
      <c r="J595" s="154"/>
    </row>
    <row r="596" spans="1:10">
      <c r="A596" s="164">
        <v>26373</v>
      </c>
      <c r="B596" s="154" t="s">
        <v>472</v>
      </c>
      <c r="C596" s="154">
        <v>10.0715</v>
      </c>
      <c r="D596" s="154">
        <v>3.8439999999999999</v>
      </c>
      <c r="E596" s="154">
        <v>3.839</v>
      </c>
      <c r="F596" s="154" t="s">
        <v>472</v>
      </c>
      <c r="G596" s="154">
        <v>1.2732000000000001</v>
      </c>
      <c r="H596" s="154" t="s">
        <v>472</v>
      </c>
      <c r="I596" s="154" t="s">
        <v>472</v>
      </c>
      <c r="J596" s="154"/>
    </row>
    <row r="597" spans="1:10">
      <c r="A597" s="164">
        <v>26374</v>
      </c>
      <c r="B597" s="154" t="s">
        <v>472</v>
      </c>
      <c r="C597" s="154">
        <v>10.058</v>
      </c>
      <c r="D597" s="154">
        <v>3.8315000000000001</v>
      </c>
      <c r="E597" s="154">
        <v>3.8275000000000001</v>
      </c>
      <c r="F597" s="154" t="s">
        <v>472</v>
      </c>
      <c r="G597" s="154">
        <v>1.2690999999999999</v>
      </c>
      <c r="H597" s="154" t="s">
        <v>472</v>
      </c>
      <c r="I597" s="154" t="s">
        <v>472</v>
      </c>
      <c r="J597" s="154"/>
    </row>
    <row r="598" spans="1:10">
      <c r="A598" s="164">
        <v>26375</v>
      </c>
      <c r="B598" s="154" t="s">
        <v>472</v>
      </c>
      <c r="C598" s="154">
        <v>10.061999999999999</v>
      </c>
      <c r="D598" s="154">
        <v>3.8449999999999998</v>
      </c>
      <c r="E598" s="154">
        <v>3.8410000000000002</v>
      </c>
      <c r="F598" s="154" t="s">
        <v>472</v>
      </c>
      <c r="G598" s="154">
        <v>1.2730999999999999</v>
      </c>
      <c r="H598" s="154" t="s">
        <v>472</v>
      </c>
      <c r="I598" s="154" t="s">
        <v>472</v>
      </c>
      <c r="J598" s="154"/>
    </row>
    <row r="599" spans="1:10">
      <c r="A599" s="164">
        <v>26378</v>
      </c>
      <c r="B599" s="154" t="s">
        <v>472</v>
      </c>
      <c r="C599" s="154">
        <v>10.066000000000001</v>
      </c>
      <c r="D599" s="154">
        <v>3.863</v>
      </c>
      <c r="E599" s="154">
        <v>3.863</v>
      </c>
      <c r="F599" s="154" t="s">
        <v>472</v>
      </c>
      <c r="G599" s="154">
        <v>1.278</v>
      </c>
      <c r="H599" s="154" t="s">
        <v>472</v>
      </c>
      <c r="I599" s="154" t="s">
        <v>472</v>
      </c>
      <c r="J599" s="154"/>
    </row>
    <row r="600" spans="1:10">
      <c r="A600" s="164">
        <v>26379</v>
      </c>
      <c r="B600" s="154" t="s">
        <v>472</v>
      </c>
      <c r="C600" s="154">
        <v>10.067</v>
      </c>
      <c r="D600" s="154">
        <v>3.8534999999999999</v>
      </c>
      <c r="E600" s="154">
        <v>3.8565</v>
      </c>
      <c r="F600" s="154" t="s">
        <v>472</v>
      </c>
      <c r="G600" s="154">
        <v>1.2753999999999999</v>
      </c>
      <c r="H600" s="154" t="s">
        <v>472</v>
      </c>
      <c r="I600" s="154" t="s">
        <v>472</v>
      </c>
      <c r="J600" s="154"/>
    </row>
    <row r="601" spans="1:10">
      <c r="A601" s="164">
        <v>26380</v>
      </c>
      <c r="B601" s="154" t="s">
        <v>472</v>
      </c>
      <c r="C601" s="154">
        <v>10.089499999999999</v>
      </c>
      <c r="D601" s="154">
        <v>3.8485</v>
      </c>
      <c r="E601" s="154">
        <v>3.8580000000000001</v>
      </c>
      <c r="F601" s="154" t="s">
        <v>472</v>
      </c>
      <c r="G601" s="154">
        <v>1.2745</v>
      </c>
      <c r="H601" s="154" t="s">
        <v>472</v>
      </c>
      <c r="I601" s="154" t="s">
        <v>472</v>
      </c>
      <c r="J601" s="154"/>
    </row>
    <row r="602" spans="1:10">
      <c r="A602" s="164">
        <v>26381</v>
      </c>
      <c r="B602" s="154" t="s">
        <v>472</v>
      </c>
      <c r="C602" s="154">
        <v>10.087999999999999</v>
      </c>
      <c r="D602" s="154">
        <v>3.863</v>
      </c>
      <c r="E602" s="154">
        <v>3.8660000000000001</v>
      </c>
      <c r="F602" s="154" t="s">
        <v>472</v>
      </c>
      <c r="G602" s="154">
        <v>1.2798</v>
      </c>
      <c r="H602" s="154" t="s">
        <v>472</v>
      </c>
      <c r="I602" s="154" t="s">
        <v>472</v>
      </c>
      <c r="J602" s="154"/>
    </row>
    <row r="603" spans="1:10">
      <c r="A603" s="164">
        <v>26382</v>
      </c>
      <c r="B603" s="154" t="s">
        <v>472</v>
      </c>
      <c r="C603" s="154">
        <v>10.0745</v>
      </c>
      <c r="D603" s="154">
        <v>3.8679999999999999</v>
      </c>
      <c r="E603" s="154">
        <v>3.871</v>
      </c>
      <c r="F603" s="154" t="s">
        <v>472</v>
      </c>
      <c r="G603" s="154">
        <v>1.2804</v>
      </c>
      <c r="H603" s="154" t="s">
        <v>472</v>
      </c>
      <c r="I603" s="154" t="s">
        <v>472</v>
      </c>
      <c r="J603" s="154"/>
    </row>
    <row r="604" spans="1:10">
      <c r="A604" s="164">
        <v>26385</v>
      </c>
      <c r="B604" s="154" t="s">
        <v>472</v>
      </c>
      <c r="C604" s="154">
        <v>10.0745</v>
      </c>
      <c r="D604" s="154">
        <v>3.8639999999999999</v>
      </c>
      <c r="E604" s="154">
        <v>3.8685</v>
      </c>
      <c r="F604" s="154" t="s">
        <v>472</v>
      </c>
      <c r="G604" s="154">
        <v>1.2776000000000001</v>
      </c>
      <c r="H604" s="154" t="s">
        <v>472</v>
      </c>
      <c r="I604" s="154" t="s">
        <v>472</v>
      </c>
      <c r="J604" s="154"/>
    </row>
    <row r="605" spans="1:10">
      <c r="A605" s="164">
        <v>26386</v>
      </c>
      <c r="B605" s="154" t="s">
        <v>472</v>
      </c>
      <c r="C605" s="154">
        <v>10.071</v>
      </c>
      <c r="D605" s="154">
        <v>3.8544999999999998</v>
      </c>
      <c r="E605" s="154">
        <v>3.8665000000000003</v>
      </c>
      <c r="F605" s="154" t="s">
        <v>472</v>
      </c>
      <c r="G605" s="154">
        <v>1.2716000000000001</v>
      </c>
      <c r="H605" s="154" t="s">
        <v>472</v>
      </c>
      <c r="I605" s="154" t="s">
        <v>472</v>
      </c>
      <c r="J605" s="154"/>
    </row>
    <row r="606" spans="1:10">
      <c r="A606" s="164">
        <v>26387</v>
      </c>
      <c r="B606" s="154" t="s">
        <v>472</v>
      </c>
      <c r="C606" s="154">
        <v>10.0725</v>
      </c>
      <c r="D606" s="154">
        <v>3.8479999999999999</v>
      </c>
      <c r="E606" s="154">
        <v>3.86</v>
      </c>
      <c r="F606" s="154" t="s">
        <v>472</v>
      </c>
      <c r="G606" s="154">
        <v>1.268</v>
      </c>
      <c r="H606" s="154" t="s">
        <v>472</v>
      </c>
      <c r="I606" s="154" t="s">
        <v>472</v>
      </c>
      <c r="J606" s="154"/>
    </row>
    <row r="607" spans="1:10">
      <c r="A607" s="164">
        <v>26388</v>
      </c>
      <c r="B607" s="154" t="s">
        <v>472</v>
      </c>
      <c r="C607" s="154">
        <v>10.0405</v>
      </c>
      <c r="D607" s="154">
        <v>3.84</v>
      </c>
      <c r="E607" s="154">
        <v>3.8529999999999998</v>
      </c>
      <c r="F607" s="154" t="s">
        <v>472</v>
      </c>
      <c r="G607" s="154" t="s">
        <v>472</v>
      </c>
      <c r="H607" s="154" t="s">
        <v>472</v>
      </c>
      <c r="I607" s="154" t="s">
        <v>472</v>
      </c>
      <c r="J607" s="154"/>
    </row>
    <row r="608" spans="1:10">
      <c r="A608" s="164">
        <v>26389</v>
      </c>
      <c r="B608" s="154" t="s">
        <v>472</v>
      </c>
      <c r="C608" s="154" t="s">
        <v>472</v>
      </c>
      <c r="D608" s="154" t="s">
        <v>472</v>
      </c>
      <c r="E608" s="154" t="s">
        <v>472</v>
      </c>
      <c r="F608" s="154" t="s">
        <v>472</v>
      </c>
      <c r="G608" s="154" t="s">
        <v>472</v>
      </c>
      <c r="H608" s="154" t="s">
        <v>472</v>
      </c>
      <c r="I608" s="154" t="s">
        <v>472</v>
      </c>
      <c r="J608" s="154"/>
    </row>
    <row r="609" spans="1:10">
      <c r="A609" s="164">
        <v>26392</v>
      </c>
      <c r="B609" s="154" t="s">
        <v>472</v>
      </c>
      <c r="C609" s="154" t="s">
        <v>472</v>
      </c>
      <c r="D609" s="154" t="s">
        <v>472</v>
      </c>
      <c r="E609" s="154" t="s">
        <v>472</v>
      </c>
      <c r="F609" s="154" t="s">
        <v>472</v>
      </c>
      <c r="G609" s="154" t="s">
        <v>472</v>
      </c>
      <c r="H609" s="154" t="s">
        <v>472</v>
      </c>
      <c r="I609" s="154" t="s">
        <v>472</v>
      </c>
      <c r="J609" s="154"/>
    </row>
    <row r="610" spans="1:10">
      <c r="A610" s="164">
        <v>26393</v>
      </c>
      <c r="B610" s="154" t="s">
        <v>472</v>
      </c>
      <c r="C610" s="154">
        <v>10.0365</v>
      </c>
      <c r="D610" s="154">
        <v>3.8365</v>
      </c>
      <c r="E610" s="154">
        <v>3.8425000000000002</v>
      </c>
      <c r="F610" s="154" t="s">
        <v>472</v>
      </c>
      <c r="G610" s="154">
        <v>1.2578</v>
      </c>
      <c r="H610" s="154" t="s">
        <v>472</v>
      </c>
      <c r="I610" s="154" t="s">
        <v>472</v>
      </c>
      <c r="J610" s="154"/>
    </row>
    <row r="611" spans="1:10">
      <c r="A611" s="164">
        <v>26394</v>
      </c>
      <c r="B611" s="154" t="s">
        <v>472</v>
      </c>
      <c r="C611" s="154">
        <v>10.0435</v>
      </c>
      <c r="D611" s="154">
        <v>3.8475000000000001</v>
      </c>
      <c r="E611" s="154">
        <v>3.8565</v>
      </c>
      <c r="F611" s="154" t="s">
        <v>472</v>
      </c>
      <c r="G611" s="154">
        <v>1.2615000000000001</v>
      </c>
      <c r="H611" s="154" t="s">
        <v>472</v>
      </c>
      <c r="I611" s="154" t="s">
        <v>472</v>
      </c>
      <c r="J611" s="154"/>
    </row>
    <row r="612" spans="1:10">
      <c r="A612" s="164">
        <v>26395</v>
      </c>
      <c r="B612" s="154" t="s">
        <v>472</v>
      </c>
      <c r="C612" s="154">
        <v>10.042</v>
      </c>
      <c r="D612" s="154">
        <v>3.8460000000000001</v>
      </c>
      <c r="E612" s="154">
        <v>3.8559999999999999</v>
      </c>
      <c r="F612" s="154" t="s">
        <v>472</v>
      </c>
      <c r="G612" s="154">
        <v>1.2589999999999999</v>
      </c>
      <c r="H612" s="154" t="s">
        <v>472</v>
      </c>
      <c r="I612" s="154" t="s">
        <v>472</v>
      </c>
      <c r="J612" s="154"/>
    </row>
    <row r="613" spans="1:10">
      <c r="A613" s="164">
        <v>26396</v>
      </c>
      <c r="B613" s="154" t="s">
        <v>472</v>
      </c>
      <c r="C613" s="154">
        <v>10.0405</v>
      </c>
      <c r="D613" s="154">
        <v>3.8494999999999999</v>
      </c>
      <c r="E613" s="154">
        <v>3.8620000000000001</v>
      </c>
      <c r="F613" s="154" t="s">
        <v>472</v>
      </c>
      <c r="G613" s="154">
        <v>1.2663</v>
      </c>
      <c r="H613" s="154" t="s">
        <v>472</v>
      </c>
      <c r="I613" s="154" t="s">
        <v>472</v>
      </c>
      <c r="J613" s="154"/>
    </row>
    <row r="614" spans="1:10">
      <c r="A614" s="164">
        <v>26399</v>
      </c>
      <c r="B614" s="154" t="s">
        <v>472</v>
      </c>
      <c r="C614" s="154">
        <v>10.0435</v>
      </c>
      <c r="D614" s="154">
        <v>3.851</v>
      </c>
      <c r="E614" s="154">
        <v>3.8620000000000001</v>
      </c>
      <c r="F614" s="154" t="s">
        <v>472</v>
      </c>
      <c r="G614" s="154">
        <v>1.2745</v>
      </c>
      <c r="H614" s="154" t="s">
        <v>472</v>
      </c>
      <c r="I614" s="154" t="s">
        <v>472</v>
      </c>
      <c r="J614" s="154"/>
    </row>
    <row r="615" spans="1:10">
      <c r="A615" s="164">
        <v>26400</v>
      </c>
      <c r="B615" s="154" t="s">
        <v>472</v>
      </c>
      <c r="C615" s="154">
        <v>10.038</v>
      </c>
      <c r="D615" s="154">
        <v>3.8475000000000001</v>
      </c>
      <c r="E615" s="154">
        <v>3.8559999999999999</v>
      </c>
      <c r="F615" s="154" t="s">
        <v>472</v>
      </c>
      <c r="G615" s="154">
        <v>1.2736000000000001</v>
      </c>
      <c r="H615" s="154" t="s">
        <v>472</v>
      </c>
      <c r="I615" s="154" t="s">
        <v>472</v>
      </c>
      <c r="J615" s="154"/>
    </row>
    <row r="616" spans="1:10">
      <c r="A616" s="164">
        <v>26401</v>
      </c>
      <c r="B616" s="154" t="s">
        <v>472</v>
      </c>
      <c r="C616" s="154">
        <v>10.052</v>
      </c>
      <c r="D616" s="154">
        <v>3.8464999999999998</v>
      </c>
      <c r="E616" s="154">
        <v>3.8559999999999999</v>
      </c>
      <c r="F616" s="154" t="s">
        <v>472</v>
      </c>
      <c r="G616" s="154">
        <v>1.272</v>
      </c>
      <c r="H616" s="154" t="s">
        <v>472</v>
      </c>
      <c r="I616" s="154" t="s">
        <v>472</v>
      </c>
      <c r="J616" s="154"/>
    </row>
    <row r="617" spans="1:10">
      <c r="A617" s="164">
        <v>26402</v>
      </c>
      <c r="B617" s="154" t="s">
        <v>472</v>
      </c>
      <c r="C617" s="154">
        <v>10.0372</v>
      </c>
      <c r="D617" s="154">
        <v>3.8449999999999998</v>
      </c>
      <c r="E617" s="154">
        <v>3.8544999999999998</v>
      </c>
      <c r="F617" s="154" t="s">
        <v>472</v>
      </c>
      <c r="G617" s="154">
        <v>1.2711999999999999</v>
      </c>
      <c r="H617" s="154" t="s">
        <v>472</v>
      </c>
      <c r="I617" s="154" t="s">
        <v>472</v>
      </c>
      <c r="J617" s="154"/>
    </row>
    <row r="618" spans="1:10">
      <c r="A618" s="164">
        <v>26403</v>
      </c>
      <c r="B618" s="154" t="s">
        <v>472</v>
      </c>
      <c r="C618" s="154">
        <v>10.051500000000001</v>
      </c>
      <c r="D618" s="154">
        <v>3.8529999999999998</v>
      </c>
      <c r="E618" s="154">
        <v>3.863</v>
      </c>
      <c r="F618" s="154" t="s">
        <v>472</v>
      </c>
      <c r="G618" s="154">
        <v>1.272</v>
      </c>
      <c r="H618" s="154" t="s">
        <v>472</v>
      </c>
      <c r="I618" s="154" t="s">
        <v>472</v>
      </c>
      <c r="J618" s="154"/>
    </row>
    <row r="619" spans="1:10">
      <c r="A619" s="164">
        <v>26406</v>
      </c>
      <c r="B619" s="154" t="s">
        <v>472</v>
      </c>
      <c r="C619" s="154">
        <v>10.052</v>
      </c>
      <c r="D619" s="154">
        <v>3.8555000000000001</v>
      </c>
      <c r="E619" s="154">
        <v>3.867</v>
      </c>
      <c r="F619" s="154" t="s">
        <v>472</v>
      </c>
      <c r="G619" s="154">
        <v>1.2753999999999999</v>
      </c>
      <c r="H619" s="154" t="s">
        <v>472</v>
      </c>
      <c r="I619" s="154" t="s">
        <v>472</v>
      </c>
      <c r="J619" s="154"/>
    </row>
    <row r="620" spans="1:10">
      <c r="A620" s="164">
        <v>26407</v>
      </c>
      <c r="B620" s="154" t="s">
        <v>472</v>
      </c>
      <c r="C620" s="154">
        <v>10.065</v>
      </c>
      <c r="D620" s="154">
        <v>3.8595000000000002</v>
      </c>
      <c r="E620" s="154">
        <v>3.871</v>
      </c>
      <c r="F620" s="154" t="s">
        <v>472</v>
      </c>
      <c r="G620" s="154">
        <v>1.276</v>
      </c>
      <c r="H620" s="154" t="s">
        <v>472</v>
      </c>
      <c r="I620" s="154" t="s">
        <v>472</v>
      </c>
      <c r="J620" s="154"/>
    </row>
    <row r="621" spans="1:10">
      <c r="A621" s="164">
        <v>26408</v>
      </c>
      <c r="B621" s="154" t="s">
        <v>472</v>
      </c>
      <c r="C621" s="154">
        <v>10.103999999999999</v>
      </c>
      <c r="D621" s="154">
        <v>3.8774999999999999</v>
      </c>
      <c r="E621" s="154">
        <v>3.8895</v>
      </c>
      <c r="F621" s="154" t="s">
        <v>472</v>
      </c>
      <c r="G621" s="154">
        <v>1.2818000000000001</v>
      </c>
      <c r="H621" s="154" t="s">
        <v>472</v>
      </c>
      <c r="I621" s="154" t="s">
        <v>472</v>
      </c>
      <c r="J621" s="154"/>
    </row>
    <row r="622" spans="1:10">
      <c r="A622" s="164">
        <v>26409</v>
      </c>
      <c r="B622" s="154" t="s">
        <v>472</v>
      </c>
      <c r="C622" s="154">
        <v>10.1005</v>
      </c>
      <c r="D622" s="154">
        <v>3.871</v>
      </c>
      <c r="E622" s="154">
        <v>3.8820000000000001</v>
      </c>
      <c r="F622" s="154" t="s">
        <v>472</v>
      </c>
      <c r="G622" s="154">
        <v>1.2784</v>
      </c>
      <c r="H622" s="154" t="s">
        <v>472</v>
      </c>
      <c r="I622" s="154" t="s">
        <v>472</v>
      </c>
      <c r="J622" s="154"/>
    </row>
    <row r="623" spans="1:10">
      <c r="A623" s="164">
        <v>26410</v>
      </c>
      <c r="B623" s="154" t="s">
        <v>472</v>
      </c>
      <c r="C623" s="154">
        <v>10.093</v>
      </c>
      <c r="D623" s="154">
        <v>3.867</v>
      </c>
      <c r="E623" s="154">
        <v>3.883</v>
      </c>
      <c r="F623" s="154" t="s">
        <v>472</v>
      </c>
      <c r="G623" s="154">
        <v>1.2766999999999999</v>
      </c>
      <c r="H623" s="154" t="s">
        <v>472</v>
      </c>
      <c r="I623" s="154" t="s">
        <v>472</v>
      </c>
      <c r="J623" s="154"/>
    </row>
    <row r="624" spans="1:10">
      <c r="A624" s="164">
        <v>26413</v>
      </c>
      <c r="B624" s="154" t="s">
        <v>472</v>
      </c>
      <c r="C624" s="154">
        <v>10.0875</v>
      </c>
      <c r="D624" s="154">
        <v>3.867</v>
      </c>
      <c r="E624" s="154">
        <v>3.887</v>
      </c>
      <c r="F624" s="154" t="s">
        <v>472</v>
      </c>
      <c r="G624" s="154">
        <v>1.2675000000000001</v>
      </c>
      <c r="H624" s="154" t="s">
        <v>472</v>
      </c>
      <c r="I624" s="154" t="s">
        <v>472</v>
      </c>
      <c r="J624" s="154"/>
    </row>
    <row r="625" spans="1:10">
      <c r="A625" s="164">
        <v>26414</v>
      </c>
      <c r="B625" s="154" t="s">
        <v>472</v>
      </c>
      <c r="C625" s="154">
        <v>10.083500000000001</v>
      </c>
      <c r="D625" s="154">
        <v>3.8620000000000001</v>
      </c>
      <c r="E625" s="154">
        <v>3.89</v>
      </c>
      <c r="F625" s="154" t="s">
        <v>472</v>
      </c>
      <c r="G625" s="154">
        <v>1.2686999999999999</v>
      </c>
      <c r="H625" s="154" t="s">
        <v>472</v>
      </c>
      <c r="I625" s="154" t="s">
        <v>472</v>
      </c>
      <c r="J625" s="154"/>
    </row>
    <row r="626" spans="1:10">
      <c r="A626" s="164">
        <v>26415</v>
      </c>
      <c r="B626" s="154" t="s">
        <v>472</v>
      </c>
      <c r="C626" s="154">
        <v>10.080500000000001</v>
      </c>
      <c r="D626" s="154">
        <v>3.8609999999999998</v>
      </c>
      <c r="E626" s="154">
        <v>3.8929999999999998</v>
      </c>
      <c r="F626" s="154" t="s">
        <v>472</v>
      </c>
      <c r="G626" s="154">
        <v>1.2713000000000001</v>
      </c>
      <c r="H626" s="154" t="s">
        <v>472</v>
      </c>
      <c r="I626" s="154" t="s">
        <v>472</v>
      </c>
      <c r="J626" s="154"/>
    </row>
    <row r="627" spans="1:10">
      <c r="A627" s="164">
        <v>26416</v>
      </c>
      <c r="B627" s="154" t="s">
        <v>472</v>
      </c>
      <c r="C627" s="154">
        <v>10.0845</v>
      </c>
      <c r="D627" s="154">
        <v>3.8635000000000002</v>
      </c>
      <c r="E627" s="154">
        <v>3.8904999999999998</v>
      </c>
      <c r="F627" s="154" t="s">
        <v>472</v>
      </c>
      <c r="G627" s="154">
        <v>1.2694000000000001</v>
      </c>
      <c r="H627" s="154" t="s">
        <v>472</v>
      </c>
      <c r="I627" s="154" t="s">
        <v>472</v>
      </c>
      <c r="J627" s="154"/>
    </row>
    <row r="628" spans="1:10">
      <c r="A628" s="164">
        <v>26417</v>
      </c>
      <c r="B628" s="154" t="s">
        <v>472</v>
      </c>
      <c r="C628" s="154">
        <v>10.0825</v>
      </c>
      <c r="D628" s="154">
        <v>3.8614999999999999</v>
      </c>
      <c r="E628" s="154">
        <v>3.8919999999999999</v>
      </c>
      <c r="F628" s="154" t="s">
        <v>472</v>
      </c>
      <c r="G628" s="154">
        <v>1.2692000000000001</v>
      </c>
      <c r="H628" s="154" t="s">
        <v>472</v>
      </c>
      <c r="I628" s="154" t="s">
        <v>472</v>
      </c>
      <c r="J628" s="154"/>
    </row>
    <row r="629" spans="1:10">
      <c r="A629" s="164">
        <v>26420</v>
      </c>
      <c r="B629" s="154" t="s">
        <v>472</v>
      </c>
      <c r="C629" s="154" t="s">
        <v>472</v>
      </c>
      <c r="D629" s="154" t="s">
        <v>472</v>
      </c>
      <c r="E629" s="154" t="s">
        <v>472</v>
      </c>
      <c r="F629" s="154" t="s">
        <v>472</v>
      </c>
      <c r="G629" s="154" t="s">
        <v>472</v>
      </c>
      <c r="H629" s="154" t="s">
        <v>472</v>
      </c>
      <c r="I629" s="154" t="s">
        <v>472</v>
      </c>
      <c r="J629" s="154"/>
    </row>
    <row r="630" spans="1:10">
      <c r="A630" s="164">
        <v>26421</v>
      </c>
      <c r="B630" s="154" t="s">
        <v>472</v>
      </c>
      <c r="C630" s="154">
        <v>10.086499999999999</v>
      </c>
      <c r="D630" s="154">
        <v>3.8624999999999998</v>
      </c>
      <c r="E630" s="154">
        <v>3.887</v>
      </c>
      <c r="F630" s="154" t="s">
        <v>472</v>
      </c>
      <c r="G630" s="154">
        <v>1.2690000000000001</v>
      </c>
      <c r="H630" s="154" t="s">
        <v>472</v>
      </c>
      <c r="I630" s="154" t="s">
        <v>472</v>
      </c>
      <c r="J630" s="154"/>
    </row>
    <row r="631" spans="1:10">
      <c r="A631" s="164">
        <v>26422</v>
      </c>
      <c r="B631" s="154" t="s">
        <v>472</v>
      </c>
      <c r="C631" s="154">
        <v>10.0875</v>
      </c>
      <c r="D631" s="154">
        <v>3.863</v>
      </c>
      <c r="E631" s="154">
        <v>3.8875000000000002</v>
      </c>
      <c r="F631" s="154" t="s">
        <v>472</v>
      </c>
      <c r="G631" s="154">
        <v>1.2697000000000001</v>
      </c>
      <c r="H631" s="154" t="s">
        <v>472</v>
      </c>
      <c r="I631" s="154" t="s">
        <v>472</v>
      </c>
      <c r="J631" s="154"/>
    </row>
    <row r="632" spans="1:10">
      <c r="A632" s="164">
        <v>26423</v>
      </c>
      <c r="B632" s="154" t="s">
        <v>472</v>
      </c>
      <c r="C632" s="154">
        <v>10.077500000000001</v>
      </c>
      <c r="D632" s="154">
        <v>3.8689999999999998</v>
      </c>
      <c r="E632" s="154">
        <v>3.8885000000000001</v>
      </c>
      <c r="F632" s="154" t="s">
        <v>472</v>
      </c>
      <c r="G632" s="154">
        <v>1.2682</v>
      </c>
      <c r="H632" s="154" t="s">
        <v>472</v>
      </c>
      <c r="I632" s="154" t="s">
        <v>472</v>
      </c>
      <c r="J632" s="154"/>
    </row>
    <row r="633" spans="1:10">
      <c r="A633" s="164">
        <v>26424</v>
      </c>
      <c r="B633" s="154" t="s">
        <v>472</v>
      </c>
      <c r="C633" s="154">
        <v>10.080500000000001</v>
      </c>
      <c r="D633" s="154">
        <v>3.8624999999999998</v>
      </c>
      <c r="E633" s="154">
        <v>3.8935</v>
      </c>
      <c r="F633" s="154" t="s">
        <v>472</v>
      </c>
      <c r="G633" s="154">
        <v>1.2697000000000001</v>
      </c>
      <c r="H633" s="154" t="s">
        <v>472</v>
      </c>
      <c r="I633" s="154" t="s">
        <v>472</v>
      </c>
      <c r="J633" s="154"/>
    </row>
    <row r="634" spans="1:10">
      <c r="A634" s="164">
        <v>26427</v>
      </c>
      <c r="B634" s="154" t="s">
        <v>472</v>
      </c>
      <c r="C634" s="154">
        <v>10.084</v>
      </c>
      <c r="D634" s="154">
        <v>3.8632</v>
      </c>
      <c r="E634" s="154">
        <v>3.8925000000000001</v>
      </c>
      <c r="F634" s="154" t="s">
        <v>472</v>
      </c>
      <c r="G634" s="154">
        <v>1.266</v>
      </c>
      <c r="H634" s="154" t="s">
        <v>472</v>
      </c>
      <c r="I634" s="154" t="s">
        <v>472</v>
      </c>
      <c r="J634" s="154"/>
    </row>
    <row r="635" spans="1:10">
      <c r="A635" s="164">
        <v>26428</v>
      </c>
      <c r="B635" s="154" t="s">
        <v>472</v>
      </c>
      <c r="C635" s="154">
        <v>10.083500000000001</v>
      </c>
      <c r="D635" s="154">
        <v>3.8586999999999998</v>
      </c>
      <c r="E635" s="154">
        <v>3.8895</v>
      </c>
      <c r="F635" s="154" t="s">
        <v>472</v>
      </c>
      <c r="G635" s="154">
        <v>1.2654000000000001</v>
      </c>
      <c r="H635" s="154" t="s">
        <v>472</v>
      </c>
      <c r="I635" s="154" t="s">
        <v>472</v>
      </c>
      <c r="J635" s="154"/>
    </row>
    <row r="636" spans="1:10">
      <c r="A636" s="164">
        <v>26429</v>
      </c>
      <c r="B636" s="154" t="s">
        <v>472</v>
      </c>
      <c r="C636" s="154">
        <v>10.082000000000001</v>
      </c>
      <c r="D636" s="154">
        <v>3.8534999999999999</v>
      </c>
      <c r="E636" s="154">
        <v>3.8875000000000002</v>
      </c>
      <c r="F636" s="154" t="s">
        <v>472</v>
      </c>
      <c r="G636" s="154">
        <v>1.2696000000000001</v>
      </c>
      <c r="H636" s="154" t="s">
        <v>472</v>
      </c>
      <c r="I636" s="154" t="s">
        <v>472</v>
      </c>
      <c r="J636" s="154"/>
    </row>
    <row r="637" spans="1:10">
      <c r="A637" s="164">
        <v>26430</v>
      </c>
      <c r="B637" s="154" t="s">
        <v>472</v>
      </c>
      <c r="C637" s="154" t="s">
        <v>472</v>
      </c>
      <c r="D637" s="154" t="s">
        <v>472</v>
      </c>
      <c r="E637" s="154" t="s">
        <v>472</v>
      </c>
      <c r="F637" s="154" t="s">
        <v>472</v>
      </c>
      <c r="G637" s="154" t="s">
        <v>472</v>
      </c>
      <c r="H637" s="154" t="s">
        <v>472</v>
      </c>
      <c r="I637" s="154" t="s">
        <v>472</v>
      </c>
      <c r="J637" s="154"/>
    </row>
    <row r="638" spans="1:10">
      <c r="A638" s="164">
        <v>26431</v>
      </c>
      <c r="B638" s="154" t="s">
        <v>472</v>
      </c>
      <c r="C638" s="154">
        <v>10.087</v>
      </c>
      <c r="D638" s="154">
        <v>3.8618000000000001</v>
      </c>
      <c r="E638" s="154">
        <v>3.903</v>
      </c>
      <c r="F638" s="154" t="s">
        <v>472</v>
      </c>
      <c r="G638" s="154">
        <v>1.27</v>
      </c>
      <c r="H638" s="154" t="s">
        <v>472</v>
      </c>
      <c r="I638" s="154" t="s">
        <v>472</v>
      </c>
      <c r="J638" s="154"/>
    </row>
    <row r="639" spans="1:10">
      <c r="A639" s="164">
        <v>26434</v>
      </c>
      <c r="B639" s="154" t="s">
        <v>472</v>
      </c>
      <c r="C639" s="154">
        <v>10.089</v>
      </c>
      <c r="D639" s="154">
        <v>3.863</v>
      </c>
      <c r="E639" s="154">
        <v>3.9015</v>
      </c>
      <c r="F639" s="154" t="s">
        <v>472</v>
      </c>
      <c r="G639" s="154">
        <v>1.27</v>
      </c>
      <c r="H639" s="154" t="s">
        <v>472</v>
      </c>
      <c r="I639" s="154" t="s">
        <v>472</v>
      </c>
      <c r="J639" s="154"/>
    </row>
    <row r="640" spans="1:10">
      <c r="A640" s="164">
        <v>26435</v>
      </c>
      <c r="B640" s="154" t="s">
        <v>472</v>
      </c>
      <c r="C640" s="154">
        <v>10.101000000000001</v>
      </c>
      <c r="D640" s="154">
        <v>3.8677000000000001</v>
      </c>
      <c r="E640" s="154">
        <v>3.9020000000000001</v>
      </c>
      <c r="F640" s="154" t="s">
        <v>472</v>
      </c>
      <c r="G640" s="154">
        <v>1.2706</v>
      </c>
      <c r="H640" s="154" t="s">
        <v>472</v>
      </c>
      <c r="I640" s="154" t="s">
        <v>472</v>
      </c>
      <c r="J640" s="154"/>
    </row>
    <row r="641" spans="1:10">
      <c r="A641" s="164">
        <v>26436</v>
      </c>
      <c r="B641" s="154" t="s">
        <v>472</v>
      </c>
      <c r="C641" s="154">
        <v>10.0945</v>
      </c>
      <c r="D641" s="154">
        <v>3.8639999999999999</v>
      </c>
      <c r="E641" s="154">
        <v>3.9009999999999998</v>
      </c>
      <c r="F641" s="154" t="s">
        <v>472</v>
      </c>
      <c r="G641" s="154">
        <v>1.2686999999999999</v>
      </c>
      <c r="H641" s="154" t="s">
        <v>472</v>
      </c>
      <c r="I641" s="154" t="s">
        <v>472</v>
      </c>
      <c r="J641" s="154"/>
    </row>
    <row r="642" spans="1:10">
      <c r="A642" s="164">
        <v>26437</v>
      </c>
      <c r="B642" s="154" t="s">
        <v>472</v>
      </c>
      <c r="C642" s="154">
        <v>10.0975</v>
      </c>
      <c r="D642" s="154">
        <v>3.863</v>
      </c>
      <c r="E642" s="154">
        <v>3.9050000000000002</v>
      </c>
      <c r="F642" s="154" t="s">
        <v>472</v>
      </c>
      <c r="G642" s="154">
        <v>1.2685999999999999</v>
      </c>
      <c r="H642" s="154" t="s">
        <v>472</v>
      </c>
      <c r="I642" s="154" t="s">
        <v>472</v>
      </c>
      <c r="J642" s="154"/>
    </row>
    <row r="643" spans="1:10">
      <c r="A643" s="164">
        <v>26438</v>
      </c>
      <c r="B643" s="154" t="s">
        <v>472</v>
      </c>
      <c r="C643" s="154">
        <v>10.1</v>
      </c>
      <c r="D643" s="154">
        <v>3.8660000000000001</v>
      </c>
      <c r="E643" s="154">
        <v>3.9095</v>
      </c>
      <c r="F643" s="154" t="s">
        <v>472</v>
      </c>
      <c r="G643" s="154">
        <v>1.2704</v>
      </c>
      <c r="H643" s="154" t="s">
        <v>472</v>
      </c>
      <c r="I643" s="154" t="s">
        <v>472</v>
      </c>
      <c r="J643" s="154"/>
    </row>
    <row r="644" spans="1:10">
      <c r="A644" s="164">
        <v>26441</v>
      </c>
      <c r="B644" s="154" t="s">
        <v>472</v>
      </c>
      <c r="C644" s="154" t="s">
        <v>472</v>
      </c>
      <c r="D644" s="154" t="s">
        <v>472</v>
      </c>
      <c r="E644" s="154" t="s">
        <v>472</v>
      </c>
      <c r="F644" s="154" t="s">
        <v>472</v>
      </c>
      <c r="G644" s="154" t="s">
        <v>472</v>
      </c>
      <c r="H644" s="154" t="s">
        <v>472</v>
      </c>
      <c r="I644" s="154" t="s">
        <v>472</v>
      </c>
      <c r="J644" s="154"/>
    </row>
    <row r="645" spans="1:10">
      <c r="A645" s="164">
        <v>26442</v>
      </c>
      <c r="B645" s="154" t="s">
        <v>472</v>
      </c>
      <c r="C645" s="154">
        <v>10.089499999999999</v>
      </c>
      <c r="D645" s="154">
        <v>3.8614999999999999</v>
      </c>
      <c r="E645" s="154">
        <v>3.9074999999999998</v>
      </c>
      <c r="F645" s="154" t="s">
        <v>472</v>
      </c>
      <c r="G645" s="154">
        <v>1.2692999999999999</v>
      </c>
      <c r="H645" s="154" t="s">
        <v>472</v>
      </c>
      <c r="I645" s="154" t="s">
        <v>472</v>
      </c>
      <c r="J645" s="154"/>
    </row>
    <row r="646" spans="1:10">
      <c r="A646" s="164">
        <v>26443</v>
      </c>
      <c r="B646" s="154" t="s">
        <v>472</v>
      </c>
      <c r="C646" s="154">
        <v>10.076499999999999</v>
      </c>
      <c r="D646" s="154">
        <v>3.855</v>
      </c>
      <c r="E646" s="154">
        <v>3.9104999999999999</v>
      </c>
      <c r="F646" s="154" t="s">
        <v>472</v>
      </c>
      <c r="G646" s="154">
        <v>1.2667999999999999</v>
      </c>
      <c r="H646" s="154" t="s">
        <v>472</v>
      </c>
      <c r="I646" s="154" t="s">
        <v>472</v>
      </c>
      <c r="J646" s="154"/>
    </row>
    <row r="647" spans="1:10">
      <c r="A647" s="164">
        <v>26444</v>
      </c>
      <c r="B647" s="154" t="s">
        <v>472</v>
      </c>
      <c r="C647" s="154">
        <v>10.077500000000001</v>
      </c>
      <c r="D647" s="154">
        <v>3.8580000000000001</v>
      </c>
      <c r="E647" s="154">
        <v>3.9184999999999999</v>
      </c>
      <c r="F647" s="154" t="s">
        <v>472</v>
      </c>
      <c r="G647" s="154">
        <v>1.2674000000000001</v>
      </c>
      <c r="H647" s="154" t="s">
        <v>472</v>
      </c>
      <c r="I647" s="154" t="s">
        <v>472</v>
      </c>
      <c r="J647" s="154"/>
    </row>
    <row r="648" spans="1:10">
      <c r="A648" s="164">
        <v>26445</v>
      </c>
      <c r="B648" s="154" t="s">
        <v>472</v>
      </c>
      <c r="C648" s="154">
        <v>10.0725</v>
      </c>
      <c r="D648" s="154">
        <v>3.8570000000000002</v>
      </c>
      <c r="E648" s="154">
        <v>3.9184999999999999</v>
      </c>
      <c r="F648" s="154" t="s">
        <v>472</v>
      </c>
      <c r="G648" s="154">
        <v>1.2666999999999999</v>
      </c>
      <c r="H648" s="154" t="s">
        <v>472</v>
      </c>
      <c r="I648" s="154" t="s">
        <v>472</v>
      </c>
      <c r="J648" s="154"/>
    </row>
    <row r="649" spans="1:10">
      <c r="A649" s="164">
        <v>26448</v>
      </c>
      <c r="B649" s="154" t="s">
        <v>472</v>
      </c>
      <c r="C649" s="154">
        <v>10.057</v>
      </c>
      <c r="D649" s="154">
        <v>3.8494999999999999</v>
      </c>
      <c r="E649" s="154">
        <v>3.911</v>
      </c>
      <c r="F649" s="154" t="s">
        <v>472</v>
      </c>
      <c r="G649" s="154">
        <v>1.2623</v>
      </c>
      <c r="H649" s="154" t="s">
        <v>472</v>
      </c>
      <c r="I649" s="154" t="s">
        <v>472</v>
      </c>
      <c r="J649" s="154"/>
    </row>
    <row r="650" spans="1:10">
      <c r="A650" s="164">
        <v>26449</v>
      </c>
      <c r="B650" s="154" t="s">
        <v>472</v>
      </c>
      <c r="C650" s="154">
        <v>10.061500000000001</v>
      </c>
      <c r="D650" s="154">
        <v>3.8519999999999999</v>
      </c>
      <c r="E650" s="154">
        <v>3.9119999999999999</v>
      </c>
      <c r="F650" s="154" t="s">
        <v>472</v>
      </c>
      <c r="G650" s="154">
        <v>1.2631000000000001</v>
      </c>
      <c r="H650" s="154" t="s">
        <v>472</v>
      </c>
      <c r="I650" s="154" t="s">
        <v>472</v>
      </c>
      <c r="J650" s="154"/>
    </row>
    <row r="651" spans="1:10">
      <c r="A651" s="164">
        <v>26450</v>
      </c>
      <c r="B651" s="154" t="s">
        <v>472</v>
      </c>
      <c r="C651" s="154">
        <v>10.047499999999999</v>
      </c>
      <c r="D651" s="154">
        <v>3.8439999999999999</v>
      </c>
      <c r="E651" s="154">
        <v>3.9135</v>
      </c>
      <c r="F651" s="154" t="s">
        <v>472</v>
      </c>
      <c r="G651" s="154">
        <v>1.2612000000000001</v>
      </c>
      <c r="H651" s="154" t="s">
        <v>472</v>
      </c>
      <c r="I651" s="154" t="s">
        <v>472</v>
      </c>
      <c r="J651" s="154"/>
    </row>
    <row r="652" spans="1:10">
      <c r="A652" s="164">
        <v>26451</v>
      </c>
      <c r="B652" s="154" t="s">
        <v>472</v>
      </c>
      <c r="C652" s="154">
        <v>10.021000000000001</v>
      </c>
      <c r="D652" s="154">
        <v>3.8369999999999997</v>
      </c>
      <c r="E652" s="154">
        <v>3.9060000000000001</v>
      </c>
      <c r="F652" s="154" t="s">
        <v>472</v>
      </c>
      <c r="G652" s="154">
        <v>1.2606999999999999</v>
      </c>
      <c r="H652" s="154" t="s">
        <v>472</v>
      </c>
      <c r="I652" s="154" t="s">
        <v>472</v>
      </c>
      <c r="J652" s="154"/>
    </row>
    <row r="653" spans="1:10">
      <c r="A653" s="164">
        <v>26452</v>
      </c>
      <c r="B653" s="154" t="s">
        <v>472</v>
      </c>
      <c r="C653" s="154">
        <v>10.0175</v>
      </c>
      <c r="D653" s="154">
        <v>3.8355000000000001</v>
      </c>
      <c r="E653" s="154">
        <v>3.9074999999999998</v>
      </c>
      <c r="F653" s="154" t="s">
        <v>472</v>
      </c>
      <c r="G653" s="154">
        <v>1.2605999999999999</v>
      </c>
      <c r="H653" s="154" t="s">
        <v>472</v>
      </c>
      <c r="I653" s="154" t="s">
        <v>472</v>
      </c>
      <c r="J653" s="154"/>
    </row>
    <row r="654" spans="1:10">
      <c r="A654" s="164">
        <v>26455</v>
      </c>
      <c r="B654" s="154" t="s">
        <v>472</v>
      </c>
      <c r="C654" s="154">
        <v>10.025</v>
      </c>
      <c r="D654" s="154">
        <v>3.8384999999999998</v>
      </c>
      <c r="E654" s="154">
        <v>3.9165000000000001</v>
      </c>
      <c r="F654" s="154" t="s">
        <v>472</v>
      </c>
      <c r="G654" s="154">
        <v>1.2606999999999999</v>
      </c>
      <c r="H654" s="154" t="s">
        <v>472</v>
      </c>
      <c r="I654" s="154" t="s">
        <v>472</v>
      </c>
      <c r="J654" s="154"/>
    </row>
    <row r="655" spans="1:10">
      <c r="A655" s="164">
        <v>26456</v>
      </c>
      <c r="B655" s="154" t="s">
        <v>472</v>
      </c>
      <c r="C655" s="154">
        <v>10.036</v>
      </c>
      <c r="D655" s="154">
        <v>3.8443000000000001</v>
      </c>
      <c r="E655" s="154">
        <v>3.927</v>
      </c>
      <c r="F655" s="154" t="s">
        <v>472</v>
      </c>
      <c r="G655" s="154">
        <v>1.2626999999999999</v>
      </c>
      <c r="H655" s="154" t="s">
        <v>472</v>
      </c>
      <c r="I655" s="154" t="s">
        <v>472</v>
      </c>
      <c r="J655" s="154"/>
    </row>
    <row r="656" spans="1:10">
      <c r="A656" s="164">
        <v>26457</v>
      </c>
      <c r="B656" s="154" t="s">
        <v>472</v>
      </c>
      <c r="C656" s="154">
        <v>10.0175</v>
      </c>
      <c r="D656" s="154">
        <v>3.8346999999999998</v>
      </c>
      <c r="E656" s="154">
        <v>3.9169999999999998</v>
      </c>
      <c r="F656" s="154" t="s">
        <v>472</v>
      </c>
      <c r="G656" s="154">
        <v>1.2597</v>
      </c>
      <c r="H656" s="154" t="s">
        <v>472</v>
      </c>
      <c r="I656" s="154" t="s">
        <v>472</v>
      </c>
      <c r="J656" s="154"/>
    </row>
    <row r="657" spans="1:10">
      <c r="A657" s="164">
        <v>26458</v>
      </c>
      <c r="B657" s="154" t="s">
        <v>472</v>
      </c>
      <c r="C657" s="154">
        <v>9.9990000000000006</v>
      </c>
      <c r="D657" s="154">
        <v>3.8289999999999997</v>
      </c>
      <c r="E657" s="154">
        <v>3.9180000000000001</v>
      </c>
      <c r="F657" s="154" t="s">
        <v>472</v>
      </c>
      <c r="G657" s="154">
        <v>1.2591000000000001</v>
      </c>
      <c r="H657" s="154" t="s">
        <v>472</v>
      </c>
      <c r="I657" s="154" t="s">
        <v>472</v>
      </c>
      <c r="J657" s="154"/>
    </row>
    <row r="658" spans="1:10">
      <c r="A658" s="164">
        <v>26459</v>
      </c>
      <c r="B658" s="154" t="s">
        <v>472</v>
      </c>
      <c r="C658" s="154">
        <v>10</v>
      </c>
      <c r="D658" s="154">
        <v>3.8304999999999998</v>
      </c>
      <c r="E658" s="154">
        <v>3.93</v>
      </c>
      <c r="F658" s="154" t="s">
        <v>472</v>
      </c>
      <c r="G658" s="154">
        <v>1.2593000000000001</v>
      </c>
      <c r="H658" s="154" t="s">
        <v>472</v>
      </c>
      <c r="I658" s="154" t="s">
        <v>472</v>
      </c>
      <c r="J658" s="154"/>
    </row>
    <row r="659" spans="1:10">
      <c r="A659" s="164">
        <v>26462</v>
      </c>
      <c r="B659" s="154" t="s">
        <v>472</v>
      </c>
      <c r="C659" s="154">
        <v>10.003</v>
      </c>
      <c r="D659" s="154">
        <v>3.8317999999999999</v>
      </c>
      <c r="E659" s="154">
        <v>3.923</v>
      </c>
      <c r="F659" s="154" t="s">
        <v>472</v>
      </c>
      <c r="G659" s="154">
        <v>1.2586999999999999</v>
      </c>
      <c r="H659" s="154" t="s">
        <v>472</v>
      </c>
      <c r="I659" s="154" t="s">
        <v>472</v>
      </c>
      <c r="J659" s="154"/>
    </row>
    <row r="660" spans="1:10">
      <c r="A660" s="164">
        <v>26463</v>
      </c>
      <c r="B660" s="154" t="s">
        <v>472</v>
      </c>
      <c r="C660" s="154">
        <v>9.9644999999999992</v>
      </c>
      <c r="D660" s="154">
        <v>3.8212000000000002</v>
      </c>
      <c r="E660" s="154">
        <v>3.907</v>
      </c>
      <c r="F660" s="154" t="s">
        <v>472</v>
      </c>
      <c r="G660" s="154">
        <v>1.2565</v>
      </c>
      <c r="H660" s="154" t="s">
        <v>472</v>
      </c>
      <c r="I660" s="154" t="s">
        <v>472</v>
      </c>
      <c r="J660" s="154"/>
    </row>
    <row r="661" spans="1:10">
      <c r="A661" s="164">
        <v>26464</v>
      </c>
      <c r="B661" s="154" t="s">
        <v>472</v>
      </c>
      <c r="C661" s="154">
        <v>9.9559999999999995</v>
      </c>
      <c r="D661" s="154">
        <v>3.8172000000000001</v>
      </c>
      <c r="E661" s="154">
        <v>3.9095</v>
      </c>
      <c r="F661" s="154" t="s">
        <v>472</v>
      </c>
      <c r="G661" s="154">
        <v>1.256</v>
      </c>
      <c r="H661" s="154" t="s">
        <v>472</v>
      </c>
      <c r="I661" s="154" t="s">
        <v>472</v>
      </c>
      <c r="J661" s="154"/>
    </row>
    <row r="662" spans="1:10">
      <c r="A662" s="164">
        <v>26465</v>
      </c>
      <c r="B662" s="154" t="s">
        <v>472</v>
      </c>
      <c r="C662" s="154">
        <v>9.9604999999999997</v>
      </c>
      <c r="D662" s="154">
        <v>3.8205</v>
      </c>
      <c r="E662" s="154">
        <v>3.9184999999999999</v>
      </c>
      <c r="F662" s="154" t="s">
        <v>472</v>
      </c>
      <c r="G662" s="154">
        <v>1.2563</v>
      </c>
      <c r="H662" s="154" t="s">
        <v>472</v>
      </c>
      <c r="I662" s="154" t="s">
        <v>472</v>
      </c>
      <c r="J662" s="154"/>
    </row>
    <row r="663" spans="1:10">
      <c r="A663" s="164">
        <v>26466</v>
      </c>
      <c r="B663" s="154" t="s">
        <v>472</v>
      </c>
      <c r="C663" s="154">
        <v>9.8834999999999997</v>
      </c>
      <c r="D663" s="154">
        <v>3.8054999999999999</v>
      </c>
      <c r="E663" s="154">
        <v>3.8984999999999999</v>
      </c>
      <c r="F663" s="154" t="s">
        <v>472</v>
      </c>
      <c r="G663" s="154">
        <v>1.2518</v>
      </c>
      <c r="H663" s="154" t="s">
        <v>472</v>
      </c>
      <c r="I663" s="154" t="s">
        <v>472</v>
      </c>
      <c r="J663" s="154"/>
    </row>
    <row r="664" spans="1:10">
      <c r="A664" s="164">
        <v>26469</v>
      </c>
      <c r="B664" s="154" t="s">
        <v>472</v>
      </c>
      <c r="C664" s="154">
        <v>9.8665000000000003</v>
      </c>
      <c r="D664" s="154">
        <v>3.8052000000000001</v>
      </c>
      <c r="E664" s="154">
        <v>3.8935</v>
      </c>
      <c r="F664" s="154" t="s">
        <v>472</v>
      </c>
      <c r="G664" s="154">
        <v>1.2518</v>
      </c>
      <c r="H664" s="154" t="s">
        <v>472</v>
      </c>
      <c r="I664" s="154" t="s">
        <v>472</v>
      </c>
      <c r="J664" s="154"/>
    </row>
    <row r="665" spans="1:10">
      <c r="A665" s="164">
        <v>26470</v>
      </c>
      <c r="B665" s="154" t="s">
        <v>472</v>
      </c>
      <c r="C665" s="154">
        <v>9.8189999999999991</v>
      </c>
      <c r="D665" s="154">
        <v>3.7974999999999999</v>
      </c>
      <c r="E665" s="154">
        <v>3.8795000000000002</v>
      </c>
      <c r="F665" s="154" t="s">
        <v>472</v>
      </c>
      <c r="G665" s="154">
        <v>1.2505999999999999</v>
      </c>
      <c r="H665" s="154" t="s">
        <v>472</v>
      </c>
      <c r="I665" s="154" t="s">
        <v>472</v>
      </c>
      <c r="J665" s="154"/>
    </row>
    <row r="666" spans="1:10">
      <c r="A666" s="164">
        <v>26471</v>
      </c>
      <c r="B666" s="154" t="s">
        <v>472</v>
      </c>
      <c r="C666" s="154">
        <v>9.8194999999999997</v>
      </c>
      <c r="D666" s="154">
        <v>3.7978000000000001</v>
      </c>
      <c r="E666" s="154">
        <v>3.8685</v>
      </c>
      <c r="F666" s="154" t="s">
        <v>472</v>
      </c>
      <c r="G666" s="154">
        <v>1.2538</v>
      </c>
      <c r="H666" s="154" t="s">
        <v>472</v>
      </c>
      <c r="I666" s="154" t="s">
        <v>472</v>
      </c>
      <c r="J666" s="154"/>
    </row>
    <row r="667" spans="1:10">
      <c r="A667" s="164">
        <v>26472</v>
      </c>
      <c r="B667" s="154" t="s">
        <v>472</v>
      </c>
      <c r="C667" s="154">
        <v>9.7044999999999995</v>
      </c>
      <c r="D667" s="154">
        <v>3.774</v>
      </c>
      <c r="E667" s="154">
        <v>3.8405</v>
      </c>
      <c r="F667" s="154" t="s">
        <v>472</v>
      </c>
      <c r="G667" s="154">
        <v>1.2487999999999999</v>
      </c>
      <c r="H667" s="154" t="s">
        <v>472</v>
      </c>
      <c r="I667" s="154" t="s">
        <v>472</v>
      </c>
      <c r="J667" s="154"/>
    </row>
    <row r="668" spans="1:10">
      <c r="A668" s="164">
        <v>26473</v>
      </c>
      <c r="B668" s="154" t="s">
        <v>472</v>
      </c>
      <c r="C668" s="154" t="s">
        <v>472</v>
      </c>
      <c r="D668" s="154" t="s">
        <v>472</v>
      </c>
      <c r="E668" s="154" t="s">
        <v>472</v>
      </c>
      <c r="F668" s="154" t="s">
        <v>472</v>
      </c>
      <c r="G668" s="154" t="s">
        <v>472</v>
      </c>
      <c r="H668" s="154" t="s">
        <v>472</v>
      </c>
      <c r="I668" s="154" t="s">
        <v>472</v>
      </c>
      <c r="J668" s="154"/>
    </row>
    <row r="669" spans="1:10">
      <c r="A669" s="164">
        <v>26476</v>
      </c>
      <c r="B669" s="154" t="s">
        <v>472</v>
      </c>
      <c r="C669" s="154" t="s">
        <v>472</v>
      </c>
      <c r="D669" s="154" t="s">
        <v>472</v>
      </c>
      <c r="E669" s="154" t="s">
        <v>472</v>
      </c>
      <c r="F669" s="154" t="s">
        <v>472</v>
      </c>
      <c r="G669" s="154" t="s">
        <v>472</v>
      </c>
      <c r="H669" s="154" t="s">
        <v>472</v>
      </c>
      <c r="I669" s="154" t="s">
        <v>472</v>
      </c>
      <c r="J669" s="154"/>
    </row>
    <row r="670" spans="1:10">
      <c r="A670" s="164">
        <v>26477</v>
      </c>
      <c r="B670" s="154" t="s">
        <v>472</v>
      </c>
      <c r="C670" s="154" t="s">
        <v>472</v>
      </c>
      <c r="D670" s="154" t="s">
        <v>472</v>
      </c>
      <c r="E670" s="154" t="s">
        <v>472</v>
      </c>
      <c r="F670" s="154" t="s">
        <v>472</v>
      </c>
      <c r="G670" s="154" t="s">
        <v>472</v>
      </c>
      <c r="H670" s="154" t="s">
        <v>472</v>
      </c>
      <c r="I670" s="154" t="s">
        <v>472</v>
      </c>
      <c r="J670" s="154"/>
    </row>
    <row r="671" spans="1:10">
      <c r="A671" s="164">
        <v>26478</v>
      </c>
      <c r="B671" s="154" t="s">
        <v>472</v>
      </c>
      <c r="C671" s="154" t="s">
        <v>472</v>
      </c>
      <c r="D671" s="154" t="s">
        <v>472</v>
      </c>
      <c r="E671" s="154" t="s">
        <v>472</v>
      </c>
      <c r="F671" s="154" t="s">
        <v>472</v>
      </c>
      <c r="G671" s="154" t="s">
        <v>472</v>
      </c>
      <c r="H671" s="154" t="s">
        <v>472</v>
      </c>
      <c r="I671" s="154" t="s">
        <v>472</v>
      </c>
      <c r="J671" s="154"/>
    </row>
    <row r="672" spans="1:10">
      <c r="A672" s="164">
        <v>26479</v>
      </c>
      <c r="B672" s="154" t="s">
        <v>472</v>
      </c>
      <c r="C672" s="154" t="s">
        <v>472</v>
      </c>
      <c r="D672" s="154" t="s">
        <v>472</v>
      </c>
      <c r="E672" s="154" t="s">
        <v>472</v>
      </c>
      <c r="F672" s="154" t="s">
        <v>472</v>
      </c>
      <c r="G672" s="154" t="s">
        <v>472</v>
      </c>
      <c r="H672" s="154" t="s">
        <v>472</v>
      </c>
      <c r="I672" s="154" t="s">
        <v>472</v>
      </c>
      <c r="J672" s="154"/>
    </row>
    <row r="673" spans="1:10">
      <c r="A673" s="164">
        <v>26480</v>
      </c>
      <c r="B673" s="154" t="s">
        <v>472</v>
      </c>
      <c r="C673" s="154" t="s">
        <v>472</v>
      </c>
      <c r="D673" s="154" t="s">
        <v>472</v>
      </c>
      <c r="E673" s="154" t="s">
        <v>472</v>
      </c>
      <c r="F673" s="154" t="s">
        <v>472</v>
      </c>
      <c r="G673" s="154" t="s">
        <v>472</v>
      </c>
      <c r="H673" s="154" t="s">
        <v>472</v>
      </c>
      <c r="I673" s="154" t="s">
        <v>472</v>
      </c>
      <c r="J673" s="154"/>
    </row>
    <row r="674" spans="1:10">
      <c r="A674" s="164">
        <v>26483</v>
      </c>
      <c r="B674" s="154" t="s">
        <v>472</v>
      </c>
      <c r="C674" s="154">
        <v>9.1445000000000007</v>
      </c>
      <c r="D674" s="154">
        <v>3.7534999999999998</v>
      </c>
      <c r="E674" s="154">
        <v>3.8079999999999998</v>
      </c>
      <c r="F674" s="154" t="s">
        <v>472</v>
      </c>
      <c r="G674" s="154">
        <v>1.2454000000000001</v>
      </c>
      <c r="H674" s="154" t="s">
        <v>472</v>
      </c>
      <c r="I674" s="154" t="s">
        <v>472</v>
      </c>
      <c r="J674" s="154"/>
    </row>
    <row r="675" spans="1:10">
      <c r="A675" s="164">
        <v>26484</v>
      </c>
      <c r="B675" s="154" t="s">
        <v>472</v>
      </c>
      <c r="C675" s="154">
        <v>9.0549999999999997</v>
      </c>
      <c r="D675" s="154">
        <v>3.7534999999999998</v>
      </c>
      <c r="E675" s="154">
        <v>3.8090000000000002</v>
      </c>
      <c r="F675" s="154" t="s">
        <v>472</v>
      </c>
      <c r="G675" s="154">
        <v>1.2464999999999999</v>
      </c>
      <c r="H675" s="154" t="s">
        <v>472</v>
      </c>
      <c r="I675" s="154" t="s">
        <v>472</v>
      </c>
      <c r="J675" s="154"/>
    </row>
    <row r="676" spans="1:10">
      <c r="A676" s="164">
        <v>26485</v>
      </c>
      <c r="B676" s="154" t="s">
        <v>472</v>
      </c>
      <c r="C676" s="154">
        <v>9.1195000000000004</v>
      </c>
      <c r="D676" s="154">
        <v>3.7549999999999999</v>
      </c>
      <c r="E676" s="154">
        <v>3.8174999999999999</v>
      </c>
      <c r="F676" s="154" t="s">
        <v>472</v>
      </c>
      <c r="G676" s="154">
        <v>1.2469999999999999</v>
      </c>
      <c r="H676" s="154" t="s">
        <v>472</v>
      </c>
      <c r="I676" s="154" t="s">
        <v>472</v>
      </c>
      <c r="J676" s="154"/>
    </row>
    <row r="677" spans="1:10">
      <c r="A677" s="164">
        <v>26486</v>
      </c>
      <c r="B677" s="154" t="s">
        <v>472</v>
      </c>
      <c r="C677" s="154">
        <v>9.1609999999999996</v>
      </c>
      <c r="D677" s="154">
        <v>3.7589999999999999</v>
      </c>
      <c r="E677" s="154">
        <v>3.8205</v>
      </c>
      <c r="F677" s="154" t="s">
        <v>472</v>
      </c>
      <c r="G677" s="154">
        <v>1.2494000000000001</v>
      </c>
      <c r="H677" s="154" t="s">
        <v>472</v>
      </c>
      <c r="I677" s="154" t="s">
        <v>472</v>
      </c>
      <c r="J677" s="154"/>
    </row>
    <row r="678" spans="1:10">
      <c r="A678" s="164">
        <v>26487</v>
      </c>
      <c r="B678" s="154" t="s">
        <v>472</v>
      </c>
      <c r="C678" s="154">
        <v>9.1334999999999997</v>
      </c>
      <c r="D678" s="154">
        <v>3.7565</v>
      </c>
      <c r="E678" s="154">
        <v>3.8134999999999999</v>
      </c>
      <c r="F678" s="154" t="s">
        <v>472</v>
      </c>
      <c r="G678" s="154">
        <v>1.2469999999999999</v>
      </c>
      <c r="H678" s="154" t="s">
        <v>472</v>
      </c>
      <c r="I678" s="154" t="s">
        <v>472</v>
      </c>
      <c r="J678" s="154"/>
    </row>
    <row r="679" spans="1:10">
      <c r="A679" s="164">
        <v>26490</v>
      </c>
      <c r="B679" s="154" t="s">
        <v>472</v>
      </c>
      <c r="C679" s="154">
        <v>9.1489999999999991</v>
      </c>
      <c r="D679" s="154">
        <v>3.7549999999999999</v>
      </c>
      <c r="E679" s="154">
        <v>3.8085</v>
      </c>
      <c r="F679" s="154" t="s">
        <v>472</v>
      </c>
      <c r="G679" s="154">
        <v>1.2469999999999999</v>
      </c>
      <c r="H679" s="154" t="s">
        <v>472</v>
      </c>
      <c r="I679" s="154" t="s">
        <v>472</v>
      </c>
      <c r="J679" s="154"/>
    </row>
    <row r="680" spans="1:10">
      <c r="A680" s="164">
        <v>26491</v>
      </c>
      <c r="B680" s="154" t="s">
        <v>472</v>
      </c>
      <c r="C680" s="154">
        <v>9.1639999999999997</v>
      </c>
      <c r="D680" s="154">
        <v>3.7547000000000001</v>
      </c>
      <c r="E680" s="154">
        <v>3.8109999999999999</v>
      </c>
      <c r="F680" s="154" t="s">
        <v>472</v>
      </c>
      <c r="G680" s="154">
        <v>1.2465999999999999</v>
      </c>
      <c r="H680" s="154" t="s">
        <v>472</v>
      </c>
      <c r="I680" s="154" t="s">
        <v>472</v>
      </c>
      <c r="J680" s="154"/>
    </row>
    <row r="681" spans="1:10">
      <c r="A681" s="164">
        <v>26492</v>
      </c>
      <c r="B681" s="154" t="s">
        <v>472</v>
      </c>
      <c r="C681" s="154">
        <v>9.1720000000000006</v>
      </c>
      <c r="D681" s="154">
        <v>3.7534999999999998</v>
      </c>
      <c r="E681" s="154">
        <v>3.8170000000000002</v>
      </c>
      <c r="F681" s="154" t="s">
        <v>472</v>
      </c>
      <c r="G681" s="154">
        <v>1.2464</v>
      </c>
      <c r="H681" s="154" t="s">
        <v>472</v>
      </c>
      <c r="I681" s="154" t="s">
        <v>472</v>
      </c>
      <c r="J681" s="154"/>
    </row>
    <row r="682" spans="1:10">
      <c r="A682" s="164">
        <v>26493</v>
      </c>
      <c r="B682" s="154" t="s">
        <v>472</v>
      </c>
      <c r="C682" s="154">
        <v>9.1925000000000008</v>
      </c>
      <c r="D682" s="154">
        <v>3.7534999999999998</v>
      </c>
      <c r="E682" s="154">
        <v>3.8165</v>
      </c>
      <c r="F682" s="154" t="s">
        <v>472</v>
      </c>
      <c r="G682" s="154">
        <v>1.2464</v>
      </c>
      <c r="H682" s="154" t="s">
        <v>472</v>
      </c>
      <c r="I682" s="154" t="s">
        <v>472</v>
      </c>
      <c r="J682" s="154"/>
    </row>
    <row r="683" spans="1:10">
      <c r="A683" s="164">
        <v>26494</v>
      </c>
      <c r="B683" s="154" t="s">
        <v>472</v>
      </c>
      <c r="C683" s="154">
        <v>9.2420000000000009</v>
      </c>
      <c r="D683" s="154">
        <v>3.7534999999999998</v>
      </c>
      <c r="E683" s="154">
        <v>3.8195000000000001</v>
      </c>
      <c r="F683" s="154" t="s">
        <v>472</v>
      </c>
      <c r="G683" s="154">
        <v>1.2464</v>
      </c>
      <c r="H683" s="154" t="s">
        <v>472</v>
      </c>
      <c r="I683" s="154" t="s">
        <v>472</v>
      </c>
      <c r="J683" s="154"/>
    </row>
    <row r="684" spans="1:10">
      <c r="A684" s="164">
        <v>26497</v>
      </c>
      <c r="B684" s="154" t="s">
        <v>472</v>
      </c>
      <c r="C684" s="154">
        <v>9.202</v>
      </c>
      <c r="D684" s="154">
        <v>3.7534999999999998</v>
      </c>
      <c r="E684" s="154">
        <v>3.8170000000000002</v>
      </c>
      <c r="F684" s="154" t="s">
        <v>472</v>
      </c>
      <c r="G684" s="154">
        <v>1.2465999999999999</v>
      </c>
      <c r="H684" s="154" t="s">
        <v>472</v>
      </c>
      <c r="I684" s="154" t="s">
        <v>472</v>
      </c>
      <c r="J684" s="154"/>
    </row>
    <row r="685" spans="1:10">
      <c r="A685" s="164">
        <v>26498</v>
      </c>
      <c r="B685" s="154" t="s">
        <v>472</v>
      </c>
      <c r="C685" s="154">
        <v>9.1585000000000001</v>
      </c>
      <c r="D685" s="154">
        <v>3.7574999999999998</v>
      </c>
      <c r="E685" s="154">
        <v>3.819</v>
      </c>
      <c r="F685" s="154" t="s">
        <v>472</v>
      </c>
      <c r="G685" s="154">
        <v>1.2479</v>
      </c>
      <c r="H685" s="154" t="s">
        <v>472</v>
      </c>
      <c r="I685" s="154" t="s">
        <v>472</v>
      </c>
      <c r="J685" s="154"/>
    </row>
    <row r="686" spans="1:10">
      <c r="A686" s="164">
        <v>26499</v>
      </c>
      <c r="B686" s="154" t="s">
        <v>472</v>
      </c>
      <c r="C686" s="154">
        <v>9.218</v>
      </c>
      <c r="D686" s="154">
        <v>3.7664999999999997</v>
      </c>
      <c r="E686" s="154">
        <v>3.8294999999999999</v>
      </c>
      <c r="F686" s="154" t="s">
        <v>472</v>
      </c>
      <c r="G686" s="154">
        <v>1.2496</v>
      </c>
      <c r="H686" s="154" t="s">
        <v>472</v>
      </c>
      <c r="I686" s="154" t="s">
        <v>472</v>
      </c>
      <c r="J686" s="154"/>
    </row>
    <row r="687" spans="1:10">
      <c r="A687" s="164">
        <v>26500</v>
      </c>
      <c r="B687" s="154" t="s">
        <v>472</v>
      </c>
      <c r="C687" s="154">
        <v>9.2515000000000001</v>
      </c>
      <c r="D687" s="154">
        <v>3.7890000000000001</v>
      </c>
      <c r="E687" s="154">
        <v>3.8525</v>
      </c>
      <c r="F687" s="154" t="s">
        <v>472</v>
      </c>
      <c r="G687" s="154">
        <v>1.2579</v>
      </c>
      <c r="H687" s="154" t="s">
        <v>472</v>
      </c>
      <c r="I687" s="154" t="s">
        <v>472</v>
      </c>
      <c r="J687" s="154"/>
    </row>
    <row r="688" spans="1:10">
      <c r="A688" s="164">
        <v>26501</v>
      </c>
      <c r="B688" s="154" t="s">
        <v>472</v>
      </c>
      <c r="C688" s="154">
        <v>9.2285000000000004</v>
      </c>
      <c r="D688" s="154">
        <v>3.77</v>
      </c>
      <c r="E688" s="154">
        <v>3.8315000000000001</v>
      </c>
      <c r="F688" s="154" t="s">
        <v>472</v>
      </c>
      <c r="G688" s="154">
        <v>1.252</v>
      </c>
      <c r="H688" s="154" t="s">
        <v>472</v>
      </c>
      <c r="I688" s="154" t="s">
        <v>472</v>
      </c>
      <c r="J688" s="154"/>
    </row>
    <row r="689" spans="1:10">
      <c r="A689" s="164">
        <v>26504</v>
      </c>
      <c r="B689" s="154" t="s">
        <v>472</v>
      </c>
      <c r="C689" s="154">
        <v>9.2345000000000006</v>
      </c>
      <c r="D689" s="154">
        <v>3.7800000000000002</v>
      </c>
      <c r="E689" s="154">
        <v>3.839</v>
      </c>
      <c r="F689" s="154" t="s">
        <v>472</v>
      </c>
      <c r="G689" s="154">
        <v>1.2554000000000001</v>
      </c>
      <c r="H689" s="154" t="s">
        <v>472</v>
      </c>
      <c r="I689" s="154" t="s">
        <v>472</v>
      </c>
      <c r="J689" s="154"/>
    </row>
    <row r="690" spans="1:10">
      <c r="A690" s="164">
        <v>26505</v>
      </c>
      <c r="B690" s="154" t="s">
        <v>472</v>
      </c>
      <c r="C690" s="154">
        <v>9.2324999999999999</v>
      </c>
      <c r="D690" s="154">
        <v>3.7765</v>
      </c>
      <c r="E690" s="154">
        <v>3.835</v>
      </c>
      <c r="F690" s="154" t="s">
        <v>472</v>
      </c>
      <c r="G690" s="154">
        <v>1.2542</v>
      </c>
      <c r="H690" s="154" t="s">
        <v>472</v>
      </c>
      <c r="I690" s="154" t="s">
        <v>472</v>
      </c>
      <c r="J690" s="154"/>
    </row>
    <row r="691" spans="1:10">
      <c r="A691" s="164">
        <v>26506</v>
      </c>
      <c r="B691" s="154" t="s">
        <v>472</v>
      </c>
      <c r="C691" s="154">
        <v>9.2349999999999994</v>
      </c>
      <c r="D691" s="154">
        <v>3.7730000000000001</v>
      </c>
      <c r="E691" s="154">
        <v>3.8330000000000002</v>
      </c>
      <c r="F691" s="154" t="s">
        <v>472</v>
      </c>
      <c r="G691" s="154">
        <v>1.2530999999999999</v>
      </c>
      <c r="H691" s="154" t="s">
        <v>472</v>
      </c>
      <c r="I691" s="154" t="s">
        <v>472</v>
      </c>
      <c r="J691" s="154"/>
    </row>
    <row r="692" spans="1:10">
      <c r="A692" s="164">
        <v>26507</v>
      </c>
      <c r="B692" s="154" t="s">
        <v>472</v>
      </c>
      <c r="C692" s="154">
        <v>9.2479999999999993</v>
      </c>
      <c r="D692" s="154">
        <v>3.7734999999999999</v>
      </c>
      <c r="E692" s="154">
        <v>3.8355000000000001</v>
      </c>
      <c r="F692" s="154" t="s">
        <v>472</v>
      </c>
      <c r="G692" s="154">
        <v>1.2532000000000001</v>
      </c>
      <c r="H692" s="154" t="s">
        <v>472</v>
      </c>
      <c r="I692" s="154" t="s">
        <v>472</v>
      </c>
      <c r="J692" s="154"/>
    </row>
    <row r="693" spans="1:10">
      <c r="A693" s="164">
        <v>26508</v>
      </c>
      <c r="B693" s="154" t="s">
        <v>472</v>
      </c>
      <c r="C693" s="154">
        <v>9.2360000000000007</v>
      </c>
      <c r="D693" s="154">
        <v>3.7734999999999999</v>
      </c>
      <c r="E693" s="154">
        <v>3.8384999999999998</v>
      </c>
      <c r="F693" s="154" t="s">
        <v>472</v>
      </c>
      <c r="G693" s="154">
        <v>1.2532000000000001</v>
      </c>
      <c r="H693" s="154" t="s">
        <v>472</v>
      </c>
      <c r="I693" s="154" t="s">
        <v>472</v>
      </c>
      <c r="J693" s="154"/>
    </row>
    <row r="694" spans="1:10">
      <c r="A694" s="164">
        <v>26511</v>
      </c>
      <c r="B694" s="154" t="s">
        <v>472</v>
      </c>
      <c r="C694" s="154">
        <v>9.2434999999999992</v>
      </c>
      <c r="D694" s="154">
        <v>3.7732000000000001</v>
      </c>
      <c r="E694" s="154">
        <v>3.8374999999999999</v>
      </c>
      <c r="F694" s="154" t="s">
        <v>472</v>
      </c>
      <c r="G694" s="154">
        <v>1.2530999999999999</v>
      </c>
      <c r="H694" s="154" t="s">
        <v>472</v>
      </c>
      <c r="I694" s="154" t="s">
        <v>472</v>
      </c>
      <c r="J694" s="154"/>
    </row>
    <row r="695" spans="1:10">
      <c r="A695" s="164">
        <v>26512</v>
      </c>
      <c r="B695" s="154" t="s">
        <v>472</v>
      </c>
      <c r="C695" s="154" t="s">
        <v>472</v>
      </c>
      <c r="D695" s="154" t="s">
        <v>472</v>
      </c>
      <c r="E695" s="154" t="s">
        <v>472</v>
      </c>
      <c r="F695" s="154" t="s">
        <v>472</v>
      </c>
      <c r="G695" s="154" t="s">
        <v>472</v>
      </c>
      <c r="H695" s="154" t="s">
        <v>472</v>
      </c>
      <c r="I695" s="154" t="s">
        <v>472</v>
      </c>
      <c r="J695" s="154"/>
    </row>
    <row r="696" spans="1:10">
      <c r="A696" s="164">
        <v>26513</v>
      </c>
      <c r="B696" s="154" t="s">
        <v>472</v>
      </c>
      <c r="C696" s="154">
        <v>9.2439999999999998</v>
      </c>
      <c r="D696" s="154">
        <v>3.7744999999999997</v>
      </c>
      <c r="E696" s="154">
        <v>3.8395000000000001</v>
      </c>
      <c r="F696" s="154" t="s">
        <v>472</v>
      </c>
      <c r="G696" s="154">
        <v>1.2537</v>
      </c>
      <c r="H696" s="154" t="s">
        <v>472</v>
      </c>
      <c r="I696" s="154" t="s">
        <v>472</v>
      </c>
      <c r="J696" s="154"/>
    </row>
    <row r="697" spans="1:10">
      <c r="A697" s="164">
        <v>26514</v>
      </c>
      <c r="B697" s="154" t="s">
        <v>472</v>
      </c>
      <c r="C697" s="154">
        <v>9.2635000000000005</v>
      </c>
      <c r="D697" s="154">
        <v>3.7814999999999999</v>
      </c>
      <c r="E697" s="154">
        <v>3.8464999999999998</v>
      </c>
      <c r="F697" s="154" t="s">
        <v>472</v>
      </c>
      <c r="G697" s="154">
        <v>1.2559</v>
      </c>
      <c r="H697" s="154" t="s">
        <v>472</v>
      </c>
      <c r="I697" s="154" t="s">
        <v>472</v>
      </c>
      <c r="J697" s="154"/>
    </row>
    <row r="698" spans="1:10">
      <c r="A698" s="164">
        <v>26515</v>
      </c>
      <c r="B698" s="154" t="s">
        <v>472</v>
      </c>
      <c r="C698" s="154">
        <v>9.2539999999999996</v>
      </c>
      <c r="D698" s="154">
        <v>3.7772999999999999</v>
      </c>
      <c r="E698" s="154">
        <v>3.847</v>
      </c>
      <c r="F698" s="154" t="s">
        <v>472</v>
      </c>
      <c r="G698" s="154">
        <v>1.2544999999999999</v>
      </c>
      <c r="H698" s="154" t="s">
        <v>472</v>
      </c>
      <c r="I698" s="154" t="s">
        <v>472</v>
      </c>
      <c r="J698" s="154"/>
    </row>
    <row r="699" spans="1:10">
      <c r="A699" s="164">
        <v>26518</v>
      </c>
      <c r="B699" s="154" t="s">
        <v>472</v>
      </c>
      <c r="C699" s="154">
        <v>9.2535000000000007</v>
      </c>
      <c r="D699" s="154">
        <v>3.7765</v>
      </c>
      <c r="E699" s="154">
        <v>3.8454999999999999</v>
      </c>
      <c r="F699" s="154" t="s">
        <v>472</v>
      </c>
      <c r="G699" s="154">
        <v>1.2542</v>
      </c>
      <c r="H699" s="154" t="s">
        <v>472</v>
      </c>
      <c r="I699" s="154" t="s">
        <v>472</v>
      </c>
      <c r="J699" s="154"/>
    </row>
    <row r="700" spans="1:10">
      <c r="A700" s="164">
        <v>26519</v>
      </c>
      <c r="B700" s="154" t="s">
        <v>472</v>
      </c>
      <c r="C700" s="154">
        <v>9.2550000000000008</v>
      </c>
      <c r="D700" s="154">
        <v>3.7755000000000001</v>
      </c>
      <c r="E700" s="154">
        <v>3.8445</v>
      </c>
      <c r="F700" s="154" t="s">
        <v>472</v>
      </c>
      <c r="G700" s="154">
        <v>1.2539</v>
      </c>
      <c r="H700" s="154" t="s">
        <v>472</v>
      </c>
      <c r="I700" s="154" t="s">
        <v>472</v>
      </c>
      <c r="J700" s="154"/>
    </row>
    <row r="701" spans="1:10">
      <c r="A701" s="164">
        <v>26520</v>
      </c>
      <c r="B701" s="154" t="s">
        <v>472</v>
      </c>
      <c r="C701" s="154">
        <v>9.2684999999999995</v>
      </c>
      <c r="D701" s="154">
        <v>3.7765</v>
      </c>
      <c r="E701" s="154">
        <v>3.8464999999999998</v>
      </c>
      <c r="F701" s="154" t="s">
        <v>472</v>
      </c>
      <c r="G701" s="154">
        <v>1.2542</v>
      </c>
      <c r="H701" s="154" t="s">
        <v>472</v>
      </c>
      <c r="I701" s="154" t="s">
        <v>472</v>
      </c>
      <c r="J701" s="154"/>
    </row>
    <row r="702" spans="1:10">
      <c r="A702" s="164">
        <v>26521</v>
      </c>
      <c r="B702" s="154" t="s">
        <v>472</v>
      </c>
      <c r="C702" s="154">
        <v>9.2680000000000007</v>
      </c>
      <c r="D702" s="154">
        <v>3.7785000000000002</v>
      </c>
      <c r="E702" s="154">
        <v>3.8479999999999999</v>
      </c>
      <c r="F702" s="154" t="s">
        <v>472</v>
      </c>
      <c r="G702" s="154">
        <v>1.2549000000000001</v>
      </c>
      <c r="H702" s="154" t="s">
        <v>472</v>
      </c>
      <c r="I702" s="154" t="s">
        <v>472</v>
      </c>
      <c r="J702" s="154"/>
    </row>
    <row r="703" spans="1:10">
      <c r="A703" s="164">
        <v>26522</v>
      </c>
      <c r="B703" s="154" t="s">
        <v>472</v>
      </c>
      <c r="C703" s="154">
        <v>9.2584999999999997</v>
      </c>
      <c r="D703" s="154">
        <v>3.7768000000000002</v>
      </c>
      <c r="E703" s="154">
        <v>3.847</v>
      </c>
      <c r="F703" s="154" t="s">
        <v>472</v>
      </c>
      <c r="G703" s="154">
        <v>1.2543</v>
      </c>
      <c r="H703" s="154" t="s">
        <v>472</v>
      </c>
      <c r="I703" s="154" t="s">
        <v>472</v>
      </c>
      <c r="J703" s="154"/>
    </row>
    <row r="704" spans="1:10">
      <c r="A704" s="164">
        <v>26525</v>
      </c>
      <c r="B704" s="154" t="s">
        <v>472</v>
      </c>
      <c r="C704" s="154">
        <v>9.2620000000000005</v>
      </c>
      <c r="D704" s="154">
        <v>3.7774999999999999</v>
      </c>
      <c r="E704" s="154">
        <v>3.847</v>
      </c>
      <c r="F704" s="154" t="s">
        <v>472</v>
      </c>
      <c r="G704" s="154">
        <v>1.2545999999999999</v>
      </c>
      <c r="H704" s="154" t="s">
        <v>472</v>
      </c>
      <c r="I704" s="154" t="s">
        <v>472</v>
      </c>
      <c r="J704" s="154"/>
    </row>
    <row r="705" spans="1:10">
      <c r="A705" s="164">
        <v>26526</v>
      </c>
      <c r="B705" s="154" t="s">
        <v>472</v>
      </c>
      <c r="C705" s="154">
        <v>9.2740000000000009</v>
      </c>
      <c r="D705" s="154">
        <v>3.7795000000000001</v>
      </c>
      <c r="E705" s="154">
        <v>3.8494999999999999</v>
      </c>
      <c r="F705" s="154" t="s">
        <v>472</v>
      </c>
      <c r="G705" s="154">
        <v>1.2551999999999999</v>
      </c>
      <c r="H705" s="154" t="s">
        <v>472</v>
      </c>
      <c r="I705" s="154" t="s">
        <v>472</v>
      </c>
      <c r="J705" s="154"/>
    </row>
    <row r="706" spans="1:10">
      <c r="A706" s="164">
        <v>26527</v>
      </c>
      <c r="B706" s="154" t="s">
        <v>472</v>
      </c>
      <c r="C706" s="154">
        <v>9.2799999999999994</v>
      </c>
      <c r="D706" s="154">
        <v>3.7816999999999998</v>
      </c>
      <c r="E706" s="154">
        <v>3.8519999999999999</v>
      </c>
      <c r="F706" s="154" t="s">
        <v>472</v>
      </c>
      <c r="G706" s="154">
        <v>1.2557</v>
      </c>
      <c r="H706" s="154" t="s">
        <v>472</v>
      </c>
      <c r="I706" s="154" t="s">
        <v>472</v>
      </c>
      <c r="J706" s="154"/>
    </row>
    <row r="707" spans="1:10">
      <c r="A707" s="164">
        <v>26528</v>
      </c>
      <c r="B707" s="154" t="s">
        <v>472</v>
      </c>
      <c r="C707" s="154">
        <v>9.2884999999999991</v>
      </c>
      <c r="D707" s="154">
        <v>3.7873999999999999</v>
      </c>
      <c r="E707" s="154">
        <v>3.8555000000000001</v>
      </c>
      <c r="F707" s="154" t="s">
        <v>472</v>
      </c>
      <c r="G707" s="154">
        <v>1.2579</v>
      </c>
      <c r="H707" s="154" t="s">
        <v>472</v>
      </c>
      <c r="I707" s="154" t="s">
        <v>472</v>
      </c>
      <c r="J707" s="154"/>
    </row>
    <row r="708" spans="1:10">
      <c r="A708" s="164">
        <v>26529</v>
      </c>
      <c r="B708" s="154" t="s">
        <v>472</v>
      </c>
      <c r="C708" s="154">
        <v>9.2725000000000009</v>
      </c>
      <c r="D708" s="154">
        <v>3.7852999999999999</v>
      </c>
      <c r="E708" s="154">
        <v>3.8540000000000001</v>
      </c>
      <c r="F708" s="154" t="s">
        <v>472</v>
      </c>
      <c r="G708" s="154">
        <v>1.2570999999999999</v>
      </c>
      <c r="H708" s="154" t="s">
        <v>472</v>
      </c>
      <c r="I708" s="154" t="s">
        <v>472</v>
      </c>
      <c r="J708" s="154"/>
    </row>
    <row r="709" spans="1:10">
      <c r="A709" s="164">
        <v>26532</v>
      </c>
      <c r="B709" s="154" t="s">
        <v>472</v>
      </c>
      <c r="C709" s="154">
        <v>9.2865000000000002</v>
      </c>
      <c r="D709" s="154">
        <v>3.7907000000000002</v>
      </c>
      <c r="E709" s="154">
        <v>3.86</v>
      </c>
      <c r="F709" s="154" t="s">
        <v>472</v>
      </c>
      <c r="G709" s="154">
        <v>1.2589000000000001</v>
      </c>
      <c r="H709" s="154" t="s">
        <v>472</v>
      </c>
      <c r="I709" s="154" t="s">
        <v>472</v>
      </c>
      <c r="J709" s="154"/>
    </row>
    <row r="710" spans="1:10">
      <c r="A710" s="164">
        <v>26533</v>
      </c>
      <c r="B710" s="154" t="s">
        <v>472</v>
      </c>
      <c r="C710" s="154">
        <v>9.2784999999999993</v>
      </c>
      <c r="D710" s="154">
        <v>3.7896000000000001</v>
      </c>
      <c r="E710" s="154">
        <v>3.855</v>
      </c>
      <c r="F710" s="154" t="s">
        <v>472</v>
      </c>
      <c r="G710" s="154">
        <v>1.2581</v>
      </c>
      <c r="H710" s="154" t="s">
        <v>472</v>
      </c>
      <c r="I710" s="154" t="s">
        <v>472</v>
      </c>
      <c r="J710" s="154"/>
    </row>
    <row r="711" spans="1:10">
      <c r="A711" s="164">
        <v>26534</v>
      </c>
      <c r="B711" s="154" t="s">
        <v>472</v>
      </c>
      <c r="C711" s="154">
        <v>9.2364999999999995</v>
      </c>
      <c r="D711" s="154">
        <v>3.7774999999999999</v>
      </c>
      <c r="E711" s="154">
        <v>3.8425000000000002</v>
      </c>
      <c r="F711" s="154" t="s">
        <v>472</v>
      </c>
      <c r="G711" s="154">
        <v>1.2542</v>
      </c>
      <c r="H711" s="154" t="s">
        <v>472</v>
      </c>
      <c r="I711" s="154" t="s">
        <v>472</v>
      </c>
      <c r="J711" s="154"/>
    </row>
    <row r="712" spans="1:10">
      <c r="A712" s="164">
        <v>26535</v>
      </c>
      <c r="B712" s="154" t="s">
        <v>472</v>
      </c>
      <c r="C712" s="154">
        <v>9.2424999999999997</v>
      </c>
      <c r="D712" s="154">
        <v>3.7765</v>
      </c>
      <c r="E712" s="154">
        <v>3.8425000000000002</v>
      </c>
      <c r="F712" s="154" t="s">
        <v>472</v>
      </c>
      <c r="G712" s="154">
        <v>1.2542</v>
      </c>
      <c r="H712" s="154" t="s">
        <v>472</v>
      </c>
      <c r="I712" s="154" t="s">
        <v>472</v>
      </c>
      <c r="J712" s="154"/>
    </row>
    <row r="713" spans="1:10">
      <c r="A713" s="164">
        <v>26536</v>
      </c>
      <c r="B713" s="154" t="s">
        <v>472</v>
      </c>
      <c r="C713" s="154">
        <v>9.2454999999999998</v>
      </c>
      <c r="D713" s="154">
        <v>3.7808000000000002</v>
      </c>
      <c r="E713" s="154">
        <v>3.8464999999999998</v>
      </c>
      <c r="F713" s="154" t="s">
        <v>472</v>
      </c>
      <c r="G713" s="154">
        <v>1.2568999999999999</v>
      </c>
      <c r="H713" s="154" t="s">
        <v>472</v>
      </c>
      <c r="I713" s="154" t="s">
        <v>472</v>
      </c>
      <c r="J713" s="154"/>
    </row>
    <row r="714" spans="1:10">
      <c r="A714" s="164">
        <v>26539</v>
      </c>
      <c r="B714" s="154" t="s">
        <v>472</v>
      </c>
      <c r="C714" s="154">
        <v>9.2565000000000008</v>
      </c>
      <c r="D714" s="154">
        <v>3.7835000000000001</v>
      </c>
      <c r="E714" s="154">
        <v>3.85</v>
      </c>
      <c r="F714" s="154" t="s">
        <v>472</v>
      </c>
      <c r="G714" s="154">
        <v>1.2568999999999999</v>
      </c>
      <c r="H714" s="154" t="s">
        <v>472</v>
      </c>
      <c r="I714" s="154" t="s">
        <v>472</v>
      </c>
      <c r="J714" s="154"/>
    </row>
    <row r="715" spans="1:10">
      <c r="A715" s="164">
        <v>26540</v>
      </c>
      <c r="B715" s="154" t="s">
        <v>472</v>
      </c>
      <c r="C715" s="154">
        <v>9.2484999999999999</v>
      </c>
      <c r="D715" s="154">
        <v>3.7805</v>
      </c>
      <c r="E715" s="154">
        <v>3.8485</v>
      </c>
      <c r="F715" s="154" t="s">
        <v>472</v>
      </c>
      <c r="G715" s="154">
        <v>1.2556</v>
      </c>
      <c r="H715" s="154" t="s">
        <v>472</v>
      </c>
      <c r="I715" s="154" t="s">
        <v>472</v>
      </c>
      <c r="J715" s="154"/>
    </row>
    <row r="716" spans="1:10">
      <c r="A716" s="164">
        <v>26541</v>
      </c>
      <c r="B716" s="154" t="s">
        <v>472</v>
      </c>
      <c r="C716" s="154">
        <v>9.2605000000000004</v>
      </c>
      <c r="D716" s="154">
        <v>3.7772000000000001</v>
      </c>
      <c r="E716" s="154">
        <v>3.8425000000000002</v>
      </c>
      <c r="F716" s="154" t="s">
        <v>472</v>
      </c>
      <c r="G716" s="154">
        <v>1.2544</v>
      </c>
      <c r="H716" s="154" t="s">
        <v>472</v>
      </c>
      <c r="I716" s="154" t="s">
        <v>472</v>
      </c>
      <c r="J716" s="154"/>
    </row>
    <row r="717" spans="1:10">
      <c r="A717" s="164">
        <v>26542</v>
      </c>
      <c r="B717" s="154" t="s">
        <v>472</v>
      </c>
      <c r="C717" s="154">
        <v>9.2530000000000001</v>
      </c>
      <c r="D717" s="154">
        <v>3.7786999999999997</v>
      </c>
      <c r="E717" s="154">
        <v>3.8425000000000002</v>
      </c>
      <c r="F717" s="154" t="s">
        <v>472</v>
      </c>
      <c r="G717" s="154">
        <v>1.2549000000000001</v>
      </c>
      <c r="H717" s="154" t="s">
        <v>472</v>
      </c>
      <c r="I717" s="154" t="s">
        <v>472</v>
      </c>
      <c r="J717" s="154"/>
    </row>
    <row r="718" spans="1:10">
      <c r="A718" s="164">
        <v>26543</v>
      </c>
      <c r="B718" s="154" t="s">
        <v>472</v>
      </c>
      <c r="C718" s="154">
        <v>9.2494999999999994</v>
      </c>
      <c r="D718" s="154">
        <v>3.7797999999999998</v>
      </c>
      <c r="E718" s="154">
        <v>3.843</v>
      </c>
      <c r="F718" s="154" t="s">
        <v>472</v>
      </c>
      <c r="G718" s="154">
        <v>1.2542</v>
      </c>
      <c r="H718" s="154" t="s">
        <v>472</v>
      </c>
      <c r="I718" s="154" t="s">
        <v>472</v>
      </c>
      <c r="J718" s="154"/>
    </row>
    <row r="719" spans="1:10">
      <c r="A719" s="164">
        <v>26546</v>
      </c>
      <c r="B719" s="154" t="s">
        <v>472</v>
      </c>
      <c r="C719" s="154">
        <v>9.25</v>
      </c>
      <c r="D719" s="154">
        <v>3.7778999999999998</v>
      </c>
      <c r="E719" s="154">
        <v>3.8420000000000001</v>
      </c>
      <c r="F719" s="154" t="s">
        <v>472</v>
      </c>
      <c r="G719" s="154">
        <v>1.2546999999999999</v>
      </c>
      <c r="H719" s="154" t="s">
        <v>472</v>
      </c>
      <c r="I719" s="154" t="s">
        <v>472</v>
      </c>
      <c r="J719" s="154"/>
    </row>
    <row r="720" spans="1:10">
      <c r="A720" s="164">
        <v>26547</v>
      </c>
      <c r="B720" s="154" t="s">
        <v>472</v>
      </c>
      <c r="C720" s="154">
        <v>9.26</v>
      </c>
      <c r="D720" s="154">
        <v>3.7814999999999999</v>
      </c>
      <c r="E720" s="154">
        <v>3.8460000000000001</v>
      </c>
      <c r="F720" s="154" t="s">
        <v>472</v>
      </c>
      <c r="G720" s="154">
        <v>1.2559</v>
      </c>
      <c r="H720" s="154" t="s">
        <v>472</v>
      </c>
      <c r="I720" s="154" t="s">
        <v>472</v>
      </c>
      <c r="J720" s="154"/>
    </row>
    <row r="721" spans="1:10">
      <c r="A721" s="164">
        <v>26548</v>
      </c>
      <c r="B721" s="154" t="s">
        <v>472</v>
      </c>
      <c r="C721" s="154">
        <v>9.2569999999999997</v>
      </c>
      <c r="D721" s="154">
        <v>3.7795999999999998</v>
      </c>
      <c r="E721" s="154">
        <v>3.8425000000000002</v>
      </c>
      <c r="F721" s="154" t="s">
        <v>472</v>
      </c>
      <c r="G721" s="154">
        <v>1.2551999999999999</v>
      </c>
      <c r="H721" s="154" t="s">
        <v>472</v>
      </c>
      <c r="I721" s="154" t="s">
        <v>472</v>
      </c>
      <c r="J721" s="154"/>
    </row>
    <row r="722" spans="1:10">
      <c r="A722" s="164">
        <v>26549</v>
      </c>
      <c r="B722" s="154" t="s">
        <v>472</v>
      </c>
      <c r="C722" s="154">
        <v>9.2569999999999997</v>
      </c>
      <c r="D722" s="154">
        <v>3.7801</v>
      </c>
      <c r="E722" s="154">
        <v>3.8425000000000002</v>
      </c>
      <c r="F722" s="154" t="s">
        <v>472</v>
      </c>
      <c r="G722" s="154">
        <v>1.2554000000000001</v>
      </c>
      <c r="H722" s="154" t="s">
        <v>472</v>
      </c>
      <c r="I722" s="154" t="s">
        <v>472</v>
      </c>
      <c r="J722" s="154"/>
    </row>
    <row r="723" spans="1:10">
      <c r="A723" s="164">
        <v>26550</v>
      </c>
      <c r="B723" s="154" t="s">
        <v>472</v>
      </c>
      <c r="C723" s="154">
        <v>9.2434999999999992</v>
      </c>
      <c r="D723" s="154">
        <v>3.7768000000000002</v>
      </c>
      <c r="E723" s="154">
        <v>3.839</v>
      </c>
      <c r="F723" s="154" t="s">
        <v>472</v>
      </c>
      <c r="G723" s="154">
        <v>1.2543</v>
      </c>
      <c r="H723" s="154" t="s">
        <v>472</v>
      </c>
      <c r="I723" s="154" t="s">
        <v>472</v>
      </c>
      <c r="J723" s="154"/>
    </row>
    <row r="724" spans="1:10">
      <c r="A724" s="164">
        <v>26553</v>
      </c>
      <c r="B724" s="154" t="s">
        <v>472</v>
      </c>
      <c r="C724" s="154">
        <v>9.2424999999999997</v>
      </c>
      <c r="D724" s="154">
        <v>3.7787999999999999</v>
      </c>
      <c r="E724" s="154">
        <v>3.84</v>
      </c>
      <c r="F724" s="154" t="s">
        <v>472</v>
      </c>
      <c r="G724" s="154">
        <v>1.2549999999999999</v>
      </c>
      <c r="H724" s="154" t="s">
        <v>472</v>
      </c>
      <c r="I724" s="154" t="s">
        <v>472</v>
      </c>
      <c r="J724" s="154"/>
    </row>
    <row r="725" spans="1:10">
      <c r="A725" s="164">
        <v>26554</v>
      </c>
      <c r="B725" s="154" t="s">
        <v>472</v>
      </c>
      <c r="C725" s="154">
        <v>9.2445000000000004</v>
      </c>
      <c r="D725" s="154">
        <v>3.7787999999999999</v>
      </c>
      <c r="E725" s="154">
        <v>3.84</v>
      </c>
      <c r="F725" s="154" t="s">
        <v>472</v>
      </c>
      <c r="G725" s="154">
        <v>1.2549999999999999</v>
      </c>
      <c r="H725" s="154" t="s">
        <v>472</v>
      </c>
      <c r="I725" s="154" t="s">
        <v>472</v>
      </c>
      <c r="J725" s="154"/>
    </row>
    <row r="726" spans="1:10">
      <c r="A726" s="164">
        <v>26555</v>
      </c>
      <c r="B726" s="154" t="s">
        <v>472</v>
      </c>
      <c r="C726" s="154">
        <v>9.2434999999999992</v>
      </c>
      <c r="D726" s="154">
        <v>3.7785000000000002</v>
      </c>
      <c r="E726" s="154">
        <v>3.843</v>
      </c>
      <c r="F726" s="154" t="s">
        <v>472</v>
      </c>
      <c r="G726" s="154">
        <v>1.2549000000000001</v>
      </c>
      <c r="H726" s="154" t="s">
        <v>472</v>
      </c>
      <c r="I726" s="154" t="s">
        <v>472</v>
      </c>
      <c r="J726" s="154"/>
    </row>
    <row r="727" spans="1:10">
      <c r="A727" s="164">
        <v>26556</v>
      </c>
      <c r="B727" s="154" t="s">
        <v>472</v>
      </c>
      <c r="C727" s="154">
        <v>9.2445000000000004</v>
      </c>
      <c r="D727" s="154">
        <v>3.7789999999999999</v>
      </c>
      <c r="E727" s="154">
        <v>3.8439999999999999</v>
      </c>
      <c r="F727" s="154" t="s">
        <v>472</v>
      </c>
      <c r="G727" s="154">
        <v>1.2551000000000001</v>
      </c>
      <c r="H727" s="154" t="s">
        <v>472</v>
      </c>
      <c r="I727" s="154" t="s">
        <v>472</v>
      </c>
      <c r="J727" s="154"/>
    </row>
    <row r="728" spans="1:10">
      <c r="A728" s="164">
        <v>26557</v>
      </c>
      <c r="B728" s="154" t="s">
        <v>472</v>
      </c>
      <c r="C728" s="154">
        <v>9.26</v>
      </c>
      <c r="D728" s="154">
        <v>3.7831000000000001</v>
      </c>
      <c r="E728" s="154">
        <v>3.8525</v>
      </c>
      <c r="F728" s="154" t="s">
        <v>472</v>
      </c>
      <c r="G728" s="154">
        <v>1.256</v>
      </c>
      <c r="H728" s="154" t="s">
        <v>472</v>
      </c>
      <c r="I728" s="154" t="s">
        <v>472</v>
      </c>
      <c r="J728" s="154"/>
    </row>
    <row r="729" spans="1:10">
      <c r="A729" s="164">
        <v>26560</v>
      </c>
      <c r="B729" s="154" t="s">
        <v>472</v>
      </c>
      <c r="C729" s="154">
        <v>9.2740000000000009</v>
      </c>
      <c r="D729" s="154">
        <v>3.7894999999999999</v>
      </c>
      <c r="E729" s="154">
        <v>3.8614999999999999</v>
      </c>
      <c r="F729" s="154" t="s">
        <v>472</v>
      </c>
      <c r="G729" s="154">
        <v>1.2578</v>
      </c>
      <c r="H729" s="154" t="s">
        <v>472</v>
      </c>
      <c r="I729" s="154" t="s">
        <v>472</v>
      </c>
      <c r="J729" s="154"/>
    </row>
    <row r="730" spans="1:10">
      <c r="A730" s="164">
        <v>26561</v>
      </c>
      <c r="B730" s="154" t="s">
        <v>472</v>
      </c>
      <c r="C730" s="154">
        <v>9.2769999999999992</v>
      </c>
      <c r="D730" s="154">
        <v>3.7921</v>
      </c>
      <c r="E730" s="154">
        <v>3.8609999999999998</v>
      </c>
      <c r="F730" s="154" t="s">
        <v>472</v>
      </c>
      <c r="G730" s="154">
        <v>1.2594000000000001</v>
      </c>
      <c r="H730" s="154" t="s">
        <v>472</v>
      </c>
      <c r="I730" s="154" t="s">
        <v>472</v>
      </c>
      <c r="J730" s="154"/>
    </row>
    <row r="731" spans="1:10">
      <c r="A731" s="164">
        <v>26562</v>
      </c>
      <c r="B731" s="154" t="s">
        <v>472</v>
      </c>
      <c r="C731" s="154">
        <v>9.2584999999999997</v>
      </c>
      <c r="D731" s="154">
        <v>3.7884000000000002</v>
      </c>
      <c r="E731" s="154">
        <v>3.8559999999999999</v>
      </c>
      <c r="F731" s="154" t="s">
        <v>472</v>
      </c>
      <c r="G731" s="154">
        <v>1.2577</v>
      </c>
      <c r="H731" s="154" t="s">
        <v>472</v>
      </c>
      <c r="I731" s="154" t="s">
        <v>472</v>
      </c>
      <c r="J731" s="154"/>
    </row>
    <row r="732" spans="1:10">
      <c r="A732" s="164">
        <v>26563</v>
      </c>
      <c r="B732" s="154" t="s">
        <v>472</v>
      </c>
      <c r="C732" s="154">
        <v>9.2645</v>
      </c>
      <c r="D732" s="154">
        <v>3.7917999999999998</v>
      </c>
      <c r="E732" s="154">
        <v>3.8585000000000003</v>
      </c>
      <c r="F732" s="154" t="s">
        <v>472</v>
      </c>
      <c r="G732" s="154">
        <v>1.2593000000000001</v>
      </c>
      <c r="H732" s="154" t="s">
        <v>472</v>
      </c>
      <c r="I732" s="154" t="s">
        <v>472</v>
      </c>
      <c r="J732" s="154"/>
    </row>
    <row r="733" spans="1:10">
      <c r="A733" s="164">
        <v>26564</v>
      </c>
      <c r="B733" s="154" t="s">
        <v>472</v>
      </c>
      <c r="C733" s="154">
        <v>9.2434999999999992</v>
      </c>
      <c r="D733" s="154">
        <v>3.7894999999999999</v>
      </c>
      <c r="E733" s="154">
        <v>3.8580000000000001</v>
      </c>
      <c r="F733" s="154" t="s">
        <v>472</v>
      </c>
      <c r="G733" s="154">
        <v>1.2585999999999999</v>
      </c>
      <c r="H733" s="154" t="s">
        <v>472</v>
      </c>
      <c r="I733" s="154" t="s">
        <v>472</v>
      </c>
      <c r="J733" s="154"/>
    </row>
    <row r="734" spans="1:10">
      <c r="A734" s="164">
        <v>26567</v>
      </c>
      <c r="B734" s="154" t="s">
        <v>472</v>
      </c>
      <c r="C734" s="154">
        <v>9.2149999999999999</v>
      </c>
      <c r="D734" s="154">
        <v>3.7890999999999999</v>
      </c>
      <c r="E734" s="154">
        <v>3.8585000000000003</v>
      </c>
      <c r="F734" s="154" t="s">
        <v>472</v>
      </c>
      <c r="G734" s="154">
        <v>1.2584</v>
      </c>
      <c r="H734" s="154" t="s">
        <v>472</v>
      </c>
      <c r="I734" s="154" t="s">
        <v>472</v>
      </c>
      <c r="J734" s="154"/>
    </row>
    <row r="735" spans="1:10">
      <c r="A735" s="164">
        <v>26568</v>
      </c>
      <c r="B735" s="154" t="s">
        <v>472</v>
      </c>
      <c r="C735" s="154">
        <v>9.2274999999999991</v>
      </c>
      <c r="D735" s="154">
        <v>3.7936000000000001</v>
      </c>
      <c r="E735" s="154">
        <v>3.863</v>
      </c>
      <c r="F735" s="154" t="s">
        <v>472</v>
      </c>
      <c r="G735" s="154">
        <v>1.2598</v>
      </c>
      <c r="H735" s="154" t="s">
        <v>472</v>
      </c>
      <c r="I735" s="154" t="s">
        <v>472</v>
      </c>
      <c r="J735" s="154"/>
    </row>
    <row r="736" spans="1:10">
      <c r="A736" s="164">
        <v>26569</v>
      </c>
      <c r="B736" s="154" t="s">
        <v>472</v>
      </c>
      <c r="C736" s="154">
        <v>9.2309999999999999</v>
      </c>
      <c r="D736" s="154">
        <v>3.7957999999999998</v>
      </c>
      <c r="E736" s="154">
        <v>3.8624999999999998</v>
      </c>
      <c r="F736" s="154" t="s">
        <v>472</v>
      </c>
      <c r="G736" s="154">
        <v>1.2605999999999999</v>
      </c>
      <c r="H736" s="154" t="s">
        <v>472</v>
      </c>
      <c r="I736" s="154" t="s">
        <v>472</v>
      </c>
      <c r="J736" s="154"/>
    </row>
    <row r="737" spans="1:10">
      <c r="A737" s="164">
        <v>26570</v>
      </c>
      <c r="B737" s="154" t="s">
        <v>472</v>
      </c>
      <c r="C737" s="154">
        <v>9.2055000000000007</v>
      </c>
      <c r="D737" s="154">
        <v>3.7974999999999999</v>
      </c>
      <c r="E737" s="154">
        <v>3.8595000000000002</v>
      </c>
      <c r="F737" s="154" t="s">
        <v>472</v>
      </c>
      <c r="G737" s="154">
        <v>1.2612000000000001</v>
      </c>
      <c r="H737" s="154" t="s">
        <v>472</v>
      </c>
      <c r="I737" s="154" t="s">
        <v>472</v>
      </c>
      <c r="J737" s="154"/>
    </row>
    <row r="738" spans="1:10">
      <c r="A738" s="164">
        <v>26571</v>
      </c>
      <c r="B738" s="154" t="s">
        <v>472</v>
      </c>
      <c r="C738" s="154">
        <v>9.202</v>
      </c>
      <c r="D738" s="154">
        <v>3.8010000000000002</v>
      </c>
      <c r="E738" s="154">
        <v>3.8639999999999999</v>
      </c>
      <c r="F738" s="154" t="s">
        <v>472</v>
      </c>
      <c r="G738" s="154">
        <v>1.2621</v>
      </c>
      <c r="H738" s="154" t="s">
        <v>472</v>
      </c>
      <c r="I738" s="154" t="s">
        <v>472</v>
      </c>
      <c r="J738" s="154"/>
    </row>
    <row r="739" spans="1:10">
      <c r="A739" s="164">
        <v>26574</v>
      </c>
      <c r="B739" s="154" t="s">
        <v>472</v>
      </c>
      <c r="C739" s="154">
        <v>9.2129999999999992</v>
      </c>
      <c r="D739" s="154">
        <v>3.8050000000000002</v>
      </c>
      <c r="E739" s="154">
        <v>3.867</v>
      </c>
      <c r="F739" s="154" t="s">
        <v>472</v>
      </c>
      <c r="G739" s="154">
        <v>1.2631999999999999</v>
      </c>
      <c r="H739" s="154" t="s">
        <v>472</v>
      </c>
      <c r="I739" s="154" t="s">
        <v>472</v>
      </c>
      <c r="J739" s="154"/>
    </row>
    <row r="740" spans="1:10">
      <c r="A740" s="164">
        <v>26575</v>
      </c>
      <c r="B740" s="154" t="s">
        <v>472</v>
      </c>
      <c r="C740" s="154">
        <v>9.2219999999999995</v>
      </c>
      <c r="D740" s="154">
        <v>3.8058999999999998</v>
      </c>
      <c r="E740" s="154">
        <v>3.867</v>
      </c>
      <c r="F740" s="154" t="s">
        <v>472</v>
      </c>
      <c r="G740" s="154">
        <v>1.2635000000000001</v>
      </c>
      <c r="H740" s="154" t="s">
        <v>472</v>
      </c>
      <c r="I740" s="154" t="s">
        <v>472</v>
      </c>
      <c r="J740" s="154"/>
    </row>
    <row r="741" spans="1:10">
      <c r="A741" s="164">
        <v>26576</v>
      </c>
      <c r="B741" s="154" t="s">
        <v>472</v>
      </c>
      <c r="C741" s="154">
        <v>9.2050000000000001</v>
      </c>
      <c r="D741" s="154">
        <v>3.7979000000000003</v>
      </c>
      <c r="E741" s="154">
        <v>3.8595000000000002</v>
      </c>
      <c r="F741" s="154" t="s">
        <v>472</v>
      </c>
      <c r="G741" s="154">
        <v>1.2612999999999999</v>
      </c>
      <c r="H741" s="154" t="s">
        <v>472</v>
      </c>
      <c r="I741" s="154" t="s">
        <v>472</v>
      </c>
      <c r="J741" s="154"/>
    </row>
    <row r="742" spans="1:10">
      <c r="A742" s="164">
        <v>26577</v>
      </c>
      <c r="B742" s="154" t="s">
        <v>472</v>
      </c>
      <c r="C742" s="154">
        <v>9.1905000000000001</v>
      </c>
      <c r="D742" s="154">
        <v>3.7917999999999998</v>
      </c>
      <c r="E742" s="154">
        <v>3.8559999999999999</v>
      </c>
      <c r="F742" s="154" t="s">
        <v>472</v>
      </c>
      <c r="G742" s="154">
        <v>1.2593000000000001</v>
      </c>
      <c r="H742" s="154" t="s">
        <v>472</v>
      </c>
      <c r="I742" s="154" t="s">
        <v>472</v>
      </c>
      <c r="J742" s="154"/>
    </row>
    <row r="743" spans="1:10">
      <c r="A743" s="164">
        <v>26578</v>
      </c>
      <c r="B743" s="154" t="s">
        <v>472</v>
      </c>
      <c r="C743" s="154">
        <v>9.1724999999999994</v>
      </c>
      <c r="D743" s="154">
        <v>3.7877999999999998</v>
      </c>
      <c r="E743" s="154">
        <v>3.851</v>
      </c>
      <c r="F743" s="154" t="s">
        <v>472</v>
      </c>
      <c r="G743" s="154">
        <v>1.258</v>
      </c>
      <c r="H743" s="154" t="s">
        <v>472</v>
      </c>
      <c r="I743" s="154" t="s">
        <v>472</v>
      </c>
      <c r="J743" s="154"/>
    </row>
    <row r="744" spans="1:10">
      <c r="A744" s="164">
        <v>26581</v>
      </c>
      <c r="B744" s="154" t="s">
        <v>472</v>
      </c>
      <c r="C744" s="154">
        <v>9.1635000000000009</v>
      </c>
      <c r="D744" s="154">
        <v>3.7850000000000001</v>
      </c>
      <c r="E744" s="154">
        <v>3.8485</v>
      </c>
      <c r="F744" s="154" t="s">
        <v>472</v>
      </c>
      <c r="G744" s="154">
        <v>1.2570999999999999</v>
      </c>
      <c r="H744" s="154" t="s">
        <v>472</v>
      </c>
      <c r="I744" s="154" t="s">
        <v>472</v>
      </c>
      <c r="J744" s="154"/>
    </row>
    <row r="745" spans="1:10">
      <c r="A745" s="164">
        <v>26582</v>
      </c>
      <c r="B745" s="154" t="s">
        <v>472</v>
      </c>
      <c r="C745" s="154">
        <v>9.1720000000000006</v>
      </c>
      <c r="D745" s="154">
        <v>3.7926000000000002</v>
      </c>
      <c r="E745" s="154">
        <v>3.86</v>
      </c>
      <c r="F745" s="154" t="s">
        <v>472</v>
      </c>
      <c r="G745" s="154">
        <v>1.2596000000000001</v>
      </c>
      <c r="H745" s="154" t="s">
        <v>472</v>
      </c>
      <c r="I745" s="154" t="s">
        <v>472</v>
      </c>
      <c r="J745" s="154"/>
    </row>
    <row r="746" spans="1:10">
      <c r="A746" s="164">
        <v>26583</v>
      </c>
      <c r="B746" s="154" t="s">
        <v>472</v>
      </c>
      <c r="C746" s="154">
        <v>9.1694999999999993</v>
      </c>
      <c r="D746" s="154">
        <v>3.7892999999999999</v>
      </c>
      <c r="E746" s="154">
        <v>3.8565</v>
      </c>
      <c r="F746" s="154" t="s">
        <v>472</v>
      </c>
      <c r="G746" s="154">
        <v>1.2585</v>
      </c>
      <c r="H746" s="154" t="s">
        <v>472</v>
      </c>
      <c r="I746" s="154" t="s">
        <v>472</v>
      </c>
      <c r="J746" s="154"/>
    </row>
    <row r="747" spans="1:10">
      <c r="A747" s="164">
        <v>26584</v>
      </c>
      <c r="B747" s="154" t="s">
        <v>472</v>
      </c>
      <c r="C747" s="154">
        <v>9.1869999999999994</v>
      </c>
      <c r="D747" s="154">
        <v>3.7982</v>
      </c>
      <c r="E747" s="154">
        <v>3.8665000000000003</v>
      </c>
      <c r="F747" s="154" t="s">
        <v>472</v>
      </c>
      <c r="G747" s="154">
        <v>1.2614000000000001</v>
      </c>
      <c r="H747" s="154" t="s">
        <v>472</v>
      </c>
      <c r="I747" s="154" t="s">
        <v>472</v>
      </c>
      <c r="J747" s="154"/>
    </row>
    <row r="748" spans="1:10">
      <c r="A748" s="164">
        <v>26585</v>
      </c>
      <c r="B748" s="154" t="s">
        <v>472</v>
      </c>
      <c r="C748" s="154">
        <v>9.1844999999999999</v>
      </c>
      <c r="D748" s="154">
        <v>3.7991000000000001</v>
      </c>
      <c r="E748" s="154">
        <v>3.867</v>
      </c>
      <c r="F748" s="154" t="s">
        <v>472</v>
      </c>
      <c r="G748" s="154">
        <v>1.2617</v>
      </c>
      <c r="H748" s="154" t="s">
        <v>472</v>
      </c>
      <c r="I748" s="154" t="s">
        <v>472</v>
      </c>
      <c r="J748" s="154"/>
    </row>
    <row r="749" spans="1:10">
      <c r="A749" s="164">
        <v>26588</v>
      </c>
      <c r="B749" s="154" t="s">
        <v>472</v>
      </c>
      <c r="C749" s="154">
        <v>9.1720000000000006</v>
      </c>
      <c r="D749" s="154">
        <v>3.7993000000000001</v>
      </c>
      <c r="E749" s="154">
        <v>3.8689999999999998</v>
      </c>
      <c r="F749" s="154" t="s">
        <v>472</v>
      </c>
      <c r="G749" s="154">
        <v>1.2618</v>
      </c>
      <c r="H749" s="154" t="s">
        <v>472</v>
      </c>
      <c r="I749" s="154" t="s">
        <v>472</v>
      </c>
      <c r="J749" s="154"/>
    </row>
    <row r="750" spans="1:10">
      <c r="A750" s="164">
        <v>26589</v>
      </c>
      <c r="B750" s="154" t="s">
        <v>472</v>
      </c>
      <c r="C750" s="154">
        <v>9.1334999999999997</v>
      </c>
      <c r="D750" s="154">
        <v>3.7946999999999997</v>
      </c>
      <c r="E750" s="154">
        <v>3.8645</v>
      </c>
      <c r="F750" s="154" t="s">
        <v>472</v>
      </c>
      <c r="G750" s="154">
        <v>1.2603</v>
      </c>
      <c r="H750" s="154" t="s">
        <v>472</v>
      </c>
      <c r="I750" s="154" t="s">
        <v>472</v>
      </c>
      <c r="J750" s="154"/>
    </row>
    <row r="751" spans="1:10">
      <c r="A751" s="164">
        <v>26590</v>
      </c>
      <c r="B751" s="154" t="s">
        <v>472</v>
      </c>
      <c r="C751" s="154">
        <v>9.1355000000000004</v>
      </c>
      <c r="D751" s="154">
        <v>3.7942</v>
      </c>
      <c r="E751" s="154">
        <v>3.8624999999999998</v>
      </c>
      <c r="F751" s="154" t="s">
        <v>472</v>
      </c>
      <c r="G751" s="154">
        <v>1.2601</v>
      </c>
      <c r="H751" s="154" t="s">
        <v>472</v>
      </c>
      <c r="I751" s="154" t="s">
        <v>472</v>
      </c>
      <c r="J751" s="154"/>
    </row>
    <row r="752" spans="1:10">
      <c r="A752" s="164">
        <v>26591</v>
      </c>
      <c r="B752" s="154" t="s">
        <v>472</v>
      </c>
      <c r="C752" s="154">
        <v>9.0924999999999994</v>
      </c>
      <c r="D752" s="154">
        <v>3.7923</v>
      </c>
      <c r="E752" s="154">
        <v>3.8585000000000003</v>
      </c>
      <c r="F752" s="154" t="s">
        <v>472</v>
      </c>
      <c r="G752" s="154">
        <v>1.2595000000000001</v>
      </c>
      <c r="H752" s="154" t="s">
        <v>472</v>
      </c>
      <c r="I752" s="154" t="s">
        <v>472</v>
      </c>
      <c r="J752" s="154"/>
    </row>
    <row r="753" spans="1:10">
      <c r="A753" s="164">
        <v>26592</v>
      </c>
      <c r="B753" s="154" t="s">
        <v>472</v>
      </c>
      <c r="C753" s="154">
        <v>9.0805000000000007</v>
      </c>
      <c r="D753" s="154">
        <v>3.7961999999999998</v>
      </c>
      <c r="E753" s="154">
        <v>3.8645</v>
      </c>
      <c r="F753" s="154" t="s">
        <v>472</v>
      </c>
      <c r="G753" s="154">
        <v>1.2607999999999999</v>
      </c>
      <c r="H753" s="154" t="s">
        <v>472</v>
      </c>
      <c r="I753" s="154" t="s">
        <v>472</v>
      </c>
      <c r="J753" s="154"/>
    </row>
    <row r="754" spans="1:10">
      <c r="A754" s="164">
        <v>26595</v>
      </c>
      <c r="B754" s="154" t="s">
        <v>472</v>
      </c>
      <c r="C754" s="154">
        <v>9.0995000000000008</v>
      </c>
      <c r="D754" s="154">
        <v>3.8010000000000002</v>
      </c>
      <c r="E754" s="154">
        <v>3.8689999999999998</v>
      </c>
      <c r="F754" s="154" t="s">
        <v>472</v>
      </c>
      <c r="G754" s="154">
        <v>1.2621</v>
      </c>
      <c r="H754" s="154" t="s">
        <v>472</v>
      </c>
      <c r="I754" s="154" t="s">
        <v>472</v>
      </c>
      <c r="J754" s="154"/>
    </row>
    <row r="755" spans="1:10">
      <c r="A755" s="164">
        <v>26596</v>
      </c>
      <c r="B755" s="154" t="s">
        <v>472</v>
      </c>
      <c r="C755" s="154">
        <v>9.0694999999999997</v>
      </c>
      <c r="D755" s="154">
        <v>3.7989999999999999</v>
      </c>
      <c r="E755" s="154">
        <v>3.8660000000000001</v>
      </c>
      <c r="F755" s="154" t="s">
        <v>472</v>
      </c>
      <c r="G755" s="154">
        <v>1.2615000000000001</v>
      </c>
      <c r="H755" s="154" t="s">
        <v>472</v>
      </c>
      <c r="I755" s="154" t="s">
        <v>472</v>
      </c>
      <c r="J755" s="154"/>
    </row>
    <row r="756" spans="1:10">
      <c r="A756" s="164">
        <v>26597</v>
      </c>
      <c r="B756" s="154" t="s">
        <v>472</v>
      </c>
      <c r="C756" s="154">
        <v>8.9629999999999992</v>
      </c>
      <c r="D756" s="154">
        <v>3.8012999999999999</v>
      </c>
      <c r="E756" s="154">
        <v>3.87</v>
      </c>
      <c r="F756" s="154" t="s">
        <v>472</v>
      </c>
      <c r="G756" s="154">
        <v>1.2624</v>
      </c>
      <c r="H756" s="154" t="s">
        <v>472</v>
      </c>
      <c r="I756" s="154" t="s">
        <v>472</v>
      </c>
      <c r="J756" s="154"/>
    </row>
    <row r="757" spans="1:10">
      <c r="A757" s="164">
        <v>26598</v>
      </c>
      <c r="B757" s="154" t="s">
        <v>472</v>
      </c>
      <c r="C757" s="154">
        <v>8.9310000000000009</v>
      </c>
      <c r="D757" s="154">
        <v>3.7957000000000001</v>
      </c>
      <c r="E757" s="154">
        <v>3.8650000000000002</v>
      </c>
      <c r="F757" s="154" t="s">
        <v>472</v>
      </c>
      <c r="G757" s="154">
        <v>1.2614000000000001</v>
      </c>
      <c r="H757" s="154" t="s">
        <v>472</v>
      </c>
      <c r="I757" s="154" t="s">
        <v>472</v>
      </c>
      <c r="J757" s="154"/>
    </row>
    <row r="758" spans="1:10">
      <c r="A758" s="164">
        <v>26599</v>
      </c>
      <c r="B758" s="154" t="s">
        <v>472</v>
      </c>
      <c r="C758" s="154">
        <v>8.8544999999999998</v>
      </c>
      <c r="D758" s="154">
        <v>3.7955000000000001</v>
      </c>
      <c r="E758" s="154">
        <v>3.8645</v>
      </c>
      <c r="F758" s="154" t="s">
        <v>472</v>
      </c>
      <c r="G758" s="154">
        <v>1.2605</v>
      </c>
      <c r="H758" s="154" t="s">
        <v>472</v>
      </c>
      <c r="I758" s="154" t="s">
        <v>472</v>
      </c>
      <c r="J758" s="154"/>
    </row>
    <row r="759" spans="1:10">
      <c r="A759" s="164">
        <v>26602</v>
      </c>
      <c r="B759" s="154" t="s">
        <v>472</v>
      </c>
      <c r="C759" s="154">
        <v>8.8584999999999994</v>
      </c>
      <c r="D759" s="154">
        <v>3.7963</v>
      </c>
      <c r="E759" s="154">
        <v>3.8639999999999999</v>
      </c>
      <c r="F759" s="154" t="s">
        <v>472</v>
      </c>
      <c r="G759" s="154">
        <v>1.2607999999999999</v>
      </c>
      <c r="H759" s="154" t="s">
        <v>472</v>
      </c>
      <c r="I759" s="154" t="s">
        <v>472</v>
      </c>
      <c r="J759" s="154"/>
    </row>
    <row r="760" spans="1:10">
      <c r="A760" s="164">
        <v>26603</v>
      </c>
      <c r="B760" s="154" t="s">
        <v>472</v>
      </c>
      <c r="C760" s="154">
        <v>8.8524999999999991</v>
      </c>
      <c r="D760" s="154">
        <v>3.7970000000000002</v>
      </c>
      <c r="E760" s="154">
        <v>3.8645</v>
      </c>
      <c r="F760" s="154" t="s">
        <v>472</v>
      </c>
      <c r="G760" s="154">
        <v>1.2610000000000001</v>
      </c>
      <c r="H760" s="154" t="s">
        <v>472</v>
      </c>
      <c r="I760" s="154" t="s">
        <v>472</v>
      </c>
      <c r="J760" s="154"/>
    </row>
    <row r="761" spans="1:10">
      <c r="A761" s="164">
        <v>26604</v>
      </c>
      <c r="B761" s="154" t="s">
        <v>472</v>
      </c>
      <c r="C761" s="154">
        <v>8.9380000000000006</v>
      </c>
      <c r="D761" s="154">
        <v>3.7979000000000003</v>
      </c>
      <c r="E761" s="154">
        <v>3.8585000000000003</v>
      </c>
      <c r="F761" s="154" t="s">
        <v>472</v>
      </c>
      <c r="G761" s="154">
        <v>1.2612999999999999</v>
      </c>
      <c r="H761" s="154" t="s">
        <v>472</v>
      </c>
      <c r="I761" s="154" t="s">
        <v>472</v>
      </c>
      <c r="J761" s="154"/>
    </row>
    <row r="762" spans="1:10">
      <c r="A762" s="164">
        <v>26605</v>
      </c>
      <c r="B762" s="154" t="s">
        <v>472</v>
      </c>
      <c r="C762" s="154">
        <v>8.9329999999999998</v>
      </c>
      <c r="D762" s="154">
        <v>3.7957999999999998</v>
      </c>
      <c r="E762" s="154">
        <v>3.8494999999999999</v>
      </c>
      <c r="F762" s="154" t="s">
        <v>472</v>
      </c>
      <c r="G762" s="154">
        <v>1.2605999999999999</v>
      </c>
      <c r="H762" s="154" t="s">
        <v>472</v>
      </c>
      <c r="I762" s="154" t="s">
        <v>472</v>
      </c>
      <c r="J762" s="154"/>
    </row>
    <row r="763" spans="1:10">
      <c r="A763" s="164">
        <v>26606</v>
      </c>
      <c r="B763" s="154" t="s">
        <v>472</v>
      </c>
      <c r="C763" s="154">
        <v>8.8964999999999996</v>
      </c>
      <c r="D763" s="154">
        <v>3.7946999999999997</v>
      </c>
      <c r="E763" s="154">
        <v>3.8449999999999998</v>
      </c>
      <c r="F763" s="154" t="s">
        <v>472</v>
      </c>
      <c r="G763" s="154">
        <v>1.2603</v>
      </c>
      <c r="H763" s="154" t="s">
        <v>472</v>
      </c>
      <c r="I763" s="154" t="s">
        <v>472</v>
      </c>
      <c r="J763" s="154"/>
    </row>
    <row r="764" spans="1:10">
      <c r="A764" s="164">
        <v>26609</v>
      </c>
      <c r="B764" s="154" t="s">
        <v>472</v>
      </c>
      <c r="C764" s="154">
        <v>8.9290000000000003</v>
      </c>
      <c r="D764" s="154">
        <v>3.9777</v>
      </c>
      <c r="E764" s="154">
        <v>3.851</v>
      </c>
      <c r="F764" s="154" t="s">
        <v>472</v>
      </c>
      <c r="G764" s="154">
        <v>1.2612000000000001</v>
      </c>
      <c r="H764" s="154" t="s">
        <v>472</v>
      </c>
      <c r="I764" s="154" t="s">
        <v>472</v>
      </c>
      <c r="J764" s="154"/>
    </row>
    <row r="765" spans="1:10">
      <c r="A765" s="164">
        <v>26610</v>
      </c>
      <c r="B765" s="154" t="s">
        <v>472</v>
      </c>
      <c r="C765" s="154">
        <v>8.9595000000000002</v>
      </c>
      <c r="D765" s="154">
        <v>3.8022</v>
      </c>
      <c r="E765" s="154">
        <v>3.8525</v>
      </c>
      <c r="F765" s="154" t="s">
        <v>472</v>
      </c>
      <c r="G765" s="154">
        <v>1.2627999999999999</v>
      </c>
      <c r="H765" s="154" t="s">
        <v>472</v>
      </c>
      <c r="I765" s="154" t="s">
        <v>472</v>
      </c>
      <c r="J765" s="154"/>
    </row>
    <row r="766" spans="1:10">
      <c r="A766" s="164">
        <v>26611</v>
      </c>
      <c r="B766" s="154" t="s">
        <v>472</v>
      </c>
      <c r="C766" s="154">
        <v>8.9474999999999998</v>
      </c>
      <c r="D766" s="154">
        <v>3.8035000000000001</v>
      </c>
      <c r="E766" s="154">
        <v>3.8580000000000001</v>
      </c>
      <c r="F766" s="154" t="s">
        <v>472</v>
      </c>
      <c r="G766" s="154">
        <v>1.2631999999999999</v>
      </c>
      <c r="H766" s="154" t="s">
        <v>472</v>
      </c>
      <c r="I766" s="154" t="s">
        <v>472</v>
      </c>
      <c r="J766" s="154"/>
    </row>
    <row r="767" spans="1:10">
      <c r="A767" s="164">
        <v>26612</v>
      </c>
      <c r="B767" s="154" t="s">
        <v>472</v>
      </c>
      <c r="C767" s="154">
        <v>8.9079999999999995</v>
      </c>
      <c r="D767" s="154">
        <v>3.8012000000000001</v>
      </c>
      <c r="E767" s="154">
        <v>3.8529999999999998</v>
      </c>
      <c r="F767" s="154" t="s">
        <v>472</v>
      </c>
      <c r="G767" s="154">
        <v>1.2626999999999999</v>
      </c>
      <c r="H767" s="154" t="s">
        <v>472</v>
      </c>
      <c r="I767" s="154" t="s">
        <v>472</v>
      </c>
      <c r="J767" s="154"/>
    </row>
    <row r="768" spans="1:10">
      <c r="A768" s="164">
        <v>26613</v>
      </c>
      <c r="B768" s="154" t="s">
        <v>472</v>
      </c>
      <c r="C768" s="154">
        <v>8.9375</v>
      </c>
      <c r="D768" s="154">
        <v>3.8010000000000002</v>
      </c>
      <c r="E768" s="154">
        <v>3.8534999999999999</v>
      </c>
      <c r="F768" s="154" t="s">
        <v>472</v>
      </c>
      <c r="G768" s="154">
        <v>1.2622</v>
      </c>
      <c r="H768" s="154" t="s">
        <v>472</v>
      </c>
      <c r="I768" s="154" t="s">
        <v>472</v>
      </c>
      <c r="J768" s="154"/>
    </row>
    <row r="769" spans="1:10">
      <c r="A769" s="164">
        <v>26616</v>
      </c>
      <c r="B769" s="154" t="s">
        <v>472</v>
      </c>
      <c r="C769" s="154">
        <v>8.9205000000000005</v>
      </c>
      <c r="D769" s="154">
        <v>3.8012000000000001</v>
      </c>
      <c r="E769" s="154">
        <v>3.8570000000000002</v>
      </c>
      <c r="F769" s="154" t="s">
        <v>472</v>
      </c>
      <c r="G769" s="154">
        <v>1.2624</v>
      </c>
      <c r="H769" s="154" t="s">
        <v>472</v>
      </c>
      <c r="I769" s="154" t="s">
        <v>472</v>
      </c>
      <c r="J769" s="154"/>
    </row>
    <row r="770" spans="1:10">
      <c r="A770" s="164">
        <v>26617</v>
      </c>
      <c r="B770" s="154" t="s">
        <v>472</v>
      </c>
      <c r="C770" s="154">
        <v>8.9350000000000005</v>
      </c>
      <c r="D770" s="154">
        <v>3.8016999999999999</v>
      </c>
      <c r="E770" s="154">
        <v>3.8565</v>
      </c>
      <c r="F770" s="154" t="s">
        <v>472</v>
      </c>
      <c r="G770" s="154">
        <v>1.2625999999999999</v>
      </c>
      <c r="H770" s="154" t="s">
        <v>472</v>
      </c>
      <c r="I770" s="154" t="s">
        <v>472</v>
      </c>
      <c r="J770" s="154"/>
    </row>
    <row r="771" spans="1:10">
      <c r="A771" s="164">
        <v>26618</v>
      </c>
      <c r="B771" s="154" t="s">
        <v>472</v>
      </c>
      <c r="C771" s="154">
        <v>8.9574999999999996</v>
      </c>
      <c r="D771" s="154">
        <v>3.8014000000000001</v>
      </c>
      <c r="E771" s="154">
        <v>3.8565</v>
      </c>
      <c r="F771" s="154" t="s">
        <v>472</v>
      </c>
      <c r="G771" s="154">
        <v>1.2625</v>
      </c>
      <c r="H771" s="154" t="s">
        <v>472</v>
      </c>
      <c r="I771" s="154" t="s">
        <v>472</v>
      </c>
      <c r="J771" s="154"/>
    </row>
    <row r="772" spans="1:10">
      <c r="A772" s="164">
        <v>26619</v>
      </c>
      <c r="B772" s="154" t="s">
        <v>472</v>
      </c>
      <c r="C772" s="154">
        <v>8.9504999999999999</v>
      </c>
      <c r="D772" s="154">
        <v>3.7997999999999998</v>
      </c>
      <c r="E772" s="154">
        <v>3.8540000000000001</v>
      </c>
      <c r="F772" s="154" t="s">
        <v>472</v>
      </c>
      <c r="G772" s="154">
        <v>1.262</v>
      </c>
      <c r="H772" s="154" t="s">
        <v>472</v>
      </c>
      <c r="I772" s="154" t="s">
        <v>472</v>
      </c>
      <c r="J772" s="154"/>
    </row>
    <row r="773" spans="1:10">
      <c r="A773" s="164">
        <v>26620</v>
      </c>
      <c r="B773" s="154" t="s">
        <v>472</v>
      </c>
      <c r="C773" s="154">
        <v>8.923</v>
      </c>
      <c r="D773" s="154">
        <v>3.8003999999999998</v>
      </c>
      <c r="E773" s="154">
        <v>3.8544999999999998</v>
      </c>
      <c r="F773" s="154" t="s">
        <v>472</v>
      </c>
      <c r="G773" s="154">
        <v>1.2621</v>
      </c>
      <c r="H773" s="154" t="s">
        <v>472</v>
      </c>
      <c r="I773" s="154" t="s">
        <v>472</v>
      </c>
      <c r="J773" s="154"/>
    </row>
    <row r="774" spans="1:10">
      <c r="A774" s="164">
        <v>26623</v>
      </c>
      <c r="B774" s="154" t="s">
        <v>472</v>
      </c>
      <c r="C774" s="154">
        <v>8.9245000000000001</v>
      </c>
      <c r="D774" s="154">
        <v>3.8018000000000001</v>
      </c>
      <c r="E774" s="154">
        <v>3.855</v>
      </c>
      <c r="F774" s="154" t="s">
        <v>472</v>
      </c>
      <c r="G774" s="154">
        <v>1.2625999999999999</v>
      </c>
      <c r="H774" s="154" t="s">
        <v>472</v>
      </c>
      <c r="I774" s="154" t="s">
        <v>472</v>
      </c>
      <c r="J774" s="154"/>
    </row>
    <row r="775" spans="1:10">
      <c r="A775" s="164">
        <v>26624</v>
      </c>
      <c r="B775" s="154" t="s">
        <v>472</v>
      </c>
      <c r="C775" s="154">
        <v>8.9369999999999994</v>
      </c>
      <c r="D775" s="154">
        <v>3.8005</v>
      </c>
      <c r="E775" s="154">
        <v>3.8525</v>
      </c>
      <c r="F775" s="154" t="s">
        <v>472</v>
      </c>
      <c r="G775" s="154">
        <v>1.2622</v>
      </c>
      <c r="H775" s="154" t="s">
        <v>472</v>
      </c>
      <c r="I775" s="154" t="s">
        <v>472</v>
      </c>
      <c r="J775" s="154"/>
    </row>
    <row r="776" spans="1:10">
      <c r="A776" s="164">
        <v>26625</v>
      </c>
      <c r="B776" s="154" t="s">
        <v>472</v>
      </c>
      <c r="C776" s="154">
        <v>8.9324999999999992</v>
      </c>
      <c r="D776" s="154">
        <v>3.798</v>
      </c>
      <c r="E776" s="154">
        <v>3.8490000000000002</v>
      </c>
      <c r="F776" s="154" t="s">
        <v>472</v>
      </c>
      <c r="G776" s="154">
        <v>1.2612999999999999</v>
      </c>
      <c r="H776" s="154" t="s">
        <v>472</v>
      </c>
      <c r="I776" s="154" t="s">
        <v>472</v>
      </c>
      <c r="J776" s="154"/>
    </row>
    <row r="777" spans="1:10">
      <c r="A777" s="164">
        <v>26626</v>
      </c>
      <c r="B777" s="154" t="s">
        <v>472</v>
      </c>
      <c r="C777" s="154">
        <v>8.92</v>
      </c>
      <c r="D777" s="154">
        <v>3.7974000000000001</v>
      </c>
      <c r="E777" s="154">
        <v>3.8485</v>
      </c>
      <c r="F777" s="154" t="s">
        <v>472</v>
      </c>
      <c r="G777" s="154">
        <v>1.2612999999999999</v>
      </c>
      <c r="H777" s="154" t="s">
        <v>472</v>
      </c>
      <c r="I777" s="154" t="s">
        <v>472</v>
      </c>
      <c r="J777" s="154"/>
    </row>
    <row r="778" spans="1:10">
      <c r="A778" s="164">
        <v>26627</v>
      </c>
      <c r="B778" s="154" t="s">
        <v>472</v>
      </c>
      <c r="C778" s="154">
        <v>8.9149999999999991</v>
      </c>
      <c r="D778" s="154">
        <v>3.7927</v>
      </c>
      <c r="E778" s="154">
        <v>3.8405</v>
      </c>
      <c r="F778" s="154" t="s">
        <v>472</v>
      </c>
      <c r="G778" s="154">
        <v>1.2593000000000001</v>
      </c>
      <c r="H778" s="154" t="s">
        <v>472</v>
      </c>
      <c r="I778" s="154" t="s">
        <v>472</v>
      </c>
      <c r="J778" s="154"/>
    </row>
    <row r="779" spans="1:10">
      <c r="A779" s="164">
        <v>26630</v>
      </c>
      <c r="B779" s="154" t="s">
        <v>472</v>
      </c>
      <c r="C779" s="154">
        <v>8.8994999999999997</v>
      </c>
      <c r="D779" s="154">
        <v>3.7829999999999999</v>
      </c>
      <c r="E779" s="154">
        <v>3.8319999999999999</v>
      </c>
      <c r="F779" s="154" t="s">
        <v>472</v>
      </c>
      <c r="G779" s="154">
        <v>1.2565</v>
      </c>
      <c r="H779" s="154" t="s">
        <v>472</v>
      </c>
      <c r="I779" s="154" t="s">
        <v>472</v>
      </c>
      <c r="J779" s="154"/>
    </row>
    <row r="780" spans="1:10">
      <c r="A780" s="164">
        <v>26631</v>
      </c>
      <c r="B780" s="154" t="s">
        <v>472</v>
      </c>
      <c r="C780" s="154">
        <v>8.8859999999999992</v>
      </c>
      <c r="D780" s="154">
        <v>3.7786999999999997</v>
      </c>
      <c r="E780" s="154">
        <v>3.8209999999999997</v>
      </c>
      <c r="F780" s="154" t="s">
        <v>472</v>
      </c>
      <c r="G780" s="154">
        <v>1.2549999999999999</v>
      </c>
      <c r="H780" s="154" t="s">
        <v>472</v>
      </c>
      <c r="I780" s="154" t="s">
        <v>472</v>
      </c>
      <c r="J780" s="154"/>
    </row>
    <row r="781" spans="1:10">
      <c r="A781" s="164">
        <v>26632</v>
      </c>
      <c r="B781" s="154" t="s">
        <v>472</v>
      </c>
      <c r="C781" s="154">
        <v>8.8934999999999995</v>
      </c>
      <c r="D781" s="154">
        <v>3.7795999999999998</v>
      </c>
      <c r="E781" s="154">
        <v>3.8090000000000002</v>
      </c>
      <c r="F781" s="154" t="s">
        <v>472</v>
      </c>
      <c r="G781" s="154">
        <v>1.2551999999999999</v>
      </c>
      <c r="H781" s="154" t="s">
        <v>472</v>
      </c>
      <c r="I781" s="154" t="s">
        <v>472</v>
      </c>
      <c r="J781" s="154"/>
    </row>
    <row r="782" spans="1:10">
      <c r="A782" s="164">
        <v>26633</v>
      </c>
      <c r="B782" s="154" t="s">
        <v>472</v>
      </c>
      <c r="C782" s="154">
        <v>8.8780000000000001</v>
      </c>
      <c r="D782" s="154">
        <v>3.7755000000000001</v>
      </c>
      <c r="E782" s="154">
        <v>3.8014999999999999</v>
      </c>
      <c r="F782" s="154" t="s">
        <v>472</v>
      </c>
      <c r="G782" s="154">
        <v>1.2541</v>
      </c>
      <c r="H782" s="154" t="s">
        <v>472</v>
      </c>
      <c r="I782" s="154" t="s">
        <v>472</v>
      </c>
      <c r="J782" s="154"/>
    </row>
    <row r="783" spans="1:10">
      <c r="A783" s="164">
        <v>26634</v>
      </c>
      <c r="B783" s="154" t="s">
        <v>472</v>
      </c>
      <c r="C783" s="154">
        <v>8.8524999999999991</v>
      </c>
      <c r="D783" s="154">
        <v>3.7690000000000001</v>
      </c>
      <c r="E783" s="154">
        <v>3.7880000000000003</v>
      </c>
      <c r="F783" s="154" t="s">
        <v>472</v>
      </c>
      <c r="G783" s="154">
        <v>1.252</v>
      </c>
      <c r="H783" s="154" t="s">
        <v>472</v>
      </c>
      <c r="I783" s="154" t="s">
        <v>472</v>
      </c>
      <c r="J783" s="154"/>
    </row>
    <row r="784" spans="1:10">
      <c r="A784" s="164">
        <v>26637</v>
      </c>
      <c r="B784" s="154" t="s">
        <v>472</v>
      </c>
      <c r="C784" s="154">
        <v>8.8544999999999998</v>
      </c>
      <c r="D784" s="154">
        <v>3.7707999999999999</v>
      </c>
      <c r="E784" s="154">
        <v>3.7909999999999999</v>
      </c>
      <c r="F784" s="154" t="s">
        <v>472</v>
      </c>
      <c r="G784" s="154">
        <v>1.2523</v>
      </c>
      <c r="H784" s="154" t="s">
        <v>472</v>
      </c>
      <c r="I784" s="154" t="s">
        <v>472</v>
      </c>
      <c r="J784" s="154"/>
    </row>
    <row r="785" spans="1:10">
      <c r="A785" s="164">
        <v>26638</v>
      </c>
      <c r="B785" s="154" t="s">
        <v>472</v>
      </c>
      <c r="C785" s="154">
        <v>8.8365000000000009</v>
      </c>
      <c r="D785" s="154">
        <v>3.7709000000000001</v>
      </c>
      <c r="E785" s="154">
        <v>3.7865000000000002</v>
      </c>
      <c r="F785" s="154" t="s">
        <v>472</v>
      </c>
      <c r="G785" s="154">
        <v>1.2524</v>
      </c>
      <c r="H785" s="154" t="s">
        <v>472</v>
      </c>
      <c r="I785" s="154" t="s">
        <v>472</v>
      </c>
      <c r="J785" s="154"/>
    </row>
    <row r="786" spans="1:10">
      <c r="A786" s="164">
        <v>26639</v>
      </c>
      <c r="B786" s="154" t="s">
        <v>472</v>
      </c>
      <c r="C786" s="154">
        <v>8.8369999999999997</v>
      </c>
      <c r="D786" s="154">
        <v>3.77</v>
      </c>
      <c r="E786" s="154">
        <v>3.7814999999999999</v>
      </c>
      <c r="F786" s="154" t="s">
        <v>472</v>
      </c>
      <c r="G786" s="154">
        <v>1.2521</v>
      </c>
      <c r="H786" s="154" t="s">
        <v>472</v>
      </c>
      <c r="I786" s="154" t="s">
        <v>472</v>
      </c>
      <c r="J786" s="154"/>
    </row>
    <row r="787" spans="1:10">
      <c r="A787" s="164">
        <v>26640</v>
      </c>
      <c r="B787" s="154" t="s">
        <v>472</v>
      </c>
      <c r="C787" s="154">
        <v>8.8454999999999995</v>
      </c>
      <c r="D787" s="154">
        <v>3.7758000000000003</v>
      </c>
      <c r="E787" s="154">
        <v>3.7770000000000001</v>
      </c>
      <c r="F787" s="154" t="s">
        <v>472</v>
      </c>
      <c r="G787" s="154">
        <v>1.2539</v>
      </c>
      <c r="H787" s="154" t="s">
        <v>472</v>
      </c>
      <c r="I787" s="154" t="s">
        <v>472</v>
      </c>
      <c r="J787" s="154"/>
    </row>
    <row r="788" spans="1:10">
      <c r="A788" s="164">
        <v>26641</v>
      </c>
      <c r="B788" s="154" t="s">
        <v>472</v>
      </c>
      <c r="C788" s="154">
        <v>8.8254999999999999</v>
      </c>
      <c r="D788" s="154">
        <v>3.7734000000000001</v>
      </c>
      <c r="E788" s="154">
        <v>3.7679999999999998</v>
      </c>
      <c r="F788" s="154" t="s">
        <v>472</v>
      </c>
      <c r="G788" s="154">
        <v>1.2530000000000001</v>
      </c>
      <c r="H788" s="154" t="s">
        <v>472</v>
      </c>
      <c r="I788" s="154" t="s">
        <v>472</v>
      </c>
      <c r="J788" s="154"/>
    </row>
    <row r="789" spans="1:10">
      <c r="A789" s="164">
        <v>26644</v>
      </c>
      <c r="B789" s="154" t="s">
        <v>472</v>
      </c>
      <c r="C789" s="154">
        <v>8.8405000000000005</v>
      </c>
      <c r="D789" s="154">
        <v>3.7743000000000002</v>
      </c>
      <c r="E789" s="154">
        <v>3.7685</v>
      </c>
      <c r="F789" s="154" t="s">
        <v>472</v>
      </c>
      <c r="G789" s="154">
        <v>1.2535000000000001</v>
      </c>
      <c r="H789" s="154" t="s">
        <v>472</v>
      </c>
      <c r="I789" s="154" t="s">
        <v>472</v>
      </c>
      <c r="J789" s="154"/>
    </row>
    <row r="790" spans="1:10">
      <c r="A790" s="164">
        <v>26645</v>
      </c>
      <c r="B790" s="154" t="s">
        <v>472</v>
      </c>
      <c r="C790" s="154">
        <v>8.8305000000000007</v>
      </c>
      <c r="D790" s="154">
        <v>3.7762000000000002</v>
      </c>
      <c r="E790" s="154">
        <v>3.7720000000000002</v>
      </c>
      <c r="F790" s="154" t="s">
        <v>472</v>
      </c>
      <c r="G790" s="154">
        <v>1.2541</v>
      </c>
      <c r="H790" s="154" t="s">
        <v>472</v>
      </c>
      <c r="I790" s="154" t="s">
        <v>472</v>
      </c>
      <c r="J790" s="154"/>
    </row>
    <row r="791" spans="1:10">
      <c r="A791" s="164">
        <v>26646</v>
      </c>
      <c r="B791" s="154" t="s">
        <v>472</v>
      </c>
      <c r="C791" s="154">
        <v>8.8330000000000002</v>
      </c>
      <c r="D791" s="154">
        <v>3.7770000000000001</v>
      </c>
      <c r="E791" s="154">
        <v>3.7854999999999999</v>
      </c>
      <c r="F791" s="154" t="s">
        <v>472</v>
      </c>
      <c r="G791" s="154">
        <v>1.2543</v>
      </c>
      <c r="H791" s="154" t="s">
        <v>472</v>
      </c>
      <c r="I791" s="154" t="s">
        <v>472</v>
      </c>
      <c r="J791" s="154"/>
    </row>
    <row r="792" spans="1:10">
      <c r="A792" s="164">
        <v>26647</v>
      </c>
      <c r="B792" s="154" t="s">
        <v>472</v>
      </c>
      <c r="C792" s="154">
        <v>8.8469999999999995</v>
      </c>
      <c r="D792" s="154">
        <v>3.774</v>
      </c>
      <c r="E792" s="154">
        <v>3.7875000000000001</v>
      </c>
      <c r="F792" s="154" t="s">
        <v>472</v>
      </c>
      <c r="G792" s="154">
        <v>1.2530999999999999</v>
      </c>
      <c r="H792" s="154" t="s">
        <v>472</v>
      </c>
      <c r="I792" s="154" t="s">
        <v>472</v>
      </c>
      <c r="J792" s="154"/>
    </row>
    <row r="793" spans="1:10">
      <c r="A793" s="164">
        <v>26648</v>
      </c>
      <c r="B793" s="154" t="s">
        <v>472</v>
      </c>
      <c r="C793" s="154">
        <v>8.8390000000000004</v>
      </c>
      <c r="D793" s="154">
        <v>3.7715000000000001</v>
      </c>
      <c r="E793" s="154">
        <v>3.7835000000000001</v>
      </c>
      <c r="F793" s="154" t="s">
        <v>472</v>
      </c>
      <c r="G793" s="154">
        <v>1.2524999999999999</v>
      </c>
      <c r="H793" s="154" t="s">
        <v>472</v>
      </c>
      <c r="I793" s="154" t="s">
        <v>472</v>
      </c>
      <c r="J793" s="154"/>
    </row>
    <row r="794" spans="1:10">
      <c r="A794" s="164">
        <v>26651</v>
      </c>
      <c r="B794" s="154" t="s">
        <v>472</v>
      </c>
      <c r="C794" s="154">
        <v>8.8719999999999999</v>
      </c>
      <c r="D794" s="154">
        <v>3.7702</v>
      </c>
      <c r="E794" s="154">
        <v>3.7810000000000001</v>
      </c>
      <c r="F794" s="154" t="s">
        <v>472</v>
      </c>
      <c r="G794" s="154">
        <v>1.2521</v>
      </c>
      <c r="H794" s="154" t="s">
        <v>472</v>
      </c>
      <c r="I794" s="154" t="s">
        <v>472</v>
      </c>
      <c r="J794" s="154"/>
    </row>
    <row r="795" spans="1:10">
      <c r="A795" s="164">
        <v>26652</v>
      </c>
      <c r="B795" s="154" t="s">
        <v>472</v>
      </c>
      <c r="C795" s="154">
        <v>8.8484999999999996</v>
      </c>
      <c r="D795" s="154">
        <v>3.7728999999999999</v>
      </c>
      <c r="E795" s="154">
        <v>3.7835000000000001</v>
      </c>
      <c r="F795" s="154" t="s">
        <v>472</v>
      </c>
      <c r="G795" s="154">
        <v>1.2528999999999999</v>
      </c>
      <c r="H795" s="154" t="s">
        <v>472</v>
      </c>
      <c r="I795" s="154" t="s">
        <v>472</v>
      </c>
      <c r="J795" s="154"/>
    </row>
    <row r="796" spans="1:10">
      <c r="A796" s="164">
        <v>26653</v>
      </c>
      <c r="B796" s="154" t="s">
        <v>472</v>
      </c>
      <c r="C796" s="154">
        <v>8.8439999999999994</v>
      </c>
      <c r="D796" s="154">
        <v>3.7715999999999998</v>
      </c>
      <c r="E796" s="154">
        <v>3.7915000000000001</v>
      </c>
      <c r="F796" s="154" t="s">
        <v>472</v>
      </c>
      <c r="G796" s="154">
        <v>1.2525999999999999</v>
      </c>
      <c r="H796" s="154" t="s">
        <v>472</v>
      </c>
      <c r="I796" s="154" t="s">
        <v>472</v>
      </c>
      <c r="J796" s="154"/>
    </row>
    <row r="797" spans="1:10">
      <c r="A797" s="164">
        <v>26654</v>
      </c>
      <c r="B797" s="154" t="s">
        <v>472</v>
      </c>
      <c r="C797" s="154">
        <v>8.8390000000000004</v>
      </c>
      <c r="D797" s="154">
        <v>3.7677</v>
      </c>
      <c r="E797" s="154">
        <v>3.7960000000000003</v>
      </c>
      <c r="F797" s="154" t="s">
        <v>472</v>
      </c>
      <c r="G797" s="154">
        <v>1.2513000000000001</v>
      </c>
      <c r="H797" s="154" t="s">
        <v>472</v>
      </c>
      <c r="I797" s="154" t="s">
        <v>472</v>
      </c>
      <c r="J797" s="154"/>
    </row>
    <row r="798" spans="1:10">
      <c r="A798" s="164">
        <v>26655</v>
      </c>
      <c r="B798" s="154" t="s">
        <v>472</v>
      </c>
      <c r="C798" s="154">
        <v>8.8204999999999991</v>
      </c>
      <c r="D798" s="154">
        <v>3.76</v>
      </c>
      <c r="E798" s="154">
        <v>3.7850000000000001</v>
      </c>
      <c r="F798" s="154" t="s">
        <v>472</v>
      </c>
      <c r="G798" s="154">
        <v>1.2494000000000001</v>
      </c>
      <c r="H798" s="154" t="s">
        <v>472</v>
      </c>
      <c r="I798" s="154" t="s">
        <v>472</v>
      </c>
      <c r="J798" s="154"/>
    </row>
    <row r="799" spans="1:10">
      <c r="A799" s="164">
        <v>26658</v>
      </c>
      <c r="B799" s="154" t="s">
        <v>472</v>
      </c>
      <c r="C799" s="154" t="s">
        <v>472</v>
      </c>
      <c r="D799" s="154" t="s">
        <v>472</v>
      </c>
      <c r="E799" s="154" t="s">
        <v>472</v>
      </c>
      <c r="F799" s="154" t="s">
        <v>472</v>
      </c>
      <c r="G799" s="154" t="s">
        <v>472</v>
      </c>
      <c r="H799" s="154" t="s">
        <v>472</v>
      </c>
      <c r="I799" s="154" t="s">
        <v>472</v>
      </c>
      <c r="J799" s="154"/>
    </row>
    <row r="800" spans="1:10">
      <c r="A800" s="164">
        <v>26659</v>
      </c>
      <c r="B800" s="154" t="s">
        <v>472</v>
      </c>
      <c r="C800" s="154" t="s">
        <v>472</v>
      </c>
      <c r="D800" s="154" t="s">
        <v>472</v>
      </c>
      <c r="E800" s="154" t="s">
        <v>472</v>
      </c>
      <c r="F800" s="154" t="s">
        <v>472</v>
      </c>
      <c r="G800" s="154" t="s">
        <v>472</v>
      </c>
      <c r="H800" s="154" t="s">
        <v>472</v>
      </c>
      <c r="I800" s="154" t="s">
        <v>472</v>
      </c>
      <c r="J800" s="154"/>
    </row>
    <row r="801" spans="1:10">
      <c r="A801" s="164">
        <v>26660</v>
      </c>
      <c r="B801" s="154" t="s">
        <v>472</v>
      </c>
      <c r="C801" s="154">
        <v>8.8439999999999994</v>
      </c>
      <c r="D801" s="154">
        <v>3.762</v>
      </c>
      <c r="E801" s="154">
        <v>3.778</v>
      </c>
      <c r="F801" s="154" t="s">
        <v>472</v>
      </c>
      <c r="G801" s="154">
        <v>1.2429999999999999</v>
      </c>
      <c r="H801" s="154" t="s">
        <v>472</v>
      </c>
      <c r="I801" s="154" t="s">
        <v>472</v>
      </c>
      <c r="J801" s="154"/>
    </row>
    <row r="802" spans="1:10">
      <c r="A802" s="164">
        <v>26661</v>
      </c>
      <c r="B802" s="154" t="s">
        <v>472</v>
      </c>
      <c r="C802" s="154">
        <v>8.8544999999999998</v>
      </c>
      <c r="D802" s="154">
        <v>3.7715000000000001</v>
      </c>
      <c r="E802" s="154">
        <v>3.7885</v>
      </c>
      <c r="F802" s="154" t="s">
        <v>472</v>
      </c>
      <c r="G802" s="154">
        <v>1.2484</v>
      </c>
      <c r="H802" s="154" t="s">
        <v>472</v>
      </c>
      <c r="I802" s="154" t="s">
        <v>472</v>
      </c>
      <c r="J802" s="154"/>
    </row>
    <row r="803" spans="1:10">
      <c r="A803" s="164">
        <v>26662</v>
      </c>
      <c r="B803" s="154" t="s">
        <v>472</v>
      </c>
      <c r="C803" s="154">
        <v>8.8375000000000004</v>
      </c>
      <c r="D803" s="154">
        <v>3.774</v>
      </c>
      <c r="E803" s="154">
        <v>3.7885</v>
      </c>
      <c r="F803" s="154" t="s">
        <v>472</v>
      </c>
      <c r="G803" s="154">
        <v>1.2524999999999999</v>
      </c>
      <c r="H803" s="154" t="s">
        <v>472</v>
      </c>
      <c r="I803" s="154" t="s">
        <v>472</v>
      </c>
      <c r="J803" s="154"/>
    </row>
    <row r="804" spans="1:10">
      <c r="A804" s="164">
        <v>26665</v>
      </c>
      <c r="B804" s="154" t="s">
        <v>472</v>
      </c>
      <c r="C804" s="154" t="s">
        <v>472</v>
      </c>
      <c r="D804" s="154" t="s">
        <v>472</v>
      </c>
      <c r="E804" s="154" t="s">
        <v>472</v>
      </c>
      <c r="F804" s="154" t="s">
        <v>472</v>
      </c>
      <c r="G804" s="154" t="s">
        <v>472</v>
      </c>
      <c r="H804" s="154" t="s">
        <v>472</v>
      </c>
      <c r="I804" s="154" t="s">
        <v>472</v>
      </c>
      <c r="J804" s="154"/>
    </row>
    <row r="805" spans="1:10">
      <c r="A805" s="164">
        <v>26666</v>
      </c>
      <c r="B805" s="154" t="s">
        <v>472</v>
      </c>
      <c r="C805" s="154" t="s">
        <v>472</v>
      </c>
      <c r="D805" s="154" t="s">
        <v>472</v>
      </c>
      <c r="E805" s="154" t="s">
        <v>472</v>
      </c>
      <c r="F805" s="154" t="s">
        <v>472</v>
      </c>
      <c r="G805" s="154" t="s">
        <v>472</v>
      </c>
      <c r="H805" s="154" t="s">
        <v>472</v>
      </c>
      <c r="I805" s="154" t="s">
        <v>472</v>
      </c>
      <c r="J805" s="154"/>
    </row>
    <row r="806" spans="1:10">
      <c r="A806" s="164">
        <v>26667</v>
      </c>
      <c r="B806" s="154" t="s">
        <v>472</v>
      </c>
      <c r="C806" s="154">
        <v>8.8535000000000004</v>
      </c>
      <c r="D806" s="154">
        <v>3.7707999999999999</v>
      </c>
      <c r="E806" s="154">
        <v>3.7835000000000001</v>
      </c>
      <c r="F806" s="154" t="s">
        <v>472</v>
      </c>
      <c r="G806" s="154">
        <v>1.2523</v>
      </c>
      <c r="H806" s="154" t="s">
        <v>472</v>
      </c>
      <c r="I806" s="154" t="s">
        <v>472</v>
      </c>
      <c r="J806" s="154"/>
    </row>
    <row r="807" spans="1:10">
      <c r="A807" s="164">
        <v>26668</v>
      </c>
      <c r="B807" s="154" t="s">
        <v>472</v>
      </c>
      <c r="C807" s="154">
        <v>8.8445</v>
      </c>
      <c r="D807" s="154">
        <v>3.7654999999999998</v>
      </c>
      <c r="E807" s="154">
        <v>3.77</v>
      </c>
      <c r="F807" s="154" t="s">
        <v>472</v>
      </c>
      <c r="G807" s="154">
        <v>1.2539</v>
      </c>
      <c r="H807" s="154" t="s">
        <v>472</v>
      </c>
      <c r="I807" s="154" t="s">
        <v>472</v>
      </c>
      <c r="J807" s="154"/>
    </row>
    <row r="808" spans="1:10">
      <c r="A808" s="164">
        <v>26669</v>
      </c>
      <c r="B808" s="154" t="s">
        <v>472</v>
      </c>
      <c r="C808" s="154">
        <v>8.8520000000000003</v>
      </c>
      <c r="D808" s="154">
        <v>3.7652999999999999</v>
      </c>
      <c r="E808" s="154">
        <v>3.7725</v>
      </c>
      <c r="F808" s="154" t="s">
        <v>472</v>
      </c>
      <c r="G808" s="154">
        <v>1.2507999999999999</v>
      </c>
      <c r="H808" s="154" t="s">
        <v>472</v>
      </c>
      <c r="I808" s="154" t="s">
        <v>472</v>
      </c>
      <c r="J808" s="154"/>
    </row>
    <row r="809" spans="1:10">
      <c r="A809" s="164">
        <v>26672</v>
      </c>
      <c r="B809" s="154" t="s">
        <v>472</v>
      </c>
      <c r="C809" s="154">
        <v>8.8539999999999992</v>
      </c>
      <c r="D809" s="154">
        <v>3.766</v>
      </c>
      <c r="E809" s="154">
        <v>3.7725</v>
      </c>
      <c r="F809" s="154" t="s">
        <v>472</v>
      </c>
      <c r="G809" s="154">
        <v>1.2457</v>
      </c>
      <c r="H809" s="154" t="s">
        <v>472</v>
      </c>
      <c r="I809" s="154" t="s">
        <v>472</v>
      </c>
      <c r="J809" s="154"/>
    </row>
    <row r="810" spans="1:10">
      <c r="A810" s="164">
        <v>26673</v>
      </c>
      <c r="B810" s="154" t="s">
        <v>472</v>
      </c>
      <c r="C810" s="154">
        <v>8.8505000000000003</v>
      </c>
      <c r="D810" s="154">
        <v>3.7660999999999998</v>
      </c>
      <c r="E810" s="154">
        <v>3.7629999999999999</v>
      </c>
      <c r="F810" s="154" t="s">
        <v>472</v>
      </c>
      <c r="G810" s="154">
        <v>1.2462</v>
      </c>
      <c r="H810" s="154" t="s">
        <v>472</v>
      </c>
      <c r="I810" s="154" t="s">
        <v>472</v>
      </c>
      <c r="J810" s="154"/>
    </row>
    <row r="811" spans="1:10">
      <c r="A811" s="164">
        <v>26674</v>
      </c>
      <c r="B811" s="154" t="s">
        <v>472</v>
      </c>
      <c r="C811" s="154">
        <v>8.8505000000000003</v>
      </c>
      <c r="D811" s="154">
        <v>3.7617000000000003</v>
      </c>
      <c r="E811" s="154">
        <v>3.7635000000000001</v>
      </c>
      <c r="F811" s="154" t="s">
        <v>472</v>
      </c>
      <c r="G811" s="154">
        <v>1.246</v>
      </c>
      <c r="H811" s="154" t="s">
        <v>472</v>
      </c>
      <c r="I811" s="154" t="s">
        <v>472</v>
      </c>
      <c r="J811" s="154"/>
    </row>
    <row r="812" spans="1:10">
      <c r="A812" s="164">
        <v>26675</v>
      </c>
      <c r="B812" s="154" t="s">
        <v>472</v>
      </c>
      <c r="C812" s="154">
        <v>8.8369999999999997</v>
      </c>
      <c r="D812" s="154">
        <v>3.7580999999999998</v>
      </c>
      <c r="E812" s="154">
        <v>3.7595000000000001</v>
      </c>
      <c r="F812" s="154" t="s">
        <v>472</v>
      </c>
      <c r="G812" s="154">
        <v>1.2469000000000001</v>
      </c>
      <c r="H812" s="154" t="s">
        <v>472</v>
      </c>
      <c r="I812" s="154" t="s">
        <v>472</v>
      </c>
      <c r="J812" s="154"/>
    </row>
    <row r="813" spans="1:10">
      <c r="A813" s="164">
        <v>26676</v>
      </c>
      <c r="B813" s="154" t="s">
        <v>472</v>
      </c>
      <c r="C813" s="154">
        <v>8.843</v>
      </c>
      <c r="D813" s="154">
        <v>3.7616000000000001</v>
      </c>
      <c r="E813" s="154">
        <v>3.7675000000000001</v>
      </c>
      <c r="F813" s="154" t="s">
        <v>472</v>
      </c>
      <c r="G813" s="154">
        <v>1.2461</v>
      </c>
      <c r="H813" s="154" t="s">
        <v>472</v>
      </c>
      <c r="I813" s="154" t="s">
        <v>472</v>
      </c>
      <c r="J813" s="154"/>
    </row>
    <row r="814" spans="1:10">
      <c r="A814" s="164">
        <v>26679</v>
      </c>
      <c r="B814" s="154" t="s">
        <v>472</v>
      </c>
      <c r="C814" s="154">
        <v>8.85</v>
      </c>
      <c r="D814" s="154">
        <v>3.7627999999999999</v>
      </c>
      <c r="E814" s="154">
        <v>3.7650000000000001</v>
      </c>
      <c r="F814" s="154" t="s">
        <v>472</v>
      </c>
      <c r="G814" s="154">
        <v>1.246</v>
      </c>
      <c r="H814" s="154" t="s">
        <v>472</v>
      </c>
      <c r="I814" s="154" t="s">
        <v>472</v>
      </c>
      <c r="J814" s="154"/>
    </row>
    <row r="815" spans="1:10">
      <c r="A815" s="164">
        <v>26680</v>
      </c>
      <c r="B815" s="154" t="s">
        <v>472</v>
      </c>
      <c r="C815" s="154">
        <v>8.8480000000000008</v>
      </c>
      <c r="D815" s="154">
        <v>3.7635999999999998</v>
      </c>
      <c r="E815" s="154">
        <v>3.7650000000000001</v>
      </c>
      <c r="F815" s="154" t="s">
        <v>472</v>
      </c>
      <c r="G815" s="154">
        <v>1.2464</v>
      </c>
      <c r="H815" s="154" t="s">
        <v>472</v>
      </c>
      <c r="I815" s="154" t="s">
        <v>472</v>
      </c>
      <c r="J815" s="154"/>
    </row>
    <row r="816" spans="1:10">
      <c r="A816" s="164">
        <v>26681</v>
      </c>
      <c r="B816" s="154" t="s">
        <v>472</v>
      </c>
      <c r="C816" s="154">
        <v>8.843</v>
      </c>
      <c r="D816" s="154">
        <v>3.7595999999999998</v>
      </c>
      <c r="E816" s="154">
        <v>3.7629999999999999</v>
      </c>
      <c r="F816" s="154" t="s">
        <v>472</v>
      </c>
      <c r="G816" s="154">
        <v>1.2444999999999999</v>
      </c>
      <c r="H816" s="154" t="s">
        <v>472</v>
      </c>
      <c r="I816" s="154" t="s">
        <v>472</v>
      </c>
      <c r="J816" s="154"/>
    </row>
    <row r="817" spans="1:10">
      <c r="A817" s="164">
        <v>26682</v>
      </c>
      <c r="B817" s="154" t="s">
        <v>472</v>
      </c>
      <c r="C817" s="154">
        <v>8.8439999999999994</v>
      </c>
      <c r="D817" s="154">
        <v>3.7595999999999998</v>
      </c>
      <c r="E817" s="154">
        <v>3.7595000000000001</v>
      </c>
      <c r="F817" s="154" t="s">
        <v>472</v>
      </c>
      <c r="G817" s="154">
        <v>1.2425999999999999</v>
      </c>
      <c r="H817" s="154" t="s">
        <v>472</v>
      </c>
      <c r="I817" s="154" t="s">
        <v>472</v>
      </c>
      <c r="J817" s="154"/>
    </row>
    <row r="818" spans="1:10">
      <c r="A818" s="164">
        <v>26683</v>
      </c>
      <c r="B818" s="154" t="s">
        <v>472</v>
      </c>
      <c r="C818" s="154">
        <v>8.8445</v>
      </c>
      <c r="D818" s="154">
        <v>3.7585999999999999</v>
      </c>
      <c r="E818" s="154">
        <v>3.76</v>
      </c>
      <c r="F818" s="154" t="s">
        <v>472</v>
      </c>
      <c r="G818" s="154">
        <v>1.2423</v>
      </c>
      <c r="H818" s="154" t="s">
        <v>472</v>
      </c>
      <c r="I818" s="154" t="s">
        <v>472</v>
      </c>
      <c r="J818" s="154"/>
    </row>
    <row r="819" spans="1:10">
      <c r="A819" s="164">
        <v>26686</v>
      </c>
      <c r="B819" s="154" t="s">
        <v>472</v>
      </c>
      <c r="C819" s="154">
        <v>8.8405000000000005</v>
      </c>
      <c r="D819" s="154">
        <v>3.7579000000000002</v>
      </c>
      <c r="E819" s="154">
        <v>3.7574999999999998</v>
      </c>
      <c r="F819" s="154" t="s">
        <v>472</v>
      </c>
      <c r="G819" s="154">
        <v>1.2413000000000001</v>
      </c>
      <c r="H819" s="154" t="s">
        <v>472</v>
      </c>
      <c r="I819" s="154" t="s">
        <v>472</v>
      </c>
      <c r="J819" s="154"/>
    </row>
    <row r="820" spans="1:10">
      <c r="A820" s="164">
        <v>26687</v>
      </c>
      <c r="B820" s="154" t="s">
        <v>472</v>
      </c>
      <c r="C820" s="154">
        <v>8.7324999999999999</v>
      </c>
      <c r="D820" s="154">
        <v>3.7050000000000001</v>
      </c>
      <c r="E820" s="154">
        <v>3.7090000000000001</v>
      </c>
      <c r="F820" s="154" t="s">
        <v>472</v>
      </c>
      <c r="G820" s="154">
        <v>1.2264999999999999</v>
      </c>
      <c r="H820" s="154" t="s">
        <v>472</v>
      </c>
      <c r="I820" s="154" t="s">
        <v>472</v>
      </c>
      <c r="J820" s="154"/>
    </row>
    <row r="821" spans="1:10">
      <c r="A821" s="164">
        <v>26688</v>
      </c>
      <c r="B821" s="154" t="s">
        <v>472</v>
      </c>
      <c r="C821" s="154">
        <v>8.76</v>
      </c>
      <c r="D821" s="154">
        <v>3.7175000000000002</v>
      </c>
      <c r="E821" s="154">
        <v>3.7189999999999999</v>
      </c>
      <c r="F821" s="154" t="s">
        <v>472</v>
      </c>
      <c r="G821" s="154">
        <v>1.23</v>
      </c>
      <c r="H821" s="154" t="s">
        <v>472</v>
      </c>
      <c r="I821" s="154" t="s">
        <v>472</v>
      </c>
      <c r="J821" s="154"/>
    </row>
    <row r="822" spans="1:10">
      <c r="A822" s="164">
        <v>26689</v>
      </c>
      <c r="B822" s="154" t="s">
        <v>472</v>
      </c>
      <c r="C822" s="154">
        <v>8.6325000000000003</v>
      </c>
      <c r="D822" s="154">
        <v>3.66</v>
      </c>
      <c r="E822" s="154">
        <v>3.6640000000000001</v>
      </c>
      <c r="F822" s="154" t="s">
        <v>472</v>
      </c>
      <c r="G822" s="154">
        <v>1.2115</v>
      </c>
      <c r="H822" s="154" t="s">
        <v>472</v>
      </c>
      <c r="I822" s="154" t="s">
        <v>472</v>
      </c>
      <c r="J822" s="154"/>
    </row>
    <row r="823" spans="1:10">
      <c r="A823" s="164">
        <v>26690</v>
      </c>
      <c r="B823" s="154" t="s">
        <v>472</v>
      </c>
      <c r="C823" s="154">
        <v>8.6475000000000009</v>
      </c>
      <c r="D823" s="154">
        <v>3.665</v>
      </c>
      <c r="E823" s="154">
        <v>3.6680000000000001</v>
      </c>
      <c r="F823" s="154" t="s">
        <v>472</v>
      </c>
      <c r="G823" s="154">
        <v>1.2130000000000001</v>
      </c>
      <c r="H823" s="154" t="s">
        <v>472</v>
      </c>
      <c r="I823" s="154" t="s">
        <v>472</v>
      </c>
      <c r="J823" s="154"/>
    </row>
    <row r="824" spans="1:10">
      <c r="A824" s="164">
        <v>26693</v>
      </c>
      <c r="B824" s="154" t="s">
        <v>472</v>
      </c>
      <c r="C824" s="154">
        <v>8.6560000000000006</v>
      </c>
      <c r="D824" s="154">
        <v>3.6625000000000001</v>
      </c>
      <c r="E824" s="154">
        <v>3.6640000000000001</v>
      </c>
      <c r="F824" s="154" t="s">
        <v>472</v>
      </c>
      <c r="G824" s="154">
        <v>1.21</v>
      </c>
      <c r="H824" s="154" t="s">
        <v>472</v>
      </c>
      <c r="I824" s="154" t="s">
        <v>472</v>
      </c>
      <c r="J824" s="154"/>
    </row>
    <row r="825" spans="1:10">
      <c r="A825" s="164">
        <v>26694</v>
      </c>
      <c r="B825" s="154" t="s">
        <v>472</v>
      </c>
      <c r="C825" s="154">
        <v>8.5790000000000006</v>
      </c>
      <c r="D825" s="154">
        <v>3.6074999999999999</v>
      </c>
      <c r="E825" s="154">
        <v>3.6109999999999998</v>
      </c>
      <c r="F825" s="154" t="s">
        <v>472</v>
      </c>
      <c r="G825" s="154">
        <v>1.1964999999999999</v>
      </c>
      <c r="H825" s="154" t="s">
        <v>472</v>
      </c>
      <c r="I825" s="154" t="s">
        <v>472</v>
      </c>
      <c r="J825" s="154"/>
    </row>
    <row r="826" spans="1:10">
      <c r="A826" s="164">
        <v>26695</v>
      </c>
      <c r="B826" s="154" t="s">
        <v>472</v>
      </c>
      <c r="C826" s="154">
        <v>8.6189999999999998</v>
      </c>
      <c r="D826" s="154">
        <v>3.6225000000000001</v>
      </c>
      <c r="E826" s="154">
        <v>3.6234999999999999</v>
      </c>
      <c r="F826" s="154" t="s">
        <v>472</v>
      </c>
      <c r="G826" s="154">
        <v>1.2030000000000001</v>
      </c>
      <c r="H826" s="154" t="s">
        <v>472</v>
      </c>
      <c r="I826" s="154" t="s">
        <v>472</v>
      </c>
      <c r="J826" s="154"/>
    </row>
    <row r="827" spans="1:10">
      <c r="A827" s="164">
        <v>26696</v>
      </c>
      <c r="B827" s="154" t="s">
        <v>472</v>
      </c>
      <c r="C827" s="154">
        <v>8.58</v>
      </c>
      <c r="D827" s="154">
        <v>3.5975000000000001</v>
      </c>
      <c r="E827" s="154">
        <v>3.5949999999999998</v>
      </c>
      <c r="F827" s="154" t="s">
        <v>472</v>
      </c>
      <c r="G827" s="154">
        <v>1.1950000000000001</v>
      </c>
      <c r="H827" s="154" t="s">
        <v>472</v>
      </c>
      <c r="I827" s="154" t="s">
        <v>472</v>
      </c>
      <c r="J827" s="154"/>
    </row>
    <row r="828" spans="1:10">
      <c r="A828" s="164">
        <v>26697</v>
      </c>
      <c r="B828" s="154" t="s">
        <v>472</v>
      </c>
      <c r="C828" s="154">
        <v>8.58</v>
      </c>
      <c r="D828" s="154">
        <v>3.5949999999999998</v>
      </c>
      <c r="E828" s="154">
        <v>3.5925000000000002</v>
      </c>
      <c r="F828" s="154" t="s">
        <v>472</v>
      </c>
      <c r="G828" s="154">
        <v>1.194</v>
      </c>
      <c r="H828" s="154" t="s">
        <v>472</v>
      </c>
      <c r="I828" s="154" t="s">
        <v>472</v>
      </c>
      <c r="J828" s="154"/>
    </row>
    <row r="829" spans="1:10">
      <c r="A829" s="164">
        <v>26700</v>
      </c>
      <c r="B829" s="154" t="s">
        <v>472</v>
      </c>
      <c r="C829" s="154">
        <v>8.5500000000000007</v>
      </c>
      <c r="D829" s="154">
        <v>3.6025</v>
      </c>
      <c r="E829" s="154">
        <v>3.6</v>
      </c>
      <c r="F829" s="154" t="s">
        <v>472</v>
      </c>
      <c r="G829" s="154">
        <v>1.196</v>
      </c>
      <c r="H829" s="154" t="s">
        <v>472</v>
      </c>
      <c r="I829" s="154" t="s">
        <v>472</v>
      </c>
      <c r="J829" s="154"/>
    </row>
    <row r="830" spans="1:10">
      <c r="A830" s="164">
        <v>26701</v>
      </c>
      <c r="B830" s="154" t="s">
        <v>472</v>
      </c>
      <c r="C830" s="154">
        <v>8.5274999999999999</v>
      </c>
      <c r="D830" s="154">
        <v>3.57</v>
      </c>
      <c r="E830" s="154">
        <v>3.5649999999999999</v>
      </c>
      <c r="F830" s="154" t="s">
        <v>472</v>
      </c>
      <c r="G830" s="154">
        <v>1.1855</v>
      </c>
      <c r="H830" s="154" t="s">
        <v>472</v>
      </c>
      <c r="I830" s="154" t="s">
        <v>472</v>
      </c>
      <c r="J830" s="154"/>
    </row>
    <row r="831" spans="1:10">
      <c r="A831" s="164">
        <v>26702</v>
      </c>
      <c r="B831" s="154" t="s">
        <v>472</v>
      </c>
      <c r="C831" s="154">
        <v>8.5284999999999993</v>
      </c>
      <c r="D831" s="154">
        <v>3.5750000000000002</v>
      </c>
      <c r="E831" s="154">
        <v>3.57</v>
      </c>
      <c r="F831" s="154" t="s">
        <v>472</v>
      </c>
      <c r="G831" s="154">
        <v>1.1879999999999999</v>
      </c>
      <c r="H831" s="154" t="s">
        <v>472</v>
      </c>
      <c r="I831" s="154" t="s">
        <v>472</v>
      </c>
      <c r="J831" s="154"/>
    </row>
    <row r="832" spans="1:10">
      <c r="A832" s="164">
        <v>26703</v>
      </c>
      <c r="B832" s="154" t="s">
        <v>472</v>
      </c>
      <c r="C832" s="154">
        <v>8.4879999999999995</v>
      </c>
      <c r="D832" s="154">
        <v>3.5625</v>
      </c>
      <c r="E832" s="154">
        <v>3.5575000000000001</v>
      </c>
      <c r="F832" s="154" t="s">
        <v>472</v>
      </c>
      <c r="G832" s="154">
        <v>1.1830000000000001</v>
      </c>
      <c r="H832" s="154" t="s">
        <v>472</v>
      </c>
      <c r="I832" s="154" t="s">
        <v>472</v>
      </c>
      <c r="J832" s="154"/>
    </row>
    <row r="833" spans="1:10">
      <c r="A833" s="164">
        <v>26704</v>
      </c>
      <c r="B833" s="154" t="s">
        <v>472</v>
      </c>
      <c r="C833" s="154">
        <v>8.48</v>
      </c>
      <c r="D833" s="154">
        <v>3.5550000000000002</v>
      </c>
      <c r="E833" s="154">
        <v>3.5525000000000002</v>
      </c>
      <c r="F833" s="154" t="s">
        <v>472</v>
      </c>
      <c r="G833" s="154">
        <v>1.18</v>
      </c>
      <c r="H833" s="154" t="s">
        <v>472</v>
      </c>
      <c r="I833" s="154" t="s">
        <v>472</v>
      </c>
      <c r="J833" s="154"/>
    </row>
    <row r="834" spans="1:10">
      <c r="A834" s="164">
        <v>26707</v>
      </c>
      <c r="B834" s="154" t="s">
        <v>472</v>
      </c>
      <c r="C834" s="154">
        <v>8.4499999999999993</v>
      </c>
      <c r="D834" s="154">
        <v>3.52</v>
      </c>
      <c r="E834" s="154" t="s">
        <v>472</v>
      </c>
      <c r="F834" s="154" t="s">
        <v>472</v>
      </c>
      <c r="G834" s="154" t="s">
        <v>472</v>
      </c>
      <c r="H834" s="154" t="s">
        <v>472</v>
      </c>
      <c r="I834" s="154" t="s">
        <v>472</v>
      </c>
      <c r="J834" s="154"/>
    </row>
    <row r="835" spans="1:10">
      <c r="A835" s="164">
        <v>26708</v>
      </c>
      <c r="B835" s="154" t="s">
        <v>472</v>
      </c>
      <c r="C835" s="154">
        <v>8.36</v>
      </c>
      <c r="D835" s="154">
        <v>3.45</v>
      </c>
      <c r="E835" s="154" t="s">
        <v>472</v>
      </c>
      <c r="F835" s="154" t="s">
        <v>472</v>
      </c>
      <c r="G835" s="154" t="s">
        <v>472</v>
      </c>
      <c r="H835" s="154" t="s">
        <v>472</v>
      </c>
      <c r="I835" s="154" t="s">
        <v>472</v>
      </c>
      <c r="J835" s="154"/>
    </row>
    <row r="836" spans="1:10">
      <c r="A836" s="164">
        <v>26709</v>
      </c>
      <c r="B836" s="154" t="s">
        <v>472</v>
      </c>
      <c r="C836" s="154">
        <v>8.4499999999999993</v>
      </c>
      <c r="D836" s="154">
        <v>3.4424999999999999</v>
      </c>
      <c r="E836" s="154">
        <v>3.4699999999999998</v>
      </c>
      <c r="F836" s="154" t="s">
        <v>472</v>
      </c>
      <c r="G836" s="154">
        <v>1.2675000000000001</v>
      </c>
      <c r="H836" s="154" t="s">
        <v>472</v>
      </c>
      <c r="I836" s="154" t="s">
        <v>472</v>
      </c>
      <c r="J836" s="154"/>
    </row>
    <row r="837" spans="1:10">
      <c r="A837" s="164">
        <v>26710</v>
      </c>
      <c r="B837" s="154" t="s">
        <v>472</v>
      </c>
      <c r="C837" s="154">
        <v>8.2825000000000006</v>
      </c>
      <c r="D837" s="154">
        <v>3.3650000000000002</v>
      </c>
      <c r="E837" s="154">
        <v>3.4050000000000002</v>
      </c>
      <c r="F837" s="154" t="s">
        <v>472</v>
      </c>
      <c r="G837" s="154">
        <v>1.2725</v>
      </c>
      <c r="H837" s="154" t="s">
        <v>472</v>
      </c>
      <c r="I837" s="154" t="s">
        <v>472</v>
      </c>
      <c r="J837" s="154"/>
    </row>
    <row r="838" spans="1:10">
      <c r="A838" s="164">
        <v>26711</v>
      </c>
      <c r="B838" s="154" t="s">
        <v>472</v>
      </c>
      <c r="C838" s="154">
        <v>8.2409999999999997</v>
      </c>
      <c r="D838" s="154">
        <v>3.3725000000000001</v>
      </c>
      <c r="E838" s="154">
        <v>3.3980000000000001</v>
      </c>
      <c r="F838" s="154" t="s">
        <v>472</v>
      </c>
      <c r="G838" s="154">
        <v>1.276</v>
      </c>
      <c r="H838" s="154" t="s">
        <v>472</v>
      </c>
      <c r="I838" s="154" t="s">
        <v>472</v>
      </c>
      <c r="J838" s="154"/>
    </row>
    <row r="839" spans="1:10">
      <c r="A839" s="164">
        <v>26714</v>
      </c>
      <c r="B839" s="154" t="s">
        <v>472</v>
      </c>
      <c r="C839" s="154">
        <v>8.1579999999999995</v>
      </c>
      <c r="D839" s="154">
        <v>3.36</v>
      </c>
      <c r="E839" s="154">
        <v>3.3849999999999998</v>
      </c>
      <c r="F839" s="154" t="s">
        <v>472</v>
      </c>
      <c r="G839" s="154">
        <v>1.27</v>
      </c>
      <c r="H839" s="154" t="s">
        <v>472</v>
      </c>
      <c r="I839" s="154" t="s">
        <v>472</v>
      </c>
      <c r="J839" s="154"/>
    </row>
    <row r="840" spans="1:10">
      <c r="A840" s="164">
        <v>26715</v>
      </c>
      <c r="B840" s="154" t="s">
        <v>472</v>
      </c>
      <c r="C840" s="154">
        <v>8.2014999999999993</v>
      </c>
      <c r="D840" s="154">
        <v>3.3725000000000001</v>
      </c>
      <c r="E840" s="154">
        <v>3.4</v>
      </c>
      <c r="F840" s="154" t="s">
        <v>472</v>
      </c>
      <c r="G840" s="154">
        <v>1.2725</v>
      </c>
      <c r="H840" s="154" t="s">
        <v>472</v>
      </c>
      <c r="I840" s="154" t="s">
        <v>472</v>
      </c>
      <c r="J840" s="154"/>
    </row>
    <row r="841" spans="1:10">
      <c r="A841" s="164">
        <v>26716</v>
      </c>
      <c r="B841" s="154" t="s">
        <v>472</v>
      </c>
      <c r="C841" s="154">
        <v>8.1645000000000003</v>
      </c>
      <c r="D841" s="154">
        <v>3.335</v>
      </c>
      <c r="E841" s="154">
        <v>3.3650000000000002</v>
      </c>
      <c r="F841" s="154" t="s">
        <v>472</v>
      </c>
      <c r="G841" s="154">
        <v>1.2610000000000001</v>
      </c>
      <c r="H841" s="154" t="s">
        <v>472</v>
      </c>
      <c r="I841" s="154" t="s">
        <v>472</v>
      </c>
      <c r="J841" s="154"/>
    </row>
    <row r="842" spans="1:10">
      <c r="A842" s="164">
        <v>26717</v>
      </c>
      <c r="B842" s="154" t="s">
        <v>472</v>
      </c>
      <c r="C842" s="154">
        <v>8.125</v>
      </c>
      <c r="D842" s="154">
        <v>3.32</v>
      </c>
      <c r="E842" s="154">
        <v>3.3475000000000001</v>
      </c>
      <c r="F842" s="154" t="s">
        <v>472</v>
      </c>
      <c r="G842" s="154">
        <v>1.254</v>
      </c>
      <c r="H842" s="154" t="s">
        <v>472</v>
      </c>
      <c r="I842" s="154" t="s">
        <v>472</v>
      </c>
      <c r="J842" s="154"/>
    </row>
    <row r="843" spans="1:10">
      <c r="A843" s="164">
        <v>26718</v>
      </c>
      <c r="B843" s="154" t="s">
        <v>472</v>
      </c>
      <c r="C843" s="154">
        <v>7.7750000000000004</v>
      </c>
      <c r="D843" s="154">
        <v>3.1549999999999998</v>
      </c>
      <c r="E843" s="154">
        <v>3.1855000000000002</v>
      </c>
      <c r="F843" s="154" t="s">
        <v>472</v>
      </c>
      <c r="G843" s="154">
        <v>1.1879999999999999</v>
      </c>
      <c r="H843" s="154" t="s">
        <v>472</v>
      </c>
      <c r="I843" s="154" t="s">
        <v>472</v>
      </c>
      <c r="J843" s="154"/>
    </row>
    <row r="844" spans="1:10">
      <c r="A844" s="164">
        <v>26721</v>
      </c>
      <c r="B844" s="154" t="s">
        <v>472</v>
      </c>
      <c r="C844" s="154">
        <v>8.0060000000000002</v>
      </c>
      <c r="D844" s="154">
        <v>3.25</v>
      </c>
      <c r="E844" s="154">
        <v>3.2759999999999998</v>
      </c>
      <c r="F844" s="154" t="s">
        <v>472</v>
      </c>
      <c r="G844" s="154">
        <v>1.2310000000000001</v>
      </c>
      <c r="H844" s="154" t="s">
        <v>472</v>
      </c>
      <c r="I844" s="154" t="s">
        <v>472</v>
      </c>
      <c r="J844" s="154"/>
    </row>
    <row r="845" spans="1:10">
      <c r="A845" s="164">
        <v>26722</v>
      </c>
      <c r="B845" s="154" t="s">
        <v>472</v>
      </c>
      <c r="C845" s="154">
        <v>8.0094999999999992</v>
      </c>
      <c r="D845" s="154">
        <v>3.2524999999999999</v>
      </c>
      <c r="E845" s="154">
        <v>3.2669999999999999</v>
      </c>
      <c r="F845" s="154" t="s">
        <v>472</v>
      </c>
      <c r="G845" s="154">
        <v>1.222</v>
      </c>
      <c r="H845" s="154" t="s">
        <v>472</v>
      </c>
      <c r="I845" s="154" t="s">
        <v>472</v>
      </c>
      <c r="J845" s="154"/>
    </row>
    <row r="846" spans="1:10">
      <c r="A846" s="164">
        <v>26723</v>
      </c>
      <c r="B846" s="154" t="s">
        <v>472</v>
      </c>
      <c r="C846" s="154">
        <v>7.7450000000000001</v>
      </c>
      <c r="D846" s="154">
        <v>3.12</v>
      </c>
      <c r="E846" s="154">
        <v>3.1395</v>
      </c>
      <c r="F846" s="154" t="s">
        <v>472</v>
      </c>
      <c r="G846" s="154">
        <v>1.163</v>
      </c>
      <c r="H846" s="154" t="s">
        <v>472</v>
      </c>
      <c r="I846" s="154" t="s">
        <v>472</v>
      </c>
      <c r="J846" s="154"/>
    </row>
    <row r="847" spans="1:10">
      <c r="A847" s="164">
        <v>26724</v>
      </c>
      <c r="B847" s="154" t="s">
        <v>472</v>
      </c>
      <c r="C847" s="154">
        <v>7.7824999999999998</v>
      </c>
      <c r="D847" s="154">
        <v>3.12</v>
      </c>
      <c r="E847" s="154">
        <v>3.1419999999999999</v>
      </c>
      <c r="F847" s="154" t="s">
        <v>472</v>
      </c>
      <c r="G847" s="154">
        <v>1.171</v>
      </c>
      <c r="H847" s="154" t="s">
        <v>472</v>
      </c>
      <c r="I847" s="154" t="s">
        <v>472</v>
      </c>
      <c r="J847" s="154"/>
    </row>
    <row r="848" spans="1:10">
      <c r="A848" s="164">
        <v>26725</v>
      </c>
      <c r="B848" s="154" t="s">
        <v>472</v>
      </c>
      <c r="C848" s="154">
        <v>7.67</v>
      </c>
      <c r="D848" s="154">
        <v>3.07</v>
      </c>
      <c r="E848" s="154">
        <v>3.1</v>
      </c>
      <c r="F848" s="154" t="s">
        <v>472</v>
      </c>
      <c r="G848" s="154" t="s">
        <v>472</v>
      </c>
      <c r="H848" s="154" t="s">
        <v>472</v>
      </c>
      <c r="I848" s="154" t="s">
        <v>472</v>
      </c>
      <c r="J848" s="154"/>
    </row>
    <row r="849" spans="1:10">
      <c r="A849" s="164">
        <v>26728</v>
      </c>
      <c r="B849" s="154" t="s">
        <v>472</v>
      </c>
      <c r="C849" s="154">
        <v>7.78</v>
      </c>
      <c r="D849" s="154">
        <v>3.16</v>
      </c>
      <c r="E849" s="154">
        <v>3.17</v>
      </c>
      <c r="F849" s="154" t="s">
        <v>472</v>
      </c>
      <c r="G849" s="154" t="s">
        <v>472</v>
      </c>
      <c r="H849" s="154" t="s">
        <v>472</v>
      </c>
      <c r="I849" s="154" t="s">
        <v>472</v>
      </c>
      <c r="J849" s="154"/>
    </row>
    <row r="850" spans="1:10">
      <c r="A850" s="164">
        <v>26729</v>
      </c>
      <c r="B850" s="154" t="s">
        <v>472</v>
      </c>
      <c r="C850" s="154">
        <v>7.8</v>
      </c>
      <c r="D850" s="154">
        <v>3.165</v>
      </c>
      <c r="E850" s="154">
        <v>3.1779999999999999</v>
      </c>
      <c r="F850" s="154" t="s">
        <v>472</v>
      </c>
      <c r="G850" s="154">
        <v>1.2124999999999999</v>
      </c>
      <c r="H850" s="154" t="s">
        <v>472</v>
      </c>
      <c r="I850" s="154" t="s">
        <v>472</v>
      </c>
      <c r="J850" s="154"/>
    </row>
    <row r="851" spans="1:10">
      <c r="A851" s="164">
        <v>26730</v>
      </c>
      <c r="B851" s="154" t="s">
        <v>472</v>
      </c>
      <c r="C851" s="154">
        <v>7.8449999999999998</v>
      </c>
      <c r="D851" s="154">
        <v>3.1850000000000001</v>
      </c>
      <c r="E851" s="154">
        <v>3.1949999999999998</v>
      </c>
      <c r="F851" s="154" t="s">
        <v>472</v>
      </c>
      <c r="G851" s="154">
        <v>1.22</v>
      </c>
      <c r="H851" s="154" t="s">
        <v>472</v>
      </c>
      <c r="I851" s="154" t="s">
        <v>472</v>
      </c>
      <c r="J851" s="154"/>
    </row>
    <row r="852" spans="1:10">
      <c r="A852" s="164">
        <v>26731</v>
      </c>
      <c r="B852" s="154" t="s">
        <v>472</v>
      </c>
      <c r="C852" s="154">
        <v>7.8725000000000005</v>
      </c>
      <c r="D852" s="154">
        <v>3.1675</v>
      </c>
      <c r="E852" s="154">
        <v>3.1749999999999998</v>
      </c>
      <c r="F852" s="154" t="s">
        <v>472</v>
      </c>
      <c r="G852" s="154">
        <v>1.2135</v>
      </c>
      <c r="H852" s="154" t="s">
        <v>472</v>
      </c>
      <c r="I852" s="154" t="s">
        <v>472</v>
      </c>
      <c r="J852" s="154"/>
    </row>
    <row r="853" spans="1:10">
      <c r="A853" s="164">
        <v>26732</v>
      </c>
      <c r="B853" s="154" t="s">
        <v>472</v>
      </c>
      <c r="C853" s="154">
        <v>7.84</v>
      </c>
      <c r="D853" s="154">
        <v>3.1875</v>
      </c>
      <c r="E853" s="154">
        <v>3.2</v>
      </c>
      <c r="F853" s="154" t="s">
        <v>472</v>
      </c>
      <c r="G853" s="154">
        <v>1.2250000000000001</v>
      </c>
      <c r="H853" s="154" t="s">
        <v>472</v>
      </c>
      <c r="I853" s="154" t="s">
        <v>472</v>
      </c>
      <c r="J853" s="154"/>
    </row>
    <row r="854" spans="1:10">
      <c r="A854" s="164">
        <v>26735</v>
      </c>
      <c r="B854" s="154" t="s">
        <v>472</v>
      </c>
      <c r="C854" s="154">
        <v>7.89</v>
      </c>
      <c r="D854" s="154">
        <v>3.1974999999999998</v>
      </c>
      <c r="E854" s="154">
        <v>3.21</v>
      </c>
      <c r="F854" s="154" t="s">
        <v>472</v>
      </c>
      <c r="G854" s="154">
        <v>1.23</v>
      </c>
      <c r="H854" s="154" t="s">
        <v>472</v>
      </c>
      <c r="I854" s="154" t="s">
        <v>472</v>
      </c>
      <c r="J854" s="154"/>
    </row>
    <row r="855" spans="1:10">
      <c r="A855" s="164">
        <v>26736</v>
      </c>
      <c r="B855" s="154" t="s">
        <v>472</v>
      </c>
      <c r="C855" s="154">
        <v>7.9950000000000001</v>
      </c>
      <c r="D855" s="154">
        <v>3.2349999999999999</v>
      </c>
      <c r="E855" s="154">
        <v>3.24</v>
      </c>
      <c r="F855" s="154" t="s">
        <v>472</v>
      </c>
      <c r="G855" s="154">
        <v>1.2629999999999999</v>
      </c>
      <c r="H855" s="154" t="s">
        <v>472</v>
      </c>
      <c r="I855" s="154" t="s">
        <v>472</v>
      </c>
      <c r="J855" s="154"/>
    </row>
    <row r="856" spans="1:10">
      <c r="A856" s="164">
        <v>26737</v>
      </c>
      <c r="B856" s="154" t="s">
        <v>472</v>
      </c>
      <c r="C856" s="154">
        <v>8.07</v>
      </c>
      <c r="D856" s="154">
        <v>3.2774999999999999</v>
      </c>
      <c r="E856" s="154">
        <v>3.2850000000000001</v>
      </c>
      <c r="F856" s="154" t="s">
        <v>472</v>
      </c>
      <c r="G856" s="154">
        <v>1.28</v>
      </c>
      <c r="H856" s="154" t="s">
        <v>472</v>
      </c>
      <c r="I856" s="154" t="s">
        <v>472</v>
      </c>
      <c r="J856" s="154"/>
    </row>
    <row r="857" spans="1:10">
      <c r="A857" s="164">
        <v>26738</v>
      </c>
      <c r="B857" s="154" t="s">
        <v>472</v>
      </c>
      <c r="C857" s="154">
        <v>7.9424999999999999</v>
      </c>
      <c r="D857" s="154">
        <v>3.22</v>
      </c>
      <c r="E857" s="154">
        <v>3.23</v>
      </c>
      <c r="F857" s="154" t="s">
        <v>472</v>
      </c>
      <c r="G857" s="154">
        <v>1.2615000000000001</v>
      </c>
      <c r="H857" s="154" t="s">
        <v>472</v>
      </c>
      <c r="I857" s="154" t="s">
        <v>472</v>
      </c>
      <c r="J857" s="154"/>
    </row>
    <row r="858" spans="1:10">
      <c r="A858" s="164">
        <v>26739</v>
      </c>
      <c r="B858" s="154" t="s">
        <v>472</v>
      </c>
      <c r="C858" s="154">
        <v>7.9554999999999998</v>
      </c>
      <c r="D858" s="154">
        <v>3.2275</v>
      </c>
      <c r="E858" s="154">
        <v>3.238</v>
      </c>
      <c r="F858" s="154" t="s">
        <v>472</v>
      </c>
      <c r="G858" s="154">
        <v>1.2555000000000001</v>
      </c>
      <c r="H858" s="154" t="s">
        <v>472</v>
      </c>
      <c r="I858" s="154" t="s">
        <v>472</v>
      </c>
      <c r="J858" s="154"/>
    </row>
    <row r="859" spans="1:10">
      <c r="A859" s="164">
        <v>26742</v>
      </c>
      <c r="B859" s="154" t="s">
        <v>472</v>
      </c>
      <c r="C859" s="154">
        <v>7.96</v>
      </c>
      <c r="D859" s="154">
        <v>3.2374999999999998</v>
      </c>
      <c r="E859" s="154">
        <v>3.2469999999999999</v>
      </c>
      <c r="F859" s="154" t="s">
        <v>472</v>
      </c>
      <c r="G859" s="154">
        <v>1.2224999999999999</v>
      </c>
      <c r="H859" s="154" t="s">
        <v>472</v>
      </c>
      <c r="I859" s="154" t="s">
        <v>472</v>
      </c>
      <c r="J859" s="154"/>
    </row>
    <row r="860" spans="1:10">
      <c r="A860" s="164">
        <v>26743</v>
      </c>
      <c r="B860" s="154" t="s">
        <v>472</v>
      </c>
      <c r="C860" s="154">
        <v>7.97</v>
      </c>
      <c r="D860" s="154">
        <v>3.2324999999999999</v>
      </c>
      <c r="E860" s="154">
        <v>3.24</v>
      </c>
      <c r="F860" s="154" t="s">
        <v>472</v>
      </c>
      <c r="G860" s="154">
        <v>1.2290000000000001</v>
      </c>
      <c r="H860" s="154" t="s">
        <v>472</v>
      </c>
      <c r="I860" s="154" t="s">
        <v>472</v>
      </c>
      <c r="J860" s="154"/>
    </row>
    <row r="861" spans="1:10">
      <c r="A861" s="164">
        <v>26744</v>
      </c>
      <c r="B861" s="154" t="s">
        <v>472</v>
      </c>
      <c r="C861" s="154">
        <v>7.9950000000000001</v>
      </c>
      <c r="D861" s="154">
        <v>3.2359999999999998</v>
      </c>
      <c r="E861" s="154">
        <v>3.2425000000000002</v>
      </c>
      <c r="F861" s="154" t="s">
        <v>472</v>
      </c>
      <c r="G861" s="154">
        <v>1.23</v>
      </c>
      <c r="H861" s="154" t="s">
        <v>472</v>
      </c>
      <c r="I861" s="154" t="s">
        <v>472</v>
      </c>
      <c r="J861" s="154"/>
    </row>
    <row r="862" spans="1:10">
      <c r="A862" s="164">
        <v>26745</v>
      </c>
      <c r="B862" s="154" t="s">
        <v>472</v>
      </c>
      <c r="C862" s="154">
        <v>8.0299999999999994</v>
      </c>
      <c r="D862" s="154">
        <v>3.24</v>
      </c>
      <c r="E862" s="154">
        <v>3.25</v>
      </c>
      <c r="F862" s="154" t="s">
        <v>472</v>
      </c>
      <c r="G862" s="154">
        <v>1.23</v>
      </c>
      <c r="H862" s="154" t="s">
        <v>472</v>
      </c>
      <c r="I862" s="154" t="s">
        <v>472</v>
      </c>
      <c r="J862" s="154"/>
    </row>
    <row r="863" spans="1:10">
      <c r="A863" s="164">
        <v>26746</v>
      </c>
      <c r="B863" s="154" t="s">
        <v>472</v>
      </c>
      <c r="C863" s="154">
        <v>8.0399999999999991</v>
      </c>
      <c r="D863" s="154">
        <v>3.246</v>
      </c>
      <c r="E863" s="154">
        <v>3.2549999999999999</v>
      </c>
      <c r="F863" s="154" t="s">
        <v>472</v>
      </c>
      <c r="G863" s="154">
        <v>1.2250000000000001</v>
      </c>
      <c r="H863" s="154" t="s">
        <v>472</v>
      </c>
      <c r="I863" s="154" t="s">
        <v>472</v>
      </c>
      <c r="J863" s="154"/>
    </row>
    <row r="864" spans="1:10">
      <c r="A864" s="164">
        <v>26749</v>
      </c>
      <c r="B864" s="154" t="s">
        <v>472</v>
      </c>
      <c r="C864" s="154">
        <v>8.0024999999999995</v>
      </c>
      <c r="D864" s="154">
        <v>3.2330000000000001</v>
      </c>
      <c r="E864" s="154">
        <v>3.2425000000000002</v>
      </c>
      <c r="F864" s="154" t="s">
        <v>472</v>
      </c>
      <c r="G864" s="154">
        <v>1.2175</v>
      </c>
      <c r="H864" s="154" t="s">
        <v>472</v>
      </c>
      <c r="I864" s="154" t="s">
        <v>472</v>
      </c>
      <c r="J864" s="154"/>
    </row>
    <row r="865" spans="1:10">
      <c r="A865" s="164">
        <v>26750</v>
      </c>
      <c r="B865" s="154" t="s">
        <v>472</v>
      </c>
      <c r="C865" s="154">
        <v>7.9850000000000003</v>
      </c>
      <c r="D865" s="154">
        <v>3.2189999999999999</v>
      </c>
      <c r="E865" s="154">
        <v>3.23</v>
      </c>
      <c r="F865" s="154" t="s">
        <v>472</v>
      </c>
      <c r="G865" s="154">
        <v>1.212</v>
      </c>
      <c r="H865" s="154" t="s">
        <v>472</v>
      </c>
      <c r="I865" s="154" t="s">
        <v>472</v>
      </c>
      <c r="J865" s="154"/>
    </row>
    <row r="866" spans="1:10">
      <c r="A866" s="164">
        <v>26751</v>
      </c>
      <c r="B866" s="154" t="s">
        <v>472</v>
      </c>
      <c r="C866" s="154">
        <v>8.0150000000000006</v>
      </c>
      <c r="D866" s="154">
        <v>3.2315</v>
      </c>
      <c r="E866" s="154">
        <v>3.2425000000000002</v>
      </c>
      <c r="F866" s="154" t="s">
        <v>472</v>
      </c>
      <c r="G866" s="154">
        <v>1.216</v>
      </c>
      <c r="H866" s="154" t="s">
        <v>472</v>
      </c>
      <c r="I866" s="154" t="s">
        <v>472</v>
      </c>
      <c r="J866" s="154"/>
    </row>
    <row r="867" spans="1:10">
      <c r="A867" s="164">
        <v>26752</v>
      </c>
      <c r="B867" s="154" t="s">
        <v>472</v>
      </c>
      <c r="C867" s="154">
        <v>8.0150000000000006</v>
      </c>
      <c r="D867" s="154">
        <v>3.23</v>
      </c>
      <c r="E867" s="154">
        <v>3.2374999999999998</v>
      </c>
      <c r="F867" s="154" t="s">
        <v>472</v>
      </c>
      <c r="G867" s="154">
        <v>1.2150000000000001</v>
      </c>
      <c r="H867" s="154" t="s">
        <v>472</v>
      </c>
      <c r="I867" s="154" t="s">
        <v>472</v>
      </c>
      <c r="J867" s="154"/>
    </row>
    <row r="868" spans="1:10">
      <c r="A868" s="164">
        <v>26753</v>
      </c>
      <c r="B868" s="154" t="s">
        <v>472</v>
      </c>
      <c r="C868" s="154">
        <v>8.0180000000000007</v>
      </c>
      <c r="D868" s="154">
        <v>3.2370000000000001</v>
      </c>
      <c r="E868" s="154">
        <v>3.2425000000000002</v>
      </c>
      <c r="F868" s="154" t="s">
        <v>472</v>
      </c>
      <c r="G868" s="154">
        <v>1.2170000000000001</v>
      </c>
      <c r="H868" s="154" t="s">
        <v>472</v>
      </c>
      <c r="I868" s="154" t="s">
        <v>472</v>
      </c>
      <c r="J868" s="154"/>
    </row>
    <row r="869" spans="1:10">
      <c r="A869" s="164">
        <v>26756</v>
      </c>
      <c r="B869" s="154" t="s">
        <v>472</v>
      </c>
      <c r="C869" s="154">
        <v>8.0585000000000004</v>
      </c>
      <c r="D869" s="154">
        <v>3.2589999999999999</v>
      </c>
      <c r="E869" s="154">
        <v>3.262</v>
      </c>
      <c r="F869" s="154" t="s">
        <v>472</v>
      </c>
      <c r="G869" s="154">
        <v>1.2250000000000001</v>
      </c>
      <c r="H869" s="154" t="s">
        <v>472</v>
      </c>
      <c r="I869" s="154" t="s">
        <v>472</v>
      </c>
      <c r="J869" s="154"/>
    </row>
    <row r="870" spans="1:10">
      <c r="A870" s="164">
        <v>26757</v>
      </c>
      <c r="B870" s="154" t="s">
        <v>472</v>
      </c>
      <c r="C870" s="154">
        <v>8.0969999999999995</v>
      </c>
      <c r="D870" s="154">
        <v>3.2690000000000001</v>
      </c>
      <c r="E870" s="154">
        <v>3.2715000000000001</v>
      </c>
      <c r="F870" s="154" t="s">
        <v>472</v>
      </c>
      <c r="G870" s="154">
        <v>1.2310000000000001</v>
      </c>
      <c r="H870" s="154" t="s">
        <v>472</v>
      </c>
      <c r="I870" s="154" t="s">
        <v>472</v>
      </c>
      <c r="J870" s="154"/>
    </row>
    <row r="871" spans="1:10">
      <c r="A871" s="164">
        <v>26758</v>
      </c>
      <c r="B871" s="154" t="s">
        <v>472</v>
      </c>
      <c r="C871" s="154">
        <v>8.0485000000000007</v>
      </c>
      <c r="D871" s="154">
        <v>3.2444999999999999</v>
      </c>
      <c r="E871" s="154">
        <v>3.25</v>
      </c>
      <c r="F871" s="154" t="s">
        <v>472</v>
      </c>
      <c r="G871" s="154">
        <v>1.226</v>
      </c>
      <c r="H871" s="154" t="s">
        <v>472</v>
      </c>
      <c r="I871" s="154" t="s">
        <v>472</v>
      </c>
      <c r="J871" s="154"/>
    </row>
    <row r="872" spans="1:10">
      <c r="A872" s="164">
        <v>26759</v>
      </c>
      <c r="B872" s="154" t="s">
        <v>472</v>
      </c>
      <c r="C872" s="154">
        <v>8.01</v>
      </c>
      <c r="D872" s="154">
        <v>3.226</v>
      </c>
      <c r="E872" s="154">
        <v>3.2275</v>
      </c>
      <c r="F872" s="154" t="s">
        <v>472</v>
      </c>
      <c r="G872" s="154">
        <v>1.222</v>
      </c>
      <c r="H872" s="154" t="s">
        <v>472</v>
      </c>
      <c r="I872" s="154" t="s">
        <v>472</v>
      </c>
      <c r="J872" s="154"/>
    </row>
    <row r="873" spans="1:10">
      <c r="A873" s="164">
        <v>26760</v>
      </c>
      <c r="B873" s="154" t="s">
        <v>472</v>
      </c>
      <c r="C873" s="154">
        <v>8.0350000000000001</v>
      </c>
      <c r="D873" s="154">
        <v>3.2370000000000001</v>
      </c>
      <c r="E873" s="154">
        <v>3.2385000000000002</v>
      </c>
      <c r="F873" s="154" t="s">
        <v>472</v>
      </c>
      <c r="G873" s="154">
        <v>1.22</v>
      </c>
      <c r="H873" s="154" t="s">
        <v>472</v>
      </c>
      <c r="I873" s="154" t="s">
        <v>472</v>
      </c>
      <c r="J873" s="154"/>
    </row>
    <row r="874" spans="1:10">
      <c r="A874" s="164">
        <v>26763</v>
      </c>
      <c r="B874" s="154" t="s">
        <v>472</v>
      </c>
      <c r="C874" s="154">
        <v>8.0410000000000004</v>
      </c>
      <c r="D874" s="154">
        <v>3.2370000000000001</v>
      </c>
      <c r="E874" s="154">
        <v>3.238</v>
      </c>
      <c r="F874" s="154" t="s">
        <v>472</v>
      </c>
      <c r="G874" s="154">
        <v>1.2184999999999999</v>
      </c>
      <c r="H874" s="154" t="s">
        <v>472</v>
      </c>
      <c r="I874" s="154" t="s">
        <v>472</v>
      </c>
      <c r="J874" s="154"/>
    </row>
    <row r="875" spans="1:10">
      <c r="A875" s="164">
        <v>26764</v>
      </c>
      <c r="B875" s="154" t="s">
        <v>472</v>
      </c>
      <c r="C875" s="154">
        <v>8.0335000000000001</v>
      </c>
      <c r="D875" s="154">
        <v>3.234</v>
      </c>
      <c r="E875" s="154">
        <v>3.2364999999999999</v>
      </c>
      <c r="F875" s="154" t="s">
        <v>472</v>
      </c>
      <c r="G875" s="154">
        <v>1.218</v>
      </c>
      <c r="H875" s="154" t="s">
        <v>472</v>
      </c>
      <c r="I875" s="154" t="s">
        <v>472</v>
      </c>
      <c r="J875" s="154"/>
    </row>
    <row r="876" spans="1:10">
      <c r="A876" s="164">
        <v>26765</v>
      </c>
      <c r="B876" s="154" t="s">
        <v>472</v>
      </c>
      <c r="C876" s="154">
        <v>8.0419999999999998</v>
      </c>
      <c r="D876" s="154">
        <v>3.2309999999999999</v>
      </c>
      <c r="E876" s="154">
        <v>3.2334999999999998</v>
      </c>
      <c r="F876" s="154" t="s">
        <v>472</v>
      </c>
      <c r="G876" s="154">
        <v>1.2155</v>
      </c>
      <c r="H876" s="154" t="s">
        <v>472</v>
      </c>
      <c r="I876" s="154" t="s">
        <v>472</v>
      </c>
      <c r="J876" s="154"/>
    </row>
    <row r="877" spans="1:10">
      <c r="A877" s="164">
        <v>26766</v>
      </c>
      <c r="B877" s="154" t="s">
        <v>472</v>
      </c>
      <c r="C877" s="154">
        <v>8.0265000000000004</v>
      </c>
      <c r="D877" s="154">
        <v>3.2294999999999998</v>
      </c>
      <c r="E877" s="154">
        <v>3.2290000000000001</v>
      </c>
      <c r="F877" s="154" t="s">
        <v>472</v>
      </c>
      <c r="G877" s="154">
        <v>1.214</v>
      </c>
      <c r="H877" s="154" t="s">
        <v>472</v>
      </c>
      <c r="I877" s="154" t="s">
        <v>472</v>
      </c>
      <c r="J877" s="154"/>
    </row>
    <row r="878" spans="1:10">
      <c r="A878" s="164">
        <v>26767</v>
      </c>
      <c r="B878" s="154" t="s">
        <v>472</v>
      </c>
      <c r="C878" s="154">
        <v>8.0195000000000007</v>
      </c>
      <c r="D878" s="154">
        <v>3.2309999999999999</v>
      </c>
      <c r="E878" s="154">
        <v>3.2315</v>
      </c>
      <c r="F878" s="154" t="s">
        <v>472</v>
      </c>
      <c r="G878" s="154">
        <v>1.2155</v>
      </c>
      <c r="H878" s="154" t="s">
        <v>472</v>
      </c>
      <c r="I878" s="154" t="s">
        <v>472</v>
      </c>
      <c r="J878" s="154"/>
    </row>
    <row r="879" spans="1:10">
      <c r="A879" s="164">
        <v>26770</v>
      </c>
      <c r="B879" s="154" t="s">
        <v>472</v>
      </c>
      <c r="C879" s="154">
        <v>8.0214999999999996</v>
      </c>
      <c r="D879" s="154">
        <v>3.2364999999999999</v>
      </c>
      <c r="E879" s="154">
        <v>3.2389999999999999</v>
      </c>
      <c r="F879" s="154" t="s">
        <v>472</v>
      </c>
      <c r="G879" s="154">
        <v>1.2184999999999999</v>
      </c>
      <c r="H879" s="154" t="s">
        <v>472</v>
      </c>
      <c r="I879" s="154" t="s">
        <v>472</v>
      </c>
      <c r="J879" s="154"/>
    </row>
    <row r="880" spans="1:10">
      <c r="A880" s="164">
        <v>26771</v>
      </c>
      <c r="B880" s="154" t="s">
        <v>472</v>
      </c>
      <c r="C880" s="154">
        <v>8.0225000000000009</v>
      </c>
      <c r="D880" s="154">
        <v>3.2294999999999998</v>
      </c>
      <c r="E880" s="154">
        <v>3.2305000000000001</v>
      </c>
      <c r="F880" s="154" t="s">
        <v>472</v>
      </c>
      <c r="G880" s="154">
        <v>1.216</v>
      </c>
      <c r="H880" s="154" t="s">
        <v>472</v>
      </c>
      <c r="I880" s="154" t="s">
        <v>472</v>
      </c>
      <c r="J880" s="154"/>
    </row>
    <row r="881" spans="1:10">
      <c r="A881" s="164">
        <v>26772</v>
      </c>
      <c r="B881" s="154" t="s">
        <v>472</v>
      </c>
      <c r="C881" s="154">
        <v>8.0145</v>
      </c>
      <c r="D881" s="154">
        <v>3.2265000000000001</v>
      </c>
      <c r="E881" s="154">
        <v>3.2254999999999998</v>
      </c>
      <c r="F881" s="154" t="s">
        <v>472</v>
      </c>
      <c r="G881" s="154">
        <v>1.2155</v>
      </c>
      <c r="H881" s="154" t="s">
        <v>472</v>
      </c>
      <c r="I881" s="154" t="s">
        <v>472</v>
      </c>
      <c r="J881" s="154"/>
    </row>
    <row r="882" spans="1:10">
      <c r="A882" s="164">
        <v>26773</v>
      </c>
      <c r="B882" s="154" t="s">
        <v>472</v>
      </c>
      <c r="C882" s="154">
        <v>8.0410000000000004</v>
      </c>
      <c r="D882" s="154">
        <v>3.24</v>
      </c>
      <c r="E882" s="154">
        <v>3.2374999999999998</v>
      </c>
      <c r="F882" s="154" t="s">
        <v>472</v>
      </c>
      <c r="G882" s="154">
        <v>1.2202999999999999</v>
      </c>
      <c r="H882" s="154" t="s">
        <v>472</v>
      </c>
      <c r="I882" s="154" t="s">
        <v>472</v>
      </c>
      <c r="J882" s="154"/>
    </row>
    <row r="883" spans="1:10">
      <c r="A883" s="164">
        <v>26774</v>
      </c>
      <c r="B883" s="154" t="s">
        <v>472</v>
      </c>
      <c r="C883" s="154" t="s">
        <v>472</v>
      </c>
      <c r="D883" s="154" t="s">
        <v>472</v>
      </c>
      <c r="E883" s="154" t="s">
        <v>472</v>
      </c>
      <c r="F883" s="154" t="s">
        <v>472</v>
      </c>
      <c r="G883" s="154" t="s">
        <v>472</v>
      </c>
      <c r="H883" s="154" t="s">
        <v>472</v>
      </c>
      <c r="I883" s="154" t="s">
        <v>472</v>
      </c>
      <c r="J883" s="154"/>
    </row>
    <row r="884" spans="1:10">
      <c r="A884" s="164">
        <v>26777</v>
      </c>
      <c r="B884" s="154" t="s">
        <v>472</v>
      </c>
      <c r="C884" s="154" t="s">
        <v>472</v>
      </c>
      <c r="D884" s="154" t="s">
        <v>472</v>
      </c>
      <c r="E884" s="154" t="s">
        <v>472</v>
      </c>
      <c r="F884" s="154" t="s">
        <v>472</v>
      </c>
      <c r="G884" s="154" t="s">
        <v>472</v>
      </c>
      <c r="H884" s="154" t="s">
        <v>472</v>
      </c>
      <c r="I884" s="154" t="s">
        <v>472</v>
      </c>
      <c r="J884" s="154"/>
    </row>
    <row r="885" spans="1:10">
      <c r="A885" s="164">
        <v>26778</v>
      </c>
      <c r="B885" s="154" t="s">
        <v>472</v>
      </c>
      <c r="C885" s="154">
        <v>8.0455000000000005</v>
      </c>
      <c r="D885" s="154">
        <v>3.2404999999999999</v>
      </c>
      <c r="E885" s="154">
        <v>3.2324999999999999</v>
      </c>
      <c r="F885" s="154" t="s">
        <v>472</v>
      </c>
      <c r="G885" s="154">
        <v>1.2203999999999999</v>
      </c>
      <c r="H885" s="154" t="s">
        <v>472</v>
      </c>
      <c r="I885" s="154" t="s">
        <v>472</v>
      </c>
      <c r="J885" s="154"/>
    </row>
    <row r="886" spans="1:10">
      <c r="A886" s="164">
        <v>26779</v>
      </c>
      <c r="B886" s="154" t="s">
        <v>472</v>
      </c>
      <c r="C886" s="154">
        <v>8.0664999999999996</v>
      </c>
      <c r="D886" s="154">
        <v>3.2446999999999999</v>
      </c>
      <c r="E886" s="154">
        <v>3.234</v>
      </c>
      <c r="F886" s="154" t="s">
        <v>472</v>
      </c>
      <c r="G886" s="154">
        <v>1.2235</v>
      </c>
      <c r="H886" s="154" t="s">
        <v>472</v>
      </c>
      <c r="I886" s="154" t="s">
        <v>472</v>
      </c>
      <c r="J886" s="154"/>
    </row>
    <row r="887" spans="1:10">
      <c r="A887" s="164">
        <v>26780</v>
      </c>
      <c r="B887" s="154" t="s">
        <v>472</v>
      </c>
      <c r="C887" s="154">
        <v>8.0504999999999995</v>
      </c>
      <c r="D887" s="154">
        <v>3.2370000000000001</v>
      </c>
      <c r="E887" s="154">
        <v>3.2294999999999998</v>
      </c>
      <c r="F887" s="154" t="s">
        <v>472</v>
      </c>
      <c r="G887" s="154">
        <v>1.2194</v>
      </c>
      <c r="H887" s="154" t="s">
        <v>472</v>
      </c>
      <c r="I887" s="154" t="s">
        <v>472</v>
      </c>
      <c r="J887" s="154"/>
    </row>
    <row r="888" spans="1:10">
      <c r="A888" s="164">
        <v>26781</v>
      </c>
      <c r="B888" s="154" t="s">
        <v>472</v>
      </c>
      <c r="C888" s="154">
        <v>8.0630000000000006</v>
      </c>
      <c r="D888" s="154">
        <v>3.2435</v>
      </c>
      <c r="E888" s="154">
        <v>3.2324999999999999</v>
      </c>
      <c r="F888" s="154" t="s">
        <v>472</v>
      </c>
      <c r="G888" s="154">
        <v>1.2217</v>
      </c>
      <c r="H888" s="154" t="s">
        <v>472</v>
      </c>
      <c r="I888" s="154" t="s">
        <v>472</v>
      </c>
      <c r="J888" s="154"/>
    </row>
    <row r="889" spans="1:10">
      <c r="A889" s="164">
        <v>26784</v>
      </c>
      <c r="B889" s="154" t="s">
        <v>472</v>
      </c>
      <c r="C889" s="154">
        <v>8.0585000000000004</v>
      </c>
      <c r="D889" s="154">
        <v>3.24</v>
      </c>
      <c r="E889" s="154">
        <v>3.2290000000000001</v>
      </c>
      <c r="F889" s="154" t="s">
        <v>472</v>
      </c>
      <c r="G889" s="154">
        <v>1.2204999999999999</v>
      </c>
      <c r="H889" s="154" t="s">
        <v>472</v>
      </c>
      <c r="I889" s="154" t="s">
        <v>472</v>
      </c>
      <c r="J889" s="154"/>
    </row>
    <row r="890" spans="1:10">
      <c r="A890" s="164">
        <v>26785</v>
      </c>
      <c r="B890" s="154" t="s">
        <v>472</v>
      </c>
      <c r="C890" s="154" t="s">
        <v>472</v>
      </c>
      <c r="D890" s="154" t="s">
        <v>472</v>
      </c>
      <c r="E890" s="154" t="s">
        <v>472</v>
      </c>
      <c r="F890" s="154" t="s">
        <v>472</v>
      </c>
      <c r="G890" s="154" t="s">
        <v>472</v>
      </c>
      <c r="H890" s="154" t="s">
        <v>472</v>
      </c>
      <c r="I890" s="154" t="s">
        <v>472</v>
      </c>
      <c r="J890" s="154"/>
    </row>
    <row r="891" spans="1:10">
      <c r="A891" s="164">
        <v>26786</v>
      </c>
      <c r="B891" s="154" t="s">
        <v>472</v>
      </c>
      <c r="C891" s="154">
        <v>8.0609999999999999</v>
      </c>
      <c r="D891" s="154">
        <v>3.2364999999999999</v>
      </c>
      <c r="E891" s="154">
        <v>3.226</v>
      </c>
      <c r="F891" s="154" t="s">
        <v>472</v>
      </c>
      <c r="G891" s="154">
        <v>1.2189000000000001</v>
      </c>
      <c r="H891" s="154" t="s">
        <v>472</v>
      </c>
      <c r="I891" s="154" t="s">
        <v>472</v>
      </c>
      <c r="J891" s="154"/>
    </row>
    <row r="892" spans="1:10">
      <c r="A892" s="164">
        <v>26787</v>
      </c>
      <c r="B892" s="154" t="s">
        <v>472</v>
      </c>
      <c r="C892" s="154">
        <v>8.0760000000000005</v>
      </c>
      <c r="D892" s="154">
        <v>3.2412000000000001</v>
      </c>
      <c r="E892" s="154">
        <v>3.2305000000000001</v>
      </c>
      <c r="F892" s="154" t="s">
        <v>472</v>
      </c>
      <c r="G892" s="154">
        <v>1.2206999999999999</v>
      </c>
      <c r="H892" s="154" t="s">
        <v>472</v>
      </c>
      <c r="I892" s="154" t="s">
        <v>472</v>
      </c>
      <c r="J892" s="154"/>
    </row>
    <row r="893" spans="1:10">
      <c r="A893" s="164">
        <v>26788</v>
      </c>
      <c r="B893" s="154" t="s">
        <v>472</v>
      </c>
      <c r="C893" s="154">
        <v>8.0805000000000007</v>
      </c>
      <c r="D893" s="154">
        <v>3.2473000000000001</v>
      </c>
      <c r="E893" s="154">
        <v>3.2374999999999998</v>
      </c>
      <c r="F893" s="154" t="s">
        <v>472</v>
      </c>
      <c r="G893" s="154">
        <v>1.2229000000000001</v>
      </c>
      <c r="H893" s="154" t="s">
        <v>472</v>
      </c>
      <c r="I893" s="154" t="s">
        <v>472</v>
      </c>
      <c r="J893" s="154"/>
    </row>
    <row r="894" spans="1:10">
      <c r="A894" s="164">
        <v>26791</v>
      </c>
      <c r="B894" s="154" t="s">
        <v>472</v>
      </c>
      <c r="C894" s="154">
        <v>8.0894999999999992</v>
      </c>
      <c r="D894" s="154">
        <v>3.2467000000000001</v>
      </c>
      <c r="E894" s="154">
        <v>3.2404999999999999</v>
      </c>
      <c r="F894" s="154" t="s">
        <v>472</v>
      </c>
      <c r="G894" s="154">
        <v>1.2224999999999999</v>
      </c>
      <c r="H894" s="154" t="s">
        <v>472</v>
      </c>
      <c r="I894" s="154" t="s">
        <v>472</v>
      </c>
      <c r="J894" s="154"/>
    </row>
    <row r="895" spans="1:10">
      <c r="A895" s="164">
        <v>26792</v>
      </c>
      <c r="B895" s="154" t="s">
        <v>472</v>
      </c>
      <c r="C895" s="154">
        <v>8.0914999999999999</v>
      </c>
      <c r="D895" s="154">
        <v>3.2475000000000001</v>
      </c>
      <c r="E895" s="154">
        <v>3.2389999999999999</v>
      </c>
      <c r="F895" s="154" t="s">
        <v>472</v>
      </c>
      <c r="G895" s="154">
        <v>1.2227999999999999</v>
      </c>
      <c r="H895" s="154" t="s">
        <v>472</v>
      </c>
      <c r="I895" s="154" t="s">
        <v>472</v>
      </c>
      <c r="J895" s="154"/>
    </row>
    <row r="896" spans="1:10">
      <c r="A896" s="164">
        <v>26793</v>
      </c>
      <c r="B896" s="154" t="s">
        <v>472</v>
      </c>
      <c r="C896" s="154">
        <v>8.0950000000000006</v>
      </c>
      <c r="D896" s="154">
        <v>3.2330000000000001</v>
      </c>
      <c r="E896" s="154">
        <v>3.2265000000000001</v>
      </c>
      <c r="F896" s="154" t="s">
        <v>472</v>
      </c>
      <c r="G896" s="154">
        <v>1.2195</v>
      </c>
      <c r="H896" s="154" t="s">
        <v>472</v>
      </c>
      <c r="I896" s="154" t="s">
        <v>472</v>
      </c>
      <c r="J896" s="154"/>
    </row>
    <row r="897" spans="1:10">
      <c r="A897" s="164">
        <v>26794</v>
      </c>
      <c r="B897" s="154" t="s">
        <v>472</v>
      </c>
      <c r="C897" s="154">
        <v>8.1165000000000003</v>
      </c>
      <c r="D897" s="154">
        <v>3.2372000000000001</v>
      </c>
      <c r="E897" s="154">
        <v>3.2305000000000001</v>
      </c>
      <c r="F897" s="154" t="s">
        <v>472</v>
      </c>
      <c r="G897" s="154">
        <v>1.2208000000000001</v>
      </c>
      <c r="H897" s="154" t="s">
        <v>472</v>
      </c>
      <c r="I897" s="154" t="s">
        <v>472</v>
      </c>
      <c r="J897" s="154"/>
    </row>
    <row r="898" spans="1:10">
      <c r="A898" s="164">
        <v>26795</v>
      </c>
      <c r="B898" s="154" t="s">
        <v>472</v>
      </c>
      <c r="C898" s="154">
        <v>8.1244999999999994</v>
      </c>
      <c r="D898" s="154">
        <v>3.2427000000000001</v>
      </c>
      <c r="E898" s="154">
        <v>3.2345000000000002</v>
      </c>
      <c r="F898" s="154" t="s">
        <v>472</v>
      </c>
      <c r="G898" s="154">
        <v>1.2218</v>
      </c>
      <c r="H898" s="154" t="s">
        <v>472</v>
      </c>
      <c r="I898" s="154" t="s">
        <v>472</v>
      </c>
      <c r="J898" s="154"/>
    </row>
    <row r="899" spans="1:10">
      <c r="A899" s="164">
        <v>26798</v>
      </c>
      <c r="B899" s="154" t="s">
        <v>472</v>
      </c>
      <c r="C899" s="154">
        <v>8.1204999999999998</v>
      </c>
      <c r="D899" s="154">
        <v>3.222</v>
      </c>
      <c r="E899" s="154">
        <v>3.22</v>
      </c>
      <c r="F899" s="154" t="s">
        <v>472</v>
      </c>
      <c r="G899" s="154">
        <v>1.2161999999999999</v>
      </c>
      <c r="H899" s="154" t="s">
        <v>472</v>
      </c>
      <c r="I899" s="154" t="s">
        <v>472</v>
      </c>
      <c r="J899" s="154"/>
    </row>
    <row r="900" spans="1:10">
      <c r="A900" s="164">
        <v>26799</v>
      </c>
      <c r="B900" s="154" t="s">
        <v>472</v>
      </c>
      <c r="C900" s="154">
        <v>8.0715000000000003</v>
      </c>
      <c r="D900" s="154">
        <v>3.1425000000000001</v>
      </c>
      <c r="E900" s="154">
        <v>3.1549999999999998</v>
      </c>
      <c r="F900" s="154" t="s">
        <v>472</v>
      </c>
      <c r="G900" s="154">
        <v>1.1950000000000001</v>
      </c>
      <c r="H900" s="154" t="s">
        <v>472</v>
      </c>
      <c r="I900" s="154" t="s">
        <v>472</v>
      </c>
      <c r="J900" s="154"/>
    </row>
    <row r="901" spans="1:10">
      <c r="A901" s="164">
        <v>26800</v>
      </c>
      <c r="B901" s="154" t="s">
        <v>472</v>
      </c>
      <c r="C901" s="154">
        <v>8.0525000000000002</v>
      </c>
      <c r="D901" s="154">
        <v>3.14</v>
      </c>
      <c r="E901" s="154">
        <v>3.1475</v>
      </c>
      <c r="F901" s="154" t="s">
        <v>472</v>
      </c>
      <c r="G901" s="154">
        <v>1.1930000000000001</v>
      </c>
      <c r="H901" s="154" t="s">
        <v>472</v>
      </c>
      <c r="I901" s="154" t="s">
        <v>472</v>
      </c>
      <c r="J901" s="154"/>
    </row>
    <row r="902" spans="1:10">
      <c r="A902" s="164">
        <v>26801</v>
      </c>
      <c r="B902" s="154" t="s">
        <v>472</v>
      </c>
      <c r="C902" s="154">
        <v>8.0545000000000009</v>
      </c>
      <c r="D902" s="154">
        <v>3.16</v>
      </c>
      <c r="E902" s="154">
        <v>3.1615000000000002</v>
      </c>
      <c r="F902" s="154" t="s">
        <v>472</v>
      </c>
      <c r="G902" s="154">
        <v>1.1956</v>
      </c>
      <c r="H902" s="154" t="s">
        <v>472</v>
      </c>
      <c r="I902" s="154" t="s">
        <v>472</v>
      </c>
      <c r="J902" s="154"/>
    </row>
    <row r="903" spans="1:10">
      <c r="A903" s="164">
        <v>26802</v>
      </c>
      <c r="B903" s="154" t="s">
        <v>472</v>
      </c>
      <c r="C903" s="154">
        <v>8.0414999999999992</v>
      </c>
      <c r="D903" s="154">
        <v>3.1480000000000001</v>
      </c>
      <c r="E903" s="154">
        <v>3.1455000000000002</v>
      </c>
      <c r="F903" s="154" t="s">
        <v>472</v>
      </c>
      <c r="G903" s="154">
        <v>1.1910000000000001</v>
      </c>
      <c r="H903" s="154" t="s">
        <v>472</v>
      </c>
      <c r="I903" s="154" t="s">
        <v>472</v>
      </c>
      <c r="J903" s="154"/>
    </row>
    <row r="904" spans="1:10">
      <c r="A904" s="164">
        <v>26805</v>
      </c>
      <c r="B904" s="154" t="s">
        <v>472</v>
      </c>
      <c r="C904" s="154">
        <v>7.9969999999999999</v>
      </c>
      <c r="D904" s="154">
        <v>3.1040000000000001</v>
      </c>
      <c r="E904" s="154">
        <v>3.1065</v>
      </c>
      <c r="F904" s="154" t="s">
        <v>472</v>
      </c>
      <c r="G904" s="154">
        <v>1.1739999999999999</v>
      </c>
      <c r="H904" s="154" t="s">
        <v>472</v>
      </c>
      <c r="I904" s="154" t="s">
        <v>472</v>
      </c>
      <c r="J904" s="154"/>
    </row>
    <row r="905" spans="1:10">
      <c r="A905" s="164">
        <v>26806</v>
      </c>
      <c r="B905" s="154" t="s">
        <v>472</v>
      </c>
      <c r="C905" s="154">
        <v>7.9719999999999995</v>
      </c>
      <c r="D905" s="154">
        <v>3.0990000000000002</v>
      </c>
      <c r="E905" s="154">
        <v>3.0975000000000001</v>
      </c>
      <c r="F905" s="154" t="s">
        <v>472</v>
      </c>
      <c r="G905" s="154">
        <v>1.1774</v>
      </c>
      <c r="H905" s="154" t="s">
        <v>472</v>
      </c>
      <c r="I905" s="154" t="s">
        <v>472</v>
      </c>
      <c r="J905" s="154"/>
    </row>
    <row r="906" spans="1:10">
      <c r="A906" s="164">
        <v>26807</v>
      </c>
      <c r="B906" s="154" t="s">
        <v>472</v>
      </c>
      <c r="C906" s="154">
        <v>7.9154999999999998</v>
      </c>
      <c r="D906" s="154">
        <v>3.097</v>
      </c>
      <c r="E906" s="154">
        <v>3.0975000000000001</v>
      </c>
      <c r="F906" s="154" t="s">
        <v>472</v>
      </c>
      <c r="G906" s="154">
        <v>1.1728000000000001</v>
      </c>
      <c r="H906" s="154" t="s">
        <v>472</v>
      </c>
      <c r="I906" s="154" t="s">
        <v>472</v>
      </c>
      <c r="J906" s="154"/>
    </row>
    <row r="907" spans="1:10">
      <c r="A907" s="164">
        <v>26808</v>
      </c>
      <c r="B907" s="154" t="s">
        <v>472</v>
      </c>
      <c r="C907" s="154">
        <v>7.883</v>
      </c>
      <c r="D907" s="154">
        <v>3.089</v>
      </c>
      <c r="E907" s="154">
        <v>3.0910000000000002</v>
      </c>
      <c r="F907" s="154" t="s">
        <v>472</v>
      </c>
      <c r="G907" s="154">
        <v>1.1679999999999999</v>
      </c>
      <c r="H907" s="154" t="s">
        <v>472</v>
      </c>
      <c r="I907" s="154" t="s">
        <v>472</v>
      </c>
      <c r="J907" s="154"/>
    </row>
    <row r="908" spans="1:10">
      <c r="A908" s="164">
        <v>26809</v>
      </c>
      <c r="B908" s="154" t="s">
        <v>472</v>
      </c>
      <c r="C908" s="154">
        <v>7.9160000000000004</v>
      </c>
      <c r="D908" s="154">
        <v>3.125</v>
      </c>
      <c r="E908" s="154">
        <v>3.1284999999999998</v>
      </c>
      <c r="F908" s="154" t="s">
        <v>472</v>
      </c>
      <c r="G908" s="154">
        <v>1.181</v>
      </c>
      <c r="H908" s="154" t="s">
        <v>472</v>
      </c>
      <c r="I908" s="154" t="s">
        <v>472</v>
      </c>
      <c r="J908" s="154"/>
    </row>
    <row r="909" spans="1:10">
      <c r="A909" s="164">
        <v>26812</v>
      </c>
      <c r="B909" s="154" t="s">
        <v>472</v>
      </c>
      <c r="C909" s="154" t="s">
        <v>472</v>
      </c>
      <c r="D909" s="154">
        <v>3.1320000000000001</v>
      </c>
      <c r="E909" s="154">
        <v>3.1379999999999999</v>
      </c>
      <c r="F909" s="154" t="s">
        <v>472</v>
      </c>
      <c r="G909" s="154">
        <v>1.1797</v>
      </c>
      <c r="H909" s="154" t="s">
        <v>472</v>
      </c>
      <c r="I909" s="154" t="s">
        <v>472</v>
      </c>
      <c r="J909" s="154"/>
    </row>
    <row r="910" spans="1:10">
      <c r="A910" s="164">
        <v>26813</v>
      </c>
      <c r="B910" s="154" t="s">
        <v>472</v>
      </c>
      <c r="C910" s="154">
        <v>7.9325000000000001</v>
      </c>
      <c r="D910" s="154">
        <v>3.1160000000000001</v>
      </c>
      <c r="E910" s="154">
        <v>3.1230000000000002</v>
      </c>
      <c r="F910" s="154" t="s">
        <v>472</v>
      </c>
      <c r="G910" s="154">
        <v>1.1767000000000001</v>
      </c>
      <c r="H910" s="154" t="s">
        <v>472</v>
      </c>
      <c r="I910" s="154" t="s">
        <v>472</v>
      </c>
      <c r="J910" s="154"/>
    </row>
    <row r="911" spans="1:10">
      <c r="A911" s="164">
        <v>26814</v>
      </c>
      <c r="B911" s="154" t="s">
        <v>472</v>
      </c>
      <c r="C911" s="154">
        <v>7.9394999999999998</v>
      </c>
      <c r="D911" s="154">
        <v>3.0960000000000001</v>
      </c>
      <c r="E911" s="154">
        <v>3.1025</v>
      </c>
      <c r="F911" s="154" t="s">
        <v>472</v>
      </c>
      <c r="G911" s="154">
        <v>1.1687000000000001</v>
      </c>
      <c r="H911" s="154" t="s">
        <v>472</v>
      </c>
      <c r="I911" s="154" t="s">
        <v>472</v>
      </c>
      <c r="J911" s="154"/>
    </row>
    <row r="912" spans="1:10">
      <c r="A912" s="164">
        <v>26815</v>
      </c>
      <c r="B912" s="154" t="s">
        <v>472</v>
      </c>
      <c r="C912" s="154" t="s">
        <v>472</v>
      </c>
      <c r="D912" s="154" t="s">
        <v>472</v>
      </c>
      <c r="E912" s="154" t="s">
        <v>472</v>
      </c>
      <c r="F912" s="154" t="s">
        <v>472</v>
      </c>
      <c r="G912" s="154" t="s">
        <v>472</v>
      </c>
      <c r="H912" s="154" t="s">
        <v>472</v>
      </c>
      <c r="I912" s="154" t="s">
        <v>472</v>
      </c>
      <c r="J912" s="154"/>
    </row>
    <row r="913" spans="1:10">
      <c r="A913" s="164">
        <v>26816</v>
      </c>
      <c r="B913" s="154" t="s">
        <v>472</v>
      </c>
      <c r="C913" s="154">
        <v>7.9005000000000001</v>
      </c>
      <c r="D913" s="154">
        <v>3.07</v>
      </c>
      <c r="E913" s="154">
        <v>3.0825</v>
      </c>
      <c r="F913" s="154" t="s">
        <v>472</v>
      </c>
      <c r="G913" s="154">
        <v>1.1597999999999999</v>
      </c>
      <c r="H913" s="154" t="s">
        <v>472</v>
      </c>
      <c r="I913" s="154" t="s">
        <v>472</v>
      </c>
      <c r="J913" s="154"/>
    </row>
    <row r="914" spans="1:10">
      <c r="A914" s="164">
        <v>26819</v>
      </c>
      <c r="B914" s="154" t="s">
        <v>472</v>
      </c>
      <c r="C914" s="154">
        <v>7.8725000000000005</v>
      </c>
      <c r="D914" s="154">
        <v>3.05</v>
      </c>
      <c r="E914" s="154">
        <v>3.0609999999999999</v>
      </c>
      <c r="F914" s="154" t="s">
        <v>472</v>
      </c>
      <c r="G914" s="154">
        <v>1.1556999999999999</v>
      </c>
      <c r="H914" s="154" t="s">
        <v>472</v>
      </c>
      <c r="I914" s="154" t="s">
        <v>472</v>
      </c>
      <c r="J914" s="154"/>
    </row>
    <row r="915" spans="1:10">
      <c r="A915" s="164">
        <v>26820</v>
      </c>
      <c r="B915" s="154" t="s">
        <v>472</v>
      </c>
      <c r="C915" s="154">
        <v>7.7990000000000004</v>
      </c>
      <c r="D915" s="154">
        <v>3.0125000000000002</v>
      </c>
      <c r="E915" s="154">
        <v>3.0209999999999999</v>
      </c>
      <c r="F915" s="154" t="s">
        <v>472</v>
      </c>
      <c r="G915" s="154">
        <v>1.1488</v>
      </c>
      <c r="H915" s="154" t="s">
        <v>472</v>
      </c>
      <c r="I915" s="154" t="s">
        <v>472</v>
      </c>
      <c r="J915" s="154"/>
    </row>
    <row r="916" spans="1:10">
      <c r="A916" s="164">
        <v>26821</v>
      </c>
      <c r="B916" s="154" t="s">
        <v>472</v>
      </c>
      <c r="C916" s="154">
        <v>7.8460000000000001</v>
      </c>
      <c r="D916" s="154">
        <v>3.05</v>
      </c>
      <c r="E916" s="154">
        <v>3.0579999999999998</v>
      </c>
      <c r="F916" s="154" t="s">
        <v>472</v>
      </c>
      <c r="G916" s="154">
        <v>1.1566000000000001</v>
      </c>
      <c r="H916" s="154" t="s">
        <v>472</v>
      </c>
      <c r="I916" s="154" t="s">
        <v>472</v>
      </c>
      <c r="J916" s="154"/>
    </row>
    <row r="917" spans="1:10">
      <c r="A917" s="164">
        <v>26822</v>
      </c>
      <c r="B917" s="154" t="s">
        <v>472</v>
      </c>
      <c r="C917" s="154">
        <v>7.9190000000000005</v>
      </c>
      <c r="D917" s="154">
        <v>3.085</v>
      </c>
      <c r="E917" s="154">
        <v>3.09</v>
      </c>
      <c r="F917" s="154" t="s">
        <v>472</v>
      </c>
      <c r="G917" s="154">
        <v>1.1687000000000001</v>
      </c>
      <c r="H917" s="154" t="s">
        <v>472</v>
      </c>
      <c r="I917" s="154" t="s">
        <v>472</v>
      </c>
      <c r="J917" s="154"/>
    </row>
    <row r="918" spans="1:10">
      <c r="A918" s="164">
        <v>26823</v>
      </c>
      <c r="B918" s="154" t="s">
        <v>472</v>
      </c>
      <c r="C918" s="154">
        <v>7.9210000000000003</v>
      </c>
      <c r="D918" s="154">
        <v>3.0760000000000001</v>
      </c>
      <c r="E918" s="154">
        <v>3.08</v>
      </c>
      <c r="F918" s="154" t="s">
        <v>472</v>
      </c>
      <c r="G918" s="154">
        <v>1.1635</v>
      </c>
      <c r="H918" s="154" t="s">
        <v>472</v>
      </c>
      <c r="I918" s="154" t="s">
        <v>472</v>
      </c>
      <c r="J918" s="154"/>
    </row>
    <row r="919" spans="1:10">
      <c r="A919" s="164">
        <v>26826</v>
      </c>
      <c r="B919" s="154" t="s">
        <v>472</v>
      </c>
      <c r="C919" s="154" t="s">
        <v>472</v>
      </c>
      <c r="D919" s="154" t="s">
        <v>472</v>
      </c>
      <c r="E919" s="154" t="s">
        <v>472</v>
      </c>
      <c r="F919" s="154" t="s">
        <v>472</v>
      </c>
      <c r="G919" s="154" t="s">
        <v>472</v>
      </c>
      <c r="H919" s="154" t="s">
        <v>472</v>
      </c>
      <c r="I919" s="154" t="s">
        <v>472</v>
      </c>
      <c r="J919" s="154"/>
    </row>
    <row r="920" spans="1:10">
      <c r="A920" s="164">
        <v>26827</v>
      </c>
      <c r="B920" s="154" t="s">
        <v>472</v>
      </c>
      <c r="C920" s="154">
        <v>7.9104999999999999</v>
      </c>
      <c r="D920" s="154">
        <v>3.0745</v>
      </c>
      <c r="E920" s="154">
        <v>3.08</v>
      </c>
      <c r="F920" s="154" t="s">
        <v>472</v>
      </c>
      <c r="G920" s="154">
        <v>1.161</v>
      </c>
      <c r="H920" s="154" t="s">
        <v>472</v>
      </c>
      <c r="I920" s="154" t="s">
        <v>472</v>
      </c>
      <c r="J920" s="154"/>
    </row>
    <row r="921" spans="1:10">
      <c r="A921" s="164">
        <v>26828</v>
      </c>
      <c r="B921" s="154" t="s">
        <v>472</v>
      </c>
      <c r="C921" s="154">
        <v>7.9264999999999999</v>
      </c>
      <c r="D921" s="154">
        <v>3.0760000000000001</v>
      </c>
      <c r="E921" s="154">
        <v>3.08</v>
      </c>
      <c r="F921" s="154" t="s">
        <v>472</v>
      </c>
      <c r="G921" s="154">
        <v>1.163</v>
      </c>
      <c r="H921" s="154" t="s">
        <v>472</v>
      </c>
      <c r="I921" s="154" t="s">
        <v>472</v>
      </c>
      <c r="J921" s="154"/>
    </row>
    <row r="922" spans="1:10">
      <c r="A922" s="164">
        <v>26829</v>
      </c>
      <c r="B922" s="154" t="s">
        <v>472</v>
      </c>
      <c r="C922" s="154">
        <v>7.9405000000000001</v>
      </c>
      <c r="D922" s="154">
        <v>3.0859999999999999</v>
      </c>
      <c r="E922" s="154">
        <v>3.0880000000000001</v>
      </c>
      <c r="F922" s="154" t="s">
        <v>472</v>
      </c>
      <c r="G922" s="154">
        <v>1.1659999999999999</v>
      </c>
      <c r="H922" s="154" t="s">
        <v>472</v>
      </c>
      <c r="I922" s="154" t="s">
        <v>472</v>
      </c>
      <c r="J922" s="154"/>
    </row>
    <row r="923" spans="1:10">
      <c r="A923" s="164">
        <v>26830</v>
      </c>
      <c r="B923" s="154" t="s">
        <v>472</v>
      </c>
      <c r="C923" s="154">
        <v>7.9065000000000003</v>
      </c>
      <c r="D923" s="154">
        <v>3.0609999999999999</v>
      </c>
      <c r="E923" s="154">
        <v>3.0615000000000001</v>
      </c>
      <c r="F923" s="154" t="s">
        <v>472</v>
      </c>
      <c r="G923" s="154">
        <v>1.1565000000000001</v>
      </c>
      <c r="H923" s="154" t="s">
        <v>472</v>
      </c>
      <c r="I923" s="154" t="s">
        <v>472</v>
      </c>
      <c r="J923" s="154"/>
    </row>
    <row r="924" spans="1:10">
      <c r="A924" s="164">
        <v>26833</v>
      </c>
      <c r="B924" s="154" t="s">
        <v>472</v>
      </c>
      <c r="C924" s="154">
        <v>7.8674999999999997</v>
      </c>
      <c r="D924" s="154">
        <v>3.0445000000000002</v>
      </c>
      <c r="E924" s="154">
        <v>3.0449999999999999</v>
      </c>
      <c r="F924" s="154" t="s">
        <v>472</v>
      </c>
      <c r="G924" s="154">
        <v>1.1496999999999999</v>
      </c>
      <c r="H924" s="154" t="s">
        <v>472</v>
      </c>
      <c r="I924" s="154" t="s">
        <v>472</v>
      </c>
      <c r="J924" s="154"/>
    </row>
    <row r="925" spans="1:10">
      <c r="A925" s="164">
        <v>26834</v>
      </c>
      <c r="B925" s="154" t="s">
        <v>472</v>
      </c>
      <c r="C925" s="154">
        <v>7.84</v>
      </c>
      <c r="D925" s="154">
        <v>3.0409999999999999</v>
      </c>
      <c r="E925" s="154">
        <v>3.0430000000000001</v>
      </c>
      <c r="F925" s="154" t="s">
        <v>472</v>
      </c>
      <c r="G925" s="154">
        <v>1.1482000000000001</v>
      </c>
      <c r="H925" s="154" t="s">
        <v>472</v>
      </c>
      <c r="I925" s="154" t="s">
        <v>472</v>
      </c>
      <c r="J925" s="154"/>
    </row>
    <row r="926" spans="1:10">
      <c r="A926" s="164">
        <v>26835</v>
      </c>
      <c r="B926" s="154" t="s">
        <v>472</v>
      </c>
      <c r="C926" s="154">
        <v>7.875</v>
      </c>
      <c r="D926" s="154">
        <v>3.0674999999999999</v>
      </c>
      <c r="E926" s="154">
        <v>3.07</v>
      </c>
      <c r="F926" s="154" t="s">
        <v>472</v>
      </c>
      <c r="G926" s="154">
        <v>1.1575</v>
      </c>
      <c r="H926" s="154" t="s">
        <v>472</v>
      </c>
      <c r="I926" s="154" t="s">
        <v>472</v>
      </c>
      <c r="J926" s="154"/>
    </row>
    <row r="927" spans="1:10">
      <c r="A927" s="164">
        <v>26836</v>
      </c>
      <c r="B927" s="154" t="s">
        <v>472</v>
      </c>
      <c r="C927" s="154">
        <v>7.843</v>
      </c>
      <c r="D927" s="154">
        <v>3.0459999999999998</v>
      </c>
      <c r="E927" s="154">
        <v>3.0474999999999999</v>
      </c>
      <c r="F927" s="154" t="s">
        <v>472</v>
      </c>
      <c r="G927" s="154">
        <v>1.1495</v>
      </c>
      <c r="H927" s="154" t="s">
        <v>472</v>
      </c>
      <c r="I927" s="154" t="s">
        <v>472</v>
      </c>
      <c r="J927" s="154"/>
    </row>
    <row r="928" spans="1:10">
      <c r="A928" s="164">
        <v>26837</v>
      </c>
      <c r="B928" s="154" t="s">
        <v>472</v>
      </c>
      <c r="C928" s="154">
        <v>7.8149999999999995</v>
      </c>
      <c r="D928" s="154">
        <v>3.036</v>
      </c>
      <c r="E928" s="154">
        <v>3.0409999999999999</v>
      </c>
      <c r="F928" s="154" t="s">
        <v>472</v>
      </c>
      <c r="G928" s="154">
        <v>1.1455</v>
      </c>
      <c r="H928" s="154" t="s">
        <v>472</v>
      </c>
      <c r="I928" s="154" t="s">
        <v>472</v>
      </c>
      <c r="J928" s="154"/>
    </row>
    <row r="929" spans="1:10">
      <c r="A929" s="164">
        <v>26840</v>
      </c>
      <c r="B929" s="154" t="s">
        <v>472</v>
      </c>
      <c r="C929" s="154">
        <v>7.827</v>
      </c>
      <c r="D929" s="154">
        <v>3.0405000000000002</v>
      </c>
      <c r="E929" s="154">
        <v>3.0459999999999998</v>
      </c>
      <c r="F929" s="154" t="s">
        <v>472</v>
      </c>
      <c r="G929" s="154">
        <v>1.1465000000000001</v>
      </c>
      <c r="H929" s="154" t="s">
        <v>472</v>
      </c>
      <c r="I929" s="154" t="s">
        <v>472</v>
      </c>
      <c r="J929" s="154"/>
    </row>
    <row r="930" spans="1:10">
      <c r="A930" s="164">
        <v>26841</v>
      </c>
      <c r="B930" s="154" t="s">
        <v>472</v>
      </c>
      <c r="C930" s="154">
        <v>7.8620000000000001</v>
      </c>
      <c r="D930" s="154">
        <v>3.0569999999999999</v>
      </c>
      <c r="E930" s="154">
        <v>3.0644999999999998</v>
      </c>
      <c r="F930" s="154" t="s">
        <v>472</v>
      </c>
      <c r="G930" s="154">
        <v>1.1529</v>
      </c>
      <c r="H930" s="154" t="s">
        <v>472</v>
      </c>
      <c r="I930" s="154" t="s">
        <v>472</v>
      </c>
      <c r="J930" s="154"/>
    </row>
    <row r="931" spans="1:10">
      <c r="A931" s="164">
        <v>26842</v>
      </c>
      <c r="B931" s="154" t="s">
        <v>472</v>
      </c>
      <c r="C931" s="154">
        <v>7.8094999999999999</v>
      </c>
      <c r="D931" s="154">
        <v>3.028</v>
      </c>
      <c r="E931" s="154">
        <v>3.0350000000000001</v>
      </c>
      <c r="F931" s="154" t="s">
        <v>472</v>
      </c>
      <c r="G931" s="154">
        <v>1.1415999999999999</v>
      </c>
      <c r="H931" s="154" t="s">
        <v>472</v>
      </c>
      <c r="I931" s="154" t="s">
        <v>472</v>
      </c>
      <c r="J931" s="154"/>
    </row>
    <row r="932" spans="1:10">
      <c r="A932" s="164">
        <v>26843</v>
      </c>
      <c r="B932" s="154" t="s">
        <v>472</v>
      </c>
      <c r="C932" s="154">
        <v>7.8239999999999998</v>
      </c>
      <c r="D932" s="154">
        <v>3.0335000000000001</v>
      </c>
      <c r="E932" s="154">
        <v>3.0405000000000002</v>
      </c>
      <c r="F932" s="154" t="s">
        <v>472</v>
      </c>
      <c r="G932" s="154">
        <v>1.1434</v>
      </c>
      <c r="H932" s="154" t="s">
        <v>472</v>
      </c>
      <c r="I932" s="154" t="s">
        <v>472</v>
      </c>
      <c r="J932" s="154"/>
    </row>
    <row r="933" spans="1:10">
      <c r="A933" s="164">
        <v>26844</v>
      </c>
      <c r="B933" s="154" t="s">
        <v>472</v>
      </c>
      <c r="C933" s="154">
        <v>7.6274999999999995</v>
      </c>
      <c r="D933" s="154">
        <v>2.96</v>
      </c>
      <c r="E933" s="154">
        <v>2.9670000000000001</v>
      </c>
      <c r="F933" s="154" t="s">
        <v>472</v>
      </c>
      <c r="G933" s="154">
        <v>1.1154999999999999</v>
      </c>
      <c r="H933" s="154" t="s">
        <v>472</v>
      </c>
      <c r="I933" s="154" t="s">
        <v>472</v>
      </c>
      <c r="J933" s="154"/>
    </row>
    <row r="934" spans="1:10">
      <c r="A934" s="164">
        <v>26847</v>
      </c>
      <c r="B934" s="154" t="s">
        <v>472</v>
      </c>
      <c r="C934" s="154">
        <v>7.4050000000000002</v>
      </c>
      <c r="D934" s="154">
        <v>2.87</v>
      </c>
      <c r="E934" s="154">
        <v>2.8994999999999997</v>
      </c>
      <c r="F934" s="154" t="s">
        <v>472</v>
      </c>
      <c r="G934" s="154">
        <v>1.0840000000000001</v>
      </c>
      <c r="H934" s="154" t="s">
        <v>472</v>
      </c>
      <c r="I934" s="154" t="s">
        <v>472</v>
      </c>
      <c r="J934" s="154"/>
    </row>
    <row r="935" spans="1:10">
      <c r="A935" s="164">
        <v>26848</v>
      </c>
      <c r="B935" s="154" t="s">
        <v>472</v>
      </c>
      <c r="C935" s="154">
        <v>7.4690000000000003</v>
      </c>
      <c r="D935" s="154">
        <v>2.8975</v>
      </c>
      <c r="E935" s="154">
        <v>2.9</v>
      </c>
      <c r="F935" s="154" t="s">
        <v>472</v>
      </c>
      <c r="G935" s="154">
        <v>1.0925</v>
      </c>
      <c r="H935" s="154" t="s">
        <v>472</v>
      </c>
      <c r="I935" s="154" t="s">
        <v>472</v>
      </c>
      <c r="J935" s="154"/>
    </row>
    <row r="936" spans="1:10">
      <c r="A936" s="164">
        <v>26849</v>
      </c>
      <c r="B936" s="154" t="s">
        <v>472</v>
      </c>
      <c r="C936" s="154">
        <v>7.2</v>
      </c>
      <c r="D936" s="154">
        <v>2.79</v>
      </c>
      <c r="E936" s="154">
        <v>2.79</v>
      </c>
      <c r="F936" s="154" t="s">
        <v>472</v>
      </c>
      <c r="G936" s="154">
        <v>1.0509999999999999</v>
      </c>
      <c r="H936" s="154" t="s">
        <v>472</v>
      </c>
      <c r="I936" s="154" t="s">
        <v>472</v>
      </c>
      <c r="J936" s="154"/>
    </row>
    <row r="937" spans="1:10">
      <c r="A937" s="164">
        <v>26850</v>
      </c>
      <c r="B937" s="154" t="s">
        <v>472</v>
      </c>
      <c r="C937" s="154">
        <v>7.23</v>
      </c>
      <c r="D937" s="154">
        <v>2.8075000000000001</v>
      </c>
      <c r="E937" s="154">
        <v>2.81</v>
      </c>
      <c r="F937" s="154" t="s">
        <v>472</v>
      </c>
      <c r="G937" s="154">
        <v>1.0594999999999999</v>
      </c>
      <c r="H937" s="154" t="s">
        <v>472</v>
      </c>
      <c r="I937" s="154" t="s">
        <v>472</v>
      </c>
      <c r="J937" s="154"/>
    </row>
    <row r="938" spans="1:10">
      <c r="A938" s="164">
        <v>26851</v>
      </c>
      <c r="B938" s="154" t="s">
        <v>472</v>
      </c>
      <c r="C938" s="154">
        <v>7.06</v>
      </c>
      <c r="D938" s="154">
        <v>2.74</v>
      </c>
      <c r="E938" s="154">
        <v>2.7469999999999999</v>
      </c>
      <c r="F938" s="154" t="s">
        <v>472</v>
      </c>
      <c r="G938" s="154">
        <v>1.0465</v>
      </c>
      <c r="H938" s="154" t="s">
        <v>472</v>
      </c>
      <c r="I938" s="154" t="s">
        <v>472</v>
      </c>
      <c r="J938" s="154"/>
    </row>
    <row r="939" spans="1:10">
      <c r="A939" s="164">
        <v>26854</v>
      </c>
      <c r="B939" s="154" t="s">
        <v>472</v>
      </c>
      <c r="C939" s="154">
        <v>6.915</v>
      </c>
      <c r="D939" s="154">
        <v>2.7050000000000001</v>
      </c>
      <c r="E939" s="154">
        <v>2.71</v>
      </c>
      <c r="F939" s="154" t="s">
        <v>472</v>
      </c>
      <c r="G939" s="154">
        <v>1.0669999999999999</v>
      </c>
      <c r="H939" s="154" t="s">
        <v>472</v>
      </c>
      <c r="I939" s="154" t="s">
        <v>472</v>
      </c>
      <c r="J939" s="154"/>
    </row>
    <row r="940" spans="1:10">
      <c r="A940" s="164">
        <v>26855</v>
      </c>
      <c r="B940" s="154" t="s">
        <v>472</v>
      </c>
      <c r="C940" s="154">
        <v>7.1044999999999998</v>
      </c>
      <c r="D940" s="154">
        <v>2.7800000000000002</v>
      </c>
      <c r="E940" s="154">
        <v>2.7839999999999998</v>
      </c>
      <c r="F940" s="154" t="s">
        <v>472</v>
      </c>
      <c r="G940" s="154">
        <v>1.0589999999999999</v>
      </c>
      <c r="H940" s="154" t="s">
        <v>472</v>
      </c>
      <c r="I940" s="154" t="s">
        <v>472</v>
      </c>
      <c r="J940" s="154"/>
    </row>
    <row r="941" spans="1:10">
      <c r="A941" s="164">
        <v>26856</v>
      </c>
      <c r="B941" s="154" t="s">
        <v>472</v>
      </c>
      <c r="C941" s="154">
        <v>7.3449999999999998</v>
      </c>
      <c r="D941" s="154">
        <v>2.8875000000000002</v>
      </c>
      <c r="E941" s="154">
        <v>2.8740000000000001</v>
      </c>
      <c r="F941" s="154" t="s">
        <v>472</v>
      </c>
      <c r="G941" s="154">
        <v>1.0920000000000001</v>
      </c>
      <c r="H941" s="154" t="s">
        <v>472</v>
      </c>
      <c r="I941" s="154" t="s">
        <v>472</v>
      </c>
      <c r="J941" s="154"/>
    </row>
    <row r="942" spans="1:10">
      <c r="A942" s="164">
        <v>26857</v>
      </c>
      <c r="B942" s="154" t="s">
        <v>472</v>
      </c>
      <c r="C942" s="154">
        <v>7.2119999999999997</v>
      </c>
      <c r="D942" s="154">
        <v>2.8325</v>
      </c>
      <c r="E942" s="154">
        <v>2.8359999999999999</v>
      </c>
      <c r="F942" s="154" t="s">
        <v>472</v>
      </c>
      <c r="G942" s="154">
        <v>1.069</v>
      </c>
      <c r="H942" s="154" t="s">
        <v>472</v>
      </c>
      <c r="I942" s="154" t="s">
        <v>472</v>
      </c>
      <c r="J942" s="154"/>
    </row>
    <row r="943" spans="1:10">
      <c r="A943" s="164">
        <v>26858</v>
      </c>
      <c r="B943" s="154" t="s">
        <v>472</v>
      </c>
      <c r="C943" s="154">
        <v>7.2969999999999997</v>
      </c>
      <c r="D943" s="154">
        <v>2.87</v>
      </c>
      <c r="E943" s="154">
        <v>2.8740000000000001</v>
      </c>
      <c r="F943" s="154" t="s">
        <v>472</v>
      </c>
      <c r="G943" s="154">
        <v>1.083</v>
      </c>
      <c r="H943" s="154" t="s">
        <v>472</v>
      </c>
      <c r="I943" s="154" t="s">
        <v>472</v>
      </c>
      <c r="J943" s="154"/>
    </row>
    <row r="944" spans="1:10">
      <c r="A944" s="164">
        <v>26861</v>
      </c>
      <c r="B944" s="154" t="s">
        <v>472</v>
      </c>
      <c r="C944" s="154">
        <v>7.2439999999999998</v>
      </c>
      <c r="D944" s="154">
        <v>2.8460000000000001</v>
      </c>
      <c r="E944" s="154">
        <v>2.85</v>
      </c>
      <c r="F944" s="154" t="s">
        <v>472</v>
      </c>
      <c r="G944" s="154">
        <v>1.0734999999999999</v>
      </c>
      <c r="H944" s="154" t="s">
        <v>472</v>
      </c>
      <c r="I944" s="154" t="s">
        <v>472</v>
      </c>
      <c r="J944" s="154"/>
    </row>
    <row r="945" spans="1:10">
      <c r="A945" s="164">
        <v>26862</v>
      </c>
      <c r="B945" s="154" t="s">
        <v>472</v>
      </c>
      <c r="C945" s="154">
        <v>7.1859999999999999</v>
      </c>
      <c r="D945" s="154">
        <v>2.82</v>
      </c>
      <c r="E945" s="154">
        <v>2.8209999999999997</v>
      </c>
      <c r="F945" s="154" t="s">
        <v>472</v>
      </c>
      <c r="G945" s="154">
        <v>1.0634999999999999</v>
      </c>
      <c r="H945" s="154" t="s">
        <v>472</v>
      </c>
      <c r="I945" s="154" t="s">
        <v>472</v>
      </c>
      <c r="J945" s="154"/>
    </row>
    <row r="946" spans="1:10">
      <c r="A946" s="164">
        <v>26863</v>
      </c>
      <c r="B946" s="154" t="s">
        <v>472</v>
      </c>
      <c r="C946" s="154">
        <v>7.1044999999999998</v>
      </c>
      <c r="D946" s="154">
        <v>2.79</v>
      </c>
      <c r="E946" s="154">
        <v>2.7909999999999999</v>
      </c>
      <c r="F946" s="154" t="s">
        <v>472</v>
      </c>
      <c r="G946" s="154">
        <v>1.052</v>
      </c>
      <c r="H946" s="154" t="s">
        <v>472</v>
      </c>
      <c r="I946" s="154" t="s">
        <v>472</v>
      </c>
      <c r="J946" s="154"/>
    </row>
    <row r="947" spans="1:10">
      <c r="A947" s="164">
        <v>26864</v>
      </c>
      <c r="B947" s="154" t="s">
        <v>472</v>
      </c>
      <c r="C947" s="154">
        <v>7.0640000000000001</v>
      </c>
      <c r="D947" s="154">
        <v>2.778</v>
      </c>
      <c r="E947" s="154">
        <v>2.778</v>
      </c>
      <c r="F947" s="154" t="s">
        <v>472</v>
      </c>
      <c r="G947" s="154">
        <v>1.0475000000000001</v>
      </c>
      <c r="H947" s="154" t="s">
        <v>472</v>
      </c>
      <c r="I947" s="154" t="s">
        <v>472</v>
      </c>
      <c r="J947" s="154"/>
    </row>
    <row r="948" spans="1:10">
      <c r="A948" s="164">
        <v>26865</v>
      </c>
      <c r="B948" s="154" t="s">
        <v>472</v>
      </c>
      <c r="C948" s="154">
        <v>7.1689999999999996</v>
      </c>
      <c r="D948" s="154">
        <v>2.8275000000000001</v>
      </c>
      <c r="E948" s="154">
        <v>2.8279999999999998</v>
      </c>
      <c r="F948" s="154" t="s">
        <v>472</v>
      </c>
      <c r="G948" s="154">
        <v>1.0640000000000001</v>
      </c>
      <c r="H948" s="154" t="s">
        <v>472</v>
      </c>
      <c r="I948" s="154" t="s">
        <v>472</v>
      </c>
      <c r="J948" s="154"/>
    </row>
    <row r="949" spans="1:10">
      <c r="A949" s="164">
        <v>26868</v>
      </c>
      <c r="B949" s="154" t="s">
        <v>472</v>
      </c>
      <c r="C949" s="154">
        <v>7.0730000000000004</v>
      </c>
      <c r="D949" s="154">
        <v>2.7885</v>
      </c>
      <c r="E949" s="154">
        <v>2.7909999999999999</v>
      </c>
      <c r="F949" s="154" t="s">
        <v>472</v>
      </c>
      <c r="G949" s="154">
        <v>1.0505</v>
      </c>
      <c r="H949" s="154" t="s">
        <v>472</v>
      </c>
      <c r="I949" s="154" t="s">
        <v>472</v>
      </c>
      <c r="J949" s="154"/>
    </row>
    <row r="950" spans="1:10">
      <c r="A950" s="164">
        <v>26869</v>
      </c>
      <c r="B950" s="154" t="s">
        <v>472</v>
      </c>
      <c r="C950" s="154">
        <v>7.0815000000000001</v>
      </c>
      <c r="D950" s="154">
        <v>2.798</v>
      </c>
      <c r="E950" s="154">
        <v>2.7989999999999999</v>
      </c>
      <c r="F950" s="154" t="s">
        <v>472</v>
      </c>
      <c r="G950" s="154">
        <v>1.054</v>
      </c>
      <c r="H950" s="154" t="s">
        <v>472</v>
      </c>
      <c r="I950" s="154" t="s">
        <v>472</v>
      </c>
      <c r="J950" s="154"/>
    </row>
    <row r="951" spans="1:10">
      <c r="A951" s="164">
        <v>26870</v>
      </c>
      <c r="B951" s="154" t="s">
        <v>472</v>
      </c>
      <c r="C951" s="154">
        <v>7.07</v>
      </c>
      <c r="D951" s="154">
        <v>2.8129999999999997</v>
      </c>
      <c r="E951" s="154">
        <v>2.8140000000000001</v>
      </c>
      <c r="F951" s="154" t="s">
        <v>472</v>
      </c>
      <c r="G951" s="154">
        <v>1.0594999999999999</v>
      </c>
      <c r="H951" s="154" t="s">
        <v>472</v>
      </c>
      <c r="I951" s="154" t="s">
        <v>472</v>
      </c>
      <c r="J951" s="154"/>
    </row>
    <row r="952" spans="1:10">
      <c r="A952" s="164">
        <v>26871</v>
      </c>
      <c r="B952" s="154" t="s">
        <v>472</v>
      </c>
      <c r="C952" s="154">
        <v>6.9409999999999998</v>
      </c>
      <c r="D952" s="154">
        <v>2.7835000000000001</v>
      </c>
      <c r="E952" s="154">
        <v>2.7835000000000001</v>
      </c>
      <c r="F952" s="154" t="s">
        <v>472</v>
      </c>
      <c r="G952" s="154">
        <v>1.0484</v>
      </c>
      <c r="H952" s="154" t="s">
        <v>472</v>
      </c>
      <c r="I952" s="154" t="s">
        <v>472</v>
      </c>
      <c r="J952" s="154"/>
    </row>
    <row r="953" spans="1:10">
      <c r="A953" s="164">
        <v>26872</v>
      </c>
      <c r="B953" s="154" t="s">
        <v>472</v>
      </c>
      <c r="C953" s="154">
        <v>6.9744999999999999</v>
      </c>
      <c r="D953" s="154">
        <v>2.8</v>
      </c>
      <c r="E953" s="154">
        <v>2.8005</v>
      </c>
      <c r="F953" s="154" t="s">
        <v>472</v>
      </c>
      <c r="G953" s="154">
        <v>1.0544</v>
      </c>
      <c r="H953" s="154" t="s">
        <v>472</v>
      </c>
      <c r="I953" s="154" t="s">
        <v>472</v>
      </c>
      <c r="J953" s="154"/>
    </row>
    <row r="954" spans="1:10">
      <c r="A954" s="164">
        <v>26875</v>
      </c>
      <c r="B954" s="154" t="s">
        <v>472</v>
      </c>
      <c r="C954" s="154">
        <v>7.0774999999999997</v>
      </c>
      <c r="D954" s="154">
        <v>2.8170000000000002</v>
      </c>
      <c r="E954" s="154">
        <v>2.8170000000000002</v>
      </c>
      <c r="F954" s="154" t="s">
        <v>472</v>
      </c>
      <c r="G954" s="154">
        <v>1.0673999999999999</v>
      </c>
      <c r="H954" s="154" t="s">
        <v>472</v>
      </c>
      <c r="I954" s="154" t="s">
        <v>472</v>
      </c>
      <c r="J954" s="154"/>
    </row>
    <row r="955" spans="1:10">
      <c r="A955" s="164">
        <v>26876</v>
      </c>
      <c r="B955" s="154" t="s">
        <v>472</v>
      </c>
      <c r="C955" s="154">
        <v>7.1494999999999997</v>
      </c>
      <c r="D955" s="154">
        <v>2.8660000000000001</v>
      </c>
      <c r="E955" s="154">
        <v>2.8624999999999998</v>
      </c>
      <c r="F955" s="154" t="s">
        <v>472</v>
      </c>
      <c r="G955" s="154">
        <v>1.0881000000000001</v>
      </c>
      <c r="H955" s="154" t="s">
        <v>472</v>
      </c>
      <c r="I955" s="154" t="s">
        <v>472</v>
      </c>
      <c r="J955" s="154"/>
    </row>
    <row r="956" spans="1:10">
      <c r="A956" s="164">
        <v>26877</v>
      </c>
      <c r="B956" s="154" t="s">
        <v>472</v>
      </c>
      <c r="C956" s="154" t="s">
        <v>472</v>
      </c>
      <c r="D956" s="154" t="s">
        <v>472</v>
      </c>
      <c r="E956" s="154" t="s">
        <v>472</v>
      </c>
      <c r="F956" s="154" t="s">
        <v>472</v>
      </c>
      <c r="G956" s="154" t="s">
        <v>472</v>
      </c>
      <c r="H956" s="154" t="s">
        <v>472</v>
      </c>
      <c r="I956" s="154" t="s">
        <v>472</v>
      </c>
      <c r="J956" s="154"/>
    </row>
    <row r="957" spans="1:10">
      <c r="A957" s="164">
        <v>26878</v>
      </c>
      <c r="B957" s="154" t="s">
        <v>472</v>
      </c>
      <c r="C957" s="154">
        <v>7.1870000000000003</v>
      </c>
      <c r="D957" s="154">
        <v>2.8559999999999999</v>
      </c>
      <c r="E957" s="154">
        <v>2.8505000000000003</v>
      </c>
      <c r="F957" s="154" t="s">
        <v>472</v>
      </c>
      <c r="G957" s="154">
        <v>1.0809</v>
      </c>
      <c r="H957" s="154" t="s">
        <v>472</v>
      </c>
      <c r="I957" s="154" t="s">
        <v>472</v>
      </c>
      <c r="J957" s="154"/>
    </row>
    <row r="958" spans="1:10">
      <c r="A958" s="164">
        <v>26879</v>
      </c>
      <c r="B958" s="154" t="s">
        <v>472</v>
      </c>
      <c r="C958" s="154">
        <v>7.1604999999999999</v>
      </c>
      <c r="D958" s="154">
        <v>2.8580000000000001</v>
      </c>
      <c r="E958" s="154">
        <v>2.855</v>
      </c>
      <c r="F958" s="154" t="s">
        <v>472</v>
      </c>
      <c r="G958" s="154">
        <v>1.0787</v>
      </c>
      <c r="H958" s="154" t="s">
        <v>472</v>
      </c>
      <c r="I958" s="154" t="s">
        <v>472</v>
      </c>
      <c r="J958" s="154"/>
    </row>
    <row r="959" spans="1:10">
      <c r="A959" s="164">
        <v>26882</v>
      </c>
      <c r="B959" s="154" t="s">
        <v>472</v>
      </c>
      <c r="C959" s="154">
        <v>7.0834999999999999</v>
      </c>
      <c r="D959" s="154">
        <v>2.835</v>
      </c>
      <c r="E959" s="154">
        <v>2.8315000000000001</v>
      </c>
      <c r="F959" s="154" t="s">
        <v>472</v>
      </c>
      <c r="G959" s="154">
        <v>1.0693999999999999</v>
      </c>
      <c r="H959" s="154" t="s">
        <v>472</v>
      </c>
      <c r="I959" s="154" t="s">
        <v>472</v>
      </c>
      <c r="J959" s="154"/>
    </row>
    <row r="960" spans="1:10">
      <c r="A960" s="164">
        <v>26883</v>
      </c>
      <c r="B960" s="154" t="s">
        <v>472</v>
      </c>
      <c r="C960" s="154">
        <v>7.1550000000000002</v>
      </c>
      <c r="D960" s="154">
        <v>2.8650000000000002</v>
      </c>
      <c r="E960" s="154">
        <v>2.8614999999999999</v>
      </c>
      <c r="F960" s="154" t="s">
        <v>472</v>
      </c>
      <c r="G960" s="154">
        <v>1.0809</v>
      </c>
      <c r="H960" s="154" t="s">
        <v>472</v>
      </c>
      <c r="I960" s="154" t="s">
        <v>472</v>
      </c>
      <c r="J960" s="154"/>
    </row>
    <row r="961" spans="1:10">
      <c r="A961" s="164">
        <v>26884</v>
      </c>
      <c r="B961" s="154" t="s">
        <v>472</v>
      </c>
      <c r="C961" s="154">
        <v>7.14</v>
      </c>
      <c r="D961" s="154">
        <v>2.855</v>
      </c>
      <c r="E961" s="154">
        <v>2.8490000000000002</v>
      </c>
      <c r="F961" s="154" t="s">
        <v>472</v>
      </c>
      <c r="G961" s="154">
        <v>1.0767</v>
      </c>
      <c r="H961" s="154" t="s">
        <v>472</v>
      </c>
      <c r="I961" s="154" t="s">
        <v>472</v>
      </c>
      <c r="J961" s="154"/>
    </row>
    <row r="962" spans="1:10">
      <c r="A962" s="164">
        <v>26885</v>
      </c>
      <c r="B962" s="154" t="s">
        <v>472</v>
      </c>
      <c r="C962" s="154">
        <v>7.1645000000000003</v>
      </c>
      <c r="D962" s="154">
        <v>2.8730000000000002</v>
      </c>
      <c r="E962" s="154">
        <v>2.8660000000000001</v>
      </c>
      <c r="F962" s="154" t="s">
        <v>472</v>
      </c>
      <c r="G962" s="154">
        <v>1.0834999999999999</v>
      </c>
      <c r="H962" s="154" t="s">
        <v>472</v>
      </c>
      <c r="I962" s="154" t="s">
        <v>472</v>
      </c>
      <c r="J962" s="154"/>
    </row>
    <row r="963" spans="1:10">
      <c r="A963" s="164">
        <v>26886</v>
      </c>
      <c r="B963" s="154" t="s">
        <v>472</v>
      </c>
      <c r="C963" s="154">
        <v>7.2569999999999997</v>
      </c>
      <c r="D963" s="154">
        <v>2.9279999999999999</v>
      </c>
      <c r="E963" s="154">
        <v>2.9195000000000002</v>
      </c>
      <c r="F963" s="154" t="s">
        <v>472</v>
      </c>
      <c r="G963" s="154">
        <v>1.1039000000000001</v>
      </c>
      <c r="H963" s="154" t="s">
        <v>472</v>
      </c>
      <c r="I963" s="154" t="s">
        <v>472</v>
      </c>
      <c r="J963" s="154"/>
    </row>
    <row r="964" spans="1:10">
      <c r="A964" s="164">
        <v>26889</v>
      </c>
      <c r="B964" s="154" t="s">
        <v>472</v>
      </c>
      <c r="C964" s="154">
        <v>7.2359999999999998</v>
      </c>
      <c r="D964" s="154">
        <v>2.923</v>
      </c>
      <c r="E964" s="154">
        <v>2.911</v>
      </c>
      <c r="F964" s="154" t="s">
        <v>472</v>
      </c>
      <c r="G964" s="154">
        <v>1.1020000000000001</v>
      </c>
      <c r="H964" s="154" t="s">
        <v>472</v>
      </c>
      <c r="I964" s="154" t="s">
        <v>472</v>
      </c>
      <c r="J964" s="154"/>
    </row>
    <row r="965" spans="1:10">
      <c r="A965" s="164">
        <v>26890</v>
      </c>
      <c r="B965" s="154" t="s">
        <v>472</v>
      </c>
      <c r="C965" s="154">
        <v>7.3940000000000001</v>
      </c>
      <c r="D965" s="154">
        <v>2.99</v>
      </c>
      <c r="E965" s="154">
        <v>2.9790000000000001</v>
      </c>
      <c r="F965" s="154" t="s">
        <v>472</v>
      </c>
      <c r="G965" s="154">
        <v>1.127</v>
      </c>
      <c r="H965" s="154" t="s">
        <v>472</v>
      </c>
      <c r="I965" s="154" t="s">
        <v>472</v>
      </c>
      <c r="J965" s="154"/>
    </row>
    <row r="966" spans="1:10">
      <c r="A966" s="164">
        <v>26891</v>
      </c>
      <c r="B966" s="154" t="s">
        <v>472</v>
      </c>
      <c r="C966" s="154">
        <v>7.4249999999999998</v>
      </c>
      <c r="D966" s="154">
        <v>3.0030000000000001</v>
      </c>
      <c r="E966" s="154">
        <v>2.9859999999999998</v>
      </c>
      <c r="F966" s="154" t="s">
        <v>472</v>
      </c>
      <c r="G966" s="154">
        <v>1.1315</v>
      </c>
      <c r="H966" s="154" t="s">
        <v>472</v>
      </c>
      <c r="I966" s="154" t="s">
        <v>472</v>
      </c>
      <c r="J966" s="154"/>
    </row>
    <row r="967" spans="1:10">
      <c r="A967" s="164">
        <v>26892</v>
      </c>
      <c r="B967" s="154" t="s">
        <v>472</v>
      </c>
      <c r="C967" s="154">
        <v>7.48</v>
      </c>
      <c r="D967" s="154">
        <v>3.07</v>
      </c>
      <c r="E967" s="154">
        <v>3.0375000000000001</v>
      </c>
      <c r="F967" s="154" t="s">
        <v>472</v>
      </c>
      <c r="G967" s="154">
        <v>1.1565000000000001</v>
      </c>
      <c r="H967" s="154" t="s">
        <v>472</v>
      </c>
      <c r="I967" s="154" t="s">
        <v>472</v>
      </c>
      <c r="J967" s="154"/>
    </row>
    <row r="968" spans="1:10">
      <c r="A968" s="164">
        <v>26893</v>
      </c>
      <c r="B968" s="154" t="s">
        <v>472</v>
      </c>
      <c r="C968" s="154">
        <v>7.484</v>
      </c>
      <c r="D968" s="154">
        <v>3.0449999999999999</v>
      </c>
      <c r="E968" s="154">
        <v>3.0325000000000002</v>
      </c>
      <c r="F968" s="154" t="s">
        <v>472</v>
      </c>
      <c r="G968" s="154">
        <v>1.147</v>
      </c>
      <c r="H968" s="154" t="s">
        <v>472</v>
      </c>
      <c r="I968" s="154" t="s">
        <v>472</v>
      </c>
      <c r="J968" s="154"/>
    </row>
    <row r="969" spans="1:10">
      <c r="A969" s="164">
        <v>26896</v>
      </c>
      <c r="B969" s="154" t="s">
        <v>472</v>
      </c>
      <c r="C969" s="154">
        <v>7.3920000000000003</v>
      </c>
      <c r="D969" s="154">
        <v>2.9950000000000001</v>
      </c>
      <c r="E969" s="154">
        <v>2.9820000000000002</v>
      </c>
      <c r="F969" s="154" t="s">
        <v>472</v>
      </c>
      <c r="G969" s="154">
        <v>1.1280000000000001</v>
      </c>
      <c r="H969" s="154" t="s">
        <v>472</v>
      </c>
      <c r="I969" s="154" t="s">
        <v>472</v>
      </c>
      <c r="J969" s="154"/>
    </row>
    <row r="970" spans="1:10">
      <c r="A970" s="164">
        <v>26897</v>
      </c>
      <c r="B970" s="154" t="s">
        <v>472</v>
      </c>
      <c r="C970" s="154">
        <v>7.4039999999999999</v>
      </c>
      <c r="D970" s="154">
        <v>2.988</v>
      </c>
      <c r="E970" s="154">
        <v>2.9750000000000001</v>
      </c>
      <c r="F970" s="154" t="s">
        <v>472</v>
      </c>
      <c r="G970" s="154">
        <v>1.1265000000000001</v>
      </c>
      <c r="H970" s="154" t="s">
        <v>472</v>
      </c>
      <c r="I970" s="154" t="s">
        <v>472</v>
      </c>
      <c r="J970" s="154"/>
    </row>
    <row r="971" spans="1:10">
      <c r="A971" s="164">
        <v>26898</v>
      </c>
      <c r="B971" s="154" t="s">
        <v>472</v>
      </c>
      <c r="C971" s="154">
        <v>7.4889999999999999</v>
      </c>
      <c r="D971" s="154">
        <v>3.04</v>
      </c>
      <c r="E971" s="154">
        <v>3.0259999999999998</v>
      </c>
      <c r="F971" s="154" t="s">
        <v>472</v>
      </c>
      <c r="G971" s="154">
        <v>1.1459999999999999</v>
      </c>
      <c r="H971" s="154" t="s">
        <v>472</v>
      </c>
      <c r="I971" s="154" t="s">
        <v>472</v>
      </c>
      <c r="J971" s="154"/>
    </row>
    <row r="972" spans="1:10">
      <c r="A972" s="164">
        <v>26899</v>
      </c>
      <c r="B972" s="154" t="s">
        <v>472</v>
      </c>
      <c r="C972" s="154">
        <v>7.508</v>
      </c>
      <c r="D972" s="154">
        <v>3.0550000000000002</v>
      </c>
      <c r="E972" s="154">
        <v>3.04</v>
      </c>
      <c r="F972" s="154" t="s">
        <v>472</v>
      </c>
      <c r="G972" s="154">
        <v>1.1519999999999999</v>
      </c>
      <c r="H972" s="154" t="s">
        <v>472</v>
      </c>
      <c r="I972" s="154" t="s">
        <v>472</v>
      </c>
      <c r="J972" s="154"/>
    </row>
    <row r="973" spans="1:10">
      <c r="A973" s="164">
        <v>26900</v>
      </c>
      <c r="B973" s="154" t="s">
        <v>472</v>
      </c>
      <c r="C973" s="154">
        <v>7.4619999999999997</v>
      </c>
      <c r="D973" s="154">
        <v>3.0375000000000001</v>
      </c>
      <c r="E973" s="154">
        <v>3.0230000000000001</v>
      </c>
      <c r="F973" s="154" t="s">
        <v>472</v>
      </c>
      <c r="G973" s="154">
        <v>1.1445000000000001</v>
      </c>
      <c r="H973" s="154" t="s">
        <v>472</v>
      </c>
      <c r="I973" s="154" t="s">
        <v>472</v>
      </c>
      <c r="J973" s="154"/>
    </row>
    <row r="974" spans="1:10">
      <c r="A974" s="164">
        <v>26903</v>
      </c>
      <c r="B974" s="154" t="s">
        <v>472</v>
      </c>
      <c r="C974" s="154">
        <v>7.4560000000000004</v>
      </c>
      <c r="D974" s="154">
        <v>3.0249999999999999</v>
      </c>
      <c r="E974" s="154">
        <v>3.0125000000000002</v>
      </c>
      <c r="F974" s="154" t="s">
        <v>472</v>
      </c>
      <c r="G974" s="154">
        <v>1.139</v>
      </c>
      <c r="H974" s="154" t="s">
        <v>472</v>
      </c>
      <c r="I974" s="154" t="s">
        <v>472</v>
      </c>
      <c r="J974" s="154"/>
    </row>
    <row r="975" spans="1:10">
      <c r="A975" s="164">
        <v>26904</v>
      </c>
      <c r="B975" s="154" t="s">
        <v>472</v>
      </c>
      <c r="C975" s="154">
        <v>7.476</v>
      </c>
      <c r="D975" s="154">
        <v>3.0449999999999999</v>
      </c>
      <c r="E975" s="154">
        <v>3.0325000000000002</v>
      </c>
      <c r="F975" s="154" t="s">
        <v>472</v>
      </c>
      <c r="G975" s="154">
        <v>1.1475</v>
      </c>
      <c r="H975" s="154" t="s">
        <v>472</v>
      </c>
      <c r="I975" s="154" t="s">
        <v>472</v>
      </c>
      <c r="J975" s="154"/>
    </row>
    <row r="976" spans="1:10">
      <c r="A976" s="164">
        <v>26905</v>
      </c>
      <c r="B976" s="154" t="s">
        <v>472</v>
      </c>
      <c r="C976" s="154">
        <v>7.4474999999999998</v>
      </c>
      <c r="D976" s="154">
        <v>3.024</v>
      </c>
      <c r="E976" s="154">
        <v>3.0114999999999998</v>
      </c>
      <c r="F976" s="154" t="s">
        <v>472</v>
      </c>
      <c r="G976" s="154">
        <v>1.1395</v>
      </c>
      <c r="H976" s="154" t="s">
        <v>472</v>
      </c>
      <c r="I976" s="154" t="s">
        <v>472</v>
      </c>
      <c r="J976" s="154"/>
    </row>
    <row r="977" spans="1:10">
      <c r="A977" s="164">
        <v>26906</v>
      </c>
      <c r="B977" s="154" t="s">
        <v>472</v>
      </c>
      <c r="C977" s="154">
        <v>7.4375</v>
      </c>
      <c r="D977" s="154">
        <v>3.02</v>
      </c>
      <c r="E977" s="154">
        <v>3.0045000000000002</v>
      </c>
      <c r="F977" s="154" t="s">
        <v>472</v>
      </c>
      <c r="G977" s="154">
        <v>1.1385000000000001</v>
      </c>
      <c r="H977" s="154" t="s">
        <v>472</v>
      </c>
      <c r="I977" s="154" t="s">
        <v>472</v>
      </c>
      <c r="J977" s="154"/>
    </row>
    <row r="978" spans="1:10">
      <c r="A978" s="164">
        <v>26907</v>
      </c>
      <c r="B978" s="154" t="s">
        <v>472</v>
      </c>
      <c r="C978" s="154">
        <v>7.4390000000000001</v>
      </c>
      <c r="D978" s="154">
        <v>3.0289999999999999</v>
      </c>
      <c r="E978" s="154">
        <v>3.0129999999999999</v>
      </c>
      <c r="F978" s="154" t="s">
        <v>472</v>
      </c>
      <c r="G978" s="154">
        <v>1.1415</v>
      </c>
      <c r="H978" s="154" t="s">
        <v>472</v>
      </c>
      <c r="I978" s="154" t="s">
        <v>472</v>
      </c>
      <c r="J978" s="154"/>
    </row>
    <row r="979" spans="1:10">
      <c r="A979" s="164">
        <v>26910</v>
      </c>
      <c r="B979" s="154" t="s">
        <v>472</v>
      </c>
      <c r="C979" s="154">
        <v>7.4459999999999997</v>
      </c>
      <c r="D979" s="154">
        <v>3.0285000000000002</v>
      </c>
      <c r="E979" s="154">
        <v>3.012</v>
      </c>
      <c r="F979" s="154" t="s">
        <v>472</v>
      </c>
      <c r="G979" s="154">
        <v>1.141</v>
      </c>
      <c r="H979" s="154" t="s">
        <v>472</v>
      </c>
      <c r="I979" s="154" t="s">
        <v>472</v>
      </c>
      <c r="J979" s="154"/>
    </row>
    <row r="980" spans="1:10">
      <c r="A980" s="164">
        <v>26911</v>
      </c>
      <c r="B980" s="154" t="s">
        <v>472</v>
      </c>
      <c r="C980" s="154">
        <v>7.4195000000000002</v>
      </c>
      <c r="D980" s="154">
        <v>3.03</v>
      </c>
      <c r="E980" s="154">
        <v>3.0135000000000001</v>
      </c>
      <c r="F980" s="154" t="s">
        <v>472</v>
      </c>
      <c r="G980" s="154">
        <v>1.1415</v>
      </c>
      <c r="H980" s="154" t="s">
        <v>472</v>
      </c>
      <c r="I980" s="154" t="s">
        <v>472</v>
      </c>
      <c r="J980" s="154"/>
    </row>
    <row r="981" spans="1:10">
      <c r="A981" s="164">
        <v>26912</v>
      </c>
      <c r="B981" s="154" t="s">
        <v>472</v>
      </c>
      <c r="C981" s="154">
        <v>7.3324999999999996</v>
      </c>
      <c r="D981" s="154">
        <v>3.02</v>
      </c>
      <c r="E981" s="154">
        <v>3.0019999999999998</v>
      </c>
      <c r="F981" s="154" t="s">
        <v>472</v>
      </c>
      <c r="G981" s="154">
        <v>1.1375</v>
      </c>
      <c r="H981" s="154" t="s">
        <v>472</v>
      </c>
      <c r="I981" s="154" t="s">
        <v>472</v>
      </c>
      <c r="J981" s="154"/>
    </row>
    <row r="982" spans="1:10">
      <c r="A982" s="164">
        <v>26913</v>
      </c>
      <c r="B982" s="154" t="s">
        <v>472</v>
      </c>
      <c r="C982" s="154">
        <v>7.15</v>
      </c>
      <c r="D982" s="154">
        <v>2.9929999999999999</v>
      </c>
      <c r="E982" s="154">
        <v>2.9735</v>
      </c>
      <c r="F982" s="154" t="s">
        <v>472</v>
      </c>
      <c r="G982" s="154">
        <v>1.1280000000000001</v>
      </c>
      <c r="H982" s="154" t="s">
        <v>472</v>
      </c>
      <c r="I982" s="154" t="s">
        <v>472</v>
      </c>
      <c r="J982" s="154"/>
    </row>
    <row r="983" spans="1:10">
      <c r="A983" s="164">
        <v>26914</v>
      </c>
      <c r="B983" s="154" t="s">
        <v>472</v>
      </c>
      <c r="C983" s="154">
        <v>7.2750000000000004</v>
      </c>
      <c r="D983" s="154">
        <v>3.0139999999999998</v>
      </c>
      <c r="E983" s="154">
        <v>2.988</v>
      </c>
      <c r="F983" s="154" t="s">
        <v>472</v>
      </c>
      <c r="G983" s="154">
        <v>1.1360000000000001</v>
      </c>
      <c r="H983" s="154" t="s">
        <v>472</v>
      </c>
      <c r="I983" s="154" t="s">
        <v>472</v>
      </c>
      <c r="J983" s="154"/>
    </row>
    <row r="984" spans="1:10">
      <c r="A984" s="164">
        <v>26917</v>
      </c>
      <c r="B984" s="154" t="s">
        <v>472</v>
      </c>
      <c r="C984" s="154">
        <v>7.21</v>
      </c>
      <c r="D984" s="154">
        <v>2.9929999999999999</v>
      </c>
      <c r="E984" s="154">
        <v>2.9714999999999998</v>
      </c>
      <c r="F984" s="154" t="s">
        <v>472</v>
      </c>
      <c r="G984" s="154">
        <v>1.1274999999999999</v>
      </c>
      <c r="H984" s="154" t="s">
        <v>472</v>
      </c>
      <c r="I984" s="154" t="s">
        <v>472</v>
      </c>
      <c r="J984" s="154"/>
    </row>
    <row r="985" spans="1:10">
      <c r="A985" s="164">
        <v>26918</v>
      </c>
      <c r="B985" s="154" t="s">
        <v>472</v>
      </c>
      <c r="C985" s="154">
        <v>7.2960000000000003</v>
      </c>
      <c r="D985" s="154">
        <v>3.0234999999999999</v>
      </c>
      <c r="E985" s="154">
        <v>2.9969999999999999</v>
      </c>
      <c r="F985" s="154" t="s">
        <v>472</v>
      </c>
      <c r="G985" s="154">
        <v>1.1385000000000001</v>
      </c>
      <c r="H985" s="154" t="s">
        <v>472</v>
      </c>
      <c r="I985" s="154" t="s">
        <v>472</v>
      </c>
      <c r="J985" s="154"/>
    </row>
    <row r="986" spans="1:10">
      <c r="A986" s="164">
        <v>26919</v>
      </c>
      <c r="B986" s="154" t="s">
        <v>472</v>
      </c>
      <c r="C986" s="154">
        <v>7.2789999999999999</v>
      </c>
      <c r="D986" s="154">
        <v>3.024</v>
      </c>
      <c r="E986" s="154">
        <v>2.9950000000000001</v>
      </c>
      <c r="F986" s="154" t="s">
        <v>472</v>
      </c>
      <c r="G986" s="154">
        <v>1.139</v>
      </c>
      <c r="H986" s="154" t="s">
        <v>472</v>
      </c>
      <c r="I986" s="154" t="s">
        <v>472</v>
      </c>
      <c r="J986" s="154"/>
    </row>
    <row r="987" spans="1:10">
      <c r="A987" s="164">
        <v>26920</v>
      </c>
      <c r="B987" s="154" t="s">
        <v>472</v>
      </c>
      <c r="C987" s="154">
        <v>7.2435</v>
      </c>
      <c r="D987" s="154">
        <v>3.0169999999999999</v>
      </c>
      <c r="E987" s="154">
        <v>2.9935</v>
      </c>
      <c r="F987" s="154" t="s">
        <v>472</v>
      </c>
      <c r="G987" s="154">
        <v>1.1360000000000001</v>
      </c>
      <c r="H987" s="154" t="s">
        <v>472</v>
      </c>
      <c r="I987" s="154" t="s">
        <v>472</v>
      </c>
      <c r="J987" s="154"/>
    </row>
    <row r="988" spans="1:10">
      <c r="A988" s="164">
        <v>26921</v>
      </c>
      <c r="B988" s="154" t="s">
        <v>472</v>
      </c>
      <c r="C988" s="154">
        <v>7.3070000000000004</v>
      </c>
      <c r="D988" s="154">
        <v>3.03</v>
      </c>
      <c r="E988" s="154">
        <v>3.0034999999999998</v>
      </c>
      <c r="F988" s="154" t="s">
        <v>472</v>
      </c>
      <c r="G988" s="154">
        <v>1.141</v>
      </c>
      <c r="H988" s="154" t="s">
        <v>472</v>
      </c>
      <c r="I988" s="154" t="s">
        <v>472</v>
      </c>
      <c r="J988" s="154"/>
    </row>
    <row r="989" spans="1:10">
      <c r="A989" s="164">
        <v>26924</v>
      </c>
      <c r="B989" s="154" t="s">
        <v>472</v>
      </c>
      <c r="C989" s="154">
        <v>7.258</v>
      </c>
      <c r="D989" s="154">
        <v>3.012</v>
      </c>
      <c r="E989" s="154">
        <v>2.9830000000000001</v>
      </c>
      <c r="F989" s="154" t="s">
        <v>472</v>
      </c>
      <c r="G989" s="154">
        <v>1.1339999999999999</v>
      </c>
      <c r="H989" s="154" t="s">
        <v>472</v>
      </c>
      <c r="I989" s="154" t="s">
        <v>472</v>
      </c>
      <c r="J989" s="154"/>
    </row>
    <row r="990" spans="1:10">
      <c r="A990" s="164">
        <v>26925</v>
      </c>
      <c r="B990" s="154" t="s">
        <v>472</v>
      </c>
      <c r="C990" s="154">
        <v>7.2590000000000003</v>
      </c>
      <c r="D990" s="154">
        <v>3.0009999999999999</v>
      </c>
      <c r="E990" s="154">
        <v>2.9685000000000001</v>
      </c>
      <c r="F990" s="154" t="s">
        <v>472</v>
      </c>
      <c r="G990" s="154">
        <v>1.1305000000000001</v>
      </c>
      <c r="H990" s="154" t="s">
        <v>472</v>
      </c>
      <c r="I990" s="154" t="s">
        <v>472</v>
      </c>
      <c r="J990" s="154"/>
    </row>
    <row r="991" spans="1:10">
      <c r="A991" s="164">
        <v>26926</v>
      </c>
      <c r="B991" s="154" t="s">
        <v>472</v>
      </c>
      <c r="C991" s="154">
        <v>7.2785000000000002</v>
      </c>
      <c r="D991" s="154">
        <v>3.0089999999999999</v>
      </c>
      <c r="E991" s="154">
        <v>2.9765000000000001</v>
      </c>
      <c r="F991" s="154" t="s">
        <v>472</v>
      </c>
      <c r="G991" s="154">
        <v>1.1339999999999999</v>
      </c>
      <c r="H991" s="154" t="s">
        <v>472</v>
      </c>
      <c r="I991" s="154" t="s">
        <v>472</v>
      </c>
      <c r="J991" s="154"/>
    </row>
    <row r="992" spans="1:10">
      <c r="A992" s="164">
        <v>26927</v>
      </c>
      <c r="B992" s="154" t="s">
        <v>472</v>
      </c>
      <c r="C992" s="154">
        <v>7.2435</v>
      </c>
      <c r="D992" s="154">
        <v>3.0070000000000001</v>
      </c>
      <c r="E992" s="154">
        <v>2.9805000000000001</v>
      </c>
      <c r="F992" s="154" t="s">
        <v>472</v>
      </c>
      <c r="G992" s="154">
        <v>1.133</v>
      </c>
      <c r="H992" s="154" t="s">
        <v>472</v>
      </c>
      <c r="I992" s="154" t="s">
        <v>472</v>
      </c>
      <c r="J992" s="154"/>
    </row>
    <row r="993" spans="1:10">
      <c r="A993" s="164">
        <v>26928</v>
      </c>
      <c r="B993" s="154" t="s">
        <v>472</v>
      </c>
      <c r="C993" s="154">
        <v>7.2430000000000003</v>
      </c>
      <c r="D993" s="154">
        <v>2.9935</v>
      </c>
      <c r="E993" s="154">
        <v>2.9714999999999998</v>
      </c>
      <c r="F993" s="154" t="s">
        <v>472</v>
      </c>
      <c r="G993" s="154">
        <v>1.1280000000000001</v>
      </c>
      <c r="H993" s="154" t="s">
        <v>472</v>
      </c>
      <c r="I993" s="154" t="s">
        <v>472</v>
      </c>
      <c r="J993" s="154"/>
    </row>
    <row r="994" spans="1:10">
      <c r="A994" s="164">
        <v>26931</v>
      </c>
      <c r="B994" s="154" t="s">
        <v>472</v>
      </c>
      <c r="C994" s="154">
        <v>7.29</v>
      </c>
      <c r="D994" s="154">
        <v>3.008</v>
      </c>
      <c r="E994" s="154">
        <v>2.9835000000000003</v>
      </c>
      <c r="F994" s="154" t="s">
        <v>472</v>
      </c>
      <c r="G994" s="154">
        <v>1.1335</v>
      </c>
      <c r="H994" s="154" t="s">
        <v>472</v>
      </c>
      <c r="I994" s="154" t="s">
        <v>472</v>
      </c>
      <c r="J994" s="154"/>
    </row>
    <row r="995" spans="1:10">
      <c r="A995" s="164">
        <v>26932</v>
      </c>
      <c r="B995" s="154" t="s">
        <v>472</v>
      </c>
      <c r="C995" s="154">
        <v>7.2690000000000001</v>
      </c>
      <c r="D995" s="154">
        <v>3.004</v>
      </c>
      <c r="E995" s="154">
        <v>2.98</v>
      </c>
      <c r="F995" s="154" t="s">
        <v>472</v>
      </c>
      <c r="G995" s="154">
        <v>1.1315</v>
      </c>
      <c r="H995" s="154" t="s">
        <v>472</v>
      </c>
      <c r="I995" s="154" t="s">
        <v>472</v>
      </c>
      <c r="J995" s="154"/>
    </row>
    <row r="996" spans="1:10">
      <c r="A996" s="164">
        <v>26933</v>
      </c>
      <c r="B996" s="154" t="s">
        <v>472</v>
      </c>
      <c r="C996" s="154">
        <v>7.29</v>
      </c>
      <c r="D996" s="154">
        <v>3.008</v>
      </c>
      <c r="E996" s="154">
        <v>2.9859999999999998</v>
      </c>
      <c r="F996" s="154" t="s">
        <v>472</v>
      </c>
      <c r="G996" s="154">
        <v>1.1320000000000001</v>
      </c>
      <c r="H996" s="154" t="s">
        <v>472</v>
      </c>
      <c r="I996" s="154" t="s">
        <v>472</v>
      </c>
      <c r="J996" s="154"/>
    </row>
    <row r="997" spans="1:10">
      <c r="A997" s="164">
        <v>26934</v>
      </c>
      <c r="B997" s="154" t="s">
        <v>472</v>
      </c>
      <c r="C997" s="154">
        <v>7.2939999999999996</v>
      </c>
      <c r="D997" s="154">
        <v>3.0145</v>
      </c>
      <c r="E997" s="154">
        <v>2.9939999999999998</v>
      </c>
      <c r="F997" s="154" t="s">
        <v>472</v>
      </c>
      <c r="G997" s="154">
        <v>1.135</v>
      </c>
      <c r="H997" s="154" t="s">
        <v>472</v>
      </c>
      <c r="I997" s="154" t="s">
        <v>472</v>
      </c>
      <c r="J997" s="154"/>
    </row>
    <row r="998" spans="1:10">
      <c r="A998" s="164">
        <v>26935</v>
      </c>
      <c r="B998" s="154" t="s">
        <v>472</v>
      </c>
      <c r="C998" s="154">
        <v>7.29</v>
      </c>
      <c r="D998" s="154">
        <v>3.0219999999999998</v>
      </c>
      <c r="E998" s="154">
        <v>3.0070000000000001</v>
      </c>
      <c r="F998" s="154" t="s">
        <v>472</v>
      </c>
      <c r="G998" s="154">
        <v>1.1379999999999999</v>
      </c>
      <c r="H998" s="154" t="s">
        <v>472</v>
      </c>
      <c r="I998" s="154" t="s">
        <v>472</v>
      </c>
      <c r="J998" s="154"/>
    </row>
    <row r="999" spans="1:10">
      <c r="A999" s="164">
        <v>26938</v>
      </c>
      <c r="B999" s="154" t="s">
        <v>472</v>
      </c>
      <c r="C999" s="154">
        <v>7.3109999999999999</v>
      </c>
      <c r="D999" s="154">
        <v>3.0314999999999999</v>
      </c>
      <c r="E999" s="154">
        <v>3.016</v>
      </c>
      <c r="F999" s="154" t="s">
        <v>472</v>
      </c>
      <c r="G999" s="154">
        <v>1.1405000000000001</v>
      </c>
      <c r="H999" s="154" t="s">
        <v>472</v>
      </c>
      <c r="I999" s="154" t="s">
        <v>472</v>
      </c>
      <c r="J999" s="154"/>
    </row>
    <row r="1000" spans="1:10">
      <c r="A1000" s="164">
        <v>26939</v>
      </c>
      <c r="B1000" s="154" t="s">
        <v>472</v>
      </c>
      <c r="C1000" s="154">
        <v>7.2839999999999998</v>
      </c>
      <c r="D1000" s="154">
        <v>3.0190000000000001</v>
      </c>
      <c r="E1000" s="154">
        <v>3.0009999999999999</v>
      </c>
      <c r="F1000" s="154" t="s">
        <v>472</v>
      </c>
      <c r="G1000" s="154">
        <v>1.1360000000000001</v>
      </c>
      <c r="H1000" s="154" t="s">
        <v>472</v>
      </c>
      <c r="I1000" s="154" t="s">
        <v>472</v>
      </c>
      <c r="J1000" s="154"/>
    </row>
    <row r="1001" spans="1:10">
      <c r="A1001" s="164">
        <v>26940</v>
      </c>
      <c r="B1001" s="154" t="s">
        <v>472</v>
      </c>
      <c r="C1001" s="154">
        <v>7.2854999999999999</v>
      </c>
      <c r="D1001" s="154">
        <v>3.0205000000000002</v>
      </c>
      <c r="E1001" s="154">
        <v>3.0005000000000002</v>
      </c>
      <c r="F1001" s="154" t="s">
        <v>472</v>
      </c>
      <c r="G1001" s="154">
        <v>1.1360000000000001</v>
      </c>
      <c r="H1001" s="154" t="s">
        <v>472</v>
      </c>
      <c r="I1001" s="154" t="s">
        <v>472</v>
      </c>
      <c r="J1001" s="154"/>
    </row>
    <row r="1002" spans="1:10">
      <c r="A1002" s="164">
        <v>26941</v>
      </c>
      <c r="B1002" s="154" t="s">
        <v>472</v>
      </c>
      <c r="C1002" s="154">
        <v>7.2750000000000004</v>
      </c>
      <c r="D1002" s="154">
        <v>3.016</v>
      </c>
      <c r="E1002" s="154">
        <v>2.9935</v>
      </c>
      <c r="F1002" s="154" t="s">
        <v>472</v>
      </c>
      <c r="G1002" s="154">
        <v>1.1339999999999999</v>
      </c>
      <c r="H1002" s="154" t="s">
        <v>472</v>
      </c>
      <c r="I1002" s="154" t="s">
        <v>472</v>
      </c>
      <c r="J1002" s="154"/>
    </row>
    <row r="1003" spans="1:10">
      <c r="A1003" s="164">
        <v>26942</v>
      </c>
      <c r="B1003" s="154" t="s">
        <v>472</v>
      </c>
      <c r="C1003" s="154">
        <v>7.2844999999999995</v>
      </c>
      <c r="D1003" s="154">
        <v>3.0194999999999999</v>
      </c>
      <c r="E1003" s="154">
        <v>2.9980000000000002</v>
      </c>
      <c r="F1003" s="154" t="s">
        <v>472</v>
      </c>
      <c r="G1003" s="154">
        <v>1.1345000000000001</v>
      </c>
      <c r="H1003" s="154" t="s">
        <v>472</v>
      </c>
      <c r="I1003" s="154" t="s">
        <v>472</v>
      </c>
      <c r="J1003" s="154"/>
    </row>
    <row r="1004" spans="1:10">
      <c r="A1004" s="164">
        <v>26945</v>
      </c>
      <c r="B1004" s="154" t="s">
        <v>472</v>
      </c>
      <c r="C1004" s="154">
        <v>7.2590000000000003</v>
      </c>
      <c r="D1004" s="154">
        <v>3.0089999999999999</v>
      </c>
      <c r="E1004" s="154">
        <v>2.9885000000000002</v>
      </c>
      <c r="F1004" s="154" t="s">
        <v>472</v>
      </c>
      <c r="G1004" s="154">
        <v>1.1301000000000001</v>
      </c>
      <c r="H1004" s="154" t="s">
        <v>472</v>
      </c>
      <c r="I1004" s="154" t="s">
        <v>472</v>
      </c>
      <c r="J1004" s="154"/>
    </row>
    <row r="1005" spans="1:10">
      <c r="A1005" s="164">
        <v>26946</v>
      </c>
      <c r="B1005" s="154" t="s">
        <v>472</v>
      </c>
      <c r="C1005" s="154">
        <v>7.2780000000000005</v>
      </c>
      <c r="D1005" s="154">
        <v>3.0169999999999999</v>
      </c>
      <c r="E1005" s="154">
        <v>2.9975000000000001</v>
      </c>
      <c r="F1005" s="154" t="s">
        <v>472</v>
      </c>
      <c r="G1005" s="154">
        <v>1.1327</v>
      </c>
      <c r="H1005" s="154" t="s">
        <v>472</v>
      </c>
      <c r="I1005" s="154" t="s">
        <v>472</v>
      </c>
      <c r="J1005" s="154"/>
    </row>
    <row r="1006" spans="1:10">
      <c r="A1006" s="164">
        <v>26947</v>
      </c>
      <c r="B1006" s="154" t="s">
        <v>472</v>
      </c>
      <c r="C1006" s="154">
        <v>7.2735000000000003</v>
      </c>
      <c r="D1006" s="154">
        <v>3.0139999999999998</v>
      </c>
      <c r="E1006" s="154">
        <v>2.9984999999999999</v>
      </c>
      <c r="F1006" s="154" t="s">
        <v>472</v>
      </c>
      <c r="G1006" s="154">
        <v>1.1317999999999999</v>
      </c>
      <c r="H1006" s="154" t="s">
        <v>472</v>
      </c>
      <c r="I1006" s="154" t="s">
        <v>472</v>
      </c>
      <c r="J1006" s="154"/>
    </row>
    <row r="1007" spans="1:10">
      <c r="A1007" s="164">
        <v>26948</v>
      </c>
      <c r="B1007" s="154" t="s">
        <v>472</v>
      </c>
      <c r="C1007" s="154">
        <v>7.2584999999999997</v>
      </c>
      <c r="D1007" s="154">
        <v>2.9980000000000002</v>
      </c>
      <c r="E1007" s="154">
        <v>2.9864999999999999</v>
      </c>
      <c r="F1007" s="154" t="s">
        <v>472</v>
      </c>
      <c r="G1007" s="154">
        <v>1.125</v>
      </c>
      <c r="H1007" s="154" t="s">
        <v>472</v>
      </c>
      <c r="I1007" s="154" t="s">
        <v>472</v>
      </c>
      <c r="J1007" s="154"/>
    </row>
    <row r="1008" spans="1:10">
      <c r="A1008" s="164">
        <v>26949</v>
      </c>
      <c r="B1008" s="154" t="s">
        <v>472</v>
      </c>
      <c r="C1008" s="154">
        <v>7.2785000000000002</v>
      </c>
      <c r="D1008" s="154">
        <v>3.0009999999999999</v>
      </c>
      <c r="E1008" s="154">
        <v>2.9895</v>
      </c>
      <c r="F1008" s="154" t="s">
        <v>472</v>
      </c>
      <c r="G1008" s="154">
        <v>1.1265000000000001</v>
      </c>
      <c r="H1008" s="154" t="s">
        <v>472</v>
      </c>
      <c r="I1008" s="154" t="s">
        <v>472</v>
      </c>
      <c r="J1008" s="154"/>
    </row>
    <row r="1009" spans="1:10">
      <c r="A1009" s="164">
        <v>26952</v>
      </c>
      <c r="B1009" s="154" t="s">
        <v>472</v>
      </c>
      <c r="C1009" s="154">
        <v>7.3144999999999998</v>
      </c>
      <c r="D1009" s="154">
        <v>3.0139999999999998</v>
      </c>
      <c r="E1009" s="154">
        <v>3.0049999999999999</v>
      </c>
      <c r="F1009" s="154" t="s">
        <v>472</v>
      </c>
      <c r="G1009" s="154">
        <v>1.1313</v>
      </c>
      <c r="H1009" s="154" t="s">
        <v>472</v>
      </c>
      <c r="I1009" s="154" t="s">
        <v>472</v>
      </c>
      <c r="J1009" s="154"/>
    </row>
    <row r="1010" spans="1:10">
      <c r="A1010" s="164">
        <v>26953</v>
      </c>
      <c r="B1010" s="154" t="s">
        <v>472</v>
      </c>
      <c r="C1010" s="154">
        <v>7.3360000000000003</v>
      </c>
      <c r="D1010" s="154">
        <v>3.012</v>
      </c>
      <c r="E1010" s="154">
        <v>3.0105</v>
      </c>
      <c r="F1010" s="154" t="s">
        <v>472</v>
      </c>
      <c r="G1010" s="154">
        <v>1.1303000000000001</v>
      </c>
      <c r="H1010" s="154" t="s">
        <v>472</v>
      </c>
      <c r="I1010" s="154" t="s">
        <v>472</v>
      </c>
      <c r="J1010" s="154"/>
    </row>
    <row r="1011" spans="1:10">
      <c r="A1011" s="164">
        <v>26954</v>
      </c>
      <c r="B1011" s="154" t="s">
        <v>472</v>
      </c>
      <c r="C1011" s="154">
        <v>7.3535000000000004</v>
      </c>
      <c r="D1011" s="154">
        <v>3.0026999999999999</v>
      </c>
      <c r="E1011" s="154">
        <v>3.0019999999999998</v>
      </c>
      <c r="F1011" s="154" t="s">
        <v>472</v>
      </c>
      <c r="G1011" s="154">
        <v>1.1268</v>
      </c>
      <c r="H1011" s="154" t="s">
        <v>472</v>
      </c>
      <c r="I1011" s="154" t="s">
        <v>472</v>
      </c>
      <c r="J1011" s="154"/>
    </row>
    <row r="1012" spans="1:10">
      <c r="A1012" s="164">
        <v>26955</v>
      </c>
      <c r="B1012" s="154" t="s">
        <v>472</v>
      </c>
      <c r="C1012" s="154">
        <v>7.3629999999999995</v>
      </c>
      <c r="D1012" s="154">
        <v>3.0059999999999998</v>
      </c>
      <c r="E1012" s="154">
        <v>3.0055000000000001</v>
      </c>
      <c r="F1012" s="154" t="s">
        <v>472</v>
      </c>
      <c r="G1012" s="154">
        <v>1.1291</v>
      </c>
      <c r="H1012" s="154" t="s">
        <v>472</v>
      </c>
      <c r="I1012" s="154" t="s">
        <v>472</v>
      </c>
      <c r="J1012" s="154"/>
    </row>
    <row r="1013" spans="1:10">
      <c r="A1013" s="164">
        <v>26956</v>
      </c>
      <c r="B1013" s="154" t="s">
        <v>472</v>
      </c>
      <c r="C1013" s="154">
        <v>7.3570000000000002</v>
      </c>
      <c r="D1013" s="154">
        <v>3.0148000000000001</v>
      </c>
      <c r="E1013" s="154">
        <v>3.0169999999999999</v>
      </c>
      <c r="F1013" s="154" t="s">
        <v>472</v>
      </c>
      <c r="G1013" s="154">
        <v>1.1317999999999999</v>
      </c>
      <c r="H1013" s="154" t="s">
        <v>472</v>
      </c>
      <c r="I1013" s="154" t="s">
        <v>472</v>
      </c>
      <c r="J1013" s="154"/>
    </row>
    <row r="1014" spans="1:10">
      <c r="A1014" s="164">
        <v>26959</v>
      </c>
      <c r="B1014" s="154" t="s">
        <v>472</v>
      </c>
      <c r="C1014" s="154">
        <v>7.3730000000000002</v>
      </c>
      <c r="D1014" s="154">
        <v>3.0234999999999999</v>
      </c>
      <c r="E1014" s="154">
        <v>3.0285000000000002</v>
      </c>
      <c r="F1014" s="154" t="s">
        <v>472</v>
      </c>
      <c r="G1014" s="154">
        <v>1.1355</v>
      </c>
      <c r="H1014" s="154" t="s">
        <v>472</v>
      </c>
      <c r="I1014" s="154" t="s">
        <v>472</v>
      </c>
      <c r="J1014" s="154"/>
    </row>
    <row r="1015" spans="1:10">
      <c r="A1015" s="164">
        <v>26960</v>
      </c>
      <c r="B1015" s="154" t="s">
        <v>472</v>
      </c>
      <c r="C1015" s="154">
        <v>7.3789999999999996</v>
      </c>
      <c r="D1015" s="154">
        <v>3.0194999999999999</v>
      </c>
      <c r="E1015" s="154">
        <v>3.0270000000000001</v>
      </c>
      <c r="F1015" s="154" t="s">
        <v>472</v>
      </c>
      <c r="G1015" s="154">
        <v>1.133</v>
      </c>
      <c r="H1015" s="154" t="s">
        <v>472</v>
      </c>
      <c r="I1015" s="154" t="s">
        <v>472</v>
      </c>
      <c r="J1015" s="154"/>
    </row>
    <row r="1016" spans="1:10">
      <c r="A1016" s="164">
        <v>26961</v>
      </c>
      <c r="B1016" s="154" t="s">
        <v>472</v>
      </c>
      <c r="C1016" s="154">
        <v>7.3689999999999998</v>
      </c>
      <c r="D1016" s="154">
        <v>3.0185</v>
      </c>
      <c r="E1016" s="154">
        <v>3.0305</v>
      </c>
      <c r="F1016" s="154" t="s">
        <v>472</v>
      </c>
      <c r="G1016" s="154" t="s">
        <v>472</v>
      </c>
      <c r="H1016" s="154" t="s">
        <v>472</v>
      </c>
      <c r="I1016" s="154" t="s">
        <v>472</v>
      </c>
      <c r="J1016" s="154"/>
    </row>
    <row r="1017" spans="1:10">
      <c r="A1017" s="164">
        <v>26962</v>
      </c>
      <c r="B1017" s="154" t="s">
        <v>472</v>
      </c>
      <c r="C1017" s="154">
        <v>7.3804999999999996</v>
      </c>
      <c r="D1017" s="154">
        <v>3.0249999999999999</v>
      </c>
      <c r="E1017" s="154">
        <v>3.0409999999999999</v>
      </c>
      <c r="F1017" s="154" t="s">
        <v>472</v>
      </c>
      <c r="G1017" s="154">
        <v>1.135</v>
      </c>
      <c r="H1017" s="154" t="s">
        <v>472</v>
      </c>
      <c r="I1017" s="154" t="s">
        <v>472</v>
      </c>
      <c r="J1017" s="154"/>
    </row>
    <row r="1018" spans="1:10">
      <c r="A1018" s="164">
        <v>26963</v>
      </c>
      <c r="B1018" s="154" t="s">
        <v>472</v>
      </c>
      <c r="C1018" s="154">
        <v>7.415</v>
      </c>
      <c r="D1018" s="154">
        <v>3.044</v>
      </c>
      <c r="E1018" s="154">
        <v>3.0619999999999998</v>
      </c>
      <c r="F1018" s="154" t="s">
        <v>472</v>
      </c>
      <c r="G1018" s="154">
        <v>1.1419999999999999</v>
      </c>
      <c r="H1018" s="154" t="s">
        <v>472</v>
      </c>
      <c r="I1018" s="154" t="s">
        <v>472</v>
      </c>
      <c r="J1018" s="154"/>
    </row>
    <row r="1019" spans="1:10">
      <c r="A1019" s="164">
        <v>26966</v>
      </c>
      <c r="B1019" s="154" t="s">
        <v>472</v>
      </c>
      <c r="C1019" s="154">
        <v>7.4424999999999999</v>
      </c>
      <c r="D1019" s="154">
        <v>3.0585</v>
      </c>
      <c r="E1019" s="154">
        <v>3.0735000000000001</v>
      </c>
      <c r="F1019" s="154" t="s">
        <v>472</v>
      </c>
      <c r="G1019" s="154">
        <v>1.1475</v>
      </c>
      <c r="H1019" s="154" t="s">
        <v>472</v>
      </c>
      <c r="I1019" s="154" t="s">
        <v>472</v>
      </c>
      <c r="J1019" s="154"/>
    </row>
    <row r="1020" spans="1:10">
      <c r="A1020" s="164">
        <v>26967</v>
      </c>
      <c r="B1020" s="154" t="s">
        <v>472</v>
      </c>
      <c r="C1020" s="154">
        <v>7.5129999999999999</v>
      </c>
      <c r="D1020" s="154">
        <v>3.1</v>
      </c>
      <c r="E1020" s="154">
        <v>3.1084999999999998</v>
      </c>
      <c r="F1020" s="154" t="s">
        <v>472</v>
      </c>
      <c r="G1020" s="154">
        <v>1.1619999999999999</v>
      </c>
      <c r="H1020" s="154" t="s">
        <v>472</v>
      </c>
      <c r="I1020" s="154" t="s">
        <v>472</v>
      </c>
      <c r="J1020" s="154"/>
    </row>
    <row r="1021" spans="1:10">
      <c r="A1021" s="164">
        <v>26968</v>
      </c>
      <c r="B1021" s="154" t="s">
        <v>472</v>
      </c>
      <c r="C1021" s="154">
        <v>7.5404999999999998</v>
      </c>
      <c r="D1021" s="154">
        <v>3.097</v>
      </c>
      <c r="E1021" s="154">
        <v>3.1030000000000002</v>
      </c>
      <c r="F1021" s="154" t="s">
        <v>472</v>
      </c>
      <c r="G1021" s="154">
        <v>1.1595</v>
      </c>
      <c r="H1021" s="154" t="s">
        <v>472</v>
      </c>
      <c r="I1021" s="154" t="s">
        <v>472</v>
      </c>
      <c r="J1021" s="154"/>
    </row>
    <row r="1022" spans="1:10">
      <c r="A1022" s="164">
        <v>26969</v>
      </c>
      <c r="B1022" s="154" t="s">
        <v>472</v>
      </c>
      <c r="C1022" s="154">
        <v>7.5419999999999998</v>
      </c>
      <c r="D1022" s="154">
        <v>3.0939999999999999</v>
      </c>
      <c r="E1022" s="154">
        <v>3.0954999999999999</v>
      </c>
      <c r="F1022" s="154" t="s">
        <v>472</v>
      </c>
      <c r="G1022" s="154">
        <v>1.1455</v>
      </c>
      <c r="H1022" s="154" t="s">
        <v>472</v>
      </c>
      <c r="I1022" s="154" t="s">
        <v>472</v>
      </c>
      <c r="J1022" s="154"/>
    </row>
    <row r="1023" spans="1:10">
      <c r="A1023" s="164">
        <v>26970</v>
      </c>
      <c r="B1023" s="154" t="s">
        <v>472</v>
      </c>
      <c r="C1023" s="154">
        <v>7.5259999999999998</v>
      </c>
      <c r="D1023" s="154">
        <v>3.089</v>
      </c>
      <c r="E1023" s="154">
        <v>3.0954999999999999</v>
      </c>
      <c r="F1023" s="154" t="s">
        <v>472</v>
      </c>
      <c r="G1023" s="154">
        <v>1.1234999999999999</v>
      </c>
      <c r="H1023" s="154" t="s">
        <v>472</v>
      </c>
      <c r="I1023" s="154" t="s">
        <v>472</v>
      </c>
      <c r="J1023" s="154"/>
    </row>
    <row r="1024" spans="1:10">
      <c r="A1024" s="164">
        <v>26973</v>
      </c>
      <c r="B1024" s="154" t="s">
        <v>472</v>
      </c>
      <c r="C1024" s="154">
        <v>7.5235000000000003</v>
      </c>
      <c r="D1024" s="154">
        <v>3.0859999999999999</v>
      </c>
      <c r="E1024" s="154">
        <v>3.0994999999999999</v>
      </c>
      <c r="F1024" s="154" t="s">
        <v>472</v>
      </c>
      <c r="G1024" s="154">
        <v>1.1219999999999999</v>
      </c>
      <c r="H1024" s="154" t="s">
        <v>472</v>
      </c>
      <c r="I1024" s="154" t="s">
        <v>472</v>
      </c>
      <c r="J1024" s="154"/>
    </row>
    <row r="1025" spans="1:10">
      <c r="A1025" s="164">
        <v>26974</v>
      </c>
      <c r="B1025" s="154" t="s">
        <v>472</v>
      </c>
      <c r="C1025" s="154">
        <v>7.5404999999999998</v>
      </c>
      <c r="D1025" s="154">
        <v>3.1044999999999998</v>
      </c>
      <c r="E1025" s="154">
        <v>3.1154999999999999</v>
      </c>
      <c r="F1025" s="154" t="s">
        <v>472</v>
      </c>
      <c r="G1025" s="154">
        <v>1.1285000000000001</v>
      </c>
      <c r="H1025" s="154" t="s">
        <v>472</v>
      </c>
      <c r="I1025" s="154" t="s">
        <v>472</v>
      </c>
      <c r="J1025" s="154"/>
    </row>
    <row r="1026" spans="1:10">
      <c r="A1026" s="164">
        <v>26975</v>
      </c>
      <c r="B1026" s="154" t="s">
        <v>472</v>
      </c>
      <c r="C1026" s="154">
        <v>7.5374999999999996</v>
      </c>
      <c r="D1026" s="154">
        <v>3.1110000000000002</v>
      </c>
      <c r="E1026" s="154">
        <v>3.1215000000000002</v>
      </c>
      <c r="F1026" s="154" t="s">
        <v>472</v>
      </c>
      <c r="G1026" s="154">
        <v>1.131</v>
      </c>
      <c r="H1026" s="154" t="s">
        <v>472</v>
      </c>
      <c r="I1026" s="154" t="s">
        <v>472</v>
      </c>
      <c r="J1026" s="154"/>
    </row>
    <row r="1027" spans="1:10">
      <c r="A1027" s="164">
        <v>26976</v>
      </c>
      <c r="B1027" s="154" t="s">
        <v>472</v>
      </c>
      <c r="C1027" s="154">
        <v>7.5350000000000001</v>
      </c>
      <c r="D1027" s="154">
        <v>3.1110000000000002</v>
      </c>
      <c r="E1027" s="154">
        <v>3.1150000000000002</v>
      </c>
      <c r="F1027" s="154" t="s">
        <v>472</v>
      </c>
      <c r="G1027" s="154">
        <v>1.131</v>
      </c>
      <c r="H1027" s="154" t="s">
        <v>472</v>
      </c>
      <c r="I1027" s="154" t="s">
        <v>472</v>
      </c>
      <c r="J1027" s="154"/>
    </row>
    <row r="1028" spans="1:10">
      <c r="A1028" s="164">
        <v>26977</v>
      </c>
      <c r="B1028" s="154" t="s">
        <v>472</v>
      </c>
      <c r="C1028" s="154">
        <v>7.5484999999999998</v>
      </c>
      <c r="D1028" s="154">
        <v>3.1269999999999998</v>
      </c>
      <c r="E1028" s="154">
        <v>3.1305000000000001</v>
      </c>
      <c r="F1028" s="154" t="s">
        <v>472</v>
      </c>
      <c r="G1028" s="154">
        <v>1.1365000000000001</v>
      </c>
      <c r="H1028" s="154" t="s">
        <v>472</v>
      </c>
      <c r="I1028" s="154" t="s">
        <v>472</v>
      </c>
      <c r="J1028" s="154"/>
    </row>
    <row r="1029" spans="1:10">
      <c r="A1029" s="164">
        <v>26980</v>
      </c>
      <c r="B1029" s="154" t="s">
        <v>472</v>
      </c>
      <c r="C1029" s="154">
        <v>7.5579999999999998</v>
      </c>
      <c r="D1029" s="154">
        <v>3.165</v>
      </c>
      <c r="E1029" s="154">
        <v>3.1675</v>
      </c>
      <c r="F1029" s="154" t="s">
        <v>472</v>
      </c>
      <c r="G1029" s="154">
        <v>1.1505000000000001</v>
      </c>
      <c r="H1029" s="154" t="s">
        <v>472</v>
      </c>
      <c r="I1029" s="154" t="s">
        <v>472</v>
      </c>
      <c r="J1029" s="154"/>
    </row>
    <row r="1030" spans="1:10">
      <c r="A1030" s="164">
        <v>26981</v>
      </c>
      <c r="B1030" s="154" t="s">
        <v>472</v>
      </c>
      <c r="C1030" s="154">
        <v>7.617</v>
      </c>
      <c r="D1030" s="154">
        <v>3.1880000000000002</v>
      </c>
      <c r="E1030" s="154">
        <v>3.1894999999999998</v>
      </c>
      <c r="F1030" s="154" t="s">
        <v>472</v>
      </c>
      <c r="G1030" s="154">
        <v>1.1385000000000001</v>
      </c>
      <c r="H1030" s="154" t="s">
        <v>472</v>
      </c>
      <c r="I1030" s="154" t="s">
        <v>472</v>
      </c>
      <c r="J1030" s="154"/>
    </row>
    <row r="1031" spans="1:10">
      <c r="A1031" s="164">
        <v>26982</v>
      </c>
      <c r="B1031" s="154" t="s">
        <v>472</v>
      </c>
      <c r="C1031" s="154">
        <v>7.63</v>
      </c>
      <c r="D1031" s="154">
        <v>3.1890000000000001</v>
      </c>
      <c r="E1031" s="154">
        <v>3.1844999999999999</v>
      </c>
      <c r="F1031" s="154" t="s">
        <v>472</v>
      </c>
      <c r="G1031" s="154">
        <v>1.139</v>
      </c>
      <c r="H1031" s="154" t="s">
        <v>472</v>
      </c>
      <c r="I1031" s="154" t="s">
        <v>472</v>
      </c>
      <c r="J1031" s="154"/>
    </row>
    <row r="1032" spans="1:10">
      <c r="A1032" s="164">
        <v>26983</v>
      </c>
      <c r="B1032" s="154" t="s">
        <v>472</v>
      </c>
      <c r="C1032" s="154">
        <v>7.5910000000000002</v>
      </c>
      <c r="D1032" s="154">
        <v>3.1764999999999999</v>
      </c>
      <c r="E1032" s="154">
        <v>3.1755</v>
      </c>
      <c r="F1032" s="154" t="s">
        <v>472</v>
      </c>
      <c r="G1032" s="154">
        <v>1.1345000000000001</v>
      </c>
      <c r="H1032" s="154" t="s">
        <v>472</v>
      </c>
      <c r="I1032" s="154" t="s">
        <v>472</v>
      </c>
      <c r="J1032" s="154"/>
    </row>
    <row r="1033" spans="1:10">
      <c r="A1033" s="164">
        <v>26984</v>
      </c>
      <c r="B1033" s="154" t="s">
        <v>472</v>
      </c>
      <c r="C1033" s="154">
        <v>7.5914999999999999</v>
      </c>
      <c r="D1033" s="154">
        <v>3.1829999999999998</v>
      </c>
      <c r="E1033" s="154">
        <v>3.1844999999999999</v>
      </c>
      <c r="F1033" s="154" t="s">
        <v>472</v>
      </c>
      <c r="G1033" s="154">
        <v>1.1365000000000001</v>
      </c>
      <c r="H1033" s="154" t="s">
        <v>472</v>
      </c>
      <c r="I1033" s="154" t="s">
        <v>472</v>
      </c>
      <c r="J1033" s="154"/>
    </row>
    <row r="1034" spans="1:10">
      <c r="A1034" s="164">
        <v>26987</v>
      </c>
      <c r="B1034" s="154" t="s">
        <v>472</v>
      </c>
      <c r="C1034" s="154">
        <v>7.54</v>
      </c>
      <c r="D1034" s="154">
        <v>3.1509999999999998</v>
      </c>
      <c r="E1034" s="154">
        <v>3.1545000000000001</v>
      </c>
      <c r="F1034" s="154" t="s">
        <v>472</v>
      </c>
      <c r="G1034" s="154">
        <v>1.1254999999999999</v>
      </c>
      <c r="H1034" s="154" t="s">
        <v>472</v>
      </c>
      <c r="I1034" s="154" t="s">
        <v>472</v>
      </c>
      <c r="J1034" s="154"/>
    </row>
    <row r="1035" spans="1:10">
      <c r="A1035" s="164">
        <v>26988</v>
      </c>
      <c r="B1035" s="154" t="s">
        <v>472</v>
      </c>
      <c r="C1035" s="154">
        <v>7.5564999999999998</v>
      </c>
      <c r="D1035" s="154">
        <v>3.157</v>
      </c>
      <c r="E1035" s="154">
        <v>3.1644999999999999</v>
      </c>
      <c r="F1035" s="154" t="s">
        <v>472</v>
      </c>
      <c r="G1035" s="154">
        <v>1.1274999999999999</v>
      </c>
      <c r="H1035" s="154" t="s">
        <v>472</v>
      </c>
      <c r="I1035" s="154" t="s">
        <v>472</v>
      </c>
      <c r="J1035" s="154"/>
    </row>
    <row r="1036" spans="1:10">
      <c r="A1036" s="164">
        <v>26989</v>
      </c>
      <c r="B1036" s="154" t="s">
        <v>472</v>
      </c>
      <c r="C1036" s="154">
        <v>7.6050000000000004</v>
      </c>
      <c r="D1036" s="154">
        <v>3.1814999999999998</v>
      </c>
      <c r="E1036" s="154">
        <v>3.1875</v>
      </c>
      <c r="F1036" s="154" t="s">
        <v>472</v>
      </c>
      <c r="G1036" s="154">
        <v>1.1360000000000001</v>
      </c>
      <c r="H1036" s="154" t="s">
        <v>472</v>
      </c>
      <c r="I1036" s="154" t="s">
        <v>472</v>
      </c>
      <c r="J1036" s="154"/>
    </row>
    <row r="1037" spans="1:10">
      <c r="A1037" s="164">
        <v>26990</v>
      </c>
      <c r="B1037" s="154" t="s">
        <v>472</v>
      </c>
      <c r="C1037" s="154">
        <v>7.5934999999999997</v>
      </c>
      <c r="D1037" s="154">
        <v>3.1844999999999999</v>
      </c>
      <c r="E1037" s="154">
        <v>3.1945000000000001</v>
      </c>
      <c r="F1037" s="154" t="s">
        <v>472</v>
      </c>
      <c r="G1037" s="154">
        <v>1.137</v>
      </c>
      <c r="H1037" s="154" t="s">
        <v>472</v>
      </c>
      <c r="I1037" s="154" t="s">
        <v>472</v>
      </c>
      <c r="J1037" s="154"/>
    </row>
    <row r="1038" spans="1:10">
      <c r="A1038" s="164">
        <v>26991</v>
      </c>
      <c r="B1038" s="154" t="s">
        <v>472</v>
      </c>
      <c r="C1038" s="154">
        <v>7.601</v>
      </c>
      <c r="D1038" s="154">
        <v>3.2054999999999998</v>
      </c>
      <c r="E1038" s="154">
        <v>3.2115</v>
      </c>
      <c r="F1038" s="154" t="s">
        <v>472</v>
      </c>
      <c r="G1038" s="154" t="s">
        <v>472</v>
      </c>
      <c r="H1038" s="154" t="s">
        <v>472</v>
      </c>
      <c r="I1038" s="154" t="s">
        <v>472</v>
      </c>
      <c r="J1038" s="154"/>
    </row>
    <row r="1039" spans="1:10">
      <c r="A1039" s="164">
        <v>26994</v>
      </c>
      <c r="B1039" s="154" t="s">
        <v>472</v>
      </c>
      <c r="C1039" s="154">
        <v>7.5745000000000005</v>
      </c>
      <c r="D1039" s="154">
        <v>3.2145000000000001</v>
      </c>
      <c r="E1039" s="154">
        <v>3.2189999999999999</v>
      </c>
      <c r="F1039" s="154" t="s">
        <v>472</v>
      </c>
      <c r="G1039" s="154">
        <v>1.1479999999999999</v>
      </c>
      <c r="H1039" s="154" t="s">
        <v>472</v>
      </c>
      <c r="I1039" s="154" t="s">
        <v>472</v>
      </c>
      <c r="J1039" s="154"/>
    </row>
    <row r="1040" spans="1:10">
      <c r="A1040" s="164">
        <v>26995</v>
      </c>
      <c r="B1040" s="154" t="s">
        <v>472</v>
      </c>
      <c r="C1040" s="154">
        <v>7.4924999999999997</v>
      </c>
      <c r="D1040" s="154">
        <v>3.2065000000000001</v>
      </c>
      <c r="E1040" s="154">
        <v>3.1825000000000001</v>
      </c>
      <c r="F1040" s="154" t="s">
        <v>472</v>
      </c>
      <c r="G1040" s="154">
        <v>1.145</v>
      </c>
      <c r="H1040" s="154" t="s">
        <v>472</v>
      </c>
      <c r="I1040" s="154" t="s">
        <v>472</v>
      </c>
      <c r="J1040" s="154"/>
    </row>
    <row r="1041" spans="1:10">
      <c r="A1041" s="164">
        <v>26996</v>
      </c>
      <c r="B1041" s="154" t="s">
        <v>472</v>
      </c>
      <c r="C1041" s="154">
        <v>7.4695</v>
      </c>
      <c r="D1041" s="154">
        <v>3.1920000000000002</v>
      </c>
      <c r="E1041" s="154">
        <v>3.1920000000000002</v>
      </c>
      <c r="F1041" s="154" t="s">
        <v>472</v>
      </c>
      <c r="G1041" s="154">
        <v>1.1400000000000001</v>
      </c>
      <c r="H1041" s="154" t="s">
        <v>472</v>
      </c>
      <c r="I1041" s="154" t="s">
        <v>472</v>
      </c>
      <c r="J1041" s="154"/>
    </row>
    <row r="1042" spans="1:10">
      <c r="A1042" s="164">
        <v>26997</v>
      </c>
      <c r="B1042" s="154" t="s">
        <v>472</v>
      </c>
      <c r="C1042" s="154">
        <v>7.492</v>
      </c>
      <c r="D1042" s="154">
        <v>3.21</v>
      </c>
      <c r="E1042" s="154">
        <v>3.21</v>
      </c>
      <c r="F1042" s="154" t="s">
        <v>472</v>
      </c>
      <c r="G1042" s="154">
        <v>1.1459999999999999</v>
      </c>
      <c r="H1042" s="154" t="s">
        <v>472</v>
      </c>
      <c r="I1042" s="154" t="s">
        <v>472</v>
      </c>
      <c r="J1042" s="154"/>
    </row>
    <row r="1043" spans="1:10">
      <c r="A1043" s="164">
        <v>26998</v>
      </c>
      <c r="B1043" s="154" t="s">
        <v>472</v>
      </c>
      <c r="C1043" s="154">
        <v>7.5164999999999997</v>
      </c>
      <c r="D1043" s="154">
        <v>3.2015000000000002</v>
      </c>
      <c r="E1043" s="154">
        <v>3.202</v>
      </c>
      <c r="F1043" s="154" t="s">
        <v>472</v>
      </c>
      <c r="G1043" s="154">
        <v>1.1435</v>
      </c>
      <c r="H1043" s="154" t="s">
        <v>472</v>
      </c>
      <c r="I1043" s="154" t="s">
        <v>472</v>
      </c>
      <c r="J1043" s="154"/>
    </row>
    <row r="1044" spans="1:10">
      <c r="A1044" s="164">
        <v>27001</v>
      </c>
      <c r="B1044" s="154" t="s">
        <v>472</v>
      </c>
      <c r="C1044" s="154">
        <v>7.5019999999999998</v>
      </c>
      <c r="D1044" s="154">
        <v>3.2105000000000001</v>
      </c>
      <c r="E1044" s="154">
        <v>3.2090000000000001</v>
      </c>
      <c r="F1044" s="154" t="s">
        <v>472</v>
      </c>
      <c r="G1044" s="154">
        <v>1.1465000000000001</v>
      </c>
      <c r="H1044" s="154" t="s">
        <v>472</v>
      </c>
      <c r="I1044" s="154" t="s">
        <v>472</v>
      </c>
      <c r="J1044" s="154"/>
    </row>
    <row r="1045" spans="1:10">
      <c r="A1045" s="164">
        <v>27002</v>
      </c>
      <c r="B1045" s="154" t="s">
        <v>472</v>
      </c>
      <c r="C1045" s="154">
        <v>7.4950000000000001</v>
      </c>
      <c r="D1045" s="154">
        <v>3.2044999999999999</v>
      </c>
      <c r="E1045" s="154">
        <v>3.202</v>
      </c>
      <c r="F1045" s="154" t="s">
        <v>472</v>
      </c>
      <c r="G1045" s="154">
        <v>1.145</v>
      </c>
      <c r="H1045" s="154" t="s">
        <v>472</v>
      </c>
      <c r="I1045" s="154" t="s">
        <v>472</v>
      </c>
      <c r="J1045" s="154"/>
    </row>
    <row r="1046" spans="1:10">
      <c r="A1046" s="164">
        <v>27003</v>
      </c>
      <c r="B1046" s="154" t="s">
        <v>472</v>
      </c>
      <c r="C1046" s="154">
        <v>7.484</v>
      </c>
      <c r="D1046" s="154">
        <v>3.206</v>
      </c>
      <c r="E1046" s="154">
        <v>3.2035</v>
      </c>
      <c r="F1046" s="154" t="s">
        <v>472</v>
      </c>
      <c r="G1046" s="154">
        <v>1.145</v>
      </c>
      <c r="H1046" s="154" t="s">
        <v>472</v>
      </c>
      <c r="I1046" s="154" t="s">
        <v>472</v>
      </c>
      <c r="J1046" s="154"/>
    </row>
    <row r="1047" spans="1:10">
      <c r="A1047" s="164">
        <v>27004</v>
      </c>
      <c r="B1047" s="154" t="s">
        <v>472</v>
      </c>
      <c r="C1047" s="154">
        <v>7.44</v>
      </c>
      <c r="D1047" s="154">
        <v>3.1825000000000001</v>
      </c>
      <c r="E1047" s="154">
        <v>3.1825000000000001</v>
      </c>
      <c r="F1047" s="154" t="s">
        <v>472</v>
      </c>
      <c r="G1047" s="154">
        <v>1.1365000000000001</v>
      </c>
      <c r="H1047" s="154" t="s">
        <v>472</v>
      </c>
      <c r="I1047" s="154" t="s">
        <v>472</v>
      </c>
      <c r="J1047" s="154"/>
    </row>
    <row r="1048" spans="1:10">
      <c r="A1048" s="164">
        <v>27005</v>
      </c>
      <c r="B1048" s="154" t="s">
        <v>472</v>
      </c>
      <c r="C1048" s="154">
        <v>7.3795000000000002</v>
      </c>
      <c r="D1048" s="154">
        <v>3.161</v>
      </c>
      <c r="E1048" s="154">
        <v>3.1595</v>
      </c>
      <c r="F1048" s="154" t="s">
        <v>472</v>
      </c>
      <c r="G1048" s="154">
        <v>1.1200000000000001</v>
      </c>
      <c r="H1048" s="154" t="s">
        <v>472</v>
      </c>
      <c r="I1048" s="154" t="s">
        <v>472</v>
      </c>
      <c r="J1048" s="154"/>
    </row>
    <row r="1049" spans="1:10">
      <c r="A1049" s="164">
        <v>27008</v>
      </c>
      <c r="B1049" s="154" t="s">
        <v>472</v>
      </c>
      <c r="C1049" s="154">
        <v>7.3674999999999997</v>
      </c>
      <c r="D1049" s="154">
        <v>3.1829999999999998</v>
      </c>
      <c r="E1049" s="154">
        <v>3.1829999999999998</v>
      </c>
      <c r="F1049" s="154" t="s">
        <v>472</v>
      </c>
      <c r="G1049" s="154">
        <v>1.135</v>
      </c>
      <c r="H1049" s="154" t="s">
        <v>472</v>
      </c>
      <c r="I1049" s="154" t="s">
        <v>472</v>
      </c>
      <c r="J1049" s="154"/>
    </row>
    <row r="1050" spans="1:10">
      <c r="A1050" s="164">
        <v>27009</v>
      </c>
      <c r="B1050" s="154" t="s">
        <v>472</v>
      </c>
      <c r="C1050" s="154">
        <v>7.3685</v>
      </c>
      <c r="D1050" s="154">
        <v>3.1935000000000002</v>
      </c>
      <c r="E1050" s="154">
        <v>3.1915</v>
      </c>
      <c r="F1050" s="154" t="s">
        <v>472</v>
      </c>
      <c r="G1050" s="154">
        <v>1.1400000000000001</v>
      </c>
      <c r="H1050" s="154" t="s">
        <v>472</v>
      </c>
      <c r="I1050" s="154" t="s">
        <v>472</v>
      </c>
      <c r="J1050" s="154"/>
    </row>
    <row r="1051" spans="1:10">
      <c r="A1051" s="164">
        <v>27010</v>
      </c>
      <c r="B1051" s="154" t="s">
        <v>472</v>
      </c>
      <c r="C1051" s="154">
        <v>7.3564999999999996</v>
      </c>
      <c r="D1051" s="154">
        <v>3.1829999999999998</v>
      </c>
      <c r="E1051" s="154">
        <v>3.1829999999999998</v>
      </c>
      <c r="F1051" s="154" t="s">
        <v>472</v>
      </c>
      <c r="G1051" s="154">
        <v>1.1375</v>
      </c>
      <c r="H1051" s="154" t="s">
        <v>472</v>
      </c>
      <c r="I1051" s="154" t="s">
        <v>472</v>
      </c>
      <c r="J1051" s="154"/>
    </row>
    <row r="1052" spans="1:10">
      <c r="A1052" s="164">
        <v>27011</v>
      </c>
      <c r="B1052" s="154" t="s">
        <v>472</v>
      </c>
      <c r="C1052" s="154">
        <v>7.3804999999999996</v>
      </c>
      <c r="D1052" s="154">
        <v>3.1890000000000001</v>
      </c>
      <c r="E1052" s="154">
        <v>3.1884999999999999</v>
      </c>
      <c r="F1052" s="154" t="s">
        <v>472</v>
      </c>
      <c r="G1052" s="154">
        <v>1.139</v>
      </c>
      <c r="H1052" s="154" t="s">
        <v>472</v>
      </c>
      <c r="I1052" s="154" t="s">
        <v>472</v>
      </c>
      <c r="J1052" s="154"/>
    </row>
    <row r="1053" spans="1:10">
      <c r="A1053" s="164">
        <v>27012</v>
      </c>
      <c r="B1053" s="154" t="s">
        <v>472</v>
      </c>
      <c r="C1053" s="154">
        <v>7.3734999999999999</v>
      </c>
      <c r="D1053" s="154">
        <v>3.1960000000000002</v>
      </c>
      <c r="E1053" s="154">
        <v>3.1960000000000002</v>
      </c>
      <c r="F1053" s="154" t="s">
        <v>472</v>
      </c>
      <c r="G1053" s="154" t="s">
        <v>472</v>
      </c>
      <c r="H1053" s="154" t="s">
        <v>472</v>
      </c>
      <c r="I1053" s="154" t="s">
        <v>472</v>
      </c>
      <c r="J1053" s="154"/>
    </row>
    <row r="1054" spans="1:10">
      <c r="A1054" s="164">
        <v>27015</v>
      </c>
      <c r="B1054" s="154" t="s">
        <v>472</v>
      </c>
      <c r="C1054" s="154">
        <v>7.3920000000000003</v>
      </c>
      <c r="D1054" s="154">
        <v>3.1970000000000001</v>
      </c>
      <c r="E1054" s="154">
        <v>3.1970000000000001</v>
      </c>
      <c r="F1054" s="154" t="s">
        <v>472</v>
      </c>
      <c r="G1054" s="154">
        <v>1.1415</v>
      </c>
      <c r="H1054" s="154" t="s">
        <v>472</v>
      </c>
      <c r="I1054" s="154" t="s">
        <v>472</v>
      </c>
      <c r="J1054" s="154"/>
    </row>
    <row r="1055" spans="1:10">
      <c r="A1055" s="164">
        <v>27016</v>
      </c>
      <c r="B1055" s="154" t="s">
        <v>472</v>
      </c>
      <c r="C1055" s="154">
        <v>7.3825000000000003</v>
      </c>
      <c r="D1055" s="154">
        <v>3.1924999999999999</v>
      </c>
      <c r="E1055" s="154">
        <v>3.1924999999999999</v>
      </c>
      <c r="F1055" s="154" t="s">
        <v>472</v>
      </c>
      <c r="G1055" s="154" t="s">
        <v>472</v>
      </c>
      <c r="H1055" s="154" t="s">
        <v>472</v>
      </c>
      <c r="I1055" s="154" t="s">
        <v>472</v>
      </c>
      <c r="J1055" s="154"/>
    </row>
    <row r="1056" spans="1:10">
      <c r="A1056" s="164">
        <v>27017</v>
      </c>
      <c r="B1056" s="154" t="s">
        <v>472</v>
      </c>
      <c r="C1056" s="154">
        <v>7.3825000000000003</v>
      </c>
      <c r="D1056" s="154">
        <v>3.194</v>
      </c>
      <c r="E1056" s="154">
        <v>3.1949999999999998</v>
      </c>
      <c r="F1056" s="154" t="s">
        <v>472</v>
      </c>
      <c r="G1056" s="154">
        <v>1.141</v>
      </c>
      <c r="H1056" s="154" t="s">
        <v>472</v>
      </c>
      <c r="I1056" s="154" t="s">
        <v>472</v>
      </c>
      <c r="J1056" s="154"/>
    </row>
    <row r="1057" spans="1:10">
      <c r="A1057" s="164">
        <v>27018</v>
      </c>
      <c r="B1057" s="154" t="s">
        <v>472</v>
      </c>
      <c r="C1057" s="154">
        <v>7.3855000000000004</v>
      </c>
      <c r="D1057" s="154">
        <v>3.1970000000000001</v>
      </c>
      <c r="E1057" s="154">
        <v>3.202</v>
      </c>
      <c r="F1057" s="154" t="s">
        <v>472</v>
      </c>
      <c r="G1057" s="154">
        <v>1.141</v>
      </c>
      <c r="H1057" s="154" t="s">
        <v>472</v>
      </c>
      <c r="I1057" s="154" t="s">
        <v>472</v>
      </c>
      <c r="J1057" s="154"/>
    </row>
    <row r="1058" spans="1:10">
      <c r="A1058" s="164">
        <v>27019</v>
      </c>
      <c r="B1058" s="154" t="s">
        <v>472</v>
      </c>
      <c r="C1058" s="154">
        <v>7.3665000000000003</v>
      </c>
      <c r="D1058" s="154">
        <v>3.1884999999999999</v>
      </c>
      <c r="E1058" s="154">
        <v>3.19</v>
      </c>
      <c r="F1058" s="154" t="s">
        <v>472</v>
      </c>
      <c r="G1058" s="154">
        <v>1.1400000000000001</v>
      </c>
      <c r="H1058" s="154" t="s">
        <v>472</v>
      </c>
      <c r="I1058" s="154" t="s">
        <v>472</v>
      </c>
      <c r="J1058" s="154"/>
    </row>
    <row r="1059" spans="1:10">
      <c r="A1059" s="164">
        <v>27022</v>
      </c>
      <c r="B1059" s="154" t="s">
        <v>472</v>
      </c>
      <c r="C1059" s="154" t="s">
        <v>472</v>
      </c>
      <c r="D1059" s="154" t="s">
        <v>472</v>
      </c>
      <c r="E1059" s="154" t="s">
        <v>472</v>
      </c>
      <c r="F1059" s="154" t="s">
        <v>472</v>
      </c>
      <c r="G1059" s="154" t="s">
        <v>472</v>
      </c>
      <c r="H1059" s="154" t="s">
        <v>472</v>
      </c>
      <c r="I1059" s="154" t="s">
        <v>472</v>
      </c>
      <c r="J1059" s="154"/>
    </row>
    <row r="1060" spans="1:10">
      <c r="A1060" s="164">
        <v>27023</v>
      </c>
      <c r="B1060" s="154" t="s">
        <v>472</v>
      </c>
      <c r="C1060" s="154" t="s">
        <v>472</v>
      </c>
      <c r="D1060" s="154" t="s">
        <v>472</v>
      </c>
      <c r="E1060" s="154" t="s">
        <v>472</v>
      </c>
      <c r="F1060" s="154" t="s">
        <v>472</v>
      </c>
      <c r="G1060" s="154" t="s">
        <v>472</v>
      </c>
      <c r="H1060" s="154" t="s">
        <v>472</v>
      </c>
      <c r="I1060" s="154" t="s">
        <v>472</v>
      </c>
      <c r="J1060" s="154"/>
    </row>
    <row r="1061" spans="1:10">
      <c r="A1061" s="164">
        <v>27024</v>
      </c>
      <c r="B1061" s="154" t="s">
        <v>472</v>
      </c>
      <c r="C1061" s="154" t="s">
        <v>472</v>
      </c>
      <c r="D1061" s="154" t="s">
        <v>472</v>
      </c>
      <c r="E1061" s="154" t="s">
        <v>472</v>
      </c>
      <c r="F1061" s="154" t="s">
        <v>472</v>
      </c>
      <c r="G1061" s="154" t="s">
        <v>472</v>
      </c>
      <c r="H1061" s="154" t="s">
        <v>472</v>
      </c>
      <c r="I1061" s="154" t="s">
        <v>472</v>
      </c>
      <c r="J1061" s="154"/>
    </row>
    <row r="1062" spans="1:10">
      <c r="A1062" s="164">
        <v>27025</v>
      </c>
      <c r="B1062" s="154" t="s">
        <v>472</v>
      </c>
      <c r="C1062" s="154">
        <v>7.4465000000000003</v>
      </c>
      <c r="D1062" s="154">
        <v>3.2244999999999999</v>
      </c>
      <c r="E1062" s="154">
        <v>3.23</v>
      </c>
      <c r="F1062" s="154" t="s">
        <v>472</v>
      </c>
      <c r="G1062" s="154">
        <v>1.1515</v>
      </c>
      <c r="H1062" s="154" t="s">
        <v>472</v>
      </c>
      <c r="I1062" s="154" t="s">
        <v>472</v>
      </c>
      <c r="J1062" s="154"/>
    </row>
    <row r="1063" spans="1:10">
      <c r="A1063" s="164">
        <v>27026</v>
      </c>
      <c r="B1063" s="154" t="s">
        <v>472</v>
      </c>
      <c r="C1063" s="154">
        <v>7.5190000000000001</v>
      </c>
      <c r="D1063" s="154">
        <v>3.2435</v>
      </c>
      <c r="E1063" s="154">
        <v>3.2555000000000001</v>
      </c>
      <c r="F1063" s="154" t="s">
        <v>472</v>
      </c>
      <c r="G1063" s="154">
        <v>1.159</v>
      </c>
      <c r="H1063" s="154" t="s">
        <v>472</v>
      </c>
      <c r="I1063" s="154" t="s">
        <v>472</v>
      </c>
      <c r="J1063" s="154"/>
    </row>
    <row r="1064" spans="1:10">
      <c r="A1064" s="164">
        <v>27029</v>
      </c>
      <c r="B1064" s="154" t="s">
        <v>472</v>
      </c>
      <c r="C1064" s="154" t="s">
        <v>472</v>
      </c>
      <c r="D1064" s="154" t="s">
        <v>472</v>
      </c>
      <c r="E1064" s="154" t="s">
        <v>472</v>
      </c>
      <c r="F1064" s="154" t="s">
        <v>472</v>
      </c>
      <c r="G1064" s="154" t="s">
        <v>472</v>
      </c>
      <c r="H1064" s="154" t="s">
        <v>472</v>
      </c>
      <c r="I1064" s="154" t="s">
        <v>472</v>
      </c>
      <c r="J1064" s="154"/>
    </row>
    <row r="1065" spans="1:10">
      <c r="A1065" s="164">
        <v>27030</v>
      </c>
      <c r="B1065" s="154" t="s">
        <v>472</v>
      </c>
      <c r="C1065" s="154" t="s">
        <v>472</v>
      </c>
      <c r="D1065" s="154" t="s">
        <v>472</v>
      </c>
      <c r="E1065" s="154" t="s">
        <v>472</v>
      </c>
      <c r="F1065" s="154" t="s">
        <v>472</v>
      </c>
      <c r="G1065" s="154" t="s">
        <v>472</v>
      </c>
      <c r="H1065" s="154" t="s">
        <v>472</v>
      </c>
      <c r="I1065" s="154" t="s">
        <v>472</v>
      </c>
      <c r="J1065" s="154"/>
    </row>
    <row r="1066" spans="1:10">
      <c r="A1066" s="164">
        <v>27031</v>
      </c>
      <c r="B1066" s="154" t="s">
        <v>472</v>
      </c>
      <c r="C1066" s="154" t="s">
        <v>472</v>
      </c>
      <c r="D1066" s="154" t="s">
        <v>472</v>
      </c>
      <c r="E1066" s="154" t="s">
        <v>472</v>
      </c>
      <c r="F1066" s="154" t="s">
        <v>472</v>
      </c>
      <c r="G1066" s="154" t="s">
        <v>472</v>
      </c>
      <c r="H1066" s="154" t="s">
        <v>472</v>
      </c>
      <c r="I1066" s="154" t="s">
        <v>472</v>
      </c>
      <c r="J1066" s="154"/>
    </row>
    <row r="1067" spans="1:10">
      <c r="A1067" s="164">
        <v>27032</v>
      </c>
      <c r="B1067" s="154" t="s">
        <v>472</v>
      </c>
      <c r="C1067" s="154">
        <v>7.6574999999999998</v>
      </c>
      <c r="D1067" s="154">
        <v>3.3519999999999999</v>
      </c>
      <c r="E1067" s="154">
        <v>3.371</v>
      </c>
      <c r="F1067" s="154" t="s">
        <v>472</v>
      </c>
      <c r="G1067" s="154">
        <v>1.1970000000000001</v>
      </c>
      <c r="H1067" s="154" t="s">
        <v>472</v>
      </c>
      <c r="I1067" s="154" t="s">
        <v>472</v>
      </c>
      <c r="J1067" s="154"/>
    </row>
    <row r="1068" spans="1:10">
      <c r="A1068" s="164">
        <v>27033</v>
      </c>
      <c r="B1068" s="154" t="s">
        <v>472</v>
      </c>
      <c r="C1068" s="154">
        <v>7.5975000000000001</v>
      </c>
      <c r="D1068" s="154">
        <v>3.3185000000000002</v>
      </c>
      <c r="E1068" s="154">
        <v>3.3449999999999998</v>
      </c>
      <c r="F1068" s="154" t="s">
        <v>472</v>
      </c>
      <c r="G1068" s="154">
        <v>1.1850000000000001</v>
      </c>
      <c r="H1068" s="154" t="s">
        <v>472</v>
      </c>
      <c r="I1068" s="154" t="s">
        <v>472</v>
      </c>
      <c r="J1068" s="154"/>
    </row>
    <row r="1069" spans="1:10">
      <c r="A1069" s="164">
        <v>27036</v>
      </c>
      <c r="B1069" s="154" t="s">
        <v>472</v>
      </c>
      <c r="C1069" s="154">
        <v>7.617</v>
      </c>
      <c r="D1069" s="154">
        <v>3.351</v>
      </c>
      <c r="E1069" s="154">
        <v>3.3744999999999998</v>
      </c>
      <c r="F1069" s="154" t="s">
        <v>472</v>
      </c>
      <c r="G1069" s="154">
        <v>1.119</v>
      </c>
      <c r="H1069" s="154" t="s">
        <v>472</v>
      </c>
      <c r="I1069" s="154" t="s">
        <v>472</v>
      </c>
      <c r="J1069" s="154"/>
    </row>
    <row r="1070" spans="1:10">
      <c r="A1070" s="164">
        <v>27037</v>
      </c>
      <c r="B1070" s="154" t="s">
        <v>472</v>
      </c>
      <c r="C1070" s="154">
        <v>7.6289999999999996</v>
      </c>
      <c r="D1070" s="154">
        <v>3.4260000000000002</v>
      </c>
      <c r="E1070" s="154">
        <v>3.4550000000000001</v>
      </c>
      <c r="F1070" s="154" t="s">
        <v>472</v>
      </c>
      <c r="G1070" s="154" t="s">
        <v>472</v>
      </c>
      <c r="H1070" s="154" t="s">
        <v>472</v>
      </c>
      <c r="I1070" s="154" t="s">
        <v>472</v>
      </c>
      <c r="J1070" s="154"/>
    </row>
    <row r="1071" spans="1:10">
      <c r="A1071" s="164">
        <v>27038</v>
      </c>
      <c r="B1071" s="154" t="s">
        <v>472</v>
      </c>
      <c r="C1071" s="154">
        <v>7.6180000000000003</v>
      </c>
      <c r="D1071" s="154">
        <v>3.391</v>
      </c>
      <c r="E1071" s="154">
        <v>3.4329999999999998</v>
      </c>
      <c r="F1071" s="154" t="s">
        <v>472</v>
      </c>
      <c r="G1071" s="154">
        <v>1.1299999999999999</v>
      </c>
      <c r="H1071" s="154" t="s">
        <v>472</v>
      </c>
      <c r="I1071" s="154" t="s">
        <v>472</v>
      </c>
      <c r="J1071" s="154"/>
    </row>
    <row r="1072" spans="1:10">
      <c r="A1072" s="164">
        <v>27039</v>
      </c>
      <c r="B1072" s="154" t="s">
        <v>472</v>
      </c>
      <c r="C1072" s="154">
        <v>7.51</v>
      </c>
      <c r="D1072" s="154">
        <v>3.3609999999999998</v>
      </c>
      <c r="E1072" s="154">
        <v>3.3944999999999999</v>
      </c>
      <c r="F1072" s="154" t="s">
        <v>472</v>
      </c>
      <c r="G1072" s="154">
        <v>1.115</v>
      </c>
      <c r="H1072" s="154" t="s">
        <v>472</v>
      </c>
      <c r="I1072" s="154" t="s">
        <v>472</v>
      </c>
      <c r="J1072" s="154"/>
    </row>
    <row r="1073" spans="1:10">
      <c r="A1073" s="164">
        <v>27040</v>
      </c>
      <c r="B1073" s="154" t="s">
        <v>472</v>
      </c>
      <c r="C1073" s="154">
        <v>7.5395000000000003</v>
      </c>
      <c r="D1073" s="154">
        <v>3.3529999999999998</v>
      </c>
      <c r="E1073" s="154">
        <v>3.3780000000000001</v>
      </c>
      <c r="F1073" s="154" t="s">
        <v>472</v>
      </c>
      <c r="G1073" s="154">
        <v>1.1100000000000001</v>
      </c>
      <c r="H1073" s="154" t="s">
        <v>472</v>
      </c>
      <c r="I1073" s="154" t="s">
        <v>472</v>
      </c>
      <c r="J1073" s="154"/>
    </row>
    <row r="1074" spans="1:10">
      <c r="A1074" s="164">
        <v>27043</v>
      </c>
      <c r="B1074" s="154" t="s">
        <v>472</v>
      </c>
      <c r="C1074" s="154">
        <v>7.5629999999999997</v>
      </c>
      <c r="D1074" s="154">
        <v>3.3719999999999999</v>
      </c>
      <c r="E1074" s="154">
        <v>3.4015</v>
      </c>
      <c r="F1074" s="154" t="s">
        <v>472</v>
      </c>
      <c r="G1074" s="154">
        <v>1.1240000000000001</v>
      </c>
      <c r="H1074" s="154" t="s">
        <v>472</v>
      </c>
      <c r="I1074" s="154" t="s">
        <v>472</v>
      </c>
      <c r="J1074" s="154"/>
    </row>
    <row r="1075" spans="1:10">
      <c r="A1075" s="164">
        <v>27044</v>
      </c>
      <c r="B1075" s="154" t="s">
        <v>472</v>
      </c>
      <c r="C1075" s="154">
        <v>7.5259999999999998</v>
      </c>
      <c r="D1075" s="154">
        <v>3.3970000000000002</v>
      </c>
      <c r="E1075" s="154">
        <v>3.4264999999999999</v>
      </c>
      <c r="F1075" s="154" t="s">
        <v>472</v>
      </c>
      <c r="G1075" s="154">
        <v>1.1325000000000001</v>
      </c>
      <c r="H1075" s="154" t="s">
        <v>472</v>
      </c>
      <c r="I1075" s="154" t="s">
        <v>472</v>
      </c>
      <c r="J1075" s="154"/>
    </row>
    <row r="1076" spans="1:10">
      <c r="A1076" s="164">
        <v>27045</v>
      </c>
      <c r="B1076" s="154" t="s">
        <v>472</v>
      </c>
      <c r="C1076" s="154">
        <v>7.3445</v>
      </c>
      <c r="D1076" s="154">
        <v>3.391</v>
      </c>
      <c r="E1076" s="154">
        <v>3.4184999999999999</v>
      </c>
      <c r="F1076" s="154" t="s">
        <v>472</v>
      </c>
      <c r="G1076" s="154">
        <v>1.1299999999999999</v>
      </c>
      <c r="H1076" s="154" t="s">
        <v>472</v>
      </c>
      <c r="I1076" s="154" t="s">
        <v>472</v>
      </c>
      <c r="J1076" s="154"/>
    </row>
    <row r="1077" spans="1:10">
      <c r="A1077" s="164">
        <v>27046</v>
      </c>
      <c r="B1077" s="154" t="s">
        <v>472</v>
      </c>
      <c r="C1077" s="154">
        <v>7.3460000000000001</v>
      </c>
      <c r="D1077" s="154">
        <v>3.3730000000000002</v>
      </c>
      <c r="E1077" s="154">
        <v>3.3965000000000001</v>
      </c>
      <c r="F1077" s="154" t="s">
        <v>472</v>
      </c>
      <c r="G1077" s="154">
        <v>1.1225000000000001</v>
      </c>
      <c r="H1077" s="154" t="s">
        <v>472</v>
      </c>
      <c r="I1077" s="154" t="s">
        <v>472</v>
      </c>
      <c r="J1077" s="154"/>
    </row>
    <row r="1078" spans="1:10">
      <c r="A1078" s="164">
        <v>27047</v>
      </c>
      <c r="B1078" s="154" t="s">
        <v>472</v>
      </c>
      <c r="C1078" s="154">
        <v>7.4020000000000001</v>
      </c>
      <c r="D1078" s="154">
        <v>3.3860000000000001</v>
      </c>
      <c r="E1078" s="154">
        <v>3.4115000000000002</v>
      </c>
      <c r="F1078" s="154" t="s">
        <v>472</v>
      </c>
      <c r="G1078" s="154">
        <v>1.1274999999999999</v>
      </c>
      <c r="H1078" s="154" t="s">
        <v>472</v>
      </c>
      <c r="I1078" s="154" t="s">
        <v>472</v>
      </c>
      <c r="J1078" s="154"/>
    </row>
    <row r="1079" spans="1:10">
      <c r="A1079" s="164">
        <v>27050</v>
      </c>
      <c r="B1079" s="154" t="s">
        <v>472</v>
      </c>
      <c r="C1079" s="154">
        <v>7.3979999999999997</v>
      </c>
      <c r="D1079" s="154">
        <v>3.4249999999999998</v>
      </c>
      <c r="E1079" s="154">
        <v>3.4489999999999998</v>
      </c>
      <c r="F1079" s="154" t="s">
        <v>472</v>
      </c>
      <c r="G1079" s="154">
        <v>1.1400000000000001</v>
      </c>
      <c r="H1079" s="154" t="s">
        <v>472</v>
      </c>
      <c r="I1079" s="154" t="s">
        <v>472</v>
      </c>
      <c r="J1079" s="154"/>
    </row>
    <row r="1080" spans="1:10">
      <c r="A1080" s="164">
        <v>27051</v>
      </c>
      <c r="B1080" s="154" t="s">
        <v>472</v>
      </c>
      <c r="C1080" s="154">
        <v>7.3620000000000001</v>
      </c>
      <c r="D1080" s="154">
        <v>3.3824999999999998</v>
      </c>
      <c r="E1080" s="154">
        <v>3.4104999999999999</v>
      </c>
      <c r="F1080" s="154" t="s">
        <v>472</v>
      </c>
      <c r="G1080" s="154">
        <v>1.1160000000000001</v>
      </c>
      <c r="H1080" s="154" t="s">
        <v>472</v>
      </c>
      <c r="I1080" s="154" t="s">
        <v>472</v>
      </c>
      <c r="J1080" s="154"/>
    </row>
    <row r="1081" spans="1:10">
      <c r="A1081" s="164">
        <v>27052</v>
      </c>
      <c r="B1081" s="154" t="s">
        <v>472</v>
      </c>
      <c r="C1081" s="154">
        <v>7.3994999999999997</v>
      </c>
      <c r="D1081" s="154">
        <v>3.3890000000000002</v>
      </c>
      <c r="E1081" s="154">
        <v>3.4165000000000001</v>
      </c>
      <c r="F1081" s="154" t="s">
        <v>472</v>
      </c>
      <c r="G1081" s="154">
        <v>1.1274999999999999</v>
      </c>
      <c r="H1081" s="154" t="s">
        <v>472</v>
      </c>
      <c r="I1081" s="154" t="s">
        <v>472</v>
      </c>
      <c r="J1081" s="154"/>
    </row>
    <row r="1082" spans="1:10">
      <c r="A1082" s="164">
        <v>27053</v>
      </c>
      <c r="B1082" s="154" t="s">
        <v>472</v>
      </c>
      <c r="C1082" s="154">
        <v>7.3994999999999997</v>
      </c>
      <c r="D1082" s="154">
        <v>3.3820000000000001</v>
      </c>
      <c r="E1082" s="154">
        <v>3.4085000000000001</v>
      </c>
      <c r="F1082" s="154" t="s">
        <v>472</v>
      </c>
      <c r="G1082" s="154">
        <v>1.115</v>
      </c>
      <c r="H1082" s="154" t="s">
        <v>472</v>
      </c>
      <c r="I1082" s="154" t="s">
        <v>472</v>
      </c>
      <c r="J1082" s="154"/>
    </row>
    <row r="1083" spans="1:10">
      <c r="A1083" s="164">
        <v>27054</v>
      </c>
      <c r="B1083" s="154" t="s">
        <v>472</v>
      </c>
      <c r="C1083" s="154">
        <v>7.4240000000000004</v>
      </c>
      <c r="D1083" s="154">
        <v>3.3769999999999998</v>
      </c>
      <c r="E1083" s="154">
        <v>3.4085000000000001</v>
      </c>
      <c r="F1083" s="154" t="s">
        <v>472</v>
      </c>
      <c r="G1083" s="154">
        <v>1.125</v>
      </c>
      <c r="H1083" s="154" t="s">
        <v>472</v>
      </c>
      <c r="I1083" s="154" t="s">
        <v>472</v>
      </c>
      <c r="J1083" s="154"/>
    </row>
    <row r="1084" spans="1:10">
      <c r="A1084" s="164">
        <v>27057</v>
      </c>
      <c r="B1084" s="154" t="s">
        <v>472</v>
      </c>
      <c r="C1084" s="154">
        <v>7.3890000000000002</v>
      </c>
      <c r="D1084" s="154">
        <v>3.3410000000000002</v>
      </c>
      <c r="E1084" s="154">
        <v>3.3759999999999999</v>
      </c>
      <c r="F1084" s="154" t="s">
        <v>472</v>
      </c>
      <c r="G1084" s="154">
        <v>1.115</v>
      </c>
      <c r="H1084" s="154" t="s">
        <v>472</v>
      </c>
      <c r="I1084" s="154" t="s">
        <v>472</v>
      </c>
      <c r="J1084" s="154"/>
    </row>
    <row r="1085" spans="1:10">
      <c r="A1085" s="164">
        <v>27058</v>
      </c>
      <c r="B1085" s="154" t="s">
        <v>472</v>
      </c>
      <c r="C1085" s="154">
        <v>7.4089999999999998</v>
      </c>
      <c r="D1085" s="154">
        <v>3.3620000000000001</v>
      </c>
      <c r="E1085" s="154">
        <v>3.4015</v>
      </c>
      <c r="F1085" s="154" t="s">
        <v>472</v>
      </c>
      <c r="G1085" s="154">
        <v>1.1200000000000001</v>
      </c>
      <c r="H1085" s="154" t="s">
        <v>472</v>
      </c>
      <c r="I1085" s="154" t="s">
        <v>472</v>
      </c>
      <c r="J1085" s="154"/>
    </row>
    <row r="1086" spans="1:10">
      <c r="A1086" s="164">
        <v>27059</v>
      </c>
      <c r="B1086" s="154" t="s">
        <v>472</v>
      </c>
      <c r="C1086" s="154">
        <v>7.4154999999999998</v>
      </c>
      <c r="D1086" s="154">
        <v>3.2930000000000001</v>
      </c>
      <c r="E1086" s="154">
        <v>3.3304999999999998</v>
      </c>
      <c r="F1086" s="154" t="s">
        <v>472</v>
      </c>
      <c r="G1086" s="154">
        <v>1.1025</v>
      </c>
      <c r="H1086" s="154" t="s">
        <v>472</v>
      </c>
      <c r="I1086" s="154" t="s">
        <v>472</v>
      </c>
      <c r="J1086" s="154"/>
    </row>
    <row r="1087" spans="1:10">
      <c r="A1087" s="164">
        <v>27060</v>
      </c>
      <c r="B1087" s="154" t="s">
        <v>472</v>
      </c>
      <c r="C1087" s="154">
        <v>7.4409999999999998</v>
      </c>
      <c r="D1087" s="154">
        <v>3.2890000000000001</v>
      </c>
      <c r="E1087" s="154">
        <v>3.3264</v>
      </c>
      <c r="F1087" s="154" t="s">
        <v>472</v>
      </c>
      <c r="G1087" s="154">
        <v>1.1000000000000001</v>
      </c>
      <c r="H1087" s="154" t="s">
        <v>472</v>
      </c>
      <c r="I1087" s="154" t="s">
        <v>472</v>
      </c>
      <c r="J1087" s="154"/>
    </row>
    <row r="1088" spans="1:10">
      <c r="A1088" s="164">
        <v>27061</v>
      </c>
      <c r="B1088" s="154" t="s">
        <v>472</v>
      </c>
      <c r="C1088" s="154">
        <v>7.4790000000000001</v>
      </c>
      <c r="D1088" s="154">
        <v>3.2759999999999998</v>
      </c>
      <c r="E1088" s="154">
        <v>3.3165</v>
      </c>
      <c r="F1088" s="154" t="s">
        <v>472</v>
      </c>
      <c r="G1088" s="154">
        <v>1.095</v>
      </c>
      <c r="H1088" s="154" t="s">
        <v>472</v>
      </c>
      <c r="I1088" s="154" t="s">
        <v>472</v>
      </c>
      <c r="J1088" s="154"/>
    </row>
    <row r="1089" spans="1:10">
      <c r="A1089" s="164">
        <v>27064</v>
      </c>
      <c r="B1089" s="154" t="s">
        <v>472</v>
      </c>
      <c r="C1089" s="154">
        <v>7.3704999999999998</v>
      </c>
      <c r="D1089" s="154">
        <v>3.2549999999999999</v>
      </c>
      <c r="E1089" s="154">
        <v>3.2970000000000002</v>
      </c>
      <c r="F1089" s="154" t="s">
        <v>472</v>
      </c>
      <c r="G1089" s="154">
        <v>1.1000000000000001</v>
      </c>
      <c r="H1089" s="154" t="s">
        <v>472</v>
      </c>
      <c r="I1089" s="154" t="s">
        <v>472</v>
      </c>
      <c r="J1089" s="154"/>
    </row>
    <row r="1090" spans="1:10">
      <c r="A1090" s="164">
        <v>27065</v>
      </c>
      <c r="B1090" s="154" t="s">
        <v>472</v>
      </c>
      <c r="C1090" s="154">
        <v>7.2655000000000003</v>
      </c>
      <c r="D1090" s="154">
        <v>3.2010000000000001</v>
      </c>
      <c r="E1090" s="154">
        <v>3.2534999999999998</v>
      </c>
      <c r="F1090" s="154" t="s">
        <v>472</v>
      </c>
      <c r="G1090" s="154">
        <v>1.08</v>
      </c>
      <c r="H1090" s="154" t="s">
        <v>472</v>
      </c>
      <c r="I1090" s="154" t="s">
        <v>472</v>
      </c>
      <c r="J1090" s="154"/>
    </row>
    <row r="1091" spans="1:10">
      <c r="A1091" s="164">
        <v>27066</v>
      </c>
      <c r="B1091" s="154" t="s">
        <v>472</v>
      </c>
      <c r="C1091" s="154">
        <v>7.2789999999999999</v>
      </c>
      <c r="D1091" s="154">
        <v>3.254</v>
      </c>
      <c r="E1091" s="154">
        <v>3.3134999999999999</v>
      </c>
      <c r="F1091" s="154" t="s">
        <v>472</v>
      </c>
      <c r="G1091" s="154">
        <v>1.095</v>
      </c>
      <c r="H1091" s="154" t="s">
        <v>472</v>
      </c>
      <c r="I1091" s="154" t="s">
        <v>472</v>
      </c>
      <c r="J1091" s="154"/>
    </row>
    <row r="1092" spans="1:10">
      <c r="A1092" s="164">
        <v>27067</v>
      </c>
      <c r="B1092" s="154" t="s">
        <v>472</v>
      </c>
      <c r="C1092" s="154">
        <v>7.2469999999999999</v>
      </c>
      <c r="D1092" s="154">
        <v>3.2534999999999998</v>
      </c>
      <c r="E1092" s="154">
        <v>3.32</v>
      </c>
      <c r="F1092" s="154" t="s">
        <v>472</v>
      </c>
      <c r="G1092" s="154">
        <v>1.095</v>
      </c>
      <c r="H1092" s="154" t="s">
        <v>472</v>
      </c>
      <c r="I1092" s="154" t="s">
        <v>472</v>
      </c>
      <c r="J1092" s="154"/>
    </row>
    <row r="1093" spans="1:10">
      <c r="A1093" s="164">
        <v>27068</v>
      </c>
      <c r="B1093" s="154" t="s">
        <v>472</v>
      </c>
      <c r="C1093" s="154">
        <v>7.2510000000000003</v>
      </c>
      <c r="D1093" s="154">
        <v>3.23</v>
      </c>
      <c r="E1093" s="154">
        <v>3.2915000000000001</v>
      </c>
      <c r="F1093" s="154" t="s">
        <v>472</v>
      </c>
      <c r="G1093" s="154">
        <v>1.0900000000000001</v>
      </c>
      <c r="H1093" s="154" t="s">
        <v>472</v>
      </c>
      <c r="I1093" s="154" t="s">
        <v>472</v>
      </c>
      <c r="J1093" s="154"/>
    </row>
    <row r="1094" spans="1:10">
      <c r="A1094" s="164">
        <v>27071</v>
      </c>
      <c r="B1094" s="154" t="s">
        <v>472</v>
      </c>
      <c r="C1094" s="154">
        <v>7.1944999999999997</v>
      </c>
      <c r="D1094" s="154">
        <v>3.222</v>
      </c>
      <c r="E1094" s="154">
        <v>3.29</v>
      </c>
      <c r="F1094" s="154" t="s">
        <v>472</v>
      </c>
      <c r="G1094" s="154" t="s">
        <v>472</v>
      </c>
      <c r="H1094" s="154" t="s">
        <v>472</v>
      </c>
      <c r="I1094" s="154" t="s">
        <v>472</v>
      </c>
      <c r="J1094" s="154"/>
    </row>
    <row r="1095" spans="1:10">
      <c r="A1095" s="164">
        <v>27072</v>
      </c>
      <c r="B1095" s="154" t="s">
        <v>472</v>
      </c>
      <c r="C1095" s="154">
        <v>7.2134999999999998</v>
      </c>
      <c r="D1095" s="154">
        <v>3.1890000000000001</v>
      </c>
      <c r="E1095" s="154">
        <v>3.2585000000000002</v>
      </c>
      <c r="F1095" s="154" t="s">
        <v>472</v>
      </c>
      <c r="G1095" s="154">
        <v>1.0794999999999999</v>
      </c>
      <c r="H1095" s="154" t="s">
        <v>472</v>
      </c>
      <c r="I1095" s="154" t="s">
        <v>472</v>
      </c>
      <c r="J1095" s="154"/>
    </row>
    <row r="1096" spans="1:10">
      <c r="A1096" s="164">
        <v>27073</v>
      </c>
      <c r="B1096" s="154" t="s">
        <v>472</v>
      </c>
      <c r="C1096" s="154">
        <v>7.2370000000000001</v>
      </c>
      <c r="D1096" s="154">
        <v>3.1924999999999999</v>
      </c>
      <c r="E1096" s="154">
        <v>3.2640000000000002</v>
      </c>
      <c r="F1096" s="154" t="s">
        <v>472</v>
      </c>
      <c r="G1096" s="154">
        <v>1.0900000000000001</v>
      </c>
      <c r="H1096" s="154" t="s">
        <v>472</v>
      </c>
      <c r="I1096" s="154" t="s">
        <v>472</v>
      </c>
      <c r="J1096" s="154"/>
    </row>
    <row r="1097" spans="1:10">
      <c r="A1097" s="164">
        <v>27074</v>
      </c>
      <c r="B1097" s="154" t="s">
        <v>472</v>
      </c>
      <c r="C1097" s="154">
        <v>7.2415000000000003</v>
      </c>
      <c r="D1097" s="154">
        <v>3.1970000000000001</v>
      </c>
      <c r="E1097" s="154">
        <v>3.2810000000000001</v>
      </c>
      <c r="F1097" s="154" t="s">
        <v>472</v>
      </c>
      <c r="G1097" s="154">
        <v>1.0974999999999999</v>
      </c>
      <c r="H1097" s="154" t="s">
        <v>472</v>
      </c>
      <c r="I1097" s="154" t="s">
        <v>472</v>
      </c>
      <c r="J1097" s="154"/>
    </row>
    <row r="1098" spans="1:10">
      <c r="A1098" s="164">
        <v>27075</v>
      </c>
      <c r="B1098" s="154" t="s">
        <v>472</v>
      </c>
      <c r="C1098" s="154">
        <v>7.266</v>
      </c>
      <c r="D1098" s="154">
        <v>3.1869999999999998</v>
      </c>
      <c r="E1098" s="154">
        <v>3.2705000000000002</v>
      </c>
      <c r="F1098" s="154" t="s">
        <v>472</v>
      </c>
      <c r="G1098" s="154" t="s">
        <v>472</v>
      </c>
      <c r="H1098" s="154" t="s">
        <v>472</v>
      </c>
      <c r="I1098" s="154" t="s">
        <v>472</v>
      </c>
      <c r="J1098" s="154"/>
    </row>
    <row r="1099" spans="1:10">
      <c r="A1099" s="164">
        <v>27078</v>
      </c>
      <c r="B1099" s="154" t="s">
        <v>472</v>
      </c>
      <c r="C1099" s="154">
        <v>7.2225000000000001</v>
      </c>
      <c r="D1099" s="154">
        <v>3.1629999999999998</v>
      </c>
      <c r="E1099" s="154">
        <v>3.2469999999999999</v>
      </c>
      <c r="F1099" s="154" t="s">
        <v>472</v>
      </c>
      <c r="G1099" s="154">
        <v>1.0925</v>
      </c>
      <c r="H1099" s="154" t="s">
        <v>472</v>
      </c>
      <c r="I1099" s="154" t="s">
        <v>472</v>
      </c>
      <c r="J1099" s="154"/>
    </row>
    <row r="1100" spans="1:10">
      <c r="A1100" s="164">
        <v>27079</v>
      </c>
      <c r="B1100" s="154" t="s">
        <v>472</v>
      </c>
      <c r="C1100" s="154">
        <v>7.1159999999999997</v>
      </c>
      <c r="D1100" s="154">
        <v>3.1225000000000001</v>
      </c>
      <c r="E1100" s="154">
        <v>3.1995</v>
      </c>
      <c r="F1100" s="154" t="s">
        <v>472</v>
      </c>
      <c r="G1100" s="154">
        <v>1.0774999999999999</v>
      </c>
      <c r="H1100" s="154" t="s">
        <v>472</v>
      </c>
      <c r="I1100" s="154" t="s">
        <v>472</v>
      </c>
      <c r="J1100" s="154"/>
    </row>
    <row r="1101" spans="1:10">
      <c r="A1101" s="164">
        <v>27080</v>
      </c>
      <c r="B1101" s="154" t="s">
        <v>472</v>
      </c>
      <c r="C1101" s="154">
        <v>7.1479999999999997</v>
      </c>
      <c r="D1101" s="154">
        <v>3.1310000000000002</v>
      </c>
      <c r="E1101" s="154">
        <v>3.2109999999999999</v>
      </c>
      <c r="F1101" s="154" t="s">
        <v>472</v>
      </c>
      <c r="G1101" s="154">
        <v>1.085</v>
      </c>
      <c r="H1101" s="154" t="s">
        <v>472</v>
      </c>
      <c r="I1101" s="154" t="s">
        <v>472</v>
      </c>
      <c r="J1101" s="154"/>
    </row>
    <row r="1102" spans="1:10">
      <c r="A1102" s="164">
        <v>27081</v>
      </c>
      <c r="B1102" s="154" t="s">
        <v>472</v>
      </c>
      <c r="C1102" s="154">
        <v>7.1340000000000003</v>
      </c>
      <c r="D1102" s="154">
        <v>3.1059999999999999</v>
      </c>
      <c r="E1102" s="154">
        <v>3.1924999999999999</v>
      </c>
      <c r="F1102" s="154" t="s">
        <v>472</v>
      </c>
      <c r="G1102" s="154">
        <v>1.095</v>
      </c>
      <c r="H1102" s="154" t="s">
        <v>472</v>
      </c>
      <c r="I1102" s="154" t="s">
        <v>472</v>
      </c>
      <c r="J1102" s="154"/>
    </row>
    <row r="1103" spans="1:10">
      <c r="A1103" s="164">
        <v>27082</v>
      </c>
      <c r="B1103" s="154" t="s">
        <v>472</v>
      </c>
      <c r="C1103" s="154">
        <v>7.0545</v>
      </c>
      <c r="D1103" s="154">
        <v>3.0659999999999998</v>
      </c>
      <c r="E1103" s="154">
        <v>3.1509999999999998</v>
      </c>
      <c r="F1103" s="154" t="s">
        <v>472</v>
      </c>
      <c r="G1103" s="154">
        <v>1.085</v>
      </c>
      <c r="H1103" s="154" t="s">
        <v>472</v>
      </c>
      <c r="I1103" s="154" t="s">
        <v>472</v>
      </c>
      <c r="J1103" s="154"/>
    </row>
    <row r="1104" spans="1:10">
      <c r="A1104" s="164">
        <v>27085</v>
      </c>
      <c r="B1104" s="154" t="s">
        <v>472</v>
      </c>
      <c r="C1104" s="154">
        <v>7.1</v>
      </c>
      <c r="D1104" s="154">
        <v>3.0739999999999998</v>
      </c>
      <c r="E1104" s="154">
        <v>3.16</v>
      </c>
      <c r="F1104" s="154" t="s">
        <v>472</v>
      </c>
      <c r="G1104" s="154">
        <v>1.08</v>
      </c>
      <c r="H1104" s="154" t="s">
        <v>472</v>
      </c>
      <c r="I1104" s="154" t="s">
        <v>472</v>
      </c>
      <c r="J1104" s="154"/>
    </row>
    <row r="1105" spans="1:10">
      <c r="A1105" s="164">
        <v>27086</v>
      </c>
      <c r="B1105" s="154" t="s">
        <v>472</v>
      </c>
      <c r="C1105" s="154">
        <v>7.1425000000000001</v>
      </c>
      <c r="D1105" s="154">
        <v>3.0935000000000001</v>
      </c>
      <c r="E1105" s="154">
        <v>3.1775000000000002</v>
      </c>
      <c r="F1105" s="154" t="s">
        <v>472</v>
      </c>
      <c r="G1105" s="154">
        <v>1.075</v>
      </c>
      <c r="H1105" s="154" t="s">
        <v>472</v>
      </c>
      <c r="I1105" s="154" t="s">
        <v>472</v>
      </c>
      <c r="J1105" s="154"/>
    </row>
    <row r="1106" spans="1:10">
      <c r="A1106" s="164">
        <v>27087</v>
      </c>
      <c r="B1106" s="154" t="s">
        <v>472</v>
      </c>
      <c r="C1106" s="154">
        <v>7.1719999999999997</v>
      </c>
      <c r="D1106" s="154">
        <v>3.1044999999999998</v>
      </c>
      <c r="E1106" s="154">
        <v>3.2</v>
      </c>
      <c r="F1106" s="154" t="s">
        <v>472</v>
      </c>
      <c r="G1106" s="154">
        <v>1.085</v>
      </c>
      <c r="H1106" s="154" t="s">
        <v>472</v>
      </c>
      <c r="I1106" s="154" t="s">
        <v>472</v>
      </c>
      <c r="J1106" s="154"/>
    </row>
    <row r="1107" spans="1:10">
      <c r="A1107" s="164">
        <v>27088</v>
      </c>
      <c r="B1107" s="154" t="s">
        <v>472</v>
      </c>
      <c r="C1107" s="154">
        <v>7.1980000000000004</v>
      </c>
      <c r="D1107" s="154">
        <v>3.1219999999999999</v>
      </c>
      <c r="E1107" s="154">
        <v>3.2244999999999999</v>
      </c>
      <c r="F1107" s="154" t="s">
        <v>472</v>
      </c>
      <c r="G1107" s="154">
        <v>1.083</v>
      </c>
      <c r="H1107" s="154" t="s">
        <v>472</v>
      </c>
      <c r="I1107" s="154" t="s">
        <v>472</v>
      </c>
      <c r="J1107" s="154"/>
    </row>
    <row r="1108" spans="1:10">
      <c r="A1108" s="164">
        <v>27089</v>
      </c>
      <c r="B1108" s="154" t="s">
        <v>472</v>
      </c>
      <c r="C1108" s="154">
        <v>7.2195</v>
      </c>
      <c r="D1108" s="154">
        <v>3.1625000000000001</v>
      </c>
      <c r="E1108" s="154">
        <v>3.2645</v>
      </c>
      <c r="F1108" s="154" t="s">
        <v>472</v>
      </c>
      <c r="G1108" s="154">
        <v>1.095</v>
      </c>
      <c r="H1108" s="154" t="s">
        <v>472</v>
      </c>
      <c r="I1108" s="154" t="s">
        <v>472</v>
      </c>
      <c r="J1108" s="154"/>
    </row>
    <row r="1109" spans="1:10">
      <c r="A1109" s="164">
        <v>27092</v>
      </c>
      <c r="B1109" s="154" t="s">
        <v>472</v>
      </c>
      <c r="C1109" s="154">
        <v>7.1689999999999996</v>
      </c>
      <c r="D1109" s="154">
        <v>3.1444999999999999</v>
      </c>
      <c r="E1109" s="154">
        <v>3.2389999999999999</v>
      </c>
      <c r="F1109" s="154" t="s">
        <v>472</v>
      </c>
      <c r="G1109" s="154">
        <v>1.0774999999999999</v>
      </c>
      <c r="H1109" s="154" t="s">
        <v>472</v>
      </c>
      <c r="I1109" s="154" t="s">
        <v>472</v>
      </c>
      <c r="J1109" s="154"/>
    </row>
    <row r="1110" spans="1:10">
      <c r="A1110" s="164">
        <v>27093</v>
      </c>
      <c r="B1110" s="154" t="s">
        <v>472</v>
      </c>
      <c r="C1110" s="154">
        <v>7.2480000000000002</v>
      </c>
      <c r="D1110" s="154">
        <v>3.1515</v>
      </c>
      <c r="E1110" s="154">
        <v>3.2480000000000002</v>
      </c>
      <c r="F1110" s="154" t="s">
        <v>472</v>
      </c>
      <c r="G1110" s="154">
        <v>1.0865</v>
      </c>
      <c r="H1110" s="154" t="s">
        <v>472</v>
      </c>
      <c r="I1110" s="154" t="s">
        <v>472</v>
      </c>
      <c r="J1110" s="154"/>
    </row>
    <row r="1111" spans="1:10">
      <c r="A1111" s="164">
        <v>27094</v>
      </c>
      <c r="B1111" s="154" t="s">
        <v>472</v>
      </c>
      <c r="C1111" s="154">
        <v>7.3034999999999997</v>
      </c>
      <c r="D1111" s="154">
        <v>3.1320000000000001</v>
      </c>
      <c r="E1111" s="154">
        <v>3.2164999999999999</v>
      </c>
      <c r="F1111" s="154" t="s">
        <v>472</v>
      </c>
      <c r="G1111" s="154">
        <v>1.0874999999999999</v>
      </c>
      <c r="H1111" s="154" t="s">
        <v>472</v>
      </c>
      <c r="I1111" s="154" t="s">
        <v>472</v>
      </c>
      <c r="J1111" s="154"/>
    </row>
    <row r="1112" spans="1:10">
      <c r="A1112" s="164">
        <v>27095</v>
      </c>
      <c r="B1112" s="154" t="s">
        <v>472</v>
      </c>
      <c r="C1112" s="154">
        <v>7.2649999999999997</v>
      </c>
      <c r="D1112" s="154">
        <v>3.1385000000000001</v>
      </c>
      <c r="E1112" s="154">
        <v>3.2229999999999999</v>
      </c>
      <c r="F1112" s="154" t="s">
        <v>472</v>
      </c>
      <c r="G1112" s="154">
        <v>1.0940000000000001</v>
      </c>
      <c r="H1112" s="154" t="s">
        <v>472</v>
      </c>
      <c r="I1112" s="154" t="s">
        <v>472</v>
      </c>
      <c r="J1112" s="154"/>
    </row>
    <row r="1113" spans="1:10">
      <c r="A1113" s="164">
        <v>27096</v>
      </c>
      <c r="B1113" s="154" t="s">
        <v>472</v>
      </c>
      <c r="C1113" s="154">
        <v>7.2595000000000001</v>
      </c>
      <c r="D1113" s="154">
        <v>3.1255000000000002</v>
      </c>
      <c r="E1113" s="154">
        <v>3.2185000000000001</v>
      </c>
      <c r="F1113" s="154" t="s">
        <v>472</v>
      </c>
      <c r="G1113" s="154">
        <v>1.0900000000000001</v>
      </c>
      <c r="H1113" s="154" t="s">
        <v>472</v>
      </c>
      <c r="I1113" s="154" t="s">
        <v>472</v>
      </c>
      <c r="J1113" s="154"/>
    </row>
    <row r="1114" spans="1:10">
      <c r="A1114" s="164">
        <v>27099</v>
      </c>
      <c r="B1114" s="154" t="s">
        <v>472</v>
      </c>
      <c r="C1114" s="154">
        <v>7.2054999999999998</v>
      </c>
      <c r="D1114" s="154">
        <v>3.1059999999999999</v>
      </c>
      <c r="E1114" s="154">
        <v>3.1945000000000001</v>
      </c>
      <c r="F1114" s="154" t="s">
        <v>472</v>
      </c>
      <c r="G1114" s="154">
        <v>1.085</v>
      </c>
      <c r="H1114" s="154" t="s">
        <v>472</v>
      </c>
      <c r="I1114" s="154" t="s">
        <v>472</v>
      </c>
      <c r="J1114" s="154"/>
    </row>
    <row r="1115" spans="1:10">
      <c r="A1115" s="164">
        <v>27100</v>
      </c>
      <c r="B1115" s="154" t="s">
        <v>472</v>
      </c>
      <c r="C1115" s="154">
        <v>7.165</v>
      </c>
      <c r="D1115" s="154">
        <v>3.0750000000000002</v>
      </c>
      <c r="E1115" s="154">
        <v>3.1629999999999998</v>
      </c>
      <c r="F1115" s="154" t="s">
        <v>472</v>
      </c>
      <c r="G1115" s="154">
        <v>1.085</v>
      </c>
      <c r="H1115" s="154" t="s">
        <v>472</v>
      </c>
      <c r="I1115" s="154" t="s">
        <v>472</v>
      </c>
      <c r="J1115" s="154"/>
    </row>
    <row r="1116" spans="1:10">
      <c r="A1116" s="164">
        <v>27101</v>
      </c>
      <c r="B1116" s="154" t="s">
        <v>472</v>
      </c>
      <c r="C1116" s="154">
        <v>7.2074999999999996</v>
      </c>
      <c r="D1116" s="154">
        <v>3.089</v>
      </c>
      <c r="E1116" s="154">
        <v>3.18</v>
      </c>
      <c r="F1116" s="154" t="s">
        <v>472</v>
      </c>
      <c r="G1116" s="154">
        <v>1.095</v>
      </c>
      <c r="H1116" s="154" t="s">
        <v>472</v>
      </c>
      <c r="I1116" s="154" t="s">
        <v>472</v>
      </c>
      <c r="J1116" s="154"/>
    </row>
    <row r="1117" spans="1:10">
      <c r="A1117" s="164">
        <v>27102</v>
      </c>
      <c r="B1117" s="154" t="s">
        <v>472</v>
      </c>
      <c r="C1117" s="154">
        <v>7.2919999999999998</v>
      </c>
      <c r="D1117" s="154">
        <v>3.101</v>
      </c>
      <c r="E1117" s="154">
        <v>3.1894999999999998</v>
      </c>
      <c r="F1117" s="154" t="s">
        <v>472</v>
      </c>
      <c r="G1117" s="154">
        <v>1.095</v>
      </c>
      <c r="H1117" s="154" t="s">
        <v>472</v>
      </c>
      <c r="I1117" s="154" t="s">
        <v>472</v>
      </c>
      <c r="J1117" s="154"/>
    </row>
    <row r="1118" spans="1:10">
      <c r="A1118" s="164">
        <v>27103</v>
      </c>
      <c r="B1118" s="154" t="s">
        <v>472</v>
      </c>
      <c r="C1118" s="154">
        <v>7.2874999999999996</v>
      </c>
      <c r="D1118" s="154">
        <v>3.1055000000000001</v>
      </c>
      <c r="E1118" s="154">
        <v>3.1915</v>
      </c>
      <c r="F1118" s="154" t="s">
        <v>472</v>
      </c>
      <c r="G1118" s="154">
        <v>1.1000000000000001</v>
      </c>
      <c r="H1118" s="154" t="s">
        <v>472</v>
      </c>
      <c r="I1118" s="154" t="s">
        <v>472</v>
      </c>
      <c r="J1118" s="154"/>
    </row>
    <row r="1119" spans="1:10">
      <c r="A1119" s="164">
        <v>27106</v>
      </c>
      <c r="B1119" s="154" t="s">
        <v>472</v>
      </c>
      <c r="C1119" s="154">
        <v>7.218</v>
      </c>
      <c r="D1119" s="154">
        <v>3.1065</v>
      </c>
      <c r="E1119" s="154">
        <v>3.1930000000000001</v>
      </c>
      <c r="F1119" s="154" t="s">
        <v>472</v>
      </c>
      <c r="G1119" s="154">
        <v>1.1000000000000001</v>
      </c>
      <c r="H1119" s="154" t="s">
        <v>472</v>
      </c>
      <c r="I1119" s="154" t="s">
        <v>472</v>
      </c>
      <c r="J1119" s="154"/>
    </row>
    <row r="1120" spans="1:10">
      <c r="A1120" s="164">
        <v>27107</v>
      </c>
      <c r="B1120" s="154" t="s">
        <v>472</v>
      </c>
      <c r="C1120" s="154">
        <v>7.1894999999999998</v>
      </c>
      <c r="D1120" s="154">
        <v>3.0815000000000001</v>
      </c>
      <c r="E1120" s="154">
        <v>3.169</v>
      </c>
      <c r="F1120" s="154" t="s">
        <v>472</v>
      </c>
      <c r="G1120" s="154">
        <v>1.095</v>
      </c>
      <c r="H1120" s="154" t="s">
        <v>472</v>
      </c>
      <c r="I1120" s="154" t="s">
        <v>472</v>
      </c>
      <c r="J1120" s="154"/>
    </row>
    <row r="1121" spans="1:10">
      <c r="A1121" s="164">
        <v>27108</v>
      </c>
      <c r="B1121" s="154" t="s">
        <v>472</v>
      </c>
      <c r="C1121" s="154">
        <v>7.1769999999999996</v>
      </c>
      <c r="D1121" s="154">
        <v>3.073</v>
      </c>
      <c r="E1121" s="154">
        <v>3.1705000000000001</v>
      </c>
      <c r="F1121" s="154" t="s">
        <v>472</v>
      </c>
      <c r="G1121" s="154">
        <v>1.0900000000000001</v>
      </c>
      <c r="H1121" s="154" t="s">
        <v>472</v>
      </c>
      <c r="I1121" s="154" t="s">
        <v>472</v>
      </c>
      <c r="J1121" s="154"/>
    </row>
    <row r="1122" spans="1:10">
      <c r="A1122" s="164">
        <v>27109</v>
      </c>
      <c r="B1122" s="154" t="s">
        <v>472</v>
      </c>
      <c r="C1122" s="154">
        <v>7.157</v>
      </c>
      <c r="D1122" s="154">
        <v>3.0314999999999999</v>
      </c>
      <c r="E1122" s="154">
        <v>3.1274999999999999</v>
      </c>
      <c r="F1122" s="154" t="s">
        <v>472</v>
      </c>
      <c r="G1122" s="154" t="s">
        <v>472</v>
      </c>
      <c r="H1122" s="154" t="s">
        <v>472</v>
      </c>
      <c r="I1122" s="154" t="s">
        <v>472</v>
      </c>
      <c r="J1122" s="154"/>
    </row>
    <row r="1123" spans="1:10">
      <c r="A1123" s="164">
        <v>27110</v>
      </c>
      <c r="B1123" s="154" t="s">
        <v>472</v>
      </c>
      <c r="C1123" s="154">
        <v>7.1520000000000001</v>
      </c>
      <c r="D1123" s="154">
        <v>3.0385</v>
      </c>
      <c r="E1123" s="154">
        <v>3.1265000000000001</v>
      </c>
      <c r="F1123" s="154" t="s">
        <v>472</v>
      </c>
      <c r="G1123" s="154">
        <v>1.08</v>
      </c>
      <c r="H1123" s="154" t="s">
        <v>472</v>
      </c>
      <c r="I1123" s="154" t="s">
        <v>472</v>
      </c>
      <c r="J1123" s="154"/>
    </row>
    <row r="1124" spans="1:10">
      <c r="A1124" s="164">
        <v>27113</v>
      </c>
      <c r="B1124" s="154" t="s">
        <v>472</v>
      </c>
      <c r="C1124" s="154">
        <v>7.1395</v>
      </c>
      <c r="D1124" s="154">
        <v>3.0265</v>
      </c>
      <c r="E1124" s="154">
        <v>3.117</v>
      </c>
      <c r="F1124" s="154" t="s">
        <v>472</v>
      </c>
      <c r="G1124" s="154">
        <v>1.095</v>
      </c>
      <c r="H1124" s="154" t="s">
        <v>472</v>
      </c>
      <c r="I1124" s="154" t="s">
        <v>472</v>
      </c>
      <c r="J1124" s="154"/>
    </row>
    <row r="1125" spans="1:10">
      <c r="A1125" s="164">
        <v>27114</v>
      </c>
      <c r="B1125" s="154" t="s">
        <v>472</v>
      </c>
      <c r="C1125" s="154">
        <v>7.0869999999999997</v>
      </c>
      <c r="D1125" s="154">
        <v>3.0009999999999999</v>
      </c>
      <c r="E1125" s="154">
        <v>3.0870000000000002</v>
      </c>
      <c r="F1125" s="154" t="s">
        <v>472</v>
      </c>
      <c r="G1125" s="154">
        <v>1.0825</v>
      </c>
      <c r="H1125" s="154" t="s">
        <v>472</v>
      </c>
      <c r="I1125" s="154" t="s">
        <v>472</v>
      </c>
      <c r="J1125" s="154"/>
    </row>
    <row r="1126" spans="1:10">
      <c r="A1126" s="164">
        <v>27115</v>
      </c>
      <c r="B1126" s="154" t="s">
        <v>472</v>
      </c>
      <c r="C1126" s="154">
        <v>7.157</v>
      </c>
      <c r="D1126" s="154">
        <v>3.0154999999999998</v>
      </c>
      <c r="E1126" s="154">
        <v>3.0979999999999999</v>
      </c>
      <c r="F1126" s="154" t="s">
        <v>472</v>
      </c>
      <c r="G1126" s="154">
        <v>1.095</v>
      </c>
      <c r="H1126" s="154" t="s">
        <v>472</v>
      </c>
      <c r="I1126" s="154" t="s">
        <v>472</v>
      </c>
      <c r="J1126" s="154"/>
    </row>
    <row r="1127" spans="1:10">
      <c r="A1127" s="164">
        <v>27116</v>
      </c>
      <c r="B1127" s="154" t="s">
        <v>472</v>
      </c>
      <c r="C1127" s="154">
        <v>7.1929999999999996</v>
      </c>
      <c r="D1127" s="154">
        <v>3.016</v>
      </c>
      <c r="E1127" s="154">
        <v>3.0960000000000001</v>
      </c>
      <c r="F1127" s="154" t="s">
        <v>472</v>
      </c>
      <c r="G1127" s="154">
        <v>1.1025</v>
      </c>
      <c r="H1127" s="154" t="s">
        <v>472</v>
      </c>
      <c r="I1127" s="154" t="s">
        <v>472</v>
      </c>
      <c r="J1127" s="154"/>
    </row>
    <row r="1128" spans="1:10">
      <c r="A1128" s="164">
        <v>27117</v>
      </c>
      <c r="B1128" s="154" t="s">
        <v>472</v>
      </c>
      <c r="C1128" s="154">
        <v>7.2074999999999996</v>
      </c>
      <c r="D1128" s="154">
        <v>3</v>
      </c>
      <c r="E1128" s="154">
        <v>3.0804999999999998</v>
      </c>
      <c r="F1128" s="154" t="s">
        <v>472</v>
      </c>
      <c r="G1128" s="154">
        <v>1.0900000000000001</v>
      </c>
      <c r="H1128" s="154" t="s">
        <v>472</v>
      </c>
      <c r="I1128" s="154" t="s">
        <v>472</v>
      </c>
      <c r="J1128" s="154"/>
    </row>
    <row r="1129" spans="1:10">
      <c r="A1129" s="164">
        <v>27120</v>
      </c>
      <c r="B1129" s="154" t="s">
        <v>472</v>
      </c>
      <c r="C1129" s="154">
        <v>7.2379999999999995</v>
      </c>
      <c r="D1129" s="154">
        <v>3.016</v>
      </c>
      <c r="E1129" s="154">
        <v>3.1025</v>
      </c>
      <c r="F1129" s="154" t="s">
        <v>472</v>
      </c>
      <c r="G1129" s="154">
        <v>1.0765</v>
      </c>
      <c r="H1129" s="154" t="s">
        <v>472</v>
      </c>
      <c r="I1129" s="154" t="s">
        <v>472</v>
      </c>
      <c r="J1129" s="154"/>
    </row>
    <row r="1130" spans="1:10">
      <c r="A1130" s="164">
        <v>27121</v>
      </c>
      <c r="B1130" s="154" t="s">
        <v>472</v>
      </c>
      <c r="C1130" s="154">
        <v>7.2629999999999999</v>
      </c>
      <c r="D1130" s="154">
        <v>3.0314999999999999</v>
      </c>
      <c r="E1130" s="154">
        <v>3.1185</v>
      </c>
      <c r="F1130" s="154" t="s">
        <v>472</v>
      </c>
      <c r="G1130" s="154">
        <v>1.1000000000000001</v>
      </c>
      <c r="H1130" s="154" t="s">
        <v>472</v>
      </c>
      <c r="I1130" s="154" t="s">
        <v>472</v>
      </c>
      <c r="J1130" s="154"/>
    </row>
    <row r="1131" spans="1:10">
      <c r="A1131" s="164">
        <v>27122</v>
      </c>
      <c r="B1131" s="154" t="s">
        <v>472</v>
      </c>
      <c r="C1131" s="154">
        <v>7.3230000000000004</v>
      </c>
      <c r="D1131" s="154">
        <v>3.0619999999999998</v>
      </c>
      <c r="E1131" s="154">
        <v>3.149</v>
      </c>
      <c r="F1131" s="154" t="s">
        <v>472</v>
      </c>
      <c r="G1131" s="154">
        <v>1.1100000000000001</v>
      </c>
      <c r="H1131" s="154" t="s">
        <v>472</v>
      </c>
      <c r="I1131" s="154" t="s">
        <v>472</v>
      </c>
      <c r="J1131" s="154"/>
    </row>
    <row r="1132" spans="1:10">
      <c r="A1132" s="164">
        <v>27123</v>
      </c>
      <c r="B1132" s="154" t="s">
        <v>472</v>
      </c>
      <c r="C1132" s="154">
        <v>7.3419999999999996</v>
      </c>
      <c r="D1132" s="154">
        <v>3.0670000000000002</v>
      </c>
      <c r="E1132" s="154">
        <v>3.157</v>
      </c>
      <c r="F1132" s="154" t="s">
        <v>472</v>
      </c>
      <c r="G1132" s="154">
        <v>1.105</v>
      </c>
      <c r="H1132" s="154" t="s">
        <v>472</v>
      </c>
      <c r="I1132" s="154" t="s">
        <v>472</v>
      </c>
      <c r="J1132" s="154"/>
    </row>
    <row r="1133" spans="1:10">
      <c r="A1133" s="164">
        <v>27124</v>
      </c>
      <c r="B1133" s="154" t="s">
        <v>472</v>
      </c>
      <c r="C1133" s="154">
        <v>7.3045</v>
      </c>
      <c r="D1133" s="154">
        <v>3.052</v>
      </c>
      <c r="E1133" s="154">
        <v>3.145</v>
      </c>
      <c r="F1133" s="154" t="s">
        <v>472</v>
      </c>
      <c r="G1133" s="154">
        <v>1.0925</v>
      </c>
      <c r="H1133" s="154" t="s">
        <v>472</v>
      </c>
      <c r="I1133" s="154" t="s">
        <v>472</v>
      </c>
      <c r="J1133" s="154"/>
    </row>
    <row r="1134" spans="1:10">
      <c r="A1134" s="164">
        <v>27127</v>
      </c>
      <c r="B1134" s="154" t="s">
        <v>472</v>
      </c>
      <c r="C1134" s="154">
        <v>7.3034999999999997</v>
      </c>
      <c r="D1134" s="154">
        <v>3.0489999999999999</v>
      </c>
      <c r="E1134" s="154">
        <v>3.141</v>
      </c>
      <c r="F1134" s="154" t="s">
        <v>472</v>
      </c>
      <c r="G1134" s="154">
        <v>1.095</v>
      </c>
      <c r="H1134" s="154" t="s">
        <v>472</v>
      </c>
      <c r="I1134" s="154" t="s">
        <v>472</v>
      </c>
      <c r="J1134" s="154"/>
    </row>
    <row r="1135" spans="1:10">
      <c r="A1135" s="164">
        <v>27128</v>
      </c>
      <c r="B1135" s="154" t="s">
        <v>472</v>
      </c>
      <c r="C1135" s="154">
        <v>7.3289999999999997</v>
      </c>
      <c r="D1135" s="154">
        <v>3.069</v>
      </c>
      <c r="E1135" s="154">
        <v>3.1549999999999998</v>
      </c>
      <c r="F1135" s="154" t="s">
        <v>472</v>
      </c>
      <c r="G1135" s="154">
        <v>1.1025</v>
      </c>
      <c r="H1135" s="154" t="s">
        <v>472</v>
      </c>
      <c r="I1135" s="154" t="s">
        <v>472</v>
      </c>
      <c r="J1135" s="154"/>
    </row>
    <row r="1136" spans="1:10">
      <c r="A1136" s="164">
        <v>27129</v>
      </c>
      <c r="B1136" s="154" t="s">
        <v>472</v>
      </c>
      <c r="C1136" s="154">
        <v>7.2874999999999996</v>
      </c>
      <c r="D1136" s="154">
        <v>3.0695000000000001</v>
      </c>
      <c r="E1136" s="154">
        <v>3.1589999999999998</v>
      </c>
      <c r="F1136" s="154" t="s">
        <v>472</v>
      </c>
      <c r="G1136" s="154">
        <v>1.105</v>
      </c>
      <c r="H1136" s="154" t="s">
        <v>472</v>
      </c>
      <c r="I1136" s="154" t="s">
        <v>472</v>
      </c>
      <c r="J1136" s="154"/>
    </row>
    <row r="1137" spans="1:10">
      <c r="A1137" s="164">
        <v>27130</v>
      </c>
      <c r="B1137" s="154" t="s">
        <v>472</v>
      </c>
      <c r="C1137" s="154">
        <v>7.2389999999999999</v>
      </c>
      <c r="D1137" s="154">
        <v>3.073</v>
      </c>
      <c r="E1137" s="154">
        <v>3.1629999999999998</v>
      </c>
      <c r="F1137" s="154" t="s">
        <v>472</v>
      </c>
      <c r="G1137" s="154">
        <v>1.1074999999999999</v>
      </c>
      <c r="H1137" s="154" t="s">
        <v>472</v>
      </c>
      <c r="I1137" s="154" t="s">
        <v>472</v>
      </c>
      <c r="J1137" s="154"/>
    </row>
    <row r="1138" spans="1:10">
      <c r="A1138" s="164">
        <v>27131</v>
      </c>
      <c r="B1138" s="154" t="s">
        <v>472</v>
      </c>
      <c r="C1138" s="154" t="s">
        <v>472</v>
      </c>
      <c r="D1138" s="154" t="s">
        <v>472</v>
      </c>
      <c r="E1138" s="154" t="s">
        <v>472</v>
      </c>
      <c r="F1138" s="154" t="s">
        <v>472</v>
      </c>
      <c r="G1138" s="154" t="s">
        <v>472</v>
      </c>
      <c r="H1138" s="154" t="s">
        <v>472</v>
      </c>
      <c r="I1138" s="154" t="s">
        <v>472</v>
      </c>
      <c r="J1138" s="154"/>
    </row>
    <row r="1139" spans="1:10">
      <c r="A1139" s="164">
        <v>27134</v>
      </c>
      <c r="B1139" s="154" t="s">
        <v>472</v>
      </c>
      <c r="C1139" s="154" t="s">
        <v>472</v>
      </c>
      <c r="D1139" s="154" t="s">
        <v>472</v>
      </c>
      <c r="E1139" s="154" t="s">
        <v>472</v>
      </c>
      <c r="F1139" s="154" t="s">
        <v>472</v>
      </c>
      <c r="G1139" s="154" t="s">
        <v>472</v>
      </c>
      <c r="H1139" s="154" t="s">
        <v>472</v>
      </c>
      <c r="I1139" s="154" t="s">
        <v>472</v>
      </c>
      <c r="J1139" s="154"/>
    </row>
    <row r="1140" spans="1:10">
      <c r="A1140" s="164">
        <v>27135</v>
      </c>
      <c r="B1140" s="154" t="s">
        <v>472</v>
      </c>
      <c r="C1140" s="154">
        <v>7.2244999999999999</v>
      </c>
      <c r="D1140" s="154">
        <v>3.0659999999999998</v>
      </c>
      <c r="E1140" s="154">
        <v>3.1659999999999999</v>
      </c>
      <c r="F1140" s="154" t="s">
        <v>472</v>
      </c>
      <c r="G1140" s="154">
        <v>1.105</v>
      </c>
      <c r="H1140" s="154" t="s">
        <v>472</v>
      </c>
      <c r="I1140" s="154" t="s">
        <v>472</v>
      </c>
      <c r="J1140" s="154"/>
    </row>
    <row r="1141" spans="1:10">
      <c r="A1141" s="164">
        <v>27136</v>
      </c>
      <c r="B1141" s="154" t="s">
        <v>472</v>
      </c>
      <c r="C1141" s="154">
        <v>7.1894999999999998</v>
      </c>
      <c r="D1141" s="154">
        <v>3.0365000000000002</v>
      </c>
      <c r="E1141" s="154">
        <v>3.1360000000000001</v>
      </c>
      <c r="F1141" s="154" t="s">
        <v>472</v>
      </c>
      <c r="G1141" s="154">
        <v>1.0925</v>
      </c>
      <c r="H1141" s="154" t="s">
        <v>472</v>
      </c>
      <c r="I1141" s="154" t="s">
        <v>472</v>
      </c>
      <c r="J1141" s="154"/>
    </row>
    <row r="1142" spans="1:10">
      <c r="A1142" s="164">
        <v>27137</v>
      </c>
      <c r="B1142" s="154" t="s">
        <v>472</v>
      </c>
      <c r="C1142" s="154">
        <v>7.1944999999999997</v>
      </c>
      <c r="D1142" s="154">
        <v>3.0365000000000002</v>
      </c>
      <c r="E1142" s="154">
        <v>3.1375000000000002</v>
      </c>
      <c r="F1142" s="154" t="s">
        <v>472</v>
      </c>
      <c r="G1142" s="154">
        <v>1.095</v>
      </c>
      <c r="H1142" s="154" t="s">
        <v>472</v>
      </c>
      <c r="I1142" s="154" t="s">
        <v>472</v>
      </c>
      <c r="J1142" s="154"/>
    </row>
    <row r="1143" spans="1:10">
      <c r="A1143" s="164">
        <v>27138</v>
      </c>
      <c r="B1143" s="154" t="s">
        <v>472</v>
      </c>
      <c r="C1143" s="154">
        <v>7.1684999999999999</v>
      </c>
      <c r="D1143" s="154">
        <v>3.0089999999999999</v>
      </c>
      <c r="E1143" s="154">
        <v>3.1175000000000002</v>
      </c>
      <c r="F1143" s="154" t="s">
        <v>472</v>
      </c>
      <c r="G1143" s="154">
        <v>1.085</v>
      </c>
      <c r="H1143" s="154" t="s">
        <v>472</v>
      </c>
      <c r="I1143" s="154" t="s">
        <v>472</v>
      </c>
      <c r="J1143" s="154"/>
    </row>
    <row r="1144" spans="1:10">
      <c r="A1144" s="164">
        <v>27141</v>
      </c>
      <c r="B1144" s="154" t="s">
        <v>472</v>
      </c>
      <c r="C1144" s="154">
        <v>7.1835000000000004</v>
      </c>
      <c r="D1144" s="154">
        <v>3.0139999999999998</v>
      </c>
      <c r="E1144" s="154">
        <v>3.1244999999999998</v>
      </c>
      <c r="F1144" s="154" t="s">
        <v>472</v>
      </c>
      <c r="G1144" s="154">
        <v>1.0874999999999999</v>
      </c>
      <c r="H1144" s="154" t="s">
        <v>472</v>
      </c>
      <c r="I1144" s="154" t="s">
        <v>472</v>
      </c>
      <c r="J1144" s="154"/>
    </row>
    <row r="1145" spans="1:10">
      <c r="A1145" s="164">
        <v>27142</v>
      </c>
      <c r="B1145" s="154" t="s">
        <v>472</v>
      </c>
      <c r="C1145" s="154">
        <v>7.1550000000000002</v>
      </c>
      <c r="D1145" s="154">
        <v>2.9750000000000001</v>
      </c>
      <c r="E1145" s="154">
        <v>3.09</v>
      </c>
      <c r="F1145" s="154" t="s">
        <v>472</v>
      </c>
      <c r="G1145" s="154">
        <v>1.075</v>
      </c>
      <c r="H1145" s="154" t="s">
        <v>472</v>
      </c>
      <c r="I1145" s="154" t="s">
        <v>472</v>
      </c>
      <c r="J1145" s="154"/>
    </row>
    <row r="1146" spans="1:10">
      <c r="A1146" s="164">
        <v>27143</v>
      </c>
      <c r="B1146" s="154" t="s">
        <v>472</v>
      </c>
      <c r="C1146" s="154">
        <v>7.1539999999999999</v>
      </c>
      <c r="D1146" s="154">
        <v>2.9849999999999999</v>
      </c>
      <c r="E1146" s="154">
        <v>3.1074999999999999</v>
      </c>
      <c r="F1146" s="154" t="s">
        <v>472</v>
      </c>
      <c r="G1146" s="154">
        <v>1.0774999999999999</v>
      </c>
      <c r="H1146" s="154" t="s">
        <v>472</v>
      </c>
      <c r="I1146" s="154" t="s">
        <v>472</v>
      </c>
      <c r="J1146" s="154"/>
    </row>
    <row r="1147" spans="1:10">
      <c r="A1147" s="164">
        <v>27144</v>
      </c>
      <c r="B1147" s="154" t="s">
        <v>472</v>
      </c>
      <c r="C1147" s="154">
        <v>7.149</v>
      </c>
      <c r="D1147" s="154">
        <v>2.9710000000000001</v>
      </c>
      <c r="E1147" s="154">
        <v>3.1135000000000002</v>
      </c>
      <c r="F1147" s="154" t="s">
        <v>472</v>
      </c>
      <c r="G1147" s="154">
        <v>1.0649999999999999</v>
      </c>
      <c r="H1147" s="154" t="s">
        <v>472</v>
      </c>
      <c r="I1147" s="154" t="s">
        <v>472</v>
      </c>
      <c r="J1147" s="154"/>
    </row>
    <row r="1148" spans="1:10">
      <c r="A1148" s="164">
        <v>27145</v>
      </c>
      <c r="B1148" s="154" t="s">
        <v>472</v>
      </c>
      <c r="C1148" s="154">
        <v>7.1304999999999996</v>
      </c>
      <c r="D1148" s="154">
        <v>2.9670000000000001</v>
      </c>
      <c r="E1148" s="154">
        <v>3.0880000000000001</v>
      </c>
      <c r="F1148" s="154" t="s">
        <v>472</v>
      </c>
      <c r="G1148" s="154">
        <v>1.0549999999999999</v>
      </c>
      <c r="H1148" s="154" t="s">
        <v>472</v>
      </c>
      <c r="I1148" s="154" t="s">
        <v>472</v>
      </c>
      <c r="J1148" s="154"/>
    </row>
    <row r="1149" spans="1:10">
      <c r="A1149" s="164">
        <v>27148</v>
      </c>
      <c r="B1149" s="154" t="s">
        <v>472</v>
      </c>
      <c r="C1149" s="154">
        <v>7.0925000000000002</v>
      </c>
      <c r="D1149" s="154">
        <v>2.93</v>
      </c>
      <c r="E1149" s="154">
        <v>3.0489999999999999</v>
      </c>
      <c r="F1149" s="154" t="s">
        <v>472</v>
      </c>
      <c r="G1149" s="154" t="s">
        <v>472</v>
      </c>
      <c r="H1149" s="154" t="s">
        <v>472</v>
      </c>
      <c r="I1149" s="154" t="s">
        <v>472</v>
      </c>
      <c r="J1149" s="154"/>
    </row>
    <row r="1150" spans="1:10">
      <c r="A1150" s="164">
        <v>27149</v>
      </c>
      <c r="B1150" s="154" t="s">
        <v>472</v>
      </c>
      <c r="C1150" s="154">
        <v>7.0875000000000004</v>
      </c>
      <c r="D1150" s="154">
        <v>2.915</v>
      </c>
      <c r="E1150" s="154">
        <v>3.0314999999999999</v>
      </c>
      <c r="F1150" s="154" t="s">
        <v>472</v>
      </c>
      <c r="G1150" s="154">
        <v>1.04</v>
      </c>
      <c r="H1150" s="154" t="s">
        <v>472</v>
      </c>
      <c r="I1150" s="154" t="s">
        <v>472</v>
      </c>
      <c r="J1150" s="154"/>
    </row>
    <row r="1151" spans="1:10">
      <c r="A1151" s="164">
        <v>27150</v>
      </c>
      <c r="B1151" s="154" t="s">
        <v>472</v>
      </c>
      <c r="C1151" s="154" t="s">
        <v>472</v>
      </c>
      <c r="D1151" s="154" t="s">
        <v>472</v>
      </c>
      <c r="E1151" s="154" t="s">
        <v>472</v>
      </c>
      <c r="F1151" s="154" t="s">
        <v>472</v>
      </c>
      <c r="G1151" s="154" t="s">
        <v>472</v>
      </c>
      <c r="H1151" s="154" t="s">
        <v>472</v>
      </c>
      <c r="I1151" s="154" t="s">
        <v>472</v>
      </c>
      <c r="J1151" s="154"/>
    </row>
    <row r="1152" spans="1:10">
      <c r="A1152" s="164">
        <v>27151</v>
      </c>
      <c r="B1152" s="154" t="s">
        <v>472</v>
      </c>
      <c r="C1152" s="154">
        <v>7.1260000000000003</v>
      </c>
      <c r="D1152" s="154">
        <v>2.9539999999999997</v>
      </c>
      <c r="E1152" s="154">
        <v>3.0775000000000001</v>
      </c>
      <c r="F1152" s="154" t="s">
        <v>472</v>
      </c>
      <c r="G1152" s="154">
        <v>1.0525</v>
      </c>
      <c r="H1152" s="154" t="s">
        <v>472</v>
      </c>
      <c r="I1152" s="154" t="s">
        <v>472</v>
      </c>
      <c r="J1152" s="154"/>
    </row>
    <row r="1153" spans="1:10">
      <c r="A1153" s="164">
        <v>27152</v>
      </c>
      <c r="B1153" s="154" t="s">
        <v>472</v>
      </c>
      <c r="C1153" s="154">
        <v>7.13</v>
      </c>
      <c r="D1153" s="154">
        <v>2.9430000000000001</v>
      </c>
      <c r="E1153" s="154">
        <v>3.0630000000000002</v>
      </c>
      <c r="F1153" s="154" t="s">
        <v>472</v>
      </c>
      <c r="G1153" s="154" t="s">
        <v>472</v>
      </c>
      <c r="H1153" s="154" t="s">
        <v>472</v>
      </c>
      <c r="I1153" s="154" t="s">
        <v>472</v>
      </c>
      <c r="J1153" s="154"/>
    </row>
    <row r="1154" spans="1:10">
      <c r="A1154" s="164">
        <v>27155</v>
      </c>
      <c r="B1154" s="154" t="s">
        <v>472</v>
      </c>
      <c r="C1154" s="154">
        <v>7.1219999999999999</v>
      </c>
      <c r="D1154" s="154">
        <v>2.9344999999999999</v>
      </c>
      <c r="E1154" s="154">
        <v>3.0449999999999999</v>
      </c>
      <c r="F1154" s="154" t="s">
        <v>472</v>
      </c>
      <c r="G1154" s="154">
        <v>1.05</v>
      </c>
      <c r="H1154" s="154" t="s">
        <v>472</v>
      </c>
      <c r="I1154" s="154" t="s">
        <v>472</v>
      </c>
      <c r="J1154" s="154"/>
    </row>
    <row r="1155" spans="1:10">
      <c r="A1155" s="164">
        <v>27156</v>
      </c>
      <c r="B1155" s="154" t="s">
        <v>472</v>
      </c>
      <c r="C1155" s="154">
        <v>7.0674999999999999</v>
      </c>
      <c r="D1155" s="154">
        <v>2.911</v>
      </c>
      <c r="E1155" s="154">
        <v>3.0169999999999999</v>
      </c>
      <c r="F1155" s="154" t="s">
        <v>472</v>
      </c>
      <c r="G1155" s="154">
        <v>1.04</v>
      </c>
      <c r="H1155" s="154" t="s">
        <v>472</v>
      </c>
      <c r="I1155" s="154" t="s">
        <v>472</v>
      </c>
      <c r="J1155" s="154"/>
    </row>
    <row r="1156" spans="1:10">
      <c r="A1156" s="164">
        <v>27157</v>
      </c>
      <c r="B1156" s="154" t="s">
        <v>472</v>
      </c>
      <c r="C1156" s="154">
        <v>7.0350000000000001</v>
      </c>
      <c r="D1156" s="154">
        <v>2.9005000000000001</v>
      </c>
      <c r="E1156" s="154">
        <v>3.0139999999999998</v>
      </c>
      <c r="F1156" s="154" t="s">
        <v>472</v>
      </c>
      <c r="G1156" s="154">
        <v>1.0375000000000001</v>
      </c>
      <c r="H1156" s="154" t="s">
        <v>472</v>
      </c>
      <c r="I1156" s="154" t="s">
        <v>472</v>
      </c>
      <c r="J1156" s="154"/>
    </row>
    <row r="1157" spans="1:10">
      <c r="A1157" s="164">
        <v>27158</v>
      </c>
      <c r="B1157" s="154" t="s">
        <v>472</v>
      </c>
      <c r="C1157" s="154">
        <v>7.0359999999999996</v>
      </c>
      <c r="D1157" s="154">
        <v>2.9</v>
      </c>
      <c r="E1157" s="154">
        <v>3.004</v>
      </c>
      <c r="F1157" s="154" t="s">
        <v>472</v>
      </c>
      <c r="G1157" s="154">
        <v>1.0425</v>
      </c>
      <c r="H1157" s="154" t="s">
        <v>472</v>
      </c>
      <c r="I1157" s="154" t="s">
        <v>472</v>
      </c>
      <c r="J1157" s="154"/>
    </row>
    <row r="1158" spans="1:10">
      <c r="A1158" s="164">
        <v>27159</v>
      </c>
      <c r="B1158" s="154" t="s">
        <v>472</v>
      </c>
      <c r="C1158" s="154">
        <v>6.9710000000000001</v>
      </c>
      <c r="D1158" s="154">
        <v>2.871</v>
      </c>
      <c r="E1158" s="154">
        <v>2.9820000000000002</v>
      </c>
      <c r="F1158" s="154" t="s">
        <v>472</v>
      </c>
      <c r="G1158" s="154">
        <v>1.0349999999999999</v>
      </c>
      <c r="H1158" s="154" t="s">
        <v>472</v>
      </c>
      <c r="I1158" s="154" t="s">
        <v>472</v>
      </c>
      <c r="J1158" s="154"/>
    </row>
    <row r="1159" spans="1:10">
      <c r="A1159" s="164">
        <v>27162</v>
      </c>
      <c r="B1159" s="154" t="s">
        <v>472</v>
      </c>
      <c r="C1159" s="154">
        <v>6.9039999999999999</v>
      </c>
      <c r="D1159" s="154">
        <v>2.8345000000000002</v>
      </c>
      <c r="E1159" s="154">
        <v>2.9474999999999998</v>
      </c>
      <c r="F1159" s="154" t="s">
        <v>472</v>
      </c>
      <c r="G1159" s="154">
        <v>1.02</v>
      </c>
      <c r="H1159" s="154" t="s">
        <v>472</v>
      </c>
      <c r="I1159" s="154" t="s">
        <v>472</v>
      </c>
      <c r="J1159" s="154"/>
    </row>
    <row r="1160" spans="1:10">
      <c r="A1160" s="164">
        <v>27163</v>
      </c>
      <c r="B1160" s="154" t="s">
        <v>472</v>
      </c>
      <c r="C1160" s="154">
        <v>6.7270000000000003</v>
      </c>
      <c r="D1160" s="154">
        <v>2.7850000000000001</v>
      </c>
      <c r="E1160" s="154">
        <v>2.8955000000000002</v>
      </c>
      <c r="F1160" s="154" t="s">
        <v>472</v>
      </c>
      <c r="G1160" s="154">
        <v>1</v>
      </c>
      <c r="H1160" s="154" t="s">
        <v>472</v>
      </c>
      <c r="I1160" s="154" t="s">
        <v>472</v>
      </c>
      <c r="J1160" s="154"/>
    </row>
    <row r="1161" spans="1:10">
      <c r="A1161" s="164">
        <v>27164</v>
      </c>
      <c r="B1161" s="154" t="s">
        <v>472</v>
      </c>
      <c r="C1161" s="154">
        <v>6.8570000000000002</v>
      </c>
      <c r="D1161" s="154">
        <v>2.84</v>
      </c>
      <c r="E1161" s="154">
        <v>2.9489999999999998</v>
      </c>
      <c r="F1161" s="154" t="s">
        <v>472</v>
      </c>
      <c r="G1161" s="154">
        <v>1.02</v>
      </c>
      <c r="H1161" s="154" t="s">
        <v>472</v>
      </c>
      <c r="I1161" s="154" t="s">
        <v>472</v>
      </c>
      <c r="J1161" s="154"/>
    </row>
    <row r="1162" spans="1:10">
      <c r="A1162" s="164">
        <v>27165</v>
      </c>
      <c r="B1162" s="154" t="s">
        <v>472</v>
      </c>
      <c r="C1162" s="154">
        <v>7.0205000000000002</v>
      </c>
      <c r="D1162" s="154">
        <v>2.948</v>
      </c>
      <c r="E1162" s="154">
        <v>3.0625</v>
      </c>
      <c r="F1162" s="154" t="s">
        <v>472</v>
      </c>
      <c r="G1162" s="154">
        <v>1.06</v>
      </c>
      <c r="H1162" s="154" t="s">
        <v>472</v>
      </c>
      <c r="I1162" s="154" t="s">
        <v>472</v>
      </c>
      <c r="J1162" s="154"/>
    </row>
    <row r="1163" spans="1:10">
      <c r="A1163" s="164">
        <v>27166</v>
      </c>
      <c r="B1163" s="154" t="s">
        <v>472</v>
      </c>
      <c r="C1163" s="154">
        <v>6.9414999999999996</v>
      </c>
      <c r="D1163" s="154">
        <v>2.875</v>
      </c>
      <c r="E1163" s="154">
        <v>2.9855</v>
      </c>
      <c r="F1163" s="154" t="s">
        <v>472</v>
      </c>
      <c r="G1163" s="154">
        <v>1.0349999999999999</v>
      </c>
      <c r="H1163" s="154" t="s">
        <v>472</v>
      </c>
      <c r="I1163" s="154" t="s">
        <v>472</v>
      </c>
      <c r="J1163" s="154"/>
    </row>
    <row r="1164" spans="1:10">
      <c r="A1164" s="164">
        <v>27169</v>
      </c>
      <c r="B1164" s="154" t="s">
        <v>472</v>
      </c>
      <c r="C1164" s="154">
        <v>6.97</v>
      </c>
      <c r="D1164" s="154">
        <v>2.8919999999999999</v>
      </c>
      <c r="E1164" s="154">
        <v>3.0019999999999998</v>
      </c>
      <c r="F1164" s="154" t="s">
        <v>472</v>
      </c>
      <c r="G1164" s="154">
        <v>1.0375000000000001</v>
      </c>
      <c r="H1164" s="154" t="s">
        <v>472</v>
      </c>
      <c r="I1164" s="154" t="s">
        <v>472</v>
      </c>
      <c r="J1164" s="154"/>
    </row>
    <row r="1165" spans="1:10">
      <c r="A1165" s="164">
        <v>27170</v>
      </c>
      <c r="B1165" s="154" t="s">
        <v>472</v>
      </c>
      <c r="C1165" s="154">
        <v>7.016</v>
      </c>
      <c r="D1165" s="154">
        <v>2.915</v>
      </c>
      <c r="E1165" s="154">
        <v>3.0259999999999998</v>
      </c>
      <c r="F1165" s="154" t="s">
        <v>472</v>
      </c>
      <c r="G1165" s="154">
        <v>1.05</v>
      </c>
      <c r="H1165" s="154" t="s">
        <v>472</v>
      </c>
      <c r="I1165" s="154" t="s">
        <v>472</v>
      </c>
      <c r="J1165" s="154"/>
    </row>
    <row r="1166" spans="1:10">
      <c r="A1166" s="164">
        <v>27171</v>
      </c>
      <c r="B1166" s="154" t="s">
        <v>472</v>
      </c>
      <c r="C1166" s="154">
        <v>6.97</v>
      </c>
      <c r="D1166" s="154">
        <v>2.8879999999999999</v>
      </c>
      <c r="E1166" s="154">
        <v>3.0009999999999999</v>
      </c>
      <c r="F1166" s="154" t="s">
        <v>472</v>
      </c>
      <c r="G1166" s="154">
        <v>1.0325</v>
      </c>
      <c r="H1166" s="154" t="s">
        <v>472</v>
      </c>
      <c r="I1166" s="154" t="s">
        <v>472</v>
      </c>
      <c r="J1166" s="154"/>
    </row>
    <row r="1167" spans="1:10">
      <c r="A1167" s="164">
        <v>27172</v>
      </c>
      <c r="B1167" s="154" t="s">
        <v>472</v>
      </c>
      <c r="C1167" s="154" t="s">
        <v>472</v>
      </c>
      <c r="D1167" s="154" t="s">
        <v>472</v>
      </c>
      <c r="E1167" s="154" t="s">
        <v>472</v>
      </c>
      <c r="F1167" s="154" t="s">
        <v>472</v>
      </c>
      <c r="G1167" s="154" t="s">
        <v>472</v>
      </c>
      <c r="H1167" s="154" t="s">
        <v>472</v>
      </c>
      <c r="I1167" s="154" t="s">
        <v>472</v>
      </c>
      <c r="J1167" s="154"/>
    </row>
    <row r="1168" spans="1:10">
      <c r="A1168" s="164">
        <v>27173</v>
      </c>
      <c r="B1168" s="154" t="s">
        <v>472</v>
      </c>
      <c r="C1168" s="154">
        <v>6.9580000000000002</v>
      </c>
      <c r="D1168" s="154">
        <v>2.8879999999999999</v>
      </c>
      <c r="E1168" s="154">
        <v>3.0059999999999998</v>
      </c>
      <c r="F1168" s="154" t="s">
        <v>472</v>
      </c>
      <c r="G1168" s="154">
        <v>1.03</v>
      </c>
      <c r="H1168" s="154" t="s">
        <v>472</v>
      </c>
      <c r="I1168" s="154" t="s">
        <v>472</v>
      </c>
      <c r="J1168" s="154"/>
    </row>
    <row r="1169" spans="1:10">
      <c r="A1169" s="164">
        <v>27176</v>
      </c>
      <c r="B1169" s="154" t="s">
        <v>472</v>
      </c>
      <c r="C1169" s="154" t="s">
        <v>472</v>
      </c>
      <c r="D1169" s="154">
        <v>2.9260000000000002</v>
      </c>
      <c r="E1169" s="154" t="s">
        <v>472</v>
      </c>
      <c r="F1169" s="154" t="s">
        <v>472</v>
      </c>
      <c r="G1169" s="154">
        <v>1.0475000000000001</v>
      </c>
      <c r="H1169" s="154" t="s">
        <v>472</v>
      </c>
      <c r="I1169" s="154" t="s">
        <v>472</v>
      </c>
      <c r="J1169" s="154"/>
    </row>
    <row r="1170" spans="1:10">
      <c r="A1170" s="164">
        <v>27177</v>
      </c>
      <c r="B1170" s="154" t="s">
        <v>472</v>
      </c>
      <c r="C1170" s="154">
        <v>7.0445000000000002</v>
      </c>
      <c r="D1170" s="154">
        <v>2.948</v>
      </c>
      <c r="E1170" s="154">
        <v>3.0665</v>
      </c>
      <c r="F1170" s="154" t="s">
        <v>472</v>
      </c>
      <c r="G1170" s="154">
        <v>1.0549999999999999</v>
      </c>
      <c r="H1170" s="154" t="s">
        <v>472</v>
      </c>
      <c r="I1170" s="154" t="s">
        <v>472</v>
      </c>
      <c r="J1170" s="154"/>
    </row>
    <row r="1171" spans="1:10">
      <c r="A1171" s="164">
        <v>27178</v>
      </c>
      <c r="B1171" s="154" t="s">
        <v>472</v>
      </c>
      <c r="C1171" s="154">
        <v>7.04</v>
      </c>
      <c r="D1171" s="154">
        <v>2.9409999999999998</v>
      </c>
      <c r="E1171" s="154">
        <v>3.0579999999999998</v>
      </c>
      <c r="F1171" s="154" t="s">
        <v>472</v>
      </c>
      <c r="G1171" s="154">
        <v>1.05</v>
      </c>
      <c r="H1171" s="154" t="s">
        <v>472</v>
      </c>
      <c r="I1171" s="154" t="s">
        <v>472</v>
      </c>
      <c r="J1171" s="154"/>
    </row>
    <row r="1172" spans="1:10">
      <c r="A1172" s="164">
        <v>27179</v>
      </c>
      <c r="B1172" s="154" t="s">
        <v>472</v>
      </c>
      <c r="C1172" s="154">
        <v>7.1630000000000003</v>
      </c>
      <c r="D1172" s="154">
        <v>2.9939999999999998</v>
      </c>
      <c r="E1172" s="154">
        <v>3.11</v>
      </c>
      <c r="F1172" s="154" t="s">
        <v>472</v>
      </c>
      <c r="G1172" s="154">
        <v>1.0649999999999999</v>
      </c>
      <c r="H1172" s="154" t="s">
        <v>472</v>
      </c>
      <c r="I1172" s="154" t="s">
        <v>472</v>
      </c>
      <c r="J1172" s="154"/>
    </row>
    <row r="1173" spans="1:10">
      <c r="A1173" s="164">
        <v>27180</v>
      </c>
      <c r="B1173" s="154" t="s">
        <v>472</v>
      </c>
      <c r="C1173" s="154">
        <v>7.1260000000000003</v>
      </c>
      <c r="D1173" s="154">
        <v>2.976</v>
      </c>
      <c r="E1173" s="154">
        <v>3.0935000000000001</v>
      </c>
      <c r="F1173" s="154" t="s">
        <v>472</v>
      </c>
      <c r="G1173" s="154">
        <v>1.0549999999999999</v>
      </c>
      <c r="H1173" s="154" t="s">
        <v>472</v>
      </c>
      <c r="I1173" s="154" t="s">
        <v>472</v>
      </c>
      <c r="J1173" s="154"/>
    </row>
    <row r="1174" spans="1:10">
      <c r="A1174" s="164">
        <v>27183</v>
      </c>
      <c r="B1174" s="154" t="s">
        <v>472</v>
      </c>
      <c r="C1174" s="154" t="s">
        <v>472</v>
      </c>
      <c r="D1174" s="154" t="s">
        <v>472</v>
      </c>
      <c r="E1174" s="154" t="s">
        <v>472</v>
      </c>
      <c r="F1174" s="154" t="s">
        <v>472</v>
      </c>
      <c r="G1174" s="154" t="s">
        <v>472</v>
      </c>
      <c r="H1174" s="154" t="s">
        <v>472</v>
      </c>
      <c r="I1174" s="154" t="s">
        <v>472</v>
      </c>
      <c r="J1174" s="154"/>
    </row>
    <row r="1175" spans="1:10">
      <c r="A1175" s="164">
        <v>27184</v>
      </c>
      <c r="B1175" s="154" t="s">
        <v>472</v>
      </c>
      <c r="C1175" s="154">
        <v>7.13</v>
      </c>
      <c r="D1175" s="154">
        <v>2.9729999999999999</v>
      </c>
      <c r="E1175" s="154">
        <v>3.0870000000000002</v>
      </c>
      <c r="F1175" s="154" t="s">
        <v>472</v>
      </c>
      <c r="G1175" s="154">
        <v>1.05</v>
      </c>
      <c r="H1175" s="154" t="s">
        <v>472</v>
      </c>
      <c r="I1175" s="154" t="s">
        <v>472</v>
      </c>
      <c r="J1175" s="154"/>
    </row>
    <row r="1176" spans="1:10">
      <c r="A1176" s="164">
        <v>27185</v>
      </c>
      <c r="B1176" s="154" t="s">
        <v>472</v>
      </c>
      <c r="C1176" s="154">
        <v>7.0964999999999998</v>
      </c>
      <c r="D1176" s="154">
        <v>2.9510000000000001</v>
      </c>
      <c r="E1176" s="154">
        <v>3.0655000000000001</v>
      </c>
      <c r="F1176" s="154" t="s">
        <v>472</v>
      </c>
      <c r="G1176" s="154">
        <v>1.0425</v>
      </c>
      <c r="H1176" s="154" t="s">
        <v>472</v>
      </c>
      <c r="I1176" s="154" t="s">
        <v>472</v>
      </c>
      <c r="J1176" s="154"/>
    </row>
    <row r="1177" spans="1:10">
      <c r="A1177" s="164">
        <v>27186</v>
      </c>
      <c r="B1177" s="154" t="s">
        <v>472</v>
      </c>
      <c r="C1177" s="154">
        <v>7.0869999999999997</v>
      </c>
      <c r="D1177" s="154">
        <v>2.9390000000000001</v>
      </c>
      <c r="E1177" s="154">
        <v>3.0485000000000002</v>
      </c>
      <c r="F1177" s="154" t="s">
        <v>472</v>
      </c>
      <c r="G1177" s="154">
        <v>1.04</v>
      </c>
      <c r="H1177" s="154" t="s">
        <v>472</v>
      </c>
      <c r="I1177" s="154" t="s">
        <v>472</v>
      </c>
      <c r="J1177" s="154"/>
    </row>
    <row r="1178" spans="1:10">
      <c r="A1178" s="164">
        <v>27187</v>
      </c>
      <c r="B1178" s="154" t="s">
        <v>472</v>
      </c>
      <c r="C1178" s="154">
        <v>7.0564999999999998</v>
      </c>
      <c r="D1178" s="154">
        <v>2.9355000000000002</v>
      </c>
      <c r="E1178" s="154">
        <v>3.0465</v>
      </c>
      <c r="F1178" s="154" t="s">
        <v>472</v>
      </c>
      <c r="G1178" s="154">
        <v>1.0375000000000001</v>
      </c>
      <c r="H1178" s="154" t="s">
        <v>472</v>
      </c>
      <c r="I1178" s="154" t="s">
        <v>472</v>
      </c>
      <c r="J1178" s="154"/>
    </row>
    <row r="1179" spans="1:10">
      <c r="A1179" s="164">
        <v>27190</v>
      </c>
      <c r="B1179" s="154" t="s">
        <v>472</v>
      </c>
      <c r="C1179" s="154">
        <v>7.0640000000000001</v>
      </c>
      <c r="D1179" s="154">
        <v>2.9449999999999998</v>
      </c>
      <c r="E1179" s="154">
        <v>3.0575000000000001</v>
      </c>
      <c r="F1179" s="154" t="s">
        <v>472</v>
      </c>
      <c r="G1179" s="154">
        <v>1.0425</v>
      </c>
      <c r="H1179" s="154" t="s">
        <v>472</v>
      </c>
      <c r="I1179" s="154" t="s">
        <v>472</v>
      </c>
      <c r="J1179" s="154"/>
    </row>
    <row r="1180" spans="1:10">
      <c r="A1180" s="164">
        <v>27191</v>
      </c>
      <c r="B1180" s="154" t="s">
        <v>472</v>
      </c>
      <c r="C1180" s="154">
        <v>7.18</v>
      </c>
      <c r="D1180" s="154">
        <v>3.0009999999999999</v>
      </c>
      <c r="E1180" s="154">
        <v>3.1095000000000002</v>
      </c>
      <c r="F1180" s="154" t="s">
        <v>472</v>
      </c>
      <c r="G1180" s="154">
        <v>1.0625</v>
      </c>
      <c r="H1180" s="154" t="s">
        <v>472</v>
      </c>
      <c r="I1180" s="154" t="s">
        <v>472</v>
      </c>
      <c r="J1180" s="154"/>
    </row>
    <row r="1181" spans="1:10">
      <c r="A1181" s="164">
        <v>27192</v>
      </c>
      <c r="B1181" s="154" t="s">
        <v>472</v>
      </c>
      <c r="C1181" s="154">
        <v>7.173</v>
      </c>
      <c r="D1181" s="154">
        <v>2.9925000000000002</v>
      </c>
      <c r="E1181" s="154">
        <v>3.0975000000000001</v>
      </c>
      <c r="F1181" s="154" t="s">
        <v>472</v>
      </c>
      <c r="G1181" s="154">
        <v>1.0549999999999999</v>
      </c>
      <c r="H1181" s="154" t="s">
        <v>472</v>
      </c>
      <c r="I1181" s="154" t="s">
        <v>472</v>
      </c>
      <c r="J1181" s="154"/>
    </row>
    <row r="1182" spans="1:10">
      <c r="A1182" s="164">
        <v>27193</v>
      </c>
      <c r="B1182" s="154" t="s">
        <v>472</v>
      </c>
      <c r="C1182" s="154">
        <v>7.202</v>
      </c>
      <c r="D1182" s="154">
        <v>3.008</v>
      </c>
      <c r="E1182" s="154">
        <v>3.1124999999999998</v>
      </c>
      <c r="F1182" s="154" t="s">
        <v>472</v>
      </c>
      <c r="G1182" s="154">
        <v>1.06</v>
      </c>
      <c r="H1182" s="154" t="s">
        <v>472</v>
      </c>
      <c r="I1182" s="154" t="s">
        <v>472</v>
      </c>
      <c r="J1182" s="154"/>
    </row>
    <row r="1183" spans="1:10">
      <c r="A1183" s="164">
        <v>27194</v>
      </c>
      <c r="B1183" s="154" t="s">
        <v>472</v>
      </c>
      <c r="C1183" s="154">
        <v>7.1479999999999997</v>
      </c>
      <c r="D1183" s="154">
        <v>2.9929999999999999</v>
      </c>
      <c r="E1183" s="154">
        <v>3.1004999999999998</v>
      </c>
      <c r="F1183" s="154" t="s">
        <v>472</v>
      </c>
      <c r="G1183" s="154">
        <v>1.05</v>
      </c>
      <c r="H1183" s="154" t="s">
        <v>472</v>
      </c>
      <c r="I1183" s="154" t="s">
        <v>472</v>
      </c>
      <c r="J1183" s="154"/>
    </row>
    <row r="1184" spans="1:10">
      <c r="A1184" s="164">
        <v>27197</v>
      </c>
      <c r="B1184" s="154" t="s">
        <v>472</v>
      </c>
      <c r="C1184" s="154">
        <v>7.1464999999999996</v>
      </c>
      <c r="D1184" s="154">
        <v>2.99</v>
      </c>
      <c r="E1184" s="154">
        <v>3.1015000000000001</v>
      </c>
      <c r="F1184" s="154" t="s">
        <v>472</v>
      </c>
      <c r="G1184" s="154">
        <v>1.0549999999999999</v>
      </c>
      <c r="H1184" s="154" t="s">
        <v>472</v>
      </c>
      <c r="I1184" s="154" t="s">
        <v>472</v>
      </c>
      <c r="J1184" s="154"/>
    </row>
    <row r="1185" spans="1:10">
      <c r="A1185" s="164">
        <v>27198</v>
      </c>
      <c r="B1185" s="154" t="s">
        <v>472</v>
      </c>
      <c r="C1185" s="154">
        <v>7.16</v>
      </c>
      <c r="D1185" s="154">
        <v>2.9995000000000003</v>
      </c>
      <c r="E1185" s="154">
        <v>3.1080000000000001</v>
      </c>
      <c r="F1185" s="154" t="s">
        <v>472</v>
      </c>
      <c r="G1185" s="154">
        <v>1.06</v>
      </c>
      <c r="H1185" s="154" t="s">
        <v>472</v>
      </c>
      <c r="I1185" s="154" t="s">
        <v>472</v>
      </c>
      <c r="J1185" s="154"/>
    </row>
    <row r="1186" spans="1:10">
      <c r="A1186" s="164">
        <v>27199</v>
      </c>
      <c r="B1186" s="154" t="s">
        <v>472</v>
      </c>
      <c r="C1186" s="154">
        <v>7.1449999999999996</v>
      </c>
      <c r="D1186" s="154">
        <v>2.9870000000000001</v>
      </c>
      <c r="E1186" s="154">
        <v>3.0910000000000002</v>
      </c>
      <c r="F1186" s="154" t="s">
        <v>472</v>
      </c>
      <c r="G1186" s="154">
        <v>1.0549999999999999</v>
      </c>
      <c r="H1186" s="154" t="s">
        <v>472</v>
      </c>
      <c r="I1186" s="154" t="s">
        <v>472</v>
      </c>
      <c r="J1186" s="154"/>
    </row>
    <row r="1187" spans="1:10">
      <c r="A1187" s="164">
        <v>27200</v>
      </c>
      <c r="B1187" s="154" t="s">
        <v>472</v>
      </c>
      <c r="C1187" s="154">
        <v>7.1509999999999998</v>
      </c>
      <c r="D1187" s="154">
        <v>2.996</v>
      </c>
      <c r="E1187" s="154">
        <v>3.0964999999999998</v>
      </c>
      <c r="F1187" s="154" t="s">
        <v>472</v>
      </c>
      <c r="G1187" s="154">
        <v>1.06</v>
      </c>
      <c r="H1187" s="154" t="s">
        <v>472</v>
      </c>
      <c r="I1187" s="154" t="s">
        <v>472</v>
      </c>
      <c r="J1187" s="154"/>
    </row>
    <row r="1188" spans="1:10">
      <c r="A1188" s="164">
        <v>27201</v>
      </c>
      <c r="B1188" s="154" t="s">
        <v>472</v>
      </c>
      <c r="C1188" s="154">
        <v>7.1704999999999997</v>
      </c>
      <c r="D1188" s="154">
        <v>3.0059999999999998</v>
      </c>
      <c r="E1188" s="154">
        <v>3.1030000000000002</v>
      </c>
      <c r="F1188" s="154" t="s">
        <v>472</v>
      </c>
      <c r="G1188" s="154">
        <v>1.0575000000000001</v>
      </c>
      <c r="H1188" s="154" t="s">
        <v>472</v>
      </c>
      <c r="I1188" s="154" t="s">
        <v>472</v>
      </c>
      <c r="J1188" s="154"/>
    </row>
    <row r="1189" spans="1:10">
      <c r="A1189" s="164">
        <v>27204</v>
      </c>
      <c r="B1189" s="154" t="s">
        <v>472</v>
      </c>
      <c r="C1189" s="154">
        <v>7.1544999999999996</v>
      </c>
      <c r="D1189" s="154">
        <v>3.0225</v>
      </c>
      <c r="E1189" s="154">
        <v>3.1150000000000002</v>
      </c>
      <c r="F1189" s="154" t="s">
        <v>472</v>
      </c>
      <c r="G1189" s="154">
        <v>1.0649999999999999</v>
      </c>
      <c r="H1189" s="154" t="s">
        <v>472</v>
      </c>
      <c r="I1189" s="154" t="s">
        <v>472</v>
      </c>
      <c r="J1189" s="154"/>
    </row>
    <row r="1190" spans="1:10">
      <c r="A1190" s="164">
        <v>27205</v>
      </c>
      <c r="B1190" s="154" t="s">
        <v>472</v>
      </c>
      <c r="C1190" s="154">
        <v>7.1589999999999998</v>
      </c>
      <c r="D1190" s="154">
        <v>3.04</v>
      </c>
      <c r="E1190" s="154">
        <v>3.1320000000000001</v>
      </c>
      <c r="F1190" s="154" t="s">
        <v>472</v>
      </c>
      <c r="G1190" s="154">
        <v>1.07</v>
      </c>
      <c r="H1190" s="154" t="s">
        <v>472</v>
      </c>
      <c r="I1190" s="154" t="s">
        <v>472</v>
      </c>
      <c r="J1190" s="154"/>
    </row>
    <row r="1191" spans="1:10">
      <c r="A1191" s="164">
        <v>27206</v>
      </c>
      <c r="B1191" s="154" t="s">
        <v>472</v>
      </c>
      <c r="C1191" s="154">
        <v>7.1475</v>
      </c>
      <c r="D1191" s="154">
        <v>3.0129999999999999</v>
      </c>
      <c r="E1191" s="154">
        <v>3.1105</v>
      </c>
      <c r="F1191" s="154" t="s">
        <v>472</v>
      </c>
      <c r="G1191" s="154">
        <v>1.0674999999999999</v>
      </c>
      <c r="H1191" s="154" t="s">
        <v>472</v>
      </c>
      <c r="I1191" s="154" t="s">
        <v>472</v>
      </c>
      <c r="J1191" s="154"/>
    </row>
    <row r="1192" spans="1:10">
      <c r="A1192" s="164">
        <v>27207</v>
      </c>
      <c r="B1192" s="154" t="s">
        <v>472</v>
      </c>
      <c r="C1192" s="154">
        <v>7.1875</v>
      </c>
      <c r="D1192" s="154">
        <v>3.0225</v>
      </c>
      <c r="E1192" s="154">
        <v>3.1145</v>
      </c>
      <c r="F1192" s="154" t="s">
        <v>472</v>
      </c>
      <c r="G1192" s="154">
        <v>1.0625</v>
      </c>
      <c r="H1192" s="154" t="s">
        <v>472</v>
      </c>
      <c r="I1192" s="154" t="s">
        <v>472</v>
      </c>
      <c r="J1192" s="154"/>
    </row>
    <row r="1193" spans="1:10">
      <c r="A1193" s="164">
        <v>27208</v>
      </c>
      <c r="B1193" s="154" t="s">
        <v>472</v>
      </c>
      <c r="C1193" s="154">
        <v>7.173</v>
      </c>
      <c r="D1193" s="154">
        <v>2.9975000000000001</v>
      </c>
      <c r="E1193" s="154">
        <v>3.0874999999999999</v>
      </c>
      <c r="F1193" s="154" t="s">
        <v>472</v>
      </c>
      <c r="G1193" s="154">
        <v>1.05</v>
      </c>
      <c r="H1193" s="154" t="s">
        <v>472</v>
      </c>
      <c r="I1193" s="154" t="s">
        <v>472</v>
      </c>
      <c r="J1193" s="154"/>
    </row>
    <row r="1194" spans="1:10">
      <c r="A1194" s="164">
        <v>27211</v>
      </c>
      <c r="B1194" s="154" t="s">
        <v>472</v>
      </c>
      <c r="C1194" s="154">
        <v>7.1604999999999999</v>
      </c>
      <c r="D1194" s="154">
        <v>3.0049999999999999</v>
      </c>
      <c r="E1194" s="154">
        <v>3.09</v>
      </c>
      <c r="F1194" s="154" t="s">
        <v>472</v>
      </c>
      <c r="G1194" s="154">
        <v>1.0525</v>
      </c>
      <c r="H1194" s="154" t="s">
        <v>472</v>
      </c>
      <c r="I1194" s="154" t="s">
        <v>472</v>
      </c>
      <c r="J1194" s="154"/>
    </row>
    <row r="1195" spans="1:10">
      <c r="A1195" s="164">
        <v>27212</v>
      </c>
      <c r="B1195" s="154" t="s">
        <v>472</v>
      </c>
      <c r="C1195" s="154">
        <v>7.1544999999999996</v>
      </c>
      <c r="D1195" s="154">
        <v>2.9969999999999999</v>
      </c>
      <c r="E1195" s="154">
        <v>3.08</v>
      </c>
      <c r="F1195" s="154" t="s">
        <v>472</v>
      </c>
      <c r="G1195" s="154">
        <v>1.05</v>
      </c>
      <c r="H1195" s="154" t="s">
        <v>472</v>
      </c>
      <c r="I1195" s="154" t="s">
        <v>472</v>
      </c>
      <c r="J1195" s="154"/>
    </row>
    <row r="1196" spans="1:10">
      <c r="A1196" s="164">
        <v>27213</v>
      </c>
      <c r="B1196" s="154" t="s">
        <v>472</v>
      </c>
      <c r="C1196" s="154">
        <v>7.1085000000000003</v>
      </c>
      <c r="D1196" s="154">
        <v>2.9675000000000002</v>
      </c>
      <c r="E1196" s="154">
        <v>3.05</v>
      </c>
      <c r="F1196" s="154" t="s">
        <v>472</v>
      </c>
      <c r="G1196" s="154">
        <v>1.03</v>
      </c>
      <c r="H1196" s="154" t="s">
        <v>472</v>
      </c>
      <c r="I1196" s="154" t="s">
        <v>472</v>
      </c>
      <c r="J1196" s="154"/>
    </row>
    <row r="1197" spans="1:10">
      <c r="A1197" s="164">
        <v>27214</v>
      </c>
      <c r="B1197" s="154" t="s">
        <v>472</v>
      </c>
      <c r="C1197" s="154">
        <v>7.1195000000000004</v>
      </c>
      <c r="D1197" s="154">
        <v>2.9769999999999999</v>
      </c>
      <c r="E1197" s="154">
        <v>3.05</v>
      </c>
      <c r="F1197" s="154" t="s">
        <v>472</v>
      </c>
      <c r="G1197" s="154">
        <v>1.04</v>
      </c>
      <c r="H1197" s="154" t="s">
        <v>472</v>
      </c>
      <c r="I1197" s="154" t="s">
        <v>472</v>
      </c>
      <c r="J1197" s="154"/>
    </row>
    <row r="1198" spans="1:10">
      <c r="A1198" s="164">
        <v>27215</v>
      </c>
      <c r="B1198" s="154" t="s">
        <v>472</v>
      </c>
      <c r="C1198" s="154">
        <v>7.11</v>
      </c>
      <c r="D1198" s="154">
        <v>2.9775</v>
      </c>
      <c r="E1198" s="154">
        <v>3.0550000000000002</v>
      </c>
      <c r="F1198" s="154" t="s">
        <v>472</v>
      </c>
      <c r="G1198" s="154">
        <v>1.0349999999999999</v>
      </c>
      <c r="H1198" s="154" t="s">
        <v>472</v>
      </c>
      <c r="I1198" s="154" t="s">
        <v>472</v>
      </c>
      <c r="J1198" s="154"/>
    </row>
    <row r="1199" spans="1:10">
      <c r="A1199" s="164">
        <v>27218</v>
      </c>
      <c r="B1199" s="154" t="s">
        <v>472</v>
      </c>
      <c r="C1199" s="154">
        <v>7.093</v>
      </c>
      <c r="D1199" s="154">
        <v>2.9675000000000002</v>
      </c>
      <c r="E1199" s="154">
        <v>3.0474999999999999</v>
      </c>
      <c r="F1199" s="154" t="s">
        <v>472</v>
      </c>
      <c r="G1199" s="154">
        <v>1.0309999999999999</v>
      </c>
      <c r="H1199" s="154" t="s">
        <v>472</v>
      </c>
      <c r="I1199" s="154" t="s">
        <v>472</v>
      </c>
      <c r="J1199" s="154"/>
    </row>
    <row r="1200" spans="1:10">
      <c r="A1200" s="164">
        <v>27219</v>
      </c>
      <c r="B1200" s="154" t="s">
        <v>472</v>
      </c>
      <c r="C1200" s="154">
        <v>7.1349999999999998</v>
      </c>
      <c r="D1200" s="154">
        <v>2.988</v>
      </c>
      <c r="E1200" s="154">
        <v>3.0674999999999999</v>
      </c>
      <c r="F1200" s="154" t="s">
        <v>472</v>
      </c>
      <c r="G1200" s="154">
        <v>1.0349999999999999</v>
      </c>
      <c r="H1200" s="154" t="s">
        <v>472</v>
      </c>
      <c r="I1200" s="154" t="s">
        <v>472</v>
      </c>
      <c r="J1200" s="154"/>
    </row>
    <row r="1201" spans="1:10">
      <c r="A1201" s="164">
        <v>27220</v>
      </c>
      <c r="B1201" s="154" t="s">
        <v>472</v>
      </c>
      <c r="C1201" s="154">
        <v>7.1395</v>
      </c>
      <c r="D1201" s="154">
        <v>2.99</v>
      </c>
      <c r="E1201" s="154">
        <v>3.07</v>
      </c>
      <c r="F1201" s="154" t="s">
        <v>472</v>
      </c>
      <c r="G1201" s="154">
        <v>1.03</v>
      </c>
      <c r="H1201" s="154" t="s">
        <v>472</v>
      </c>
      <c r="I1201" s="154" t="s">
        <v>472</v>
      </c>
      <c r="J1201" s="154"/>
    </row>
    <row r="1202" spans="1:10">
      <c r="A1202" s="164">
        <v>27221</v>
      </c>
      <c r="B1202" s="154" t="s">
        <v>472</v>
      </c>
      <c r="C1202" s="154">
        <v>7.1559999999999997</v>
      </c>
      <c r="D1202" s="154">
        <v>3.0005000000000002</v>
      </c>
      <c r="E1202" s="154">
        <v>3.0825</v>
      </c>
      <c r="F1202" s="154" t="s">
        <v>472</v>
      </c>
      <c r="G1202" s="154">
        <v>1.0249999999999999</v>
      </c>
      <c r="H1202" s="154" t="s">
        <v>472</v>
      </c>
      <c r="I1202" s="154" t="s">
        <v>472</v>
      </c>
      <c r="J1202" s="154"/>
    </row>
    <row r="1203" spans="1:10">
      <c r="A1203" s="164">
        <v>27222</v>
      </c>
      <c r="B1203" s="154" t="s">
        <v>472</v>
      </c>
      <c r="C1203" s="154">
        <v>7.1310000000000002</v>
      </c>
      <c r="D1203" s="154">
        <v>2.9925000000000002</v>
      </c>
      <c r="E1203" s="154">
        <v>3.07</v>
      </c>
      <c r="F1203" s="154" t="s">
        <v>472</v>
      </c>
      <c r="G1203" s="154">
        <v>1.0325</v>
      </c>
      <c r="H1203" s="154" t="s">
        <v>472</v>
      </c>
      <c r="I1203" s="154" t="s">
        <v>472</v>
      </c>
      <c r="J1203" s="154"/>
    </row>
    <row r="1204" spans="1:10">
      <c r="A1204" s="164">
        <v>27225</v>
      </c>
      <c r="B1204" s="154" t="s">
        <v>472</v>
      </c>
      <c r="C1204" s="154">
        <v>7.1040000000000001</v>
      </c>
      <c r="D1204" s="154">
        <v>2.9784999999999999</v>
      </c>
      <c r="E1204" s="154">
        <v>3.0525000000000002</v>
      </c>
      <c r="F1204" s="154" t="s">
        <v>472</v>
      </c>
      <c r="G1204" s="154">
        <v>1.03</v>
      </c>
      <c r="H1204" s="154" t="s">
        <v>472</v>
      </c>
      <c r="I1204" s="154" t="s">
        <v>472</v>
      </c>
      <c r="J1204" s="154"/>
    </row>
    <row r="1205" spans="1:10">
      <c r="A1205" s="164">
        <v>27226</v>
      </c>
      <c r="B1205" s="154" t="s">
        <v>472</v>
      </c>
      <c r="C1205" s="154">
        <v>7.0854999999999997</v>
      </c>
      <c r="D1205" s="154">
        <v>2.968</v>
      </c>
      <c r="E1205" s="154">
        <v>3.0350000000000001</v>
      </c>
      <c r="F1205" s="154" t="s">
        <v>472</v>
      </c>
      <c r="G1205" s="154">
        <v>1.0249999999999999</v>
      </c>
      <c r="H1205" s="154" t="s">
        <v>472</v>
      </c>
      <c r="I1205" s="154" t="s">
        <v>472</v>
      </c>
      <c r="J1205" s="154"/>
    </row>
    <row r="1206" spans="1:10">
      <c r="A1206" s="164">
        <v>27227</v>
      </c>
      <c r="B1206" s="154" t="s">
        <v>472</v>
      </c>
      <c r="C1206" s="154">
        <v>7.093</v>
      </c>
      <c r="D1206" s="154">
        <v>2.9710000000000001</v>
      </c>
      <c r="E1206" s="154">
        <v>3.0409999999999999</v>
      </c>
      <c r="F1206" s="154" t="s">
        <v>472</v>
      </c>
      <c r="G1206" s="154">
        <v>1.0245</v>
      </c>
      <c r="H1206" s="154" t="s">
        <v>472</v>
      </c>
      <c r="I1206" s="154" t="s">
        <v>472</v>
      </c>
      <c r="J1206" s="154"/>
    </row>
    <row r="1207" spans="1:10">
      <c r="A1207" s="164">
        <v>27228</v>
      </c>
      <c r="B1207" s="154" t="s">
        <v>472</v>
      </c>
      <c r="C1207" s="154">
        <v>7.0484999999999998</v>
      </c>
      <c r="D1207" s="154">
        <v>2.9489999999999998</v>
      </c>
      <c r="E1207" s="154">
        <v>3.012</v>
      </c>
      <c r="F1207" s="154" t="s">
        <v>472</v>
      </c>
      <c r="G1207" s="154">
        <v>1.0145</v>
      </c>
      <c r="H1207" s="154" t="s">
        <v>472</v>
      </c>
      <c r="I1207" s="154" t="s">
        <v>472</v>
      </c>
      <c r="J1207" s="154"/>
    </row>
    <row r="1208" spans="1:10">
      <c r="A1208" s="164">
        <v>27229</v>
      </c>
      <c r="B1208" s="154" t="s">
        <v>472</v>
      </c>
      <c r="C1208" s="154">
        <v>7.0620000000000003</v>
      </c>
      <c r="D1208" s="154">
        <v>2.9510000000000001</v>
      </c>
      <c r="E1208" s="154">
        <v>3.0110000000000001</v>
      </c>
      <c r="F1208" s="154" t="s">
        <v>472</v>
      </c>
      <c r="G1208" s="154">
        <v>1.0125</v>
      </c>
      <c r="H1208" s="154" t="s">
        <v>472</v>
      </c>
      <c r="I1208" s="154" t="s">
        <v>472</v>
      </c>
      <c r="J1208" s="154"/>
    </row>
    <row r="1209" spans="1:10">
      <c r="A1209" s="164">
        <v>27232</v>
      </c>
      <c r="B1209" s="154" t="s">
        <v>472</v>
      </c>
      <c r="C1209" s="154">
        <v>7.0265000000000004</v>
      </c>
      <c r="D1209" s="154">
        <v>2.9379999999999997</v>
      </c>
      <c r="E1209" s="154">
        <v>2.9980000000000002</v>
      </c>
      <c r="F1209" s="154" t="s">
        <v>472</v>
      </c>
      <c r="G1209" s="154">
        <v>1.0075000000000001</v>
      </c>
      <c r="H1209" s="154" t="s">
        <v>472</v>
      </c>
      <c r="I1209" s="154" t="s">
        <v>472</v>
      </c>
      <c r="J1209" s="154"/>
    </row>
    <row r="1210" spans="1:10">
      <c r="A1210" s="164">
        <v>27233</v>
      </c>
      <c r="B1210" s="154" t="s">
        <v>472</v>
      </c>
      <c r="C1210" s="154">
        <v>6.9889999999999999</v>
      </c>
      <c r="D1210" s="154">
        <v>2.9239999999999999</v>
      </c>
      <c r="E1210" s="154">
        <v>2.9859999999999998</v>
      </c>
      <c r="F1210" s="154" t="s">
        <v>472</v>
      </c>
      <c r="G1210" s="154">
        <v>0.99750000000000005</v>
      </c>
      <c r="H1210" s="154" t="s">
        <v>472</v>
      </c>
      <c r="I1210" s="154" t="s">
        <v>472</v>
      </c>
      <c r="J1210" s="154"/>
    </row>
    <row r="1211" spans="1:10">
      <c r="A1211" s="164">
        <v>27234</v>
      </c>
      <c r="B1211" s="154" t="s">
        <v>472</v>
      </c>
      <c r="C1211" s="154">
        <v>6.9820000000000002</v>
      </c>
      <c r="D1211" s="154">
        <v>2.9175</v>
      </c>
      <c r="E1211" s="154">
        <v>2.992</v>
      </c>
      <c r="F1211" s="154" t="s">
        <v>472</v>
      </c>
      <c r="G1211" s="154">
        <v>0.99250000000000005</v>
      </c>
      <c r="H1211" s="154" t="s">
        <v>472</v>
      </c>
      <c r="I1211" s="154" t="s">
        <v>472</v>
      </c>
      <c r="J1211" s="154"/>
    </row>
    <row r="1212" spans="1:10">
      <c r="A1212" s="164">
        <v>27235</v>
      </c>
      <c r="B1212" s="154" t="s">
        <v>472</v>
      </c>
      <c r="C1212" s="154">
        <v>6.9939999999999998</v>
      </c>
      <c r="D1212" s="154">
        <v>2.9249999999999998</v>
      </c>
      <c r="E1212" s="154">
        <v>3.0070000000000001</v>
      </c>
      <c r="F1212" s="154" t="s">
        <v>472</v>
      </c>
      <c r="G1212" s="154">
        <v>0.99250000000000005</v>
      </c>
      <c r="H1212" s="154" t="s">
        <v>472</v>
      </c>
      <c r="I1212" s="154" t="s">
        <v>472</v>
      </c>
      <c r="J1212" s="154"/>
    </row>
    <row r="1213" spans="1:10">
      <c r="A1213" s="164">
        <v>27236</v>
      </c>
      <c r="B1213" s="154" t="s">
        <v>472</v>
      </c>
      <c r="C1213" s="154">
        <v>7.0229999999999997</v>
      </c>
      <c r="D1213" s="154">
        <v>2.9370000000000003</v>
      </c>
      <c r="E1213" s="154">
        <v>3.0139999999999998</v>
      </c>
      <c r="F1213" s="154" t="s">
        <v>472</v>
      </c>
      <c r="G1213" s="154">
        <v>0.99250000000000005</v>
      </c>
      <c r="H1213" s="154" t="s">
        <v>472</v>
      </c>
      <c r="I1213" s="154" t="s">
        <v>472</v>
      </c>
      <c r="J1213" s="154"/>
    </row>
    <row r="1214" spans="1:10">
      <c r="A1214" s="164">
        <v>27239</v>
      </c>
      <c r="B1214" s="154" t="s">
        <v>472</v>
      </c>
      <c r="C1214" s="154">
        <v>7.0385</v>
      </c>
      <c r="D1214" s="154">
        <v>2.9409999999999998</v>
      </c>
      <c r="E1214" s="154">
        <v>3.0114999999999998</v>
      </c>
      <c r="F1214" s="154" t="s">
        <v>472</v>
      </c>
      <c r="G1214" s="154">
        <v>0.98250000000000004</v>
      </c>
      <c r="H1214" s="154" t="s">
        <v>472</v>
      </c>
      <c r="I1214" s="154" t="s">
        <v>472</v>
      </c>
      <c r="J1214" s="154"/>
    </row>
    <row r="1215" spans="1:10">
      <c r="A1215" s="164">
        <v>27240</v>
      </c>
      <c r="B1215" s="154" t="s">
        <v>472</v>
      </c>
      <c r="C1215" s="154">
        <v>7.0510000000000002</v>
      </c>
      <c r="D1215" s="154">
        <v>2.948</v>
      </c>
      <c r="E1215" s="154">
        <v>3.0129999999999999</v>
      </c>
      <c r="F1215" s="154" t="s">
        <v>472</v>
      </c>
      <c r="G1215" s="154">
        <v>0.98750000000000004</v>
      </c>
      <c r="H1215" s="154" t="s">
        <v>472</v>
      </c>
      <c r="I1215" s="154" t="s">
        <v>472</v>
      </c>
      <c r="J1215" s="154"/>
    </row>
    <row r="1216" spans="1:10">
      <c r="A1216" s="164">
        <v>27241</v>
      </c>
      <c r="B1216" s="154" t="s">
        <v>472</v>
      </c>
      <c r="C1216" s="154">
        <v>7.0640000000000001</v>
      </c>
      <c r="D1216" s="154">
        <v>2.9748000000000001</v>
      </c>
      <c r="E1216" s="154">
        <v>3.0390000000000001</v>
      </c>
      <c r="F1216" s="154" t="s">
        <v>472</v>
      </c>
      <c r="G1216" s="154">
        <v>0.99750000000000005</v>
      </c>
      <c r="H1216" s="154" t="s">
        <v>472</v>
      </c>
      <c r="I1216" s="154" t="s">
        <v>472</v>
      </c>
      <c r="J1216" s="154"/>
    </row>
    <row r="1217" spans="1:10">
      <c r="A1217" s="164">
        <v>27242</v>
      </c>
      <c r="B1217" s="154" t="s">
        <v>472</v>
      </c>
      <c r="C1217" s="154" t="s">
        <v>472</v>
      </c>
      <c r="D1217" s="154" t="s">
        <v>472</v>
      </c>
      <c r="E1217" s="154" t="s">
        <v>472</v>
      </c>
      <c r="F1217" s="154" t="s">
        <v>472</v>
      </c>
      <c r="G1217" s="154" t="s">
        <v>472</v>
      </c>
      <c r="H1217" s="154" t="s">
        <v>472</v>
      </c>
      <c r="I1217" s="154" t="s">
        <v>472</v>
      </c>
      <c r="J1217" s="154"/>
    </row>
    <row r="1218" spans="1:10">
      <c r="A1218" s="164">
        <v>27243</v>
      </c>
      <c r="B1218" s="154" t="s">
        <v>472</v>
      </c>
      <c r="C1218" s="154">
        <v>7.0505000000000004</v>
      </c>
      <c r="D1218" s="154">
        <v>2.9609999999999999</v>
      </c>
      <c r="E1218" s="154">
        <v>3.024</v>
      </c>
      <c r="F1218" s="154" t="s">
        <v>472</v>
      </c>
      <c r="G1218" s="154">
        <v>0.98250000000000004</v>
      </c>
      <c r="H1218" s="154" t="s">
        <v>472</v>
      </c>
      <c r="I1218" s="154" t="s">
        <v>472</v>
      </c>
      <c r="J1218" s="154"/>
    </row>
    <row r="1219" spans="1:10">
      <c r="A1219" s="164">
        <v>27246</v>
      </c>
      <c r="B1219" s="154" t="s">
        <v>472</v>
      </c>
      <c r="C1219" s="154">
        <v>7.0270000000000001</v>
      </c>
      <c r="D1219" s="154">
        <v>2.9489999999999998</v>
      </c>
      <c r="E1219" s="154">
        <v>3.012</v>
      </c>
      <c r="F1219" s="154" t="s">
        <v>472</v>
      </c>
      <c r="G1219" s="154">
        <v>0.97750000000000004</v>
      </c>
      <c r="H1219" s="154" t="s">
        <v>472</v>
      </c>
      <c r="I1219" s="154" t="s">
        <v>472</v>
      </c>
      <c r="J1219" s="154"/>
    </row>
    <row r="1220" spans="1:10">
      <c r="A1220" s="164">
        <v>27247</v>
      </c>
      <c r="B1220" s="154" t="s">
        <v>472</v>
      </c>
      <c r="C1220" s="154">
        <v>7.0015000000000001</v>
      </c>
      <c r="D1220" s="154">
        <v>2.9344999999999999</v>
      </c>
      <c r="E1220" s="154">
        <v>2.9984999999999999</v>
      </c>
      <c r="F1220" s="154" t="s">
        <v>472</v>
      </c>
      <c r="G1220" s="154">
        <v>0.97499999999999998</v>
      </c>
      <c r="H1220" s="154" t="s">
        <v>472</v>
      </c>
      <c r="I1220" s="154" t="s">
        <v>472</v>
      </c>
      <c r="J1220" s="154"/>
    </row>
    <row r="1221" spans="1:10">
      <c r="A1221" s="164">
        <v>27248</v>
      </c>
      <c r="B1221" s="154" t="s">
        <v>472</v>
      </c>
      <c r="C1221" s="154">
        <v>7.0330000000000004</v>
      </c>
      <c r="D1221" s="154">
        <v>2.9529999999999998</v>
      </c>
      <c r="E1221" s="154">
        <v>3.0190000000000001</v>
      </c>
      <c r="F1221" s="154" t="s">
        <v>472</v>
      </c>
      <c r="G1221" s="154">
        <v>0.97750000000000004</v>
      </c>
      <c r="H1221" s="154" t="s">
        <v>472</v>
      </c>
      <c r="I1221" s="154" t="s">
        <v>472</v>
      </c>
      <c r="J1221" s="154"/>
    </row>
    <row r="1222" spans="1:10">
      <c r="A1222" s="164">
        <v>27249</v>
      </c>
      <c r="B1222" s="154" t="s">
        <v>472</v>
      </c>
      <c r="C1222" s="154">
        <v>7.0425000000000004</v>
      </c>
      <c r="D1222" s="154">
        <v>2.9779999999999998</v>
      </c>
      <c r="E1222" s="154">
        <v>3.0514999999999999</v>
      </c>
      <c r="F1222" s="154" t="s">
        <v>472</v>
      </c>
      <c r="G1222" s="154">
        <v>0.98250000000000004</v>
      </c>
      <c r="H1222" s="154" t="s">
        <v>472</v>
      </c>
      <c r="I1222" s="154" t="s">
        <v>472</v>
      </c>
      <c r="J1222" s="154"/>
    </row>
    <row r="1223" spans="1:10">
      <c r="A1223" s="164">
        <v>27250</v>
      </c>
      <c r="B1223" s="154" t="s">
        <v>472</v>
      </c>
      <c r="C1223" s="154">
        <v>7.0225</v>
      </c>
      <c r="D1223" s="154">
        <v>2.9584999999999999</v>
      </c>
      <c r="E1223" s="154">
        <v>3.0305</v>
      </c>
      <c r="F1223" s="154" t="s">
        <v>472</v>
      </c>
      <c r="G1223" s="154">
        <v>0.97750000000000004</v>
      </c>
      <c r="H1223" s="154" t="s">
        <v>472</v>
      </c>
      <c r="I1223" s="154" t="s">
        <v>472</v>
      </c>
      <c r="J1223" s="154"/>
    </row>
    <row r="1224" spans="1:10">
      <c r="A1224" s="164">
        <v>27253</v>
      </c>
      <c r="B1224" s="154" t="s">
        <v>472</v>
      </c>
      <c r="C1224" s="154">
        <v>7.0145</v>
      </c>
      <c r="D1224" s="154">
        <v>2.9609999999999999</v>
      </c>
      <c r="E1224" s="154">
        <v>3.0305</v>
      </c>
      <c r="F1224" s="154" t="s">
        <v>472</v>
      </c>
      <c r="G1224" s="154">
        <v>0.97750000000000004</v>
      </c>
      <c r="H1224" s="154" t="s">
        <v>472</v>
      </c>
      <c r="I1224" s="154" t="s">
        <v>472</v>
      </c>
      <c r="J1224" s="154"/>
    </row>
    <row r="1225" spans="1:10">
      <c r="A1225" s="164">
        <v>27254</v>
      </c>
      <c r="B1225" s="154" t="s">
        <v>472</v>
      </c>
      <c r="C1225" s="154">
        <v>7.0585000000000004</v>
      </c>
      <c r="D1225" s="154">
        <v>2.9835000000000003</v>
      </c>
      <c r="E1225" s="154">
        <v>3.0485000000000002</v>
      </c>
      <c r="F1225" s="154" t="s">
        <v>472</v>
      </c>
      <c r="G1225" s="154">
        <v>0.98750000000000004</v>
      </c>
      <c r="H1225" s="154" t="s">
        <v>472</v>
      </c>
      <c r="I1225" s="154" t="s">
        <v>472</v>
      </c>
      <c r="J1225" s="154"/>
    </row>
    <row r="1226" spans="1:10">
      <c r="A1226" s="164">
        <v>27255</v>
      </c>
      <c r="B1226" s="154" t="s">
        <v>472</v>
      </c>
      <c r="C1226" s="154">
        <v>7.0259999999999998</v>
      </c>
      <c r="D1226" s="154">
        <v>2.9775</v>
      </c>
      <c r="E1226" s="154">
        <v>3.0459999999999998</v>
      </c>
      <c r="F1226" s="154" t="s">
        <v>472</v>
      </c>
      <c r="G1226" s="154">
        <v>0.98250000000000004</v>
      </c>
      <c r="H1226" s="154" t="s">
        <v>472</v>
      </c>
      <c r="I1226" s="154" t="s">
        <v>472</v>
      </c>
      <c r="J1226" s="154"/>
    </row>
    <row r="1227" spans="1:10">
      <c r="A1227" s="164">
        <v>27256</v>
      </c>
      <c r="B1227" s="154" t="s">
        <v>472</v>
      </c>
      <c r="C1227" s="154">
        <v>6.9874999999999998</v>
      </c>
      <c r="D1227" s="154">
        <v>2.972</v>
      </c>
      <c r="E1227" s="154">
        <v>3.04</v>
      </c>
      <c r="F1227" s="154" t="s">
        <v>472</v>
      </c>
      <c r="G1227" s="154">
        <v>0.98</v>
      </c>
      <c r="H1227" s="154" t="s">
        <v>472</v>
      </c>
      <c r="I1227" s="154" t="s">
        <v>472</v>
      </c>
      <c r="J1227" s="154"/>
    </row>
    <row r="1228" spans="1:10">
      <c r="A1228" s="164">
        <v>27257</v>
      </c>
      <c r="B1228" s="154" t="s">
        <v>472</v>
      </c>
      <c r="C1228" s="154">
        <v>6.9655000000000005</v>
      </c>
      <c r="D1228" s="154">
        <v>2.9790000000000001</v>
      </c>
      <c r="E1228" s="154">
        <v>3.0474999999999999</v>
      </c>
      <c r="F1228" s="154" t="s">
        <v>472</v>
      </c>
      <c r="G1228" s="154">
        <v>0.98250000000000004</v>
      </c>
      <c r="H1228" s="154" t="s">
        <v>472</v>
      </c>
      <c r="I1228" s="154" t="s">
        <v>472</v>
      </c>
      <c r="J1228" s="154"/>
    </row>
    <row r="1229" spans="1:10">
      <c r="A1229" s="164">
        <v>27260</v>
      </c>
      <c r="B1229" s="154" t="s">
        <v>472</v>
      </c>
      <c r="C1229" s="154">
        <v>6.9684999999999997</v>
      </c>
      <c r="D1229" s="154">
        <v>2.996</v>
      </c>
      <c r="E1229" s="154">
        <v>3.0609999999999999</v>
      </c>
      <c r="F1229" s="154" t="s">
        <v>472</v>
      </c>
      <c r="G1229" s="154">
        <v>0.98499999999999999</v>
      </c>
      <c r="H1229" s="154" t="s">
        <v>472</v>
      </c>
      <c r="I1229" s="154" t="s">
        <v>472</v>
      </c>
      <c r="J1229" s="154"/>
    </row>
    <row r="1230" spans="1:10">
      <c r="A1230" s="164">
        <v>27261</v>
      </c>
      <c r="B1230" s="154" t="s">
        <v>472</v>
      </c>
      <c r="C1230" s="154">
        <v>6.9695</v>
      </c>
      <c r="D1230" s="154">
        <v>3.0074999999999998</v>
      </c>
      <c r="E1230" s="154">
        <v>3.0724999999999998</v>
      </c>
      <c r="F1230" s="154" t="s">
        <v>472</v>
      </c>
      <c r="G1230" s="154">
        <v>0.99</v>
      </c>
      <c r="H1230" s="154" t="s">
        <v>472</v>
      </c>
      <c r="I1230" s="154" t="s">
        <v>472</v>
      </c>
      <c r="J1230" s="154"/>
    </row>
    <row r="1231" spans="1:10">
      <c r="A1231" s="164">
        <v>27262</v>
      </c>
      <c r="B1231" s="154" t="s">
        <v>472</v>
      </c>
      <c r="C1231" s="154">
        <v>6.9530000000000003</v>
      </c>
      <c r="D1231" s="154">
        <v>2.9874999999999998</v>
      </c>
      <c r="E1231" s="154">
        <v>3.0579999999999998</v>
      </c>
      <c r="F1231" s="154" t="s">
        <v>472</v>
      </c>
      <c r="G1231" s="154">
        <v>0.98499999999999999</v>
      </c>
      <c r="H1231" s="154" t="s">
        <v>472</v>
      </c>
      <c r="I1231" s="154" t="s">
        <v>472</v>
      </c>
      <c r="J1231" s="154"/>
    </row>
    <row r="1232" spans="1:10">
      <c r="A1232" s="164">
        <v>27263</v>
      </c>
      <c r="B1232" s="154" t="s">
        <v>472</v>
      </c>
      <c r="C1232" s="154">
        <v>6.9504999999999999</v>
      </c>
      <c r="D1232" s="154">
        <v>3.0009999999999999</v>
      </c>
      <c r="E1232" s="154">
        <v>3.0680000000000001</v>
      </c>
      <c r="F1232" s="154" t="s">
        <v>472</v>
      </c>
      <c r="G1232" s="154">
        <v>0.98750000000000004</v>
      </c>
      <c r="H1232" s="154" t="s">
        <v>472</v>
      </c>
      <c r="I1232" s="154" t="s">
        <v>472</v>
      </c>
      <c r="J1232" s="154"/>
    </row>
    <row r="1233" spans="1:10">
      <c r="A1233" s="164">
        <v>27264</v>
      </c>
      <c r="B1233" s="154" t="s">
        <v>472</v>
      </c>
      <c r="C1233" s="154">
        <v>6.9524999999999997</v>
      </c>
      <c r="D1233" s="154">
        <v>3.0055000000000001</v>
      </c>
      <c r="E1233" s="154">
        <v>3.0695000000000001</v>
      </c>
      <c r="F1233" s="154" t="s">
        <v>472</v>
      </c>
      <c r="G1233" s="154">
        <v>0.99</v>
      </c>
      <c r="H1233" s="154" t="s">
        <v>472</v>
      </c>
      <c r="I1233" s="154" t="s">
        <v>472</v>
      </c>
      <c r="J1233" s="154"/>
    </row>
    <row r="1234" spans="1:10">
      <c r="A1234" s="164">
        <v>27267</v>
      </c>
      <c r="B1234" s="154" t="s">
        <v>472</v>
      </c>
      <c r="C1234" s="154" t="s">
        <v>472</v>
      </c>
      <c r="D1234" s="154">
        <v>2.9939999999999998</v>
      </c>
      <c r="E1234" s="154" t="s">
        <v>472</v>
      </c>
      <c r="F1234" s="154" t="s">
        <v>472</v>
      </c>
      <c r="G1234" s="154">
        <v>0.98750000000000004</v>
      </c>
      <c r="H1234" s="154" t="s">
        <v>472</v>
      </c>
      <c r="I1234" s="154" t="s">
        <v>472</v>
      </c>
      <c r="J1234" s="154"/>
    </row>
    <row r="1235" spans="1:10">
      <c r="A1235" s="164">
        <v>27268</v>
      </c>
      <c r="B1235" s="154" t="s">
        <v>472</v>
      </c>
      <c r="C1235" s="154">
        <v>6.95</v>
      </c>
      <c r="D1235" s="154">
        <v>2.992</v>
      </c>
      <c r="E1235" s="154">
        <v>3.0470000000000002</v>
      </c>
      <c r="F1235" s="154" t="s">
        <v>472</v>
      </c>
      <c r="G1235" s="154">
        <v>0.98750000000000004</v>
      </c>
      <c r="H1235" s="154" t="s">
        <v>472</v>
      </c>
      <c r="I1235" s="154" t="s">
        <v>472</v>
      </c>
      <c r="J1235" s="154"/>
    </row>
    <row r="1236" spans="1:10">
      <c r="A1236" s="164">
        <v>27269</v>
      </c>
      <c r="B1236" s="154" t="s">
        <v>472</v>
      </c>
      <c r="C1236" s="154">
        <v>6.9509999999999996</v>
      </c>
      <c r="D1236" s="154">
        <v>3.0085000000000002</v>
      </c>
      <c r="E1236" s="154">
        <v>3.0539999999999998</v>
      </c>
      <c r="F1236" s="154" t="s">
        <v>472</v>
      </c>
      <c r="G1236" s="154">
        <v>0.99250000000000005</v>
      </c>
      <c r="H1236" s="154" t="s">
        <v>472</v>
      </c>
      <c r="I1236" s="154" t="s">
        <v>472</v>
      </c>
      <c r="J1236" s="154"/>
    </row>
    <row r="1237" spans="1:10">
      <c r="A1237" s="164">
        <v>27270</v>
      </c>
      <c r="B1237" s="154" t="s">
        <v>472</v>
      </c>
      <c r="C1237" s="154">
        <v>6.9480000000000004</v>
      </c>
      <c r="D1237" s="154">
        <v>2.9990000000000001</v>
      </c>
      <c r="E1237" s="154">
        <v>3.036</v>
      </c>
      <c r="F1237" s="154" t="s">
        <v>472</v>
      </c>
      <c r="G1237" s="154">
        <v>0.98750000000000004</v>
      </c>
      <c r="H1237" s="154" t="s">
        <v>472</v>
      </c>
      <c r="I1237" s="154" t="s">
        <v>472</v>
      </c>
      <c r="J1237" s="154"/>
    </row>
    <row r="1238" spans="1:10">
      <c r="A1238" s="164">
        <v>27271</v>
      </c>
      <c r="B1238" s="154" t="s">
        <v>472</v>
      </c>
      <c r="C1238" s="154">
        <v>6.968</v>
      </c>
      <c r="D1238" s="154">
        <v>3.008</v>
      </c>
      <c r="E1238" s="154">
        <v>3.048</v>
      </c>
      <c r="F1238" s="154" t="s">
        <v>472</v>
      </c>
      <c r="G1238" s="154">
        <v>0.99250000000000005</v>
      </c>
      <c r="H1238" s="154" t="s">
        <v>472</v>
      </c>
      <c r="I1238" s="154" t="s">
        <v>472</v>
      </c>
      <c r="J1238" s="154"/>
    </row>
    <row r="1239" spans="1:10">
      <c r="A1239" s="164">
        <v>27274</v>
      </c>
      <c r="B1239" s="154" t="s">
        <v>472</v>
      </c>
      <c r="C1239" s="154">
        <v>6.9734999999999996</v>
      </c>
      <c r="D1239" s="154">
        <v>3.0169999999999999</v>
      </c>
      <c r="E1239" s="154">
        <v>3.0535000000000001</v>
      </c>
      <c r="F1239" s="154" t="s">
        <v>472</v>
      </c>
      <c r="G1239" s="154">
        <v>0.995</v>
      </c>
      <c r="H1239" s="154" t="s">
        <v>472</v>
      </c>
      <c r="I1239" s="154" t="s">
        <v>472</v>
      </c>
      <c r="J1239" s="154"/>
    </row>
    <row r="1240" spans="1:10">
      <c r="A1240" s="164">
        <v>27275</v>
      </c>
      <c r="B1240" s="154" t="s">
        <v>472</v>
      </c>
      <c r="C1240" s="154">
        <v>6.9725000000000001</v>
      </c>
      <c r="D1240" s="154">
        <v>3.02</v>
      </c>
      <c r="E1240" s="154">
        <v>3.0550000000000002</v>
      </c>
      <c r="F1240" s="154" t="s">
        <v>472</v>
      </c>
      <c r="G1240" s="154">
        <v>0.99750000000000005</v>
      </c>
      <c r="H1240" s="154" t="s">
        <v>472</v>
      </c>
      <c r="I1240" s="154" t="s">
        <v>472</v>
      </c>
      <c r="J1240" s="154"/>
    </row>
    <row r="1241" spans="1:10">
      <c r="A1241" s="164">
        <v>27276</v>
      </c>
      <c r="B1241" s="154" t="s">
        <v>472</v>
      </c>
      <c r="C1241" s="154">
        <v>6.9495000000000005</v>
      </c>
      <c r="D1241" s="154">
        <v>3.0005000000000002</v>
      </c>
      <c r="E1241" s="154">
        <v>3.0430000000000001</v>
      </c>
      <c r="F1241" s="154" t="s">
        <v>472</v>
      </c>
      <c r="G1241" s="154">
        <v>0.99</v>
      </c>
      <c r="H1241" s="154" t="s">
        <v>472</v>
      </c>
      <c r="I1241" s="154" t="s">
        <v>472</v>
      </c>
      <c r="J1241" s="154"/>
    </row>
    <row r="1242" spans="1:10">
      <c r="A1242" s="164">
        <v>27277</v>
      </c>
      <c r="B1242" s="154" t="s">
        <v>472</v>
      </c>
      <c r="C1242" s="154">
        <v>6.9734999999999996</v>
      </c>
      <c r="D1242" s="154">
        <v>3.0154999999999998</v>
      </c>
      <c r="E1242" s="154">
        <v>3.0565000000000002</v>
      </c>
      <c r="F1242" s="154" t="s">
        <v>472</v>
      </c>
      <c r="G1242" s="154">
        <v>0.995</v>
      </c>
      <c r="H1242" s="154" t="s">
        <v>472</v>
      </c>
      <c r="I1242" s="154" t="s">
        <v>472</v>
      </c>
      <c r="J1242" s="154"/>
    </row>
    <row r="1243" spans="1:10">
      <c r="A1243" s="164">
        <v>27278</v>
      </c>
      <c r="B1243" s="154" t="s">
        <v>472</v>
      </c>
      <c r="C1243" s="154">
        <v>6.9615</v>
      </c>
      <c r="D1243" s="154">
        <v>3.0105</v>
      </c>
      <c r="E1243" s="154">
        <v>3.0505</v>
      </c>
      <c r="F1243" s="154" t="s">
        <v>472</v>
      </c>
      <c r="G1243" s="154">
        <v>0.995</v>
      </c>
      <c r="H1243" s="154" t="s">
        <v>472</v>
      </c>
      <c r="I1243" s="154" t="s">
        <v>472</v>
      </c>
      <c r="J1243" s="154"/>
    </row>
    <row r="1244" spans="1:10">
      <c r="A1244" s="164">
        <v>27281</v>
      </c>
      <c r="B1244" s="154" t="s">
        <v>472</v>
      </c>
      <c r="C1244" s="154">
        <v>6.9625000000000004</v>
      </c>
      <c r="D1244" s="154">
        <v>3.0135000000000001</v>
      </c>
      <c r="E1244" s="154">
        <v>3.0489999999999999</v>
      </c>
      <c r="F1244" s="154" t="s">
        <v>472</v>
      </c>
      <c r="G1244" s="154">
        <v>0.995</v>
      </c>
      <c r="H1244" s="154" t="s">
        <v>472</v>
      </c>
      <c r="I1244" s="154" t="s">
        <v>472</v>
      </c>
      <c r="J1244" s="154"/>
    </row>
    <row r="1245" spans="1:10">
      <c r="A1245" s="164">
        <v>27282</v>
      </c>
      <c r="B1245" s="154" t="s">
        <v>472</v>
      </c>
      <c r="C1245" s="154">
        <v>6.9619999999999997</v>
      </c>
      <c r="D1245" s="154">
        <v>3.0045000000000002</v>
      </c>
      <c r="E1245" s="154">
        <v>3.0449999999999999</v>
      </c>
      <c r="F1245" s="154" t="s">
        <v>472</v>
      </c>
      <c r="G1245" s="154">
        <v>0.99250000000000005</v>
      </c>
      <c r="H1245" s="154" t="s">
        <v>472</v>
      </c>
      <c r="I1245" s="154" t="s">
        <v>472</v>
      </c>
      <c r="J1245" s="154"/>
    </row>
    <row r="1246" spans="1:10">
      <c r="A1246" s="164">
        <v>27283</v>
      </c>
      <c r="B1246" s="154" t="s">
        <v>472</v>
      </c>
      <c r="C1246" s="154">
        <v>6.9729999999999999</v>
      </c>
      <c r="D1246" s="154">
        <v>3.01</v>
      </c>
      <c r="E1246" s="154">
        <v>3.0525000000000002</v>
      </c>
      <c r="F1246" s="154" t="s">
        <v>472</v>
      </c>
      <c r="G1246" s="154">
        <v>0.995</v>
      </c>
      <c r="H1246" s="154" t="s">
        <v>472</v>
      </c>
      <c r="I1246" s="154" t="s">
        <v>472</v>
      </c>
      <c r="J1246" s="154"/>
    </row>
    <row r="1247" spans="1:10">
      <c r="A1247" s="164">
        <v>27284</v>
      </c>
      <c r="B1247" s="154" t="s">
        <v>472</v>
      </c>
      <c r="C1247" s="154">
        <v>6.9749999999999996</v>
      </c>
      <c r="D1247" s="154">
        <v>3.012</v>
      </c>
      <c r="E1247" s="154">
        <v>3.048</v>
      </c>
      <c r="F1247" s="154" t="s">
        <v>472</v>
      </c>
      <c r="G1247" s="154">
        <v>1</v>
      </c>
      <c r="H1247" s="154" t="s">
        <v>472</v>
      </c>
      <c r="I1247" s="154" t="s">
        <v>472</v>
      </c>
      <c r="J1247" s="154"/>
    </row>
    <row r="1248" spans="1:10">
      <c r="A1248" s="164">
        <v>27285</v>
      </c>
      <c r="B1248" s="154" t="s">
        <v>472</v>
      </c>
      <c r="C1248" s="154">
        <v>6.9580000000000002</v>
      </c>
      <c r="D1248" s="154">
        <v>3.0034999999999998</v>
      </c>
      <c r="E1248" s="154">
        <v>3.0405000000000002</v>
      </c>
      <c r="F1248" s="154" t="s">
        <v>472</v>
      </c>
      <c r="G1248" s="154">
        <v>0.995</v>
      </c>
      <c r="H1248" s="154" t="s">
        <v>472</v>
      </c>
      <c r="I1248" s="154" t="s">
        <v>472</v>
      </c>
      <c r="J1248" s="154"/>
    </row>
    <row r="1249" spans="1:10">
      <c r="A1249" s="164">
        <v>27288</v>
      </c>
      <c r="B1249" s="154" t="s">
        <v>472</v>
      </c>
      <c r="C1249" s="154">
        <v>6.9554999999999998</v>
      </c>
      <c r="D1249" s="154">
        <v>3.0074999999999998</v>
      </c>
      <c r="E1249" s="154">
        <v>3.0465</v>
      </c>
      <c r="F1249" s="154" t="s">
        <v>472</v>
      </c>
      <c r="G1249" s="154">
        <v>1.0024999999999999</v>
      </c>
      <c r="H1249" s="154" t="s">
        <v>472</v>
      </c>
      <c r="I1249" s="154" t="s">
        <v>472</v>
      </c>
      <c r="J1249" s="154"/>
    </row>
    <row r="1250" spans="1:10">
      <c r="A1250" s="164">
        <v>27289</v>
      </c>
      <c r="B1250" s="154" t="s">
        <v>472</v>
      </c>
      <c r="C1250" s="154">
        <v>6.9364999999999997</v>
      </c>
      <c r="D1250" s="154">
        <v>2.9939999999999998</v>
      </c>
      <c r="E1250" s="154">
        <v>3.03</v>
      </c>
      <c r="F1250" s="154" t="s">
        <v>472</v>
      </c>
      <c r="G1250" s="154">
        <v>1.0075000000000001</v>
      </c>
      <c r="H1250" s="154" t="s">
        <v>472</v>
      </c>
      <c r="I1250" s="154" t="s">
        <v>472</v>
      </c>
      <c r="J1250" s="154"/>
    </row>
    <row r="1251" spans="1:10">
      <c r="A1251" s="164">
        <v>27290</v>
      </c>
      <c r="B1251" s="154" t="s">
        <v>472</v>
      </c>
      <c r="C1251" s="154">
        <v>6.9219999999999997</v>
      </c>
      <c r="D1251" s="154">
        <v>2.9824999999999999</v>
      </c>
      <c r="E1251" s="154">
        <v>3.0225</v>
      </c>
      <c r="F1251" s="154" t="s">
        <v>472</v>
      </c>
      <c r="G1251" s="154">
        <v>1.0024999999999999</v>
      </c>
      <c r="H1251" s="154" t="s">
        <v>472</v>
      </c>
      <c r="I1251" s="154" t="s">
        <v>472</v>
      </c>
      <c r="J1251" s="154"/>
    </row>
    <row r="1252" spans="1:10">
      <c r="A1252" s="164">
        <v>27291</v>
      </c>
      <c r="B1252" s="154" t="s">
        <v>472</v>
      </c>
      <c r="C1252" s="154">
        <v>6.9215</v>
      </c>
      <c r="D1252" s="154">
        <v>2.99</v>
      </c>
      <c r="E1252" s="154">
        <v>3.0259999999999998</v>
      </c>
      <c r="F1252" s="154" t="s">
        <v>472</v>
      </c>
      <c r="G1252" s="154">
        <v>1.0049999999999999</v>
      </c>
      <c r="H1252" s="154" t="s">
        <v>472</v>
      </c>
      <c r="I1252" s="154" t="s">
        <v>472</v>
      </c>
      <c r="J1252" s="154"/>
    </row>
    <row r="1253" spans="1:10">
      <c r="A1253" s="164">
        <v>27292</v>
      </c>
      <c r="B1253" s="154" t="s">
        <v>472</v>
      </c>
      <c r="C1253" s="154">
        <v>6.9379999999999997</v>
      </c>
      <c r="D1253" s="154">
        <v>3</v>
      </c>
      <c r="E1253" s="154">
        <v>3.0394999999999999</v>
      </c>
      <c r="F1253" s="154" t="s">
        <v>472</v>
      </c>
      <c r="G1253" s="154">
        <v>1.0125</v>
      </c>
      <c r="H1253" s="154" t="s">
        <v>472</v>
      </c>
      <c r="I1253" s="154" t="s">
        <v>472</v>
      </c>
      <c r="J1253" s="154"/>
    </row>
    <row r="1254" spans="1:10">
      <c r="A1254" s="164">
        <v>27295</v>
      </c>
      <c r="B1254" s="154" t="s">
        <v>472</v>
      </c>
      <c r="C1254" s="154">
        <v>6.9275000000000002</v>
      </c>
      <c r="D1254" s="154">
        <v>2.9954999999999998</v>
      </c>
      <c r="E1254" s="154">
        <v>3.0365000000000002</v>
      </c>
      <c r="F1254" s="154" t="s">
        <v>472</v>
      </c>
      <c r="G1254" s="154">
        <v>1.0135000000000001</v>
      </c>
      <c r="H1254" s="154" t="s">
        <v>472</v>
      </c>
      <c r="I1254" s="154" t="s">
        <v>472</v>
      </c>
      <c r="J1254" s="154"/>
    </row>
    <row r="1255" spans="1:10">
      <c r="A1255" s="164">
        <v>27296</v>
      </c>
      <c r="B1255" s="154" t="s">
        <v>472</v>
      </c>
      <c r="C1255" s="154">
        <v>6.915</v>
      </c>
      <c r="D1255" s="154">
        <v>2.9849999999999999</v>
      </c>
      <c r="E1255" s="154">
        <v>3.0350000000000001</v>
      </c>
      <c r="F1255" s="154" t="s">
        <v>472</v>
      </c>
      <c r="G1255" s="154">
        <v>1.0125</v>
      </c>
      <c r="H1255" s="154" t="s">
        <v>472</v>
      </c>
      <c r="I1255" s="154" t="s">
        <v>472</v>
      </c>
      <c r="J1255" s="154"/>
    </row>
    <row r="1256" spans="1:10">
      <c r="A1256" s="164">
        <v>27297</v>
      </c>
      <c r="B1256" s="154" t="s">
        <v>472</v>
      </c>
      <c r="C1256" s="154">
        <v>6.9115000000000002</v>
      </c>
      <c r="D1256" s="154">
        <v>2.9859999999999998</v>
      </c>
      <c r="E1256" s="154">
        <v>3.0369999999999999</v>
      </c>
      <c r="F1256" s="154" t="s">
        <v>472</v>
      </c>
      <c r="G1256" s="154">
        <v>1.0075000000000001</v>
      </c>
      <c r="H1256" s="154" t="s">
        <v>472</v>
      </c>
      <c r="I1256" s="154" t="s">
        <v>472</v>
      </c>
      <c r="J1256" s="154"/>
    </row>
    <row r="1257" spans="1:10">
      <c r="A1257" s="164">
        <v>27298</v>
      </c>
      <c r="B1257" s="154" t="s">
        <v>472</v>
      </c>
      <c r="C1257" s="154">
        <v>6.9020000000000001</v>
      </c>
      <c r="D1257" s="154">
        <v>2.9769999999999999</v>
      </c>
      <c r="E1257" s="154">
        <v>3.0285000000000002</v>
      </c>
      <c r="F1257" s="154" t="s">
        <v>472</v>
      </c>
      <c r="G1257" s="154">
        <v>0.99750000000000005</v>
      </c>
      <c r="H1257" s="154" t="s">
        <v>472</v>
      </c>
      <c r="I1257" s="154" t="s">
        <v>472</v>
      </c>
      <c r="J1257" s="154"/>
    </row>
    <row r="1258" spans="1:10">
      <c r="A1258" s="164">
        <v>27299</v>
      </c>
      <c r="B1258" s="154" t="s">
        <v>472</v>
      </c>
      <c r="C1258" s="154">
        <v>6.9190000000000005</v>
      </c>
      <c r="D1258" s="154">
        <v>2.9729999999999999</v>
      </c>
      <c r="E1258" s="154">
        <v>3.0185</v>
      </c>
      <c r="F1258" s="154" t="s">
        <v>472</v>
      </c>
      <c r="G1258" s="154">
        <v>1</v>
      </c>
      <c r="H1258" s="154" t="s">
        <v>472</v>
      </c>
      <c r="I1258" s="154" t="s">
        <v>472</v>
      </c>
      <c r="J1258" s="154"/>
    </row>
    <row r="1259" spans="1:10">
      <c r="A1259" s="164">
        <v>27302</v>
      </c>
      <c r="B1259" s="154" t="s">
        <v>472</v>
      </c>
      <c r="C1259" s="154">
        <v>6.8760000000000003</v>
      </c>
      <c r="D1259" s="154">
        <v>2.9459999999999997</v>
      </c>
      <c r="E1259" s="154">
        <v>2.9895</v>
      </c>
      <c r="F1259" s="154" t="s">
        <v>472</v>
      </c>
      <c r="G1259" s="154">
        <v>0.98499999999999999</v>
      </c>
      <c r="H1259" s="154" t="s">
        <v>472</v>
      </c>
      <c r="I1259" s="154" t="s">
        <v>472</v>
      </c>
      <c r="J1259" s="154"/>
    </row>
    <row r="1260" spans="1:10">
      <c r="A1260" s="164">
        <v>27303</v>
      </c>
      <c r="B1260" s="154" t="s">
        <v>472</v>
      </c>
      <c r="C1260" s="154">
        <v>6.8719999999999999</v>
      </c>
      <c r="D1260" s="154">
        <v>2.9424999999999999</v>
      </c>
      <c r="E1260" s="154">
        <v>2.9835000000000003</v>
      </c>
      <c r="F1260" s="154" t="s">
        <v>472</v>
      </c>
      <c r="G1260" s="154">
        <v>0.97750000000000004</v>
      </c>
      <c r="H1260" s="154" t="s">
        <v>472</v>
      </c>
      <c r="I1260" s="154" t="s">
        <v>472</v>
      </c>
      <c r="J1260" s="154"/>
    </row>
    <row r="1261" spans="1:10">
      <c r="A1261" s="164">
        <v>27304</v>
      </c>
      <c r="B1261" s="154" t="s">
        <v>472</v>
      </c>
      <c r="C1261" s="154">
        <v>6.8870000000000005</v>
      </c>
      <c r="D1261" s="154">
        <v>2.9474999999999998</v>
      </c>
      <c r="E1261" s="154">
        <v>2.996</v>
      </c>
      <c r="F1261" s="154" t="s">
        <v>472</v>
      </c>
      <c r="G1261" s="154">
        <v>0.98399999999999999</v>
      </c>
      <c r="H1261" s="154" t="s">
        <v>472</v>
      </c>
      <c r="I1261" s="154" t="s">
        <v>472</v>
      </c>
      <c r="J1261" s="154"/>
    </row>
    <row r="1262" spans="1:10">
      <c r="A1262" s="164">
        <v>27305</v>
      </c>
      <c r="B1262" s="154" t="s">
        <v>472</v>
      </c>
      <c r="C1262" s="154">
        <v>6.8780000000000001</v>
      </c>
      <c r="D1262" s="154">
        <v>2.9529999999999998</v>
      </c>
      <c r="E1262" s="154">
        <v>3</v>
      </c>
      <c r="F1262" s="154" t="s">
        <v>472</v>
      </c>
      <c r="G1262" s="154">
        <v>0.98399999999999999</v>
      </c>
      <c r="H1262" s="154" t="s">
        <v>472</v>
      </c>
      <c r="I1262" s="154" t="s">
        <v>472</v>
      </c>
      <c r="J1262" s="154"/>
    </row>
    <row r="1263" spans="1:10">
      <c r="A1263" s="164">
        <v>27306</v>
      </c>
      <c r="B1263" s="154" t="s">
        <v>472</v>
      </c>
      <c r="C1263" s="154">
        <v>6.8375000000000004</v>
      </c>
      <c r="D1263" s="154">
        <v>2.9384999999999999</v>
      </c>
      <c r="E1263" s="154">
        <v>2.9820000000000002</v>
      </c>
      <c r="F1263" s="154" t="s">
        <v>472</v>
      </c>
      <c r="G1263" s="154">
        <v>0.98250000000000004</v>
      </c>
      <c r="H1263" s="154" t="s">
        <v>472</v>
      </c>
      <c r="I1263" s="154" t="s">
        <v>472</v>
      </c>
      <c r="J1263" s="154"/>
    </row>
    <row r="1264" spans="1:10">
      <c r="A1264" s="164">
        <v>27309</v>
      </c>
      <c r="B1264" s="154" t="s">
        <v>472</v>
      </c>
      <c r="C1264" s="154">
        <v>6.8230000000000004</v>
      </c>
      <c r="D1264" s="154">
        <v>2.923</v>
      </c>
      <c r="E1264" s="154">
        <v>2.9699999999999998</v>
      </c>
      <c r="F1264" s="154" t="s">
        <v>472</v>
      </c>
      <c r="G1264" s="154">
        <v>0.97499999999999998</v>
      </c>
      <c r="H1264" s="154" t="s">
        <v>472</v>
      </c>
      <c r="I1264" s="154" t="s">
        <v>472</v>
      </c>
      <c r="J1264" s="154"/>
    </row>
    <row r="1265" spans="1:10">
      <c r="A1265" s="164">
        <v>27310</v>
      </c>
      <c r="B1265" s="154" t="s">
        <v>472</v>
      </c>
      <c r="C1265" s="154">
        <v>6.8405000000000005</v>
      </c>
      <c r="D1265" s="154">
        <v>2.9319999999999999</v>
      </c>
      <c r="E1265" s="154">
        <v>2.9859999999999998</v>
      </c>
      <c r="F1265" s="154" t="s">
        <v>472</v>
      </c>
      <c r="G1265" s="154">
        <v>0.97699999999999998</v>
      </c>
      <c r="H1265" s="154" t="s">
        <v>472</v>
      </c>
      <c r="I1265" s="154" t="s">
        <v>472</v>
      </c>
      <c r="J1265" s="154"/>
    </row>
    <row r="1266" spans="1:10">
      <c r="A1266" s="164">
        <v>27311</v>
      </c>
      <c r="B1266" s="154" t="s">
        <v>472</v>
      </c>
      <c r="C1266" s="154">
        <v>6.8120000000000003</v>
      </c>
      <c r="D1266" s="154">
        <v>2.9140000000000001</v>
      </c>
      <c r="E1266" s="154">
        <v>2.9765000000000001</v>
      </c>
      <c r="F1266" s="154" t="s">
        <v>472</v>
      </c>
      <c r="G1266" s="154">
        <v>0.97699999999999998</v>
      </c>
      <c r="H1266" s="154" t="s">
        <v>472</v>
      </c>
      <c r="I1266" s="154" t="s">
        <v>472</v>
      </c>
      <c r="J1266" s="154"/>
    </row>
    <row r="1267" spans="1:10">
      <c r="A1267" s="164">
        <v>27312</v>
      </c>
      <c r="B1267" s="154" t="s">
        <v>472</v>
      </c>
      <c r="C1267" s="154">
        <v>6.7975000000000003</v>
      </c>
      <c r="D1267" s="154">
        <v>2.9210000000000003</v>
      </c>
      <c r="E1267" s="154">
        <v>2.98</v>
      </c>
      <c r="F1267" s="154" t="s">
        <v>472</v>
      </c>
      <c r="G1267" s="154">
        <v>0.97799999999999998</v>
      </c>
      <c r="H1267" s="154" t="s">
        <v>472</v>
      </c>
      <c r="I1267" s="154" t="s">
        <v>472</v>
      </c>
      <c r="J1267" s="154"/>
    </row>
    <row r="1268" spans="1:10">
      <c r="A1268" s="164">
        <v>27313</v>
      </c>
      <c r="B1268" s="154" t="s">
        <v>472</v>
      </c>
      <c r="C1268" s="154">
        <v>6.8085000000000004</v>
      </c>
      <c r="D1268" s="154">
        <v>2.919</v>
      </c>
      <c r="E1268" s="154">
        <v>2.9699999999999998</v>
      </c>
      <c r="F1268" s="154" t="s">
        <v>472</v>
      </c>
      <c r="G1268" s="154">
        <v>0.97799999999999998</v>
      </c>
      <c r="H1268" s="154" t="s">
        <v>472</v>
      </c>
      <c r="I1268" s="154" t="s">
        <v>472</v>
      </c>
      <c r="J1268" s="154"/>
    </row>
    <row r="1269" spans="1:10">
      <c r="A1269" s="164">
        <v>27316</v>
      </c>
      <c r="B1269" s="154" t="s">
        <v>472</v>
      </c>
      <c r="C1269" s="154">
        <v>6.8164999999999996</v>
      </c>
      <c r="D1269" s="154">
        <v>2.9210000000000003</v>
      </c>
      <c r="E1269" s="154">
        <v>2.972</v>
      </c>
      <c r="F1269" s="154" t="s">
        <v>472</v>
      </c>
      <c r="G1269" s="154">
        <v>0.97499999999999998</v>
      </c>
      <c r="H1269" s="154" t="s">
        <v>472</v>
      </c>
      <c r="I1269" s="154" t="s">
        <v>472</v>
      </c>
      <c r="J1269" s="154"/>
    </row>
    <row r="1270" spans="1:10">
      <c r="A1270" s="164">
        <v>27317</v>
      </c>
      <c r="B1270" s="154" t="s">
        <v>472</v>
      </c>
      <c r="C1270" s="154">
        <v>6.7765000000000004</v>
      </c>
      <c r="D1270" s="154">
        <v>2.9115000000000002</v>
      </c>
      <c r="E1270" s="154">
        <v>2.9634999999999998</v>
      </c>
      <c r="F1270" s="154" t="s">
        <v>472</v>
      </c>
      <c r="G1270" s="154">
        <v>0.97</v>
      </c>
      <c r="H1270" s="154" t="s">
        <v>472</v>
      </c>
      <c r="I1270" s="154" t="s">
        <v>472</v>
      </c>
      <c r="J1270" s="154"/>
    </row>
    <row r="1271" spans="1:10">
      <c r="A1271" s="164">
        <v>27318</v>
      </c>
      <c r="B1271" s="154" t="s">
        <v>472</v>
      </c>
      <c r="C1271" s="154">
        <v>6.7874999999999996</v>
      </c>
      <c r="D1271" s="154">
        <v>2.9115000000000002</v>
      </c>
      <c r="E1271" s="154">
        <v>2.9670000000000001</v>
      </c>
      <c r="F1271" s="154" t="s">
        <v>472</v>
      </c>
      <c r="G1271" s="154">
        <v>0.97499999999999998</v>
      </c>
      <c r="H1271" s="154" t="s">
        <v>472</v>
      </c>
      <c r="I1271" s="154" t="s">
        <v>472</v>
      </c>
      <c r="J1271" s="154"/>
    </row>
    <row r="1272" spans="1:10">
      <c r="A1272" s="164">
        <v>27319</v>
      </c>
      <c r="B1272" s="154" t="s">
        <v>472</v>
      </c>
      <c r="C1272" s="154">
        <v>6.7465000000000002</v>
      </c>
      <c r="D1272" s="154">
        <v>2.89</v>
      </c>
      <c r="E1272" s="154">
        <v>2.9424999999999999</v>
      </c>
      <c r="F1272" s="154" t="s">
        <v>472</v>
      </c>
      <c r="G1272" s="154">
        <v>0.96699999999999997</v>
      </c>
      <c r="H1272" s="154" t="s">
        <v>472</v>
      </c>
      <c r="I1272" s="154" t="s">
        <v>472</v>
      </c>
      <c r="J1272" s="154"/>
    </row>
    <row r="1273" spans="1:10">
      <c r="A1273" s="164">
        <v>27320</v>
      </c>
      <c r="B1273" s="154" t="s">
        <v>472</v>
      </c>
      <c r="C1273" s="154">
        <v>6.7294999999999998</v>
      </c>
      <c r="D1273" s="154">
        <v>2.8855</v>
      </c>
      <c r="E1273" s="154">
        <v>2.9370000000000003</v>
      </c>
      <c r="F1273" s="154" t="s">
        <v>472</v>
      </c>
      <c r="G1273" s="154">
        <v>0.96499999999999997</v>
      </c>
      <c r="H1273" s="154" t="s">
        <v>472</v>
      </c>
      <c r="I1273" s="154" t="s">
        <v>472</v>
      </c>
      <c r="J1273" s="154"/>
    </row>
    <row r="1274" spans="1:10">
      <c r="A1274" s="164">
        <v>27323</v>
      </c>
      <c r="B1274" s="154" t="s">
        <v>472</v>
      </c>
      <c r="C1274" s="154">
        <v>6.7234999999999996</v>
      </c>
      <c r="D1274" s="154">
        <v>2.8820000000000001</v>
      </c>
      <c r="E1274" s="154">
        <v>2.9319999999999999</v>
      </c>
      <c r="F1274" s="154" t="s">
        <v>472</v>
      </c>
      <c r="G1274" s="154">
        <v>0.95899999999999996</v>
      </c>
      <c r="H1274" s="154" t="s">
        <v>472</v>
      </c>
      <c r="I1274" s="154" t="s">
        <v>472</v>
      </c>
      <c r="J1274" s="154"/>
    </row>
    <row r="1275" spans="1:10">
      <c r="A1275" s="164">
        <v>27324</v>
      </c>
      <c r="B1275" s="154" t="s">
        <v>472</v>
      </c>
      <c r="C1275" s="154">
        <v>6.7244999999999999</v>
      </c>
      <c r="D1275" s="154">
        <v>2.8864999999999998</v>
      </c>
      <c r="E1275" s="154">
        <v>2.9319999999999999</v>
      </c>
      <c r="F1275" s="154" t="s">
        <v>472</v>
      </c>
      <c r="G1275" s="154">
        <v>0.96299999999999997</v>
      </c>
      <c r="H1275" s="154" t="s">
        <v>472</v>
      </c>
      <c r="I1275" s="154" t="s">
        <v>472</v>
      </c>
      <c r="J1275" s="154"/>
    </row>
    <row r="1276" spans="1:10">
      <c r="A1276" s="164">
        <v>27325</v>
      </c>
      <c r="B1276" s="154" t="s">
        <v>472</v>
      </c>
      <c r="C1276" s="154">
        <v>6.6769999999999996</v>
      </c>
      <c r="D1276" s="154">
        <v>2.8824999999999998</v>
      </c>
      <c r="E1276" s="154">
        <v>2.9104999999999999</v>
      </c>
      <c r="F1276" s="154" t="s">
        <v>472</v>
      </c>
      <c r="G1276" s="154">
        <v>0.95399999999999996</v>
      </c>
      <c r="H1276" s="154" t="s">
        <v>472</v>
      </c>
      <c r="I1276" s="154" t="s">
        <v>472</v>
      </c>
      <c r="J1276" s="154"/>
    </row>
    <row r="1277" spans="1:10">
      <c r="A1277" s="164">
        <v>27326</v>
      </c>
      <c r="B1277" s="154" t="s">
        <v>472</v>
      </c>
      <c r="C1277" s="154">
        <v>6.6675000000000004</v>
      </c>
      <c r="D1277" s="154">
        <v>2.8609999999999998</v>
      </c>
      <c r="E1277" s="154">
        <v>2.9064999999999999</v>
      </c>
      <c r="F1277" s="154" t="s">
        <v>472</v>
      </c>
      <c r="G1277" s="154">
        <v>0.95350000000000001</v>
      </c>
      <c r="H1277" s="154" t="s">
        <v>472</v>
      </c>
      <c r="I1277" s="154" t="s">
        <v>472</v>
      </c>
      <c r="J1277" s="154"/>
    </row>
    <row r="1278" spans="1:10">
      <c r="A1278" s="164">
        <v>27327</v>
      </c>
      <c r="B1278" s="154" t="s">
        <v>472</v>
      </c>
      <c r="C1278" s="154">
        <v>6.6395</v>
      </c>
      <c r="D1278" s="154">
        <v>2.847</v>
      </c>
      <c r="E1278" s="154">
        <v>2.8944999999999999</v>
      </c>
      <c r="F1278" s="154" t="s">
        <v>472</v>
      </c>
      <c r="G1278" s="154">
        <v>0.94899999999999995</v>
      </c>
      <c r="H1278" s="154" t="s">
        <v>472</v>
      </c>
      <c r="I1278" s="154" t="s">
        <v>472</v>
      </c>
      <c r="J1278" s="154"/>
    </row>
    <row r="1279" spans="1:10">
      <c r="A1279" s="164">
        <v>27330</v>
      </c>
      <c r="B1279" s="154" t="s">
        <v>472</v>
      </c>
      <c r="C1279" s="154">
        <v>6.6505000000000001</v>
      </c>
      <c r="D1279" s="154">
        <v>2.8519999999999999</v>
      </c>
      <c r="E1279" s="154">
        <v>2.899</v>
      </c>
      <c r="F1279" s="154" t="s">
        <v>472</v>
      </c>
      <c r="G1279" s="154">
        <v>0.95</v>
      </c>
      <c r="H1279" s="154" t="s">
        <v>472</v>
      </c>
      <c r="I1279" s="154" t="s">
        <v>472</v>
      </c>
      <c r="J1279" s="154"/>
    </row>
    <row r="1280" spans="1:10">
      <c r="A1280" s="164">
        <v>27331</v>
      </c>
      <c r="B1280" s="154" t="s">
        <v>472</v>
      </c>
      <c r="C1280" s="154">
        <v>6.6429999999999998</v>
      </c>
      <c r="D1280" s="154">
        <v>2.847</v>
      </c>
      <c r="E1280" s="154">
        <v>2.8935</v>
      </c>
      <c r="F1280" s="154" t="s">
        <v>472</v>
      </c>
      <c r="G1280" s="154">
        <v>0.94899999999999995</v>
      </c>
      <c r="H1280" s="154" t="s">
        <v>472</v>
      </c>
      <c r="I1280" s="154" t="s">
        <v>472</v>
      </c>
      <c r="J1280" s="154"/>
    </row>
    <row r="1281" spans="1:10">
      <c r="A1281" s="164">
        <v>27332</v>
      </c>
      <c r="B1281" s="154" t="s">
        <v>472</v>
      </c>
      <c r="C1281" s="154">
        <v>6.6710000000000003</v>
      </c>
      <c r="D1281" s="154">
        <v>2.8559999999999999</v>
      </c>
      <c r="E1281" s="154">
        <v>2.9009999999999998</v>
      </c>
      <c r="F1281" s="154" t="s">
        <v>472</v>
      </c>
      <c r="G1281" s="154">
        <v>0.95350000000000001</v>
      </c>
      <c r="H1281" s="154" t="s">
        <v>472</v>
      </c>
      <c r="I1281" s="154" t="s">
        <v>472</v>
      </c>
      <c r="J1281" s="154"/>
    </row>
    <row r="1282" spans="1:10">
      <c r="A1282" s="164">
        <v>27333</v>
      </c>
      <c r="B1282" s="154" t="s">
        <v>472</v>
      </c>
      <c r="C1282" s="154">
        <v>6.6965000000000003</v>
      </c>
      <c r="D1282" s="154">
        <v>2.8694999999999999</v>
      </c>
      <c r="E1282" s="154">
        <v>2.9144999999999999</v>
      </c>
      <c r="F1282" s="154" t="s">
        <v>472</v>
      </c>
      <c r="G1282" s="154">
        <v>0.95699999999999996</v>
      </c>
      <c r="H1282" s="154" t="s">
        <v>472</v>
      </c>
      <c r="I1282" s="154" t="s">
        <v>472</v>
      </c>
      <c r="J1282" s="154"/>
    </row>
    <row r="1283" spans="1:10">
      <c r="A1283" s="164">
        <v>27334</v>
      </c>
      <c r="B1283" s="154" t="s">
        <v>472</v>
      </c>
      <c r="C1283" s="154">
        <v>6.6859999999999999</v>
      </c>
      <c r="D1283" s="154">
        <v>2.8620000000000001</v>
      </c>
      <c r="E1283" s="154">
        <v>2.9055</v>
      </c>
      <c r="F1283" s="154" t="s">
        <v>472</v>
      </c>
      <c r="G1283" s="154">
        <v>0.95499999999999996</v>
      </c>
      <c r="H1283" s="154" t="s">
        <v>472</v>
      </c>
      <c r="I1283" s="154" t="s">
        <v>472</v>
      </c>
      <c r="J1283" s="154"/>
    </row>
    <row r="1284" spans="1:10">
      <c r="A1284" s="164">
        <v>27337</v>
      </c>
      <c r="B1284" s="154" t="s">
        <v>472</v>
      </c>
      <c r="C1284" s="154">
        <v>6.657</v>
      </c>
      <c r="D1284" s="154">
        <v>2.8410000000000002</v>
      </c>
      <c r="E1284" s="154">
        <v>2.8855</v>
      </c>
      <c r="F1284" s="154" t="s">
        <v>472</v>
      </c>
      <c r="G1284" s="154">
        <v>0.94499999999999995</v>
      </c>
      <c r="H1284" s="154" t="s">
        <v>472</v>
      </c>
      <c r="I1284" s="154" t="s">
        <v>472</v>
      </c>
      <c r="J1284" s="154"/>
    </row>
    <row r="1285" spans="1:10">
      <c r="A1285" s="164">
        <v>27338</v>
      </c>
      <c r="B1285" s="154" t="s">
        <v>472</v>
      </c>
      <c r="C1285" s="154">
        <v>6.6260000000000003</v>
      </c>
      <c r="D1285" s="154">
        <v>2.8220000000000001</v>
      </c>
      <c r="E1285" s="154">
        <v>2.8665000000000003</v>
      </c>
      <c r="F1285" s="154" t="s">
        <v>472</v>
      </c>
      <c r="G1285" s="154">
        <v>0.93799999999999994</v>
      </c>
      <c r="H1285" s="154" t="s">
        <v>472</v>
      </c>
      <c r="I1285" s="154" t="s">
        <v>472</v>
      </c>
      <c r="J1285" s="154"/>
    </row>
    <row r="1286" spans="1:10">
      <c r="A1286" s="164">
        <v>27339</v>
      </c>
      <c r="B1286" s="154" t="s">
        <v>472</v>
      </c>
      <c r="C1286" s="154">
        <v>6.6289999999999996</v>
      </c>
      <c r="D1286" s="154">
        <v>2.8260000000000001</v>
      </c>
      <c r="E1286" s="154">
        <v>2.871</v>
      </c>
      <c r="F1286" s="154" t="s">
        <v>472</v>
      </c>
      <c r="G1286" s="154">
        <v>0.94099999999999995</v>
      </c>
      <c r="H1286" s="154" t="s">
        <v>472</v>
      </c>
      <c r="I1286" s="154" t="s">
        <v>472</v>
      </c>
      <c r="J1286" s="154"/>
    </row>
    <row r="1287" spans="1:10">
      <c r="A1287" s="164">
        <v>27340</v>
      </c>
      <c r="B1287" s="154" t="s">
        <v>472</v>
      </c>
      <c r="C1287" s="154">
        <v>6.6029999999999998</v>
      </c>
      <c r="D1287" s="154">
        <v>2.8109999999999999</v>
      </c>
      <c r="E1287" s="154">
        <v>2.85</v>
      </c>
      <c r="F1287" s="154" t="s">
        <v>472</v>
      </c>
      <c r="G1287" s="154">
        <v>0.93700000000000006</v>
      </c>
      <c r="H1287" s="154" t="s">
        <v>472</v>
      </c>
      <c r="I1287" s="154" t="s">
        <v>472</v>
      </c>
      <c r="J1287" s="154"/>
    </row>
    <row r="1288" spans="1:10">
      <c r="A1288" s="164">
        <v>27341</v>
      </c>
      <c r="B1288" s="154" t="s">
        <v>472</v>
      </c>
      <c r="C1288" s="154">
        <v>6.5629999999999997</v>
      </c>
      <c r="D1288" s="154">
        <v>2.802</v>
      </c>
      <c r="E1288" s="154">
        <v>2.8365</v>
      </c>
      <c r="F1288" s="154" t="s">
        <v>472</v>
      </c>
      <c r="G1288" s="154">
        <v>0.9345</v>
      </c>
      <c r="H1288" s="154" t="s">
        <v>472</v>
      </c>
      <c r="I1288" s="154" t="s">
        <v>472</v>
      </c>
      <c r="J1288" s="154"/>
    </row>
    <row r="1289" spans="1:10">
      <c r="A1289" s="164">
        <v>27344</v>
      </c>
      <c r="B1289" s="154" t="s">
        <v>472</v>
      </c>
      <c r="C1289" s="154">
        <v>6.5359999999999996</v>
      </c>
      <c r="D1289" s="154">
        <v>2.8025000000000002</v>
      </c>
      <c r="E1289" s="154">
        <v>2.8334999999999999</v>
      </c>
      <c r="F1289" s="154" t="s">
        <v>472</v>
      </c>
      <c r="G1289" s="154">
        <v>0.9335</v>
      </c>
      <c r="H1289" s="154" t="s">
        <v>472</v>
      </c>
      <c r="I1289" s="154" t="s">
        <v>472</v>
      </c>
      <c r="J1289" s="154"/>
    </row>
    <row r="1290" spans="1:10">
      <c r="A1290" s="164">
        <v>27345</v>
      </c>
      <c r="B1290" s="154" t="s">
        <v>472</v>
      </c>
      <c r="C1290" s="154">
        <v>6.5270000000000001</v>
      </c>
      <c r="D1290" s="154">
        <v>2.8010000000000002</v>
      </c>
      <c r="E1290" s="154">
        <v>2.8345000000000002</v>
      </c>
      <c r="F1290" s="154" t="s">
        <v>472</v>
      </c>
      <c r="G1290" s="154">
        <v>0.9325</v>
      </c>
      <c r="H1290" s="154" t="s">
        <v>472</v>
      </c>
      <c r="I1290" s="154" t="s">
        <v>472</v>
      </c>
      <c r="J1290" s="154"/>
    </row>
    <row r="1291" spans="1:10">
      <c r="A1291" s="164">
        <v>27346</v>
      </c>
      <c r="B1291" s="154" t="s">
        <v>472</v>
      </c>
      <c r="C1291" s="154">
        <v>6.4770000000000003</v>
      </c>
      <c r="D1291" s="154">
        <v>2.8125</v>
      </c>
      <c r="E1291" s="154">
        <v>2.85</v>
      </c>
      <c r="F1291" s="154" t="s">
        <v>472</v>
      </c>
      <c r="G1291" s="154">
        <v>0.9395</v>
      </c>
      <c r="H1291" s="154" t="s">
        <v>472</v>
      </c>
      <c r="I1291" s="154" t="s">
        <v>472</v>
      </c>
      <c r="J1291" s="154"/>
    </row>
    <row r="1292" spans="1:10">
      <c r="A1292" s="164">
        <v>27347</v>
      </c>
      <c r="B1292" s="154" t="s">
        <v>472</v>
      </c>
      <c r="C1292" s="154">
        <v>6.3780000000000001</v>
      </c>
      <c r="D1292" s="154">
        <v>2.758</v>
      </c>
      <c r="E1292" s="154">
        <v>2.782</v>
      </c>
      <c r="F1292" s="154" t="s">
        <v>472</v>
      </c>
      <c r="G1292" s="154">
        <v>0.91949999999999998</v>
      </c>
      <c r="H1292" s="154" t="s">
        <v>472</v>
      </c>
      <c r="I1292" s="154" t="s">
        <v>472</v>
      </c>
      <c r="J1292" s="154"/>
    </row>
    <row r="1293" spans="1:10">
      <c r="A1293" s="164">
        <v>27348</v>
      </c>
      <c r="B1293" s="154" t="s">
        <v>472</v>
      </c>
      <c r="C1293" s="154">
        <v>6.2264999999999997</v>
      </c>
      <c r="D1293" s="154">
        <v>2.68</v>
      </c>
      <c r="E1293" s="154">
        <v>2.7105000000000001</v>
      </c>
      <c r="F1293" s="154" t="s">
        <v>472</v>
      </c>
      <c r="G1293" s="154">
        <v>0.89300000000000002</v>
      </c>
      <c r="H1293" s="154" t="s">
        <v>472</v>
      </c>
      <c r="I1293" s="154" t="s">
        <v>472</v>
      </c>
      <c r="J1293" s="154"/>
    </row>
    <row r="1294" spans="1:10">
      <c r="A1294" s="164">
        <v>27351</v>
      </c>
      <c r="B1294" s="154" t="s">
        <v>472</v>
      </c>
      <c r="C1294" s="154">
        <v>6.1565000000000003</v>
      </c>
      <c r="D1294" s="154">
        <v>2.6515</v>
      </c>
      <c r="E1294" s="154">
        <v>2.6825000000000001</v>
      </c>
      <c r="F1294" s="154" t="s">
        <v>472</v>
      </c>
      <c r="G1294" s="154">
        <v>0.88349999999999995</v>
      </c>
      <c r="H1294" s="154" t="s">
        <v>472</v>
      </c>
      <c r="I1294" s="154" t="s">
        <v>472</v>
      </c>
      <c r="J1294" s="154"/>
    </row>
    <row r="1295" spans="1:10">
      <c r="A1295" s="164">
        <v>27352</v>
      </c>
      <c r="B1295" s="154" t="s">
        <v>472</v>
      </c>
      <c r="C1295" s="154">
        <v>6.1105</v>
      </c>
      <c r="D1295" s="154">
        <v>2.63</v>
      </c>
      <c r="E1295" s="154">
        <v>2.6615000000000002</v>
      </c>
      <c r="F1295" s="154" t="s">
        <v>472</v>
      </c>
      <c r="G1295" s="154">
        <v>0.87350000000000005</v>
      </c>
      <c r="H1295" s="154" t="s">
        <v>472</v>
      </c>
      <c r="I1295" s="154" t="s">
        <v>472</v>
      </c>
      <c r="J1295" s="154"/>
    </row>
    <row r="1296" spans="1:10">
      <c r="A1296" s="164">
        <v>27353</v>
      </c>
      <c r="B1296" s="154" t="s">
        <v>472</v>
      </c>
      <c r="C1296" s="154">
        <v>6.157</v>
      </c>
      <c r="D1296" s="154">
        <v>2.6480000000000001</v>
      </c>
      <c r="E1296" s="154">
        <v>2.6870000000000003</v>
      </c>
      <c r="F1296" s="154" t="s">
        <v>472</v>
      </c>
      <c r="G1296" s="154">
        <v>0.88249999999999995</v>
      </c>
      <c r="H1296" s="154" t="s">
        <v>472</v>
      </c>
      <c r="I1296" s="154" t="s">
        <v>472</v>
      </c>
      <c r="J1296" s="154"/>
    </row>
    <row r="1297" spans="1:10">
      <c r="A1297" s="164">
        <v>27354</v>
      </c>
      <c r="B1297" s="154" t="s">
        <v>472</v>
      </c>
      <c r="C1297" s="154">
        <v>6.3609999999999998</v>
      </c>
      <c r="D1297" s="154">
        <v>2.7524999999999999</v>
      </c>
      <c r="E1297" s="154">
        <v>2.7894999999999999</v>
      </c>
      <c r="F1297" s="154" t="s">
        <v>472</v>
      </c>
      <c r="G1297" s="154">
        <v>0.91800000000000004</v>
      </c>
      <c r="H1297" s="154" t="s">
        <v>472</v>
      </c>
      <c r="I1297" s="154" t="s">
        <v>472</v>
      </c>
      <c r="J1297" s="154"/>
    </row>
    <row r="1298" spans="1:10">
      <c r="A1298" s="164">
        <v>27355</v>
      </c>
      <c r="B1298" s="154" t="s">
        <v>472</v>
      </c>
      <c r="C1298" s="154">
        <v>6.508</v>
      </c>
      <c r="D1298" s="154">
        <v>2.8</v>
      </c>
      <c r="E1298" s="154">
        <v>2.8340000000000001</v>
      </c>
      <c r="F1298" s="154" t="s">
        <v>472</v>
      </c>
      <c r="G1298" s="154">
        <v>0.9325</v>
      </c>
      <c r="H1298" s="154" t="s">
        <v>472</v>
      </c>
      <c r="I1298" s="154" t="s">
        <v>472</v>
      </c>
      <c r="J1298" s="154"/>
    </row>
    <row r="1299" spans="1:10">
      <c r="A1299" s="164">
        <v>27358</v>
      </c>
      <c r="B1299" s="154" t="s">
        <v>472</v>
      </c>
      <c r="C1299" s="154">
        <v>6.3540000000000001</v>
      </c>
      <c r="D1299" s="154">
        <v>2.7359999999999998</v>
      </c>
      <c r="E1299" s="154">
        <v>2.7705000000000002</v>
      </c>
      <c r="F1299" s="154" t="s">
        <v>472</v>
      </c>
      <c r="G1299" s="154">
        <v>0.91149999999999998</v>
      </c>
      <c r="H1299" s="154" t="s">
        <v>472</v>
      </c>
      <c r="I1299" s="154" t="s">
        <v>472</v>
      </c>
      <c r="J1299" s="154"/>
    </row>
    <row r="1300" spans="1:10">
      <c r="A1300" s="164">
        <v>27359</v>
      </c>
      <c r="B1300" s="154" t="s">
        <v>472</v>
      </c>
      <c r="C1300" s="154">
        <v>6.1754999999999995</v>
      </c>
      <c r="D1300" s="154">
        <v>2.6579999999999999</v>
      </c>
      <c r="E1300" s="154">
        <v>2.6935000000000002</v>
      </c>
      <c r="F1300" s="154" t="s">
        <v>472</v>
      </c>
      <c r="G1300" s="154">
        <v>0.88500000000000001</v>
      </c>
      <c r="H1300" s="154" t="s">
        <v>472</v>
      </c>
      <c r="I1300" s="154" t="s">
        <v>472</v>
      </c>
      <c r="J1300" s="154"/>
    </row>
    <row r="1301" spans="1:10">
      <c r="A1301" s="164">
        <v>27360</v>
      </c>
      <c r="B1301" s="154" t="s">
        <v>472</v>
      </c>
      <c r="C1301" s="154">
        <v>6.2484999999999999</v>
      </c>
      <c r="D1301" s="154">
        <v>2.6909999999999998</v>
      </c>
      <c r="E1301" s="154">
        <v>2.7255000000000003</v>
      </c>
      <c r="F1301" s="154" t="s">
        <v>472</v>
      </c>
      <c r="G1301" s="154">
        <v>0.89700000000000002</v>
      </c>
      <c r="H1301" s="154" t="s">
        <v>472</v>
      </c>
      <c r="I1301" s="154" t="s">
        <v>472</v>
      </c>
      <c r="J1301" s="154"/>
    </row>
    <row r="1302" spans="1:10">
      <c r="A1302" s="164">
        <v>27361</v>
      </c>
      <c r="B1302" s="154" t="s">
        <v>472</v>
      </c>
      <c r="C1302" s="154">
        <v>6.2629999999999999</v>
      </c>
      <c r="D1302" s="154">
        <v>2.694</v>
      </c>
      <c r="E1302" s="154">
        <v>2.73</v>
      </c>
      <c r="F1302" s="154" t="s">
        <v>472</v>
      </c>
      <c r="G1302" s="154">
        <v>0.89800000000000002</v>
      </c>
      <c r="H1302" s="154" t="s">
        <v>472</v>
      </c>
      <c r="I1302" s="154" t="s">
        <v>472</v>
      </c>
      <c r="J1302" s="154"/>
    </row>
    <row r="1303" spans="1:10">
      <c r="A1303" s="164">
        <v>27362</v>
      </c>
      <c r="B1303" s="154" t="s">
        <v>472</v>
      </c>
      <c r="C1303" s="154">
        <v>6.3094999999999999</v>
      </c>
      <c r="D1303" s="154">
        <v>2.7160000000000002</v>
      </c>
      <c r="E1303" s="154">
        <v>2.7495000000000003</v>
      </c>
      <c r="F1303" s="154" t="s">
        <v>472</v>
      </c>
      <c r="G1303" s="154">
        <v>0.90449999999999997</v>
      </c>
      <c r="H1303" s="154" t="s">
        <v>472</v>
      </c>
      <c r="I1303" s="154" t="s">
        <v>472</v>
      </c>
      <c r="J1303" s="154"/>
    </row>
    <row r="1304" spans="1:10">
      <c r="A1304" s="164">
        <v>27365</v>
      </c>
      <c r="B1304" s="154" t="s">
        <v>472</v>
      </c>
      <c r="C1304" s="154">
        <v>6.3570000000000002</v>
      </c>
      <c r="D1304" s="154">
        <v>2.7364999999999999</v>
      </c>
      <c r="E1304" s="154">
        <v>2.77</v>
      </c>
      <c r="F1304" s="154" t="s">
        <v>472</v>
      </c>
      <c r="G1304" s="154">
        <v>0.91049999999999998</v>
      </c>
      <c r="H1304" s="154" t="s">
        <v>472</v>
      </c>
      <c r="I1304" s="154" t="s">
        <v>472</v>
      </c>
      <c r="J1304" s="154"/>
    </row>
    <row r="1305" spans="1:10">
      <c r="A1305" s="164">
        <v>27366</v>
      </c>
      <c r="B1305" s="154" t="s">
        <v>472</v>
      </c>
      <c r="C1305" s="154">
        <v>6.3884999999999996</v>
      </c>
      <c r="D1305" s="154">
        <v>2.7515000000000001</v>
      </c>
      <c r="E1305" s="154">
        <v>2.7829999999999999</v>
      </c>
      <c r="F1305" s="154" t="s">
        <v>472</v>
      </c>
      <c r="G1305" s="154">
        <v>0.91700000000000004</v>
      </c>
      <c r="H1305" s="154" t="s">
        <v>472</v>
      </c>
      <c r="I1305" s="154" t="s">
        <v>472</v>
      </c>
      <c r="J1305" s="154"/>
    </row>
    <row r="1306" spans="1:10">
      <c r="A1306" s="164">
        <v>27367</v>
      </c>
      <c r="B1306" s="154" t="s">
        <v>472</v>
      </c>
      <c r="C1306" s="154">
        <v>6.2780000000000005</v>
      </c>
      <c r="D1306" s="154">
        <v>2.7010000000000001</v>
      </c>
      <c r="E1306" s="154">
        <v>2.7330000000000001</v>
      </c>
      <c r="F1306" s="154" t="s">
        <v>472</v>
      </c>
      <c r="G1306" s="154">
        <v>0.90049999999999997</v>
      </c>
      <c r="H1306" s="154" t="s">
        <v>472</v>
      </c>
      <c r="I1306" s="154" t="s">
        <v>472</v>
      </c>
      <c r="J1306" s="154"/>
    </row>
    <row r="1307" spans="1:10">
      <c r="A1307" s="164">
        <v>27368</v>
      </c>
      <c r="B1307" s="154" t="s">
        <v>472</v>
      </c>
      <c r="C1307" s="154">
        <v>6.2015000000000002</v>
      </c>
      <c r="D1307" s="154">
        <v>2.6684999999999999</v>
      </c>
      <c r="E1307" s="154">
        <v>2.7050000000000001</v>
      </c>
      <c r="F1307" s="154" t="s">
        <v>472</v>
      </c>
      <c r="G1307" s="154">
        <v>0.88949999999999996</v>
      </c>
      <c r="H1307" s="154" t="s">
        <v>472</v>
      </c>
      <c r="I1307" s="154" t="s">
        <v>472</v>
      </c>
      <c r="J1307" s="154"/>
    </row>
    <row r="1308" spans="1:10">
      <c r="A1308" s="164">
        <v>27369</v>
      </c>
      <c r="B1308" s="154" t="s">
        <v>472</v>
      </c>
      <c r="C1308" s="154">
        <v>6.1995000000000005</v>
      </c>
      <c r="D1308" s="154">
        <v>2.661</v>
      </c>
      <c r="E1308" s="154">
        <v>2.6935000000000002</v>
      </c>
      <c r="F1308" s="154" t="s">
        <v>472</v>
      </c>
      <c r="G1308" s="154">
        <v>0.88700000000000001</v>
      </c>
      <c r="H1308" s="154" t="s">
        <v>472</v>
      </c>
      <c r="I1308" s="154" t="s">
        <v>472</v>
      </c>
      <c r="J1308" s="154"/>
    </row>
    <row r="1309" spans="1:10">
      <c r="A1309" s="164">
        <v>27372</v>
      </c>
      <c r="B1309" s="154" t="s">
        <v>472</v>
      </c>
      <c r="C1309" s="154">
        <v>6.173</v>
      </c>
      <c r="D1309" s="154">
        <v>2.649</v>
      </c>
      <c r="E1309" s="154">
        <v>2.6819999999999999</v>
      </c>
      <c r="F1309" s="154" t="s">
        <v>472</v>
      </c>
      <c r="G1309" s="154">
        <v>0.88300000000000001</v>
      </c>
      <c r="H1309" s="154" t="s">
        <v>472</v>
      </c>
      <c r="I1309" s="154" t="s">
        <v>472</v>
      </c>
      <c r="J1309" s="154"/>
    </row>
    <row r="1310" spans="1:10">
      <c r="A1310" s="164">
        <v>27373</v>
      </c>
      <c r="B1310" s="154" t="s">
        <v>472</v>
      </c>
      <c r="C1310" s="154">
        <v>6.1509999999999998</v>
      </c>
      <c r="D1310" s="154">
        <v>2.6465000000000001</v>
      </c>
      <c r="E1310" s="154">
        <v>2.6819999999999999</v>
      </c>
      <c r="F1310" s="154" t="s">
        <v>472</v>
      </c>
      <c r="G1310" s="154">
        <v>0.88200000000000001</v>
      </c>
      <c r="H1310" s="154" t="s">
        <v>472</v>
      </c>
      <c r="I1310" s="154" t="s">
        <v>472</v>
      </c>
      <c r="J1310" s="154"/>
    </row>
    <row r="1311" spans="1:10">
      <c r="A1311" s="164">
        <v>27374</v>
      </c>
      <c r="B1311" s="154" t="s">
        <v>472</v>
      </c>
      <c r="C1311" s="154">
        <v>6.1159999999999997</v>
      </c>
      <c r="D1311" s="154">
        <v>2.6320000000000001</v>
      </c>
      <c r="E1311" s="154">
        <v>2.6720000000000002</v>
      </c>
      <c r="F1311" s="154" t="s">
        <v>472</v>
      </c>
      <c r="G1311" s="154">
        <v>0.877</v>
      </c>
      <c r="H1311" s="154" t="s">
        <v>472</v>
      </c>
      <c r="I1311" s="154" t="s">
        <v>472</v>
      </c>
      <c r="J1311" s="154"/>
    </row>
    <row r="1312" spans="1:10">
      <c r="A1312" s="164">
        <v>27375</v>
      </c>
      <c r="B1312" s="154" t="s">
        <v>472</v>
      </c>
      <c r="C1312" s="154">
        <v>6.0235000000000003</v>
      </c>
      <c r="D1312" s="154">
        <v>2.5975000000000001</v>
      </c>
      <c r="E1312" s="154">
        <v>2.6360000000000001</v>
      </c>
      <c r="F1312" s="154" t="s">
        <v>472</v>
      </c>
      <c r="G1312" s="154">
        <v>0.86550000000000005</v>
      </c>
      <c r="H1312" s="154" t="s">
        <v>472</v>
      </c>
      <c r="I1312" s="154" t="s">
        <v>472</v>
      </c>
      <c r="J1312" s="154"/>
    </row>
    <row r="1313" spans="1:10">
      <c r="A1313" s="164">
        <v>27376</v>
      </c>
      <c r="B1313" s="154" t="s">
        <v>472</v>
      </c>
      <c r="C1313" s="154">
        <v>6.0345000000000004</v>
      </c>
      <c r="D1313" s="154">
        <v>2.6059999999999999</v>
      </c>
      <c r="E1313" s="154">
        <v>2.6425000000000001</v>
      </c>
      <c r="F1313" s="154" t="s">
        <v>472</v>
      </c>
      <c r="G1313" s="154">
        <v>0.86799999999999999</v>
      </c>
      <c r="H1313" s="154" t="s">
        <v>472</v>
      </c>
      <c r="I1313" s="154" t="s">
        <v>472</v>
      </c>
      <c r="J1313" s="154"/>
    </row>
    <row r="1314" spans="1:10">
      <c r="A1314" s="164">
        <v>27379</v>
      </c>
      <c r="B1314" s="154" t="s">
        <v>472</v>
      </c>
      <c r="C1314" s="154">
        <v>6.0265000000000004</v>
      </c>
      <c r="D1314" s="154">
        <v>2.5960000000000001</v>
      </c>
      <c r="E1314" s="154">
        <v>2.63</v>
      </c>
      <c r="F1314" s="154" t="s">
        <v>472</v>
      </c>
      <c r="G1314" s="154">
        <v>0.86499999999999999</v>
      </c>
      <c r="H1314" s="154" t="s">
        <v>472</v>
      </c>
      <c r="I1314" s="154" t="s">
        <v>472</v>
      </c>
      <c r="J1314" s="154"/>
    </row>
    <row r="1315" spans="1:10">
      <c r="A1315" s="164">
        <v>27380</v>
      </c>
      <c r="B1315" s="154" t="s">
        <v>472</v>
      </c>
      <c r="C1315" s="154">
        <v>6.0244999999999997</v>
      </c>
      <c r="D1315" s="154">
        <v>2.5819999999999999</v>
      </c>
      <c r="E1315" s="154">
        <v>2.6124999999999998</v>
      </c>
      <c r="F1315" s="154" t="s">
        <v>472</v>
      </c>
      <c r="G1315" s="154">
        <v>0.85950000000000004</v>
      </c>
      <c r="H1315" s="154" t="s">
        <v>472</v>
      </c>
      <c r="I1315" s="154" t="s">
        <v>472</v>
      </c>
      <c r="J1315" s="154"/>
    </row>
    <row r="1316" spans="1:10">
      <c r="A1316" s="164">
        <v>27381</v>
      </c>
      <c r="B1316" s="154" t="s">
        <v>472</v>
      </c>
      <c r="C1316" s="154">
        <v>5.9559999999999995</v>
      </c>
      <c r="D1316" s="154">
        <v>2.5474999999999999</v>
      </c>
      <c r="E1316" s="154">
        <v>2.5754999999999999</v>
      </c>
      <c r="F1316" s="154" t="s">
        <v>472</v>
      </c>
      <c r="G1316" s="154">
        <v>0.84799999999999998</v>
      </c>
      <c r="H1316" s="154" t="s">
        <v>472</v>
      </c>
      <c r="I1316" s="154" t="s">
        <v>472</v>
      </c>
      <c r="J1316" s="154"/>
    </row>
    <row r="1317" spans="1:10">
      <c r="A1317" s="164">
        <v>27382</v>
      </c>
      <c r="B1317" s="154" t="s">
        <v>472</v>
      </c>
      <c r="C1317" s="154">
        <v>6.0709999999999997</v>
      </c>
      <c r="D1317" s="154">
        <v>2.6</v>
      </c>
      <c r="E1317" s="154">
        <v>2.6284999999999998</v>
      </c>
      <c r="F1317" s="154" t="s">
        <v>472</v>
      </c>
      <c r="G1317" s="154">
        <v>0.85</v>
      </c>
      <c r="H1317" s="154" t="s">
        <v>472</v>
      </c>
      <c r="I1317" s="154" t="s">
        <v>472</v>
      </c>
      <c r="J1317" s="154"/>
    </row>
    <row r="1318" spans="1:10">
      <c r="A1318" s="164">
        <v>27383</v>
      </c>
      <c r="B1318" s="154" t="s">
        <v>472</v>
      </c>
      <c r="C1318" s="154">
        <v>6.0279999999999996</v>
      </c>
      <c r="D1318" s="154">
        <v>2.59</v>
      </c>
      <c r="E1318" s="154">
        <v>2.6179999999999999</v>
      </c>
      <c r="F1318" s="154" t="s">
        <v>472</v>
      </c>
      <c r="G1318" s="154">
        <v>0.86</v>
      </c>
      <c r="H1318" s="154" t="s">
        <v>472</v>
      </c>
      <c r="I1318" s="154" t="s">
        <v>472</v>
      </c>
      <c r="J1318" s="154"/>
    </row>
    <row r="1319" spans="1:10">
      <c r="A1319" s="164">
        <v>27386</v>
      </c>
      <c r="B1319" s="154" t="s">
        <v>472</v>
      </c>
      <c r="C1319" s="154">
        <v>6</v>
      </c>
      <c r="D1319" s="154">
        <v>2.58</v>
      </c>
      <c r="E1319" s="154">
        <v>2.61</v>
      </c>
      <c r="F1319" s="154" t="s">
        <v>472</v>
      </c>
      <c r="G1319" s="154">
        <v>0.85699999999999998</v>
      </c>
      <c r="H1319" s="154" t="s">
        <v>472</v>
      </c>
      <c r="I1319" s="154" t="s">
        <v>472</v>
      </c>
      <c r="J1319" s="154"/>
    </row>
    <row r="1320" spans="1:10">
      <c r="A1320" s="164">
        <v>27387</v>
      </c>
      <c r="B1320" s="154" t="s">
        <v>472</v>
      </c>
      <c r="C1320" s="154">
        <v>5.9104999999999999</v>
      </c>
      <c r="D1320" s="154">
        <v>2.54</v>
      </c>
      <c r="E1320" s="154">
        <v>2.5695000000000001</v>
      </c>
      <c r="F1320" s="154" t="s">
        <v>472</v>
      </c>
      <c r="G1320" s="154">
        <v>0.84450000000000003</v>
      </c>
      <c r="H1320" s="154" t="s">
        <v>472</v>
      </c>
      <c r="I1320" s="154" t="s">
        <v>472</v>
      </c>
      <c r="J1320" s="154"/>
    </row>
    <row r="1321" spans="1:10">
      <c r="A1321" s="164">
        <v>27388</v>
      </c>
      <c r="B1321" s="154" t="s">
        <v>472</v>
      </c>
      <c r="C1321" s="154" t="s">
        <v>472</v>
      </c>
      <c r="D1321" s="154" t="s">
        <v>472</v>
      </c>
      <c r="E1321" s="154" t="s">
        <v>472</v>
      </c>
      <c r="F1321" s="154" t="s">
        <v>472</v>
      </c>
      <c r="G1321" s="154" t="s">
        <v>472</v>
      </c>
      <c r="H1321" s="154" t="s">
        <v>472</v>
      </c>
      <c r="I1321" s="154" t="s">
        <v>472</v>
      </c>
      <c r="J1321" s="154"/>
    </row>
    <row r="1322" spans="1:10">
      <c r="A1322" s="164">
        <v>27389</v>
      </c>
      <c r="B1322" s="154" t="s">
        <v>472</v>
      </c>
      <c r="C1322" s="154" t="s">
        <v>472</v>
      </c>
      <c r="D1322" s="154" t="s">
        <v>472</v>
      </c>
      <c r="E1322" s="154" t="s">
        <v>472</v>
      </c>
      <c r="F1322" s="154" t="s">
        <v>472</v>
      </c>
      <c r="G1322" s="154" t="s">
        <v>472</v>
      </c>
      <c r="H1322" s="154" t="s">
        <v>472</v>
      </c>
      <c r="I1322" s="154" t="s">
        <v>472</v>
      </c>
      <c r="J1322" s="154"/>
    </row>
    <row r="1323" spans="1:10">
      <c r="A1323" s="164">
        <v>27390</v>
      </c>
      <c r="B1323" s="154" t="s">
        <v>472</v>
      </c>
      <c r="C1323" s="154" t="s">
        <v>472</v>
      </c>
      <c r="D1323" s="154" t="s">
        <v>472</v>
      </c>
      <c r="E1323" s="154" t="s">
        <v>472</v>
      </c>
      <c r="F1323" s="154" t="s">
        <v>472</v>
      </c>
      <c r="G1323" s="154" t="s">
        <v>472</v>
      </c>
      <c r="H1323" s="154" t="s">
        <v>472</v>
      </c>
      <c r="I1323" s="154" t="s">
        <v>472</v>
      </c>
      <c r="J1323" s="154"/>
    </row>
    <row r="1324" spans="1:10">
      <c r="A1324" s="164">
        <v>27393</v>
      </c>
      <c r="B1324" s="154" t="s">
        <v>472</v>
      </c>
      <c r="C1324" s="154">
        <v>5.8674999999999997</v>
      </c>
      <c r="D1324" s="154">
        <v>2.5049999999999999</v>
      </c>
      <c r="E1324" s="154">
        <v>2.5350000000000001</v>
      </c>
      <c r="F1324" s="154" t="s">
        <v>472</v>
      </c>
      <c r="G1324" s="154">
        <v>0.83499999999999996</v>
      </c>
      <c r="H1324" s="154" t="s">
        <v>472</v>
      </c>
      <c r="I1324" s="154" t="s">
        <v>472</v>
      </c>
      <c r="J1324" s="154"/>
    </row>
    <row r="1325" spans="1:10">
      <c r="A1325" s="164">
        <v>27394</v>
      </c>
      <c r="B1325" s="154" t="s">
        <v>472</v>
      </c>
      <c r="C1325" s="154">
        <v>5.9610000000000003</v>
      </c>
      <c r="D1325" s="154">
        <v>2.54</v>
      </c>
      <c r="E1325" s="154">
        <v>2.5665</v>
      </c>
      <c r="F1325" s="154" t="s">
        <v>472</v>
      </c>
      <c r="G1325" s="154">
        <v>0.84399999999999997</v>
      </c>
      <c r="H1325" s="154" t="s">
        <v>472</v>
      </c>
      <c r="I1325" s="154" t="s">
        <v>472</v>
      </c>
      <c r="J1325" s="154"/>
    </row>
    <row r="1326" spans="1:10">
      <c r="A1326" s="164">
        <v>27395</v>
      </c>
      <c r="B1326" s="154" t="s">
        <v>472</v>
      </c>
      <c r="C1326" s="154" t="s">
        <v>472</v>
      </c>
      <c r="D1326" s="154" t="s">
        <v>472</v>
      </c>
      <c r="E1326" s="154" t="s">
        <v>472</v>
      </c>
      <c r="F1326" s="154" t="s">
        <v>472</v>
      </c>
      <c r="G1326" s="154" t="s">
        <v>472</v>
      </c>
      <c r="H1326" s="154" t="s">
        <v>472</v>
      </c>
      <c r="I1326" s="154" t="s">
        <v>472</v>
      </c>
      <c r="J1326" s="154"/>
    </row>
    <row r="1327" spans="1:10">
      <c r="A1327" s="164">
        <v>27396</v>
      </c>
      <c r="B1327" s="154" t="s">
        <v>472</v>
      </c>
      <c r="C1327" s="154" t="s">
        <v>472</v>
      </c>
      <c r="D1327" s="154" t="s">
        <v>472</v>
      </c>
      <c r="E1327" s="154" t="s">
        <v>472</v>
      </c>
      <c r="F1327" s="154" t="s">
        <v>472</v>
      </c>
      <c r="G1327" s="154" t="s">
        <v>472</v>
      </c>
      <c r="H1327" s="154" t="s">
        <v>472</v>
      </c>
      <c r="I1327" s="154" t="s">
        <v>472</v>
      </c>
      <c r="J1327" s="154"/>
    </row>
    <row r="1328" spans="1:10">
      <c r="A1328" s="164">
        <v>27397</v>
      </c>
      <c r="B1328" s="154" t="s">
        <v>472</v>
      </c>
      <c r="C1328" s="154">
        <v>5.9124999999999996</v>
      </c>
      <c r="D1328" s="154">
        <v>2.5249999999999999</v>
      </c>
      <c r="E1328" s="154">
        <v>2.5474999999999999</v>
      </c>
      <c r="F1328" s="154" t="s">
        <v>472</v>
      </c>
      <c r="G1328" s="154">
        <v>0.84</v>
      </c>
      <c r="H1328" s="154" t="s">
        <v>472</v>
      </c>
      <c r="I1328" s="154" t="s">
        <v>472</v>
      </c>
      <c r="J1328" s="154"/>
    </row>
    <row r="1329" spans="1:10">
      <c r="A1329" s="164">
        <v>27400</v>
      </c>
      <c r="B1329" s="154" t="s">
        <v>472</v>
      </c>
      <c r="C1329" s="154">
        <v>5.899</v>
      </c>
      <c r="D1329" s="154">
        <v>2.5084999999999997</v>
      </c>
      <c r="E1329" s="154">
        <v>2.5289999999999999</v>
      </c>
      <c r="F1329" s="154" t="s">
        <v>472</v>
      </c>
      <c r="G1329" s="154">
        <v>0.83250000000000002</v>
      </c>
      <c r="H1329" s="154" t="s">
        <v>472</v>
      </c>
      <c r="I1329" s="154" t="s">
        <v>472</v>
      </c>
      <c r="J1329" s="154"/>
    </row>
    <row r="1330" spans="1:10">
      <c r="A1330" s="164">
        <v>27401</v>
      </c>
      <c r="B1330" s="154" t="s">
        <v>472</v>
      </c>
      <c r="C1330" s="154">
        <v>5.9559999999999995</v>
      </c>
      <c r="D1330" s="154">
        <v>2.5314999999999999</v>
      </c>
      <c r="E1330" s="154">
        <v>2.5510000000000002</v>
      </c>
      <c r="F1330" s="154" t="s">
        <v>472</v>
      </c>
      <c r="G1330" s="154">
        <v>0.84150000000000003</v>
      </c>
      <c r="H1330" s="154" t="s">
        <v>472</v>
      </c>
      <c r="I1330" s="154" t="s">
        <v>472</v>
      </c>
      <c r="J1330" s="154"/>
    </row>
    <row r="1331" spans="1:10">
      <c r="A1331" s="164">
        <v>27402</v>
      </c>
      <c r="B1331" s="154" t="s">
        <v>472</v>
      </c>
      <c r="C1331" s="154">
        <v>6.008</v>
      </c>
      <c r="D1331" s="154">
        <v>2.5575000000000001</v>
      </c>
      <c r="E1331" s="154">
        <v>2.5739999999999998</v>
      </c>
      <c r="F1331" s="154" t="s">
        <v>472</v>
      </c>
      <c r="G1331" s="154">
        <v>0.85099999999999998</v>
      </c>
      <c r="H1331" s="154" t="s">
        <v>472</v>
      </c>
      <c r="I1331" s="154" t="s">
        <v>472</v>
      </c>
      <c r="J1331" s="154"/>
    </row>
    <row r="1332" spans="1:10">
      <c r="A1332" s="164">
        <v>27403</v>
      </c>
      <c r="B1332" s="154" t="s">
        <v>472</v>
      </c>
      <c r="C1332" s="154">
        <v>6.016</v>
      </c>
      <c r="D1332" s="154">
        <v>2.5609999999999999</v>
      </c>
      <c r="E1332" s="154">
        <v>2.5720000000000001</v>
      </c>
      <c r="F1332" s="154" t="s">
        <v>472</v>
      </c>
      <c r="G1332" s="154">
        <v>0.85150000000000003</v>
      </c>
      <c r="H1332" s="154" t="s">
        <v>472</v>
      </c>
      <c r="I1332" s="154" t="s">
        <v>472</v>
      </c>
      <c r="J1332" s="154"/>
    </row>
    <row r="1333" spans="1:10">
      <c r="A1333" s="164">
        <v>27404</v>
      </c>
      <c r="B1333" s="154" t="s">
        <v>472</v>
      </c>
      <c r="C1333" s="154">
        <v>6.0084999999999997</v>
      </c>
      <c r="D1333" s="154">
        <v>2.552</v>
      </c>
      <c r="E1333" s="154">
        <v>2.5554999999999999</v>
      </c>
      <c r="F1333" s="154" t="s">
        <v>472</v>
      </c>
      <c r="G1333" s="154">
        <v>0.84750000000000003</v>
      </c>
      <c r="H1333" s="154" t="s">
        <v>472</v>
      </c>
      <c r="I1333" s="154" t="s">
        <v>472</v>
      </c>
      <c r="J1333" s="154"/>
    </row>
    <row r="1334" spans="1:10">
      <c r="A1334" s="164">
        <v>27407</v>
      </c>
      <c r="B1334" s="154" t="s">
        <v>472</v>
      </c>
      <c r="C1334" s="154">
        <v>6.0164999999999997</v>
      </c>
      <c r="D1334" s="154">
        <v>2.5585</v>
      </c>
      <c r="E1334" s="154">
        <v>2.5629999999999997</v>
      </c>
      <c r="F1334" s="154" t="s">
        <v>472</v>
      </c>
      <c r="G1334" s="154">
        <v>0.84950000000000003</v>
      </c>
      <c r="H1334" s="154" t="s">
        <v>472</v>
      </c>
      <c r="I1334" s="154" t="s">
        <v>472</v>
      </c>
      <c r="J1334" s="154"/>
    </row>
    <row r="1335" spans="1:10">
      <c r="A1335" s="164">
        <v>27408</v>
      </c>
      <c r="B1335" s="154" t="s">
        <v>472</v>
      </c>
      <c r="C1335" s="154">
        <v>6.0434999999999999</v>
      </c>
      <c r="D1335" s="154">
        <v>2.5709999999999997</v>
      </c>
      <c r="E1335" s="154">
        <v>2.58</v>
      </c>
      <c r="F1335" s="154" t="s">
        <v>472</v>
      </c>
      <c r="G1335" s="154">
        <v>0.85499999999999998</v>
      </c>
      <c r="H1335" s="154" t="s">
        <v>472</v>
      </c>
      <c r="I1335" s="154" t="s">
        <v>472</v>
      </c>
      <c r="J1335" s="154"/>
    </row>
    <row r="1336" spans="1:10">
      <c r="A1336" s="164">
        <v>27409</v>
      </c>
      <c r="B1336" s="154" t="s">
        <v>472</v>
      </c>
      <c r="C1336" s="154">
        <v>6.0410000000000004</v>
      </c>
      <c r="D1336" s="154">
        <v>2.5739999999999998</v>
      </c>
      <c r="E1336" s="154">
        <v>2.5834999999999999</v>
      </c>
      <c r="F1336" s="154" t="s">
        <v>472</v>
      </c>
      <c r="G1336" s="154">
        <v>0.85550000000000004</v>
      </c>
      <c r="H1336" s="154" t="s">
        <v>472</v>
      </c>
      <c r="I1336" s="154" t="s">
        <v>472</v>
      </c>
      <c r="J1336" s="154"/>
    </row>
    <row r="1337" spans="1:10">
      <c r="A1337" s="164">
        <v>27410</v>
      </c>
      <c r="B1337" s="154" t="s">
        <v>472</v>
      </c>
      <c r="C1337" s="154">
        <v>6.0294999999999996</v>
      </c>
      <c r="D1337" s="154">
        <v>2.5629999999999997</v>
      </c>
      <c r="E1337" s="154">
        <v>2.5765000000000002</v>
      </c>
      <c r="F1337" s="154" t="s">
        <v>472</v>
      </c>
      <c r="G1337" s="154">
        <v>0.85099999999999998</v>
      </c>
      <c r="H1337" s="154" t="s">
        <v>472</v>
      </c>
      <c r="I1337" s="154" t="s">
        <v>472</v>
      </c>
      <c r="J1337" s="154"/>
    </row>
    <row r="1338" spans="1:10">
      <c r="A1338" s="164">
        <v>27411</v>
      </c>
      <c r="B1338" s="154" t="s">
        <v>472</v>
      </c>
      <c r="C1338" s="154">
        <v>6.0170000000000003</v>
      </c>
      <c r="D1338" s="154">
        <v>2.5554999999999999</v>
      </c>
      <c r="E1338" s="154">
        <v>2.577</v>
      </c>
      <c r="F1338" s="154" t="s">
        <v>472</v>
      </c>
      <c r="G1338" s="154">
        <v>0.84950000000000003</v>
      </c>
      <c r="H1338" s="154" t="s">
        <v>472</v>
      </c>
      <c r="I1338" s="154" t="s">
        <v>472</v>
      </c>
      <c r="J1338" s="154"/>
    </row>
    <row r="1339" spans="1:10">
      <c r="A1339" s="164">
        <v>27414</v>
      </c>
      <c r="B1339" s="154" t="s">
        <v>472</v>
      </c>
      <c r="C1339" s="154">
        <v>6.0134999999999996</v>
      </c>
      <c r="D1339" s="154">
        <v>2.5545</v>
      </c>
      <c r="E1339" s="154">
        <v>2.5779999999999998</v>
      </c>
      <c r="F1339" s="154" t="s">
        <v>472</v>
      </c>
      <c r="G1339" s="154">
        <v>0.84850000000000003</v>
      </c>
      <c r="H1339" s="154" t="s">
        <v>472</v>
      </c>
      <c r="I1339" s="154" t="s">
        <v>472</v>
      </c>
      <c r="J1339" s="154"/>
    </row>
    <row r="1340" spans="1:10">
      <c r="A1340" s="164">
        <v>27415</v>
      </c>
      <c r="B1340" s="154" t="s">
        <v>472</v>
      </c>
      <c r="C1340" s="154">
        <v>5.9215</v>
      </c>
      <c r="D1340" s="154">
        <v>2.5055000000000001</v>
      </c>
      <c r="E1340" s="154">
        <v>2.5289999999999999</v>
      </c>
      <c r="F1340" s="154" t="s">
        <v>472</v>
      </c>
      <c r="G1340" s="154">
        <v>0.83250000000000002</v>
      </c>
      <c r="H1340" s="154" t="s">
        <v>472</v>
      </c>
      <c r="I1340" s="154" t="s">
        <v>472</v>
      </c>
      <c r="J1340" s="154"/>
    </row>
    <row r="1341" spans="1:10">
      <c r="A1341" s="164">
        <v>27416</v>
      </c>
      <c r="B1341" s="154" t="s">
        <v>472</v>
      </c>
      <c r="C1341" s="154">
        <v>5.9124999999999996</v>
      </c>
      <c r="D1341" s="154">
        <v>2.5</v>
      </c>
      <c r="E1341" s="154">
        <v>2.52</v>
      </c>
      <c r="F1341" s="154" t="s">
        <v>472</v>
      </c>
      <c r="G1341" s="154">
        <v>0.83150000000000002</v>
      </c>
      <c r="H1341" s="154" t="s">
        <v>472</v>
      </c>
      <c r="I1341" s="154" t="s">
        <v>472</v>
      </c>
      <c r="J1341" s="154"/>
    </row>
    <row r="1342" spans="1:10">
      <c r="A1342" s="164">
        <v>27417</v>
      </c>
      <c r="B1342" s="154" t="s">
        <v>472</v>
      </c>
      <c r="C1342" s="154">
        <v>5.9969999999999999</v>
      </c>
      <c r="D1342" s="154">
        <v>2.5150000000000001</v>
      </c>
      <c r="E1342" s="154">
        <v>2.5314999999999999</v>
      </c>
      <c r="F1342" s="154" t="s">
        <v>472</v>
      </c>
      <c r="G1342" s="154">
        <v>0.83750000000000002</v>
      </c>
      <c r="H1342" s="154" t="s">
        <v>472</v>
      </c>
      <c r="I1342" s="154" t="s">
        <v>472</v>
      </c>
      <c r="J1342" s="154"/>
    </row>
    <row r="1343" spans="1:10">
      <c r="A1343" s="164">
        <v>27418</v>
      </c>
      <c r="B1343" s="154" t="s">
        <v>472</v>
      </c>
      <c r="C1343" s="154">
        <v>5.9139999999999997</v>
      </c>
      <c r="D1343" s="154">
        <v>2.484</v>
      </c>
      <c r="E1343" s="154">
        <v>2.4794999999999998</v>
      </c>
      <c r="F1343" s="154" t="s">
        <v>472</v>
      </c>
      <c r="G1343" s="154">
        <v>0.83499999999999996</v>
      </c>
      <c r="H1343" s="154" t="s">
        <v>472</v>
      </c>
      <c r="I1343" s="154" t="s">
        <v>472</v>
      </c>
      <c r="J1343" s="154"/>
    </row>
    <row r="1344" spans="1:10">
      <c r="A1344" s="164">
        <v>27421</v>
      </c>
      <c r="B1344" s="154" t="s">
        <v>472</v>
      </c>
      <c r="C1344" s="154">
        <v>5.8815</v>
      </c>
      <c r="D1344" s="154">
        <v>2.4569999999999999</v>
      </c>
      <c r="E1344" s="154">
        <v>2.4670000000000001</v>
      </c>
      <c r="F1344" s="154" t="s">
        <v>472</v>
      </c>
      <c r="G1344" s="154">
        <v>0.83050000000000002</v>
      </c>
      <c r="H1344" s="154" t="s">
        <v>472</v>
      </c>
      <c r="I1344" s="154" t="s">
        <v>472</v>
      </c>
      <c r="J1344" s="154"/>
    </row>
    <row r="1345" spans="1:10">
      <c r="A1345" s="164">
        <v>27422</v>
      </c>
      <c r="B1345" s="154" t="s">
        <v>472</v>
      </c>
      <c r="C1345" s="154">
        <v>5.782</v>
      </c>
      <c r="D1345" s="154">
        <v>2.4089999999999998</v>
      </c>
      <c r="E1345" s="154">
        <v>2.419</v>
      </c>
      <c r="F1345" s="154" t="s">
        <v>472</v>
      </c>
      <c r="G1345" s="154">
        <v>0.8105</v>
      </c>
      <c r="H1345" s="154" t="s">
        <v>472</v>
      </c>
      <c r="I1345" s="154" t="s">
        <v>472</v>
      </c>
      <c r="J1345" s="154"/>
    </row>
    <row r="1346" spans="1:10">
      <c r="A1346" s="164">
        <v>27423</v>
      </c>
      <c r="B1346" s="154" t="s">
        <v>472</v>
      </c>
      <c r="C1346" s="154">
        <v>5.8949999999999996</v>
      </c>
      <c r="D1346" s="154">
        <v>2.4779999999999998</v>
      </c>
      <c r="E1346" s="154">
        <v>2.488</v>
      </c>
      <c r="F1346" s="154" t="s">
        <v>472</v>
      </c>
      <c r="G1346" s="154">
        <v>0.83350000000000002</v>
      </c>
      <c r="H1346" s="154" t="s">
        <v>472</v>
      </c>
      <c r="I1346" s="154" t="s">
        <v>472</v>
      </c>
      <c r="J1346" s="154"/>
    </row>
    <row r="1347" spans="1:10">
      <c r="A1347" s="164">
        <v>27424</v>
      </c>
      <c r="B1347" s="154" t="s">
        <v>472</v>
      </c>
      <c r="C1347" s="154">
        <v>5.9145000000000003</v>
      </c>
      <c r="D1347" s="154">
        <v>2.4929999999999999</v>
      </c>
      <c r="E1347" s="154">
        <v>2.4984999999999999</v>
      </c>
      <c r="F1347" s="154" t="s">
        <v>472</v>
      </c>
      <c r="G1347" s="154">
        <v>0.83650000000000002</v>
      </c>
      <c r="H1347" s="154" t="s">
        <v>472</v>
      </c>
      <c r="I1347" s="154" t="s">
        <v>472</v>
      </c>
      <c r="J1347" s="154"/>
    </row>
    <row r="1348" spans="1:10">
      <c r="A1348" s="164">
        <v>27425</v>
      </c>
      <c r="B1348" s="154" t="s">
        <v>472</v>
      </c>
      <c r="C1348" s="154">
        <v>5.9394999999999998</v>
      </c>
      <c r="D1348" s="154">
        <v>2.4969999999999999</v>
      </c>
      <c r="E1348" s="154">
        <v>2.5009999999999999</v>
      </c>
      <c r="F1348" s="154" t="s">
        <v>472</v>
      </c>
      <c r="G1348" s="154">
        <v>0.83699999999999997</v>
      </c>
      <c r="H1348" s="154" t="s">
        <v>472</v>
      </c>
      <c r="I1348" s="154" t="s">
        <v>472</v>
      </c>
      <c r="J1348" s="154"/>
    </row>
    <row r="1349" spans="1:10">
      <c r="A1349" s="164">
        <v>27428</v>
      </c>
      <c r="B1349" s="154" t="s">
        <v>472</v>
      </c>
      <c r="C1349" s="154">
        <v>5.9215</v>
      </c>
      <c r="D1349" s="154">
        <v>2.476</v>
      </c>
      <c r="E1349" s="154">
        <v>2.4775</v>
      </c>
      <c r="F1349" s="154" t="s">
        <v>472</v>
      </c>
      <c r="G1349" s="154">
        <v>0.83150000000000002</v>
      </c>
      <c r="H1349" s="154" t="s">
        <v>472</v>
      </c>
      <c r="I1349" s="154" t="s">
        <v>472</v>
      </c>
      <c r="J1349" s="154"/>
    </row>
    <row r="1350" spans="1:10">
      <c r="A1350" s="164">
        <v>27429</v>
      </c>
      <c r="B1350" s="154" t="s">
        <v>472</v>
      </c>
      <c r="C1350" s="154">
        <v>6.06</v>
      </c>
      <c r="D1350" s="154">
        <v>2.5640000000000001</v>
      </c>
      <c r="E1350" s="154">
        <v>2.5659999999999998</v>
      </c>
      <c r="F1350" s="154" t="s">
        <v>472</v>
      </c>
      <c r="G1350" s="154">
        <v>0.86299999999999999</v>
      </c>
      <c r="H1350" s="154" t="s">
        <v>472</v>
      </c>
      <c r="I1350" s="154" t="s">
        <v>472</v>
      </c>
      <c r="J1350" s="154"/>
    </row>
    <row r="1351" spans="1:10">
      <c r="A1351" s="164">
        <v>27430</v>
      </c>
      <c r="B1351" s="154" t="s">
        <v>472</v>
      </c>
      <c r="C1351" s="154">
        <v>6.0274999999999999</v>
      </c>
      <c r="D1351" s="154">
        <v>2.54</v>
      </c>
      <c r="E1351" s="154">
        <v>2.5449999999999999</v>
      </c>
      <c r="F1351" s="154" t="s">
        <v>472</v>
      </c>
      <c r="G1351" s="154">
        <v>0.85150000000000003</v>
      </c>
      <c r="H1351" s="154" t="s">
        <v>472</v>
      </c>
      <c r="I1351" s="154" t="s">
        <v>472</v>
      </c>
      <c r="J1351" s="154"/>
    </row>
    <row r="1352" spans="1:10">
      <c r="A1352" s="164">
        <v>27431</v>
      </c>
      <c r="B1352" s="154" t="s">
        <v>472</v>
      </c>
      <c r="C1352" s="154">
        <v>6.0145</v>
      </c>
      <c r="D1352" s="154">
        <v>2.5434999999999999</v>
      </c>
      <c r="E1352" s="154">
        <v>2.5474999999999999</v>
      </c>
      <c r="F1352" s="154" t="s">
        <v>472</v>
      </c>
      <c r="G1352" s="154">
        <v>0.85650000000000004</v>
      </c>
      <c r="H1352" s="154" t="s">
        <v>472</v>
      </c>
      <c r="I1352" s="154" t="s">
        <v>472</v>
      </c>
      <c r="J1352" s="154"/>
    </row>
    <row r="1353" spans="1:10">
      <c r="A1353" s="164">
        <v>27432</v>
      </c>
      <c r="B1353" s="154" t="s">
        <v>472</v>
      </c>
      <c r="C1353" s="154">
        <v>5.9930000000000003</v>
      </c>
      <c r="D1353" s="154">
        <v>2.5285000000000002</v>
      </c>
      <c r="E1353" s="154">
        <v>2.5285000000000002</v>
      </c>
      <c r="F1353" s="154" t="s">
        <v>472</v>
      </c>
      <c r="G1353" s="154">
        <v>0.85350000000000004</v>
      </c>
      <c r="H1353" s="154" t="s">
        <v>472</v>
      </c>
      <c r="I1353" s="154" t="s">
        <v>472</v>
      </c>
      <c r="J1353" s="154"/>
    </row>
    <row r="1354" spans="1:10">
      <c r="A1354" s="164">
        <v>27435</v>
      </c>
      <c r="B1354" s="154" t="s">
        <v>472</v>
      </c>
      <c r="C1354" s="154">
        <v>5.9859999999999998</v>
      </c>
      <c r="D1354" s="154">
        <v>2.5209999999999999</v>
      </c>
      <c r="E1354" s="154">
        <v>2.5194999999999999</v>
      </c>
      <c r="F1354" s="154" t="s">
        <v>472</v>
      </c>
      <c r="G1354" s="154">
        <v>0.85799999999999998</v>
      </c>
      <c r="H1354" s="154" t="s">
        <v>472</v>
      </c>
      <c r="I1354" s="154" t="s">
        <v>472</v>
      </c>
      <c r="J1354" s="154"/>
    </row>
    <row r="1355" spans="1:10">
      <c r="A1355" s="164">
        <v>27436</v>
      </c>
      <c r="B1355" s="154" t="s">
        <v>472</v>
      </c>
      <c r="C1355" s="154">
        <v>5.96</v>
      </c>
      <c r="D1355" s="154">
        <v>2.5024999999999999</v>
      </c>
      <c r="E1355" s="154">
        <v>2.4950000000000001</v>
      </c>
      <c r="F1355" s="154" t="s">
        <v>472</v>
      </c>
      <c r="G1355" s="154">
        <v>0.85550000000000004</v>
      </c>
      <c r="H1355" s="154" t="s">
        <v>472</v>
      </c>
      <c r="I1355" s="154" t="s">
        <v>472</v>
      </c>
      <c r="J1355" s="154"/>
    </row>
    <row r="1356" spans="1:10">
      <c r="A1356" s="164">
        <v>27437</v>
      </c>
      <c r="B1356" s="154" t="s">
        <v>472</v>
      </c>
      <c r="C1356" s="154">
        <v>5.9695</v>
      </c>
      <c r="D1356" s="154">
        <v>2.5074999999999998</v>
      </c>
      <c r="E1356" s="154">
        <v>2.4994999999999998</v>
      </c>
      <c r="F1356" s="154" t="s">
        <v>472</v>
      </c>
      <c r="G1356" s="154">
        <v>0.84599999999999997</v>
      </c>
      <c r="H1356" s="154" t="s">
        <v>472</v>
      </c>
      <c r="I1356" s="154" t="s">
        <v>472</v>
      </c>
      <c r="J1356" s="154"/>
    </row>
    <row r="1357" spans="1:10">
      <c r="A1357" s="164">
        <v>27438</v>
      </c>
      <c r="B1357" s="154" t="s">
        <v>472</v>
      </c>
      <c r="C1357" s="154">
        <v>5.9379999999999997</v>
      </c>
      <c r="D1357" s="154">
        <v>2.4830000000000001</v>
      </c>
      <c r="E1357" s="154">
        <v>2.4790000000000001</v>
      </c>
      <c r="F1357" s="154" t="s">
        <v>472</v>
      </c>
      <c r="G1357" s="154">
        <v>0.84</v>
      </c>
      <c r="H1357" s="154" t="s">
        <v>472</v>
      </c>
      <c r="I1357" s="154" t="s">
        <v>472</v>
      </c>
      <c r="J1357" s="154"/>
    </row>
    <row r="1358" spans="1:10">
      <c r="A1358" s="164">
        <v>27439</v>
      </c>
      <c r="B1358" s="154" t="s">
        <v>472</v>
      </c>
      <c r="C1358" s="154">
        <v>5.89</v>
      </c>
      <c r="D1358" s="154">
        <v>2.4630000000000001</v>
      </c>
      <c r="E1358" s="154">
        <v>2.4550000000000001</v>
      </c>
      <c r="F1358" s="154" t="s">
        <v>472</v>
      </c>
      <c r="G1358" s="154">
        <v>0.84050000000000002</v>
      </c>
      <c r="H1358" s="154" t="s">
        <v>472</v>
      </c>
      <c r="I1358" s="154" t="s">
        <v>472</v>
      </c>
      <c r="J1358" s="154"/>
    </row>
    <row r="1359" spans="1:10">
      <c r="A1359" s="164">
        <v>27442</v>
      </c>
      <c r="B1359" s="154" t="s">
        <v>472</v>
      </c>
      <c r="C1359" s="154">
        <v>5.8975</v>
      </c>
      <c r="D1359" s="154">
        <v>2.4689999999999999</v>
      </c>
      <c r="E1359" s="154">
        <v>2.4569999999999999</v>
      </c>
      <c r="F1359" s="154" t="s">
        <v>472</v>
      </c>
      <c r="G1359" s="154">
        <v>0.84050000000000002</v>
      </c>
      <c r="H1359" s="154" t="s">
        <v>472</v>
      </c>
      <c r="I1359" s="154" t="s">
        <v>472</v>
      </c>
      <c r="J1359" s="154"/>
    </row>
    <row r="1360" spans="1:10">
      <c r="A1360" s="164">
        <v>27443</v>
      </c>
      <c r="B1360" s="154" t="s">
        <v>472</v>
      </c>
      <c r="C1360" s="154">
        <v>5.9020000000000001</v>
      </c>
      <c r="D1360" s="154">
        <v>2.468</v>
      </c>
      <c r="E1360" s="154">
        <v>2.4605000000000001</v>
      </c>
      <c r="F1360" s="154" t="s">
        <v>472</v>
      </c>
      <c r="G1360" s="154">
        <v>0.84099999999999997</v>
      </c>
      <c r="H1360" s="154" t="s">
        <v>472</v>
      </c>
      <c r="I1360" s="154" t="s">
        <v>472</v>
      </c>
      <c r="J1360" s="154"/>
    </row>
    <row r="1361" spans="1:10">
      <c r="A1361" s="164">
        <v>27444</v>
      </c>
      <c r="B1361" s="154" t="s">
        <v>472</v>
      </c>
      <c r="C1361" s="154">
        <v>5.9119999999999999</v>
      </c>
      <c r="D1361" s="154">
        <v>2.4655</v>
      </c>
      <c r="E1361" s="154">
        <v>2.4584999999999999</v>
      </c>
      <c r="F1361" s="154" t="s">
        <v>472</v>
      </c>
      <c r="G1361" s="154">
        <v>0.84099999999999997</v>
      </c>
      <c r="H1361" s="154" t="s">
        <v>472</v>
      </c>
      <c r="I1361" s="154" t="s">
        <v>472</v>
      </c>
      <c r="J1361" s="154"/>
    </row>
    <row r="1362" spans="1:10">
      <c r="A1362" s="164">
        <v>27445</v>
      </c>
      <c r="B1362" s="154" t="s">
        <v>472</v>
      </c>
      <c r="C1362" s="154">
        <v>5.9524999999999997</v>
      </c>
      <c r="D1362" s="154">
        <v>2.4859999999999998</v>
      </c>
      <c r="E1362" s="154">
        <v>2.4805000000000001</v>
      </c>
      <c r="F1362" s="154" t="s">
        <v>472</v>
      </c>
      <c r="G1362" s="154">
        <v>0.84250000000000003</v>
      </c>
      <c r="H1362" s="154" t="s">
        <v>472</v>
      </c>
      <c r="I1362" s="154" t="s">
        <v>472</v>
      </c>
      <c r="J1362" s="154"/>
    </row>
    <row r="1363" spans="1:10">
      <c r="A1363" s="164">
        <v>27446</v>
      </c>
      <c r="B1363" s="154" t="s">
        <v>472</v>
      </c>
      <c r="C1363" s="154">
        <v>5.8940000000000001</v>
      </c>
      <c r="D1363" s="154">
        <v>2.456</v>
      </c>
      <c r="E1363" s="154">
        <v>2.4550000000000001</v>
      </c>
      <c r="F1363" s="154" t="s">
        <v>472</v>
      </c>
      <c r="G1363" s="154">
        <v>0.84</v>
      </c>
      <c r="H1363" s="154" t="s">
        <v>472</v>
      </c>
      <c r="I1363" s="154" t="s">
        <v>472</v>
      </c>
      <c r="J1363" s="154"/>
    </row>
    <row r="1364" spans="1:10">
      <c r="A1364" s="164">
        <v>27449</v>
      </c>
      <c r="B1364" s="154" t="s">
        <v>472</v>
      </c>
      <c r="C1364" s="154">
        <v>5.8964999999999996</v>
      </c>
      <c r="D1364" s="154">
        <v>2.4529999999999998</v>
      </c>
      <c r="E1364" s="154">
        <v>2.4515000000000002</v>
      </c>
      <c r="F1364" s="154" t="s">
        <v>472</v>
      </c>
      <c r="G1364" s="154">
        <v>0.85399999999999998</v>
      </c>
      <c r="H1364" s="154" t="s">
        <v>472</v>
      </c>
      <c r="I1364" s="154" t="s">
        <v>472</v>
      </c>
      <c r="J1364" s="154"/>
    </row>
    <row r="1365" spans="1:10">
      <c r="A1365" s="164">
        <v>27450</v>
      </c>
      <c r="B1365" s="154" t="s">
        <v>472</v>
      </c>
      <c r="C1365" s="154">
        <v>5.8434999999999997</v>
      </c>
      <c r="D1365" s="154">
        <v>2.411</v>
      </c>
      <c r="E1365" s="154">
        <v>2.411</v>
      </c>
      <c r="F1365" s="154" t="s">
        <v>472</v>
      </c>
      <c r="G1365" s="154">
        <v>0.84350000000000003</v>
      </c>
      <c r="H1365" s="154" t="s">
        <v>472</v>
      </c>
      <c r="I1365" s="154" t="s">
        <v>472</v>
      </c>
      <c r="J1365" s="154"/>
    </row>
    <row r="1366" spans="1:10">
      <c r="A1366" s="164">
        <v>27451</v>
      </c>
      <c r="B1366" s="154" t="s">
        <v>472</v>
      </c>
      <c r="C1366" s="154">
        <v>5.8695000000000004</v>
      </c>
      <c r="D1366" s="154">
        <v>2.4169999999999998</v>
      </c>
      <c r="E1366" s="154">
        <v>2.4275000000000002</v>
      </c>
      <c r="F1366" s="154" t="s">
        <v>472</v>
      </c>
      <c r="G1366" s="154">
        <v>0.84599999999999997</v>
      </c>
      <c r="H1366" s="154" t="s">
        <v>472</v>
      </c>
      <c r="I1366" s="154" t="s">
        <v>472</v>
      </c>
      <c r="J1366" s="154"/>
    </row>
    <row r="1367" spans="1:10">
      <c r="A1367" s="164">
        <v>27452</v>
      </c>
      <c r="B1367" s="154" t="s">
        <v>472</v>
      </c>
      <c r="C1367" s="154">
        <v>5.8144999999999998</v>
      </c>
      <c r="D1367" s="154">
        <v>2.3935</v>
      </c>
      <c r="E1367" s="154">
        <v>2.3975</v>
      </c>
      <c r="F1367" s="154" t="s">
        <v>472</v>
      </c>
      <c r="G1367" s="154">
        <v>0.83750000000000002</v>
      </c>
      <c r="H1367" s="154" t="s">
        <v>472</v>
      </c>
      <c r="I1367" s="154" t="s">
        <v>472</v>
      </c>
      <c r="J1367" s="154"/>
    </row>
    <row r="1368" spans="1:10">
      <c r="A1368" s="164">
        <v>27453</v>
      </c>
      <c r="B1368" s="154" t="s">
        <v>472</v>
      </c>
      <c r="C1368" s="154">
        <v>5.8075000000000001</v>
      </c>
      <c r="D1368" s="154">
        <v>2.3944999999999999</v>
      </c>
      <c r="E1368" s="154">
        <v>2.399</v>
      </c>
      <c r="F1368" s="154" t="s">
        <v>472</v>
      </c>
      <c r="G1368" s="154">
        <v>0.83450000000000002</v>
      </c>
      <c r="H1368" s="154" t="s">
        <v>472</v>
      </c>
      <c r="I1368" s="154" t="s">
        <v>472</v>
      </c>
      <c r="J1368" s="154"/>
    </row>
    <row r="1369" spans="1:10">
      <c r="A1369" s="164">
        <v>27456</v>
      </c>
      <c r="B1369" s="154" t="s">
        <v>472</v>
      </c>
      <c r="C1369" s="154">
        <v>5.8309999999999995</v>
      </c>
      <c r="D1369" s="154">
        <v>2.399</v>
      </c>
      <c r="E1369" s="154">
        <v>2.403</v>
      </c>
      <c r="F1369" s="154" t="s">
        <v>472</v>
      </c>
      <c r="G1369" s="154">
        <v>0.83750000000000002</v>
      </c>
      <c r="H1369" s="154" t="s">
        <v>472</v>
      </c>
      <c r="I1369" s="154" t="s">
        <v>472</v>
      </c>
      <c r="J1369" s="154"/>
    </row>
    <row r="1370" spans="1:10">
      <c r="A1370" s="164">
        <v>27457</v>
      </c>
      <c r="B1370" s="154" t="s">
        <v>472</v>
      </c>
      <c r="C1370" s="154">
        <v>5.8494999999999999</v>
      </c>
      <c r="D1370" s="154">
        <v>2.407</v>
      </c>
      <c r="E1370" s="154">
        <v>2.4129999999999998</v>
      </c>
      <c r="F1370" s="154" t="s">
        <v>472</v>
      </c>
      <c r="G1370" s="154">
        <v>0.84499999999999997</v>
      </c>
      <c r="H1370" s="154" t="s">
        <v>472</v>
      </c>
      <c r="I1370" s="154" t="s">
        <v>472</v>
      </c>
      <c r="J1370" s="154"/>
    </row>
    <row r="1371" spans="1:10">
      <c r="A1371" s="164">
        <v>27458</v>
      </c>
      <c r="B1371" s="154" t="s">
        <v>472</v>
      </c>
      <c r="C1371" s="154">
        <v>5.9574999999999996</v>
      </c>
      <c r="D1371" s="154">
        <v>2.4569999999999999</v>
      </c>
      <c r="E1371" s="154">
        <v>2.4624999999999999</v>
      </c>
      <c r="F1371" s="154" t="s">
        <v>472</v>
      </c>
      <c r="G1371" s="154">
        <v>0.86050000000000004</v>
      </c>
      <c r="H1371" s="154" t="s">
        <v>472</v>
      </c>
      <c r="I1371" s="154" t="s">
        <v>472</v>
      </c>
      <c r="J1371" s="154"/>
    </row>
    <row r="1372" spans="1:10">
      <c r="A1372" s="164">
        <v>27459</v>
      </c>
      <c r="B1372" s="154" t="s">
        <v>472</v>
      </c>
      <c r="C1372" s="154">
        <v>5.915</v>
      </c>
      <c r="D1372" s="154">
        <v>2.4350000000000001</v>
      </c>
      <c r="E1372" s="154">
        <v>2.4394999999999998</v>
      </c>
      <c r="F1372" s="154" t="s">
        <v>472</v>
      </c>
      <c r="G1372" s="154">
        <v>0.85250000000000004</v>
      </c>
      <c r="H1372" s="154" t="s">
        <v>472</v>
      </c>
      <c r="I1372" s="154" t="s">
        <v>472</v>
      </c>
      <c r="J1372" s="154"/>
    </row>
    <row r="1373" spans="1:10">
      <c r="A1373" s="164">
        <v>27460</v>
      </c>
      <c r="B1373" s="154" t="s">
        <v>472</v>
      </c>
      <c r="C1373" s="154">
        <v>5.92</v>
      </c>
      <c r="D1373" s="154">
        <v>2.4409999999999998</v>
      </c>
      <c r="E1373" s="154">
        <v>2.4445000000000001</v>
      </c>
      <c r="F1373" s="154" t="s">
        <v>472</v>
      </c>
      <c r="G1373" s="154">
        <v>0.85450000000000004</v>
      </c>
      <c r="H1373" s="154" t="s">
        <v>472</v>
      </c>
      <c r="I1373" s="154" t="s">
        <v>472</v>
      </c>
      <c r="J1373" s="154"/>
    </row>
    <row r="1374" spans="1:10">
      <c r="A1374" s="164">
        <v>27463</v>
      </c>
      <c r="B1374" s="154" t="s">
        <v>472</v>
      </c>
      <c r="C1374" s="154">
        <v>5.9939999999999998</v>
      </c>
      <c r="D1374" s="154">
        <v>2.4954999999999998</v>
      </c>
      <c r="E1374" s="154">
        <v>2.492</v>
      </c>
      <c r="F1374" s="154" t="s">
        <v>472</v>
      </c>
      <c r="G1374" s="154">
        <v>0.87050000000000005</v>
      </c>
      <c r="H1374" s="154" t="s">
        <v>472</v>
      </c>
      <c r="I1374" s="154" t="s">
        <v>472</v>
      </c>
      <c r="J1374" s="154"/>
    </row>
    <row r="1375" spans="1:10">
      <c r="A1375" s="164">
        <v>27464</v>
      </c>
      <c r="B1375" s="154" t="s">
        <v>472</v>
      </c>
      <c r="C1375" s="154">
        <v>5.9690000000000003</v>
      </c>
      <c r="D1375" s="154">
        <v>2.4809999999999999</v>
      </c>
      <c r="E1375" s="154">
        <v>2.4590000000000001</v>
      </c>
      <c r="F1375" s="154" t="s">
        <v>472</v>
      </c>
      <c r="G1375" s="154">
        <v>0.86699999999999999</v>
      </c>
      <c r="H1375" s="154" t="s">
        <v>472</v>
      </c>
      <c r="I1375" s="154" t="s">
        <v>472</v>
      </c>
      <c r="J1375" s="154"/>
    </row>
    <row r="1376" spans="1:10">
      <c r="A1376" s="164">
        <v>27465</v>
      </c>
      <c r="B1376" s="154" t="s">
        <v>472</v>
      </c>
      <c r="C1376" s="154">
        <v>5.9859999999999998</v>
      </c>
      <c r="D1376" s="154">
        <v>2.4675000000000002</v>
      </c>
      <c r="E1376" s="154">
        <v>2.4649999999999999</v>
      </c>
      <c r="F1376" s="154" t="s">
        <v>472</v>
      </c>
      <c r="G1376" s="154">
        <v>0.85899999999999999</v>
      </c>
      <c r="H1376" s="154" t="s">
        <v>472</v>
      </c>
      <c r="I1376" s="154" t="s">
        <v>472</v>
      </c>
      <c r="J1376" s="154"/>
    </row>
    <row r="1377" spans="1:10">
      <c r="A1377" s="164">
        <v>27466</v>
      </c>
      <c r="B1377" s="154" t="s">
        <v>472</v>
      </c>
      <c r="C1377" s="154">
        <v>6.0179999999999998</v>
      </c>
      <c r="D1377" s="154">
        <v>2.492</v>
      </c>
      <c r="E1377" s="154">
        <v>2.4939999999999998</v>
      </c>
      <c r="F1377" s="154" t="s">
        <v>472</v>
      </c>
      <c r="G1377" s="154">
        <v>0.86399999999999999</v>
      </c>
      <c r="H1377" s="154" t="s">
        <v>472</v>
      </c>
      <c r="I1377" s="154" t="s">
        <v>472</v>
      </c>
      <c r="J1377" s="154"/>
    </row>
    <row r="1378" spans="1:10">
      <c r="A1378" s="164">
        <v>27467</v>
      </c>
      <c r="B1378" s="154" t="s">
        <v>472</v>
      </c>
      <c r="C1378" s="154">
        <v>5.99</v>
      </c>
      <c r="D1378" s="154">
        <v>2.48</v>
      </c>
      <c r="E1378" s="154">
        <v>2.4794999999999998</v>
      </c>
      <c r="F1378" s="154" t="s">
        <v>472</v>
      </c>
      <c r="G1378" s="154">
        <v>0.86050000000000004</v>
      </c>
      <c r="H1378" s="154" t="s">
        <v>472</v>
      </c>
      <c r="I1378" s="154" t="s">
        <v>472</v>
      </c>
      <c r="J1378" s="154"/>
    </row>
    <row r="1379" spans="1:10">
      <c r="A1379" s="164">
        <v>27470</v>
      </c>
      <c r="B1379" s="154" t="s">
        <v>472</v>
      </c>
      <c r="C1379" s="154">
        <v>6.0125000000000002</v>
      </c>
      <c r="D1379" s="154">
        <v>2.4859999999999998</v>
      </c>
      <c r="E1379" s="154">
        <v>2.4859999999999998</v>
      </c>
      <c r="F1379" s="154" t="s">
        <v>472</v>
      </c>
      <c r="G1379" s="154">
        <v>0.86650000000000005</v>
      </c>
      <c r="H1379" s="154" t="s">
        <v>472</v>
      </c>
      <c r="I1379" s="154" t="s">
        <v>472</v>
      </c>
      <c r="J1379" s="154"/>
    </row>
    <row r="1380" spans="1:10">
      <c r="A1380" s="164">
        <v>27471</v>
      </c>
      <c r="B1380" s="154" t="s">
        <v>472</v>
      </c>
      <c r="C1380" s="154">
        <v>5.9965000000000002</v>
      </c>
      <c r="D1380" s="154">
        <v>2.4775</v>
      </c>
      <c r="E1380" s="154">
        <v>2.4775</v>
      </c>
      <c r="F1380" s="154" t="s">
        <v>472</v>
      </c>
      <c r="G1380" s="154">
        <v>0.86450000000000005</v>
      </c>
      <c r="H1380" s="154" t="s">
        <v>472</v>
      </c>
      <c r="I1380" s="154" t="s">
        <v>472</v>
      </c>
      <c r="J1380" s="154"/>
    </row>
    <row r="1381" spans="1:10">
      <c r="A1381" s="164">
        <v>27472</v>
      </c>
      <c r="B1381" s="154" t="s">
        <v>472</v>
      </c>
      <c r="C1381" s="154">
        <v>5.976</v>
      </c>
      <c r="D1381" s="154">
        <v>2.4634999999999998</v>
      </c>
      <c r="E1381" s="154">
        <v>2.4649999999999999</v>
      </c>
      <c r="F1381" s="154" t="s">
        <v>472</v>
      </c>
      <c r="G1381" s="154">
        <v>0.85499999999999998</v>
      </c>
      <c r="H1381" s="154" t="s">
        <v>472</v>
      </c>
      <c r="I1381" s="154" t="s">
        <v>472</v>
      </c>
      <c r="J1381" s="154"/>
    </row>
    <row r="1382" spans="1:10">
      <c r="A1382" s="164">
        <v>27473</v>
      </c>
      <c r="B1382" s="154" t="s">
        <v>472</v>
      </c>
      <c r="C1382" s="154">
        <v>5.9794999999999998</v>
      </c>
      <c r="D1382" s="154">
        <v>2.4725000000000001</v>
      </c>
      <c r="E1382" s="154">
        <v>2.472</v>
      </c>
      <c r="F1382" s="154" t="s">
        <v>472</v>
      </c>
      <c r="G1382" s="154">
        <v>0.86</v>
      </c>
      <c r="H1382" s="154" t="s">
        <v>472</v>
      </c>
      <c r="I1382" s="154" t="s">
        <v>472</v>
      </c>
      <c r="J1382" s="154"/>
    </row>
    <row r="1383" spans="1:10">
      <c r="A1383" s="164">
        <v>27474</v>
      </c>
      <c r="B1383" s="154" t="s">
        <v>472</v>
      </c>
      <c r="C1383" s="154">
        <v>6.0110000000000001</v>
      </c>
      <c r="D1383" s="154">
        <v>2.4820000000000002</v>
      </c>
      <c r="E1383" s="154">
        <v>2.4820000000000002</v>
      </c>
      <c r="F1383" s="154" t="s">
        <v>472</v>
      </c>
      <c r="G1383" s="154">
        <v>0.85950000000000004</v>
      </c>
      <c r="H1383" s="154" t="s">
        <v>472</v>
      </c>
      <c r="I1383" s="154" t="s">
        <v>472</v>
      </c>
      <c r="J1383" s="154"/>
    </row>
    <row r="1384" spans="1:10">
      <c r="A1384" s="164">
        <v>27477</v>
      </c>
      <c r="B1384" s="154" t="s">
        <v>472</v>
      </c>
      <c r="C1384" s="154">
        <v>6.0534999999999997</v>
      </c>
      <c r="D1384" s="154">
        <v>2.5034999999999998</v>
      </c>
      <c r="E1384" s="154">
        <v>2.504</v>
      </c>
      <c r="F1384" s="154" t="s">
        <v>472</v>
      </c>
      <c r="G1384" s="154">
        <v>0.87</v>
      </c>
      <c r="H1384" s="154" t="s">
        <v>472</v>
      </c>
      <c r="I1384" s="154" t="s">
        <v>472</v>
      </c>
      <c r="J1384" s="154"/>
    </row>
    <row r="1385" spans="1:10">
      <c r="A1385" s="164">
        <v>27478</v>
      </c>
      <c r="B1385" s="154" t="s">
        <v>472</v>
      </c>
      <c r="C1385" s="154">
        <v>6.0824999999999996</v>
      </c>
      <c r="D1385" s="154">
        <v>2.5259999999999998</v>
      </c>
      <c r="E1385" s="154">
        <v>2.524</v>
      </c>
      <c r="F1385" s="154" t="s">
        <v>472</v>
      </c>
      <c r="G1385" s="154">
        <v>0.871</v>
      </c>
      <c r="H1385" s="154" t="s">
        <v>472</v>
      </c>
      <c r="I1385" s="154" t="s">
        <v>472</v>
      </c>
      <c r="J1385" s="154"/>
    </row>
    <row r="1386" spans="1:10">
      <c r="A1386" s="164">
        <v>27479</v>
      </c>
      <c r="B1386" s="154" t="s">
        <v>472</v>
      </c>
      <c r="C1386" s="154">
        <v>6.077</v>
      </c>
      <c r="D1386" s="154">
        <v>2.5194999999999999</v>
      </c>
      <c r="E1386" s="154">
        <v>2.5150000000000001</v>
      </c>
      <c r="F1386" s="154" t="s">
        <v>472</v>
      </c>
      <c r="G1386" s="154">
        <v>0.87</v>
      </c>
      <c r="H1386" s="154" t="s">
        <v>472</v>
      </c>
      <c r="I1386" s="154" t="s">
        <v>472</v>
      </c>
      <c r="J1386" s="154"/>
    </row>
    <row r="1387" spans="1:10">
      <c r="A1387" s="164">
        <v>27480</v>
      </c>
      <c r="B1387" s="154" t="s">
        <v>472</v>
      </c>
      <c r="C1387" s="154">
        <v>6.0865</v>
      </c>
      <c r="D1387" s="154">
        <v>2.528</v>
      </c>
      <c r="E1387" s="154">
        <v>2.5225</v>
      </c>
      <c r="F1387" s="154" t="s">
        <v>472</v>
      </c>
      <c r="G1387" s="154">
        <v>0.86650000000000005</v>
      </c>
      <c r="H1387" s="154" t="s">
        <v>472</v>
      </c>
      <c r="I1387" s="154" t="s">
        <v>472</v>
      </c>
      <c r="J1387" s="154"/>
    </row>
    <row r="1388" spans="1:10">
      <c r="A1388" s="164">
        <v>27481</v>
      </c>
      <c r="B1388" s="154" t="s">
        <v>472</v>
      </c>
      <c r="C1388" s="154" t="s">
        <v>472</v>
      </c>
      <c r="D1388" s="154" t="s">
        <v>472</v>
      </c>
      <c r="E1388" s="154" t="s">
        <v>472</v>
      </c>
      <c r="F1388" s="154" t="s">
        <v>472</v>
      </c>
      <c r="G1388" s="154" t="s">
        <v>472</v>
      </c>
      <c r="H1388" s="154" t="s">
        <v>472</v>
      </c>
      <c r="I1388" s="154" t="s">
        <v>472</v>
      </c>
      <c r="J1388" s="154"/>
    </row>
    <row r="1389" spans="1:10">
      <c r="A1389" s="164">
        <v>27484</v>
      </c>
      <c r="B1389" s="154" t="s">
        <v>472</v>
      </c>
      <c r="C1389" s="154" t="s">
        <v>472</v>
      </c>
      <c r="D1389" s="154" t="s">
        <v>472</v>
      </c>
      <c r="E1389" s="154" t="s">
        <v>472</v>
      </c>
      <c r="F1389" s="154" t="s">
        <v>472</v>
      </c>
      <c r="G1389" s="154" t="s">
        <v>472</v>
      </c>
      <c r="H1389" s="154" t="s">
        <v>472</v>
      </c>
      <c r="I1389" s="154" t="s">
        <v>472</v>
      </c>
      <c r="J1389" s="154"/>
    </row>
    <row r="1390" spans="1:10">
      <c r="A1390" s="164">
        <v>27485</v>
      </c>
      <c r="B1390" s="154" t="s">
        <v>472</v>
      </c>
      <c r="C1390" s="154">
        <v>6.0830000000000002</v>
      </c>
      <c r="D1390" s="154">
        <v>2.5314999999999999</v>
      </c>
      <c r="E1390" s="154">
        <v>2.5265</v>
      </c>
      <c r="F1390" s="154" t="s">
        <v>472</v>
      </c>
      <c r="G1390" s="154">
        <v>0.87050000000000005</v>
      </c>
      <c r="H1390" s="154" t="s">
        <v>472</v>
      </c>
      <c r="I1390" s="154" t="s">
        <v>472</v>
      </c>
      <c r="J1390" s="154"/>
    </row>
    <row r="1391" spans="1:10">
      <c r="A1391" s="164">
        <v>27486</v>
      </c>
      <c r="B1391" s="154" t="s">
        <v>472</v>
      </c>
      <c r="C1391" s="154">
        <v>6.0545</v>
      </c>
      <c r="D1391" s="154">
        <v>2.5140000000000002</v>
      </c>
      <c r="E1391" s="154">
        <v>2.508</v>
      </c>
      <c r="F1391" s="154" t="s">
        <v>472</v>
      </c>
      <c r="G1391" s="154">
        <v>0.86150000000000004</v>
      </c>
      <c r="H1391" s="154" t="s">
        <v>472</v>
      </c>
      <c r="I1391" s="154" t="s">
        <v>472</v>
      </c>
      <c r="J1391" s="154"/>
    </row>
    <row r="1392" spans="1:10">
      <c r="A1392" s="164">
        <v>27487</v>
      </c>
      <c r="B1392" s="154" t="s">
        <v>472</v>
      </c>
      <c r="C1392" s="154">
        <v>6.1005000000000003</v>
      </c>
      <c r="D1392" s="154">
        <v>2.5375000000000001</v>
      </c>
      <c r="E1392" s="154">
        <v>2.5300000000000002</v>
      </c>
      <c r="F1392" s="154" t="s">
        <v>472</v>
      </c>
      <c r="G1392" s="154">
        <v>0.86799999999999999</v>
      </c>
      <c r="H1392" s="154" t="s">
        <v>472</v>
      </c>
      <c r="I1392" s="154" t="s">
        <v>472</v>
      </c>
      <c r="J1392" s="154"/>
    </row>
    <row r="1393" spans="1:10">
      <c r="A1393" s="164">
        <v>27488</v>
      </c>
      <c r="B1393" s="154" t="s">
        <v>472</v>
      </c>
      <c r="C1393" s="154">
        <v>6.12</v>
      </c>
      <c r="D1393" s="154">
        <v>2.556</v>
      </c>
      <c r="E1393" s="154">
        <v>2.5455000000000001</v>
      </c>
      <c r="F1393" s="154" t="s">
        <v>472</v>
      </c>
      <c r="G1393" s="154">
        <v>0.87450000000000006</v>
      </c>
      <c r="H1393" s="154" t="s">
        <v>472</v>
      </c>
      <c r="I1393" s="154" t="s">
        <v>472</v>
      </c>
      <c r="J1393" s="154"/>
    </row>
    <row r="1394" spans="1:10">
      <c r="A1394" s="164">
        <v>27491</v>
      </c>
      <c r="B1394" s="154" t="s">
        <v>472</v>
      </c>
      <c r="C1394" s="154">
        <v>6.0975000000000001</v>
      </c>
      <c r="D1394" s="154">
        <v>2.5564999999999998</v>
      </c>
      <c r="E1394" s="154">
        <v>2.5460000000000003</v>
      </c>
      <c r="F1394" s="154" t="s">
        <v>472</v>
      </c>
      <c r="G1394" s="154">
        <v>0.876</v>
      </c>
      <c r="H1394" s="154" t="s">
        <v>472</v>
      </c>
      <c r="I1394" s="154" t="s">
        <v>472</v>
      </c>
      <c r="J1394" s="154"/>
    </row>
    <row r="1395" spans="1:10">
      <c r="A1395" s="164">
        <v>27492</v>
      </c>
      <c r="B1395" s="154" t="s">
        <v>472</v>
      </c>
      <c r="C1395" s="154">
        <v>6.0640000000000001</v>
      </c>
      <c r="D1395" s="154">
        <v>2.5510000000000002</v>
      </c>
      <c r="E1395" s="154">
        <v>2.5329999999999999</v>
      </c>
      <c r="F1395" s="154" t="s">
        <v>472</v>
      </c>
      <c r="G1395" s="154">
        <v>0.87450000000000006</v>
      </c>
      <c r="H1395" s="154" t="s">
        <v>472</v>
      </c>
      <c r="I1395" s="154" t="s">
        <v>472</v>
      </c>
      <c r="J1395" s="154"/>
    </row>
    <row r="1396" spans="1:10">
      <c r="A1396" s="164">
        <v>27493</v>
      </c>
      <c r="B1396" s="154" t="s">
        <v>472</v>
      </c>
      <c r="C1396" s="154">
        <v>6.0650000000000004</v>
      </c>
      <c r="D1396" s="154">
        <v>2.5460000000000003</v>
      </c>
      <c r="E1396" s="154">
        <v>2.5295000000000001</v>
      </c>
      <c r="F1396" s="154" t="s">
        <v>472</v>
      </c>
      <c r="G1396" s="154">
        <v>0.87250000000000005</v>
      </c>
      <c r="H1396" s="154" t="s">
        <v>472</v>
      </c>
      <c r="I1396" s="154" t="s">
        <v>472</v>
      </c>
      <c r="J1396" s="154"/>
    </row>
    <row r="1397" spans="1:10">
      <c r="A1397" s="164">
        <v>27494</v>
      </c>
      <c r="B1397" s="154" t="s">
        <v>472</v>
      </c>
      <c r="C1397" s="154">
        <v>6.101</v>
      </c>
      <c r="D1397" s="154">
        <v>2.5674999999999999</v>
      </c>
      <c r="E1397" s="154">
        <v>2.5535000000000001</v>
      </c>
      <c r="F1397" s="154" t="s">
        <v>472</v>
      </c>
      <c r="G1397" s="154">
        <v>0.88049999999999995</v>
      </c>
      <c r="H1397" s="154" t="s">
        <v>472</v>
      </c>
      <c r="I1397" s="154" t="s">
        <v>472</v>
      </c>
      <c r="J1397" s="154"/>
    </row>
    <row r="1398" spans="1:10">
      <c r="A1398" s="164">
        <v>27495</v>
      </c>
      <c r="B1398" s="154" t="s">
        <v>472</v>
      </c>
      <c r="C1398" s="154">
        <v>6.0629999999999997</v>
      </c>
      <c r="D1398" s="154">
        <v>2.5674999999999999</v>
      </c>
      <c r="E1398" s="154">
        <v>2.5484999999999998</v>
      </c>
      <c r="F1398" s="154" t="s">
        <v>472</v>
      </c>
      <c r="G1398" s="154">
        <v>0.88</v>
      </c>
      <c r="H1398" s="154" t="s">
        <v>472</v>
      </c>
      <c r="I1398" s="154" t="s">
        <v>472</v>
      </c>
      <c r="J1398" s="154"/>
    </row>
    <row r="1399" spans="1:10">
      <c r="A1399" s="164">
        <v>27498</v>
      </c>
      <c r="B1399" s="154" t="s">
        <v>472</v>
      </c>
      <c r="C1399" s="154">
        <v>6.0795000000000003</v>
      </c>
      <c r="D1399" s="154">
        <v>2.5789999999999997</v>
      </c>
      <c r="E1399" s="154">
        <v>2.5579999999999998</v>
      </c>
      <c r="F1399" s="154" t="s">
        <v>472</v>
      </c>
      <c r="G1399" s="154">
        <v>0.88549999999999995</v>
      </c>
      <c r="H1399" s="154" t="s">
        <v>472</v>
      </c>
      <c r="I1399" s="154" t="s">
        <v>472</v>
      </c>
      <c r="J1399" s="154"/>
    </row>
    <row r="1400" spans="1:10">
      <c r="A1400" s="164">
        <v>27499</v>
      </c>
      <c r="B1400" s="154" t="s">
        <v>472</v>
      </c>
      <c r="C1400" s="154">
        <v>6.0664999999999996</v>
      </c>
      <c r="D1400" s="154">
        <v>2.5754999999999999</v>
      </c>
      <c r="E1400" s="154">
        <v>2.5455000000000001</v>
      </c>
      <c r="F1400" s="154" t="s">
        <v>472</v>
      </c>
      <c r="G1400" s="154">
        <v>0.88400000000000001</v>
      </c>
      <c r="H1400" s="154" t="s">
        <v>472</v>
      </c>
      <c r="I1400" s="154" t="s">
        <v>472</v>
      </c>
      <c r="J1400" s="154"/>
    </row>
    <row r="1401" spans="1:10">
      <c r="A1401" s="164">
        <v>27500</v>
      </c>
      <c r="B1401" s="154" t="s">
        <v>472</v>
      </c>
      <c r="C1401" s="154">
        <v>6.077</v>
      </c>
      <c r="D1401" s="154">
        <v>2.5739999999999998</v>
      </c>
      <c r="E1401" s="154">
        <v>2.5465</v>
      </c>
      <c r="F1401" s="154" t="s">
        <v>472</v>
      </c>
      <c r="G1401" s="154">
        <v>0.88349999999999995</v>
      </c>
      <c r="H1401" s="154" t="s">
        <v>472</v>
      </c>
      <c r="I1401" s="154" t="s">
        <v>472</v>
      </c>
      <c r="J1401" s="154"/>
    </row>
    <row r="1402" spans="1:10">
      <c r="A1402" s="164">
        <v>27501</v>
      </c>
      <c r="B1402" s="154" t="s">
        <v>472</v>
      </c>
      <c r="C1402" s="154">
        <v>6.0720000000000001</v>
      </c>
      <c r="D1402" s="154">
        <v>2.5680000000000001</v>
      </c>
      <c r="E1402" s="154">
        <v>2.5310000000000001</v>
      </c>
      <c r="F1402" s="154" t="s">
        <v>472</v>
      </c>
      <c r="G1402" s="154">
        <v>0.88049999999999995</v>
      </c>
      <c r="H1402" s="154" t="s">
        <v>472</v>
      </c>
      <c r="I1402" s="154" t="s">
        <v>472</v>
      </c>
      <c r="J1402" s="154"/>
    </row>
    <row r="1403" spans="1:10">
      <c r="A1403" s="164">
        <v>27502</v>
      </c>
      <c r="B1403" s="154" t="s">
        <v>472</v>
      </c>
      <c r="C1403" s="154">
        <v>6.0860000000000003</v>
      </c>
      <c r="D1403" s="154">
        <v>2.5649999999999999</v>
      </c>
      <c r="E1403" s="154">
        <v>2.524</v>
      </c>
      <c r="F1403" s="154" t="s">
        <v>472</v>
      </c>
      <c r="G1403" s="154">
        <v>0.879</v>
      </c>
      <c r="H1403" s="154" t="s">
        <v>472</v>
      </c>
      <c r="I1403" s="154" t="s">
        <v>472</v>
      </c>
      <c r="J1403" s="154"/>
    </row>
    <row r="1404" spans="1:10">
      <c r="A1404" s="164">
        <v>27505</v>
      </c>
      <c r="B1404" s="154" t="s">
        <v>472</v>
      </c>
      <c r="C1404" s="154">
        <v>6.0735000000000001</v>
      </c>
      <c r="D1404" s="154">
        <v>2.5685000000000002</v>
      </c>
      <c r="E1404" s="154">
        <v>2.5295000000000001</v>
      </c>
      <c r="F1404" s="154" t="s">
        <v>472</v>
      </c>
      <c r="G1404" s="154">
        <v>0.87749999999999995</v>
      </c>
      <c r="H1404" s="154" t="s">
        <v>472</v>
      </c>
      <c r="I1404" s="154" t="s">
        <v>472</v>
      </c>
      <c r="J1404" s="154"/>
    </row>
    <row r="1405" spans="1:10">
      <c r="A1405" s="164">
        <v>27506</v>
      </c>
      <c r="B1405" s="154" t="s">
        <v>472</v>
      </c>
      <c r="C1405" s="154">
        <v>6.03</v>
      </c>
      <c r="D1405" s="154">
        <v>2.5649999999999999</v>
      </c>
      <c r="E1405" s="154">
        <v>2.5310000000000001</v>
      </c>
      <c r="F1405" s="154" t="s">
        <v>472</v>
      </c>
      <c r="G1405" s="154">
        <v>0.876</v>
      </c>
      <c r="H1405" s="154" t="s">
        <v>472</v>
      </c>
      <c r="I1405" s="154" t="s">
        <v>472</v>
      </c>
      <c r="J1405" s="154"/>
    </row>
    <row r="1406" spans="1:10">
      <c r="A1406" s="164">
        <v>27507</v>
      </c>
      <c r="B1406" s="154" t="s">
        <v>472</v>
      </c>
      <c r="C1406" s="154">
        <v>6.0185000000000004</v>
      </c>
      <c r="D1406" s="154">
        <v>2.5629999999999997</v>
      </c>
      <c r="E1406" s="154">
        <v>2.5145</v>
      </c>
      <c r="F1406" s="154" t="s">
        <v>472</v>
      </c>
      <c r="G1406" s="154">
        <v>0.872</v>
      </c>
      <c r="H1406" s="154" t="s">
        <v>472</v>
      </c>
      <c r="I1406" s="154" t="s">
        <v>472</v>
      </c>
      <c r="J1406" s="154"/>
    </row>
    <row r="1407" spans="1:10">
      <c r="A1407" s="164">
        <v>27508</v>
      </c>
      <c r="B1407" s="154" t="s">
        <v>472</v>
      </c>
      <c r="C1407" s="154">
        <v>6.0125000000000002</v>
      </c>
      <c r="D1407" s="154">
        <v>2.5430000000000001</v>
      </c>
      <c r="E1407" s="154">
        <v>2.504</v>
      </c>
      <c r="F1407" s="154" t="s">
        <v>472</v>
      </c>
      <c r="G1407" s="154">
        <v>0.86650000000000005</v>
      </c>
      <c r="H1407" s="154" t="s">
        <v>472</v>
      </c>
      <c r="I1407" s="154" t="s">
        <v>472</v>
      </c>
      <c r="J1407" s="154"/>
    </row>
    <row r="1408" spans="1:10">
      <c r="A1408" s="164">
        <v>27509</v>
      </c>
      <c r="B1408" s="154" t="s">
        <v>472</v>
      </c>
      <c r="C1408" s="154">
        <v>6.01</v>
      </c>
      <c r="D1408" s="154">
        <v>2.556</v>
      </c>
      <c r="E1408" s="154">
        <v>2.5164999999999997</v>
      </c>
      <c r="F1408" s="154" t="s">
        <v>472</v>
      </c>
      <c r="G1408" s="154">
        <v>0.87</v>
      </c>
      <c r="H1408" s="154" t="s">
        <v>472</v>
      </c>
      <c r="I1408" s="154" t="s">
        <v>472</v>
      </c>
      <c r="J1408" s="154"/>
    </row>
    <row r="1409" spans="1:10">
      <c r="A1409" s="164">
        <v>27512</v>
      </c>
      <c r="B1409" s="154" t="s">
        <v>472</v>
      </c>
      <c r="C1409" s="154">
        <v>6.0185000000000004</v>
      </c>
      <c r="D1409" s="154">
        <v>2.569</v>
      </c>
      <c r="E1409" s="154">
        <v>2.5265</v>
      </c>
      <c r="F1409" s="154" t="s">
        <v>472</v>
      </c>
      <c r="G1409" s="154">
        <v>0.87250000000000005</v>
      </c>
      <c r="H1409" s="154" t="s">
        <v>472</v>
      </c>
      <c r="I1409" s="154" t="s">
        <v>472</v>
      </c>
      <c r="J1409" s="154"/>
    </row>
    <row r="1410" spans="1:10">
      <c r="A1410" s="164">
        <v>27513</v>
      </c>
      <c r="B1410" s="154" t="s">
        <v>472</v>
      </c>
      <c r="C1410" s="154">
        <v>6.032</v>
      </c>
      <c r="D1410" s="154">
        <v>2.5649999999999999</v>
      </c>
      <c r="E1410" s="154">
        <v>2.52</v>
      </c>
      <c r="F1410" s="154" t="s">
        <v>472</v>
      </c>
      <c r="G1410" s="154">
        <v>0.87050000000000005</v>
      </c>
      <c r="H1410" s="154" t="s">
        <v>472</v>
      </c>
      <c r="I1410" s="154" t="s">
        <v>472</v>
      </c>
      <c r="J1410" s="154"/>
    </row>
    <row r="1411" spans="1:10">
      <c r="A1411" s="164">
        <v>27514</v>
      </c>
      <c r="B1411" s="154" t="s">
        <v>472</v>
      </c>
      <c r="C1411" s="154">
        <v>6.0084999999999997</v>
      </c>
      <c r="D1411" s="154">
        <v>2.5525000000000002</v>
      </c>
      <c r="E1411" s="154">
        <v>2.5074999999999998</v>
      </c>
      <c r="F1411" s="154" t="s">
        <v>472</v>
      </c>
      <c r="G1411" s="154">
        <v>0.87350000000000005</v>
      </c>
      <c r="H1411" s="154" t="s">
        <v>472</v>
      </c>
      <c r="I1411" s="154" t="s">
        <v>472</v>
      </c>
      <c r="J1411" s="154"/>
    </row>
    <row r="1412" spans="1:10">
      <c r="A1412" s="164">
        <v>27515</v>
      </c>
      <c r="B1412" s="154" t="s">
        <v>472</v>
      </c>
      <c r="C1412" s="154" t="s">
        <v>472</v>
      </c>
      <c r="D1412" s="154" t="s">
        <v>472</v>
      </c>
      <c r="E1412" s="154" t="s">
        <v>472</v>
      </c>
      <c r="F1412" s="154" t="s">
        <v>472</v>
      </c>
      <c r="G1412" s="154" t="s">
        <v>472</v>
      </c>
      <c r="H1412" s="154" t="s">
        <v>472</v>
      </c>
      <c r="I1412" s="154" t="s">
        <v>472</v>
      </c>
      <c r="J1412" s="154"/>
    </row>
    <row r="1413" spans="1:10">
      <c r="A1413" s="164">
        <v>27516</v>
      </c>
      <c r="B1413" s="154" t="s">
        <v>472</v>
      </c>
      <c r="C1413" s="154">
        <v>5.9950000000000001</v>
      </c>
      <c r="D1413" s="154">
        <v>2.5615000000000001</v>
      </c>
      <c r="E1413" s="154">
        <v>2.5074999999999998</v>
      </c>
      <c r="F1413" s="154" t="s">
        <v>472</v>
      </c>
      <c r="G1413" s="154">
        <v>0.88149999999999995</v>
      </c>
      <c r="H1413" s="154" t="s">
        <v>472</v>
      </c>
      <c r="I1413" s="154" t="s">
        <v>472</v>
      </c>
      <c r="J1413" s="154"/>
    </row>
    <row r="1414" spans="1:10">
      <c r="A1414" s="164">
        <v>27519</v>
      </c>
      <c r="B1414" s="154" t="s">
        <v>472</v>
      </c>
      <c r="C1414" s="154">
        <v>5.9615</v>
      </c>
      <c r="D1414" s="154">
        <v>2.5499999999999998</v>
      </c>
      <c r="E1414" s="154">
        <v>2.4885000000000002</v>
      </c>
      <c r="F1414" s="154" t="s">
        <v>472</v>
      </c>
      <c r="G1414" s="154">
        <v>0.87649999999999995</v>
      </c>
      <c r="H1414" s="154" t="s">
        <v>472</v>
      </c>
      <c r="I1414" s="154" t="s">
        <v>472</v>
      </c>
      <c r="J1414" s="154"/>
    </row>
    <row r="1415" spans="1:10">
      <c r="A1415" s="164">
        <v>27520</v>
      </c>
      <c r="B1415" s="154" t="s">
        <v>472</v>
      </c>
      <c r="C1415" s="154">
        <v>5.9604999999999997</v>
      </c>
      <c r="D1415" s="154">
        <v>2.5465</v>
      </c>
      <c r="E1415" s="154">
        <v>2.4775</v>
      </c>
      <c r="F1415" s="154" t="s">
        <v>472</v>
      </c>
      <c r="G1415" s="154">
        <v>0.87350000000000005</v>
      </c>
      <c r="H1415" s="154" t="s">
        <v>472</v>
      </c>
      <c r="I1415" s="154" t="s">
        <v>472</v>
      </c>
      <c r="J1415" s="154"/>
    </row>
    <row r="1416" spans="1:10">
      <c r="A1416" s="164">
        <v>27521</v>
      </c>
      <c r="B1416" s="154" t="s">
        <v>472</v>
      </c>
      <c r="C1416" s="154">
        <v>5.9375</v>
      </c>
      <c r="D1416" s="154">
        <v>2.5385</v>
      </c>
      <c r="E1416" s="154">
        <v>2.4740000000000002</v>
      </c>
      <c r="F1416" s="154" t="s">
        <v>472</v>
      </c>
      <c r="G1416" s="154">
        <v>0.872</v>
      </c>
      <c r="H1416" s="154" t="s">
        <v>472</v>
      </c>
      <c r="I1416" s="154" t="s">
        <v>472</v>
      </c>
      <c r="J1416" s="154"/>
    </row>
    <row r="1417" spans="1:10">
      <c r="A1417" s="164">
        <v>27522</v>
      </c>
      <c r="B1417" s="154" t="s">
        <v>472</v>
      </c>
      <c r="C1417" s="154" t="s">
        <v>472</v>
      </c>
      <c r="D1417" s="154" t="s">
        <v>472</v>
      </c>
      <c r="E1417" s="154" t="s">
        <v>472</v>
      </c>
      <c r="F1417" s="154" t="s">
        <v>472</v>
      </c>
      <c r="G1417" s="154" t="s">
        <v>472</v>
      </c>
      <c r="H1417" s="154" t="s">
        <v>472</v>
      </c>
      <c r="I1417" s="154" t="s">
        <v>472</v>
      </c>
      <c r="J1417" s="154"/>
    </row>
    <row r="1418" spans="1:10">
      <c r="A1418" s="164">
        <v>27523</v>
      </c>
      <c r="B1418" s="154" t="s">
        <v>472</v>
      </c>
      <c r="C1418" s="154">
        <v>5.8685</v>
      </c>
      <c r="D1418" s="154">
        <v>2.5150000000000001</v>
      </c>
      <c r="E1418" s="154">
        <v>2.4355000000000002</v>
      </c>
      <c r="F1418" s="154" t="s">
        <v>472</v>
      </c>
      <c r="G1418" s="154">
        <v>0.86250000000000004</v>
      </c>
      <c r="H1418" s="154" t="s">
        <v>472</v>
      </c>
      <c r="I1418" s="154" t="s">
        <v>472</v>
      </c>
      <c r="J1418" s="154"/>
    </row>
    <row r="1419" spans="1:10">
      <c r="A1419" s="164">
        <v>27526</v>
      </c>
      <c r="B1419" s="154" t="s">
        <v>472</v>
      </c>
      <c r="C1419" s="154">
        <v>5.7874999999999996</v>
      </c>
      <c r="D1419" s="154">
        <v>2.5167000000000002</v>
      </c>
      <c r="E1419" s="154">
        <v>2.4430000000000001</v>
      </c>
      <c r="F1419" s="154" t="s">
        <v>472</v>
      </c>
      <c r="G1419" s="154">
        <v>0.86350000000000005</v>
      </c>
      <c r="H1419" s="154" t="s">
        <v>472</v>
      </c>
      <c r="I1419" s="154" t="s">
        <v>472</v>
      </c>
      <c r="J1419" s="154"/>
    </row>
    <row r="1420" spans="1:10">
      <c r="A1420" s="164">
        <v>27527</v>
      </c>
      <c r="B1420" s="154" t="s">
        <v>472</v>
      </c>
      <c r="C1420" s="154">
        <v>5.75</v>
      </c>
      <c r="D1420" s="154">
        <v>2.4929999999999999</v>
      </c>
      <c r="E1420" s="154">
        <v>2.3904999999999998</v>
      </c>
      <c r="F1420" s="154" t="s">
        <v>472</v>
      </c>
      <c r="G1420" s="154">
        <v>0.84899999999999998</v>
      </c>
      <c r="H1420" s="154" t="s">
        <v>472</v>
      </c>
      <c r="I1420" s="154" t="s">
        <v>472</v>
      </c>
      <c r="J1420" s="154"/>
    </row>
    <row r="1421" spans="1:10">
      <c r="A1421" s="164">
        <v>27528</v>
      </c>
      <c r="B1421" s="154" t="s">
        <v>472</v>
      </c>
      <c r="C1421" s="154">
        <v>5.6929999999999996</v>
      </c>
      <c r="D1421" s="154">
        <v>2.4645000000000001</v>
      </c>
      <c r="E1421" s="154">
        <v>2.3860000000000001</v>
      </c>
      <c r="F1421" s="154" t="s">
        <v>472</v>
      </c>
      <c r="G1421" s="154">
        <v>0.84499999999999997</v>
      </c>
      <c r="H1421" s="154" t="s">
        <v>472</v>
      </c>
      <c r="I1421" s="154" t="s">
        <v>472</v>
      </c>
      <c r="J1421" s="154"/>
    </row>
    <row r="1422" spans="1:10">
      <c r="A1422" s="164">
        <v>27529</v>
      </c>
      <c r="B1422" s="154" t="s">
        <v>472</v>
      </c>
      <c r="C1422" s="154">
        <v>5.7320000000000002</v>
      </c>
      <c r="D1422" s="154">
        <v>2.4870000000000001</v>
      </c>
      <c r="E1422" s="154">
        <v>2.4050000000000002</v>
      </c>
      <c r="F1422" s="154" t="s">
        <v>472</v>
      </c>
      <c r="G1422" s="154">
        <v>0.85299999999999998</v>
      </c>
      <c r="H1422" s="154" t="s">
        <v>472</v>
      </c>
      <c r="I1422" s="154" t="s">
        <v>472</v>
      </c>
      <c r="J1422" s="154"/>
    </row>
    <row r="1423" spans="1:10">
      <c r="A1423" s="164">
        <v>27530</v>
      </c>
      <c r="B1423" s="154" t="s">
        <v>472</v>
      </c>
      <c r="C1423" s="154">
        <v>5.7705000000000002</v>
      </c>
      <c r="D1423" s="154">
        <v>2.5019999999999998</v>
      </c>
      <c r="E1423" s="154">
        <v>2.4195000000000002</v>
      </c>
      <c r="F1423" s="154" t="s">
        <v>472</v>
      </c>
      <c r="G1423" s="154">
        <v>0.85750000000000004</v>
      </c>
      <c r="H1423" s="154" t="s">
        <v>472</v>
      </c>
      <c r="I1423" s="154" t="s">
        <v>472</v>
      </c>
      <c r="J1423" s="154"/>
    </row>
    <row r="1424" spans="1:10">
      <c r="A1424" s="164">
        <v>27533</v>
      </c>
      <c r="B1424" s="154" t="s">
        <v>472</v>
      </c>
      <c r="C1424" s="154" t="s">
        <v>472</v>
      </c>
      <c r="D1424" s="154" t="s">
        <v>472</v>
      </c>
      <c r="E1424" s="154" t="s">
        <v>472</v>
      </c>
      <c r="F1424" s="154" t="s">
        <v>472</v>
      </c>
      <c r="G1424" s="154" t="s">
        <v>472</v>
      </c>
      <c r="H1424" s="154" t="s">
        <v>472</v>
      </c>
      <c r="I1424" s="154" t="s">
        <v>472</v>
      </c>
      <c r="J1424" s="154"/>
    </row>
    <row r="1425" spans="1:10">
      <c r="A1425" s="164">
        <v>27534</v>
      </c>
      <c r="B1425" s="154" t="s">
        <v>472</v>
      </c>
      <c r="C1425" s="154">
        <v>5.7889999999999997</v>
      </c>
      <c r="D1425" s="154">
        <v>2.5114999999999998</v>
      </c>
      <c r="E1425" s="154">
        <v>2.4375</v>
      </c>
      <c r="F1425" s="154" t="s">
        <v>472</v>
      </c>
      <c r="G1425" s="154">
        <v>0.86</v>
      </c>
      <c r="H1425" s="154" t="s">
        <v>472</v>
      </c>
      <c r="I1425" s="154" t="s">
        <v>472</v>
      </c>
      <c r="J1425" s="154"/>
    </row>
    <row r="1426" spans="1:10">
      <c r="A1426" s="164">
        <v>27535</v>
      </c>
      <c r="B1426" s="154" t="s">
        <v>472</v>
      </c>
      <c r="C1426" s="154">
        <v>5.7614999999999998</v>
      </c>
      <c r="D1426" s="154">
        <v>2.4950000000000001</v>
      </c>
      <c r="E1426" s="154">
        <v>2.4295</v>
      </c>
      <c r="F1426" s="154" t="s">
        <v>472</v>
      </c>
      <c r="G1426" s="154">
        <v>0.85399999999999998</v>
      </c>
      <c r="H1426" s="154" t="s">
        <v>472</v>
      </c>
      <c r="I1426" s="154" t="s">
        <v>472</v>
      </c>
      <c r="J1426" s="154"/>
    </row>
    <row r="1427" spans="1:10">
      <c r="A1427" s="164">
        <v>27536</v>
      </c>
      <c r="B1427" s="154" t="s">
        <v>472</v>
      </c>
      <c r="C1427" s="154">
        <v>5.7614999999999998</v>
      </c>
      <c r="D1427" s="154">
        <v>2.4874999999999998</v>
      </c>
      <c r="E1427" s="154">
        <v>2.4050000000000002</v>
      </c>
      <c r="F1427" s="154" t="s">
        <v>472</v>
      </c>
      <c r="G1427" s="154">
        <v>0.85250000000000004</v>
      </c>
      <c r="H1427" s="154" t="s">
        <v>472</v>
      </c>
      <c r="I1427" s="154" t="s">
        <v>472</v>
      </c>
      <c r="J1427" s="154"/>
    </row>
    <row r="1428" spans="1:10">
      <c r="A1428" s="164">
        <v>27537</v>
      </c>
      <c r="B1428" s="154" t="s">
        <v>472</v>
      </c>
      <c r="C1428" s="154">
        <v>5.7789999999999999</v>
      </c>
      <c r="D1428" s="154">
        <v>2.4870000000000001</v>
      </c>
      <c r="E1428" s="154">
        <v>2.4154999999999998</v>
      </c>
      <c r="F1428" s="154" t="s">
        <v>472</v>
      </c>
      <c r="G1428" s="154">
        <v>0.85150000000000003</v>
      </c>
      <c r="H1428" s="154" t="s">
        <v>472</v>
      </c>
      <c r="I1428" s="154" t="s">
        <v>472</v>
      </c>
      <c r="J1428" s="154"/>
    </row>
    <row r="1429" spans="1:10">
      <c r="A1429" s="164">
        <v>27540</v>
      </c>
      <c r="B1429" s="154" t="s">
        <v>472</v>
      </c>
      <c r="C1429" s="154" t="s">
        <v>472</v>
      </c>
      <c r="D1429" s="154">
        <v>2.4725000000000001</v>
      </c>
      <c r="E1429" s="154">
        <v>2.4140000000000001</v>
      </c>
      <c r="F1429" s="154" t="s">
        <v>472</v>
      </c>
      <c r="G1429" s="154">
        <v>0.84899999999999998</v>
      </c>
      <c r="H1429" s="154" t="s">
        <v>472</v>
      </c>
      <c r="I1429" s="154" t="s">
        <v>472</v>
      </c>
      <c r="J1429" s="154"/>
    </row>
    <row r="1430" spans="1:10">
      <c r="A1430" s="164">
        <v>27541</v>
      </c>
      <c r="B1430" s="154" t="s">
        <v>472</v>
      </c>
      <c r="C1430" s="154">
        <v>5.7629999999999999</v>
      </c>
      <c r="D1430" s="154">
        <v>2.4784999999999999</v>
      </c>
      <c r="E1430" s="154">
        <v>2.4135</v>
      </c>
      <c r="F1430" s="154" t="s">
        <v>472</v>
      </c>
      <c r="G1430" s="154">
        <v>0.85050000000000003</v>
      </c>
      <c r="H1430" s="154" t="s">
        <v>472</v>
      </c>
      <c r="I1430" s="154" t="s">
        <v>472</v>
      </c>
      <c r="J1430" s="154"/>
    </row>
    <row r="1431" spans="1:10">
      <c r="A1431" s="164">
        <v>27542</v>
      </c>
      <c r="B1431" s="154" t="s">
        <v>472</v>
      </c>
      <c r="C1431" s="154">
        <v>5.7510000000000003</v>
      </c>
      <c r="D1431" s="154">
        <v>2.4704999999999999</v>
      </c>
      <c r="E1431" s="154">
        <v>2.4060000000000001</v>
      </c>
      <c r="F1431" s="154" t="s">
        <v>472</v>
      </c>
      <c r="G1431" s="154">
        <v>0.84799999999999998</v>
      </c>
      <c r="H1431" s="154" t="s">
        <v>472</v>
      </c>
      <c r="I1431" s="154" t="s">
        <v>472</v>
      </c>
      <c r="J1431" s="154"/>
    </row>
    <row r="1432" spans="1:10">
      <c r="A1432" s="164">
        <v>27543</v>
      </c>
      <c r="B1432" s="154" t="s">
        <v>472</v>
      </c>
      <c r="C1432" s="154">
        <v>5.7614999999999998</v>
      </c>
      <c r="D1432" s="154">
        <v>2.484</v>
      </c>
      <c r="E1432" s="154">
        <v>2.4180000000000001</v>
      </c>
      <c r="F1432" s="154" t="s">
        <v>472</v>
      </c>
      <c r="G1432" s="154">
        <v>0.85250000000000004</v>
      </c>
      <c r="H1432" s="154" t="s">
        <v>472</v>
      </c>
      <c r="I1432" s="154" t="s">
        <v>472</v>
      </c>
      <c r="J1432" s="154"/>
    </row>
    <row r="1433" spans="1:10">
      <c r="A1433" s="164">
        <v>27544</v>
      </c>
      <c r="B1433" s="154" t="s">
        <v>472</v>
      </c>
      <c r="C1433" s="154">
        <v>5.8014999999999999</v>
      </c>
      <c r="D1433" s="154">
        <v>2.5099999999999998</v>
      </c>
      <c r="E1433" s="154">
        <v>2.4495</v>
      </c>
      <c r="F1433" s="154" t="s">
        <v>472</v>
      </c>
      <c r="G1433" s="154">
        <v>0.86099999999999999</v>
      </c>
      <c r="H1433" s="154" t="s">
        <v>472</v>
      </c>
      <c r="I1433" s="154" t="s">
        <v>472</v>
      </c>
      <c r="J1433" s="154"/>
    </row>
    <row r="1434" spans="1:10">
      <c r="A1434" s="164">
        <v>27547</v>
      </c>
      <c r="B1434" s="154" t="s">
        <v>472</v>
      </c>
      <c r="C1434" s="154">
        <v>5.7984999999999998</v>
      </c>
      <c r="D1434" s="154">
        <v>2.5049999999999999</v>
      </c>
      <c r="E1434" s="154">
        <v>2.4489999999999998</v>
      </c>
      <c r="F1434" s="154" t="s">
        <v>472</v>
      </c>
      <c r="G1434" s="154">
        <v>0.85950000000000004</v>
      </c>
      <c r="H1434" s="154" t="s">
        <v>472</v>
      </c>
      <c r="I1434" s="154" t="s">
        <v>472</v>
      </c>
      <c r="J1434" s="154"/>
    </row>
    <row r="1435" spans="1:10">
      <c r="A1435" s="164">
        <v>27548</v>
      </c>
      <c r="B1435" s="154" t="s">
        <v>472</v>
      </c>
      <c r="C1435" s="154">
        <v>5.7705000000000002</v>
      </c>
      <c r="D1435" s="154">
        <v>2.4836999999999998</v>
      </c>
      <c r="E1435" s="154">
        <v>2.4205000000000001</v>
      </c>
      <c r="F1435" s="154" t="s">
        <v>472</v>
      </c>
      <c r="G1435" s="154">
        <v>0.85299999999999998</v>
      </c>
      <c r="H1435" s="154" t="s">
        <v>472</v>
      </c>
      <c r="I1435" s="154" t="s">
        <v>472</v>
      </c>
      <c r="J1435" s="154"/>
    </row>
    <row r="1436" spans="1:10">
      <c r="A1436" s="164">
        <v>27549</v>
      </c>
      <c r="B1436" s="154" t="s">
        <v>472</v>
      </c>
      <c r="C1436" s="154">
        <v>5.7675000000000001</v>
      </c>
      <c r="D1436" s="154">
        <v>2.4870000000000001</v>
      </c>
      <c r="E1436" s="154">
        <v>2.4180000000000001</v>
      </c>
      <c r="F1436" s="154" t="s">
        <v>472</v>
      </c>
      <c r="G1436" s="154">
        <v>0.85350000000000004</v>
      </c>
      <c r="H1436" s="154" t="s">
        <v>472</v>
      </c>
      <c r="I1436" s="154" t="s">
        <v>472</v>
      </c>
      <c r="J1436" s="154"/>
    </row>
    <row r="1437" spans="1:10">
      <c r="A1437" s="164">
        <v>27550</v>
      </c>
      <c r="B1437" s="154" t="s">
        <v>472</v>
      </c>
      <c r="C1437" s="154">
        <v>5.7794999999999996</v>
      </c>
      <c r="D1437" s="154">
        <v>2.4939999999999998</v>
      </c>
      <c r="E1437" s="154">
        <v>2.4260000000000002</v>
      </c>
      <c r="F1437" s="154" t="s">
        <v>472</v>
      </c>
      <c r="G1437" s="154">
        <v>0.85199999999999998</v>
      </c>
      <c r="H1437" s="154" t="s">
        <v>472</v>
      </c>
      <c r="I1437" s="154" t="s">
        <v>472</v>
      </c>
      <c r="J1437" s="154"/>
    </row>
    <row r="1438" spans="1:10">
      <c r="A1438" s="164">
        <v>27551</v>
      </c>
      <c r="B1438" s="154" t="s">
        <v>472</v>
      </c>
      <c r="C1438" s="154">
        <v>5.8</v>
      </c>
      <c r="D1438" s="154">
        <v>2.4935</v>
      </c>
      <c r="E1438" s="154">
        <v>2.4300000000000002</v>
      </c>
      <c r="F1438" s="154" t="s">
        <v>472</v>
      </c>
      <c r="G1438" s="154">
        <v>0.85499999999999998</v>
      </c>
      <c r="H1438" s="154" t="s">
        <v>472</v>
      </c>
      <c r="I1438" s="154" t="s">
        <v>472</v>
      </c>
      <c r="J1438" s="154"/>
    </row>
    <row r="1439" spans="1:10">
      <c r="A1439" s="164">
        <v>27554</v>
      </c>
      <c r="B1439" s="154" t="s">
        <v>472</v>
      </c>
      <c r="C1439" s="154">
        <v>5.8164999999999996</v>
      </c>
      <c r="D1439" s="154">
        <v>2.5110000000000001</v>
      </c>
      <c r="E1439" s="154">
        <v>2.4474999999999998</v>
      </c>
      <c r="F1439" s="154" t="s">
        <v>472</v>
      </c>
      <c r="G1439" s="154">
        <v>0.86</v>
      </c>
      <c r="H1439" s="154" t="s">
        <v>472</v>
      </c>
      <c r="I1439" s="154" t="s">
        <v>472</v>
      </c>
      <c r="J1439" s="154"/>
    </row>
    <row r="1440" spans="1:10">
      <c r="A1440" s="164">
        <v>27555</v>
      </c>
      <c r="B1440" s="154" t="s">
        <v>472</v>
      </c>
      <c r="C1440" s="154">
        <v>5.7919999999999998</v>
      </c>
      <c r="D1440" s="154">
        <v>2.5024999999999999</v>
      </c>
      <c r="E1440" s="154">
        <v>2.4359999999999999</v>
      </c>
      <c r="F1440" s="154" t="s">
        <v>472</v>
      </c>
      <c r="G1440" s="154">
        <v>0.85650000000000004</v>
      </c>
      <c r="H1440" s="154" t="s">
        <v>472</v>
      </c>
      <c r="I1440" s="154" t="s">
        <v>472</v>
      </c>
      <c r="J1440" s="154"/>
    </row>
    <row r="1441" spans="1:10">
      <c r="A1441" s="164">
        <v>27556</v>
      </c>
      <c r="B1441" s="154" t="s">
        <v>472</v>
      </c>
      <c r="C1441" s="154">
        <v>5.7489999999999997</v>
      </c>
      <c r="D1441" s="154">
        <v>2.5070000000000001</v>
      </c>
      <c r="E1441" s="154">
        <v>2.4359999999999999</v>
      </c>
      <c r="F1441" s="154" t="s">
        <v>472</v>
      </c>
      <c r="G1441" s="154">
        <v>0.85650000000000004</v>
      </c>
      <c r="H1441" s="154" t="s">
        <v>472</v>
      </c>
      <c r="I1441" s="154" t="s">
        <v>472</v>
      </c>
      <c r="J1441" s="154"/>
    </row>
    <row r="1442" spans="1:10">
      <c r="A1442" s="164">
        <v>27557</v>
      </c>
      <c r="B1442" s="154" t="s">
        <v>472</v>
      </c>
      <c r="C1442" s="154">
        <v>5.665</v>
      </c>
      <c r="D1442" s="154">
        <v>2.4889999999999999</v>
      </c>
      <c r="E1442" s="154">
        <v>2.4285000000000001</v>
      </c>
      <c r="F1442" s="154" t="s">
        <v>472</v>
      </c>
      <c r="G1442" s="154">
        <v>0.85</v>
      </c>
      <c r="H1442" s="154" t="s">
        <v>472</v>
      </c>
      <c r="I1442" s="154" t="s">
        <v>472</v>
      </c>
      <c r="J1442" s="154"/>
    </row>
    <row r="1443" spans="1:10">
      <c r="A1443" s="164">
        <v>27558</v>
      </c>
      <c r="B1443" s="154" t="s">
        <v>472</v>
      </c>
      <c r="C1443" s="154">
        <v>5.6890000000000001</v>
      </c>
      <c r="D1443" s="154">
        <v>2.492</v>
      </c>
      <c r="E1443" s="154">
        <v>2.4304999999999999</v>
      </c>
      <c r="F1443" s="154" t="s">
        <v>472</v>
      </c>
      <c r="G1443" s="154">
        <v>0.85150000000000003</v>
      </c>
      <c r="H1443" s="154" t="s">
        <v>472</v>
      </c>
      <c r="I1443" s="154" t="s">
        <v>472</v>
      </c>
      <c r="J1443" s="154"/>
    </row>
    <row r="1444" spans="1:10">
      <c r="A1444" s="164">
        <v>27561</v>
      </c>
      <c r="B1444" s="154" t="s">
        <v>472</v>
      </c>
      <c r="C1444" s="154">
        <v>5.6594999999999995</v>
      </c>
      <c r="D1444" s="154">
        <v>2.4842</v>
      </c>
      <c r="E1444" s="154">
        <v>2.4224999999999999</v>
      </c>
      <c r="F1444" s="154" t="s">
        <v>472</v>
      </c>
      <c r="G1444" s="154">
        <v>0.84399999999999997</v>
      </c>
      <c r="H1444" s="154" t="s">
        <v>472</v>
      </c>
      <c r="I1444" s="154" t="s">
        <v>472</v>
      </c>
      <c r="J1444" s="154"/>
    </row>
    <row r="1445" spans="1:10">
      <c r="A1445" s="164">
        <v>27562</v>
      </c>
      <c r="B1445" s="154" t="s">
        <v>472</v>
      </c>
      <c r="C1445" s="154">
        <v>5.6180000000000003</v>
      </c>
      <c r="D1445" s="154">
        <v>2.4765000000000001</v>
      </c>
      <c r="E1445" s="154">
        <v>2.4144999999999999</v>
      </c>
      <c r="F1445" s="154" t="s">
        <v>472</v>
      </c>
      <c r="G1445" s="154">
        <v>0.84399999999999997</v>
      </c>
      <c r="H1445" s="154" t="s">
        <v>472</v>
      </c>
      <c r="I1445" s="154" t="s">
        <v>472</v>
      </c>
      <c r="J1445" s="154"/>
    </row>
    <row r="1446" spans="1:10">
      <c r="A1446" s="164">
        <v>27563</v>
      </c>
      <c r="B1446" s="154" t="s">
        <v>472</v>
      </c>
      <c r="C1446" s="154">
        <v>5.6515000000000004</v>
      </c>
      <c r="D1446" s="154">
        <v>2.4866999999999999</v>
      </c>
      <c r="E1446" s="154">
        <v>2.4275000000000002</v>
      </c>
      <c r="F1446" s="154" t="s">
        <v>472</v>
      </c>
      <c r="G1446" s="154">
        <v>0.84550000000000003</v>
      </c>
      <c r="H1446" s="154" t="s">
        <v>472</v>
      </c>
      <c r="I1446" s="154" t="s">
        <v>472</v>
      </c>
      <c r="J1446" s="154"/>
    </row>
    <row r="1447" spans="1:10">
      <c r="A1447" s="164">
        <v>27564</v>
      </c>
      <c r="B1447" s="154" t="s">
        <v>472</v>
      </c>
      <c r="C1447" s="154">
        <v>5.6630000000000003</v>
      </c>
      <c r="D1447" s="154">
        <v>2.4904999999999999</v>
      </c>
      <c r="E1447" s="154">
        <v>2.4279999999999999</v>
      </c>
      <c r="F1447" s="154" t="s">
        <v>472</v>
      </c>
      <c r="G1447" s="154">
        <v>0.84650000000000003</v>
      </c>
      <c r="H1447" s="154" t="s">
        <v>472</v>
      </c>
      <c r="I1447" s="154" t="s">
        <v>472</v>
      </c>
      <c r="J1447" s="154"/>
    </row>
    <row r="1448" spans="1:10">
      <c r="A1448" s="164">
        <v>27565</v>
      </c>
      <c r="B1448" s="154" t="s">
        <v>472</v>
      </c>
      <c r="C1448" s="154">
        <v>5.6524999999999999</v>
      </c>
      <c r="D1448" s="154">
        <v>2.4885000000000002</v>
      </c>
      <c r="E1448" s="154">
        <v>2.4245000000000001</v>
      </c>
      <c r="F1448" s="154" t="s">
        <v>472</v>
      </c>
      <c r="G1448" s="154">
        <v>0.84650000000000003</v>
      </c>
      <c r="H1448" s="154" t="s">
        <v>472</v>
      </c>
      <c r="I1448" s="154" t="s">
        <v>472</v>
      </c>
      <c r="J1448" s="154"/>
    </row>
    <row r="1449" spans="1:10">
      <c r="A1449" s="164">
        <v>27568</v>
      </c>
      <c r="B1449" s="154" t="s">
        <v>472</v>
      </c>
      <c r="C1449" s="154">
        <v>5.6745000000000001</v>
      </c>
      <c r="D1449" s="154">
        <v>2.496</v>
      </c>
      <c r="E1449" s="154">
        <v>2.4300000000000002</v>
      </c>
      <c r="F1449" s="154" t="s">
        <v>472</v>
      </c>
      <c r="G1449" s="154">
        <v>0.84650000000000003</v>
      </c>
      <c r="H1449" s="154" t="s">
        <v>472</v>
      </c>
      <c r="I1449" s="154" t="s">
        <v>472</v>
      </c>
      <c r="J1449" s="154"/>
    </row>
    <row r="1450" spans="1:10">
      <c r="A1450" s="164">
        <v>27569</v>
      </c>
      <c r="B1450" s="154" t="s">
        <v>472</v>
      </c>
      <c r="C1450" s="154">
        <v>5.6654999999999998</v>
      </c>
      <c r="D1450" s="154">
        <v>2.5024999999999999</v>
      </c>
      <c r="E1450" s="154">
        <v>2.4365000000000001</v>
      </c>
      <c r="F1450" s="154" t="s">
        <v>472</v>
      </c>
      <c r="G1450" s="154">
        <v>0.84750000000000003</v>
      </c>
      <c r="H1450" s="154" t="s">
        <v>472</v>
      </c>
      <c r="I1450" s="154" t="s">
        <v>472</v>
      </c>
      <c r="J1450" s="154"/>
    </row>
    <row r="1451" spans="1:10">
      <c r="A1451" s="164">
        <v>27570</v>
      </c>
      <c r="B1451" s="154" t="s">
        <v>472</v>
      </c>
      <c r="C1451" s="154">
        <v>5.6395</v>
      </c>
      <c r="D1451" s="154">
        <v>2.4973000000000001</v>
      </c>
      <c r="E1451" s="154">
        <v>2.4344999999999999</v>
      </c>
      <c r="F1451" s="154" t="s">
        <v>472</v>
      </c>
      <c r="G1451" s="154">
        <v>0.84050000000000002</v>
      </c>
      <c r="H1451" s="154" t="s">
        <v>472</v>
      </c>
      <c r="I1451" s="154" t="s">
        <v>472</v>
      </c>
      <c r="J1451" s="154"/>
    </row>
    <row r="1452" spans="1:10">
      <c r="A1452" s="164">
        <v>27571</v>
      </c>
      <c r="B1452" s="154" t="s">
        <v>472</v>
      </c>
      <c r="C1452" s="154">
        <v>5.6050000000000004</v>
      </c>
      <c r="D1452" s="154">
        <v>2.4931999999999999</v>
      </c>
      <c r="E1452" s="154">
        <v>2.4275000000000002</v>
      </c>
      <c r="F1452" s="154" t="s">
        <v>472</v>
      </c>
      <c r="G1452" s="154">
        <v>0.84199999999999997</v>
      </c>
      <c r="H1452" s="154" t="s">
        <v>472</v>
      </c>
      <c r="I1452" s="154" t="s">
        <v>472</v>
      </c>
      <c r="J1452" s="154"/>
    </row>
    <row r="1453" spans="1:10">
      <c r="A1453" s="164">
        <v>27572</v>
      </c>
      <c r="B1453" s="154" t="s">
        <v>472</v>
      </c>
      <c r="C1453" s="154">
        <v>5.5759999999999996</v>
      </c>
      <c r="D1453" s="154">
        <v>2.496</v>
      </c>
      <c r="E1453" s="154">
        <v>2.4275000000000002</v>
      </c>
      <c r="F1453" s="154" t="s">
        <v>472</v>
      </c>
      <c r="G1453" s="154">
        <v>0.84199999999999997</v>
      </c>
      <c r="H1453" s="154" t="s">
        <v>472</v>
      </c>
      <c r="I1453" s="154" t="s">
        <v>472</v>
      </c>
      <c r="J1453" s="154"/>
    </row>
    <row r="1454" spans="1:10">
      <c r="A1454" s="164">
        <v>27575</v>
      </c>
      <c r="B1454" s="154" t="s">
        <v>472</v>
      </c>
      <c r="C1454" s="154">
        <v>5.5280000000000005</v>
      </c>
      <c r="D1454" s="154">
        <v>2.5055000000000001</v>
      </c>
      <c r="E1454" s="154">
        <v>2.4340000000000002</v>
      </c>
      <c r="F1454" s="154" t="s">
        <v>472</v>
      </c>
      <c r="G1454" s="154">
        <v>0.84650000000000003</v>
      </c>
      <c r="H1454" s="154" t="s">
        <v>472</v>
      </c>
      <c r="I1454" s="154" t="s">
        <v>472</v>
      </c>
      <c r="J1454" s="154"/>
    </row>
    <row r="1455" spans="1:10">
      <c r="A1455" s="164">
        <v>27576</v>
      </c>
      <c r="B1455" s="154" t="s">
        <v>472</v>
      </c>
      <c r="C1455" s="154">
        <v>5.4775</v>
      </c>
      <c r="D1455" s="154">
        <v>2.5082</v>
      </c>
      <c r="E1455" s="154">
        <v>2.4380000000000002</v>
      </c>
      <c r="F1455" s="154" t="s">
        <v>472</v>
      </c>
      <c r="G1455" s="154">
        <v>0.84699999999999998</v>
      </c>
      <c r="H1455" s="154" t="s">
        <v>472</v>
      </c>
      <c r="I1455" s="154" t="s">
        <v>472</v>
      </c>
      <c r="J1455" s="154"/>
    </row>
    <row r="1456" spans="1:10">
      <c r="A1456" s="164">
        <v>27577</v>
      </c>
      <c r="B1456" s="154" t="s">
        <v>472</v>
      </c>
      <c r="C1456" s="154">
        <v>5.5709999999999997</v>
      </c>
      <c r="D1456" s="154">
        <v>2.5197000000000003</v>
      </c>
      <c r="E1456" s="154">
        <v>2.4464999999999999</v>
      </c>
      <c r="F1456" s="154" t="s">
        <v>472</v>
      </c>
      <c r="G1456" s="154">
        <v>0.85150000000000003</v>
      </c>
      <c r="H1456" s="154" t="s">
        <v>472</v>
      </c>
      <c r="I1456" s="154" t="s">
        <v>472</v>
      </c>
      <c r="J1456" s="154"/>
    </row>
    <row r="1457" spans="1:10">
      <c r="A1457" s="164">
        <v>27578</v>
      </c>
      <c r="B1457" s="154" t="s">
        <v>472</v>
      </c>
      <c r="C1457" s="154">
        <v>5.5785</v>
      </c>
      <c r="D1457" s="154">
        <v>2.5377999999999998</v>
      </c>
      <c r="E1457" s="154">
        <v>2.4649999999999999</v>
      </c>
      <c r="F1457" s="154" t="s">
        <v>472</v>
      </c>
      <c r="G1457" s="154">
        <v>0.85899999999999999</v>
      </c>
      <c r="H1457" s="154" t="s">
        <v>472</v>
      </c>
      <c r="I1457" s="154" t="s">
        <v>472</v>
      </c>
      <c r="J1457" s="154"/>
    </row>
    <row r="1458" spans="1:10">
      <c r="A1458" s="164">
        <v>27579</v>
      </c>
      <c r="B1458" s="154" t="s">
        <v>472</v>
      </c>
      <c r="C1458" s="154">
        <v>5.5670000000000002</v>
      </c>
      <c r="D1458" s="154">
        <v>2.5380000000000003</v>
      </c>
      <c r="E1458" s="154">
        <v>2.4670000000000001</v>
      </c>
      <c r="F1458" s="154" t="s">
        <v>472</v>
      </c>
      <c r="G1458" s="154">
        <v>0.85750000000000004</v>
      </c>
      <c r="H1458" s="154" t="s">
        <v>472</v>
      </c>
      <c r="I1458" s="154" t="s">
        <v>472</v>
      </c>
      <c r="J1458" s="154"/>
    </row>
    <row r="1459" spans="1:10">
      <c r="A1459" s="164">
        <v>27582</v>
      </c>
      <c r="B1459" s="154" t="s">
        <v>472</v>
      </c>
      <c r="C1459" s="154">
        <v>5.5905000000000005</v>
      </c>
      <c r="D1459" s="154">
        <v>2.5602</v>
      </c>
      <c r="E1459" s="154">
        <v>2.4870000000000001</v>
      </c>
      <c r="F1459" s="154" t="s">
        <v>472</v>
      </c>
      <c r="G1459" s="154">
        <v>0.86350000000000005</v>
      </c>
      <c r="H1459" s="154" t="s">
        <v>472</v>
      </c>
      <c r="I1459" s="154" t="s">
        <v>472</v>
      </c>
      <c r="J1459" s="154"/>
    </row>
    <row r="1460" spans="1:10">
      <c r="A1460" s="164">
        <v>27583</v>
      </c>
      <c r="B1460" s="154" t="s">
        <v>472</v>
      </c>
      <c r="C1460" s="154">
        <v>5.6014999999999997</v>
      </c>
      <c r="D1460" s="154">
        <v>2.552</v>
      </c>
      <c r="E1460" s="154">
        <v>2.4699999999999998</v>
      </c>
      <c r="F1460" s="154" t="s">
        <v>472</v>
      </c>
      <c r="G1460" s="154">
        <v>0.86250000000000004</v>
      </c>
      <c r="H1460" s="154" t="s">
        <v>472</v>
      </c>
      <c r="I1460" s="154" t="s">
        <v>472</v>
      </c>
      <c r="J1460" s="154"/>
    </row>
    <row r="1461" spans="1:10">
      <c r="A1461" s="164">
        <v>27584</v>
      </c>
      <c r="B1461" s="154" t="s">
        <v>472</v>
      </c>
      <c r="C1461" s="154">
        <v>5.6180000000000003</v>
      </c>
      <c r="D1461" s="154">
        <v>2.5445000000000002</v>
      </c>
      <c r="E1461" s="154">
        <v>2.4675000000000002</v>
      </c>
      <c r="F1461" s="154" t="s">
        <v>472</v>
      </c>
      <c r="G1461" s="154">
        <v>0.85950000000000004</v>
      </c>
      <c r="H1461" s="154" t="s">
        <v>472</v>
      </c>
      <c r="I1461" s="154" t="s">
        <v>472</v>
      </c>
      <c r="J1461" s="154"/>
    </row>
    <row r="1462" spans="1:10">
      <c r="A1462" s="164">
        <v>27585</v>
      </c>
      <c r="B1462" s="154" t="s">
        <v>472</v>
      </c>
      <c r="C1462" s="154">
        <v>5.6375000000000002</v>
      </c>
      <c r="D1462" s="154">
        <v>2.5644999999999998</v>
      </c>
      <c r="E1462" s="154">
        <v>2.4900000000000002</v>
      </c>
      <c r="F1462" s="154" t="s">
        <v>472</v>
      </c>
      <c r="G1462" s="154">
        <v>0.86599999999999999</v>
      </c>
      <c r="H1462" s="154" t="s">
        <v>472</v>
      </c>
      <c r="I1462" s="154" t="s">
        <v>472</v>
      </c>
      <c r="J1462" s="154"/>
    </row>
    <row r="1463" spans="1:10">
      <c r="A1463" s="164">
        <v>27586</v>
      </c>
      <c r="B1463" s="154" t="s">
        <v>472</v>
      </c>
      <c r="C1463" s="154">
        <v>5.6825000000000001</v>
      </c>
      <c r="D1463" s="154">
        <v>2.57</v>
      </c>
      <c r="E1463" s="154">
        <v>2.4950000000000001</v>
      </c>
      <c r="F1463" s="154" t="s">
        <v>472</v>
      </c>
      <c r="G1463" s="154">
        <v>0.86850000000000005</v>
      </c>
      <c r="H1463" s="154" t="s">
        <v>472</v>
      </c>
      <c r="I1463" s="154" t="s">
        <v>472</v>
      </c>
      <c r="J1463" s="154"/>
    </row>
    <row r="1464" spans="1:10">
      <c r="A1464" s="164">
        <v>27589</v>
      </c>
      <c r="B1464" s="154" t="s">
        <v>472</v>
      </c>
      <c r="C1464" s="154">
        <v>5.665</v>
      </c>
      <c r="D1464" s="154">
        <v>2.5874999999999999</v>
      </c>
      <c r="E1464" s="154">
        <v>2.512</v>
      </c>
      <c r="F1464" s="154" t="s">
        <v>472</v>
      </c>
      <c r="G1464" s="154">
        <v>0.874</v>
      </c>
      <c r="H1464" s="154" t="s">
        <v>472</v>
      </c>
      <c r="I1464" s="154" t="s">
        <v>472</v>
      </c>
      <c r="J1464" s="154"/>
    </row>
    <row r="1465" spans="1:10">
      <c r="A1465" s="164">
        <v>27590</v>
      </c>
      <c r="B1465" s="154" t="s">
        <v>472</v>
      </c>
      <c r="C1465" s="154">
        <v>5.657</v>
      </c>
      <c r="D1465" s="154">
        <v>2.5785</v>
      </c>
      <c r="E1465" s="154">
        <v>2.5065</v>
      </c>
      <c r="F1465" s="154" t="s">
        <v>472</v>
      </c>
      <c r="G1465" s="154">
        <v>0.872</v>
      </c>
      <c r="H1465" s="154" t="s">
        <v>472</v>
      </c>
      <c r="I1465" s="154" t="s">
        <v>472</v>
      </c>
      <c r="J1465" s="154"/>
    </row>
    <row r="1466" spans="1:10">
      <c r="A1466" s="164">
        <v>27591</v>
      </c>
      <c r="B1466" s="154" t="s">
        <v>472</v>
      </c>
      <c r="C1466" s="154">
        <v>5.6775000000000002</v>
      </c>
      <c r="D1466" s="154">
        <v>2.6114999999999999</v>
      </c>
      <c r="E1466" s="154">
        <v>2.5339999999999998</v>
      </c>
      <c r="F1466" s="154" t="s">
        <v>472</v>
      </c>
      <c r="G1466" s="154">
        <v>0.88100000000000001</v>
      </c>
      <c r="H1466" s="154" t="s">
        <v>472</v>
      </c>
      <c r="I1466" s="154" t="s">
        <v>472</v>
      </c>
      <c r="J1466" s="154"/>
    </row>
    <row r="1467" spans="1:10">
      <c r="A1467" s="164">
        <v>27592</v>
      </c>
      <c r="B1467" s="154" t="s">
        <v>472</v>
      </c>
      <c r="C1467" s="154">
        <v>5.6795</v>
      </c>
      <c r="D1467" s="154">
        <v>2.6027</v>
      </c>
      <c r="E1467" s="154">
        <v>2.5270000000000001</v>
      </c>
      <c r="F1467" s="154" t="s">
        <v>472</v>
      </c>
      <c r="G1467" s="154">
        <v>0.87849999999999995</v>
      </c>
      <c r="H1467" s="154" t="s">
        <v>472</v>
      </c>
      <c r="I1467" s="154" t="s">
        <v>472</v>
      </c>
      <c r="J1467" s="154"/>
    </row>
    <row r="1468" spans="1:10">
      <c r="A1468" s="164">
        <v>27593</v>
      </c>
      <c r="B1468" s="154" t="s">
        <v>472</v>
      </c>
      <c r="C1468" s="154">
        <v>5.7359999999999998</v>
      </c>
      <c r="D1468" s="154">
        <v>2.637</v>
      </c>
      <c r="E1468" s="154">
        <v>2.5575000000000001</v>
      </c>
      <c r="F1468" s="154" t="s">
        <v>472</v>
      </c>
      <c r="G1468" s="154">
        <v>0.89</v>
      </c>
      <c r="H1468" s="154" t="s">
        <v>472</v>
      </c>
      <c r="I1468" s="154" t="s">
        <v>472</v>
      </c>
      <c r="J1468" s="154"/>
    </row>
    <row r="1469" spans="1:10">
      <c r="A1469" s="164">
        <v>27596</v>
      </c>
      <c r="B1469" s="154" t="s">
        <v>472</v>
      </c>
      <c r="C1469" s="154">
        <v>5.7569999999999997</v>
      </c>
      <c r="D1469" s="154">
        <v>2.6520000000000001</v>
      </c>
      <c r="E1469" s="154">
        <v>2.5649999999999999</v>
      </c>
      <c r="F1469" s="154" t="s">
        <v>472</v>
      </c>
      <c r="G1469" s="154">
        <v>0.89500000000000002</v>
      </c>
      <c r="H1469" s="154" t="s">
        <v>472</v>
      </c>
      <c r="I1469" s="154" t="s">
        <v>472</v>
      </c>
      <c r="J1469" s="154"/>
    </row>
    <row r="1470" spans="1:10">
      <c r="A1470" s="164">
        <v>27597</v>
      </c>
      <c r="B1470" s="154" t="s">
        <v>472</v>
      </c>
      <c r="C1470" s="154">
        <v>5.7539999999999996</v>
      </c>
      <c r="D1470" s="154">
        <v>2.6429999999999998</v>
      </c>
      <c r="E1470" s="154">
        <v>2.5634999999999999</v>
      </c>
      <c r="F1470" s="154" t="s">
        <v>472</v>
      </c>
      <c r="G1470" s="154">
        <v>0.89149999999999996</v>
      </c>
      <c r="H1470" s="154" t="s">
        <v>472</v>
      </c>
      <c r="I1470" s="154" t="s">
        <v>472</v>
      </c>
      <c r="J1470" s="154"/>
    </row>
    <row r="1471" spans="1:10">
      <c r="A1471" s="164">
        <v>27598</v>
      </c>
      <c r="B1471" s="154" t="s">
        <v>472</v>
      </c>
      <c r="C1471" s="154">
        <v>5.8254999999999999</v>
      </c>
      <c r="D1471" s="154">
        <v>2.6772</v>
      </c>
      <c r="E1471" s="154">
        <v>2.597</v>
      </c>
      <c r="F1471" s="154" t="s">
        <v>472</v>
      </c>
      <c r="G1471" s="154">
        <v>0.90249999999999997</v>
      </c>
      <c r="H1471" s="154" t="s">
        <v>472</v>
      </c>
      <c r="I1471" s="154" t="s">
        <v>472</v>
      </c>
      <c r="J1471" s="154"/>
    </row>
    <row r="1472" spans="1:10">
      <c r="A1472" s="164">
        <v>27599</v>
      </c>
      <c r="B1472" s="154" t="s">
        <v>472</v>
      </c>
      <c r="C1472" s="154">
        <v>5.8254999999999999</v>
      </c>
      <c r="D1472" s="154">
        <v>2.6737000000000002</v>
      </c>
      <c r="E1472" s="154">
        <v>2.5905</v>
      </c>
      <c r="F1472" s="154" t="s">
        <v>472</v>
      </c>
      <c r="G1472" s="154">
        <v>0.90149999999999997</v>
      </c>
      <c r="H1472" s="154" t="s">
        <v>472</v>
      </c>
      <c r="I1472" s="154" t="s">
        <v>472</v>
      </c>
      <c r="J1472" s="154"/>
    </row>
    <row r="1473" spans="1:10">
      <c r="A1473" s="164">
        <v>27600</v>
      </c>
      <c r="B1473" s="154" t="s">
        <v>472</v>
      </c>
      <c r="C1473" s="154">
        <v>5.82</v>
      </c>
      <c r="D1473" s="154">
        <v>2.6720000000000002</v>
      </c>
      <c r="E1473" s="154">
        <v>2.5880000000000001</v>
      </c>
      <c r="F1473" s="154" t="s">
        <v>472</v>
      </c>
      <c r="G1473" s="154">
        <v>0.90049999999999997</v>
      </c>
      <c r="H1473" s="154" t="s">
        <v>472</v>
      </c>
      <c r="I1473" s="154" t="s">
        <v>472</v>
      </c>
      <c r="J1473" s="154"/>
    </row>
    <row r="1474" spans="1:10">
      <c r="A1474" s="164">
        <v>27603</v>
      </c>
      <c r="B1474" s="154" t="s">
        <v>472</v>
      </c>
      <c r="C1474" s="154">
        <v>5.8014999999999999</v>
      </c>
      <c r="D1474" s="154">
        <v>2.6635</v>
      </c>
      <c r="E1474" s="154">
        <v>2.581</v>
      </c>
      <c r="F1474" s="154" t="s">
        <v>472</v>
      </c>
      <c r="G1474" s="154">
        <v>0.89400000000000002</v>
      </c>
      <c r="H1474" s="154" t="s">
        <v>472</v>
      </c>
      <c r="I1474" s="154" t="s">
        <v>472</v>
      </c>
      <c r="J1474" s="154"/>
    </row>
    <row r="1475" spans="1:10">
      <c r="A1475" s="164">
        <v>27604</v>
      </c>
      <c r="B1475" s="154" t="s">
        <v>472</v>
      </c>
      <c r="C1475" s="154">
        <v>5.859</v>
      </c>
      <c r="D1475" s="154">
        <v>2.6959999999999997</v>
      </c>
      <c r="E1475" s="154">
        <v>2.6114999999999999</v>
      </c>
      <c r="F1475" s="154" t="s">
        <v>472</v>
      </c>
      <c r="G1475" s="154">
        <v>0.90749999999999997</v>
      </c>
      <c r="H1475" s="154" t="s">
        <v>472</v>
      </c>
      <c r="I1475" s="154" t="s">
        <v>472</v>
      </c>
      <c r="J1475" s="154"/>
    </row>
    <row r="1476" spans="1:10">
      <c r="A1476" s="164">
        <v>27605</v>
      </c>
      <c r="B1476" s="154" t="s">
        <v>472</v>
      </c>
      <c r="C1476" s="154">
        <v>5.8414999999999999</v>
      </c>
      <c r="D1476" s="154">
        <v>2.6855000000000002</v>
      </c>
      <c r="E1476" s="154">
        <v>2.6059999999999999</v>
      </c>
      <c r="F1476" s="154" t="s">
        <v>472</v>
      </c>
      <c r="G1476" s="154">
        <v>0.90300000000000002</v>
      </c>
      <c r="H1476" s="154" t="s">
        <v>472</v>
      </c>
      <c r="I1476" s="154" t="s">
        <v>472</v>
      </c>
      <c r="J1476" s="154"/>
    </row>
    <row r="1477" spans="1:10">
      <c r="A1477" s="164">
        <v>27606</v>
      </c>
      <c r="B1477" s="154" t="s">
        <v>472</v>
      </c>
      <c r="C1477" s="154">
        <v>5.827</v>
      </c>
      <c r="D1477" s="154">
        <v>2.7134999999999998</v>
      </c>
      <c r="E1477" s="154">
        <v>2.629</v>
      </c>
      <c r="F1477" s="154" t="s">
        <v>472</v>
      </c>
      <c r="G1477" s="154">
        <v>0.91200000000000003</v>
      </c>
      <c r="H1477" s="154" t="s">
        <v>472</v>
      </c>
      <c r="I1477" s="154" t="s">
        <v>472</v>
      </c>
      <c r="J1477" s="154"/>
    </row>
    <row r="1478" spans="1:10">
      <c r="A1478" s="164">
        <v>27607</v>
      </c>
      <c r="B1478" s="154" t="s">
        <v>472</v>
      </c>
      <c r="C1478" s="154" t="s">
        <v>472</v>
      </c>
      <c r="D1478" s="154" t="s">
        <v>472</v>
      </c>
      <c r="E1478" s="154" t="s">
        <v>472</v>
      </c>
      <c r="F1478" s="154" t="s">
        <v>472</v>
      </c>
      <c r="G1478" s="154" t="s">
        <v>472</v>
      </c>
      <c r="H1478" s="154" t="s">
        <v>472</v>
      </c>
      <c r="I1478" s="154" t="s">
        <v>472</v>
      </c>
      <c r="J1478" s="154"/>
    </row>
    <row r="1479" spans="1:10">
      <c r="A1479" s="164">
        <v>27610</v>
      </c>
      <c r="B1479" s="154" t="s">
        <v>472</v>
      </c>
      <c r="C1479" s="154">
        <v>5.7880000000000003</v>
      </c>
      <c r="D1479" s="154">
        <v>2.7075</v>
      </c>
      <c r="E1479" s="154">
        <v>2.6234999999999999</v>
      </c>
      <c r="F1479" s="154" t="s">
        <v>472</v>
      </c>
      <c r="G1479" s="154">
        <v>0.90849999999999997</v>
      </c>
      <c r="H1479" s="154" t="s">
        <v>472</v>
      </c>
      <c r="I1479" s="154" t="s">
        <v>472</v>
      </c>
      <c r="J1479" s="154"/>
    </row>
    <row r="1480" spans="1:10">
      <c r="A1480" s="164">
        <v>27611</v>
      </c>
      <c r="B1480" s="154" t="s">
        <v>472</v>
      </c>
      <c r="C1480" s="154">
        <v>5.7355</v>
      </c>
      <c r="D1480" s="154">
        <v>2.6837</v>
      </c>
      <c r="E1480" s="154">
        <v>2.6019999999999999</v>
      </c>
      <c r="F1480" s="154" t="s">
        <v>472</v>
      </c>
      <c r="G1480" s="154">
        <v>0.9</v>
      </c>
      <c r="H1480" s="154" t="s">
        <v>472</v>
      </c>
      <c r="I1480" s="154" t="s">
        <v>472</v>
      </c>
      <c r="J1480" s="154"/>
    </row>
    <row r="1481" spans="1:10">
      <c r="A1481" s="164">
        <v>27612</v>
      </c>
      <c r="B1481" s="154" t="s">
        <v>472</v>
      </c>
      <c r="C1481" s="154">
        <v>5.6974999999999998</v>
      </c>
      <c r="D1481" s="154">
        <v>2.6665000000000001</v>
      </c>
      <c r="E1481" s="154">
        <v>2.5845000000000002</v>
      </c>
      <c r="F1481" s="154" t="s">
        <v>472</v>
      </c>
      <c r="G1481" s="154">
        <v>0.89449999999999996</v>
      </c>
      <c r="H1481" s="154" t="s">
        <v>472</v>
      </c>
      <c r="I1481" s="154" t="s">
        <v>472</v>
      </c>
      <c r="J1481" s="154"/>
    </row>
    <row r="1482" spans="1:10">
      <c r="A1482" s="164">
        <v>27613</v>
      </c>
      <c r="B1482" s="154" t="s">
        <v>472</v>
      </c>
      <c r="C1482" s="154">
        <v>5.7004999999999999</v>
      </c>
      <c r="D1482" s="154">
        <v>2.6884999999999999</v>
      </c>
      <c r="E1482" s="154">
        <v>2.5994999999999999</v>
      </c>
      <c r="F1482" s="154" t="s">
        <v>472</v>
      </c>
      <c r="G1482" s="154">
        <v>0.90200000000000002</v>
      </c>
      <c r="H1482" s="154" t="s">
        <v>472</v>
      </c>
      <c r="I1482" s="154" t="s">
        <v>472</v>
      </c>
      <c r="J1482" s="154"/>
    </row>
    <row r="1483" spans="1:10">
      <c r="A1483" s="164">
        <v>27614</v>
      </c>
      <c r="B1483" s="154" t="s">
        <v>472</v>
      </c>
      <c r="C1483" s="154">
        <v>5.6485000000000003</v>
      </c>
      <c r="D1483" s="154">
        <v>2.6870000000000003</v>
      </c>
      <c r="E1483" s="154">
        <v>2.5954999999999999</v>
      </c>
      <c r="F1483" s="154" t="s">
        <v>472</v>
      </c>
      <c r="G1483" s="154">
        <v>0.90349999999999997</v>
      </c>
      <c r="H1483" s="154" t="s">
        <v>472</v>
      </c>
      <c r="I1483" s="154" t="s">
        <v>472</v>
      </c>
      <c r="J1483" s="154"/>
    </row>
    <row r="1484" spans="1:10">
      <c r="A1484" s="164">
        <v>27617</v>
      </c>
      <c r="B1484" s="154" t="s">
        <v>472</v>
      </c>
      <c r="C1484" s="154">
        <v>5.65</v>
      </c>
      <c r="D1484" s="154">
        <v>2.6970000000000001</v>
      </c>
      <c r="E1484" s="154">
        <v>2.6015000000000001</v>
      </c>
      <c r="F1484" s="154" t="s">
        <v>472</v>
      </c>
      <c r="G1484" s="154">
        <v>0.90549999999999997</v>
      </c>
      <c r="H1484" s="154" t="s">
        <v>472</v>
      </c>
      <c r="I1484" s="154" t="s">
        <v>472</v>
      </c>
      <c r="J1484" s="154"/>
    </row>
    <row r="1485" spans="1:10">
      <c r="A1485" s="164">
        <v>27618</v>
      </c>
      <c r="B1485" s="154" t="s">
        <v>472</v>
      </c>
      <c r="C1485" s="154">
        <v>5.65</v>
      </c>
      <c r="D1485" s="154">
        <v>2.6850000000000001</v>
      </c>
      <c r="E1485" s="154">
        <v>2.5884999999999998</v>
      </c>
      <c r="F1485" s="154" t="s">
        <v>472</v>
      </c>
      <c r="G1485" s="154">
        <v>0.90149999999999997</v>
      </c>
      <c r="H1485" s="154" t="s">
        <v>472</v>
      </c>
      <c r="I1485" s="154" t="s">
        <v>472</v>
      </c>
      <c r="J1485" s="154"/>
    </row>
    <row r="1486" spans="1:10">
      <c r="A1486" s="164">
        <v>27619</v>
      </c>
      <c r="B1486" s="154" t="s">
        <v>472</v>
      </c>
      <c r="C1486" s="154">
        <v>5.6565000000000003</v>
      </c>
      <c r="D1486" s="154">
        <v>2.6884999999999999</v>
      </c>
      <c r="E1486" s="154">
        <v>2.5935000000000001</v>
      </c>
      <c r="F1486" s="154" t="s">
        <v>472</v>
      </c>
      <c r="G1486" s="154">
        <v>0.90149999999999997</v>
      </c>
      <c r="H1486" s="154" t="s">
        <v>472</v>
      </c>
      <c r="I1486" s="154" t="s">
        <v>472</v>
      </c>
      <c r="J1486" s="154"/>
    </row>
    <row r="1487" spans="1:10">
      <c r="A1487" s="164">
        <v>27620</v>
      </c>
      <c r="B1487" s="154" t="s">
        <v>472</v>
      </c>
      <c r="C1487" s="154">
        <v>5.6509999999999998</v>
      </c>
      <c r="D1487" s="154">
        <v>2.6814999999999998</v>
      </c>
      <c r="E1487" s="154">
        <v>2.5855000000000001</v>
      </c>
      <c r="F1487" s="154" t="s">
        <v>472</v>
      </c>
      <c r="G1487" s="154">
        <v>0.89849999999999997</v>
      </c>
      <c r="H1487" s="154" t="s">
        <v>472</v>
      </c>
      <c r="I1487" s="154" t="s">
        <v>472</v>
      </c>
      <c r="J1487" s="154"/>
    </row>
    <row r="1488" spans="1:10">
      <c r="A1488" s="164">
        <v>27621</v>
      </c>
      <c r="B1488" s="154" t="s">
        <v>472</v>
      </c>
      <c r="C1488" s="154">
        <v>5.6230000000000002</v>
      </c>
      <c r="D1488" s="154">
        <v>2.6659999999999999</v>
      </c>
      <c r="E1488" s="154">
        <v>2.5680000000000001</v>
      </c>
      <c r="F1488" s="154" t="s">
        <v>472</v>
      </c>
      <c r="G1488" s="154">
        <v>0.89449999999999996</v>
      </c>
      <c r="H1488" s="154" t="s">
        <v>472</v>
      </c>
      <c r="I1488" s="154" t="s">
        <v>472</v>
      </c>
      <c r="J1488" s="154"/>
    </row>
    <row r="1489" spans="1:10">
      <c r="A1489" s="164">
        <v>27624</v>
      </c>
      <c r="B1489" s="154" t="s">
        <v>472</v>
      </c>
      <c r="C1489" s="154">
        <v>5.6180000000000003</v>
      </c>
      <c r="D1489" s="154">
        <v>2.6677</v>
      </c>
      <c r="E1489" s="154">
        <v>2.5670000000000002</v>
      </c>
      <c r="F1489" s="154" t="s">
        <v>472</v>
      </c>
      <c r="G1489" s="154">
        <v>0.89500000000000002</v>
      </c>
      <c r="H1489" s="154" t="s">
        <v>472</v>
      </c>
      <c r="I1489" s="154" t="s">
        <v>472</v>
      </c>
      <c r="J1489" s="154"/>
    </row>
    <row r="1490" spans="1:10">
      <c r="A1490" s="164">
        <v>27625</v>
      </c>
      <c r="B1490" s="154" t="s">
        <v>472</v>
      </c>
      <c r="C1490" s="154">
        <v>5.6254999999999997</v>
      </c>
      <c r="D1490" s="154">
        <v>2.6672000000000002</v>
      </c>
      <c r="E1490" s="154">
        <v>2.5685000000000002</v>
      </c>
      <c r="F1490" s="154" t="s">
        <v>472</v>
      </c>
      <c r="G1490" s="154">
        <v>0.89449999999999996</v>
      </c>
      <c r="H1490" s="154" t="s">
        <v>472</v>
      </c>
      <c r="I1490" s="154" t="s">
        <v>472</v>
      </c>
      <c r="J1490" s="154"/>
    </row>
    <row r="1491" spans="1:10">
      <c r="A1491" s="164">
        <v>27626</v>
      </c>
      <c r="B1491" s="154" t="s">
        <v>472</v>
      </c>
      <c r="C1491" s="154">
        <v>5.6580000000000004</v>
      </c>
      <c r="D1491" s="154">
        <v>2.6661999999999999</v>
      </c>
      <c r="E1491" s="154">
        <v>2.5709999999999997</v>
      </c>
      <c r="F1491" s="154" t="s">
        <v>472</v>
      </c>
      <c r="G1491" s="154">
        <v>0.89470000000000005</v>
      </c>
      <c r="H1491" s="154" t="s">
        <v>472</v>
      </c>
      <c r="I1491" s="154" t="s">
        <v>472</v>
      </c>
      <c r="J1491" s="154"/>
    </row>
    <row r="1492" spans="1:10">
      <c r="A1492" s="164">
        <v>27627</v>
      </c>
      <c r="B1492" s="154" t="s">
        <v>472</v>
      </c>
      <c r="C1492" s="154">
        <v>5.6574999999999998</v>
      </c>
      <c r="D1492" s="154">
        <v>2.6779999999999999</v>
      </c>
      <c r="E1492" s="154">
        <v>2.5819999999999999</v>
      </c>
      <c r="F1492" s="154" t="s">
        <v>472</v>
      </c>
      <c r="G1492" s="154">
        <v>0.89859999999999995</v>
      </c>
      <c r="H1492" s="154" t="s">
        <v>472</v>
      </c>
      <c r="I1492" s="154" t="s">
        <v>472</v>
      </c>
      <c r="J1492" s="154"/>
    </row>
    <row r="1493" spans="1:10">
      <c r="A1493" s="164">
        <v>27628</v>
      </c>
      <c r="B1493" s="154" t="s">
        <v>472</v>
      </c>
      <c r="C1493" s="154">
        <v>5.6340000000000003</v>
      </c>
      <c r="D1493" s="154">
        <v>2.6705000000000001</v>
      </c>
      <c r="E1493" s="154">
        <v>2.5765000000000002</v>
      </c>
      <c r="F1493" s="154" t="s">
        <v>472</v>
      </c>
      <c r="G1493" s="154">
        <v>0.89590000000000003</v>
      </c>
      <c r="H1493" s="154" t="s">
        <v>472</v>
      </c>
      <c r="I1493" s="154" t="s">
        <v>472</v>
      </c>
      <c r="J1493" s="154"/>
    </row>
    <row r="1494" spans="1:10">
      <c r="A1494" s="164">
        <v>27631</v>
      </c>
      <c r="B1494" s="154" t="s">
        <v>472</v>
      </c>
      <c r="C1494" s="154">
        <v>5.641</v>
      </c>
      <c r="D1494" s="154">
        <v>2.681</v>
      </c>
      <c r="E1494" s="154">
        <v>2.5994999999999999</v>
      </c>
      <c r="F1494" s="154" t="s">
        <v>472</v>
      </c>
      <c r="G1494" s="154">
        <v>0.89980000000000004</v>
      </c>
      <c r="H1494" s="154" t="s">
        <v>472</v>
      </c>
      <c r="I1494" s="154" t="s">
        <v>472</v>
      </c>
      <c r="J1494" s="154"/>
    </row>
    <row r="1495" spans="1:10">
      <c r="A1495" s="164">
        <v>27632</v>
      </c>
      <c r="B1495" s="154" t="s">
        <v>472</v>
      </c>
      <c r="C1495" s="154">
        <v>5.6470000000000002</v>
      </c>
      <c r="D1495" s="154">
        <v>2.6871999999999998</v>
      </c>
      <c r="E1495" s="154">
        <v>2.6</v>
      </c>
      <c r="F1495" s="154" t="s">
        <v>472</v>
      </c>
      <c r="G1495" s="154">
        <v>0.89749999999999996</v>
      </c>
      <c r="H1495" s="154" t="s">
        <v>472</v>
      </c>
      <c r="I1495" s="154" t="s">
        <v>472</v>
      </c>
      <c r="J1495" s="154"/>
    </row>
    <row r="1496" spans="1:10">
      <c r="A1496" s="164">
        <v>27633</v>
      </c>
      <c r="B1496" s="154" t="s">
        <v>472</v>
      </c>
      <c r="C1496" s="154">
        <v>5.6414999999999997</v>
      </c>
      <c r="D1496" s="154">
        <v>2.6766999999999999</v>
      </c>
      <c r="E1496" s="154">
        <v>2.5874999999999999</v>
      </c>
      <c r="F1496" s="154" t="s">
        <v>472</v>
      </c>
      <c r="G1496" s="154">
        <v>0.89900000000000002</v>
      </c>
      <c r="H1496" s="154" t="s">
        <v>472</v>
      </c>
      <c r="I1496" s="154" t="s">
        <v>472</v>
      </c>
      <c r="J1496" s="154"/>
    </row>
    <row r="1497" spans="1:10">
      <c r="A1497" s="164">
        <v>27634</v>
      </c>
      <c r="B1497" s="154" t="s">
        <v>472</v>
      </c>
      <c r="C1497" s="154">
        <v>5.65</v>
      </c>
      <c r="D1497" s="154">
        <v>2.6787000000000001</v>
      </c>
      <c r="E1497" s="154">
        <v>2.5884999999999998</v>
      </c>
      <c r="F1497" s="154" t="s">
        <v>472</v>
      </c>
      <c r="G1497" s="154">
        <v>0.89849999999999997</v>
      </c>
      <c r="H1497" s="154" t="s">
        <v>472</v>
      </c>
      <c r="I1497" s="154" t="s">
        <v>472</v>
      </c>
      <c r="J1497" s="154"/>
    </row>
    <row r="1498" spans="1:10">
      <c r="A1498" s="164">
        <v>27635</v>
      </c>
      <c r="B1498" s="154" t="s">
        <v>472</v>
      </c>
      <c r="C1498" s="154">
        <v>5.6639999999999997</v>
      </c>
      <c r="D1498" s="154">
        <v>2.6821999999999999</v>
      </c>
      <c r="E1498" s="154">
        <v>2.5960000000000001</v>
      </c>
      <c r="F1498" s="154" t="s">
        <v>472</v>
      </c>
      <c r="G1498" s="154">
        <v>0.89949999999999997</v>
      </c>
      <c r="H1498" s="154" t="s">
        <v>472</v>
      </c>
      <c r="I1498" s="154" t="s">
        <v>472</v>
      </c>
      <c r="J1498" s="154"/>
    </row>
    <row r="1499" spans="1:10">
      <c r="A1499" s="164">
        <v>27638</v>
      </c>
      <c r="B1499" s="154" t="s">
        <v>472</v>
      </c>
      <c r="C1499" s="154">
        <v>5.6719999999999997</v>
      </c>
      <c r="D1499" s="154">
        <v>2.6903000000000001</v>
      </c>
      <c r="E1499" s="154">
        <v>2.6065</v>
      </c>
      <c r="F1499" s="154" t="s">
        <v>472</v>
      </c>
      <c r="G1499" s="154">
        <v>0.90100000000000002</v>
      </c>
      <c r="H1499" s="154" t="s">
        <v>472</v>
      </c>
      <c r="I1499" s="154" t="s">
        <v>472</v>
      </c>
      <c r="J1499" s="154"/>
    </row>
    <row r="1500" spans="1:10">
      <c r="A1500" s="164">
        <v>27639</v>
      </c>
      <c r="B1500" s="154" t="s">
        <v>472</v>
      </c>
      <c r="C1500" s="154">
        <v>5.6594999999999995</v>
      </c>
      <c r="D1500" s="154">
        <v>2.6909999999999998</v>
      </c>
      <c r="E1500" s="154">
        <v>2.6070000000000002</v>
      </c>
      <c r="F1500" s="154" t="s">
        <v>472</v>
      </c>
      <c r="G1500" s="154">
        <v>0.90300000000000002</v>
      </c>
      <c r="H1500" s="154" t="s">
        <v>472</v>
      </c>
      <c r="I1500" s="154" t="s">
        <v>472</v>
      </c>
      <c r="J1500" s="154"/>
    </row>
    <row r="1501" spans="1:10">
      <c r="A1501" s="164">
        <v>27640</v>
      </c>
      <c r="B1501" s="154" t="s">
        <v>472</v>
      </c>
      <c r="C1501" s="154">
        <v>5.6520000000000001</v>
      </c>
      <c r="D1501" s="154">
        <v>2.6764999999999999</v>
      </c>
      <c r="E1501" s="154">
        <v>2.597</v>
      </c>
      <c r="F1501" s="154" t="s">
        <v>472</v>
      </c>
      <c r="G1501" s="154">
        <v>0.89849999999999997</v>
      </c>
      <c r="H1501" s="154" t="s">
        <v>472</v>
      </c>
      <c r="I1501" s="154" t="s">
        <v>472</v>
      </c>
      <c r="J1501" s="154"/>
    </row>
    <row r="1502" spans="1:10">
      <c r="A1502" s="164">
        <v>27641</v>
      </c>
      <c r="B1502" s="154" t="s">
        <v>472</v>
      </c>
      <c r="C1502" s="154">
        <v>5.6515000000000004</v>
      </c>
      <c r="D1502" s="154">
        <v>2.6755</v>
      </c>
      <c r="E1502" s="154">
        <v>2.5964999999999998</v>
      </c>
      <c r="F1502" s="154" t="s">
        <v>472</v>
      </c>
      <c r="G1502" s="154">
        <v>0.89849999999999997</v>
      </c>
      <c r="H1502" s="154" t="s">
        <v>472</v>
      </c>
      <c r="I1502" s="154" t="s">
        <v>472</v>
      </c>
      <c r="J1502" s="154"/>
    </row>
    <row r="1503" spans="1:10">
      <c r="A1503" s="164">
        <v>27642</v>
      </c>
      <c r="B1503" s="154" t="s">
        <v>472</v>
      </c>
      <c r="C1503" s="154">
        <v>5.6530000000000005</v>
      </c>
      <c r="D1503" s="154">
        <v>2.6819999999999999</v>
      </c>
      <c r="E1503" s="154">
        <v>2.6034999999999999</v>
      </c>
      <c r="F1503" s="154" t="s">
        <v>472</v>
      </c>
      <c r="G1503" s="154">
        <v>0.9</v>
      </c>
      <c r="H1503" s="154" t="s">
        <v>472</v>
      </c>
      <c r="I1503" s="154" t="s">
        <v>472</v>
      </c>
      <c r="J1503" s="154"/>
    </row>
    <row r="1504" spans="1:10">
      <c r="A1504" s="164">
        <v>27645</v>
      </c>
      <c r="B1504" s="154" t="s">
        <v>472</v>
      </c>
      <c r="C1504" s="154">
        <v>5.665</v>
      </c>
      <c r="D1504" s="154">
        <v>2.6840000000000002</v>
      </c>
      <c r="E1504" s="154">
        <v>2.6120000000000001</v>
      </c>
      <c r="F1504" s="154" t="s">
        <v>472</v>
      </c>
      <c r="G1504" s="154">
        <v>0.90049999999999997</v>
      </c>
      <c r="H1504" s="154" t="s">
        <v>472</v>
      </c>
      <c r="I1504" s="154" t="s">
        <v>472</v>
      </c>
      <c r="J1504" s="154"/>
    </row>
    <row r="1505" spans="1:10">
      <c r="A1505" s="164">
        <v>27646</v>
      </c>
      <c r="B1505" s="154" t="s">
        <v>472</v>
      </c>
      <c r="C1505" s="154">
        <v>5.6530000000000005</v>
      </c>
      <c r="D1505" s="154">
        <v>2.6846999999999999</v>
      </c>
      <c r="E1505" s="154">
        <v>2.6065</v>
      </c>
      <c r="F1505" s="154" t="s">
        <v>472</v>
      </c>
      <c r="G1505" s="154">
        <v>0.89749999999999996</v>
      </c>
      <c r="H1505" s="154" t="s">
        <v>472</v>
      </c>
      <c r="I1505" s="154" t="s">
        <v>472</v>
      </c>
      <c r="J1505" s="154"/>
    </row>
    <row r="1506" spans="1:10">
      <c r="A1506" s="164">
        <v>27647</v>
      </c>
      <c r="B1506" s="154" t="s">
        <v>472</v>
      </c>
      <c r="C1506" s="154">
        <v>5.6589999999999998</v>
      </c>
      <c r="D1506" s="154">
        <v>2.6817000000000002</v>
      </c>
      <c r="E1506" s="154">
        <v>2.6105</v>
      </c>
      <c r="F1506" s="154" t="s">
        <v>472</v>
      </c>
      <c r="G1506" s="154">
        <v>0.89949999999999997</v>
      </c>
      <c r="H1506" s="154" t="s">
        <v>472</v>
      </c>
      <c r="I1506" s="154" t="s">
        <v>472</v>
      </c>
      <c r="J1506" s="154"/>
    </row>
    <row r="1507" spans="1:10">
      <c r="A1507" s="164">
        <v>27648</v>
      </c>
      <c r="B1507" s="154" t="s">
        <v>472</v>
      </c>
      <c r="C1507" s="154">
        <v>5.67</v>
      </c>
      <c r="D1507" s="154">
        <v>2.6852</v>
      </c>
      <c r="E1507" s="154">
        <v>2.6105</v>
      </c>
      <c r="F1507" s="154" t="s">
        <v>472</v>
      </c>
      <c r="G1507" s="154">
        <v>0.90100000000000002</v>
      </c>
      <c r="H1507" s="154" t="s">
        <v>472</v>
      </c>
      <c r="I1507" s="154" t="s">
        <v>472</v>
      </c>
      <c r="J1507" s="154"/>
    </row>
    <row r="1508" spans="1:10">
      <c r="A1508" s="164">
        <v>27649</v>
      </c>
      <c r="B1508" s="154" t="s">
        <v>472</v>
      </c>
      <c r="C1508" s="154">
        <v>5.6779999999999999</v>
      </c>
      <c r="D1508" s="154">
        <v>2.6947999999999999</v>
      </c>
      <c r="E1508" s="154">
        <v>2.6230000000000002</v>
      </c>
      <c r="F1508" s="154" t="s">
        <v>472</v>
      </c>
      <c r="G1508" s="154">
        <v>0.90349999999999997</v>
      </c>
      <c r="H1508" s="154" t="s">
        <v>472</v>
      </c>
      <c r="I1508" s="154" t="s">
        <v>472</v>
      </c>
      <c r="J1508" s="154"/>
    </row>
    <row r="1509" spans="1:10">
      <c r="A1509" s="164">
        <v>27652</v>
      </c>
      <c r="B1509" s="154" t="s">
        <v>472</v>
      </c>
      <c r="C1509" s="154">
        <v>5.6764999999999999</v>
      </c>
      <c r="D1509" s="154">
        <v>2.6993</v>
      </c>
      <c r="E1509" s="154">
        <v>2.629</v>
      </c>
      <c r="F1509" s="154" t="s">
        <v>472</v>
      </c>
      <c r="G1509" s="154">
        <v>0.90549999999999997</v>
      </c>
      <c r="H1509" s="154" t="s">
        <v>472</v>
      </c>
      <c r="I1509" s="154" t="s">
        <v>472</v>
      </c>
      <c r="J1509" s="154"/>
    </row>
    <row r="1510" spans="1:10">
      <c r="A1510" s="164">
        <v>27653</v>
      </c>
      <c r="B1510" s="154" t="s">
        <v>472</v>
      </c>
      <c r="C1510" s="154">
        <v>5.6814999999999998</v>
      </c>
      <c r="D1510" s="154">
        <v>2.7010000000000001</v>
      </c>
      <c r="E1510" s="154">
        <v>2.6315</v>
      </c>
      <c r="F1510" s="154" t="s">
        <v>472</v>
      </c>
      <c r="G1510" s="154">
        <v>0.90600000000000003</v>
      </c>
      <c r="H1510" s="154" t="s">
        <v>472</v>
      </c>
      <c r="I1510" s="154" t="s">
        <v>472</v>
      </c>
      <c r="J1510" s="154"/>
    </row>
    <row r="1511" spans="1:10">
      <c r="A1511" s="164">
        <v>27654</v>
      </c>
      <c r="B1511" s="154" t="s">
        <v>472</v>
      </c>
      <c r="C1511" s="154">
        <v>5.6680000000000001</v>
      </c>
      <c r="D1511" s="154">
        <v>2.7170000000000001</v>
      </c>
      <c r="E1511" s="154">
        <v>2.6505000000000001</v>
      </c>
      <c r="F1511" s="154" t="s">
        <v>472</v>
      </c>
      <c r="G1511" s="154">
        <v>0.91149999999999998</v>
      </c>
      <c r="H1511" s="154" t="s">
        <v>472</v>
      </c>
      <c r="I1511" s="154" t="s">
        <v>472</v>
      </c>
      <c r="J1511" s="154"/>
    </row>
    <row r="1512" spans="1:10">
      <c r="A1512" s="164">
        <v>27655</v>
      </c>
      <c r="B1512" s="154" t="s">
        <v>472</v>
      </c>
      <c r="C1512" s="154">
        <v>5.6594999999999995</v>
      </c>
      <c r="D1512" s="154">
        <v>2.7181999999999999</v>
      </c>
      <c r="E1512" s="154">
        <v>2.6560000000000001</v>
      </c>
      <c r="F1512" s="154" t="s">
        <v>472</v>
      </c>
      <c r="G1512" s="154">
        <v>0.90649999999999997</v>
      </c>
      <c r="H1512" s="154" t="s">
        <v>472</v>
      </c>
      <c r="I1512" s="154" t="s">
        <v>472</v>
      </c>
      <c r="J1512" s="154"/>
    </row>
    <row r="1513" spans="1:10">
      <c r="A1513" s="164">
        <v>27656</v>
      </c>
      <c r="B1513" s="154" t="s">
        <v>472</v>
      </c>
      <c r="C1513" s="154">
        <v>5.6585000000000001</v>
      </c>
      <c r="D1513" s="154">
        <v>2.7183000000000002</v>
      </c>
      <c r="E1513" s="154">
        <v>2.6539999999999999</v>
      </c>
      <c r="F1513" s="154" t="s">
        <v>472</v>
      </c>
      <c r="G1513" s="154">
        <v>0.90300000000000002</v>
      </c>
      <c r="H1513" s="154" t="s">
        <v>472</v>
      </c>
      <c r="I1513" s="154" t="s">
        <v>472</v>
      </c>
      <c r="J1513" s="154"/>
    </row>
    <row r="1514" spans="1:10">
      <c r="A1514" s="164">
        <v>27659</v>
      </c>
      <c r="B1514" s="154" t="s">
        <v>472</v>
      </c>
      <c r="C1514" s="154">
        <v>5.6675000000000004</v>
      </c>
      <c r="D1514" s="154">
        <v>2.7269999999999999</v>
      </c>
      <c r="E1514" s="154">
        <v>2.6625000000000001</v>
      </c>
      <c r="F1514" s="154" t="s">
        <v>472</v>
      </c>
      <c r="G1514" s="154">
        <v>0.89900000000000002</v>
      </c>
      <c r="H1514" s="154" t="s">
        <v>472</v>
      </c>
      <c r="I1514" s="154" t="s">
        <v>472</v>
      </c>
      <c r="J1514" s="154"/>
    </row>
    <row r="1515" spans="1:10">
      <c r="A1515" s="164">
        <v>27660</v>
      </c>
      <c r="B1515" s="154" t="s">
        <v>472</v>
      </c>
      <c r="C1515" s="154">
        <v>5.6304999999999996</v>
      </c>
      <c r="D1515" s="154">
        <v>2.7359999999999998</v>
      </c>
      <c r="E1515" s="154">
        <v>2.6720000000000002</v>
      </c>
      <c r="F1515" s="154" t="s">
        <v>472</v>
      </c>
      <c r="G1515" s="154">
        <v>0.90200000000000002</v>
      </c>
      <c r="H1515" s="154" t="s">
        <v>472</v>
      </c>
      <c r="I1515" s="154" t="s">
        <v>472</v>
      </c>
      <c r="J1515" s="154"/>
    </row>
    <row r="1516" spans="1:10">
      <c r="A1516" s="164">
        <v>27661</v>
      </c>
      <c r="B1516" s="154" t="s">
        <v>472</v>
      </c>
      <c r="C1516" s="154">
        <v>5.5785</v>
      </c>
      <c r="D1516" s="154">
        <v>2.73</v>
      </c>
      <c r="E1516" s="154">
        <v>2.669</v>
      </c>
      <c r="F1516" s="154" t="s">
        <v>472</v>
      </c>
      <c r="G1516" s="154">
        <v>0.89800000000000002</v>
      </c>
      <c r="H1516" s="154" t="s">
        <v>472</v>
      </c>
      <c r="I1516" s="154" t="s">
        <v>472</v>
      </c>
      <c r="J1516" s="154"/>
    </row>
    <row r="1517" spans="1:10">
      <c r="A1517" s="164">
        <v>27662</v>
      </c>
      <c r="B1517" s="154" t="s">
        <v>472</v>
      </c>
      <c r="C1517" s="154">
        <v>5.5774999999999997</v>
      </c>
      <c r="D1517" s="154">
        <v>2.726</v>
      </c>
      <c r="E1517" s="154">
        <v>2.661</v>
      </c>
      <c r="F1517" s="154" t="s">
        <v>472</v>
      </c>
      <c r="G1517" s="154">
        <v>0.9</v>
      </c>
      <c r="H1517" s="154" t="s">
        <v>472</v>
      </c>
      <c r="I1517" s="154" t="s">
        <v>472</v>
      </c>
      <c r="J1517" s="154"/>
    </row>
    <row r="1518" spans="1:10">
      <c r="A1518" s="164">
        <v>27663</v>
      </c>
      <c r="B1518" s="154" t="s">
        <v>472</v>
      </c>
      <c r="C1518" s="154">
        <v>5.5860000000000003</v>
      </c>
      <c r="D1518" s="154">
        <v>2.7320000000000002</v>
      </c>
      <c r="E1518" s="154">
        <v>2.6665000000000001</v>
      </c>
      <c r="F1518" s="154" t="s">
        <v>472</v>
      </c>
      <c r="G1518" s="154">
        <v>0.90849999999999997</v>
      </c>
      <c r="H1518" s="154" t="s">
        <v>472</v>
      </c>
      <c r="I1518" s="154" t="s">
        <v>472</v>
      </c>
      <c r="J1518" s="154"/>
    </row>
    <row r="1519" spans="1:10">
      <c r="A1519" s="164">
        <v>27666</v>
      </c>
      <c r="B1519" s="154" t="s">
        <v>472</v>
      </c>
      <c r="C1519" s="154">
        <v>5.6020000000000003</v>
      </c>
      <c r="D1519" s="154">
        <v>2.7555000000000001</v>
      </c>
      <c r="E1519" s="154">
        <v>2.6884999999999999</v>
      </c>
      <c r="F1519" s="154" t="s">
        <v>472</v>
      </c>
      <c r="G1519" s="154">
        <v>0.90900000000000003</v>
      </c>
      <c r="H1519" s="154" t="s">
        <v>472</v>
      </c>
      <c r="I1519" s="154" t="s">
        <v>472</v>
      </c>
      <c r="J1519" s="154"/>
    </row>
    <row r="1520" spans="1:10">
      <c r="A1520" s="164">
        <v>27667</v>
      </c>
      <c r="B1520" s="154" t="s">
        <v>472</v>
      </c>
      <c r="C1520" s="154">
        <v>5.6115000000000004</v>
      </c>
      <c r="D1520" s="154">
        <v>2.7475000000000001</v>
      </c>
      <c r="E1520" s="154">
        <v>2.68</v>
      </c>
      <c r="F1520" s="154" t="s">
        <v>472</v>
      </c>
      <c r="G1520" s="154">
        <v>0.90749999999999997</v>
      </c>
      <c r="H1520" s="154" t="s">
        <v>472</v>
      </c>
      <c r="I1520" s="154" t="s">
        <v>472</v>
      </c>
      <c r="J1520" s="154"/>
    </row>
    <row r="1521" spans="1:10">
      <c r="A1521" s="164">
        <v>27668</v>
      </c>
      <c r="B1521" s="154" t="s">
        <v>472</v>
      </c>
      <c r="C1521" s="154">
        <v>5.5884999999999998</v>
      </c>
      <c r="D1521" s="154">
        <v>2.7324999999999999</v>
      </c>
      <c r="E1521" s="154">
        <v>2.6654999999999998</v>
      </c>
      <c r="F1521" s="154" t="s">
        <v>472</v>
      </c>
      <c r="G1521" s="154">
        <v>0.90500000000000003</v>
      </c>
      <c r="H1521" s="154" t="s">
        <v>472</v>
      </c>
      <c r="I1521" s="154" t="s">
        <v>472</v>
      </c>
      <c r="J1521" s="154"/>
    </row>
    <row r="1522" spans="1:10">
      <c r="A1522" s="164">
        <v>27669</v>
      </c>
      <c r="B1522" s="154" t="s">
        <v>472</v>
      </c>
      <c r="C1522" s="154">
        <v>5.5129999999999999</v>
      </c>
      <c r="D1522" s="154">
        <v>2.7107000000000001</v>
      </c>
      <c r="E1522" s="154">
        <v>2.6429999999999998</v>
      </c>
      <c r="F1522" s="154" t="s">
        <v>472</v>
      </c>
      <c r="G1522" s="154">
        <v>0.89549999999999996</v>
      </c>
      <c r="H1522" s="154" t="s">
        <v>472</v>
      </c>
      <c r="I1522" s="154" t="s">
        <v>472</v>
      </c>
      <c r="J1522" s="154"/>
    </row>
    <row r="1523" spans="1:10">
      <c r="A1523" s="164">
        <v>27670</v>
      </c>
      <c r="B1523" s="154" t="s">
        <v>472</v>
      </c>
      <c r="C1523" s="154">
        <v>5.5374999999999996</v>
      </c>
      <c r="D1523" s="154">
        <v>2.7172000000000001</v>
      </c>
      <c r="E1523" s="154">
        <v>2.6515</v>
      </c>
      <c r="F1523" s="154" t="s">
        <v>472</v>
      </c>
      <c r="G1523" s="154">
        <v>0.89649999999999996</v>
      </c>
      <c r="H1523" s="154" t="s">
        <v>472</v>
      </c>
      <c r="I1523" s="154" t="s">
        <v>472</v>
      </c>
      <c r="J1523" s="154"/>
    </row>
    <row r="1524" spans="1:10">
      <c r="A1524" s="164">
        <v>27673</v>
      </c>
      <c r="B1524" s="154" t="s">
        <v>472</v>
      </c>
      <c r="C1524" s="154">
        <v>5.5585000000000004</v>
      </c>
      <c r="D1524" s="154">
        <v>2.7199999999999998</v>
      </c>
      <c r="E1524" s="154">
        <v>2.6524999999999999</v>
      </c>
      <c r="F1524" s="154" t="s">
        <v>472</v>
      </c>
      <c r="G1524" s="154">
        <v>0.89749999999999996</v>
      </c>
      <c r="H1524" s="154" t="s">
        <v>472</v>
      </c>
      <c r="I1524" s="154" t="s">
        <v>472</v>
      </c>
      <c r="J1524" s="154"/>
    </row>
    <row r="1525" spans="1:10">
      <c r="A1525" s="164">
        <v>27674</v>
      </c>
      <c r="B1525" s="154" t="s">
        <v>472</v>
      </c>
      <c r="C1525" s="154">
        <v>5.5105000000000004</v>
      </c>
      <c r="D1525" s="154">
        <v>2.7</v>
      </c>
      <c r="E1525" s="154">
        <v>2.6315</v>
      </c>
      <c r="F1525" s="154" t="s">
        <v>472</v>
      </c>
      <c r="G1525" s="154">
        <v>0.89100000000000001</v>
      </c>
      <c r="H1525" s="154" t="s">
        <v>472</v>
      </c>
      <c r="I1525" s="154" t="s">
        <v>472</v>
      </c>
      <c r="J1525" s="154"/>
    </row>
    <row r="1526" spans="1:10">
      <c r="A1526" s="164">
        <v>27675</v>
      </c>
      <c r="B1526" s="154" t="s">
        <v>472</v>
      </c>
      <c r="C1526" s="154">
        <v>5.4989999999999997</v>
      </c>
      <c r="D1526" s="154">
        <v>2.6935000000000002</v>
      </c>
      <c r="E1526" s="154">
        <v>2.6245000000000003</v>
      </c>
      <c r="F1526" s="154" t="s">
        <v>472</v>
      </c>
      <c r="G1526" s="154">
        <v>0.88849999999999996</v>
      </c>
      <c r="H1526" s="154" t="s">
        <v>472</v>
      </c>
      <c r="I1526" s="154" t="s">
        <v>472</v>
      </c>
      <c r="J1526" s="154"/>
    </row>
    <row r="1527" spans="1:10">
      <c r="A1527" s="164">
        <v>27676</v>
      </c>
      <c r="B1527" s="154" t="s">
        <v>472</v>
      </c>
      <c r="C1527" s="154">
        <v>5.52</v>
      </c>
      <c r="D1527" s="154">
        <v>2.6947000000000001</v>
      </c>
      <c r="E1527" s="154">
        <v>2.6254999999999997</v>
      </c>
      <c r="F1527" s="154" t="s">
        <v>472</v>
      </c>
      <c r="G1527" s="154">
        <v>0.88900000000000001</v>
      </c>
      <c r="H1527" s="154" t="s">
        <v>472</v>
      </c>
      <c r="I1527" s="154" t="s">
        <v>472</v>
      </c>
      <c r="J1527" s="154"/>
    </row>
    <row r="1528" spans="1:10">
      <c r="A1528" s="164">
        <v>27677</v>
      </c>
      <c r="B1528" s="154" t="s">
        <v>472</v>
      </c>
      <c r="C1528" s="154">
        <v>5.4960000000000004</v>
      </c>
      <c r="D1528" s="154">
        <v>2.6779999999999999</v>
      </c>
      <c r="E1528" s="154">
        <v>2.6114999999999999</v>
      </c>
      <c r="F1528" s="154" t="s">
        <v>472</v>
      </c>
      <c r="G1528" s="154">
        <v>0.88449999999999995</v>
      </c>
      <c r="H1528" s="154" t="s">
        <v>472</v>
      </c>
      <c r="I1528" s="154" t="s">
        <v>472</v>
      </c>
      <c r="J1528" s="154"/>
    </row>
    <row r="1529" spans="1:10">
      <c r="A1529" s="164">
        <v>27680</v>
      </c>
      <c r="B1529" s="154" t="s">
        <v>472</v>
      </c>
      <c r="C1529" s="154">
        <v>5.47</v>
      </c>
      <c r="D1529" s="154">
        <v>2.6547000000000001</v>
      </c>
      <c r="E1529" s="154">
        <v>2.5789999999999997</v>
      </c>
      <c r="F1529" s="154" t="s">
        <v>472</v>
      </c>
      <c r="G1529" s="154">
        <v>0.876</v>
      </c>
      <c r="H1529" s="154" t="s">
        <v>472</v>
      </c>
      <c r="I1529" s="154" t="s">
        <v>472</v>
      </c>
      <c r="J1529" s="154"/>
    </row>
    <row r="1530" spans="1:10">
      <c r="A1530" s="164">
        <v>27681</v>
      </c>
      <c r="B1530" s="154" t="s">
        <v>472</v>
      </c>
      <c r="C1530" s="154">
        <v>5.4749999999999996</v>
      </c>
      <c r="D1530" s="154">
        <v>2.6672000000000002</v>
      </c>
      <c r="E1530" s="154">
        <v>2.5990000000000002</v>
      </c>
      <c r="F1530" s="154" t="s">
        <v>472</v>
      </c>
      <c r="G1530" s="154">
        <v>0.88200000000000001</v>
      </c>
      <c r="H1530" s="154" t="s">
        <v>472</v>
      </c>
      <c r="I1530" s="154" t="s">
        <v>472</v>
      </c>
      <c r="J1530" s="154"/>
    </row>
    <row r="1531" spans="1:10">
      <c r="A1531" s="164">
        <v>27682</v>
      </c>
      <c r="B1531" s="154" t="s">
        <v>472</v>
      </c>
      <c r="C1531" s="154">
        <v>5.4889999999999999</v>
      </c>
      <c r="D1531" s="154">
        <v>2.6749999999999998</v>
      </c>
      <c r="E1531" s="154">
        <v>2.5960000000000001</v>
      </c>
      <c r="F1531" s="154" t="s">
        <v>472</v>
      </c>
      <c r="G1531" s="154">
        <v>0.88300000000000001</v>
      </c>
      <c r="H1531" s="154" t="s">
        <v>472</v>
      </c>
      <c r="I1531" s="154" t="s">
        <v>472</v>
      </c>
      <c r="J1531" s="154"/>
    </row>
    <row r="1532" spans="1:10">
      <c r="A1532" s="164">
        <v>27683</v>
      </c>
      <c r="B1532" s="154" t="s">
        <v>472</v>
      </c>
      <c r="C1532" s="154">
        <v>5.4435000000000002</v>
      </c>
      <c r="D1532" s="154">
        <v>2.6535000000000002</v>
      </c>
      <c r="E1532" s="154">
        <v>2.5750000000000002</v>
      </c>
      <c r="F1532" s="154" t="s">
        <v>472</v>
      </c>
      <c r="G1532" s="154">
        <v>0.87350000000000005</v>
      </c>
      <c r="H1532" s="154" t="s">
        <v>472</v>
      </c>
      <c r="I1532" s="154" t="s">
        <v>472</v>
      </c>
      <c r="J1532" s="154"/>
    </row>
    <row r="1533" spans="1:10">
      <c r="A1533" s="164">
        <v>27684</v>
      </c>
      <c r="B1533" s="154" t="s">
        <v>472</v>
      </c>
      <c r="C1533" s="154">
        <v>5.4459999999999997</v>
      </c>
      <c r="D1533" s="154">
        <v>2.6505000000000001</v>
      </c>
      <c r="E1533" s="154">
        <v>2.5785</v>
      </c>
      <c r="F1533" s="154" t="s">
        <v>472</v>
      </c>
      <c r="G1533" s="154">
        <v>0.875</v>
      </c>
      <c r="H1533" s="154" t="s">
        <v>472</v>
      </c>
      <c r="I1533" s="154" t="s">
        <v>472</v>
      </c>
      <c r="J1533" s="154"/>
    </row>
    <row r="1534" spans="1:10">
      <c r="A1534" s="164">
        <v>27687</v>
      </c>
      <c r="B1534" s="154" t="s">
        <v>472</v>
      </c>
      <c r="C1534" s="154">
        <v>5.4370000000000003</v>
      </c>
      <c r="D1534" s="154">
        <v>2.6440000000000001</v>
      </c>
      <c r="E1534" s="154">
        <v>2.57</v>
      </c>
      <c r="F1534" s="154" t="s">
        <v>472</v>
      </c>
      <c r="G1534" s="154">
        <v>0.87350000000000005</v>
      </c>
      <c r="H1534" s="154" t="s">
        <v>472</v>
      </c>
      <c r="I1534" s="154" t="s">
        <v>472</v>
      </c>
      <c r="J1534" s="154"/>
    </row>
    <row r="1535" spans="1:10">
      <c r="A1535" s="164">
        <v>27688</v>
      </c>
      <c r="B1535" s="154" t="s">
        <v>472</v>
      </c>
      <c r="C1535" s="154">
        <v>5.444</v>
      </c>
      <c r="D1535" s="154">
        <v>2.6429999999999998</v>
      </c>
      <c r="E1535" s="154">
        <v>2.569</v>
      </c>
      <c r="F1535" s="154" t="s">
        <v>472</v>
      </c>
      <c r="G1535" s="154">
        <v>0.87749999999999995</v>
      </c>
      <c r="H1535" s="154" t="s">
        <v>472</v>
      </c>
      <c r="I1535" s="154" t="s">
        <v>472</v>
      </c>
      <c r="J1535" s="154"/>
    </row>
    <row r="1536" spans="1:10">
      <c r="A1536" s="164">
        <v>27689</v>
      </c>
      <c r="B1536" s="154" t="s">
        <v>472</v>
      </c>
      <c r="C1536" s="154">
        <v>5.4284999999999997</v>
      </c>
      <c r="D1536" s="154">
        <v>2.6295000000000002</v>
      </c>
      <c r="E1536" s="154">
        <v>2.5585</v>
      </c>
      <c r="F1536" s="154" t="s">
        <v>472</v>
      </c>
      <c r="G1536" s="154">
        <v>0.872</v>
      </c>
      <c r="H1536" s="154" t="s">
        <v>472</v>
      </c>
      <c r="I1536" s="154" t="s">
        <v>472</v>
      </c>
      <c r="J1536" s="154"/>
    </row>
    <row r="1537" spans="1:10">
      <c r="A1537" s="164">
        <v>27690</v>
      </c>
      <c r="B1537" s="154" t="s">
        <v>472</v>
      </c>
      <c r="C1537" s="154">
        <v>5.4729999999999999</v>
      </c>
      <c r="D1537" s="154">
        <v>2.6364999999999998</v>
      </c>
      <c r="E1537" s="154">
        <v>2.5705</v>
      </c>
      <c r="F1537" s="154" t="s">
        <v>472</v>
      </c>
      <c r="G1537" s="154">
        <v>0.87350000000000005</v>
      </c>
      <c r="H1537" s="154" t="s">
        <v>472</v>
      </c>
      <c r="I1537" s="154" t="s">
        <v>472</v>
      </c>
      <c r="J1537" s="154"/>
    </row>
    <row r="1538" spans="1:10">
      <c r="A1538" s="164">
        <v>27691</v>
      </c>
      <c r="B1538" s="154" t="s">
        <v>472</v>
      </c>
      <c r="C1538" s="154">
        <v>5.4465000000000003</v>
      </c>
      <c r="D1538" s="154">
        <v>2.6320000000000001</v>
      </c>
      <c r="E1538" s="154">
        <v>2.5705</v>
      </c>
      <c r="F1538" s="154" t="s">
        <v>472</v>
      </c>
      <c r="G1538" s="154">
        <v>0.87250000000000005</v>
      </c>
      <c r="H1538" s="154" t="s">
        <v>472</v>
      </c>
      <c r="I1538" s="154" t="s">
        <v>472</v>
      </c>
      <c r="J1538" s="154"/>
    </row>
    <row r="1539" spans="1:10">
      <c r="A1539" s="164">
        <v>27694</v>
      </c>
      <c r="B1539" s="154" t="s">
        <v>472</v>
      </c>
      <c r="C1539" s="154">
        <v>5.4344999999999999</v>
      </c>
      <c r="D1539" s="154">
        <v>2.6230000000000002</v>
      </c>
      <c r="E1539" s="154">
        <v>2.5670000000000002</v>
      </c>
      <c r="F1539" s="154" t="s">
        <v>472</v>
      </c>
      <c r="G1539" s="154">
        <v>0.87</v>
      </c>
      <c r="H1539" s="154" t="s">
        <v>472</v>
      </c>
      <c r="I1539" s="154" t="s">
        <v>472</v>
      </c>
      <c r="J1539" s="154"/>
    </row>
    <row r="1540" spans="1:10">
      <c r="A1540" s="164">
        <v>27695</v>
      </c>
      <c r="B1540" s="154" t="s">
        <v>472</v>
      </c>
      <c r="C1540" s="154">
        <v>5.4610000000000003</v>
      </c>
      <c r="D1540" s="154">
        <v>2.6425000000000001</v>
      </c>
      <c r="E1540" s="154">
        <v>2.5935000000000001</v>
      </c>
      <c r="F1540" s="154" t="s">
        <v>472</v>
      </c>
      <c r="G1540" s="154">
        <v>0.876</v>
      </c>
      <c r="H1540" s="154" t="s">
        <v>472</v>
      </c>
      <c r="I1540" s="154" t="s">
        <v>472</v>
      </c>
      <c r="J1540" s="154"/>
    </row>
    <row r="1541" spans="1:10">
      <c r="A1541" s="164">
        <v>27696</v>
      </c>
      <c r="B1541" s="154" t="s">
        <v>472</v>
      </c>
      <c r="C1541" s="154">
        <v>5.4509999999999996</v>
      </c>
      <c r="D1541" s="154">
        <v>2.6377000000000002</v>
      </c>
      <c r="E1541" s="154">
        <v>2.5880000000000001</v>
      </c>
      <c r="F1541" s="154" t="s">
        <v>472</v>
      </c>
      <c r="G1541" s="154">
        <v>0.87450000000000006</v>
      </c>
      <c r="H1541" s="154" t="s">
        <v>472</v>
      </c>
      <c r="I1541" s="154" t="s">
        <v>472</v>
      </c>
      <c r="J1541" s="154"/>
    </row>
    <row r="1542" spans="1:10">
      <c r="A1542" s="164">
        <v>27697</v>
      </c>
      <c r="B1542" s="154" t="s">
        <v>472</v>
      </c>
      <c r="C1542" s="154">
        <v>5.4355000000000002</v>
      </c>
      <c r="D1542" s="154">
        <v>2.6231999999999998</v>
      </c>
      <c r="E1542" s="154">
        <v>2.5625</v>
      </c>
      <c r="F1542" s="154" t="s">
        <v>472</v>
      </c>
      <c r="G1542" s="154">
        <v>0.86950000000000005</v>
      </c>
      <c r="H1542" s="154" t="s">
        <v>472</v>
      </c>
      <c r="I1542" s="154" t="s">
        <v>472</v>
      </c>
      <c r="J1542" s="154"/>
    </row>
    <row r="1543" spans="1:10">
      <c r="A1543" s="164">
        <v>27698</v>
      </c>
      <c r="B1543" s="154" t="s">
        <v>472</v>
      </c>
      <c r="C1543" s="154">
        <v>5.4379999999999997</v>
      </c>
      <c r="D1543" s="154">
        <v>2.6240000000000001</v>
      </c>
      <c r="E1543" s="154">
        <v>2.5720000000000001</v>
      </c>
      <c r="F1543" s="154" t="s">
        <v>472</v>
      </c>
      <c r="G1543" s="154">
        <v>0.86950000000000005</v>
      </c>
      <c r="H1543" s="154" t="s">
        <v>472</v>
      </c>
      <c r="I1543" s="154" t="s">
        <v>472</v>
      </c>
      <c r="J1543" s="154"/>
    </row>
    <row r="1544" spans="1:10">
      <c r="A1544" s="164">
        <v>27701</v>
      </c>
      <c r="B1544" s="154" t="s">
        <v>472</v>
      </c>
      <c r="C1544" s="154">
        <v>5.4495000000000005</v>
      </c>
      <c r="D1544" s="154">
        <v>2.62</v>
      </c>
      <c r="E1544" s="154">
        <v>2.5745</v>
      </c>
      <c r="F1544" s="154" t="s">
        <v>472</v>
      </c>
      <c r="G1544" s="154">
        <v>0.86799999999999999</v>
      </c>
      <c r="H1544" s="154" t="s">
        <v>472</v>
      </c>
      <c r="I1544" s="154" t="s">
        <v>472</v>
      </c>
      <c r="J1544" s="154"/>
    </row>
    <row r="1545" spans="1:10">
      <c r="A1545" s="164">
        <v>27702</v>
      </c>
      <c r="B1545" s="154" t="s">
        <v>472</v>
      </c>
      <c r="C1545" s="154">
        <v>5.4405000000000001</v>
      </c>
      <c r="D1545" s="154">
        <v>2.6257000000000001</v>
      </c>
      <c r="E1545" s="154">
        <v>2.5855000000000001</v>
      </c>
      <c r="F1545" s="154" t="s">
        <v>472</v>
      </c>
      <c r="G1545" s="154">
        <v>0.86950000000000005</v>
      </c>
      <c r="H1545" s="154" t="s">
        <v>472</v>
      </c>
      <c r="I1545" s="154" t="s">
        <v>472</v>
      </c>
      <c r="J1545" s="154"/>
    </row>
    <row r="1546" spans="1:10">
      <c r="A1546" s="164">
        <v>27703</v>
      </c>
      <c r="B1546" s="154" t="s">
        <v>472</v>
      </c>
      <c r="C1546" s="154">
        <v>5.4524999999999997</v>
      </c>
      <c r="D1546" s="154">
        <v>2.6404999999999998</v>
      </c>
      <c r="E1546" s="154">
        <v>2.5994999999999999</v>
      </c>
      <c r="F1546" s="154" t="s">
        <v>472</v>
      </c>
      <c r="G1546" s="154">
        <v>0.87450000000000006</v>
      </c>
      <c r="H1546" s="154" t="s">
        <v>472</v>
      </c>
      <c r="I1546" s="154" t="s">
        <v>472</v>
      </c>
      <c r="J1546" s="154"/>
    </row>
    <row r="1547" spans="1:10">
      <c r="A1547" s="164">
        <v>27704</v>
      </c>
      <c r="B1547" s="154" t="s">
        <v>472</v>
      </c>
      <c r="C1547" s="154">
        <v>5.4569999999999999</v>
      </c>
      <c r="D1547" s="154">
        <v>2.6440000000000001</v>
      </c>
      <c r="E1547" s="154">
        <v>2.5985</v>
      </c>
      <c r="F1547" s="154" t="s">
        <v>472</v>
      </c>
      <c r="G1547" s="154">
        <v>0.87549999999999994</v>
      </c>
      <c r="H1547" s="154" t="s">
        <v>472</v>
      </c>
      <c r="I1547" s="154" t="s">
        <v>472</v>
      </c>
      <c r="J1547" s="154"/>
    </row>
    <row r="1548" spans="1:10">
      <c r="A1548" s="164">
        <v>27705</v>
      </c>
      <c r="B1548" s="154" t="s">
        <v>472</v>
      </c>
      <c r="C1548" s="154">
        <v>5.4509999999999996</v>
      </c>
      <c r="D1548" s="154">
        <v>2.6339999999999999</v>
      </c>
      <c r="E1548" s="154">
        <v>2.5910000000000002</v>
      </c>
      <c r="F1548" s="154" t="s">
        <v>472</v>
      </c>
      <c r="G1548" s="154">
        <v>0.873</v>
      </c>
      <c r="H1548" s="154" t="s">
        <v>472</v>
      </c>
      <c r="I1548" s="154" t="s">
        <v>472</v>
      </c>
      <c r="J1548" s="154"/>
    </row>
    <row r="1549" spans="1:10">
      <c r="A1549" s="164">
        <v>27708</v>
      </c>
      <c r="B1549" s="154" t="s">
        <v>472</v>
      </c>
      <c r="C1549" s="154">
        <v>5.4435000000000002</v>
      </c>
      <c r="D1549" s="154">
        <v>2.6347</v>
      </c>
      <c r="E1549" s="154">
        <v>2.5920000000000001</v>
      </c>
      <c r="F1549" s="154" t="s">
        <v>472</v>
      </c>
      <c r="G1549" s="154">
        <v>0.87150000000000005</v>
      </c>
      <c r="H1549" s="154" t="s">
        <v>472</v>
      </c>
      <c r="I1549" s="154" t="s">
        <v>472</v>
      </c>
      <c r="J1549" s="154"/>
    </row>
    <row r="1550" spans="1:10">
      <c r="A1550" s="164">
        <v>27709</v>
      </c>
      <c r="B1550" s="154" t="s">
        <v>472</v>
      </c>
      <c r="C1550" s="154">
        <v>5.4444999999999997</v>
      </c>
      <c r="D1550" s="154">
        <v>2.6375000000000002</v>
      </c>
      <c r="E1550" s="154">
        <v>2.6005000000000003</v>
      </c>
      <c r="F1550" s="154" t="s">
        <v>472</v>
      </c>
      <c r="G1550" s="154">
        <v>0.872</v>
      </c>
      <c r="H1550" s="154" t="s">
        <v>472</v>
      </c>
      <c r="I1550" s="154" t="s">
        <v>472</v>
      </c>
      <c r="J1550" s="154"/>
    </row>
    <row r="1551" spans="1:10">
      <c r="A1551" s="164">
        <v>27710</v>
      </c>
      <c r="B1551" s="154" t="s">
        <v>472</v>
      </c>
      <c r="C1551" s="154">
        <v>5.4495000000000005</v>
      </c>
      <c r="D1551" s="154">
        <v>2.6429999999999998</v>
      </c>
      <c r="E1551" s="154">
        <v>2.6059999999999999</v>
      </c>
      <c r="F1551" s="154" t="s">
        <v>472</v>
      </c>
      <c r="G1551" s="154">
        <v>0.87250000000000005</v>
      </c>
      <c r="H1551" s="154" t="s">
        <v>472</v>
      </c>
      <c r="I1551" s="154" t="s">
        <v>472</v>
      </c>
      <c r="J1551" s="154"/>
    </row>
    <row r="1552" spans="1:10">
      <c r="A1552" s="164">
        <v>27711</v>
      </c>
      <c r="B1552" s="154" t="s">
        <v>472</v>
      </c>
      <c r="C1552" s="154">
        <v>5.4385000000000003</v>
      </c>
      <c r="D1552" s="154">
        <v>2.633</v>
      </c>
      <c r="E1552" s="154">
        <v>2.5994999999999999</v>
      </c>
      <c r="F1552" s="154" t="s">
        <v>472</v>
      </c>
      <c r="G1552" s="154">
        <v>0.87150000000000005</v>
      </c>
      <c r="H1552" s="154" t="s">
        <v>472</v>
      </c>
      <c r="I1552" s="154" t="s">
        <v>472</v>
      </c>
      <c r="J1552" s="154"/>
    </row>
    <row r="1553" spans="1:10">
      <c r="A1553" s="164">
        <v>27712</v>
      </c>
      <c r="B1553" s="154" t="s">
        <v>472</v>
      </c>
      <c r="C1553" s="154">
        <v>5.4329999999999998</v>
      </c>
      <c r="D1553" s="154">
        <v>2.6497000000000002</v>
      </c>
      <c r="E1553" s="154">
        <v>2.613</v>
      </c>
      <c r="F1553" s="154" t="s">
        <v>472</v>
      </c>
      <c r="G1553" s="154">
        <v>0.87549999999999994</v>
      </c>
      <c r="H1553" s="154" t="s">
        <v>472</v>
      </c>
      <c r="I1553" s="154" t="s">
        <v>472</v>
      </c>
      <c r="J1553" s="154"/>
    </row>
    <row r="1554" spans="1:10">
      <c r="A1554" s="164">
        <v>27715</v>
      </c>
      <c r="B1554" s="154" t="s">
        <v>472</v>
      </c>
      <c r="C1554" s="154">
        <v>5.4489999999999998</v>
      </c>
      <c r="D1554" s="154">
        <v>2.6669999999999998</v>
      </c>
      <c r="E1554" s="154">
        <v>2.6234999999999999</v>
      </c>
      <c r="F1554" s="154" t="s">
        <v>472</v>
      </c>
      <c r="G1554" s="154">
        <v>0.88249999999999995</v>
      </c>
      <c r="H1554" s="154" t="s">
        <v>472</v>
      </c>
      <c r="I1554" s="154" t="s">
        <v>472</v>
      </c>
      <c r="J1554" s="154"/>
    </row>
    <row r="1555" spans="1:10">
      <c r="A1555" s="164">
        <v>27716</v>
      </c>
      <c r="B1555" s="154" t="s">
        <v>472</v>
      </c>
      <c r="C1555" s="154">
        <v>5.4375</v>
      </c>
      <c r="D1555" s="154">
        <v>2.6711999999999998</v>
      </c>
      <c r="E1555" s="154">
        <v>2.6310000000000002</v>
      </c>
      <c r="F1555" s="154" t="s">
        <v>472</v>
      </c>
      <c r="G1555" s="154">
        <v>0.88149999999999995</v>
      </c>
      <c r="H1555" s="154" t="s">
        <v>472</v>
      </c>
      <c r="I1555" s="154" t="s">
        <v>472</v>
      </c>
      <c r="J1555" s="154"/>
    </row>
    <row r="1556" spans="1:10">
      <c r="A1556" s="164">
        <v>27717</v>
      </c>
      <c r="B1556" s="154" t="s">
        <v>472</v>
      </c>
      <c r="C1556" s="154">
        <v>5.4215</v>
      </c>
      <c r="D1556" s="154">
        <v>2.6625000000000001</v>
      </c>
      <c r="E1556" s="154">
        <v>2.6274999999999999</v>
      </c>
      <c r="F1556" s="154" t="s">
        <v>472</v>
      </c>
      <c r="G1556" s="154">
        <v>0.87849999999999995</v>
      </c>
      <c r="H1556" s="154" t="s">
        <v>472</v>
      </c>
      <c r="I1556" s="154" t="s">
        <v>472</v>
      </c>
      <c r="J1556" s="154"/>
    </row>
    <row r="1557" spans="1:10">
      <c r="A1557" s="164">
        <v>27718</v>
      </c>
      <c r="B1557" s="154" t="s">
        <v>472</v>
      </c>
      <c r="C1557" s="154">
        <v>5.4245000000000001</v>
      </c>
      <c r="D1557" s="154">
        <v>2.6556999999999999</v>
      </c>
      <c r="E1557" s="154">
        <v>2.6204999999999998</v>
      </c>
      <c r="F1557" s="154" t="s">
        <v>472</v>
      </c>
      <c r="G1557" s="154">
        <v>0.87450000000000006</v>
      </c>
      <c r="H1557" s="154" t="s">
        <v>472</v>
      </c>
      <c r="I1557" s="154" t="s">
        <v>472</v>
      </c>
      <c r="J1557" s="154"/>
    </row>
    <row r="1558" spans="1:10">
      <c r="A1558" s="164">
        <v>27719</v>
      </c>
      <c r="B1558" s="154" t="s">
        <v>472</v>
      </c>
      <c r="C1558" s="154">
        <v>5.4279999999999999</v>
      </c>
      <c r="D1558" s="154">
        <v>2.6545000000000001</v>
      </c>
      <c r="E1558" s="154">
        <v>2.6194999999999999</v>
      </c>
      <c r="F1558" s="154" t="s">
        <v>472</v>
      </c>
      <c r="G1558" s="154">
        <v>0.87549999999999994</v>
      </c>
      <c r="H1558" s="154" t="s">
        <v>472</v>
      </c>
      <c r="I1558" s="154" t="s">
        <v>472</v>
      </c>
      <c r="J1558" s="154"/>
    </row>
    <row r="1559" spans="1:10">
      <c r="A1559" s="164">
        <v>27722</v>
      </c>
      <c r="B1559" s="154" t="s">
        <v>472</v>
      </c>
      <c r="C1559" s="154">
        <v>5.444</v>
      </c>
      <c r="D1559" s="154">
        <v>2.6692</v>
      </c>
      <c r="E1559" s="154">
        <v>2.637</v>
      </c>
      <c r="F1559" s="154" t="s">
        <v>472</v>
      </c>
      <c r="G1559" s="154">
        <v>0.88100000000000001</v>
      </c>
      <c r="H1559" s="154" t="s">
        <v>472</v>
      </c>
      <c r="I1559" s="154" t="s">
        <v>472</v>
      </c>
      <c r="J1559" s="154"/>
    </row>
    <row r="1560" spans="1:10">
      <c r="A1560" s="164">
        <v>27723</v>
      </c>
      <c r="B1560" s="154" t="s">
        <v>472</v>
      </c>
      <c r="C1560" s="154">
        <v>5.4260000000000002</v>
      </c>
      <c r="D1560" s="154">
        <v>2.6615000000000002</v>
      </c>
      <c r="E1560" s="154">
        <v>2.6284999999999998</v>
      </c>
      <c r="F1560" s="154" t="s">
        <v>472</v>
      </c>
      <c r="G1560" s="154">
        <v>0.87839999999999996</v>
      </c>
      <c r="H1560" s="154" t="s">
        <v>472</v>
      </c>
      <c r="I1560" s="154" t="s">
        <v>472</v>
      </c>
      <c r="J1560" s="154"/>
    </row>
    <row r="1561" spans="1:10">
      <c r="A1561" s="164">
        <v>27724</v>
      </c>
      <c r="B1561" s="154" t="s">
        <v>472</v>
      </c>
      <c r="C1561" s="154">
        <v>5.4249999999999998</v>
      </c>
      <c r="D1561" s="154">
        <v>2.6675</v>
      </c>
      <c r="E1561" s="154">
        <v>2.6364999999999998</v>
      </c>
      <c r="F1561" s="154" t="s">
        <v>472</v>
      </c>
      <c r="G1561" s="154">
        <v>0.88</v>
      </c>
      <c r="H1561" s="154" t="s">
        <v>472</v>
      </c>
      <c r="I1561" s="154" t="s">
        <v>472</v>
      </c>
      <c r="J1561" s="154"/>
    </row>
    <row r="1562" spans="1:10">
      <c r="A1562" s="164">
        <v>27725</v>
      </c>
      <c r="B1562" s="154" t="s">
        <v>472</v>
      </c>
      <c r="C1562" s="154">
        <v>5.4260000000000002</v>
      </c>
      <c r="D1562" s="154">
        <v>2.673</v>
      </c>
      <c r="E1562" s="154">
        <v>2.645</v>
      </c>
      <c r="F1562" s="154" t="s">
        <v>472</v>
      </c>
      <c r="G1562" s="154">
        <v>0.88149999999999995</v>
      </c>
      <c r="H1562" s="154" t="s">
        <v>472</v>
      </c>
      <c r="I1562" s="154" t="s">
        <v>472</v>
      </c>
      <c r="J1562" s="154"/>
    </row>
    <row r="1563" spans="1:10">
      <c r="A1563" s="164">
        <v>27726</v>
      </c>
      <c r="B1563" s="154" t="s">
        <v>472</v>
      </c>
      <c r="C1563" s="154">
        <v>5.4109999999999996</v>
      </c>
      <c r="D1563" s="154">
        <v>2.6785000000000001</v>
      </c>
      <c r="E1563" s="154">
        <v>2.649</v>
      </c>
      <c r="F1563" s="154" t="s">
        <v>472</v>
      </c>
      <c r="G1563" s="154">
        <v>0.88349999999999995</v>
      </c>
      <c r="H1563" s="154" t="s">
        <v>472</v>
      </c>
      <c r="I1563" s="154" t="s">
        <v>472</v>
      </c>
      <c r="J1563" s="154"/>
    </row>
    <row r="1564" spans="1:10">
      <c r="A1564" s="164">
        <v>27729</v>
      </c>
      <c r="B1564" s="154" t="s">
        <v>472</v>
      </c>
      <c r="C1564" s="154">
        <v>5.3970000000000002</v>
      </c>
      <c r="D1564" s="154">
        <v>2.6779999999999999</v>
      </c>
      <c r="E1564" s="154">
        <v>2.64</v>
      </c>
      <c r="F1564" s="154" t="s">
        <v>472</v>
      </c>
      <c r="G1564" s="154">
        <v>0.875</v>
      </c>
      <c r="H1564" s="154" t="s">
        <v>472</v>
      </c>
      <c r="I1564" s="154" t="s">
        <v>472</v>
      </c>
      <c r="J1564" s="154"/>
    </row>
    <row r="1565" spans="1:10">
      <c r="A1565" s="164">
        <v>27730</v>
      </c>
      <c r="B1565" s="154" t="s">
        <v>472</v>
      </c>
      <c r="C1565" s="154">
        <v>5.3795000000000002</v>
      </c>
      <c r="D1565" s="154">
        <v>2.6682000000000001</v>
      </c>
      <c r="E1565" s="154">
        <v>2.6375000000000002</v>
      </c>
      <c r="F1565" s="154" t="s">
        <v>472</v>
      </c>
      <c r="G1565" s="154">
        <v>0.87549999999999994</v>
      </c>
      <c r="H1565" s="154" t="s">
        <v>472</v>
      </c>
      <c r="I1565" s="154" t="s">
        <v>472</v>
      </c>
      <c r="J1565" s="154"/>
    </row>
    <row r="1566" spans="1:10">
      <c r="A1566" s="164">
        <v>27731</v>
      </c>
      <c r="B1566" s="154" t="s">
        <v>472</v>
      </c>
      <c r="C1566" s="154">
        <v>5.3704999999999998</v>
      </c>
      <c r="D1566" s="154">
        <v>2.66</v>
      </c>
      <c r="E1566" s="154">
        <v>2.6284999999999998</v>
      </c>
      <c r="F1566" s="154" t="s">
        <v>472</v>
      </c>
      <c r="G1566" s="154">
        <v>0.86929999999999996</v>
      </c>
      <c r="H1566" s="154" t="s">
        <v>472</v>
      </c>
      <c r="I1566" s="154" t="s">
        <v>472</v>
      </c>
      <c r="J1566" s="154"/>
    </row>
    <row r="1567" spans="1:10">
      <c r="A1567" s="164">
        <v>27732</v>
      </c>
      <c r="B1567" s="154" t="s">
        <v>472</v>
      </c>
      <c r="C1567" s="154">
        <v>5.343</v>
      </c>
      <c r="D1567" s="154">
        <v>2.6385000000000001</v>
      </c>
      <c r="E1567" s="154">
        <v>2.61</v>
      </c>
      <c r="F1567" s="154" t="s">
        <v>472</v>
      </c>
      <c r="G1567" s="154">
        <v>0.86450000000000005</v>
      </c>
      <c r="H1567" s="154" t="s">
        <v>472</v>
      </c>
      <c r="I1567" s="154" t="s">
        <v>472</v>
      </c>
      <c r="J1567" s="154"/>
    </row>
    <row r="1568" spans="1:10">
      <c r="A1568" s="164">
        <v>27733</v>
      </c>
      <c r="B1568" s="154" t="s">
        <v>472</v>
      </c>
      <c r="C1568" s="154">
        <v>5.3555000000000001</v>
      </c>
      <c r="D1568" s="154">
        <v>2.6419999999999999</v>
      </c>
      <c r="E1568" s="154">
        <v>2.6135000000000002</v>
      </c>
      <c r="F1568" s="154" t="s">
        <v>472</v>
      </c>
      <c r="G1568" s="154">
        <v>0.86219999999999997</v>
      </c>
      <c r="H1568" s="154" t="s">
        <v>472</v>
      </c>
      <c r="I1568" s="154" t="s">
        <v>472</v>
      </c>
      <c r="J1568" s="154"/>
    </row>
    <row r="1569" spans="1:10">
      <c r="A1569" s="164">
        <v>27736</v>
      </c>
      <c r="B1569" s="154" t="s">
        <v>472</v>
      </c>
      <c r="C1569" s="154">
        <v>5.3405000000000005</v>
      </c>
      <c r="D1569" s="154">
        <v>2.6402000000000001</v>
      </c>
      <c r="E1569" s="154">
        <v>2.6120000000000001</v>
      </c>
      <c r="F1569" s="154" t="s">
        <v>472</v>
      </c>
      <c r="G1569" s="154">
        <v>0.85950000000000004</v>
      </c>
      <c r="H1569" s="154" t="s">
        <v>472</v>
      </c>
      <c r="I1569" s="154" t="s">
        <v>472</v>
      </c>
      <c r="J1569" s="154"/>
    </row>
    <row r="1570" spans="1:10">
      <c r="A1570" s="164">
        <v>27737</v>
      </c>
      <c r="B1570" s="154" t="s">
        <v>472</v>
      </c>
      <c r="C1570" s="154">
        <v>5.3114999999999997</v>
      </c>
      <c r="D1570" s="154">
        <v>2.6254999999999997</v>
      </c>
      <c r="E1570" s="154">
        <v>2.5954999999999999</v>
      </c>
      <c r="F1570" s="154" t="s">
        <v>472</v>
      </c>
      <c r="G1570" s="154">
        <v>0.85750000000000004</v>
      </c>
      <c r="H1570" s="154" t="s">
        <v>472</v>
      </c>
      <c r="I1570" s="154" t="s">
        <v>472</v>
      </c>
      <c r="J1570" s="154"/>
    </row>
    <row r="1571" spans="1:10">
      <c r="A1571" s="164">
        <v>27738</v>
      </c>
      <c r="B1571" s="154" t="s">
        <v>472</v>
      </c>
      <c r="C1571" s="154">
        <v>5.3304999999999998</v>
      </c>
      <c r="D1571" s="154">
        <v>2.6349999999999998</v>
      </c>
      <c r="E1571" s="154">
        <v>2.6044999999999998</v>
      </c>
      <c r="F1571" s="154" t="s">
        <v>472</v>
      </c>
      <c r="G1571" s="154">
        <v>0.85899999999999999</v>
      </c>
      <c r="H1571" s="154" t="s">
        <v>472</v>
      </c>
      <c r="I1571" s="154" t="s">
        <v>472</v>
      </c>
      <c r="J1571" s="154"/>
    </row>
    <row r="1572" spans="1:10">
      <c r="A1572" s="164">
        <v>27739</v>
      </c>
      <c r="B1572" s="154" t="s">
        <v>472</v>
      </c>
      <c r="C1572" s="154">
        <v>5.3259999999999996</v>
      </c>
      <c r="D1572" s="154">
        <v>2.633</v>
      </c>
      <c r="E1572" s="154">
        <v>2.5994999999999999</v>
      </c>
      <c r="F1572" s="154" t="s">
        <v>472</v>
      </c>
      <c r="G1572" s="154">
        <v>0.86050000000000004</v>
      </c>
      <c r="H1572" s="154" t="s">
        <v>472</v>
      </c>
      <c r="I1572" s="154" t="s">
        <v>472</v>
      </c>
      <c r="J1572" s="154"/>
    </row>
    <row r="1573" spans="1:10">
      <c r="A1573" s="164">
        <v>27740</v>
      </c>
      <c r="B1573" s="154" t="s">
        <v>472</v>
      </c>
      <c r="C1573" s="154">
        <v>5.3230000000000004</v>
      </c>
      <c r="D1573" s="154">
        <v>2.6367000000000003</v>
      </c>
      <c r="E1573" s="154">
        <v>2.5949999999999998</v>
      </c>
      <c r="F1573" s="154" t="s">
        <v>472</v>
      </c>
      <c r="G1573" s="154">
        <v>0.86099999999999999</v>
      </c>
      <c r="H1573" s="154" t="s">
        <v>472</v>
      </c>
      <c r="I1573" s="154" t="s">
        <v>472</v>
      </c>
      <c r="J1573" s="154"/>
    </row>
    <row r="1574" spans="1:10">
      <c r="A1574" s="164">
        <v>27743</v>
      </c>
      <c r="B1574" s="154" t="s">
        <v>472</v>
      </c>
      <c r="C1574" s="154">
        <v>5.3215000000000003</v>
      </c>
      <c r="D1574" s="154">
        <v>2.6385000000000001</v>
      </c>
      <c r="E1574" s="154">
        <v>2.597</v>
      </c>
      <c r="F1574" s="154" t="s">
        <v>472</v>
      </c>
      <c r="G1574" s="154">
        <v>0.86199999999999999</v>
      </c>
      <c r="H1574" s="154" t="s">
        <v>472</v>
      </c>
      <c r="I1574" s="154" t="s">
        <v>472</v>
      </c>
      <c r="J1574" s="154"/>
    </row>
    <row r="1575" spans="1:10">
      <c r="A1575" s="164">
        <v>27744</v>
      </c>
      <c r="B1575" s="154" t="s">
        <v>472</v>
      </c>
      <c r="C1575" s="154">
        <v>5.31</v>
      </c>
      <c r="D1575" s="154">
        <v>2.6339999999999999</v>
      </c>
      <c r="E1575" s="154">
        <v>2.5975000000000001</v>
      </c>
      <c r="F1575" s="154" t="s">
        <v>472</v>
      </c>
      <c r="G1575" s="154">
        <v>0.86150000000000004</v>
      </c>
      <c r="H1575" s="154" t="s">
        <v>472</v>
      </c>
      <c r="I1575" s="154" t="s">
        <v>472</v>
      </c>
      <c r="J1575" s="154"/>
    </row>
    <row r="1576" spans="1:10">
      <c r="A1576" s="164">
        <v>27745</v>
      </c>
      <c r="B1576" s="154" t="s">
        <v>472</v>
      </c>
      <c r="C1576" s="154">
        <v>5.3155000000000001</v>
      </c>
      <c r="D1576" s="154">
        <v>2.6332</v>
      </c>
      <c r="E1576" s="154">
        <v>2.5964999999999998</v>
      </c>
      <c r="F1576" s="154" t="s">
        <v>472</v>
      </c>
      <c r="G1576" s="154">
        <v>0.86150000000000004</v>
      </c>
      <c r="H1576" s="154" t="s">
        <v>472</v>
      </c>
      <c r="I1576" s="154" t="s">
        <v>472</v>
      </c>
      <c r="J1576" s="154"/>
    </row>
    <row r="1577" spans="1:10">
      <c r="A1577" s="164">
        <v>27746</v>
      </c>
      <c r="B1577" s="154" t="s">
        <v>472</v>
      </c>
      <c r="C1577" s="154">
        <v>5.3085000000000004</v>
      </c>
      <c r="D1577" s="154">
        <v>2.6234999999999999</v>
      </c>
      <c r="E1577" s="154">
        <v>2.5920000000000001</v>
      </c>
      <c r="F1577" s="154" t="s">
        <v>472</v>
      </c>
      <c r="G1577" s="154">
        <v>0.85750000000000004</v>
      </c>
      <c r="H1577" s="154" t="s">
        <v>472</v>
      </c>
      <c r="I1577" s="154" t="s">
        <v>472</v>
      </c>
      <c r="J1577" s="154"/>
    </row>
    <row r="1578" spans="1:10">
      <c r="A1578" s="164">
        <v>27747</v>
      </c>
      <c r="B1578" s="154" t="s">
        <v>472</v>
      </c>
      <c r="C1578" s="154">
        <v>5.31</v>
      </c>
      <c r="D1578" s="154">
        <v>2.6261999999999999</v>
      </c>
      <c r="E1578" s="154">
        <v>2.5880000000000001</v>
      </c>
      <c r="F1578" s="154" t="s">
        <v>472</v>
      </c>
      <c r="G1578" s="154">
        <v>0.85850000000000004</v>
      </c>
      <c r="H1578" s="154" t="s">
        <v>472</v>
      </c>
      <c r="I1578" s="154" t="s">
        <v>472</v>
      </c>
      <c r="J1578" s="154"/>
    </row>
    <row r="1579" spans="1:10">
      <c r="A1579" s="164">
        <v>27750</v>
      </c>
      <c r="B1579" s="154" t="s">
        <v>472</v>
      </c>
      <c r="C1579" s="154">
        <v>5.3220000000000001</v>
      </c>
      <c r="D1579" s="154">
        <v>2.6334999999999997</v>
      </c>
      <c r="E1579" s="154">
        <v>2.5949999999999998</v>
      </c>
      <c r="F1579" s="154" t="s">
        <v>472</v>
      </c>
      <c r="G1579" s="154">
        <v>0.86</v>
      </c>
      <c r="H1579" s="154" t="s">
        <v>472</v>
      </c>
      <c r="I1579" s="154" t="s">
        <v>472</v>
      </c>
      <c r="J1579" s="154"/>
    </row>
    <row r="1580" spans="1:10">
      <c r="A1580" s="164">
        <v>27751</v>
      </c>
      <c r="B1580" s="154" t="s">
        <v>472</v>
      </c>
      <c r="C1580" s="154">
        <v>5.3135000000000003</v>
      </c>
      <c r="D1580" s="154">
        <v>2.629</v>
      </c>
      <c r="E1580" s="154">
        <v>2.5905</v>
      </c>
      <c r="F1580" s="154" t="s">
        <v>472</v>
      </c>
      <c r="G1580" s="154">
        <v>0.85499999999999998</v>
      </c>
      <c r="H1580" s="154" t="s">
        <v>472</v>
      </c>
      <c r="I1580" s="154" t="s">
        <v>472</v>
      </c>
      <c r="J1580" s="154"/>
    </row>
    <row r="1581" spans="1:10">
      <c r="A1581" s="164">
        <v>27752</v>
      </c>
      <c r="B1581" s="154" t="s">
        <v>472</v>
      </c>
      <c r="C1581" s="154">
        <v>5.2969999999999997</v>
      </c>
      <c r="D1581" s="154">
        <v>2.6189999999999998</v>
      </c>
      <c r="E1581" s="154">
        <v>2.585</v>
      </c>
      <c r="F1581" s="154" t="s">
        <v>472</v>
      </c>
      <c r="G1581" s="154">
        <v>0.85499999999999998</v>
      </c>
      <c r="H1581" s="154" t="s">
        <v>472</v>
      </c>
      <c r="I1581" s="154" t="s">
        <v>472</v>
      </c>
      <c r="J1581" s="154"/>
    </row>
    <row r="1582" spans="1:10">
      <c r="A1582" s="164">
        <v>27753</v>
      </c>
      <c r="B1582" s="154" t="s">
        <v>472</v>
      </c>
      <c r="C1582" s="154" t="s">
        <v>472</v>
      </c>
      <c r="D1582" s="154" t="s">
        <v>472</v>
      </c>
      <c r="E1582" s="154" t="s">
        <v>472</v>
      </c>
      <c r="F1582" s="154" t="s">
        <v>472</v>
      </c>
      <c r="G1582" s="154" t="s">
        <v>472</v>
      </c>
      <c r="H1582" s="154" t="s">
        <v>472</v>
      </c>
      <c r="I1582" s="154" t="s">
        <v>472</v>
      </c>
      <c r="J1582" s="154"/>
    </row>
    <row r="1583" spans="1:10">
      <c r="A1583" s="164">
        <v>27754</v>
      </c>
      <c r="B1583" s="154" t="s">
        <v>472</v>
      </c>
      <c r="C1583" s="154" t="s">
        <v>472</v>
      </c>
      <c r="D1583" s="154" t="s">
        <v>472</v>
      </c>
      <c r="E1583" s="154" t="s">
        <v>472</v>
      </c>
      <c r="F1583" s="154" t="s">
        <v>472</v>
      </c>
      <c r="G1583" s="154" t="s">
        <v>472</v>
      </c>
      <c r="H1583" s="154" t="s">
        <v>472</v>
      </c>
      <c r="I1583" s="154" t="s">
        <v>472</v>
      </c>
      <c r="J1583" s="154"/>
    </row>
    <row r="1584" spans="1:10">
      <c r="A1584" s="164">
        <v>27757</v>
      </c>
      <c r="B1584" s="154" t="s">
        <v>472</v>
      </c>
      <c r="C1584" s="154">
        <v>5.3070000000000004</v>
      </c>
      <c r="D1584" s="154">
        <v>2.6245000000000003</v>
      </c>
      <c r="E1584" s="154">
        <v>2.5874999999999999</v>
      </c>
      <c r="F1584" s="154" t="s">
        <v>472</v>
      </c>
      <c r="G1584" s="154">
        <v>0.85950000000000004</v>
      </c>
      <c r="H1584" s="154" t="s">
        <v>472</v>
      </c>
      <c r="I1584" s="154" t="s">
        <v>472</v>
      </c>
      <c r="J1584" s="154"/>
    </row>
    <row r="1585" spans="1:10">
      <c r="A1585" s="164">
        <v>27758</v>
      </c>
      <c r="B1585" s="154" t="s">
        <v>472</v>
      </c>
      <c r="C1585" s="154">
        <v>5.3064999999999998</v>
      </c>
      <c r="D1585" s="154">
        <v>2.6245000000000003</v>
      </c>
      <c r="E1585" s="154">
        <v>2.5830000000000002</v>
      </c>
      <c r="F1585" s="154" t="s">
        <v>472</v>
      </c>
      <c r="G1585" s="154">
        <v>0.85799999999999998</v>
      </c>
      <c r="H1585" s="154" t="s">
        <v>472</v>
      </c>
      <c r="I1585" s="154" t="s">
        <v>472</v>
      </c>
      <c r="J1585" s="154"/>
    </row>
    <row r="1586" spans="1:10">
      <c r="A1586" s="164">
        <v>27759</v>
      </c>
      <c r="B1586" s="154" t="s">
        <v>472</v>
      </c>
      <c r="C1586" s="154">
        <v>5.3014999999999999</v>
      </c>
      <c r="D1586" s="154">
        <v>2.62</v>
      </c>
      <c r="E1586" s="154">
        <v>2.5785</v>
      </c>
      <c r="F1586" s="154" t="s">
        <v>472</v>
      </c>
      <c r="G1586" s="154">
        <v>0.85799999999999998</v>
      </c>
      <c r="H1586" s="154" t="s">
        <v>472</v>
      </c>
      <c r="I1586" s="154" t="s">
        <v>472</v>
      </c>
      <c r="J1586" s="154"/>
    </row>
    <row r="1587" spans="1:10">
      <c r="A1587" s="164">
        <v>27760</v>
      </c>
      <c r="B1587" s="154" t="s">
        <v>472</v>
      </c>
      <c r="C1587" s="154" t="s">
        <v>472</v>
      </c>
      <c r="D1587" s="154" t="s">
        <v>472</v>
      </c>
      <c r="E1587" s="154" t="s">
        <v>472</v>
      </c>
      <c r="F1587" s="154" t="s">
        <v>472</v>
      </c>
      <c r="G1587" s="154" t="s">
        <v>472</v>
      </c>
      <c r="H1587" s="154" t="s">
        <v>472</v>
      </c>
      <c r="I1587" s="154" t="s">
        <v>472</v>
      </c>
      <c r="J1587" s="154"/>
    </row>
    <row r="1588" spans="1:10">
      <c r="A1588" s="164">
        <v>27761</v>
      </c>
      <c r="B1588" s="154" t="s">
        <v>472</v>
      </c>
      <c r="C1588" s="154" t="s">
        <v>472</v>
      </c>
      <c r="D1588" s="154" t="s">
        <v>472</v>
      </c>
      <c r="E1588" s="154" t="s">
        <v>472</v>
      </c>
      <c r="F1588" s="154" t="s">
        <v>472</v>
      </c>
      <c r="G1588" s="154" t="s">
        <v>472</v>
      </c>
      <c r="H1588" s="154" t="s">
        <v>472</v>
      </c>
      <c r="I1588" s="154" t="s">
        <v>472</v>
      </c>
      <c r="J1588" s="154"/>
    </row>
    <row r="1589" spans="1:10">
      <c r="A1589" s="164">
        <v>27764</v>
      </c>
      <c r="B1589" s="154" t="s">
        <v>472</v>
      </c>
      <c r="C1589" s="154">
        <v>5.274</v>
      </c>
      <c r="D1589" s="154">
        <v>2.6034999999999999</v>
      </c>
      <c r="E1589" s="154">
        <v>2.5609999999999999</v>
      </c>
      <c r="F1589" s="154" t="s">
        <v>472</v>
      </c>
      <c r="G1589" s="154">
        <v>0.85650000000000004</v>
      </c>
      <c r="H1589" s="154" t="s">
        <v>472</v>
      </c>
      <c r="I1589" s="154" t="s">
        <v>472</v>
      </c>
      <c r="J1589" s="154"/>
    </row>
    <row r="1590" spans="1:10">
      <c r="A1590" s="164">
        <v>27765</v>
      </c>
      <c r="B1590" s="154" t="s">
        <v>472</v>
      </c>
      <c r="C1590" s="154">
        <v>5.2690000000000001</v>
      </c>
      <c r="D1590" s="154">
        <v>2.5897999999999999</v>
      </c>
      <c r="E1590" s="154">
        <v>2.5569999999999999</v>
      </c>
      <c r="F1590" s="154" t="s">
        <v>472</v>
      </c>
      <c r="G1590" s="154">
        <v>0.84850000000000003</v>
      </c>
      <c r="H1590" s="154" t="s">
        <v>472</v>
      </c>
      <c r="I1590" s="154" t="s">
        <v>472</v>
      </c>
      <c r="J1590" s="154"/>
    </row>
    <row r="1591" spans="1:10">
      <c r="A1591" s="164">
        <v>27766</v>
      </c>
      <c r="B1591" s="154" t="s">
        <v>472</v>
      </c>
      <c r="C1591" s="154">
        <v>5.2809999999999997</v>
      </c>
      <c r="D1591" s="154">
        <v>2.5962000000000001</v>
      </c>
      <c r="E1591" s="154">
        <v>2.5655000000000001</v>
      </c>
      <c r="F1591" s="154" t="s">
        <v>472</v>
      </c>
      <c r="G1591" s="154">
        <v>0.85050000000000003</v>
      </c>
      <c r="H1591" s="154" t="s">
        <v>472</v>
      </c>
      <c r="I1591" s="154" t="s">
        <v>472</v>
      </c>
      <c r="J1591" s="154"/>
    </row>
    <row r="1592" spans="1:10">
      <c r="A1592" s="164">
        <v>27767</v>
      </c>
      <c r="B1592" s="154" t="s">
        <v>472</v>
      </c>
      <c r="C1592" s="154">
        <v>5.2859999999999996</v>
      </c>
      <c r="D1592" s="154">
        <v>2.5979999999999999</v>
      </c>
      <c r="E1592" s="154">
        <v>2.5659999999999998</v>
      </c>
      <c r="F1592" s="154" t="s">
        <v>472</v>
      </c>
      <c r="G1592" s="154">
        <v>0.84899999999999998</v>
      </c>
      <c r="H1592" s="154" t="s">
        <v>472</v>
      </c>
      <c r="I1592" s="154" t="s">
        <v>472</v>
      </c>
      <c r="J1592" s="154"/>
    </row>
    <row r="1593" spans="1:10">
      <c r="A1593" s="164">
        <v>27768</v>
      </c>
      <c r="B1593" s="154" t="s">
        <v>472</v>
      </c>
      <c r="C1593" s="154">
        <v>5.2930000000000001</v>
      </c>
      <c r="D1593" s="154">
        <v>2.6065</v>
      </c>
      <c r="E1593" s="154">
        <v>2.5680000000000001</v>
      </c>
      <c r="F1593" s="154" t="s">
        <v>472</v>
      </c>
      <c r="G1593" s="154">
        <v>0.85199999999999998</v>
      </c>
      <c r="H1593" s="154" t="s">
        <v>472</v>
      </c>
      <c r="I1593" s="154" t="s">
        <v>472</v>
      </c>
      <c r="J1593" s="154"/>
    </row>
    <row r="1594" spans="1:10">
      <c r="A1594" s="164">
        <v>27771</v>
      </c>
      <c r="B1594" s="154" t="s">
        <v>472</v>
      </c>
      <c r="C1594" s="154">
        <v>5.2809999999999997</v>
      </c>
      <c r="D1594" s="154">
        <v>2.5983000000000001</v>
      </c>
      <c r="E1594" s="154">
        <v>2.5620000000000003</v>
      </c>
      <c r="F1594" s="154" t="s">
        <v>472</v>
      </c>
      <c r="G1594" s="154">
        <v>0.85050000000000003</v>
      </c>
      <c r="H1594" s="154" t="s">
        <v>472</v>
      </c>
      <c r="I1594" s="154" t="s">
        <v>472</v>
      </c>
      <c r="J1594" s="154"/>
    </row>
    <row r="1595" spans="1:10">
      <c r="A1595" s="164">
        <v>27772</v>
      </c>
      <c r="B1595" s="154" t="s">
        <v>472</v>
      </c>
      <c r="C1595" s="154">
        <v>5.2934999999999999</v>
      </c>
      <c r="D1595" s="154">
        <v>2.6059999999999999</v>
      </c>
      <c r="E1595" s="154">
        <v>2.5830000000000002</v>
      </c>
      <c r="F1595" s="154" t="s">
        <v>472</v>
      </c>
      <c r="G1595" s="154">
        <v>0.85350000000000004</v>
      </c>
      <c r="H1595" s="154" t="s">
        <v>472</v>
      </c>
      <c r="I1595" s="154" t="s">
        <v>472</v>
      </c>
      <c r="J1595" s="154"/>
    </row>
    <row r="1596" spans="1:10">
      <c r="A1596" s="164">
        <v>27773</v>
      </c>
      <c r="B1596" s="154" t="s">
        <v>472</v>
      </c>
      <c r="C1596" s="154">
        <v>5.2720000000000002</v>
      </c>
      <c r="D1596" s="154">
        <v>2.6052999999999997</v>
      </c>
      <c r="E1596" s="154">
        <v>2.5830000000000002</v>
      </c>
      <c r="F1596" s="154" t="s">
        <v>472</v>
      </c>
      <c r="G1596" s="154">
        <v>0.85250000000000004</v>
      </c>
      <c r="H1596" s="154" t="s">
        <v>472</v>
      </c>
      <c r="I1596" s="154" t="s">
        <v>472</v>
      </c>
      <c r="J1596" s="154"/>
    </row>
    <row r="1597" spans="1:10">
      <c r="A1597" s="164">
        <v>27774</v>
      </c>
      <c r="B1597" s="154" t="s">
        <v>472</v>
      </c>
      <c r="C1597" s="154">
        <v>5.2640000000000002</v>
      </c>
      <c r="D1597" s="154">
        <v>2.5975000000000001</v>
      </c>
      <c r="E1597" s="154">
        <v>2.5880000000000001</v>
      </c>
      <c r="F1597" s="154" t="s">
        <v>472</v>
      </c>
      <c r="G1597" s="154">
        <v>0.85050000000000003</v>
      </c>
      <c r="H1597" s="154" t="s">
        <v>472</v>
      </c>
      <c r="I1597" s="154" t="s">
        <v>472</v>
      </c>
      <c r="J1597" s="154"/>
    </row>
    <row r="1598" spans="1:10">
      <c r="A1598" s="164">
        <v>27775</v>
      </c>
      <c r="B1598" s="154" t="s">
        <v>472</v>
      </c>
      <c r="C1598" s="154">
        <v>5.2744999999999997</v>
      </c>
      <c r="D1598" s="154">
        <v>2.601</v>
      </c>
      <c r="E1598" s="154">
        <v>2.5895000000000001</v>
      </c>
      <c r="F1598" s="154" t="s">
        <v>472</v>
      </c>
      <c r="G1598" s="154">
        <v>0.85199999999999998</v>
      </c>
      <c r="H1598" s="154" t="s">
        <v>472</v>
      </c>
      <c r="I1598" s="154" t="s">
        <v>472</v>
      </c>
      <c r="J1598" s="154"/>
    </row>
    <row r="1599" spans="1:10">
      <c r="A1599" s="164">
        <v>27778</v>
      </c>
      <c r="B1599" s="154" t="s">
        <v>472</v>
      </c>
      <c r="C1599" s="154">
        <v>5.2789999999999999</v>
      </c>
      <c r="D1599" s="154">
        <v>2.5964999999999998</v>
      </c>
      <c r="E1599" s="154">
        <v>2.5869999999999997</v>
      </c>
      <c r="F1599" s="154" t="s">
        <v>472</v>
      </c>
      <c r="G1599" s="154">
        <v>0.85099999999999998</v>
      </c>
      <c r="H1599" s="154" t="s">
        <v>472</v>
      </c>
      <c r="I1599" s="154" t="s">
        <v>472</v>
      </c>
      <c r="J1599" s="154"/>
    </row>
    <row r="1600" spans="1:10">
      <c r="A1600" s="164">
        <v>27779</v>
      </c>
      <c r="B1600" s="154" t="s">
        <v>472</v>
      </c>
      <c r="C1600" s="154">
        <v>5.2885</v>
      </c>
      <c r="D1600" s="154">
        <v>2.6021999999999998</v>
      </c>
      <c r="E1600" s="154">
        <v>2.5935000000000001</v>
      </c>
      <c r="F1600" s="154" t="s">
        <v>472</v>
      </c>
      <c r="G1600" s="154">
        <v>0.85750000000000004</v>
      </c>
      <c r="H1600" s="154" t="s">
        <v>472</v>
      </c>
      <c r="I1600" s="154" t="s">
        <v>472</v>
      </c>
      <c r="J1600" s="154"/>
    </row>
    <row r="1601" spans="1:10">
      <c r="A1601" s="164">
        <v>27780</v>
      </c>
      <c r="B1601" s="154" t="s">
        <v>472</v>
      </c>
      <c r="C1601" s="154">
        <v>5.2759999999999998</v>
      </c>
      <c r="D1601" s="154">
        <v>2.6036000000000001</v>
      </c>
      <c r="E1601" s="154">
        <v>2.597</v>
      </c>
      <c r="F1601" s="154" t="s">
        <v>472</v>
      </c>
      <c r="G1601" s="154">
        <v>0.85550000000000004</v>
      </c>
      <c r="H1601" s="154" t="s">
        <v>472</v>
      </c>
      <c r="I1601" s="154" t="s">
        <v>472</v>
      </c>
      <c r="J1601" s="154"/>
    </row>
    <row r="1602" spans="1:10">
      <c r="A1602" s="164">
        <v>27781</v>
      </c>
      <c r="B1602" s="154" t="s">
        <v>472</v>
      </c>
      <c r="C1602" s="154">
        <v>5.2725</v>
      </c>
      <c r="D1602" s="154">
        <v>2.6120000000000001</v>
      </c>
      <c r="E1602" s="154">
        <v>2.6070000000000002</v>
      </c>
      <c r="F1602" s="154" t="s">
        <v>472</v>
      </c>
      <c r="G1602" s="154">
        <v>0.85899999999999999</v>
      </c>
      <c r="H1602" s="154" t="s">
        <v>472</v>
      </c>
      <c r="I1602" s="154" t="s">
        <v>472</v>
      </c>
      <c r="J1602" s="154"/>
    </row>
    <row r="1603" spans="1:10">
      <c r="A1603" s="164">
        <v>27782</v>
      </c>
      <c r="B1603" s="154" t="s">
        <v>472</v>
      </c>
      <c r="C1603" s="154">
        <v>5.2649999999999997</v>
      </c>
      <c r="D1603" s="154">
        <v>2.6025</v>
      </c>
      <c r="E1603" s="154">
        <v>2.6</v>
      </c>
      <c r="F1603" s="154" t="s">
        <v>472</v>
      </c>
      <c r="G1603" s="154">
        <v>0.85599999999999998</v>
      </c>
      <c r="H1603" s="154" t="s">
        <v>472</v>
      </c>
      <c r="I1603" s="154" t="s">
        <v>472</v>
      </c>
      <c r="J1603" s="154"/>
    </row>
    <row r="1604" spans="1:10">
      <c r="A1604" s="164">
        <v>27785</v>
      </c>
      <c r="B1604" s="154" t="s">
        <v>472</v>
      </c>
      <c r="C1604" s="154">
        <v>5.2709999999999999</v>
      </c>
      <c r="D1604" s="154">
        <v>2.6029999999999998</v>
      </c>
      <c r="E1604" s="154">
        <v>2.6040000000000001</v>
      </c>
      <c r="F1604" s="154" t="s">
        <v>472</v>
      </c>
      <c r="G1604" s="154">
        <v>0.85699999999999998</v>
      </c>
      <c r="H1604" s="154" t="s">
        <v>472</v>
      </c>
      <c r="I1604" s="154" t="s">
        <v>472</v>
      </c>
      <c r="J1604" s="154"/>
    </row>
    <row r="1605" spans="1:10">
      <c r="A1605" s="164">
        <v>27786</v>
      </c>
      <c r="B1605" s="154" t="s">
        <v>472</v>
      </c>
      <c r="C1605" s="154">
        <v>5.27</v>
      </c>
      <c r="D1605" s="154">
        <v>2.6013000000000002</v>
      </c>
      <c r="E1605" s="154">
        <v>2.6019999999999999</v>
      </c>
      <c r="F1605" s="154" t="s">
        <v>472</v>
      </c>
      <c r="G1605" s="154">
        <v>0.85650000000000004</v>
      </c>
      <c r="H1605" s="154" t="s">
        <v>472</v>
      </c>
      <c r="I1605" s="154" t="s">
        <v>472</v>
      </c>
      <c r="J1605" s="154"/>
    </row>
    <row r="1606" spans="1:10">
      <c r="A1606" s="164">
        <v>27787</v>
      </c>
      <c r="B1606" s="154" t="s">
        <v>472</v>
      </c>
      <c r="C1606" s="154">
        <v>5.274</v>
      </c>
      <c r="D1606" s="154">
        <v>2.6008</v>
      </c>
      <c r="E1606" s="154">
        <v>2.6019999999999999</v>
      </c>
      <c r="F1606" s="154" t="s">
        <v>472</v>
      </c>
      <c r="G1606" s="154">
        <v>0.85650000000000004</v>
      </c>
      <c r="H1606" s="154" t="s">
        <v>472</v>
      </c>
      <c r="I1606" s="154" t="s">
        <v>472</v>
      </c>
      <c r="J1606" s="154"/>
    </row>
    <row r="1607" spans="1:10">
      <c r="A1607" s="164">
        <v>27788</v>
      </c>
      <c r="B1607" s="154" t="s">
        <v>472</v>
      </c>
      <c r="C1607" s="154">
        <v>5.2859999999999996</v>
      </c>
      <c r="D1607" s="154">
        <v>2.6059999999999999</v>
      </c>
      <c r="E1607" s="154">
        <v>2.605</v>
      </c>
      <c r="F1607" s="154" t="s">
        <v>472</v>
      </c>
      <c r="G1607" s="154">
        <v>0.85799999999999998</v>
      </c>
      <c r="H1607" s="154" t="s">
        <v>472</v>
      </c>
      <c r="I1607" s="154" t="s">
        <v>472</v>
      </c>
      <c r="J1607" s="154"/>
    </row>
    <row r="1608" spans="1:10">
      <c r="A1608" s="164">
        <v>27789</v>
      </c>
      <c r="B1608" s="154" t="s">
        <v>472</v>
      </c>
      <c r="C1608" s="154">
        <v>5.2789999999999999</v>
      </c>
      <c r="D1608" s="154">
        <v>2.6</v>
      </c>
      <c r="E1608" s="154">
        <v>2.5985</v>
      </c>
      <c r="F1608" s="154" t="s">
        <v>472</v>
      </c>
      <c r="G1608" s="154">
        <v>0.85599999999999998</v>
      </c>
      <c r="H1608" s="154" t="s">
        <v>472</v>
      </c>
      <c r="I1608" s="154" t="s">
        <v>472</v>
      </c>
      <c r="J1608" s="154"/>
    </row>
    <row r="1609" spans="1:10">
      <c r="A1609" s="164">
        <v>27792</v>
      </c>
      <c r="B1609" s="154" t="s">
        <v>472</v>
      </c>
      <c r="C1609" s="154">
        <v>5.2675000000000001</v>
      </c>
      <c r="D1609" s="154">
        <v>2.6006999999999998</v>
      </c>
      <c r="E1609" s="154">
        <v>2.5964999999999998</v>
      </c>
      <c r="F1609" s="154" t="s">
        <v>472</v>
      </c>
      <c r="G1609" s="154">
        <v>0.85250000000000004</v>
      </c>
      <c r="H1609" s="154" t="s">
        <v>472</v>
      </c>
      <c r="I1609" s="154" t="s">
        <v>472</v>
      </c>
      <c r="J1609" s="154"/>
    </row>
    <row r="1610" spans="1:10">
      <c r="A1610" s="164">
        <v>27793</v>
      </c>
      <c r="B1610" s="154" t="s">
        <v>472</v>
      </c>
      <c r="C1610" s="154">
        <v>5.25</v>
      </c>
      <c r="D1610" s="154">
        <v>2.5893999999999999</v>
      </c>
      <c r="E1610" s="154">
        <v>2.593</v>
      </c>
      <c r="F1610" s="154" t="s">
        <v>472</v>
      </c>
      <c r="G1610" s="154">
        <v>0.85450000000000004</v>
      </c>
      <c r="H1610" s="154" t="s">
        <v>472</v>
      </c>
      <c r="I1610" s="154" t="s">
        <v>472</v>
      </c>
      <c r="J1610" s="154"/>
    </row>
    <row r="1611" spans="1:10">
      <c r="A1611" s="164">
        <v>27794</v>
      </c>
      <c r="B1611" s="154" t="s">
        <v>472</v>
      </c>
      <c r="C1611" s="154">
        <v>5.266</v>
      </c>
      <c r="D1611" s="154">
        <v>2.593</v>
      </c>
      <c r="E1611" s="154">
        <v>2.5990000000000002</v>
      </c>
      <c r="F1611" s="154" t="s">
        <v>472</v>
      </c>
      <c r="G1611" s="154">
        <v>0.86</v>
      </c>
      <c r="H1611" s="154" t="s">
        <v>472</v>
      </c>
      <c r="I1611" s="154" t="s">
        <v>472</v>
      </c>
      <c r="J1611" s="154"/>
    </row>
    <row r="1612" spans="1:10">
      <c r="A1612" s="164">
        <v>27795</v>
      </c>
      <c r="B1612" s="154" t="s">
        <v>472</v>
      </c>
      <c r="C1612" s="154">
        <v>5.258</v>
      </c>
      <c r="D1612" s="154">
        <v>2.59</v>
      </c>
      <c r="E1612" s="154">
        <v>2.5979999999999999</v>
      </c>
      <c r="F1612" s="154" t="s">
        <v>472</v>
      </c>
      <c r="G1612" s="154">
        <v>0.85950000000000004</v>
      </c>
      <c r="H1612" s="154" t="s">
        <v>472</v>
      </c>
      <c r="I1612" s="154" t="s">
        <v>472</v>
      </c>
      <c r="J1612" s="154"/>
    </row>
    <row r="1613" spans="1:10">
      <c r="A1613" s="164">
        <v>27796</v>
      </c>
      <c r="B1613" s="154" t="s">
        <v>472</v>
      </c>
      <c r="C1613" s="154">
        <v>5.2595000000000001</v>
      </c>
      <c r="D1613" s="154">
        <v>2.5941999999999998</v>
      </c>
      <c r="E1613" s="154">
        <v>2.6044999999999998</v>
      </c>
      <c r="F1613" s="154" t="s">
        <v>472</v>
      </c>
      <c r="G1613" s="154">
        <v>0.86</v>
      </c>
      <c r="H1613" s="154" t="s">
        <v>472</v>
      </c>
      <c r="I1613" s="154" t="s">
        <v>472</v>
      </c>
      <c r="J1613" s="154"/>
    </row>
    <row r="1614" spans="1:10">
      <c r="A1614" s="164">
        <v>27799</v>
      </c>
      <c r="B1614" s="154" t="s">
        <v>472</v>
      </c>
      <c r="C1614" s="154">
        <v>5.2394999999999996</v>
      </c>
      <c r="D1614" s="154">
        <v>2.5948000000000002</v>
      </c>
      <c r="E1614" s="154">
        <v>2.5939999999999999</v>
      </c>
      <c r="F1614" s="154" t="s">
        <v>472</v>
      </c>
      <c r="G1614" s="154">
        <v>0.85750000000000004</v>
      </c>
      <c r="H1614" s="154" t="s">
        <v>472</v>
      </c>
      <c r="I1614" s="154" t="s">
        <v>472</v>
      </c>
      <c r="J1614" s="154"/>
    </row>
    <row r="1615" spans="1:10">
      <c r="A1615" s="164">
        <v>27800</v>
      </c>
      <c r="B1615" s="154" t="s">
        <v>472</v>
      </c>
      <c r="C1615" s="154">
        <v>5.2160000000000002</v>
      </c>
      <c r="D1615" s="154">
        <v>2.5975000000000001</v>
      </c>
      <c r="E1615" s="154">
        <v>2.589</v>
      </c>
      <c r="F1615" s="154" t="s">
        <v>472</v>
      </c>
      <c r="G1615" s="154">
        <v>0.85599999999999998</v>
      </c>
      <c r="H1615" s="154" t="s">
        <v>472</v>
      </c>
      <c r="I1615" s="154" t="s">
        <v>472</v>
      </c>
      <c r="J1615" s="154"/>
    </row>
    <row r="1616" spans="1:10">
      <c r="A1616" s="164">
        <v>27801</v>
      </c>
      <c r="B1616" s="154" t="s">
        <v>472</v>
      </c>
      <c r="C1616" s="154">
        <v>5.2054999999999998</v>
      </c>
      <c r="D1616" s="154">
        <v>2.5693000000000001</v>
      </c>
      <c r="E1616" s="154">
        <v>2.5815000000000001</v>
      </c>
      <c r="F1616" s="154" t="s">
        <v>472</v>
      </c>
      <c r="G1616" s="154">
        <v>0.85399999999999998</v>
      </c>
      <c r="H1616" s="154" t="s">
        <v>472</v>
      </c>
      <c r="I1616" s="154" t="s">
        <v>472</v>
      </c>
      <c r="J1616" s="154"/>
    </row>
    <row r="1617" spans="1:10">
      <c r="A1617" s="164">
        <v>27802</v>
      </c>
      <c r="B1617" s="154" t="s">
        <v>472</v>
      </c>
      <c r="C1617" s="154">
        <v>5.1710000000000003</v>
      </c>
      <c r="D1617" s="154">
        <v>2.5514999999999999</v>
      </c>
      <c r="E1617" s="154">
        <v>2.5615000000000001</v>
      </c>
      <c r="F1617" s="154" t="s">
        <v>472</v>
      </c>
      <c r="G1617" s="154">
        <v>0.84950000000000003</v>
      </c>
      <c r="H1617" s="154" t="s">
        <v>472</v>
      </c>
      <c r="I1617" s="154" t="s">
        <v>472</v>
      </c>
      <c r="J1617" s="154"/>
    </row>
    <row r="1618" spans="1:10">
      <c r="A1618" s="164">
        <v>27803</v>
      </c>
      <c r="B1618" s="154" t="s">
        <v>472</v>
      </c>
      <c r="C1618" s="154">
        <v>5.1609999999999996</v>
      </c>
      <c r="D1618" s="154">
        <v>2.5484999999999998</v>
      </c>
      <c r="E1618" s="154">
        <v>2.5569999999999999</v>
      </c>
      <c r="F1618" s="154" t="s">
        <v>472</v>
      </c>
      <c r="G1618" s="154">
        <v>0.84650000000000003</v>
      </c>
      <c r="H1618" s="154" t="s">
        <v>472</v>
      </c>
      <c r="I1618" s="154" t="s">
        <v>472</v>
      </c>
      <c r="J1618" s="154"/>
    </row>
    <row r="1619" spans="1:10">
      <c r="A1619" s="164">
        <v>27806</v>
      </c>
      <c r="B1619" s="154" t="s">
        <v>472</v>
      </c>
      <c r="C1619" s="154">
        <v>5.16</v>
      </c>
      <c r="D1619" s="154">
        <v>2.548</v>
      </c>
      <c r="E1619" s="154">
        <v>2.5585</v>
      </c>
      <c r="F1619" s="154" t="s">
        <v>472</v>
      </c>
      <c r="G1619" s="154">
        <v>0.84550000000000003</v>
      </c>
      <c r="H1619" s="154" t="s">
        <v>472</v>
      </c>
      <c r="I1619" s="154" t="s">
        <v>472</v>
      </c>
      <c r="J1619" s="154"/>
    </row>
    <row r="1620" spans="1:10">
      <c r="A1620" s="164">
        <v>27807</v>
      </c>
      <c r="B1620" s="154" t="s">
        <v>472</v>
      </c>
      <c r="C1620" s="154">
        <v>5.1849999999999996</v>
      </c>
      <c r="D1620" s="154">
        <v>2.5617999999999999</v>
      </c>
      <c r="E1620" s="154">
        <v>2.57</v>
      </c>
      <c r="F1620" s="154" t="s">
        <v>472</v>
      </c>
      <c r="G1620" s="154">
        <v>0.84899999999999998</v>
      </c>
      <c r="H1620" s="154" t="s">
        <v>472</v>
      </c>
      <c r="I1620" s="154" t="s">
        <v>472</v>
      </c>
      <c r="J1620" s="154"/>
    </row>
    <row r="1621" spans="1:10">
      <c r="A1621" s="164">
        <v>27808</v>
      </c>
      <c r="B1621" s="154" t="s">
        <v>472</v>
      </c>
      <c r="C1621" s="154">
        <v>5.1974999999999998</v>
      </c>
      <c r="D1621" s="154">
        <v>2.5667</v>
      </c>
      <c r="E1621" s="154">
        <v>2.58</v>
      </c>
      <c r="F1621" s="154" t="s">
        <v>472</v>
      </c>
      <c r="G1621" s="154">
        <v>0.84899999999999998</v>
      </c>
      <c r="H1621" s="154" t="s">
        <v>472</v>
      </c>
      <c r="I1621" s="154" t="s">
        <v>472</v>
      </c>
      <c r="J1621" s="154"/>
    </row>
    <row r="1622" spans="1:10">
      <c r="A1622" s="164">
        <v>27809</v>
      </c>
      <c r="B1622" s="154" t="s">
        <v>472</v>
      </c>
      <c r="C1622" s="154">
        <v>5.1689999999999996</v>
      </c>
      <c r="D1622" s="154">
        <v>2.552</v>
      </c>
      <c r="E1622" s="154">
        <v>2.5674999999999999</v>
      </c>
      <c r="F1622" s="154" t="s">
        <v>472</v>
      </c>
      <c r="G1622" s="154">
        <v>0.84499999999999997</v>
      </c>
      <c r="H1622" s="154" t="s">
        <v>472</v>
      </c>
      <c r="I1622" s="154" t="s">
        <v>472</v>
      </c>
      <c r="J1622" s="154"/>
    </row>
    <row r="1623" spans="1:10">
      <c r="A1623" s="164">
        <v>27810</v>
      </c>
      <c r="B1623" s="154" t="s">
        <v>472</v>
      </c>
      <c r="C1623" s="154">
        <v>5.1740000000000004</v>
      </c>
      <c r="D1623" s="154">
        <v>2.5562</v>
      </c>
      <c r="E1623" s="154">
        <v>2.5750000000000002</v>
      </c>
      <c r="F1623" s="154" t="s">
        <v>472</v>
      </c>
      <c r="G1623" s="154">
        <v>0.84599999999999997</v>
      </c>
      <c r="H1623" s="154" t="s">
        <v>472</v>
      </c>
      <c r="I1623" s="154" t="s">
        <v>472</v>
      </c>
      <c r="J1623" s="154"/>
    </row>
    <row r="1624" spans="1:10">
      <c r="A1624" s="164">
        <v>27813</v>
      </c>
      <c r="B1624" s="154" t="s">
        <v>472</v>
      </c>
      <c r="C1624" s="154">
        <v>5.19</v>
      </c>
      <c r="D1624" s="154">
        <v>2.5629999999999997</v>
      </c>
      <c r="E1624" s="154">
        <v>2.5880000000000001</v>
      </c>
      <c r="F1624" s="154" t="s">
        <v>472</v>
      </c>
      <c r="G1624" s="154">
        <v>0.84699999999999998</v>
      </c>
      <c r="H1624" s="154" t="s">
        <v>472</v>
      </c>
      <c r="I1624" s="154" t="s">
        <v>472</v>
      </c>
      <c r="J1624" s="154"/>
    </row>
    <row r="1625" spans="1:10">
      <c r="A1625" s="164">
        <v>27814</v>
      </c>
      <c r="B1625" s="154" t="s">
        <v>472</v>
      </c>
      <c r="C1625" s="154">
        <v>5.1695000000000002</v>
      </c>
      <c r="D1625" s="154">
        <v>2.552</v>
      </c>
      <c r="E1625" s="154">
        <v>2.581</v>
      </c>
      <c r="F1625" s="154" t="s">
        <v>472</v>
      </c>
      <c r="G1625" s="154">
        <v>0.84499999999999997</v>
      </c>
      <c r="H1625" s="154" t="s">
        <v>472</v>
      </c>
      <c r="I1625" s="154" t="s">
        <v>472</v>
      </c>
      <c r="J1625" s="154"/>
    </row>
    <row r="1626" spans="1:10">
      <c r="A1626" s="164">
        <v>27815</v>
      </c>
      <c r="B1626" s="154" t="s">
        <v>472</v>
      </c>
      <c r="C1626" s="154">
        <v>5.1749999999999998</v>
      </c>
      <c r="D1626" s="154">
        <v>2.5554999999999999</v>
      </c>
      <c r="E1626" s="154">
        <v>2.5840000000000001</v>
      </c>
      <c r="F1626" s="154" t="s">
        <v>472</v>
      </c>
      <c r="G1626" s="154">
        <v>0.84650000000000003</v>
      </c>
      <c r="H1626" s="154" t="s">
        <v>472</v>
      </c>
      <c r="I1626" s="154" t="s">
        <v>472</v>
      </c>
      <c r="J1626" s="154"/>
    </row>
    <row r="1627" spans="1:10">
      <c r="A1627" s="164">
        <v>27816</v>
      </c>
      <c r="B1627" s="154" t="s">
        <v>472</v>
      </c>
      <c r="C1627" s="154">
        <v>5.1849999999999996</v>
      </c>
      <c r="D1627" s="154">
        <v>2.5594999999999999</v>
      </c>
      <c r="E1627" s="154">
        <v>2.593</v>
      </c>
      <c r="F1627" s="154" t="s">
        <v>472</v>
      </c>
      <c r="G1627" s="154">
        <v>0.84650000000000003</v>
      </c>
      <c r="H1627" s="154" t="s">
        <v>472</v>
      </c>
      <c r="I1627" s="154" t="s">
        <v>472</v>
      </c>
      <c r="J1627" s="154"/>
    </row>
    <row r="1628" spans="1:10">
      <c r="A1628" s="164">
        <v>27817</v>
      </c>
      <c r="B1628" s="154" t="s">
        <v>472</v>
      </c>
      <c r="C1628" s="154">
        <v>5.1955</v>
      </c>
      <c r="D1628" s="154">
        <v>2.5620000000000003</v>
      </c>
      <c r="E1628" s="154">
        <v>2.601</v>
      </c>
      <c r="F1628" s="154" t="s">
        <v>472</v>
      </c>
      <c r="G1628" s="154">
        <v>0.84750000000000003</v>
      </c>
      <c r="H1628" s="154" t="s">
        <v>472</v>
      </c>
      <c r="I1628" s="154" t="s">
        <v>472</v>
      </c>
      <c r="J1628" s="154"/>
    </row>
    <row r="1629" spans="1:10">
      <c r="A1629" s="164">
        <v>27820</v>
      </c>
      <c r="B1629" s="154" t="s">
        <v>472</v>
      </c>
      <c r="C1629" s="154">
        <v>5.2074999999999996</v>
      </c>
      <c r="D1629" s="154">
        <v>2.5674999999999999</v>
      </c>
      <c r="E1629" s="154">
        <v>2.6025</v>
      </c>
      <c r="F1629" s="154" t="s">
        <v>472</v>
      </c>
      <c r="G1629" s="154">
        <v>0.85099999999999998</v>
      </c>
      <c r="H1629" s="154" t="s">
        <v>472</v>
      </c>
      <c r="I1629" s="154" t="s">
        <v>472</v>
      </c>
      <c r="J1629" s="154"/>
    </row>
    <row r="1630" spans="1:10">
      <c r="A1630" s="164">
        <v>27821</v>
      </c>
      <c r="B1630" s="154" t="s">
        <v>472</v>
      </c>
      <c r="C1630" s="154">
        <v>5.2435</v>
      </c>
      <c r="D1630" s="154">
        <v>2.5905</v>
      </c>
      <c r="E1630" s="154">
        <v>2.6150000000000002</v>
      </c>
      <c r="F1630" s="154" t="s">
        <v>472</v>
      </c>
      <c r="G1630" s="154">
        <v>0.85850000000000004</v>
      </c>
      <c r="H1630" s="154" t="s">
        <v>472</v>
      </c>
      <c r="I1630" s="154" t="s">
        <v>472</v>
      </c>
      <c r="J1630" s="154"/>
    </row>
    <row r="1631" spans="1:10">
      <c r="A1631" s="164">
        <v>27822</v>
      </c>
      <c r="B1631" s="154" t="s">
        <v>472</v>
      </c>
      <c r="C1631" s="154">
        <v>5.22</v>
      </c>
      <c r="D1631" s="154">
        <v>2.577</v>
      </c>
      <c r="E1631" s="154">
        <v>2.609</v>
      </c>
      <c r="F1631" s="154" t="s">
        <v>472</v>
      </c>
      <c r="G1631" s="154">
        <v>0.85399999999999998</v>
      </c>
      <c r="H1631" s="154" t="s">
        <v>472</v>
      </c>
      <c r="I1631" s="154" t="s">
        <v>472</v>
      </c>
      <c r="J1631" s="154"/>
    </row>
    <row r="1632" spans="1:10">
      <c r="A1632" s="164">
        <v>27823</v>
      </c>
      <c r="B1632" s="154" t="s">
        <v>472</v>
      </c>
      <c r="C1632" s="154">
        <v>5.2305000000000001</v>
      </c>
      <c r="D1632" s="154">
        <v>2.5822000000000003</v>
      </c>
      <c r="E1632" s="154">
        <v>2.6114999999999999</v>
      </c>
      <c r="F1632" s="154" t="s">
        <v>472</v>
      </c>
      <c r="G1632" s="154">
        <v>0.85599999999999998</v>
      </c>
      <c r="H1632" s="154" t="s">
        <v>472</v>
      </c>
      <c r="I1632" s="154" t="s">
        <v>472</v>
      </c>
      <c r="J1632" s="154"/>
    </row>
    <row r="1633" spans="1:10">
      <c r="A1633" s="164">
        <v>27824</v>
      </c>
      <c r="B1633" s="154" t="s">
        <v>472</v>
      </c>
      <c r="C1633" s="154">
        <v>5.2134999999999998</v>
      </c>
      <c r="D1633" s="154">
        <v>2.5823</v>
      </c>
      <c r="E1633" s="154">
        <v>2.6204999999999998</v>
      </c>
      <c r="F1633" s="154" t="s">
        <v>472</v>
      </c>
      <c r="G1633" s="154">
        <v>0.86</v>
      </c>
      <c r="H1633" s="154" t="s">
        <v>472</v>
      </c>
      <c r="I1633" s="154" t="s">
        <v>472</v>
      </c>
      <c r="J1633" s="154"/>
    </row>
    <row r="1634" spans="1:10">
      <c r="A1634" s="164">
        <v>27827</v>
      </c>
      <c r="B1634" s="154" t="s">
        <v>472</v>
      </c>
      <c r="C1634" s="154">
        <v>4.9835000000000003</v>
      </c>
      <c r="D1634" s="154">
        <v>2.5750000000000002</v>
      </c>
      <c r="E1634" s="154">
        <v>2.6044999999999998</v>
      </c>
      <c r="F1634" s="154" t="s">
        <v>472</v>
      </c>
      <c r="G1634" s="154">
        <v>0.85799999999999998</v>
      </c>
      <c r="H1634" s="154" t="s">
        <v>472</v>
      </c>
      <c r="I1634" s="154" t="s">
        <v>472</v>
      </c>
      <c r="J1634" s="154"/>
    </row>
    <row r="1635" spans="1:10">
      <c r="A1635" s="164">
        <v>27828</v>
      </c>
      <c r="B1635" s="154" t="s">
        <v>472</v>
      </c>
      <c r="C1635" s="154">
        <v>5.0155000000000003</v>
      </c>
      <c r="D1635" s="154">
        <v>2.5788000000000002</v>
      </c>
      <c r="E1635" s="154">
        <v>2.621</v>
      </c>
      <c r="F1635" s="154" t="s">
        <v>472</v>
      </c>
      <c r="G1635" s="154">
        <v>0.85699999999999998</v>
      </c>
      <c r="H1635" s="154" t="s">
        <v>472</v>
      </c>
      <c r="I1635" s="154" t="s">
        <v>472</v>
      </c>
      <c r="J1635" s="154"/>
    </row>
    <row r="1636" spans="1:10">
      <c r="A1636" s="164">
        <v>27829</v>
      </c>
      <c r="B1636" s="154" t="s">
        <v>472</v>
      </c>
      <c r="C1636" s="154">
        <v>4.9820000000000002</v>
      </c>
      <c r="D1636" s="154">
        <v>2.5754999999999999</v>
      </c>
      <c r="E1636" s="154">
        <v>2.617</v>
      </c>
      <c r="F1636" s="154" t="s">
        <v>472</v>
      </c>
      <c r="G1636" s="154">
        <v>0.85450000000000004</v>
      </c>
      <c r="H1636" s="154" t="s">
        <v>472</v>
      </c>
      <c r="I1636" s="154" t="s">
        <v>472</v>
      </c>
      <c r="J1636" s="154"/>
    </row>
    <row r="1637" spans="1:10">
      <c r="A1637" s="164">
        <v>27830</v>
      </c>
      <c r="B1637" s="154" t="s">
        <v>472</v>
      </c>
      <c r="C1637" s="154">
        <v>4.9444999999999997</v>
      </c>
      <c r="D1637" s="154">
        <v>2.5747999999999998</v>
      </c>
      <c r="E1637" s="154">
        <v>2.6219999999999999</v>
      </c>
      <c r="F1637" s="154" t="s">
        <v>472</v>
      </c>
      <c r="G1637" s="154">
        <v>0.85799999999999998</v>
      </c>
      <c r="H1637" s="154" t="s">
        <v>472</v>
      </c>
      <c r="I1637" s="154" t="s">
        <v>472</v>
      </c>
      <c r="J1637" s="154"/>
    </row>
    <row r="1638" spans="1:10">
      <c r="A1638" s="164">
        <v>27831</v>
      </c>
      <c r="B1638" s="154" t="s">
        <v>472</v>
      </c>
      <c r="C1638" s="154">
        <v>5.0054999999999996</v>
      </c>
      <c r="D1638" s="154">
        <v>2.5882000000000001</v>
      </c>
      <c r="E1638" s="154">
        <v>2.6259999999999999</v>
      </c>
      <c r="F1638" s="154" t="s">
        <v>472</v>
      </c>
      <c r="G1638" s="154">
        <v>0.86</v>
      </c>
      <c r="H1638" s="154" t="s">
        <v>472</v>
      </c>
      <c r="I1638" s="154" t="s">
        <v>472</v>
      </c>
      <c r="J1638" s="154"/>
    </row>
    <row r="1639" spans="1:10">
      <c r="A1639" s="164">
        <v>27834</v>
      </c>
      <c r="B1639" s="154" t="s">
        <v>472</v>
      </c>
      <c r="C1639" s="154">
        <v>4.9734999999999996</v>
      </c>
      <c r="D1639" s="154">
        <v>2.5878000000000001</v>
      </c>
      <c r="E1639" s="154">
        <v>2.6240000000000001</v>
      </c>
      <c r="F1639" s="154" t="s">
        <v>472</v>
      </c>
      <c r="G1639" s="154">
        <v>0.85050000000000003</v>
      </c>
      <c r="H1639" s="154" t="s">
        <v>472</v>
      </c>
      <c r="I1639" s="154" t="s">
        <v>472</v>
      </c>
      <c r="J1639" s="154"/>
    </row>
    <row r="1640" spans="1:10">
      <c r="A1640" s="164">
        <v>27835</v>
      </c>
      <c r="B1640" s="154" t="s">
        <v>472</v>
      </c>
      <c r="C1640" s="154">
        <v>4.9649999999999999</v>
      </c>
      <c r="D1640" s="154">
        <v>2.5832999999999999</v>
      </c>
      <c r="E1640" s="154">
        <v>2.6245000000000003</v>
      </c>
      <c r="F1640" s="154" t="s">
        <v>472</v>
      </c>
      <c r="G1640" s="154">
        <v>0.85799999999999998</v>
      </c>
      <c r="H1640" s="154" t="s">
        <v>472</v>
      </c>
      <c r="I1640" s="154" t="s">
        <v>472</v>
      </c>
      <c r="J1640" s="154"/>
    </row>
    <row r="1641" spans="1:10">
      <c r="A1641" s="164">
        <v>27836</v>
      </c>
      <c r="B1641" s="154" t="s">
        <v>472</v>
      </c>
      <c r="C1641" s="154">
        <v>4.9350000000000005</v>
      </c>
      <c r="D1641" s="154">
        <v>2.5765000000000002</v>
      </c>
      <c r="E1641" s="154">
        <v>2.6165000000000003</v>
      </c>
      <c r="F1641" s="154" t="s">
        <v>472</v>
      </c>
      <c r="G1641" s="154">
        <v>0.84499999999999997</v>
      </c>
      <c r="H1641" s="154" t="s">
        <v>472</v>
      </c>
      <c r="I1641" s="154" t="s">
        <v>472</v>
      </c>
      <c r="J1641" s="154"/>
    </row>
    <row r="1642" spans="1:10">
      <c r="A1642" s="164">
        <v>27837</v>
      </c>
      <c r="B1642" s="154" t="s">
        <v>472</v>
      </c>
      <c r="C1642" s="154">
        <v>4.8615000000000004</v>
      </c>
      <c r="D1642" s="154">
        <v>2.524</v>
      </c>
      <c r="E1642" s="154">
        <v>2.5615000000000001</v>
      </c>
      <c r="F1642" s="154" t="s">
        <v>472</v>
      </c>
      <c r="G1642" s="154">
        <v>0.84299999999999997</v>
      </c>
      <c r="H1642" s="154" t="s">
        <v>472</v>
      </c>
      <c r="I1642" s="154" t="s">
        <v>472</v>
      </c>
      <c r="J1642" s="154"/>
    </row>
    <row r="1643" spans="1:10">
      <c r="A1643" s="164">
        <v>27838</v>
      </c>
      <c r="B1643" s="154" t="s">
        <v>472</v>
      </c>
      <c r="C1643" s="154">
        <v>4.8745000000000003</v>
      </c>
      <c r="D1643" s="154">
        <v>2.5375000000000001</v>
      </c>
      <c r="E1643" s="154">
        <v>2.5765000000000002</v>
      </c>
      <c r="F1643" s="154" t="s">
        <v>472</v>
      </c>
      <c r="G1643" s="154">
        <v>0.84499999999999997</v>
      </c>
      <c r="H1643" s="154" t="s">
        <v>472</v>
      </c>
      <c r="I1643" s="154" t="s">
        <v>472</v>
      </c>
      <c r="J1643" s="154"/>
    </row>
    <row r="1644" spans="1:10">
      <c r="A1644" s="164">
        <v>27841</v>
      </c>
      <c r="B1644" s="154" t="s">
        <v>472</v>
      </c>
      <c r="C1644" s="154">
        <v>4.8825000000000003</v>
      </c>
      <c r="D1644" s="154">
        <v>2.5417000000000001</v>
      </c>
      <c r="E1644" s="154">
        <v>2.58</v>
      </c>
      <c r="F1644" s="154" t="s">
        <v>472</v>
      </c>
      <c r="G1644" s="154">
        <v>0.84699999999999998</v>
      </c>
      <c r="H1644" s="154" t="s">
        <v>472</v>
      </c>
      <c r="I1644" s="154" t="s">
        <v>472</v>
      </c>
      <c r="J1644" s="154"/>
    </row>
    <row r="1645" spans="1:10">
      <c r="A1645" s="164">
        <v>27842</v>
      </c>
      <c r="B1645" s="154" t="s">
        <v>472</v>
      </c>
      <c r="C1645" s="154">
        <v>4.9154999999999998</v>
      </c>
      <c r="D1645" s="154">
        <v>2.5455000000000001</v>
      </c>
      <c r="E1645" s="154">
        <v>2.585</v>
      </c>
      <c r="F1645" s="154" t="s">
        <v>472</v>
      </c>
      <c r="G1645" s="154">
        <v>0.84899999999999998</v>
      </c>
      <c r="H1645" s="154" t="s">
        <v>472</v>
      </c>
      <c r="I1645" s="154" t="s">
        <v>472</v>
      </c>
      <c r="J1645" s="154"/>
    </row>
    <row r="1646" spans="1:10">
      <c r="A1646" s="164">
        <v>27843</v>
      </c>
      <c r="B1646" s="154" t="s">
        <v>472</v>
      </c>
      <c r="C1646" s="154">
        <v>4.9234999999999998</v>
      </c>
      <c r="D1646" s="154">
        <v>2.5533000000000001</v>
      </c>
      <c r="E1646" s="154">
        <v>2.5925000000000002</v>
      </c>
      <c r="F1646" s="154" t="s">
        <v>472</v>
      </c>
      <c r="G1646" s="154">
        <v>0.85299999999999998</v>
      </c>
      <c r="H1646" s="154" t="s">
        <v>472</v>
      </c>
      <c r="I1646" s="154" t="s">
        <v>472</v>
      </c>
      <c r="J1646" s="154"/>
    </row>
    <row r="1647" spans="1:10">
      <c r="A1647" s="164">
        <v>27844</v>
      </c>
      <c r="B1647" s="154" t="s">
        <v>472</v>
      </c>
      <c r="C1647" s="154">
        <v>4.9115000000000002</v>
      </c>
      <c r="D1647" s="154">
        <v>2.5491999999999999</v>
      </c>
      <c r="E1647" s="154">
        <v>2.589</v>
      </c>
      <c r="F1647" s="154" t="s">
        <v>472</v>
      </c>
      <c r="G1647" s="154">
        <v>0.85050000000000003</v>
      </c>
      <c r="H1647" s="154" t="s">
        <v>472</v>
      </c>
      <c r="I1647" s="154" t="s">
        <v>472</v>
      </c>
      <c r="J1647" s="154"/>
    </row>
    <row r="1648" spans="1:10">
      <c r="A1648" s="164">
        <v>27845</v>
      </c>
      <c r="B1648" s="154" t="s">
        <v>472</v>
      </c>
      <c r="C1648" s="154">
        <v>4.8875000000000002</v>
      </c>
      <c r="D1648" s="154">
        <v>2.5422000000000002</v>
      </c>
      <c r="E1648" s="154">
        <v>2.589</v>
      </c>
      <c r="F1648" s="154" t="s">
        <v>472</v>
      </c>
      <c r="G1648" s="154">
        <v>0.84850000000000003</v>
      </c>
      <c r="H1648" s="154" t="s">
        <v>472</v>
      </c>
      <c r="I1648" s="154" t="s">
        <v>472</v>
      </c>
      <c r="J1648" s="154"/>
    </row>
    <row r="1649" spans="1:10">
      <c r="A1649" s="164">
        <v>27848</v>
      </c>
      <c r="B1649" s="154" t="s">
        <v>472</v>
      </c>
      <c r="C1649" s="154">
        <v>4.8825000000000003</v>
      </c>
      <c r="D1649" s="154">
        <v>2.548</v>
      </c>
      <c r="E1649" s="154">
        <v>2.589</v>
      </c>
      <c r="F1649" s="154" t="s">
        <v>472</v>
      </c>
      <c r="G1649" s="154">
        <v>0.85099999999999998</v>
      </c>
      <c r="H1649" s="154" t="s">
        <v>472</v>
      </c>
      <c r="I1649" s="154" t="s">
        <v>472</v>
      </c>
      <c r="J1649" s="154"/>
    </row>
    <row r="1650" spans="1:10">
      <c r="A1650" s="164">
        <v>27849</v>
      </c>
      <c r="B1650" s="154" t="s">
        <v>472</v>
      </c>
      <c r="C1650" s="154">
        <v>4.8845000000000001</v>
      </c>
      <c r="D1650" s="154">
        <v>2.5499999999999998</v>
      </c>
      <c r="E1650" s="154">
        <v>2.59</v>
      </c>
      <c r="F1650" s="154" t="s">
        <v>472</v>
      </c>
      <c r="G1650" s="154">
        <v>0.85050000000000003</v>
      </c>
      <c r="H1650" s="154" t="s">
        <v>472</v>
      </c>
      <c r="I1650" s="154" t="s">
        <v>472</v>
      </c>
      <c r="J1650" s="154"/>
    </row>
    <row r="1651" spans="1:10">
      <c r="A1651" s="164">
        <v>27850</v>
      </c>
      <c r="B1651" s="154" t="s">
        <v>472</v>
      </c>
      <c r="C1651" s="154">
        <v>4.8540000000000001</v>
      </c>
      <c r="D1651" s="154">
        <v>2.5342000000000002</v>
      </c>
      <c r="E1651" s="154">
        <v>2.5754999999999999</v>
      </c>
      <c r="F1651" s="154" t="s">
        <v>472</v>
      </c>
      <c r="G1651" s="154">
        <v>0.84550000000000003</v>
      </c>
      <c r="H1651" s="154" t="s">
        <v>472</v>
      </c>
      <c r="I1651" s="154" t="s">
        <v>472</v>
      </c>
      <c r="J1651" s="154"/>
    </row>
    <row r="1652" spans="1:10">
      <c r="A1652" s="164">
        <v>27851</v>
      </c>
      <c r="B1652" s="154" t="s">
        <v>472</v>
      </c>
      <c r="C1652" s="154">
        <v>4.8274999999999997</v>
      </c>
      <c r="D1652" s="154">
        <v>2.532</v>
      </c>
      <c r="E1652" s="154">
        <v>2.57</v>
      </c>
      <c r="F1652" s="154" t="s">
        <v>472</v>
      </c>
      <c r="G1652" s="154">
        <v>0.84250000000000003</v>
      </c>
      <c r="H1652" s="154" t="s">
        <v>472</v>
      </c>
      <c r="I1652" s="154" t="s">
        <v>472</v>
      </c>
      <c r="J1652" s="154"/>
    </row>
    <row r="1653" spans="1:10">
      <c r="A1653" s="164">
        <v>27852</v>
      </c>
      <c r="B1653" s="154" t="s">
        <v>472</v>
      </c>
      <c r="C1653" s="154">
        <v>4.72</v>
      </c>
      <c r="D1653" s="154">
        <v>2.5262000000000002</v>
      </c>
      <c r="E1653" s="154">
        <v>2.5670000000000002</v>
      </c>
      <c r="F1653" s="154" t="s">
        <v>472</v>
      </c>
      <c r="G1653" s="154">
        <v>0.84350000000000003</v>
      </c>
      <c r="H1653" s="154" t="s">
        <v>472</v>
      </c>
      <c r="I1653" s="154" t="s">
        <v>472</v>
      </c>
      <c r="J1653" s="154"/>
    </row>
    <row r="1654" spans="1:10">
      <c r="A1654" s="164">
        <v>27855</v>
      </c>
      <c r="B1654" s="154" t="s">
        <v>472</v>
      </c>
      <c r="C1654" s="154">
        <v>4.673</v>
      </c>
      <c r="D1654" s="154">
        <v>2.5365000000000002</v>
      </c>
      <c r="E1654" s="154">
        <v>2.58</v>
      </c>
      <c r="F1654" s="154" t="s">
        <v>472</v>
      </c>
      <c r="G1654" s="154">
        <v>0.84699999999999998</v>
      </c>
      <c r="H1654" s="154" t="s">
        <v>472</v>
      </c>
      <c r="I1654" s="154" t="s">
        <v>472</v>
      </c>
      <c r="J1654" s="154"/>
    </row>
    <row r="1655" spans="1:10">
      <c r="A1655" s="164">
        <v>27856</v>
      </c>
      <c r="B1655" s="154" t="s">
        <v>472</v>
      </c>
      <c r="C1655" s="154">
        <v>4.7</v>
      </c>
      <c r="D1655" s="154">
        <v>2.5324999999999998</v>
      </c>
      <c r="E1655" s="154">
        <v>2.5754999999999999</v>
      </c>
      <c r="F1655" s="154" t="s">
        <v>472</v>
      </c>
      <c r="G1655" s="154">
        <v>0.84699999999999998</v>
      </c>
      <c r="H1655" s="154" t="s">
        <v>472</v>
      </c>
      <c r="I1655" s="154" t="s">
        <v>472</v>
      </c>
      <c r="J1655" s="154"/>
    </row>
    <row r="1656" spans="1:10">
      <c r="A1656" s="164">
        <v>27857</v>
      </c>
      <c r="B1656" s="154" t="s">
        <v>472</v>
      </c>
      <c r="C1656" s="154">
        <v>4.7489999999999997</v>
      </c>
      <c r="D1656" s="154">
        <v>2.5312999999999999</v>
      </c>
      <c r="E1656" s="154">
        <v>2.59</v>
      </c>
      <c r="F1656" s="154" t="s">
        <v>472</v>
      </c>
      <c r="G1656" s="154">
        <v>0.84899999999999998</v>
      </c>
      <c r="H1656" s="154" t="s">
        <v>472</v>
      </c>
      <c r="I1656" s="154" t="s">
        <v>472</v>
      </c>
      <c r="J1656" s="154"/>
    </row>
    <row r="1657" spans="1:10">
      <c r="A1657" s="164">
        <v>27858</v>
      </c>
      <c r="B1657" s="154" t="s">
        <v>472</v>
      </c>
      <c r="C1657" s="154">
        <v>4.7374999999999998</v>
      </c>
      <c r="D1657" s="154">
        <v>2.5404999999999998</v>
      </c>
      <c r="E1657" s="154">
        <v>2.5949999999999998</v>
      </c>
      <c r="F1657" s="154" t="s">
        <v>472</v>
      </c>
      <c r="G1657" s="154">
        <v>0.84699999999999998</v>
      </c>
      <c r="H1657" s="154" t="s">
        <v>472</v>
      </c>
      <c r="I1657" s="154" t="s">
        <v>472</v>
      </c>
      <c r="J1657" s="154"/>
    </row>
    <row r="1658" spans="1:10">
      <c r="A1658" s="164">
        <v>27859</v>
      </c>
      <c r="B1658" s="154" t="s">
        <v>472</v>
      </c>
      <c r="C1658" s="154">
        <v>4.6544999999999996</v>
      </c>
      <c r="D1658" s="154">
        <v>2.5310000000000001</v>
      </c>
      <c r="E1658" s="154">
        <v>2.5855000000000001</v>
      </c>
      <c r="F1658" s="154" t="s">
        <v>472</v>
      </c>
      <c r="G1658" s="154">
        <v>0.84899999999999998</v>
      </c>
      <c r="H1658" s="154" t="s">
        <v>472</v>
      </c>
      <c r="I1658" s="154" t="s">
        <v>472</v>
      </c>
      <c r="J1658" s="154"/>
    </row>
    <row r="1659" spans="1:10">
      <c r="A1659" s="164">
        <v>27862</v>
      </c>
      <c r="B1659" s="154" t="s">
        <v>472</v>
      </c>
      <c r="C1659" s="154">
        <v>4.6654999999999998</v>
      </c>
      <c r="D1659" s="154">
        <v>2.5350000000000001</v>
      </c>
      <c r="E1659" s="154">
        <v>2.5830000000000002</v>
      </c>
      <c r="F1659" s="154" t="s">
        <v>472</v>
      </c>
      <c r="G1659" s="154">
        <v>0.84950000000000003</v>
      </c>
      <c r="H1659" s="154" t="s">
        <v>472</v>
      </c>
      <c r="I1659" s="154" t="s">
        <v>472</v>
      </c>
      <c r="J1659" s="154"/>
    </row>
    <row r="1660" spans="1:10">
      <c r="A1660" s="164">
        <v>27863</v>
      </c>
      <c r="B1660" s="154" t="s">
        <v>472</v>
      </c>
      <c r="C1660" s="154">
        <v>4.6864999999999997</v>
      </c>
      <c r="D1660" s="154">
        <v>2.5362</v>
      </c>
      <c r="E1660" s="154">
        <v>2.5775000000000001</v>
      </c>
      <c r="F1660" s="154" t="s">
        <v>472</v>
      </c>
      <c r="G1660" s="154">
        <v>0.84950000000000003</v>
      </c>
      <c r="H1660" s="154" t="s">
        <v>472</v>
      </c>
      <c r="I1660" s="154" t="s">
        <v>472</v>
      </c>
      <c r="J1660" s="154"/>
    </row>
    <row r="1661" spans="1:10">
      <c r="A1661" s="164">
        <v>27864</v>
      </c>
      <c r="B1661" s="154" t="s">
        <v>472</v>
      </c>
      <c r="C1661" s="154">
        <v>4.6864999999999997</v>
      </c>
      <c r="D1661" s="154">
        <v>2.5278</v>
      </c>
      <c r="E1661" s="154">
        <v>2.5620000000000003</v>
      </c>
      <c r="F1661" s="154" t="s">
        <v>472</v>
      </c>
      <c r="G1661" s="154">
        <v>0.84299999999999997</v>
      </c>
      <c r="H1661" s="154" t="s">
        <v>472</v>
      </c>
      <c r="I1661" s="154" t="s">
        <v>472</v>
      </c>
      <c r="J1661" s="154"/>
    </row>
    <row r="1662" spans="1:10">
      <c r="A1662" s="164">
        <v>27865</v>
      </c>
      <c r="B1662" s="154" t="s">
        <v>472</v>
      </c>
      <c r="C1662" s="154">
        <v>4.6829999999999998</v>
      </c>
      <c r="D1662" s="154">
        <v>2.5230000000000001</v>
      </c>
      <c r="E1662" s="154">
        <v>2.5525000000000002</v>
      </c>
      <c r="F1662" s="154" t="s">
        <v>472</v>
      </c>
      <c r="G1662" s="154">
        <v>0.84299999999999997</v>
      </c>
      <c r="H1662" s="154" t="s">
        <v>472</v>
      </c>
      <c r="I1662" s="154" t="s">
        <v>472</v>
      </c>
      <c r="J1662" s="154"/>
    </row>
    <row r="1663" spans="1:10">
      <c r="A1663" s="164">
        <v>27866</v>
      </c>
      <c r="B1663" s="154" t="s">
        <v>472</v>
      </c>
      <c r="C1663" s="154" t="s">
        <v>472</v>
      </c>
      <c r="D1663" s="154" t="s">
        <v>472</v>
      </c>
      <c r="E1663" s="154" t="s">
        <v>472</v>
      </c>
      <c r="F1663" s="154" t="s">
        <v>472</v>
      </c>
      <c r="G1663" s="154" t="s">
        <v>472</v>
      </c>
      <c r="H1663" s="154" t="s">
        <v>472</v>
      </c>
      <c r="I1663" s="154" t="s">
        <v>472</v>
      </c>
      <c r="J1663" s="154"/>
    </row>
    <row r="1664" spans="1:10">
      <c r="A1664" s="164">
        <v>27869</v>
      </c>
      <c r="B1664" s="154" t="s">
        <v>472</v>
      </c>
      <c r="C1664" s="154" t="s">
        <v>472</v>
      </c>
      <c r="D1664" s="154" t="s">
        <v>472</v>
      </c>
      <c r="E1664" s="154" t="s">
        <v>472</v>
      </c>
      <c r="F1664" s="154" t="s">
        <v>472</v>
      </c>
      <c r="G1664" s="154" t="s">
        <v>472</v>
      </c>
      <c r="H1664" s="154" t="s">
        <v>472</v>
      </c>
      <c r="I1664" s="154" t="s">
        <v>472</v>
      </c>
      <c r="J1664" s="154"/>
    </row>
    <row r="1665" spans="1:10">
      <c r="A1665" s="164">
        <v>27870</v>
      </c>
      <c r="B1665" s="154" t="s">
        <v>472</v>
      </c>
      <c r="C1665" s="154">
        <v>4.6414999999999997</v>
      </c>
      <c r="D1665" s="154">
        <v>2.516</v>
      </c>
      <c r="E1665" s="154">
        <v>2.552</v>
      </c>
      <c r="F1665" s="154" t="s">
        <v>472</v>
      </c>
      <c r="G1665" s="154">
        <v>0.83950000000000002</v>
      </c>
      <c r="H1665" s="154" t="s">
        <v>472</v>
      </c>
      <c r="I1665" s="154" t="s">
        <v>472</v>
      </c>
      <c r="J1665" s="154"/>
    </row>
    <row r="1666" spans="1:10">
      <c r="A1666" s="164">
        <v>27871</v>
      </c>
      <c r="B1666" s="154" t="s">
        <v>472</v>
      </c>
      <c r="C1666" s="154">
        <v>4.6749999999999998</v>
      </c>
      <c r="D1666" s="154">
        <v>2.5310000000000001</v>
      </c>
      <c r="E1666" s="154">
        <v>2.5779999999999998</v>
      </c>
      <c r="F1666" s="154" t="s">
        <v>472</v>
      </c>
      <c r="G1666" s="154">
        <v>0.84550000000000003</v>
      </c>
      <c r="H1666" s="154" t="s">
        <v>472</v>
      </c>
      <c r="I1666" s="154" t="s">
        <v>472</v>
      </c>
      <c r="J1666" s="154"/>
    </row>
    <row r="1667" spans="1:10">
      <c r="A1667" s="164">
        <v>27872</v>
      </c>
      <c r="B1667" s="154" t="s">
        <v>472</v>
      </c>
      <c r="C1667" s="154">
        <v>4.6144999999999996</v>
      </c>
      <c r="D1667" s="154">
        <v>2.5339999999999998</v>
      </c>
      <c r="E1667" s="154">
        <v>2.5670000000000002</v>
      </c>
      <c r="F1667" s="154" t="s">
        <v>472</v>
      </c>
      <c r="G1667" s="154">
        <v>0.84199999999999997</v>
      </c>
      <c r="H1667" s="154" t="s">
        <v>472</v>
      </c>
      <c r="I1667" s="154" t="s">
        <v>472</v>
      </c>
      <c r="J1667" s="154"/>
    </row>
    <row r="1668" spans="1:10">
      <c r="A1668" s="164">
        <v>27873</v>
      </c>
      <c r="B1668" s="154" t="s">
        <v>472</v>
      </c>
      <c r="C1668" s="154">
        <v>4.6215000000000002</v>
      </c>
      <c r="D1668" s="154">
        <v>2.5289999999999999</v>
      </c>
      <c r="E1668" s="154">
        <v>2.5644999999999998</v>
      </c>
      <c r="F1668" s="154" t="s">
        <v>472</v>
      </c>
      <c r="G1668" s="154">
        <v>0.84350000000000003</v>
      </c>
      <c r="H1668" s="154" t="s">
        <v>472</v>
      </c>
      <c r="I1668" s="154" t="s">
        <v>472</v>
      </c>
      <c r="J1668" s="154"/>
    </row>
    <row r="1669" spans="1:10">
      <c r="A1669" s="164">
        <v>27876</v>
      </c>
      <c r="B1669" s="154" t="s">
        <v>472</v>
      </c>
      <c r="C1669" s="154">
        <v>4.5789999999999997</v>
      </c>
      <c r="D1669" s="154">
        <v>2.5272000000000001</v>
      </c>
      <c r="E1669" s="154">
        <v>2.5665</v>
      </c>
      <c r="F1669" s="154" t="s">
        <v>472</v>
      </c>
      <c r="G1669" s="154">
        <v>0.84250000000000003</v>
      </c>
      <c r="H1669" s="154" t="s">
        <v>472</v>
      </c>
      <c r="I1669" s="154" t="s">
        <v>472</v>
      </c>
      <c r="J1669" s="154"/>
    </row>
    <row r="1670" spans="1:10">
      <c r="A1670" s="164">
        <v>27877</v>
      </c>
      <c r="B1670" s="154" t="s">
        <v>472</v>
      </c>
      <c r="C1670" s="154">
        <v>4.6165000000000003</v>
      </c>
      <c r="D1670" s="154">
        <v>2.5286999999999997</v>
      </c>
      <c r="E1670" s="154">
        <v>2.5724999999999998</v>
      </c>
      <c r="F1670" s="154" t="s">
        <v>472</v>
      </c>
      <c r="G1670" s="154">
        <v>0.84350000000000003</v>
      </c>
      <c r="H1670" s="154" t="s">
        <v>472</v>
      </c>
      <c r="I1670" s="154" t="s">
        <v>472</v>
      </c>
      <c r="J1670" s="154"/>
    </row>
    <row r="1671" spans="1:10">
      <c r="A1671" s="164">
        <v>27878</v>
      </c>
      <c r="B1671" s="154" t="s">
        <v>472</v>
      </c>
      <c r="C1671" s="154">
        <v>4.6135000000000002</v>
      </c>
      <c r="D1671" s="154">
        <v>2.5259999999999998</v>
      </c>
      <c r="E1671" s="154">
        <v>2.5705</v>
      </c>
      <c r="F1671" s="154" t="s">
        <v>472</v>
      </c>
      <c r="G1671" s="154">
        <v>0.84199999999999997</v>
      </c>
      <c r="H1671" s="154" t="s">
        <v>472</v>
      </c>
      <c r="I1671" s="154" t="s">
        <v>472</v>
      </c>
      <c r="J1671" s="154"/>
    </row>
    <row r="1672" spans="1:10">
      <c r="A1672" s="164">
        <v>27879</v>
      </c>
      <c r="B1672" s="154" t="s">
        <v>472</v>
      </c>
      <c r="C1672" s="154">
        <v>4.6213999999999995</v>
      </c>
      <c r="D1672" s="154">
        <v>2.5125000000000002</v>
      </c>
      <c r="E1672" s="154">
        <v>2.5575000000000001</v>
      </c>
      <c r="F1672" s="154" t="s">
        <v>472</v>
      </c>
      <c r="G1672" s="154">
        <v>0.83950000000000002</v>
      </c>
      <c r="H1672" s="154" t="s">
        <v>472</v>
      </c>
      <c r="I1672" s="154" t="s">
        <v>472</v>
      </c>
      <c r="J1672" s="154"/>
    </row>
    <row r="1673" spans="1:10">
      <c r="A1673" s="164">
        <v>27880</v>
      </c>
      <c r="B1673" s="154" t="s">
        <v>472</v>
      </c>
      <c r="C1673" s="154">
        <v>4.6310000000000002</v>
      </c>
      <c r="D1673" s="154">
        <v>2.5127000000000002</v>
      </c>
      <c r="E1673" s="154">
        <v>2.5620000000000003</v>
      </c>
      <c r="F1673" s="154" t="s">
        <v>472</v>
      </c>
      <c r="G1673" s="154">
        <v>0.83950000000000002</v>
      </c>
      <c r="H1673" s="154" t="s">
        <v>472</v>
      </c>
      <c r="I1673" s="154" t="s">
        <v>472</v>
      </c>
      <c r="J1673" s="154"/>
    </row>
    <row r="1674" spans="1:10">
      <c r="A1674" s="164">
        <v>27883</v>
      </c>
      <c r="B1674" s="154" t="s">
        <v>472</v>
      </c>
      <c r="C1674" s="154">
        <v>4.6260000000000003</v>
      </c>
      <c r="D1674" s="154">
        <v>2.5070000000000001</v>
      </c>
      <c r="E1674" s="154">
        <v>2.5535000000000001</v>
      </c>
      <c r="F1674" s="154" t="s">
        <v>472</v>
      </c>
      <c r="G1674" s="154">
        <v>0.83650000000000002</v>
      </c>
      <c r="H1674" s="154" t="s">
        <v>472</v>
      </c>
      <c r="I1674" s="154" t="s">
        <v>472</v>
      </c>
      <c r="J1674" s="154"/>
    </row>
    <row r="1675" spans="1:10">
      <c r="A1675" s="164">
        <v>27884</v>
      </c>
      <c r="B1675" s="154" t="s">
        <v>472</v>
      </c>
      <c r="C1675" s="154">
        <v>4.5380000000000003</v>
      </c>
      <c r="D1675" s="154">
        <v>2.496</v>
      </c>
      <c r="E1675" s="154">
        <v>2.5434999999999999</v>
      </c>
      <c r="F1675" s="154" t="s">
        <v>472</v>
      </c>
      <c r="G1675" s="154">
        <v>0.83699999999999997</v>
      </c>
      <c r="H1675" s="154" t="s">
        <v>472</v>
      </c>
      <c r="I1675" s="154" t="s">
        <v>472</v>
      </c>
      <c r="J1675" s="154"/>
    </row>
    <row r="1676" spans="1:10">
      <c r="A1676" s="164">
        <v>27885</v>
      </c>
      <c r="B1676" s="154" t="s">
        <v>472</v>
      </c>
      <c r="C1676" s="154">
        <v>4.59</v>
      </c>
      <c r="D1676" s="154">
        <v>2.4944999999999999</v>
      </c>
      <c r="E1676" s="154">
        <v>2.5425</v>
      </c>
      <c r="F1676" s="154" t="s">
        <v>472</v>
      </c>
      <c r="G1676" s="154">
        <v>0.83599999999999997</v>
      </c>
      <c r="H1676" s="154" t="s">
        <v>472</v>
      </c>
      <c r="I1676" s="154" t="s">
        <v>472</v>
      </c>
      <c r="J1676" s="154"/>
    </row>
    <row r="1677" spans="1:10">
      <c r="A1677" s="164">
        <v>27886</v>
      </c>
      <c r="B1677" s="154" t="s">
        <v>472</v>
      </c>
      <c r="C1677" s="154">
        <v>4.5354999999999999</v>
      </c>
      <c r="D1677" s="154">
        <v>2.4809999999999999</v>
      </c>
      <c r="E1677" s="154">
        <v>2.5300000000000002</v>
      </c>
      <c r="F1677" s="154" t="s">
        <v>472</v>
      </c>
      <c r="G1677" s="154">
        <v>0.82699999999999996</v>
      </c>
      <c r="H1677" s="154" t="s">
        <v>472</v>
      </c>
      <c r="I1677" s="154" t="s">
        <v>472</v>
      </c>
      <c r="J1677" s="154"/>
    </row>
    <row r="1678" spans="1:10">
      <c r="A1678" s="164">
        <v>27887</v>
      </c>
      <c r="B1678" s="154" t="s">
        <v>472</v>
      </c>
      <c r="C1678" s="154">
        <v>4.5365000000000002</v>
      </c>
      <c r="D1678" s="154">
        <v>2.4836999999999998</v>
      </c>
      <c r="E1678" s="154">
        <v>2.532</v>
      </c>
      <c r="F1678" s="154" t="s">
        <v>472</v>
      </c>
      <c r="G1678" s="154">
        <v>0.82899999999999996</v>
      </c>
      <c r="H1678" s="154" t="s">
        <v>472</v>
      </c>
      <c r="I1678" s="154" t="s">
        <v>472</v>
      </c>
      <c r="J1678" s="154"/>
    </row>
    <row r="1679" spans="1:10">
      <c r="A1679" s="164">
        <v>27890</v>
      </c>
      <c r="B1679" s="154" t="s">
        <v>472</v>
      </c>
      <c r="C1679" s="154">
        <v>4.5590000000000002</v>
      </c>
      <c r="D1679" s="154">
        <v>2.4864999999999999</v>
      </c>
      <c r="E1679" s="154">
        <v>2.5369999999999999</v>
      </c>
      <c r="F1679" s="154" t="s">
        <v>472</v>
      </c>
      <c r="G1679" s="154">
        <v>0.83199999999999996</v>
      </c>
      <c r="H1679" s="154" t="s">
        <v>472</v>
      </c>
      <c r="I1679" s="154" t="s">
        <v>472</v>
      </c>
      <c r="J1679" s="154"/>
    </row>
    <row r="1680" spans="1:10">
      <c r="A1680" s="164">
        <v>27891</v>
      </c>
      <c r="B1680" s="154" t="s">
        <v>472</v>
      </c>
      <c r="C1680" s="154">
        <v>4.5514999999999999</v>
      </c>
      <c r="D1680" s="154">
        <v>2.4817999999999998</v>
      </c>
      <c r="E1680" s="154">
        <v>2.5350000000000001</v>
      </c>
      <c r="F1680" s="154" t="s">
        <v>472</v>
      </c>
      <c r="G1680" s="154">
        <v>0.83099999999999996</v>
      </c>
      <c r="H1680" s="154" t="s">
        <v>472</v>
      </c>
      <c r="I1680" s="154" t="s">
        <v>472</v>
      </c>
      <c r="J1680" s="154"/>
    </row>
    <row r="1681" spans="1:10">
      <c r="A1681" s="164">
        <v>27892</v>
      </c>
      <c r="B1681" s="154" t="s">
        <v>472</v>
      </c>
      <c r="C1681" s="154">
        <v>4.5765000000000002</v>
      </c>
      <c r="D1681" s="154">
        <v>2.4882</v>
      </c>
      <c r="E1681" s="154">
        <v>2.5409999999999999</v>
      </c>
      <c r="F1681" s="154" t="s">
        <v>472</v>
      </c>
      <c r="G1681" s="154">
        <v>0.83399999999999996</v>
      </c>
      <c r="H1681" s="154" t="s">
        <v>472</v>
      </c>
      <c r="I1681" s="154" t="s">
        <v>472</v>
      </c>
      <c r="J1681" s="154"/>
    </row>
    <row r="1682" spans="1:10">
      <c r="A1682" s="164">
        <v>27893</v>
      </c>
      <c r="B1682" s="154" t="s">
        <v>472</v>
      </c>
      <c r="C1682" s="154">
        <v>4.5765000000000002</v>
      </c>
      <c r="D1682" s="154">
        <v>2.4889999999999999</v>
      </c>
      <c r="E1682" s="154">
        <v>2.5404999999999998</v>
      </c>
      <c r="F1682" s="154" t="s">
        <v>472</v>
      </c>
      <c r="G1682" s="154">
        <v>0.83250000000000002</v>
      </c>
      <c r="H1682" s="154" t="s">
        <v>472</v>
      </c>
      <c r="I1682" s="154" t="s">
        <v>472</v>
      </c>
      <c r="J1682" s="154"/>
    </row>
    <row r="1683" spans="1:10">
      <c r="A1683" s="164">
        <v>27894</v>
      </c>
      <c r="B1683" s="154" t="s">
        <v>472</v>
      </c>
      <c r="C1683" s="154">
        <v>4.5664999999999996</v>
      </c>
      <c r="D1683" s="154">
        <v>2.4971999999999999</v>
      </c>
      <c r="E1683" s="154">
        <v>2.5505</v>
      </c>
      <c r="F1683" s="154" t="s">
        <v>472</v>
      </c>
      <c r="G1683" s="154">
        <v>0.83699999999999997</v>
      </c>
      <c r="H1683" s="154" t="s">
        <v>472</v>
      </c>
      <c r="I1683" s="154" t="s">
        <v>472</v>
      </c>
      <c r="J1683" s="154"/>
    </row>
    <row r="1684" spans="1:10">
      <c r="A1684" s="164">
        <v>27897</v>
      </c>
      <c r="B1684" s="154" t="s">
        <v>472</v>
      </c>
      <c r="C1684" s="154">
        <v>4.5484999999999998</v>
      </c>
      <c r="D1684" s="154">
        <v>2.5152000000000001</v>
      </c>
      <c r="E1684" s="154">
        <v>2.5655000000000001</v>
      </c>
      <c r="F1684" s="154" t="s">
        <v>472</v>
      </c>
      <c r="G1684" s="154">
        <v>0.84150000000000003</v>
      </c>
      <c r="H1684" s="154" t="s">
        <v>472</v>
      </c>
      <c r="I1684" s="154" t="s">
        <v>472</v>
      </c>
      <c r="J1684" s="154"/>
    </row>
    <row r="1685" spans="1:10">
      <c r="A1685" s="164">
        <v>27898</v>
      </c>
      <c r="B1685" s="154" t="s">
        <v>472</v>
      </c>
      <c r="C1685" s="154">
        <v>4.5490000000000004</v>
      </c>
      <c r="D1685" s="154">
        <v>2.5209999999999999</v>
      </c>
      <c r="E1685" s="154">
        <v>2.5714999999999999</v>
      </c>
      <c r="F1685" s="154" t="s">
        <v>472</v>
      </c>
      <c r="G1685" s="154">
        <v>0.84199999999999997</v>
      </c>
      <c r="H1685" s="154" t="s">
        <v>472</v>
      </c>
      <c r="I1685" s="154" t="s">
        <v>472</v>
      </c>
      <c r="J1685" s="154"/>
    </row>
    <row r="1686" spans="1:10">
      <c r="A1686" s="164">
        <v>27899</v>
      </c>
      <c r="B1686" s="154" t="s">
        <v>472</v>
      </c>
      <c r="C1686" s="154">
        <v>4.5454999999999997</v>
      </c>
      <c r="D1686" s="154">
        <v>2.5135000000000001</v>
      </c>
      <c r="E1686" s="154">
        <v>2.5649999999999999</v>
      </c>
      <c r="F1686" s="154" t="s">
        <v>472</v>
      </c>
      <c r="G1686" s="154">
        <v>0.84050000000000002</v>
      </c>
      <c r="H1686" s="154" t="s">
        <v>472</v>
      </c>
      <c r="I1686" s="154" t="s">
        <v>472</v>
      </c>
      <c r="J1686" s="154"/>
    </row>
    <row r="1687" spans="1:10">
      <c r="A1687" s="164">
        <v>27900</v>
      </c>
      <c r="B1687" s="154" t="s">
        <v>472</v>
      </c>
      <c r="C1687" s="154">
        <v>4.4604999999999997</v>
      </c>
      <c r="D1687" s="154">
        <v>2.4740000000000002</v>
      </c>
      <c r="E1687" s="154">
        <v>2.5249999999999999</v>
      </c>
      <c r="F1687" s="154" t="s">
        <v>472</v>
      </c>
      <c r="G1687" s="154">
        <v>0.82750000000000001</v>
      </c>
      <c r="H1687" s="154" t="s">
        <v>472</v>
      </c>
      <c r="I1687" s="154" t="s">
        <v>472</v>
      </c>
      <c r="J1687" s="154"/>
    </row>
    <row r="1688" spans="1:10">
      <c r="A1688" s="164">
        <v>27901</v>
      </c>
      <c r="B1688" s="154" t="s">
        <v>472</v>
      </c>
      <c r="C1688" s="154">
        <v>4.4719999999999995</v>
      </c>
      <c r="D1688" s="154">
        <v>2.4971999999999999</v>
      </c>
      <c r="E1688" s="154">
        <v>2.5449999999999999</v>
      </c>
      <c r="F1688" s="154" t="s">
        <v>472</v>
      </c>
      <c r="G1688" s="154">
        <v>0.83399999999999996</v>
      </c>
      <c r="H1688" s="154" t="s">
        <v>472</v>
      </c>
      <c r="I1688" s="154" t="s">
        <v>472</v>
      </c>
      <c r="J1688" s="154"/>
    </row>
    <row r="1689" spans="1:10">
      <c r="A1689" s="164">
        <v>27904</v>
      </c>
      <c r="B1689" s="154" t="s">
        <v>472</v>
      </c>
      <c r="C1689" s="154">
        <v>4.4219999999999997</v>
      </c>
      <c r="D1689" s="154">
        <v>2.4836999999999998</v>
      </c>
      <c r="E1689" s="154">
        <v>2.5324999999999998</v>
      </c>
      <c r="F1689" s="154" t="s">
        <v>472</v>
      </c>
      <c r="G1689" s="154">
        <v>0.82899999999999996</v>
      </c>
      <c r="H1689" s="154" t="s">
        <v>472</v>
      </c>
      <c r="I1689" s="154" t="s">
        <v>472</v>
      </c>
      <c r="J1689" s="154"/>
    </row>
    <row r="1690" spans="1:10">
      <c r="A1690" s="164">
        <v>27905</v>
      </c>
      <c r="B1690" s="154" t="s">
        <v>472</v>
      </c>
      <c r="C1690" s="154">
        <v>4.4305000000000003</v>
      </c>
      <c r="D1690" s="154">
        <v>2.4718</v>
      </c>
      <c r="E1690" s="154">
        <v>2.5215000000000001</v>
      </c>
      <c r="F1690" s="154" t="s">
        <v>472</v>
      </c>
      <c r="G1690" s="154">
        <v>0.82450000000000001</v>
      </c>
      <c r="H1690" s="154" t="s">
        <v>472</v>
      </c>
      <c r="I1690" s="154" t="s">
        <v>472</v>
      </c>
      <c r="J1690" s="154"/>
    </row>
    <row r="1691" spans="1:10">
      <c r="A1691" s="164">
        <v>27906</v>
      </c>
      <c r="B1691" s="154" t="s">
        <v>472</v>
      </c>
      <c r="C1691" s="154">
        <v>4.4130000000000003</v>
      </c>
      <c r="D1691" s="154">
        <v>2.4717000000000002</v>
      </c>
      <c r="E1691" s="154">
        <v>2.52</v>
      </c>
      <c r="F1691" s="154" t="s">
        <v>472</v>
      </c>
      <c r="G1691" s="154">
        <v>0.82350000000000001</v>
      </c>
      <c r="H1691" s="154" t="s">
        <v>472</v>
      </c>
      <c r="I1691" s="154" t="s">
        <v>472</v>
      </c>
      <c r="J1691" s="154"/>
    </row>
    <row r="1692" spans="1:10">
      <c r="A1692" s="164">
        <v>27907</v>
      </c>
      <c r="B1692" s="154" t="s">
        <v>472</v>
      </c>
      <c r="C1692" s="154" t="s">
        <v>472</v>
      </c>
      <c r="D1692" s="154" t="s">
        <v>472</v>
      </c>
      <c r="E1692" s="154" t="s">
        <v>472</v>
      </c>
      <c r="F1692" s="154" t="s">
        <v>472</v>
      </c>
      <c r="G1692" s="154" t="s">
        <v>472</v>
      </c>
      <c r="H1692" s="154" t="s">
        <v>472</v>
      </c>
      <c r="I1692" s="154" t="s">
        <v>472</v>
      </c>
      <c r="J1692" s="154"/>
    </row>
    <row r="1693" spans="1:10">
      <c r="A1693" s="164">
        <v>27908</v>
      </c>
      <c r="B1693" s="154" t="s">
        <v>472</v>
      </c>
      <c r="C1693" s="154">
        <v>4.3624999999999998</v>
      </c>
      <c r="D1693" s="154">
        <v>2.4620000000000002</v>
      </c>
      <c r="E1693" s="154">
        <v>2.5125000000000002</v>
      </c>
      <c r="F1693" s="154" t="s">
        <v>472</v>
      </c>
      <c r="G1693" s="154">
        <v>0.82099999999999995</v>
      </c>
      <c r="H1693" s="154" t="s">
        <v>472</v>
      </c>
      <c r="I1693" s="154" t="s">
        <v>472</v>
      </c>
      <c r="J1693" s="154"/>
    </row>
    <row r="1694" spans="1:10">
      <c r="A1694" s="164">
        <v>27911</v>
      </c>
      <c r="B1694" s="154" t="s">
        <v>472</v>
      </c>
      <c r="C1694" s="154">
        <v>4.2759999999999998</v>
      </c>
      <c r="D1694" s="154">
        <v>2.4365000000000001</v>
      </c>
      <c r="E1694" s="154">
        <v>2.488</v>
      </c>
      <c r="F1694" s="154" t="s">
        <v>472</v>
      </c>
      <c r="G1694" s="154">
        <v>0.8115</v>
      </c>
      <c r="H1694" s="154" t="s">
        <v>472</v>
      </c>
      <c r="I1694" s="154" t="s">
        <v>472</v>
      </c>
      <c r="J1694" s="154"/>
    </row>
    <row r="1695" spans="1:10">
      <c r="A1695" s="164">
        <v>27912</v>
      </c>
      <c r="B1695" s="154" t="s">
        <v>472</v>
      </c>
      <c r="C1695" s="154">
        <v>4.2835000000000001</v>
      </c>
      <c r="D1695" s="154">
        <v>2.4413</v>
      </c>
      <c r="E1695" s="154">
        <v>2.4944999999999999</v>
      </c>
      <c r="F1695" s="154" t="s">
        <v>472</v>
      </c>
      <c r="G1695" s="154">
        <v>0.81299999999999994</v>
      </c>
      <c r="H1695" s="154" t="s">
        <v>472</v>
      </c>
      <c r="I1695" s="154" t="s">
        <v>472</v>
      </c>
      <c r="J1695" s="154"/>
    </row>
    <row r="1696" spans="1:10">
      <c r="A1696" s="164">
        <v>27913</v>
      </c>
      <c r="B1696" s="154" t="s">
        <v>472</v>
      </c>
      <c r="C1696" s="154">
        <v>4.2015000000000002</v>
      </c>
      <c r="D1696" s="154">
        <v>2.4085000000000001</v>
      </c>
      <c r="E1696" s="154">
        <v>2.4634999999999998</v>
      </c>
      <c r="F1696" s="154" t="s">
        <v>472</v>
      </c>
      <c r="G1696" s="154">
        <v>0.80249999999999999</v>
      </c>
      <c r="H1696" s="154" t="s">
        <v>472</v>
      </c>
      <c r="I1696" s="154" t="s">
        <v>472</v>
      </c>
      <c r="J1696" s="154"/>
    </row>
    <row r="1697" spans="1:10">
      <c r="A1697" s="164">
        <v>27914</v>
      </c>
      <c r="B1697" s="154" t="s">
        <v>472</v>
      </c>
      <c r="C1697" s="154">
        <v>4.0999999999999996</v>
      </c>
      <c r="D1697" s="154">
        <v>2.4005000000000001</v>
      </c>
      <c r="E1697" s="154">
        <v>2.4535</v>
      </c>
      <c r="F1697" s="154" t="s">
        <v>472</v>
      </c>
      <c r="G1697" s="154">
        <v>0.79949999999999999</v>
      </c>
      <c r="H1697" s="154" t="s">
        <v>472</v>
      </c>
      <c r="I1697" s="154" t="s">
        <v>472</v>
      </c>
      <c r="J1697" s="154"/>
    </row>
    <row r="1698" spans="1:10">
      <c r="A1698" s="164">
        <v>27915</v>
      </c>
      <c r="B1698" s="154" t="s">
        <v>472</v>
      </c>
      <c r="C1698" s="154">
        <v>4.1740000000000004</v>
      </c>
      <c r="D1698" s="154">
        <v>2.4314999999999998</v>
      </c>
      <c r="E1698" s="154">
        <v>2.4864999999999999</v>
      </c>
      <c r="F1698" s="154" t="s">
        <v>472</v>
      </c>
      <c r="G1698" s="154">
        <v>0.80900000000000005</v>
      </c>
      <c r="H1698" s="154" t="s">
        <v>472</v>
      </c>
      <c r="I1698" s="154" t="s">
        <v>472</v>
      </c>
      <c r="J1698" s="154"/>
    </row>
    <row r="1699" spans="1:10">
      <c r="A1699" s="164">
        <v>27918</v>
      </c>
      <c r="B1699" s="154" t="s">
        <v>472</v>
      </c>
      <c r="C1699" s="154" t="s">
        <v>472</v>
      </c>
      <c r="D1699" s="154" t="s">
        <v>472</v>
      </c>
      <c r="E1699" s="154" t="s">
        <v>472</v>
      </c>
      <c r="F1699" s="154" t="s">
        <v>472</v>
      </c>
      <c r="G1699" s="154" t="s">
        <v>472</v>
      </c>
      <c r="H1699" s="154" t="s">
        <v>472</v>
      </c>
      <c r="I1699" s="154" t="s">
        <v>472</v>
      </c>
      <c r="J1699" s="154"/>
    </row>
    <row r="1700" spans="1:10">
      <c r="A1700" s="164">
        <v>27919</v>
      </c>
      <c r="B1700" s="154" t="s">
        <v>472</v>
      </c>
      <c r="C1700" s="154">
        <v>4.399</v>
      </c>
      <c r="D1700" s="154">
        <v>2.4820000000000002</v>
      </c>
      <c r="E1700" s="154">
        <v>2.5350000000000001</v>
      </c>
      <c r="F1700" s="154" t="s">
        <v>472</v>
      </c>
      <c r="G1700" s="154">
        <v>0.82450000000000001</v>
      </c>
      <c r="H1700" s="154" t="s">
        <v>472</v>
      </c>
      <c r="I1700" s="154" t="s">
        <v>472</v>
      </c>
      <c r="J1700" s="154"/>
    </row>
    <row r="1701" spans="1:10">
      <c r="A1701" s="164">
        <v>27920</v>
      </c>
      <c r="B1701" s="154" t="s">
        <v>472</v>
      </c>
      <c r="C1701" s="154">
        <v>4.4390000000000001</v>
      </c>
      <c r="D1701" s="154">
        <v>2.5099999999999998</v>
      </c>
      <c r="E1701" s="154">
        <v>2.5634999999999999</v>
      </c>
      <c r="F1701" s="154" t="s">
        <v>472</v>
      </c>
      <c r="G1701" s="154">
        <v>0.83499999999999996</v>
      </c>
      <c r="H1701" s="154" t="s">
        <v>472</v>
      </c>
      <c r="I1701" s="154" t="s">
        <v>472</v>
      </c>
      <c r="J1701" s="154"/>
    </row>
    <row r="1702" spans="1:10">
      <c r="A1702" s="164">
        <v>27921</v>
      </c>
      <c r="B1702" s="154" t="s">
        <v>472</v>
      </c>
      <c r="C1702" s="154">
        <v>4.4189999999999996</v>
      </c>
      <c r="D1702" s="154">
        <v>2.4929999999999999</v>
      </c>
      <c r="E1702" s="154">
        <v>2.5474999999999999</v>
      </c>
      <c r="F1702" s="154" t="s">
        <v>472</v>
      </c>
      <c r="G1702" s="154">
        <v>0.83099999999999996</v>
      </c>
      <c r="H1702" s="154" t="s">
        <v>472</v>
      </c>
      <c r="I1702" s="154" t="s">
        <v>472</v>
      </c>
      <c r="J1702" s="154"/>
    </row>
    <row r="1703" spans="1:10">
      <c r="A1703" s="164">
        <v>27922</v>
      </c>
      <c r="B1703" s="154" t="s">
        <v>472</v>
      </c>
      <c r="C1703" s="154">
        <v>4.4000000000000004</v>
      </c>
      <c r="D1703" s="154">
        <v>2.4845000000000002</v>
      </c>
      <c r="E1703" s="154">
        <v>2.54</v>
      </c>
      <c r="F1703" s="154" t="s">
        <v>472</v>
      </c>
      <c r="G1703" s="154">
        <v>0.82850000000000001</v>
      </c>
      <c r="H1703" s="154" t="s">
        <v>472</v>
      </c>
      <c r="I1703" s="154" t="s">
        <v>472</v>
      </c>
      <c r="J1703" s="154"/>
    </row>
    <row r="1704" spans="1:10">
      <c r="A1704" s="164">
        <v>27925</v>
      </c>
      <c r="B1704" s="154" t="s">
        <v>472</v>
      </c>
      <c r="C1704" s="154">
        <v>4.4169999999999998</v>
      </c>
      <c r="D1704" s="154">
        <v>2.4927000000000001</v>
      </c>
      <c r="E1704" s="154">
        <v>2.5495000000000001</v>
      </c>
      <c r="F1704" s="154" t="s">
        <v>472</v>
      </c>
      <c r="G1704" s="154">
        <v>0.83099999999999996</v>
      </c>
      <c r="H1704" s="154" t="s">
        <v>472</v>
      </c>
      <c r="I1704" s="154" t="s">
        <v>472</v>
      </c>
      <c r="J1704" s="154"/>
    </row>
    <row r="1705" spans="1:10">
      <c r="A1705" s="164">
        <v>27926</v>
      </c>
      <c r="B1705" s="154" t="s">
        <v>472</v>
      </c>
      <c r="C1705" s="154">
        <v>4.4225000000000003</v>
      </c>
      <c r="D1705" s="154">
        <v>2.4910000000000001</v>
      </c>
      <c r="E1705" s="154">
        <v>2.5514999999999999</v>
      </c>
      <c r="F1705" s="154" t="s">
        <v>472</v>
      </c>
      <c r="G1705" s="154">
        <v>0.82450000000000001</v>
      </c>
      <c r="H1705" s="154" t="s">
        <v>472</v>
      </c>
      <c r="I1705" s="154" t="s">
        <v>472</v>
      </c>
      <c r="J1705" s="154"/>
    </row>
    <row r="1706" spans="1:10">
      <c r="A1706" s="164">
        <v>27927</v>
      </c>
      <c r="B1706" s="154" t="s">
        <v>472</v>
      </c>
      <c r="C1706" s="154">
        <v>4.3944999999999999</v>
      </c>
      <c r="D1706" s="154">
        <v>2.4630000000000001</v>
      </c>
      <c r="E1706" s="154">
        <v>2.528</v>
      </c>
      <c r="F1706" s="154" t="s">
        <v>472</v>
      </c>
      <c r="G1706" s="154">
        <v>0.82099999999999995</v>
      </c>
      <c r="H1706" s="154" t="s">
        <v>472</v>
      </c>
      <c r="I1706" s="154" t="s">
        <v>472</v>
      </c>
      <c r="J1706" s="154"/>
    </row>
    <row r="1707" spans="1:10">
      <c r="A1707" s="164">
        <v>27928</v>
      </c>
      <c r="B1707" s="154" t="s">
        <v>472</v>
      </c>
      <c r="C1707" s="154">
        <v>4.391</v>
      </c>
      <c r="D1707" s="154">
        <v>2.4689999999999999</v>
      </c>
      <c r="E1707" s="154">
        <v>2.5380000000000003</v>
      </c>
      <c r="F1707" s="154" t="s">
        <v>472</v>
      </c>
      <c r="G1707" s="154">
        <v>0.82250000000000001</v>
      </c>
      <c r="H1707" s="154" t="s">
        <v>472</v>
      </c>
      <c r="I1707" s="154" t="s">
        <v>472</v>
      </c>
      <c r="J1707" s="154"/>
    </row>
    <row r="1708" spans="1:10">
      <c r="A1708" s="164">
        <v>27929</v>
      </c>
      <c r="B1708" s="154" t="s">
        <v>472</v>
      </c>
      <c r="C1708" s="154">
        <v>4.4254999999999995</v>
      </c>
      <c r="D1708" s="154">
        <v>2.4889999999999999</v>
      </c>
      <c r="E1708" s="154">
        <v>2.56</v>
      </c>
      <c r="F1708" s="154" t="s">
        <v>472</v>
      </c>
      <c r="G1708" s="154">
        <v>0.83350000000000002</v>
      </c>
      <c r="H1708" s="154" t="s">
        <v>472</v>
      </c>
      <c r="I1708" s="154" t="s">
        <v>472</v>
      </c>
      <c r="J1708" s="154"/>
    </row>
    <row r="1709" spans="1:10">
      <c r="A1709" s="164">
        <v>27932</v>
      </c>
      <c r="B1709" s="154" t="s">
        <v>472</v>
      </c>
      <c r="C1709" s="154">
        <v>4.4115000000000002</v>
      </c>
      <c r="D1709" s="154">
        <v>2.4838</v>
      </c>
      <c r="E1709" s="154">
        <v>2.5545</v>
      </c>
      <c r="F1709" s="154" t="s">
        <v>472</v>
      </c>
      <c r="G1709" s="154">
        <v>0.83050000000000002</v>
      </c>
      <c r="H1709" s="154" t="s">
        <v>472</v>
      </c>
      <c r="I1709" s="154" t="s">
        <v>472</v>
      </c>
      <c r="J1709" s="154"/>
    </row>
    <row r="1710" spans="1:10">
      <c r="A1710" s="164">
        <v>27933</v>
      </c>
      <c r="B1710" s="154" t="s">
        <v>472</v>
      </c>
      <c r="C1710" s="154">
        <v>4.4115000000000002</v>
      </c>
      <c r="D1710" s="154">
        <v>2.4851999999999999</v>
      </c>
      <c r="E1710" s="154">
        <v>2.5605000000000002</v>
      </c>
      <c r="F1710" s="154" t="s">
        <v>472</v>
      </c>
      <c r="G1710" s="154">
        <v>0.83050000000000002</v>
      </c>
      <c r="H1710" s="154" t="s">
        <v>472</v>
      </c>
      <c r="I1710" s="154" t="s">
        <v>472</v>
      </c>
      <c r="J1710" s="154"/>
    </row>
    <row r="1711" spans="1:10">
      <c r="A1711" s="164">
        <v>27934</v>
      </c>
      <c r="B1711" s="154" t="s">
        <v>472</v>
      </c>
      <c r="C1711" s="154">
        <v>4.41</v>
      </c>
      <c r="D1711" s="154">
        <v>2.4862000000000002</v>
      </c>
      <c r="E1711" s="154">
        <v>2.5640000000000001</v>
      </c>
      <c r="F1711" s="154" t="s">
        <v>472</v>
      </c>
      <c r="G1711" s="154">
        <v>0.83250000000000002</v>
      </c>
      <c r="H1711" s="154" t="s">
        <v>472</v>
      </c>
      <c r="I1711" s="154" t="s">
        <v>472</v>
      </c>
      <c r="J1711" s="154"/>
    </row>
    <row r="1712" spans="1:10">
      <c r="A1712" s="164">
        <v>27935</v>
      </c>
      <c r="B1712" s="154" t="s">
        <v>472</v>
      </c>
      <c r="C1712" s="154">
        <v>4.3819999999999997</v>
      </c>
      <c r="D1712" s="154">
        <v>2.4834999999999998</v>
      </c>
      <c r="E1712" s="154">
        <v>2.5609999999999999</v>
      </c>
      <c r="F1712" s="154" t="s">
        <v>472</v>
      </c>
      <c r="G1712" s="154">
        <v>0.83</v>
      </c>
      <c r="H1712" s="154" t="s">
        <v>472</v>
      </c>
      <c r="I1712" s="154" t="s">
        <v>472</v>
      </c>
      <c r="J1712" s="154"/>
    </row>
    <row r="1713" spans="1:10">
      <c r="A1713" s="164">
        <v>27936</v>
      </c>
      <c r="B1713" s="154" t="s">
        <v>472</v>
      </c>
      <c r="C1713" s="154">
        <v>4.3765000000000001</v>
      </c>
      <c r="D1713" s="154">
        <v>2.472</v>
      </c>
      <c r="E1713" s="154">
        <v>2.5620000000000003</v>
      </c>
      <c r="F1713" s="154" t="s">
        <v>472</v>
      </c>
      <c r="G1713" s="154">
        <v>0.83050000000000002</v>
      </c>
      <c r="H1713" s="154" t="s">
        <v>472</v>
      </c>
      <c r="I1713" s="154" t="s">
        <v>472</v>
      </c>
      <c r="J1713" s="154"/>
    </row>
    <row r="1714" spans="1:10">
      <c r="A1714" s="164">
        <v>27939</v>
      </c>
      <c r="B1714" s="154" t="s">
        <v>472</v>
      </c>
      <c r="C1714" s="154">
        <v>4.3629999999999995</v>
      </c>
      <c r="D1714" s="154">
        <v>2.4609999999999999</v>
      </c>
      <c r="E1714" s="154">
        <v>2.5409999999999999</v>
      </c>
      <c r="F1714" s="154" t="s">
        <v>472</v>
      </c>
      <c r="G1714" s="154">
        <v>0.83099999999999996</v>
      </c>
      <c r="H1714" s="154" t="s">
        <v>472</v>
      </c>
      <c r="I1714" s="154" t="s">
        <v>472</v>
      </c>
      <c r="J1714" s="154"/>
    </row>
    <row r="1715" spans="1:10">
      <c r="A1715" s="164">
        <v>27940</v>
      </c>
      <c r="B1715" s="154" t="s">
        <v>472</v>
      </c>
      <c r="C1715" s="154">
        <v>4.3860000000000001</v>
      </c>
      <c r="D1715" s="154">
        <v>2.4670000000000001</v>
      </c>
      <c r="E1715" s="154">
        <v>2.5394999999999999</v>
      </c>
      <c r="F1715" s="154" t="s">
        <v>472</v>
      </c>
      <c r="G1715" s="154">
        <v>0.83099999999999996</v>
      </c>
      <c r="H1715" s="154" t="s">
        <v>472</v>
      </c>
      <c r="I1715" s="154" t="s">
        <v>472</v>
      </c>
      <c r="J1715" s="154"/>
    </row>
    <row r="1716" spans="1:10">
      <c r="A1716" s="164">
        <v>27941</v>
      </c>
      <c r="B1716" s="154" t="s">
        <v>472</v>
      </c>
      <c r="C1716" s="154">
        <v>4.4074999999999998</v>
      </c>
      <c r="D1716" s="154">
        <v>2.4729999999999999</v>
      </c>
      <c r="E1716" s="154">
        <v>2.5540000000000003</v>
      </c>
      <c r="F1716" s="154" t="s">
        <v>472</v>
      </c>
      <c r="G1716" s="154">
        <v>0.83050000000000002</v>
      </c>
      <c r="H1716" s="154" t="s">
        <v>472</v>
      </c>
      <c r="I1716" s="154" t="s">
        <v>472</v>
      </c>
      <c r="J1716" s="154"/>
    </row>
    <row r="1717" spans="1:10">
      <c r="A1717" s="164">
        <v>27942</v>
      </c>
      <c r="B1717" s="154" t="s">
        <v>472</v>
      </c>
      <c r="C1717" s="154">
        <v>4.4005000000000001</v>
      </c>
      <c r="D1717" s="154">
        <v>2.4660000000000002</v>
      </c>
      <c r="E1717" s="154">
        <v>2.5434999999999999</v>
      </c>
      <c r="F1717" s="154" t="s">
        <v>472</v>
      </c>
      <c r="G1717" s="154">
        <v>0.83</v>
      </c>
      <c r="H1717" s="154" t="s">
        <v>472</v>
      </c>
      <c r="I1717" s="154" t="s">
        <v>472</v>
      </c>
      <c r="J1717" s="154"/>
    </row>
    <row r="1718" spans="1:10">
      <c r="A1718" s="164">
        <v>27943</v>
      </c>
      <c r="B1718" s="154" t="s">
        <v>472</v>
      </c>
      <c r="C1718" s="154">
        <v>4.4414999999999996</v>
      </c>
      <c r="D1718" s="154">
        <v>2.4689999999999999</v>
      </c>
      <c r="E1718" s="154">
        <v>2.5484999999999998</v>
      </c>
      <c r="F1718" s="154" t="s">
        <v>472</v>
      </c>
      <c r="G1718" s="154">
        <v>0.83099999999999996</v>
      </c>
      <c r="H1718" s="154" t="s">
        <v>472</v>
      </c>
      <c r="I1718" s="154" t="s">
        <v>472</v>
      </c>
      <c r="J1718" s="154"/>
    </row>
    <row r="1719" spans="1:10">
      <c r="A1719" s="164">
        <v>27946</v>
      </c>
      <c r="B1719" s="154" t="s">
        <v>472</v>
      </c>
      <c r="C1719" s="154">
        <v>4.4435000000000002</v>
      </c>
      <c r="D1719" s="154">
        <v>2.4710000000000001</v>
      </c>
      <c r="E1719" s="154">
        <v>2.548</v>
      </c>
      <c r="F1719" s="154" t="s">
        <v>472</v>
      </c>
      <c r="G1719" s="154">
        <v>0.83499999999999996</v>
      </c>
      <c r="H1719" s="154" t="s">
        <v>472</v>
      </c>
      <c r="I1719" s="154" t="s">
        <v>472</v>
      </c>
      <c r="J1719" s="154"/>
    </row>
    <row r="1720" spans="1:10">
      <c r="A1720" s="164">
        <v>27947</v>
      </c>
      <c r="B1720" s="154" t="s">
        <v>472</v>
      </c>
      <c r="C1720" s="154">
        <v>4.4580000000000002</v>
      </c>
      <c r="D1720" s="154">
        <v>2.4704999999999999</v>
      </c>
      <c r="E1720" s="154">
        <v>2.5495000000000001</v>
      </c>
      <c r="F1720" s="154" t="s">
        <v>472</v>
      </c>
      <c r="G1720" s="154">
        <v>0.83499999999999996</v>
      </c>
      <c r="H1720" s="154" t="s">
        <v>472</v>
      </c>
      <c r="I1720" s="154" t="s">
        <v>472</v>
      </c>
      <c r="J1720" s="154"/>
    </row>
    <row r="1721" spans="1:10">
      <c r="A1721" s="164">
        <v>27948</v>
      </c>
      <c r="B1721" s="154" t="s">
        <v>472</v>
      </c>
      <c r="C1721" s="154">
        <v>4.4634999999999998</v>
      </c>
      <c r="D1721" s="154">
        <v>2.4735</v>
      </c>
      <c r="E1721" s="154">
        <v>2.5540000000000003</v>
      </c>
      <c r="F1721" s="154" t="s">
        <v>472</v>
      </c>
      <c r="G1721" s="154">
        <v>0.83450000000000002</v>
      </c>
      <c r="H1721" s="154" t="s">
        <v>472</v>
      </c>
      <c r="I1721" s="154" t="s">
        <v>472</v>
      </c>
      <c r="J1721" s="154"/>
    </row>
    <row r="1722" spans="1:10">
      <c r="A1722" s="164">
        <v>27949</v>
      </c>
      <c r="B1722" s="154" t="s">
        <v>472</v>
      </c>
      <c r="C1722" s="154">
        <v>4.4684999999999997</v>
      </c>
      <c r="D1722" s="154">
        <v>2.484</v>
      </c>
      <c r="E1722" s="154">
        <v>2.5640000000000001</v>
      </c>
      <c r="F1722" s="154" t="s">
        <v>472</v>
      </c>
      <c r="G1722" s="154">
        <v>0.83799999999999997</v>
      </c>
      <c r="H1722" s="154" t="s">
        <v>472</v>
      </c>
      <c r="I1722" s="154" t="s">
        <v>472</v>
      </c>
      <c r="J1722" s="154"/>
    </row>
    <row r="1723" spans="1:10">
      <c r="A1723" s="164">
        <v>27950</v>
      </c>
      <c r="B1723" s="154" t="s">
        <v>472</v>
      </c>
      <c r="C1723" s="154">
        <v>4.4279999999999999</v>
      </c>
      <c r="D1723" s="154">
        <v>2.4779999999999998</v>
      </c>
      <c r="E1723" s="154">
        <v>2.5605000000000002</v>
      </c>
      <c r="F1723" s="154" t="s">
        <v>472</v>
      </c>
      <c r="G1723" s="154">
        <v>0.83499999999999996</v>
      </c>
      <c r="H1723" s="154" t="s">
        <v>472</v>
      </c>
      <c r="I1723" s="154" t="s">
        <v>472</v>
      </c>
      <c r="J1723" s="154"/>
    </row>
    <row r="1724" spans="1:10">
      <c r="A1724" s="164">
        <v>27953</v>
      </c>
      <c r="B1724" s="154" t="s">
        <v>472</v>
      </c>
      <c r="C1724" s="154">
        <v>4.4074999999999998</v>
      </c>
      <c r="D1724" s="154">
        <v>2.4769999999999999</v>
      </c>
      <c r="E1724" s="154">
        <v>2.5585</v>
      </c>
      <c r="F1724" s="154" t="s">
        <v>472</v>
      </c>
      <c r="G1724" s="154">
        <v>0.83650000000000002</v>
      </c>
      <c r="H1724" s="154" t="s">
        <v>472</v>
      </c>
      <c r="I1724" s="154" t="s">
        <v>472</v>
      </c>
      <c r="J1724" s="154"/>
    </row>
    <row r="1725" spans="1:10">
      <c r="A1725" s="164">
        <v>27954</v>
      </c>
      <c r="B1725" s="154" t="s">
        <v>472</v>
      </c>
      <c r="C1725" s="154">
        <v>4.4554</v>
      </c>
      <c r="D1725" s="154">
        <v>2.4855999999999998</v>
      </c>
      <c r="E1725" s="154">
        <v>2.5670000000000002</v>
      </c>
      <c r="F1725" s="154" t="s">
        <v>472</v>
      </c>
      <c r="G1725" s="154">
        <v>0.84150000000000003</v>
      </c>
      <c r="H1725" s="154" t="s">
        <v>472</v>
      </c>
      <c r="I1725" s="154" t="s">
        <v>472</v>
      </c>
      <c r="J1725" s="154"/>
    </row>
    <row r="1726" spans="1:10">
      <c r="A1726" s="164">
        <v>27955</v>
      </c>
      <c r="B1726" s="154" t="s">
        <v>472</v>
      </c>
      <c r="C1726" s="154">
        <v>4.4145000000000003</v>
      </c>
      <c r="D1726" s="154">
        <v>2.4744999999999999</v>
      </c>
      <c r="E1726" s="154">
        <v>2.5535000000000001</v>
      </c>
      <c r="F1726" s="154" t="s">
        <v>472</v>
      </c>
      <c r="G1726" s="154">
        <v>0.84550000000000003</v>
      </c>
      <c r="H1726" s="154" t="s">
        <v>472</v>
      </c>
      <c r="I1726" s="154" t="s">
        <v>472</v>
      </c>
      <c r="J1726" s="154"/>
    </row>
    <row r="1727" spans="1:10">
      <c r="A1727" s="164">
        <v>27956</v>
      </c>
      <c r="B1727" s="154" t="s">
        <v>472</v>
      </c>
      <c r="C1727" s="154">
        <v>4.4115000000000002</v>
      </c>
      <c r="D1727" s="154">
        <v>2.476</v>
      </c>
      <c r="E1727" s="154">
        <v>2.5434999999999999</v>
      </c>
      <c r="F1727" s="154" t="s">
        <v>472</v>
      </c>
      <c r="G1727" s="154">
        <v>0.84550000000000003</v>
      </c>
      <c r="H1727" s="154" t="s">
        <v>472</v>
      </c>
      <c r="I1727" s="154" t="s">
        <v>472</v>
      </c>
      <c r="J1727" s="154"/>
    </row>
    <row r="1728" spans="1:10">
      <c r="A1728" s="164">
        <v>27957</v>
      </c>
      <c r="B1728" s="154" t="s">
        <v>472</v>
      </c>
      <c r="C1728" s="154">
        <v>4.4024999999999999</v>
      </c>
      <c r="D1728" s="154">
        <v>2.4828000000000001</v>
      </c>
      <c r="E1728" s="154">
        <v>2.548</v>
      </c>
      <c r="F1728" s="154" t="s">
        <v>472</v>
      </c>
      <c r="G1728" s="154">
        <v>0.84399999999999997</v>
      </c>
      <c r="H1728" s="154" t="s">
        <v>472</v>
      </c>
      <c r="I1728" s="154" t="s">
        <v>472</v>
      </c>
      <c r="J1728" s="154"/>
    </row>
    <row r="1729" spans="1:10">
      <c r="A1729" s="164">
        <v>27960</v>
      </c>
      <c r="B1729" s="154" t="s">
        <v>472</v>
      </c>
      <c r="C1729" s="154">
        <v>4.3914999999999997</v>
      </c>
      <c r="D1729" s="154">
        <v>2.4767000000000001</v>
      </c>
      <c r="E1729" s="154">
        <v>2.5425</v>
      </c>
      <c r="F1729" s="154" t="s">
        <v>472</v>
      </c>
      <c r="G1729" s="154">
        <v>0.84350000000000003</v>
      </c>
      <c r="H1729" s="154" t="s">
        <v>472</v>
      </c>
      <c r="I1729" s="154" t="s">
        <v>472</v>
      </c>
      <c r="J1729" s="154"/>
    </row>
    <row r="1730" spans="1:10">
      <c r="A1730" s="164">
        <v>27961</v>
      </c>
      <c r="B1730" s="154" t="s">
        <v>472</v>
      </c>
      <c r="C1730" s="154">
        <v>4.415</v>
      </c>
      <c r="D1730" s="154">
        <v>2.4826000000000001</v>
      </c>
      <c r="E1730" s="154">
        <v>2.5449999999999999</v>
      </c>
      <c r="F1730" s="154" t="s">
        <v>472</v>
      </c>
      <c r="G1730" s="154">
        <v>0.84550000000000003</v>
      </c>
      <c r="H1730" s="154" t="s">
        <v>472</v>
      </c>
      <c r="I1730" s="154" t="s">
        <v>472</v>
      </c>
      <c r="J1730" s="154"/>
    </row>
    <row r="1731" spans="1:10">
      <c r="A1731" s="164">
        <v>27962</v>
      </c>
      <c r="B1731" s="154" t="s">
        <v>472</v>
      </c>
      <c r="C1731" s="154">
        <v>4.4420000000000002</v>
      </c>
      <c r="D1731" s="154">
        <v>2.4904999999999999</v>
      </c>
      <c r="E1731" s="154">
        <v>2.5554999999999999</v>
      </c>
      <c r="F1731" s="154" t="s">
        <v>472</v>
      </c>
      <c r="G1731" s="154">
        <v>0.84750000000000003</v>
      </c>
      <c r="H1731" s="154" t="s">
        <v>472</v>
      </c>
      <c r="I1731" s="154" t="s">
        <v>472</v>
      </c>
      <c r="J1731" s="154"/>
    </row>
    <row r="1732" spans="1:10">
      <c r="A1732" s="164">
        <v>27963</v>
      </c>
      <c r="B1732" s="154" t="s">
        <v>472</v>
      </c>
      <c r="C1732" s="154">
        <v>4.4450000000000003</v>
      </c>
      <c r="D1732" s="154">
        <v>2.4893999999999998</v>
      </c>
      <c r="E1732" s="154">
        <v>2.5529999999999999</v>
      </c>
      <c r="F1732" s="154" t="s">
        <v>472</v>
      </c>
      <c r="G1732" s="154">
        <v>0.84699999999999998</v>
      </c>
      <c r="H1732" s="154" t="s">
        <v>472</v>
      </c>
      <c r="I1732" s="154" t="s">
        <v>472</v>
      </c>
      <c r="J1732" s="154"/>
    </row>
    <row r="1733" spans="1:10">
      <c r="A1733" s="164">
        <v>27964</v>
      </c>
      <c r="B1733" s="154" t="s">
        <v>472</v>
      </c>
      <c r="C1733" s="154">
        <v>4.4660000000000002</v>
      </c>
      <c r="D1733" s="154">
        <v>2.5057</v>
      </c>
      <c r="E1733" s="154">
        <v>2.5720000000000001</v>
      </c>
      <c r="F1733" s="154" t="s">
        <v>472</v>
      </c>
      <c r="G1733" s="154">
        <v>0.85199999999999998</v>
      </c>
      <c r="H1733" s="154" t="s">
        <v>472</v>
      </c>
      <c r="I1733" s="154" t="s">
        <v>472</v>
      </c>
      <c r="J1733" s="154"/>
    </row>
    <row r="1734" spans="1:10">
      <c r="A1734" s="164">
        <v>27967</v>
      </c>
      <c r="B1734" s="154" t="s">
        <v>472</v>
      </c>
      <c r="C1734" s="154">
        <v>4.4589999999999996</v>
      </c>
      <c r="D1734" s="154">
        <v>2.5068000000000001</v>
      </c>
      <c r="E1734" s="154">
        <v>2.5735000000000001</v>
      </c>
      <c r="F1734" s="154" t="s">
        <v>472</v>
      </c>
      <c r="G1734" s="154">
        <v>0.85250000000000004</v>
      </c>
      <c r="H1734" s="154" t="s">
        <v>472</v>
      </c>
      <c r="I1734" s="154" t="s">
        <v>472</v>
      </c>
      <c r="J1734" s="154"/>
    </row>
    <row r="1735" spans="1:10">
      <c r="A1735" s="164">
        <v>27968</v>
      </c>
      <c r="B1735" s="154" t="s">
        <v>472</v>
      </c>
      <c r="C1735" s="154">
        <v>4.4595000000000002</v>
      </c>
      <c r="D1735" s="154">
        <v>2.5056000000000003</v>
      </c>
      <c r="E1735" s="154">
        <v>2.5709999999999997</v>
      </c>
      <c r="F1735" s="154" t="s">
        <v>472</v>
      </c>
      <c r="G1735" s="154">
        <v>0.85150000000000003</v>
      </c>
      <c r="H1735" s="154" t="s">
        <v>472</v>
      </c>
      <c r="I1735" s="154" t="s">
        <v>472</v>
      </c>
      <c r="J1735" s="154"/>
    </row>
    <row r="1736" spans="1:10">
      <c r="A1736" s="164">
        <v>27969</v>
      </c>
      <c r="B1736" s="154" t="s">
        <v>472</v>
      </c>
      <c r="C1736" s="154">
        <v>4.4669999999999996</v>
      </c>
      <c r="D1736" s="154">
        <v>2.5036</v>
      </c>
      <c r="E1736" s="154">
        <v>2.569</v>
      </c>
      <c r="F1736" s="154" t="s">
        <v>472</v>
      </c>
      <c r="G1736" s="154">
        <v>0.84950000000000003</v>
      </c>
      <c r="H1736" s="154" t="s">
        <v>472</v>
      </c>
      <c r="I1736" s="154" t="s">
        <v>472</v>
      </c>
      <c r="J1736" s="154"/>
    </row>
    <row r="1737" spans="1:10">
      <c r="A1737" s="164">
        <v>27970</v>
      </c>
      <c r="B1737" s="154" t="s">
        <v>472</v>
      </c>
      <c r="C1737" s="154">
        <v>4.4455</v>
      </c>
      <c r="D1737" s="154">
        <v>2.4872999999999998</v>
      </c>
      <c r="E1737" s="154">
        <v>2.5505</v>
      </c>
      <c r="F1737" s="154" t="s">
        <v>472</v>
      </c>
      <c r="G1737" s="154">
        <v>0.84650000000000003</v>
      </c>
      <c r="H1737" s="154" t="s">
        <v>472</v>
      </c>
      <c r="I1737" s="154" t="s">
        <v>472</v>
      </c>
      <c r="J1737" s="154"/>
    </row>
    <row r="1738" spans="1:10">
      <c r="A1738" s="164">
        <v>27971</v>
      </c>
      <c r="B1738" s="154" t="s">
        <v>472</v>
      </c>
      <c r="C1738" s="154">
        <v>4.4210000000000003</v>
      </c>
      <c r="D1738" s="154">
        <v>2.4794999999999998</v>
      </c>
      <c r="E1738" s="154">
        <v>2.5449999999999999</v>
      </c>
      <c r="F1738" s="154" t="s">
        <v>472</v>
      </c>
      <c r="G1738" s="154">
        <v>0.84550000000000003</v>
      </c>
      <c r="H1738" s="154" t="s">
        <v>472</v>
      </c>
      <c r="I1738" s="154" t="s">
        <v>472</v>
      </c>
      <c r="J1738" s="154"/>
    </row>
    <row r="1739" spans="1:10">
      <c r="A1739" s="164">
        <v>27974</v>
      </c>
      <c r="B1739" s="154" t="s">
        <v>472</v>
      </c>
      <c r="C1739" s="154">
        <v>4.4145000000000003</v>
      </c>
      <c r="D1739" s="154">
        <v>2.4752000000000001</v>
      </c>
      <c r="E1739" s="154">
        <v>2.536</v>
      </c>
      <c r="F1739" s="154" t="s">
        <v>472</v>
      </c>
      <c r="G1739" s="154">
        <v>0.84550000000000003</v>
      </c>
      <c r="H1739" s="154" t="s">
        <v>472</v>
      </c>
      <c r="I1739" s="154" t="s">
        <v>472</v>
      </c>
      <c r="J1739" s="154"/>
    </row>
    <row r="1740" spans="1:10">
      <c r="A1740" s="164">
        <v>27975</v>
      </c>
      <c r="B1740" s="154" t="s">
        <v>472</v>
      </c>
      <c r="C1740" s="154">
        <v>4.4234999999999998</v>
      </c>
      <c r="D1740" s="154">
        <v>2.4752000000000001</v>
      </c>
      <c r="E1740" s="154">
        <v>2.5295000000000001</v>
      </c>
      <c r="F1740" s="154" t="s">
        <v>472</v>
      </c>
      <c r="G1740" s="154">
        <v>0.84599999999999997</v>
      </c>
      <c r="H1740" s="154" t="s">
        <v>472</v>
      </c>
      <c r="I1740" s="154" t="s">
        <v>472</v>
      </c>
      <c r="J1740" s="154"/>
    </row>
    <row r="1741" spans="1:10">
      <c r="A1741" s="164">
        <v>27976</v>
      </c>
      <c r="B1741" s="154" t="s">
        <v>472</v>
      </c>
      <c r="C1741" s="154">
        <v>4.4420000000000002</v>
      </c>
      <c r="D1741" s="154">
        <v>2.4782000000000002</v>
      </c>
      <c r="E1741" s="154">
        <v>2.5270000000000001</v>
      </c>
      <c r="F1741" s="154" t="s">
        <v>472</v>
      </c>
      <c r="G1741" s="154">
        <v>0.84550000000000003</v>
      </c>
      <c r="H1741" s="154" t="s">
        <v>472</v>
      </c>
      <c r="I1741" s="154" t="s">
        <v>472</v>
      </c>
      <c r="J1741" s="154"/>
    </row>
    <row r="1742" spans="1:10">
      <c r="A1742" s="164">
        <v>27977</v>
      </c>
      <c r="B1742" s="154" t="s">
        <v>472</v>
      </c>
      <c r="C1742" s="154">
        <v>4.4340000000000002</v>
      </c>
      <c r="D1742" s="154">
        <v>2.4740000000000002</v>
      </c>
      <c r="E1742" s="154">
        <v>2.5140000000000002</v>
      </c>
      <c r="F1742" s="154" t="s">
        <v>472</v>
      </c>
      <c r="G1742" s="154">
        <v>0.84450000000000003</v>
      </c>
      <c r="H1742" s="154" t="s">
        <v>472</v>
      </c>
      <c r="I1742" s="154" t="s">
        <v>472</v>
      </c>
      <c r="J1742" s="154"/>
    </row>
    <row r="1743" spans="1:10">
      <c r="A1743" s="164">
        <v>27978</v>
      </c>
      <c r="B1743" s="154" t="s">
        <v>472</v>
      </c>
      <c r="C1743" s="154">
        <v>4.4349999999999996</v>
      </c>
      <c r="D1743" s="154">
        <v>2.4823</v>
      </c>
      <c r="E1743" s="154">
        <v>2.5099999999999998</v>
      </c>
      <c r="F1743" s="154" t="s">
        <v>472</v>
      </c>
      <c r="G1743" s="154">
        <v>0.84699999999999998</v>
      </c>
      <c r="H1743" s="154" t="s">
        <v>472</v>
      </c>
      <c r="I1743" s="154" t="s">
        <v>472</v>
      </c>
      <c r="J1743" s="154"/>
    </row>
    <row r="1744" spans="1:10">
      <c r="A1744" s="164">
        <v>27981</v>
      </c>
      <c r="B1744" s="154" t="s">
        <v>472</v>
      </c>
      <c r="C1744" s="154">
        <v>4.4359999999999999</v>
      </c>
      <c r="D1744" s="154">
        <v>2.4802</v>
      </c>
      <c r="E1744" s="154">
        <v>2.5065</v>
      </c>
      <c r="F1744" s="154" t="s">
        <v>472</v>
      </c>
      <c r="G1744" s="154">
        <v>0.84650000000000003</v>
      </c>
      <c r="H1744" s="154" t="s">
        <v>472</v>
      </c>
      <c r="I1744" s="154" t="s">
        <v>472</v>
      </c>
      <c r="J1744" s="154"/>
    </row>
    <row r="1745" spans="1:10">
      <c r="A1745" s="164">
        <v>27982</v>
      </c>
      <c r="B1745" s="154" t="s">
        <v>472</v>
      </c>
      <c r="C1745" s="154">
        <v>4.47</v>
      </c>
      <c r="D1745" s="154">
        <v>2.4965000000000002</v>
      </c>
      <c r="E1745" s="154">
        <v>2.5225</v>
      </c>
      <c r="F1745" s="154" t="s">
        <v>472</v>
      </c>
      <c r="G1745" s="154">
        <v>0.85350000000000004</v>
      </c>
      <c r="H1745" s="154" t="s">
        <v>472</v>
      </c>
      <c r="I1745" s="154" t="s">
        <v>472</v>
      </c>
      <c r="J1745" s="154"/>
    </row>
    <row r="1746" spans="1:10">
      <c r="A1746" s="164">
        <v>27983</v>
      </c>
      <c r="B1746" s="154" t="s">
        <v>472</v>
      </c>
      <c r="C1746" s="154">
        <v>4.4690000000000003</v>
      </c>
      <c r="D1746" s="154">
        <v>2.4984999999999999</v>
      </c>
      <c r="E1746" s="154">
        <v>2.5295000000000001</v>
      </c>
      <c r="F1746" s="154" t="s">
        <v>472</v>
      </c>
      <c r="G1746" s="154">
        <v>0.85350000000000004</v>
      </c>
      <c r="H1746" s="154" t="s">
        <v>472</v>
      </c>
      <c r="I1746" s="154" t="s">
        <v>472</v>
      </c>
      <c r="J1746" s="154"/>
    </row>
    <row r="1747" spans="1:10">
      <c r="A1747" s="164">
        <v>27984</v>
      </c>
      <c r="B1747" s="154" t="s">
        <v>472</v>
      </c>
      <c r="C1747" s="154">
        <v>4.4459999999999997</v>
      </c>
      <c r="D1747" s="154">
        <v>2.488</v>
      </c>
      <c r="E1747" s="154">
        <v>2.5194999999999999</v>
      </c>
      <c r="F1747" s="154" t="s">
        <v>472</v>
      </c>
      <c r="G1747" s="154">
        <v>0.85199999999999998</v>
      </c>
      <c r="H1747" s="154" t="s">
        <v>472</v>
      </c>
      <c r="I1747" s="154" t="s">
        <v>472</v>
      </c>
      <c r="J1747" s="154"/>
    </row>
    <row r="1748" spans="1:10">
      <c r="A1748" s="164">
        <v>27985</v>
      </c>
      <c r="B1748" s="154" t="s">
        <v>472</v>
      </c>
      <c r="C1748" s="154">
        <v>4.4385000000000003</v>
      </c>
      <c r="D1748" s="154">
        <v>2.4889999999999999</v>
      </c>
      <c r="E1748" s="154">
        <v>2.5244999999999997</v>
      </c>
      <c r="F1748" s="154" t="s">
        <v>472</v>
      </c>
      <c r="G1748" s="154">
        <v>0.85099999999999998</v>
      </c>
      <c r="H1748" s="154" t="s">
        <v>472</v>
      </c>
      <c r="I1748" s="154" t="s">
        <v>472</v>
      </c>
      <c r="J1748" s="154"/>
    </row>
    <row r="1749" spans="1:10">
      <c r="A1749" s="164">
        <v>27988</v>
      </c>
      <c r="B1749" s="154" t="s">
        <v>472</v>
      </c>
      <c r="C1749" s="154">
        <v>4.4305000000000003</v>
      </c>
      <c r="D1749" s="154">
        <v>2.4912999999999998</v>
      </c>
      <c r="E1749" s="154">
        <v>2.5244999999999997</v>
      </c>
      <c r="F1749" s="154" t="s">
        <v>472</v>
      </c>
      <c r="G1749" s="154">
        <v>0.85799999999999998</v>
      </c>
      <c r="H1749" s="154" t="s">
        <v>472</v>
      </c>
      <c r="I1749" s="154" t="s">
        <v>472</v>
      </c>
      <c r="J1749" s="154"/>
    </row>
    <row r="1750" spans="1:10">
      <c r="A1750" s="164">
        <v>27989</v>
      </c>
      <c r="B1750" s="154" t="s">
        <v>472</v>
      </c>
      <c r="C1750" s="154">
        <v>4.4145000000000003</v>
      </c>
      <c r="D1750" s="154">
        <v>2.4782000000000002</v>
      </c>
      <c r="E1750" s="154">
        <v>2.5110000000000001</v>
      </c>
      <c r="F1750" s="154" t="s">
        <v>472</v>
      </c>
      <c r="G1750" s="154">
        <v>0.85499999999999998</v>
      </c>
      <c r="H1750" s="154" t="s">
        <v>472</v>
      </c>
      <c r="I1750" s="154" t="s">
        <v>472</v>
      </c>
      <c r="J1750" s="154"/>
    </row>
    <row r="1751" spans="1:10">
      <c r="A1751" s="164">
        <v>27990</v>
      </c>
      <c r="B1751" s="154" t="s">
        <v>472</v>
      </c>
      <c r="C1751" s="154">
        <v>4.4039999999999999</v>
      </c>
      <c r="D1751" s="154">
        <v>2.4672999999999998</v>
      </c>
      <c r="E1751" s="154">
        <v>2.4980000000000002</v>
      </c>
      <c r="F1751" s="154" t="s">
        <v>472</v>
      </c>
      <c r="G1751" s="154">
        <v>0.85650000000000004</v>
      </c>
      <c r="H1751" s="154" t="s">
        <v>472</v>
      </c>
      <c r="I1751" s="154" t="s">
        <v>472</v>
      </c>
      <c r="J1751" s="154"/>
    </row>
    <row r="1752" spans="1:10">
      <c r="A1752" s="164">
        <v>27991</v>
      </c>
      <c r="B1752" s="154" t="s">
        <v>472</v>
      </c>
      <c r="C1752" s="154">
        <v>4.4039999999999999</v>
      </c>
      <c r="D1752" s="154">
        <v>2.4712000000000001</v>
      </c>
      <c r="E1752" s="154">
        <v>2.5045000000000002</v>
      </c>
      <c r="F1752" s="154" t="s">
        <v>472</v>
      </c>
      <c r="G1752" s="154">
        <v>0.85750000000000004</v>
      </c>
      <c r="H1752" s="154" t="s">
        <v>472</v>
      </c>
      <c r="I1752" s="154" t="s">
        <v>472</v>
      </c>
      <c r="J1752" s="154"/>
    </row>
    <row r="1753" spans="1:10">
      <c r="A1753" s="164">
        <v>27992</v>
      </c>
      <c r="B1753" s="154" t="s">
        <v>472</v>
      </c>
      <c r="C1753" s="154">
        <v>4.4080000000000004</v>
      </c>
      <c r="D1753" s="154">
        <v>2.4718</v>
      </c>
      <c r="E1753" s="154">
        <v>2.5049999999999999</v>
      </c>
      <c r="F1753" s="154" t="s">
        <v>472</v>
      </c>
      <c r="G1753" s="154">
        <v>0.85350000000000004</v>
      </c>
      <c r="H1753" s="154" t="s">
        <v>472</v>
      </c>
      <c r="I1753" s="154" t="s">
        <v>472</v>
      </c>
      <c r="J1753" s="154"/>
    </row>
    <row r="1754" spans="1:10">
      <c r="A1754" s="164">
        <v>27995</v>
      </c>
      <c r="B1754" s="154" t="s">
        <v>472</v>
      </c>
      <c r="C1754" s="154">
        <v>4.4160000000000004</v>
      </c>
      <c r="D1754" s="154">
        <v>2.4782000000000002</v>
      </c>
      <c r="E1754" s="154">
        <v>2.5150000000000001</v>
      </c>
      <c r="F1754" s="154" t="s">
        <v>472</v>
      </c>
      <c r="G1754" s="154">
        <v>0.85399999999999998</v>
      </c>
      <c r="H1754" s="154" t="s">
        <v>472</v>
      </c>
      <c r="I1754" s="154" t="s">
        <v>472</v>
      </c>
      <c r="J1754" s="154"/>
    </row>
    <row r="1755" spans="1:10">
      <c r="A1755" s="164">
        <v>27996</v>
      </c>
      <c r="B1755" s="154" t="s">
        <v>472</v>
      </c>
      <c r="C1755" s="154">
        <v>4.3864999999999998</v>
      </c>
      <c r="D1755" s="154">
        <v>2.4685000000000001</v>
      </c>
      <c r="E1755" s="154">
        <v>2.5034999999999998</v>
      </c>
      <c r="F1755" s="154" t="s">
        <v>472</v>
      </c>
      <c r="G1755" s="154">
        <v>0.85450000000000004</v>
      </c>
      <c r="H1755" s="154" t="s">
        <v>472</v>
      </c>
      <c r="I1755" s="154" t="s">
        <v>472</v>
      </c>
      <c r="J1755" s="154"/>
    </row>
    <row r="1756" spans="1:10">
      <c r="A1756" s="164">
        <v>27997</v>
      </c>
      <c r="B1756" s="154" t="s">
        <v>472</v>
      </c>
      <c r="C1756" s="154">
        <v>4.3769999999999998</v>
      </c>
      <c r="D1756" s="154">
        <v>2.4717000000000002</v>
      </c>
      <c r="E1756" s="154">
        <v>2.5065</v>
      </c>
      <c r="F1756" s="154" t="s">
        <v>472</v>
      </c>
      <c r="G1756" s="154">
        <v>0.85650000000000004</v>
      </c>
      <c r="H1756" s="154" t="s">
        <v>472</v>
      </c>
      <c r="I1756" s="154" t="s">
        <v>472</v>
      </c>
      <c r="J1756" s="154"/>
    </row>
    <row r="1757" spans="1:10">
      <c r="A1757" s="164">
        <v>27998</v>
      </c>
      <c r="B1757" s="154" t="s">
        <v>472</v>
      </c>
      <c r="C1757" s="154">
        <v>4.3825000000000003</v>
      </c>
      <c r="D1757" s="154">
        <v>2.4740000000000002</v>
      </c>
      <c r="E1757" s="154">
        <v>2.5105</v>
      </c>
      <c r="F1757" s="154" t="s">
        <v>472</v>
      </c>
      <c r="G1757" s="154">
        <v>0.85499999999999998</v>
      </c>
      <c r="H1757" s="154" t="s">
        <v>472</v>
      </c>
      <c r="I1757" s="154" t="s">
        <v>472</v>
      </c>
      <c r="J1757" s="154"/>
    </row>
    <row r="1758" spans="1:10">
      <c r="A1758" s="164">
        <v>27999</v>
      </c>
      <c r="B1758" s="154" t="s">
        <v>472</v>
      </c>
      <c r="C1758" s="154">
        <v>4.3825000000000003</v>
      </c>
      <c r="D1758" s="154">
        <v>2.4729999999999999</v>
      </c>
      <c r="E1758" s="154">
        <v>2.512</v>
      </c>
      <c r="F1758" s="154" t="s">
        <v>472</v>
      </c>
      <c r="G1758" s="154">
        <v>0.85699999999999998</v>
      </c>
      <c r="H1758" s="154" t="s">
        <v>472</v>
      </c>
      <c r="I1758" s="154" t="s">
        <v>472</v>
      </c>
      <c r="J1758" s="154"/>
    </row>
    <row r="1759" spans="1:10">
      <c r="A1759" s="164">
        <v>28002</v>
      </c>
      <c r="B1759" s="154" t="s">
        <v>472</v>
      </c>
      <c r="C1759" s="154">
        <v>4.3815</v>
      </c>
      <c r="D1759" s="154">
        <v>2.4740000000000002</v>
      </c>
      <c r="E1759" s="154">
        <v>2.5154999999999998</v>
      </c>
      <c r="F1759" s="154" t="s">
        <v>472</v>
      </c>
      <c r="G1759" s="154">
        <v>0.85650000000000004</v>
      </c>
      <c r="H1759" s="154" t="s">
        <v>472</v>
      </c>
      <c r="I1759" s="154" t="s">
        <v>472</v>
      </c>
      <c r="J1759" s="154"/>
    </row>
    <row r="1760" spans="1:10">
      <c r="A1760" s="164">
        <v>28003</v>
      </c>
      <c r="B1760" s="154" t="s">
        <v>472</v>
      </c>
      <c r="C1760" s="154">
        <v>4.3959999999999999</v>
      </c>
      <c r="D1760" s="154">
        <v>2.4769999999999999</v>
      </c>
      <c r="E1760" s="154">
        <v>2.5255000000000001</v>
      </c>
      <c r="F1760" s="154" t="s">
        <v>472</v>
      </c>
      <c r="G1760" s="154">
        <v>0.85799999999999998</v>
      </c>
      <c r="H1760" s="154" t="s">
        <v>472</v>
      </c>
      <c r="I1760" s="154" t="s">
        <v>472</v>
      </c>
      <c r="J1760" s="154"/>
    </row>
    <row r="1761" spans="1:10">
      <c r="A1761" s="164">
        <v>28004</v>
      </c>
      <c r="B1761" s="154" t="s">
        <v>472</v>
      </c>
      <c r="C1761" s="154">
        <v>4.3940000000000001</v>
      </c>
      <c r="D1761" s="154">
        <v>2.4763999999999999</v>
      </c>
      <c r="E1761" s="154">
        <v>2.5274999999999999</v>
      </c>
      <c r="F1761" s="154" t="s">
        <v>472</v>
      </c>
      <c r="G1761" s="154">
        <v>0.85699999999999998</v>
      </c>
      <c r="H1761" s="154" t="s">
        <v>472</v>
      </c>
      <c r="I1761" s="154" t="s">
        <v>472</v>
      </c>
      <c r="J1761" s="154"/>
    </row>
    <row r="1762" spans="1:10">
      <c r="A1762" s="164">
        <v>28005</v>
      </c>
      <c r="B1762" s="154" t="s">
        <v>472</v>
      </c>
      <c r="C1762" s="154">
        <v>4.3929999999999998</v>
      </c>
      <c r="D1762" s="154">
        <v>2.4729999999999999</v>
      </c>
      <c r="E1762" s="154">
        <v>2.5285000000000002</v>
      </c>
      <c r="F1762" s="154" t="s">
        <v>472</v>
      </c>
      <c r="G1762" s="154">
        <v>0.85650000000000004</v>
      </c>
      <c r="H1762" s="154" t="s">
        <v>472</v>
      </c>
      <c r="I1762" s="154" t="s">
        <v>472</v>
      </c>
      <c r="J1762" s="154"/>
    </row>
    <row r="1763" spans="1:10">
      <c r="A1763" s="164">
        <v>28006</v>
      </c>
      <c r="B1763" s="154" t="s">
        <v>472</v>
      </c>
      <c r="C1763" s="154">
        <v>4.4030000000000005</v>
      </c>
      <c r="D1763" s="154">
        <v>2.484</v>
      </c>
      <c r="E1763" s="154">
        <v>2.5350000000000001</v>
      </c>
      <c r="F1763" s="154" t="s">
        <v>472</v>
      </c>
      <c r="G1763" s="154">
        <v>0.86199999999999999</v>
      </c>
      <c r="H1763" s="154" t="s">
        <v>472</v>
      </c>
      <c r="I1763" s="154" t="s">
        <v>472</v>
      </c>
      <c r="J1763" s="154"/>
    </row>
    <row r="1764" spans="1:10">
      <c r="A1764" s="164">
        <v>28009</v>
      </c>
      <c r="B1764" s="154" t="s">
        <v>472</v>
      </c>
      <c r="C1764" s="154">
        <v>4.3944999999999999</v>
      </c>
      <c r="D1764" s="154">
        <v>2.4792000000000001</v>
      </c>
      <c r="E1764" s="154">
        <v>2.5345</v>
      </c>
      <c r="F1764" s="154" t="s">
        <v>472</v>
      </c>
      <c r="G1764" s="154">
        <v>0.86050000000000004</v>
      </c>
      <c r="H1764" s="154" t="s">
        <v>472</v>
      </c>
      <c r="I1764" s="154" t="s">
        <v>472</v>
      </c>
      <c r="J1764" s="154"/>
    </row>
    <row r="1765" spans="1:10">
      <c r="A1765" s="164">
        <v>28010</v>
      </c>
      <c r="B1765" s="154" t="s">
        <v>472</v>
      </c>
      <c r="C1765" s="154">
        <v>4.391</v>
      </c>
      <c r="D1765" s="154">
        <v>2.4786000000000001</v>
      </c>
      <c r="E1765" s="154">
        <v>2.5335000000000001</v>
      </c>
      <c r="F1765" s="154" t="s">
        <v>472</v>
      </c>
      <c r="G1765" s="154">
        <v>0.86099999999999999</v>
      </c>
      <c r="H1765" s="154" t="s">
        <v>472</v>
      </c>
      <c r="I1765" s="154" t="s">
        <v>472</v>
      </c>
      <c r="J1765" s="154"/>
    </row>
    <row r="1766" spans="1:10">
      <c r="A1766" s="164">
        <v>28011</v>
      </c>
      <c r="B1766" s="154" t="s">
        <v>472</v>
      </c>
      <c r="C1766" s="154">
        <v>4.3940000000000001</v>
      </c>
      <c r="D1766" s="154">
        <v>2.4794999999999998</v>
      </c>
      <c r="E1766" s="154">
        <v>2.5365000000000002</v>
      </c>
      <c r="F1766" s="154" t="s">
        <v>472</v>
      </c>
      <c r="G1766" s="154">
        <v>0.86250000000000004</v>
      </c>
      <c r="H1766" s="154" t="s">
        <v>472</v>
      </c>
      <c r="I1766" s="154" t="s">
        <v>472</v>
      </c>
      <c r="J1766" s="154"/>
    </row>
    <row r="1767" spans="1:10">
      <c r="A1767" s="164">
        <v>28012</v>
      </c>
      <c r="B1767" s="154" t="s">
        <v>472</v>
      </c>
      <c r="C1767" s="154">
        <v>4.3055000000000003</v>
      </c>
      <c r="D1767" s="154">
        <v>2.4779999999999998</v>
      </c>
      <c r="E1767" s="154">
        <v>2.54</v>
      </c>
      <c r="F1767" s="154" t="s">
        <v>472</v>
      </c>
      <c r="G1767" s="154">
        <v>0.86599999999999999</v>
      </c>
      <c r="H1767" s="154" t="s">
        <v>472</v>
      </c>
      <c r="I1767" s="154" t="s">
        <v>472</v>
      </c>
      <c r="J1767" s="154"/>
    </row>
    <row r="1768" spans="1:10">
      <c r="A1768" s="164">
        <v>28013</v>
      </c>
      <c r="B1768" s="154" t="s">
        <v>472</v>
      </c>
      <c r="C1768" s="154">
        <v>4.3109999999999999</v>
      </c>
      <c r="D1768" s="154">
        <v>2.4782999999999999</v>
      </c>
      <c r="E1768" s="154">
        <v>2.5380000000000003</v>
      </c>
      <c r="F1768" s="154" t="s">
        <v>472</v>
      </c>
      <c r="G1768" s="154">
        <v>0.86399999999999999</v>
      </c>
      <c r="H1768" s="154" t="s">
        <v>472</v>
      </c>
      <c r="I1768" s="154" t="s">
        <v>472</v>
      </c>
      <c r="J1768" s="154"/>
    </row>
    <row r="1769" spans="1:10">
      <c r="A1769" s="164">
        <v>28016</v>
      </c>
      <c r="B1769" s="154" t="s">
        <v>472</v>
      </c>
      <c r="C1769" s="154">
        <v>4.335</v>
      </c>
      <c r="D1769" s="154">
        <v>2.4790000000000001</v>
      </c>
      <c r="E1769" s="154">
        <v>2.5380000000000003</v>
      </c>
      <c r="F1769" s="154" t="s">
        <v>472</v>
      </c>
      <c r="G1769" s="154">
        <v>0.86450000000000005</v>
      </c>
      <c r="H1769" s="154" t="s">
        <v>472</v>
      </c>
      <c r="I1769" s="154" t="s">
        <v>472</v>
      </c>
      <c r="J1769" s="154"/>
    </row>
    <row r="1770" spans="1:10">
      <c r="A1770" s="164">
        <v>28017</v>
      </c>
      <c r="B1770" s="154" t="s">
        <v>472</v>
      </c>
      <c r="C1770" s="154">
        <v>4.3099999999999996</v>
      </c>
      <c r="D1770" s="154">
        <v>2.4786999999999999</v>
      </c>
      <c r="E1770" s="154">
        <v>2.5419999999999998</v>
      </c>
      <c r="F1770" s="154" t="s">
        <v>472</v>
      </c>
      <c r="G1770" s="154">
        <v>0.86450000000000005</v>
      </c>
      <c r="H1770" s="154" t="s">
        <v>472</v>
      </c>
      <c r="I1770" s="154" t="s">
        <v>472</v>
      </c>
      <c r="J1770" s="154"/>
    </row>
    <row r="1771" spans="1:10">
      <c r="A1771" s="164">
        <v>28018</v>
      </c>
      <c r="B1771" s="154" t="s">
        <v>472</v>
      </c>
      <c r="C1771" s="154">
        <v>4.2729999999999997</v>
      </c>
      <c r="D1771" s="154">
        <v>2.4710000000000001</v>
      </c>
      <c r="E1771" s="154">
        <v>2.5365000000000002</v>
      </c>
      <c r="F1771" s="154" t="s">
        <v>472</v>
      </c>
      <c r="G1771" s="154">
        <v>0.86350000000000005</v>
      </c>
      <c r="H1771" s="154" t="s">
        <v>472</v>
      </c>
      <c r="I1771" s="154" t="s">
        <v>472</v>
      </c>
      <c r="J1771" s="154"/>
    </row>
    <row r="1772" spans="1:10">
      <c r="A1772" s="164">
        <v>28019</v>
      </c>
      <c r="B1772" s="154" t="s">
        <v>472</v>
      </c>
      <c r="C1772" s="154">
        <v>4.2859999999999996</v>
      </c>
      <c r="D1772" s="154">
        <v>2.4675000000000002</v>
      </c>
      <c r="E1772" s="154">
        <v>2.5270000000000001</v>
      </c>
      <c r="F1772" s="154" t="s">
        <v>472</v>
      </c>
      <c r="G1772" s="154">
        <v>0.86150000000000004</v>
      </c>
      <c r="H1772" s="154" t="s">
        <v>472</v>
      </c>
      <c r="I1772" s="154" t="s">
        <v>472</v>
      </c>
      <c r="J1772" s="154"/>
    </row>
    <row r="1773" spans="1:10">
      <c r="A1773" s="164">
        <v>28020</v>
      </c>
      <c r="B1773" s="154" t="s">
        <v>472</v>
      </c>
      <c r="C1773" s="154">
        <v>4.2895000000000003</v>
      </c>
      <c r="D1773" s="154">
        <v>2.4725000000000001</v>
      </c>
      <c r="E1773" s="154">
        <v>2.5350000000000001</v>
      </c>
      <c r="F1773" s="154" t="s">
        <v>472</v>
      </c>
      <c r="G1773" s="154">
        <v>0.86099999999999999</v>
      </c>
      <c r="H1773" s="154" t="s">
        <v>472</v>
      </c>
      <c r="I1773" s="154" t="s">
        <v>472</v>
      </c>
      <c r="J1773" s="154"/>
    </row>
    <row r="1774" spans="1:10">
      <c r="A1774" s="164">
        <v>28023</v>
      </c>
      <c r="B1774" s="154" t="s">
        <v>472</v>
      </c>
      <c r="C1774" s="154">
        <v>4.2435</v>
      </c>
      <c r="D1774" s="154">
        <v>2.4710000000000001</v>
      </c>
      <c r="E1774" s="154">
        <v>2.5354999999999999</v>
      </c>
      <c r="F1774" s="154" t="s">
        <v>472</v>
      </c>
      <c r="G1774" s="154">
        <v>0.85899999999999999</v>
      </c>
      <c r="H1774" s="154" t="s">
        <v>472</v>
      </c>
      <c r="I1774" s="154" t="s">
        <v>472</v>
      </c>
      <c r="J1774" s="154"/>
    </row>
    <row r="1775" spans="1:10">
      <c r="A1775" s="164">
        <v>28024</v>
      </c>
      <c r="B1775" s="154" t="s">
        <v>472</v>
      </c>
      <c r="C1775" s="154">
        <v>4.2565</v>
      </c>
      <c r="D1775" s="154">
        <v>2.4765000000000001</v>
      </c>
      <c r="E1775" s="154">
        <v>2.5460000000000003</v>
      </c>
      <c r="F1775" s="154" t="s">
        <v>472</v>
      </c>
      <c r="G1775" s="154">
        <v>0.85950000000000004</v>
      </c>
      <c r="H1775" s="154" t="s">
        <v>472</v>
      </c>
      <c r="I1775" s="154" t="s">
        <v>472</v>
      </c>
      <c r="J1775" s="154"/>
    </row>
    <row r="1776" spans="1:10">
      <c r="A1776" s="164">
        <v>28025</v>
      </c>
      <c r="B1776" s="154" t="s">
        <v>472</v>
      </c>
      <c r="C1776" s="154">
        <v>4.2350000000000003</v>
      </c>
      <c r="D1776" s="154">
        <v>2.4706999999999999</v>
      </c>
      <c r="E1776" s="154">
        <v>2.5354999999999999</v>
      </c>
      <c r="F1776" s="154" t="s">
        <v>472</v>
      </c>
      <c r="G1776" s="154">
        <v>0.85950000000000004</v>
      </c>
      <c r="H1776" s="154" t="s">
        <v>472</v>
      </c>
      <c r="I1776" s="154" t="s">
        <v>472</v>
      </c>
      <c r="J1776" s="154"/>
    </row>
    <row r="1777" spans="1:10">
      <c r="A1777" s="164">
        <v>28026</v>
      </c>
      <c r="B1777" s="154" t="s">
        <v>472</v>
      </c>
      <c r="C1777" s="154">
        <v>4.2225000000000001</v>
      </c>
      <c r="D1777" s="154">
        <v>2.4674</v>
      </c>
      <c r="E1777" s="154">
        <v>2.5324999999999998</v>
      </c>
      <c r="F1777" s="154" t="s">
        <v>472</v>
      </c>
      <c r="G1777" s="154">
        <v>0.85950000000000004</v>
      </c>
      <c r="H1777" s="154" t="s">
        <v>472</v>
      </c>
      <c r="I1777" s="154" t="s">
        <v>472</v>
      </c>
      <c r="J1777" s="154"/>
    </row>
    <row r="1778" spans="1:10">
      <c r="A1778" s="164">
        <v>28027</v>
      </c>
      <c r="B1778" s="154" t="s">
        <v>472</v>
      </c>
      <c r="C1778" s="154">
        <v>4.2279999999999998</v>
      </c>
      <c r="D1778" s="154">
        <v>2.4746999999999999</v>
      </c>
      <c r="E1778" s="154">
        <v>2.5415000000000001</v>
      </c>
      <c r="F1778" s="154" t="s">
        <v>472</v>
      </c>
      <c r="G1778" s="154">
        <v>0.85899999999999999</v>
      </c>
      <c r="H1778" s="154" t="s">
        <v>472</v>
      </c>
      <c r="I1778" s="154" t="s">
        <v>472</v>
      </c>
      <c r="J1778" s="154"/>
    </row>
    <row r="1779" spans="1:10">
      <c r="A1779" s="164">
        <v>28030</v>
      </c>
      <c r="B1779" s="154" t="s">
        <v>472</v>
      </c>
      <c r="C1779" s="154">
        <v>4.1660000000000004</v>
      </c>
      <c r="D1779" s="154">
        <v>2.4672000000000001</v>
      </c>
      <c r="E1779" s="154">
        <v>2.5369999999999999</v>
      </c>
      <c r="F1779" s="154" t="s">
        <v>472</v>
      </c>
      <c r="G1779" s="154">
        <v>0.85650000000000004</v>
      </c>
      <c r="H1779" s="154" t="s">
        <v>472</v>
      </c>
      <c r="I1779" s="154" t="s">
        <v>472</v>
      </c>
      <c r="J1779" s="154"/>
    </row>
    <row r="1780" spans="1:10">
      <c r="A1780" s="164">
        <v>28031</v>
      </c>
      <c r="B1780" s="154" t="s">
        <v>472</v>
      </c>
      <c r="C1780" s="154">
        <v>4.1105</v>
      </c>
      <c r="D1780" s="154">
        <v>2.4681999999999999</v>
      </c>
      <c r="E1780" s="154">
        <v>2.5425</v>
      </c>
      <c r="F1780" s="154" t="s">
        <v>472</v>
      </c>
      <c r="G1780" s="154">
        <v>0.85750000000000004</v>
      </c>
      <c r="H1780" s="154" t="s">
        <v>472</v>
      </c>
      <c r="I1780" s="154" t="s">
        <v>472</v>
      </c>
      <c r="J1780" s="154"/>
    </row>
    <row r="1781" spans="1:10">
      <c r="A1781" s="164">
        <v>28032</v>
      </c>
      <c r="B1781" s="154" t="s">
        <v>472</v>
      </c>
      <c r="C1781" s="154">
        <v>4.0955000000000004</v>
      </c>
      <c r="D1781" s="154">
        <v>2.4655</v>
      </c>
      <c r="E1781" s="154">
        <v>2.5380000000000003</v>
      </c>
      <c r="F1781" s="154" t="s">
        <v>472</v>
      </c>
      <c r="G1781" s="154">
        <v>0.85750000000000004</v>
      </c>
      <c r="H1781" s="154" t="s">
        <v>472</v>
      </c>
      <c r="I1781" s="154" t="s">
        <v>472</v>
      </c>
      <c r="J1781" s="154"/>
    </row>
    <row r="1782" spans="1:10">
      <c r="A1782" s="164">
        <v>28033</v>
      </c>
      <c r="B1782" s="154" t="s">
        <v>472</v>
      </c>
      <c r="C1782" s="154">
        <v>4.0919999999999996</v>
      </c>
      <c r="D1782" s="154">
        <v>2.4542000000000002</v>
      </c>
      <c r="E1782" s="154">
        <v>2.5225</v>
      </c>
      <c r="F1782" s="154" t="s">
        <v>472</v>
      </c>
      <c r="G1782" s="154">
        <v>0.85399999999999998</v>
      </c>
      <c r="H1782" s="154" t="s">
        <v>472</v>
      </c>
      <c r="I1782" s="154" t="s">
        <v>472</v>
      </c>
      <c r="J1782" s="154"/>
    </row>
    <row r="1783" spans="1:10">
      <c r="A1783" s="164">
        <v>28034</v>
      </c>
      <c r="B1783" s="154" t="s">
        <v>472</v>
      </c>
      <c r="C1783" s="154">
        <v>4.0869999999999997</v>
      </c>
      <c r="D1783" s="154">
        <v>2.4409999999999998</v>
      </c>
      <c r="E1783" s="154">
        <v>2.5110000000000001</v>
      </c>
      <c r="F1783" s="154" t="s">
        <v>472</v>
      </c>
      <c r="G1783" s="154">
        <v>0.85050000000000003</v>
      </c>
      <c r="H1783" s="154" t="s">
        <v>472</v>
      </c>
      <c r="I1783" s="154" t="s">
        <v>472</v>
      </c>
      <c r="J1783" s="154"/>
    </row>
    <row r="1784" spans="1:10">
      <c r="A1784" s="164">
        <v>28037</v>
      </c>
      <c r="B1784" s="154" t="s">
        <v>472</v>
      </c>
      <c r="C1784" s="154">
        <v>4.1029999999999998</v>
      </c>
      <c r="D1784" s="154">
        <v>2.4537</v>
      </c>
      <c r="E1784" s="154">
        <v>2.5244999999999997</v>
      </c>
      <c r="F1784" s="154" t="s">
        <v>472</v>
      </c>
      <c r="G1784" s="154">
        <v>0.85499999999999998</v>
      </c>
      <c r="H1784" s="154" t="s">
        <v>472</v>
      </c>
      <c r="I1784" s="154" t="s">
        <v>472</v>
      </c>
      <c r="J1784" s="154"/>
    </row>
    <row r="1785" spans="1:10">
      <c r="A1785" s="164">
        <v>28038</v>
      </c>
      <c r="B1785" s="154" t="s">
        <v>472</v>
      </c>
      <c r="C1785" s="154">
        <v>4.1224999999999996</v>
      </c>
      <c r="D1785" s="154">
        <v>2.4634999999999998</v>
      </c>
      <c r="E1785" s="154">
        <v>2.5295000000000001</v>
      </c>
      <c r="F1785" s="154" t="s">
        <v>472</v>
      </c>
      <c r="G1785" s="154">
        <v>0.85699999999999998</v>
      </c>
      <c r="H1785" s="154" t="s">
        <v>472</v>
      </c>
      <c r="I1785" s="154" t="s">
        <v>472</v>
      </c>
      <c r="J1785" s="154"/>
    </row>
    <row r="1786" spans="1:10">
      <c r="A1786" s="164">
        <v>28039</v>
      </c>
      <c r="B1786" s="154" t="s">
        <v>472</v>
      </c>
      <c r="C1786" s="154">
        <v>4.0025000000000004</v>
      </c>
      <c r="D1786" s="154">
        <v>2.4405000000000001</v>
      </c>
      <c r="E1786" s="154">
        <v>2.504</v>
      </c>
      <c r="F1786" s="154" t="s">
        <v>472</v>
      </c>
      <c r="G1786" s="154">
        <v>0.84850000000000003</v>
      </c>
      <c r="H1786" s="154" t="s">
        <v>472</v>
      </c>
      <c r="I1786" s="154" t="s">
        <v>472</v>
      </c>
      <c r="J1786" s="154"/>
    </row>
    <row r="1787" spans="1:10">
      <c r="A1787" s="164">
        <v>28040</v>
      </c>
      <c r="B1787" s="154" t="s">
        <v>472</v>
      </c>
      <c r="C1787" s="154">
        <v>4.0039999999999996</v>
      </c>
      <c r="D1787" s="154">
        <v>2.4449999999999998</v>
      </c>
      <c r="E1787" s="154">
        <v>2.5114999999999998</v>
      </c>
      <c r="F1787" s="154" t="s">
        <v>472</v>
      </c>
      <c r="G1787" s="154">
        <v>0.84899999999999998</v>
      </c>
      <c r="H1787" s="154" t="s">
        <v>472</v>
      </c>
      <c r="I1787" s="154" t="s">
        <v>472</v>
      </c>
      <c r="J1787" s="154"/>
    </row>
    <row r="1788" spans="1:10">
      <c r="A1788" s="164">
        <v>28041</v>
      </c>
      <c r="B1788" s="154" t="s">
        <v>472</v>
      </c>
      <c r="C1788" s="154">
        <v>4.0834999999999999</v>
      </c>
      <c r="D1788" s="154">
        <v>2.4483000000000001</v>
      </c>
      <c r="E1788" s="154">
        <v>2.516</v>
      </c>
      <c r="F1788" s="154" t="s">
        <v>472</v>
      </c>
      <c r="G1788" s="154">
        <v>0.84899999999999998</v>
      </c>
      <c r="H1788" s="154" t="s">
        <v>472</v>
      </c>
      <c r="I1788" s="154" t="s">
        <v>472</v>
      </c>
      <c r="J1788" s="154"/>
    </row>
    <row r="1789" spans="1:10">
      <c r="A1789" s="164">
        <v>28044</v>
      </c>
      <c r="B1789" s="154" t="s">
        <v>472</v>
      </c>
      <c r="C1789" s="154">
        <v>4.0774999999999997</v>
      </c>
      <c r="D1789" s="154">
        <v>2.4554999999999998</v>
      </c>
      <c r="E1789" s="154">
        <v>2.5220000000000002</v>
      </c>
      <c r="F1789" s="154" t="s">
        <v>472</v>
      </c>
      <c r="G1789" s="154" t="s">
        <v>472</v>
      </c>
      <c r="H1789" s="154" t="s">
        <v>472</v>
      </c>
      <c r="I1789" s="154" t="s">
        <v>472</v>
      </c>
      <c r="J1789" s="154"/>
    </row>
    <row r="1790" spans="1:10">
      <c r="A1790" s="164">
        <v>28045</v>
      </c>
      <c r="B1790" s="154" t="s">
        <v>472</v>
      </c>
      <c r="C1790" s="154">
        <v>4.0605000000000002</v>
      </c>
      <c r="D1790" s="154">
        <v>2.4529999999999998</v>
      </c>
      <c r="E1790" s="154">
        <v>2.52</v>
      </c>
      <c r="F1790" s="154" t="s">
        <v>472</v>
      </c>
      <c r="G1790" s="154">
        <v>0.84850000000000003</v>
      </c>
      <c r="H1790" s="154" t="s">
        <v>472</v>
      </c>
      <c r="I1790" s="154" t="s">
        <v>472</v>
      </c>
      <c r="J1790" s="154"/>
    </row>
    <row r="1791" spans="1:10">
      <c r="A1791" s="164">
        <v>28046</v>
      </c>
      <c r="B1791" s="154" t="s">
        <v>472</v>
      </c>
      <c r="C1791" s="154">
        <v>4.0449999999999999</v>
      </c>
      <c r="D1791" s="154">
        <v>2.4451999999999998</v>
      </c>
      <c r="E1791" s="154">
        <v>2.5114999999999998</v>
      </c>
      <c r="F1791" s="154" t="s">
        <v>472</v>
      </c>
      <c r="G1791" s="154">
        <v>0.84250000000000003</v>
      </c>
      <c r="H1791" s="154" t="s">
        <v>472</v>
      </c>
      <c r="I1791" s="154" t="s">
        <v>472</v>
      </c>
      <c r="J1791" s="154"/>
    </row>
    <row r="1792" spans="1:10">
      <c r="A1792" s="164">
        <v>28047</v>
      </c>
      <c r="B1792" s="154" t="s">
        <v>472</v>
      </c>
      <c r="C1792" s="154">
        <v>4.0105000000000004</v>
      </c>
      <c r="D1792" s="154">
        <v>2.44</v>
      </c>
      <c r="E1792" s="154">
        <v>2.5074999999999998</v>
      </c>
      <c r="F1792" s="154" t="s">
        <v>472</v>
      </c>
      <c r="G1792" s="154">
        <v>0.83399999999999996</v>
      </c>
      <c r="H1792" s="154" t="s">
        <v>472</v>
      </c>
      <c r="I1792" s="154" t="s">
        <v>472</v>
      </c>
      <c r="J1792" s="154"/>
    </row>
    <row r="1793" spans="1:10">
      <c r="A1793" s="164">
        <v>28048</v>
      </c>
      <c r="B1793" s="154" t="s">
        <v>472</v>
      </c>
      <c r="C1793" s="154">
        <v>4.0129999999999999</v>
      </c>
      <c r="D1793" s="154">
        <v>2.4415</v>
      </c>
      <c r="E1793" s="154">
        <v>2.5175000000000001</v>
      </c>
      <c r="F1793" s="154" t="s">
        <v>472</v>
      </c>
      <c r="G1793" s="154">
        <v>0.83950000000000002</v>
      </c>
      <c r="H1793" s="154" t="s">
        <v>472</v>
      </c>
      <c r="I1793" s="154" t="s">
        <v>472</v>
      </c>
      <c r="J1793" s="154"/>
    </row>
    <row r="1794" spans="1:10">
      <c r="A1794" s="164">
        <v>28051</v>
      </c>
      <c r="B1794" s="154" t="s">
        <v>472</v>
      </c>
      <c r="C1794" s="154">
        <v>4.056</v>
      </c>
      <c r="D1794" s="154">
        <v>2.4575</v>
      </c>
      <c r="E1794" s="154">
        <v>2.5220000000000002</v>
      </c>
      <c r="F1794" s="154" t="s">
        <v>472</v>
      </c>
      <c r="G1794" s="154">
        <v>0.83850000000000002</v>
      </c>
      <c r="H1794" s="154" t="s">
        <v>472</v>
      </c>
      <c r="I1794" s="154" t="s">
        <v>472</v>
      </c>
      <c r="J1794" s="154"/>
    </row>
    <row r="1795" spans="1:10">
      <c r="A1795" s="164">
        <v>28052</v>
      </c>
      <c r="B1795" s="154" t="s">
        <v>472</v>
      </c>
      <c r="C1795" s="154">
        <v>4.0404999999999998</v>
      </c>
      <c r="D1795" s="154">
        <v>2.4500000000000002</v>
      </c>
      <c r="E1795" s="154">
        <v>2.5185</v>
      </c>
      <c r="F1795" s="154" t="s">
        <v>472</v>
      </c>
      <c r="G1795" s="154">
        <v>0.83650000000000002</v>
      </c>
      <c r="H1795" s="154" t="s">
        <v>472</v>
      </c>
      <c r="I1795" s="154" t="s">
        <v>472</v>
      </c>
      <c r="J1795" s="154"/>
    </row>
    <row r="1796" spans="1:10">
      <c r="A1796" s="164">
        <v>28053</v>
      </c>
      <c r="B1796" s="154" t="s">
        <v>472</v>
      </c>
      <c r="C1796" s="154">
        <v>4.0145</v>
      </c>
      <c r="D1796" s="154">
        <v>2.4405000000000001</v>
      </c>
      <c r="E1796" s="154">
        <v>2.5084999999999997</v>
      </c>
      <c r="F1796" s="154" t="s">
        <v>472</v>
      </c>
      <c r="G1796" s="154">
        <v>0.83499999999999996</v>
      </c>
      <c r="H1796" s="154" t="s">
        <v>472</v>
      </c>
      <c r="I1796" s="154" t="s">
        <v>472</v>
      </c>
      <c r="J1796" s="154"/>
    </row>
    <row r="1797" spans="1:10">
      <c r="A1797" s="164">
        <v>28054</v>
      </c>
      <c r="B1797" s="154" t="s">
        <v>472</v>
      </c>
      <c r="C1797" s="154">
        <v>4.0324999999999998</v>
      </c>
      <c r="D1797" s="154">
        <v>2.4432</v>
      </c>
      <c r="E1797" s="154">
        <v>2.5089999999999999</v>
      </c>
      <c r="F1797" s="154" t="s">
        <v>472</v>
      </c>
      <c r="G1797" s="154">
        <v>0.83399999999999996</v>
      </c>
      <c r="H1797" s="154" t="s">
        <v>472</v>
      </c>
      <c r="I1797" s="154" t="s">
        <v>472</v>
      </c>
      <c r="J1797" s="154"/>
    </row>
    <row r="1798" spans="1:10">
      <c r="A1798" s="164">
        <v>28055</v>
      </c>
      <c r="B1798" s="154" t="s">
        <v>472</v>
      </c>
      <c r="C1798" s="154">
        <v>4.0385</v>
      </c>
      <c r="D1798" s="154">
        <v>2.4495</v>
      </c>
      <c r="E1798" s="154">
        <v>2.516</v>
      </c>
      <c r="F1798" s="154" t="s">
        <v>472</v>
      </c>
      <c r="G1798" s="154">
        <v>0.83450000000000002</v>
      </c>
      <c r="H1798" s="154" t="s">
        <v>472</v>
      </c>
      <c r="I1798" s="154" t="s">
        <v>472</v>
      </c>
      <c r="J1798" s="154"/>
    </row>
    <row r="1799" spans="1:10">
      <c r="A1799" s="164">
        <v>28058</v>
      </c>
      <c r="B1799" s="154" t="s">
        <v>472</v>
      </c>
      <c r="C1799" s="154">
        <v>3.8614999999999999</v>
      </c>
      <c r="D1799" s="154">
        <v>2.4348000000000001</v>
      </c>
      <c r="E1799" s="154">
        <v>2.5055000000000001</v>
      </c>
      <c r="F1799" s="154" t="s">
        <v>472</v>
      </c>
      <c r="G1799" s="154">
        <v>0.83050000000000002</v>
      </c>
      <c r="H1799" s="154" t="s">
        <v>472</v>
      </c>
      <c r="I1799" s="154" t="s">
        <v>472</v>
      </c>
      <c r="J1799" s="154"/>
    </row>
    <row r="1800" spans="1:10">
      <c r="A1800" s="164">
        <v>28059</v>
      </c>
      <c r="B1800" s="154" t="s">
        <v>472</v>
      </c>
      <c r="C1800" s="154">
        <v>3.8815</v>
      </c>
      <c r="D1800" s="154">
        <v>2.4375</v>
      </c>
      <c r="E1800" s="154">
        <v>2.5150000000000001</v>
      </c>
      <c r="F1800" s="154" t="s">
        <v>472</v>
      </c>
      <c r="G1800" s="154">
        <v>0.83</v>
      </c>
      <c r="H1800" s="154" t="s">
        <v>472</v>
      </c>
      <c r="I1800" s="154" t="s">
        <v>472</v>
      </c>
      <c r="J1800" s="154"/>
    </row>
    <row r="1801" spans="1:10">
      <c r="A1801" s="164">
        <v>28060</v>
      </c>
      <c r="B1801" s="154" t="s">
        <v>472</v>
      </c>
      <c r="C1801" s="154">
        <v>3.8704999999999998</v>
      </c>
      <c r="D1801" s="154">
        <v>2.4367000000000001</v>
      </c>
      <c r="E1801" s="154">
        <v>2.5084999999999997</v>
      </c>
      <c r="F1801" s="154" t="s">
        <v>472</v>
      </c>
      <c r="G1801" s="154">
        <v>0.82950000000000002</v>
      </c>
      <c r="H1801" s="154" t="s">
        <v>472</v>
      </c>
      <c r="I1801" s="154" t="s">
        <v>472</v>
      </c>
      <c r="J1801" s="154"/>
    </row>
    <row r="1802" spans="1:10">
      <c r="A1802" s="164">
        <v>28061</v>
      </c>
      <c r="B1802" s="154" t="s">
        <v>472</v>
      </c>
      <c r="C1802" s="154">
        <v>3.8205</v>
      </c>
      <c r="D1802" s="154">
        <v>2.4304999999999999</v>
      </c>
      <c r="E1802" s="154">
        <v>2.5024999999999999</v>
      </c>
      <c r="F1802" s="154" t="s">
        <v>472</v>
      </c>
      <c r="G1802" s="154">
        <v>0.82799999999999996</v>
      </c>
      <c r="H1802" s="154" t="s">
        <v>472</v>
      </c>
      <c r="I1802" s="154" t="s">
        <v>472</v>
      </c>
      <c r="J1802" s="154"/>
    </row>
    <row r="1803" spans="1:10">
      <c r="A1803" s="164">
        <v>28062</v>
      </c>
      <c r="B1803" s="154" t="s">
        <v>472</v>
      </c>
      <c r="C1803" s="154">
        <v>3.9095</v>
      </c>
      <c r="D1803" s="154">
        <v>2.4359999999999999</v>
      </c>
      <c r="E1803" s="154">
        <v>2.5084999999999997</v>
      </c>
      <c r="F1803" s="154" t="s">
        <v>472</v>
      </c>
      <c r="G1803" s="154">
        <v>0.82799999999999996</v>
      </c>
      <c r="H1803" s="154" t="s">
        <v>472</v>
      </c>
      <c r="I1803" s="154" t="s">
        <v>472</v>
      </c>
      <c r="J1803" s="154"/>
    </row>
    <row r="1804" spans="1:10">
      <c r="A1804" s="164">
        <v>28065</v>
      </c>
      <c r="B1804" s="154" t="s">
        <v>472</v>
      </c>
      <c r="C1804" s="154">
        <v>3.8745000000000003</v>
      </c>
      <c r="D1804" s="154">
        <v>2.4340000000000002</v>
      </c>
      <c r="E1804" s="154">
        <v>2.5024999999999999</v>
      </c>
      <c r="F1804" s="154" t="s">
        <v>472</v>
      </c>
      <c r="G1804" s="154">
        <v>0.82599999999999996</v>
      </c>
      <c r="H1804" s="154" t="s">
        <v>472</v>
      </c>
      <c r="I1804" s="154" t="s">
        <v>472</v>
      </c>
      <c r="J1804" s="154"/>
    </row>
    <row r="1805" spans="1:10">
      <c r="A1805" s="164">
        <v>28066</v>
      </c>
      <c r="B1805" s="154" t="s">
        <v>472</v>
      </c>
      <c r="C1805" s="154">
        <v>3.8860000000000001</v>
      </c>
      <c r="D1805" s="154">
        <v>2.4405000000000001</v>
      </c>
      <c r="E1805" s="154">
        <v>2.5084999999999997</v>
      </c>
      <c r="F1805" s="154" t="s">
        <v>472</v>
      </c>
      <c r="G1805" s="154">
        <v>0.82299999999999995</v>
      </c>
      <c r="H1805" s="154" t="s">
        <v>472</v>
      </c>
      <c r="I1805" s="154" t="s">
        <v>472</v>
      </c>
      <c r="J1805" s="154"/>
    </row>
    <row r="1806" spans="1:10">
      <c r="A1806" s="164">
        <v>28067</v>
      </c>
      <c r="B1806" s="154" t="s">
        <v>472</v>
      </c>
      <c r="C1806" s="154">
        <v>3.863</v>
      </c>
      <c r="D1806" s="154">
        <v>2.4312</v>
      </c>
      <c r="E1806" s="154">
        <v>2.5004999999999997</v>
      </c>
      <c r="F1806" s="154" t="s">
        <v>472</v>
      </c>
      <c r="G1806" s="154">
        <v>0.82250000000000001</v>
      </c>
      <c r="H1806" s="154" t="s">
        <v>472</v>
      </c>
      <c r="I1806" s="154" t="s">
        <v>472</v>
      </c>
      <c r="J1806" s="154"/>
    </row>
    <row r="1807" spans="1:10">
      <c r="A1807" s="164">
        <v>28068</v>
      </c>
      <c r="B1807" s="154" t="s">
        <v>472</v>
      </c>
      <c r="C1807" s="154">
        <v>3.9224999999999999</v>
      </c>
      <c r="D1807" s="154">
        <v>2.4365999999999999</v>
      </c>
      <c r="E1807" s="154">
        <v>2.5009999999999999</v>
      </c>
      <c r="F1807" s="154" t="s">
        <v>472</v>
      </c>
      <c r="G1807" s="154">
        <v>0.82499999999999996</v>
      </c>
      <c r="H1807" s="154" t="s">
        <v>472</v>
      </c>
      <c r="I1807" s="154" t="s">
        <v>472</v>
      </c>
      <c r="J1807" s="154"/>
    </row>
    <row r="1808" spans="1:10">
      <c r="A1808" s="164">
        <v>28069</v>
      </c>
      <c r="B1808" s="154" t="s">
        <v>472</v>
      </c>
      <c r="C1808" s="154">
        <v>3.9904999999999999</v>
      </c>
      <c r="D1808" s="154">
        <v>2.4413</v>
      </c>
      <c r="E1808" s="154">
        <v>2.5055000000000001</v>
      </c>
      <c r="F1808" s="154" t="s">
        <v>472</v>
      </c>
      <c r="G1808" s="154">
        <v>0.82699999999999996</v>
      </c>
      <c r="H1808" s="154" t="s">
        <v>472</v>
      </c>
      <c r="I1808" s="154" t="s">
        <v>472</v>
      </c>
      <c r="J1808" s="154"/>
    </row>
    <row r="1809" spans="1:10">
      <c r="A1809" s="164">
        <v>28072</v>
      </c>
      <c r="B1809" s="154" t="s">
        <v>472</v>
      </c>
      <c r="C1809" s="154">
        <v>3.9449999999999998</v>
      </c>
      <c r="D1809" s="154">
        <v>2.4409999999999998</v>
      </c>
      <c r="E1809" s="154">
        <v>2.5060000000000002</v>
      </c>
      <c r="F1809" s="154" t="s">
        <v>472</v>
      </c>
      <c r="G1809" s="154">
        <v>0.82950000000000002</v>
      </c>
      <c r="H1809" s="154" t="s">
        <v>472</v>
      </c>
      <c r="I1809" s="154" t="s">
        <v>472</v>
      </c>
      <c r="J1809" s="154"/>
    </row>
    <row r="1810" spans="1:10">
      <c r="A1810" s="164">
        <v>28073</v>
      </c>
      <c r="B1810" s="154" t="s">
        <v>472</v>
      </c>
      <c r="C1810" s="154">
        <v>3.9630000000000001</v>
      </c>
      <c r="D1810" s="154">
        <v>2.4405999999999999</v>
      </c>
      <c r="E1810" s="154">
        <v>2.5070000000000001</v>
      </c>
      <c r="F1810" s="154" t="s">
        <v>472</v>
      </c>
      <c r="G1810" s="154">
        <v>0.82950000000000002</v>
      </c>
      <c r="H1810" s="154" t="s">
        <v>472</v>
      </c>
      <c r="I1810" s="154" t="s">
        <v>472</v>
      </c>
      <c r="J1810" s="154"/>
    </row>
    <row r="1811" spans="1:10">
      <c r="A1811" s="164">
        <v>28074</v>
      </c>
      <c r="B1811" s="154" t="s">
        <v>472</v>
      </c>
      <c r="C1811" s="154">
        <v>3.9969999999999999</v>
      </c>
      <c r="D1811" s="154">
        <v>2.4430000000000001</v>
      </c>
      <c r="E1811" s="154">
        <v>2.5084999999999997</v>
      </c>
      <c r="F1811" s="154" t="s">
        <v>472</v>
      </c>
      <c r="G1811" s="154">
        <v>0.83</v>
      </c>
      <c r="H1811" s="154" t="s">
        <v>472</v>
      </c>
      <c r="I1811" s="154" t="s">
        <v>472</v>
      </c>
      <c r="J1811" s="154"/>
    </row>
    <row r="1812" spans="1:10">
      <c r="A1812" s="164">
        <v>28075</v>
      </c>
      <c r="B1812" s="154" t="s">
        <v>472</v>
      </c>
      <c r="C1812" s="154">
        <v>3.9695</v>
      </c>
      <c r="D1812" s="154">
        <v>2.4382999999999999</v>
      </c>
      <c r="E1812" s="154">
        <v>2.4935</v>
      </c>
      <c r="F1812" s="154" t="s">
        <v>472</v>
      </c>
      <c r="G1812" s="154">
        <v>0.82699999999999996</v>
      </c>
      <c r="H1812" s="154" t="s">
        <v>472</v>
      </c>
      <c r="I1812" s="154" t="s">
        <v>472</v>
      </c>
      <c r="J1812" s="154"/>
    </row>
    <row r="1813" spans="1:10">
      <c r="A1813" s="164">
        <v>28076</v>
      </c>
      <c r="B1813" s="154" t="s">
        <v>472</v>
      </c>
      <c r="C1813" s="154">
        <v>3.9725000000000001</v>
      </c>
      <c r="D1813" s="154">
        <v>2.4420999999999999</v>
      </c>
      <c r="E1813" s="154">
        <v>2.4900000000000002</v>
      </c>
      <c r="F1813" s="154" t="s">
        <v>472</v>
      </c>
      <c r="G1813" s="154">
        <v>0.82799999999999996</v>
      </c>
      <c r="H1813" s="154" t="s">
        <v>472</v>
      </c>
      <c r="I1813" s="154" t="s">
        <v>472</v>
      </c>
      <c r="J1813" s="154"/>
    </row>
    <row r="1814" spans="1:10">
      <c r="A1814" s="164">
        <v>28079</v>
      </c>
      <c r="B1814" s="154" t="s">
        <v>472</v>
      </c>
      <c r="C1814" s="154">
        <v>4.0190000000000001</v>
      </c>
      <c r="D1814" s="154">
        <v>2.4435000000000002</v>
      </c>
      <c r="E1814" s="154">
        <v>2.4984999999999999</v>
      </c>
      <c r="F1814" s="154" t="s">
        <v>472</v>
      </c>
      <c r="G1814" s="154">
        <v>0.82899999999999996</v>
      </c>
      <c r="H1814" s="154" t="s">
        <v>472</v>
      </c>
      <c r="I1814" s="154" t="s">
        <v>472</v>
      </c>
      <c r="J1814" s="154"/>
    </row>
    <row r="1815" spans="1:10">
      <c r="A1815" s="164">
        <v>28080</v>
      </c>
      <c r="B1815" s="154" t="s">
        <v>472</v>
      </c>
      <c r="C1815" s="154">
        <v>4.0125000000000002</v>
      </c>
      <c r="D1815" s="154">
        <v>2.4430000000000001</v>
      </c>
      <c r="E1815" s="154">
        <v>2.4885000000000002</v>
      </c>
      <c r="F1815" s="154" t="s">
        <v>472</v>
      </c>
      <c r="G1815" s="154">
        <v>0.82799999999999996</v>
      </c>
      <c r="H1815" s="154" t="s">
        <v>472</v>
      </c>
      <c r="I1815" s="154" t="s">
        <v>472</v>
      </c>
      <c r="J1815" s="154"/>
    </row>
    <row r="1816" spans="1:10">
      <c r="A1816" s="164">
        <v>28081</v>
      </c>
      <c r="B1816" s="154" t="s">
        <v>472</v>
      </c>
      <c r="C1816" s="154">
        <v>4.0359999999999996</v>
      </c>
      <c r="D1816" s="154">
        <v>2.4430000000000001</v>
      </c>
      <c r="E1816" s="154">
        <v>2.4944999999999999</v>
      </c>
      <c r="F1816" s="154" t="s">
        <v>472</v>
      </c>
      <c r="G1816" s="154">
        <v>0.82750000000000001</v>
      </c>
      <c r="H1816" s="154" t="s">
        <v>472</v>
      </c>
      <c r="I1816" s="154" t="s">
        <v>472</v>
      </c>
      <c r="J1816" s="154"/>
    </row>
    <row r="1817" spans="1:10">
      <c r="A1817" s="164">
        <v>28082</v>
      </c>
      <c r="B1817" s="154" t="s">
        <v>472</v>
      </c>
      <c r="C1817" s="154">
        <v>4.0774999999999997</v>
      </c>
      <c r="D1817" s="154">
        <v>2.4457</v>
      </c>
      <c r="E1817" s="154">
        <v>2.4939999999999998</v>
      </c>
      <c r="F1817" s="154" t="s">
        <v>472</v>
      </c>
      <c r="G1817" s="154">
        <v>0.82850000000000001</v>
      </c>
      <c r="H1817" s="154" t="s">
        <v>472</v>
      </c>
      <c r="I1817" s="154" t="s">
        <v>472</v>
      </c>
      <c r="J1817" s="154"/>
    </row>
    <row r="1818" spans="1:10">
      <c r="A1818" s="164">
        <v>28083</v>
      </c>
      <c r="B1818" s="154" t="s">
        <v>472</v>
      </c>
      <c r="C1818" s="154">
        <v>4.1310000000000002</v>
      </c>
      <c r="D1818" s="154">
        <v>2.4460000000000002</v>
      </c>
      <c r="E1818" s="154">
        <v>2.484</v>
      </c>
      <c r="F1818" s="154" t="s">
        <v>472</v>
      </c>
      <c r="G1818" s="154">
        <v>0.82799999999999996</v>
      </c>
      <c r="H1818" s="154" t="s">
        <v>472</v>
      </c>
      <c r="I1818" s="154" t="s">
        <v>472</v>
      </c>
      <c r="J1818" s="154"/>
    </row>
    <row r="1819" spans="1:10">
      <c r="A1819" s="164">
        <v>28086</v>
      </c>
      <c r="B1819" s="154" t="s">
        <v>472</v>
      </c>
      <c r="C1819" s="154">
        <v>4.0759999999999996</v>
      </c>
      <c r="D1819" s="154">
        <v>2.4361000000000002</v>
      </c>
      <c r="E1819" s="154">
        <v>2.4675000000000002</v>
      </c>
      <c r="F1819" s="154" t="s">
        <v>472</v>
      </c>
      <c r="G1819" s="154">
        <v>0.82399999999999995</v>
      </c>
      <c r="H1819" s="154" t="s">
        <v>472</v>
      </c>
      <c r="I1819" s="154" t="s">
        <v>472</v>
      </c>
      <c r="J1819" s="154"/>
    </row>
    <row r="1820" spans="1:10">
      <c r="A1820" s="164">
        <v>28087</v>
      </c>
      <c r="B1820" s="154" t="s">
        <v>472</v>
      </c>
      <c r="C1820" s="154">
        <v>3.9845000000000002</v>
      </c>
      <c r="D1820" s="154">
        <v>2.4390000000000001</v>
      </c>
      <c r="E1820" s="154">
        <v>2.4470000000000001</v>
      </c>
      <c r="F1820" s="154" t="s">
        <v>472</v>
      </c>
      <c r="G1820" s="154">
        <v>0.82299999999999995</v>
      </c>
      <c r="H1820" s="154" t="s">
        <v>472</v>
      </c>
      <c r="I1820" s="154" t="s">
        <v>472</v>
      </c>
      <c r="J1820" s="154"/>
    </row>
    <row r="1821" spans="1:10">
      <c r="A1821" s="164">
        <v>28088</v>
      </c>
      <c r="B1821" s="154" t="s">
        <v>472</v>
      </c>
      <c r="C1821" s="154">
        <v>4.0179999999999998</v>
      </c>
      <c r="D1821" s="154">
        <v>2.4335</v>
      </c>
      <c r="E1821" s="154">
        <v>2.4525000000000001</v>
      </c>
      <c r="F1821" s="154" t="s">
        <v>472</v>
      </c>
      <c r="G1821" s="154">
        <v>0.82350000000000001</v>
      </c>
      <c r="H1821" s="154" t="s">
        <v>472</v>
      </c>
      <c r="I1821" s="154" t="s">
        <v>472</v>
      </c>
      <c r="J1821" s="154"/>
    </row>
    <row r="1822" spans="1:10">
      <c r="A1822" s="164">
        <v>28089</v>
      </c>
      <c r="B1822" s="154" t="s">
        <v>472</v>
      </c>
      <c r="C1822" s="154">
        <v>4.03</v>
      </c>
      <c r="D1822" s="154">
        <v>2.4460999999999999</v>
      </c>
      <c r="E1822" s="154">
        <v>2.4580000000000002</v>
      </c>
      <c r="F1822" s="154" t="s">
        <v>472</v>
      </c>
      <c r="G1822" s="154">
        <v>0.82850000000000001</v>
      </c>
      <c r="H1822" s="154" t="s">
        <v>472</v>
      </c>
      <c r="I1822" s="154" t="s">
        <v>472</v>
      </c>
      <c r="J1822" s="154"/>
    </row>
    <row r="1823" spans="1:10">
      <c r="A1823" s="164">
        <v>28090</v>
      </c>
      <c r="B1823" s="154" t="s">
        <v>472</v>
      </c>
      <c r="C1823" s="154">
        <v>4.0395000000000003</v>
      </c>
      <c r="D1823" s="154">
        <v>2.4441000000000002</v>
      </c>
      <c r="E1823" s="154">
        <v>2.4420000000000002</v>
      </c>
      <c r="F1823" s="154" t="s">
        <v>472</v>
      </c>
      <c r="G1823" s="154">
        <v>0.82699999999999996</v>
      </c>
      <c r="H1823" s="154" t="s">
        <v>472</v>
      </c>
      <c r="I1823" s="154" t="s">
        <v>472</v>
      </c>
      <c r="J1823" s="154"/>
    </row>
    <row r="1824" spans="1:10">
      <c r="A1824" s="164">
        <v>28093</v>
      </c>
      <c r="B1824" s="154" t="s">
        <v>472</v>
      </c>
      <c r="C1824" s="154">
        <v>4.0190000000000001</v>
      </c>
      <c r="D1824" s="154">
        <v>2.4394</v>
      </c>
      <c r="E1824" s="154">
        <v>2.4125000000000001</v>
      </c>
      <c r="F1824" s="154" t="s">
        <v>472</v>
      </c>
      <c r="G1824" s="154">
        <v>0.82499999999999996</v>
      </c>
      <c r="H1824" s="154" t="s">
        <v>472</v>
      </c>
      <c r="I1824" s="154" t="s">
        <v>472</v>
      </c>
      <c r="J1824" s="154"/>
    </row>
    <row r="1825" spans="1:10">
      <c r="A1825" s="164">
        <v>28094</v>
      </c>
      <c r="B1825" s="154" t="s">
        <v>472</v>
      </c>
      <c r="C1825" s="154">
        <v>4.0309999999999997</v>
      </c>
      <c r="D1825" s="154">
        <v>2.4430000000000001</v>
      </c>
      <c r="E1825" s="154">
        <v>2.3730000000000002</v>
      </c>
      <c r="F1825" s="154" t="s">
        <v>472</v>
      </c>
      <c r="G1825" s="154">
        <v>0.82399999999999995</v>
      </c>
      <c r="H1825" s="154" t="s">
        <v>472</v>
      </c>
      <c r="I1825" s="154" t="s">
        <v>472</v>
      </c>
      <c r="J1825" s="154"/>
    </row>
    <row r="1826" spans="1:10">
      <c r="A1826" s="164">
        <v>28095</v>
      </c>
      <c r="B1826" s="154" t="s">
        <v>472</v>
      </c>
      <c r="C1826" s="154">
        <v>4.0650000000000004</v>
      </c>
      <c r="D1826" s="154">
        <v>2.4483000000000001</v>
      </c>
      <c r="E1826" s="154">
        <v>2.359</v>
      </c>
      <c r="F1826" s="154" t="s">
        <v>472</v>
      </c>
      <c r="G1826" s="154">
        <v>0.82450000000000001</v>
      </c>
      <c r="H1826" s="154" t="s">
        <v>472</v>
      </c>
      <c r="I1826" s="154" t="s">
        <v>472</v>
      </c>
      <c r="J1826" s="154"/>
    </row>
    <row r="1827" spans="1:10">
      <c r="A1827" s="164">
        <v>28096</v>
      </c>
      <c r="B1827" s="154" t="s">
        <v>472</v>
      </c>
      <c r="C1827" s="154">
        <v>4.0945</v>
      </c>
      <c r="D1827" s="154">
        <v>2.4567999999999999</v>
      </c>
      <c r="E1827" s="154">
        <v>2.3769999999999998</v>
      </c>
      <c r="F1827" s="154" t="s">
        <v>472</v>
      </c>
      <c r="G1827" s="154">
        <v>0.82750000000000001</v>
      </c>
      <c r="H1827" s="154" t="s">
        <v>472</v>
      </c>
      <c r="I1827" s="154" t="s">
        <v>472</v>
      </c>
      <c r="J1827" s="154"/>
    </row>
    <row r="1828" spans="1:10">
      <c r="A1828" s="164">
        <v>28097</v>
      </c>
      <c r="B1828" s="154" t="s">
        <v>472</v>
      </c>
      <c r="C1828" s="154">
        <v>4.08</v>
      </c>
      <c r="D1828" s="154">
        <v>2.4535</v>
      </c>
      <c r="E1828" s="154">
        <v>2.3940000000000001</v>
      </c>
      <c r="F1828" s="154" t="s">
        <v>472</v>
      </c>
      <c r="G1828" s="154">
        <v>0.82399999999999995</v>
      </c>
      <c r="H1828" s="154" t="s">
        <v>472</v>
      </c>
      <c r="I1828" s="154" t="s">
        <v>472</v>
      </c>
      <c r="J1828" s="154"/>
    </row>
    <row r="1829" spans="1:10">
      <c r="A1829" s="164">
        <v>28100</v>
      </c>
      <c r="B1829" s="154" t="s">
        <v>472</v>
      </c>
      <c r="C1829" s="154">
        <v>4.0545</v>
      </c>
      <c r="D1829" s="154">
        <v>2.4478</v>
      </c>
      <c r="E1829" s="154">
        <v>2.3839999999999999</v>
      </c>
      <c r="F1829" s="154" t="s">
        <v>472</v>
      </c>
      <c r="G1829" s="154">
        <v>0.82350000000000001</v>
      </c>
      <c r="H1829" s="154" t="s">
        <v>472</v>
      </c>
      <c r="I1829" s="154" t="s">
        <v>472</v>
      </c>
      <c r="J1829" s="154"/>
    </row>
    <row r="1830" spans="1:10">
      <c r="A1830" s="164">
        <v>28101</v>
      </c>
      <c r="B1830" s="154" t="s">
        <v>472</v>
      </c>
      <c r="C1830" s="154">
        <v>4.0465</v>
      </c>
      <c r="D1830" s="154">
        <v>2.4441999999999999</v>
      </c>
      <c r="E1830" s="154">
        <v>2.379</v>
      </c>
      <c r="F1830" s="154" t="s">
        <v>472</v>
      </c>
      <c r="G1830" s="154">
        <v>0.82399999999999995</v>
      </c>
      <c r="H1830" s="154" t="s">
        <v>472</v>
      </c>
      <c r="I1830" s="154" t="s">
        <v>472</v>
      </c>
      <c r="J1830" s="154"/>
    </row>
    <row r="1831" spans="1:10">
      <c r="A1831" s="164">
        <v>28102</v>
      </c>
      <c r="B1831" s="154" t="s">
        <v>472</v>
      </c>
      <c r="C1831" s="154">
        <v>4.0880000000000001</v>
      </c>
      <c r="D1831" s="154">
        <v>2.4515000000000002</v>
      </c>
      <c r="E1831" s="154">
        <v>2.3940000000000001</v>
      </c>
      <c r="F1831" s="154" t="s">
        <v>472</v>
      </c>
      <c r="G1831" s="154">
        <v>0.82750000000000001</v>
      </c>
      <c r="H1831" s="154" t="s">
        <v>472</v>
      </c>
      <c r="I1831" s="154" t="s">
        <v>472</v>
      </c>
      <c r="J1831" s="154"/>
    </row>
    <row r="1832" spans="1:10">
      <c r="A1832" s="164">
        <v>28103</v>
      </c>
      <c r="B1832" s="154" t="s">
        <v>472</v>
      </c>
      <c r="C1832" s="154">
        <v>4.1044999999999998</v>
      </c>
      <c r="D1832" s="154">
        <v>2.4535</v>
      </c>
      <c r="E1832" s="154">
        <v>2.3929999999999998</v>
      </c>
      <c r="F1832" s="154" t="s">
        <v>472</v>
      </c>
      <c r="G1832" s="154">
        <v>0.82899999999999996</v>
      </c>
      <c r="H1832" s="154" t="s">
        <v>472</v>
      </c>
      <c r="I1832" s="154" t="s">
        <v>472</v>
      </c>
      <c r="J1832" s="154"/>
    </row>
    <row r="1833" spans="1:10">
      <c r="A1833" s="164">
        <v>28104</v>
      </c>
      <c r="B1833" s="154" t="s">
        <v>472</v>
      </c>
      <c r="C1833" s="154">
        <v>4.0919999999999996</v>
      </c>
      <c r="D1833" s="154">
        <v>2.4512</v>
      </c>
      <c r="E1833" s="154">
        <v>2.3959999999999999</v>
      </c>
      <c r="F1833" s="154" t="s">
        <v>472</v>
      </c>
      <c r="G1833" s="154">
        <v>0.83099999999999996</v>
      </c>
      <c r="H1833" s="154" t="s">
        <v>472</v>
      </c>
      <c r="I1833" s="154" t="s">
        <v>472</v>
      </c>
      <c r="J1833" s="154"/>
    </row>
    <row r="1834" spans="1:10">
      <c r="A1834" s="164">
        <v>28107</v>
      </c>
      <c r="B1834" s="154" t="s">
        <v>472</v>
      </c>
      <c r="C1834" s="154">
        <v>4.1050000000000004</v>
      </c>
      <c r="D1834" s="154">
        <v>2.4521999999999999</v>
      </c>
      <c r="E1834" s="154">
        <v>2.3955000000000002</v>
      </c>
      <c r="F1834" s="154" t="s">
        <v>472</v>
      </c>
      <c r="G1834" s="154">
        <v>0.83299999999999996</v>
      </c>
      <c r="H1834" s="154" t="s">
        <v>472</v>
      </c>
      <c r="I1834" s="154" t="s">
        <v>472</v>
      </c>
      <c r="J1834" s="154"/>
    </row>
    <row r="1835" spans="1:10">
      <c r="A1835" s="164">
        <v>28108</v>
      </c>
      <c r="B1835" s="154" t="s">
        <v>472</v>
      </c>
      <c r="C1835" s="154">
        <v>4.1455000000000002</v>
      </c>
      <c r="D1835" s="154">
        <v>2.4544999999999999</v>
      </c>
      <c r="E1835" s="154">
        <v>2.4055</v>
      </c>
      <c r="F1835" s="154" t="s">
        <v>472</v>
      </c>
      <c r="G1835" s="154">
        <v>0.83150000000000002</v>
      </c>
      <c r="H1835" s="154" t="s">
        <v>472</v>
      </c>
      <c r="I1835" s="154" t="s">
        <v>472</v>
      </c>
      <c r="J1835" s="154"/>
    </row>
    <row r="1836" spans="1:10">
      <c r="A1836" s="164">
        <v>28109</v>
      </c>
      <c r="B1836" s="154" t="s">
        <v>472</v>
      </c>
      <c r="C1836" s="154">
        <v>4.1345000000000001</v>
      </c>
      <c r="D1836" s="154">
        <v>2.4561999999999999</v>
      </c>
      <c r="E1836" s="154">
        <v>2.4175</v>
      </c>
      <c r="F1836" s="154" t="s">
        <v>472</v>
      </c>
      <c r="G1836" s="154">
        <v>0.83399999999999996</v>
      </c>
      <c r="H1836" s="154" t="s">
        <v>472</v>
      </c>
      <c r="I1836" s="154" t="s">
        <v>472</v>
      </c>
      <c r="J1836" s="154"/>
    </row>
    <row r="1837" spans="1:10">
      <c r="A1837" s="164">
        <v>28110</v>
      </c>
      <c r="B1837" s="154" t="s">
        <v>472</v>
      </c>
      <c r="C1837" s="154">
        <v>4.0834999999999999</v>
      </c>
      <c r="D1837" s="154">
        <v>2.4529999999999998</v>
      </c>
      <c r="E1837" s="154">
        <v>2.4115000000000002</v>
      </c>
      <c r="F1837" s="154" t="s">
        <v>472</v>
      </c>
      <c r="G1837" s="154">
        <v>0.83199999999999996</v>
      </c>
      <c r="H1837" s="154" t="s">
        <v>472</v>
      </c>
      <c r="I1837" s="154" t="s">
        <v>472</v>
      </c>
      <c r="J1837" s="154"/>
    </row>
    <row r="1838" spans="1:10">
      <c r="A1838" s="164">
        <v>28111</v>
      </c>
      <c r="B1838" s="154" t="s">
        <v>472</v>
      </c>
      <c r="C1838" s="154">
        <v>4.0895000000000001</v>
      </c>
      <c r="D1838" s="154">
        <v>2.4525999999999999</v>
      </c>
      <c r="E1838" s="154">
        <v>2.4154999999999998</v>
      </c>
      <c r="F1838" s="154" t="s">
        <v>472</v>
      </c>
      <c r="G1838" s="154">
        <v>0.83150000000000002</v>
      </c>
      <c r="H1838" s="154" t="s">
        <v>472</v>
      </c>
      <c r="I1838" s="154" t="s">
        <v>472</v>
      </c>
      <c r="J1838" s="154"/>
    </row>
    <row r="1839" spans="1:10">
      <c r="A1839" s="164">
        <v>28114</v>
      </c>
      <c r="B1839" s="154" t="s">
        <v>472</v>
      </c>
      <c r="C1839" s="154">
        <v>4.0999999999999996</v>
      </c>
      <c r="D1839" s="154">
        <v>2.4493999999999998</v>
      </c>
      <c r="E1839" s="154">
        <v>2.4224999999999999</v>
      </c>
      <c r="F1839" s="154" t="s">
        <v>472</v>
      </c>
      <c r="G1839" s="154">
        <v>0.83299999999999996</v>
      </c>
      <c r="H1839" s="154" t="s">
        <v>472</v>
      </c>
      <c r="I1839" s="154" t="s">
        <v>472</v>
      </c>
      <c r="J1839" s="154"/>
    </row>
    <row r="1840" spans="1:10">
      <c r="A1840" s="164">
        <v>28115</v>
      </c>
      <c r="B1840" s="154" t="s">
        <v>472</v>
      </c>
      <c r="C1840" s="154">
        <v>4.1154999999999999</v>
      </c>
      <c r="D1840" s="154">
        <v>2.4455</v>
      </c>
      <c r="E1840" s="154">
        <v>2.4039999999999999</v>
      </c>
      <c r="F1840" s="154" t="s">
        <v>472</v>
      </c>
      <c r="G1840" s="154">
        <v>0.82750000000000001</v>
      </c>
      <c r="H1840" s="154" t="s">
        <v>472</v>
      </c>
      <c r="I1840" s="154" t="s">
        <v>472</v>
      </c>
      <c r="J1840" s="154"/>
    </row>
    <row r="1841" spans="1:10">
      <c r="A1841" s="164">
        <v>28116</v>
      </c>
      <c r="B1841" s="154" t="s">
        <v>472</v>
      </c>
      <c r="C1841" s="154">
        <v>4.0960000000000001</v>
      </c>
      <c r="D1841" s="154">
        <v>2.4340000000000002</v>
      </c>
      <c r="E1841" s="154">
        <v>2.3925000000000001</v>
      </c>
      <c r="F1841" s="154" t="s">
        <v>472</v>
      </c>
      <c r="G1841" s="154">
        <v>0.82899999999999996</v>
      </c>
      <c r="H1841" s="154" t="s">
        <v>472</v>
      </c>
      <c r="I1841" s="154" t="s">
        <v>472</v>
      </c>
      <c r="J1841" s="154"/>
    </row>
    <row r="1842" spans="1:10">
      <c r="A1842" s="164">
        <v>28117</v>
      </c>
      <c r="B1842" s="154" t="s">
        <v>472</v>
      </c>
      <c r="C1842" s="154">
        <v>4.1284999999999998</v>
      </c>
      <c r="D1842" s="154">
        <v>2.4464999999999999</v>
      </c>
      <c r="E1842" s="154">
        <v>2.4089999999999998</v>
      </c>
      <c r="F1842" s="154" t="s">
        <v>472</v>
      </c>
      <c r="G1842" s="154">
        <v>0.83299999999999996</v>
      </c>
      <c r="H1842" s="154" t="s">
        <v>472</v>
      </c>
      <c r="I1842" s="154" t="s">
        <v>472</v>
      </c>
      <c r="J1842" s="154"/>
    </row>
    <row r="1843" spans="1:10">
      <c r="A1843" s="164">
        <v>28118</v>
      </c>
      <c r="B1843" s="154" t="s">
        <v>472</v>
      </c>
      <c r="C1843" s="154">
        <v>4.1284999999999998</v>
      </c>
      <c r="D1843" s="154">
        <v>2.448</v>
      </c>
      <c r="E1843" s="154">
        <v>2.4159999999999999</v>
      </c>
      <c r="F1843" s="154" t="s">
        <v>472</v>
      </c>
      <c r="G1843" s="154">
        <v>0.83399999999999996</v>
      </c>
      <c r="H1843" s="154" t="s">
        <v>472</v>
      </c>
      <c r="I1843" s="154" t="s">
        <v>472</v>
      </c>
      <c r="J1843" s="154"/>
    </row>
    <row r="1844" spans="1:10">
      <c r="A1844" s="164">
        <v>28121</v>
      </c>
      <c r="B1844" s="154" t="s">
        <v>472</v>
      </c>
      <c r="C1844" s="154">
        <v>4.1280000000000001</v>
      </c>
      <c r="D1844" s="154">
        <v>2.4449999999999998</v>
      </c>
      <c r="E1844" s="154">
        <v>2.4115000000000002</v>
      </c>
      <c r="F1844" s="154" t="s">
        <v>472</v>
      </c>
      <c r="G1844" s="154">
        <v>0.83450000000000002</v>
      </c>
      <c r="H1844" s="154" t="s">
        <v>472</v>
      </c>
      <c r="I1844" s="154" t="s">
        <v>472</v>
      </c>
      <c r="J1844" s="154"/>
    </row>
    <row r="1845" spans="1:10">
      <c r="A1845" s="164">
        <v>28122</v>
      </c>
      <c r="B1845" s="154" t="s">
        <v>472</v>
      </c>
      <c r="C1845" s="154">
        <v>4.1420000000000003</v>
      </c>
      <c r="D1845" s="154">
        <v>2.4424999999999999</v>
      </c>
      <c r="E1845" s="154">
        <v>2.41</v>
      </c>
      <c r="F1845" s="154" t="s">
        <v>472</v>
      </c>
      <c r="G1845" s="154">
        <v>0.83599999999999997</v>
      </c>
      <c r="H1845" s="154" t="s">
        <v>472</v>
      </c>
      <c r="I1845" s="154" t="s">
        <v>472</v>
      </c>
      <c r="J1845" s="154"/>
    </row>
    <row r="1846" spans="1:10">
      <c r="A1846" s="164">
        <v>28123</v>
      </c>
      <c r="B1846" s="154" t="s">
        <v>472</v>
      </c>
      <c r="C1846" s="154">
        <v>4.1595000000000004</v>
      </c>
      <c r="D1846" s="154">
        <v>2.4510000000000001</v>
      </c>
      <c r="E1846" s="154">
        <v>2.4220000000000002</v>
      </c>
      <c r="F1846" s="154" t="s">
        <v>472</v>
      </c>
      <c r="G1846" s="154">
        <v>0.83650000000000002</v>
      </c>
      <c r="H1846" s="154" t="s">
        <v>472</v>
      </c>
      <c r="I1846" s="154" t="s">
        <v>472</v>
      </c>
      <c r="J1846" s="154"/>
    </row>
    <row r="1847" spans="1:10">
      <c r="A1847" s="164">
        <v>28124</v>
      </c>
      <c r="B1847" s="154" t="s">
        <v>472</v>
      </c>
      <c r="C1847" s="154">
        <v>4.1580000000000004</v>
      </c>
      <c r="D1847" s="154">
        <v>2.4435000000000002</v>
      </c>
      <c r="E1847" s="154">
        <v>2.4135</v>
      </c>
      <c r="F1847" s="154" t="s">
        <v>472</v>
      </c>
      <c r="G1847" s="154">
        <v>0.83499999999999996</v>
      </c>
      <c r="H1847" s="154" t="s">
        <v>472</v>
      </c>
      <c r="I1847" s="154" t="s">
        <v>472</v>
      </c>
      <c r="J1847" s="154"/>
    </row>
    <row r="1848" spans="1:10">
      <c r="A1848" s="164">
        <v>28125</v>
      </c>
      <c r="B1848" s="154" t="s">
        <v>472</v>
      </c>
      <c r="C1848" s="154">
        <v>4.1684999999999999</v>
      </c>
      <c r="D1848" s="154">
        <v>2.4489999999999998</v>
      </c>
      <c r="E1848" s="154">
        <v>2.423</v>
      </c>
      <c r="F1848" s="154" t="s">
        <v>472</v>
      </c>
      <c r="G1848" s="154">
        <v>0.83550000000000002</v>
      </c>
      <c r="H1848" s="154" t="s">
        <v>472</v>
      </c>
      <c r="I1848" s="154" t="s">
        <v>472</v>
      </c>
      <c r="J1848" s="154"/>
    </row>
    <row r="1849" spans="1:10">
      <c r="A1849" s="164">
        <v>28128</v>
      </c>
      <c r="B1849" s="154" t="s">
        <v>472</v>
      </c>
      <c r="C1849" s="154">
        <v>4.1580000000000004</v>
      </c>
      <c r="D1849" s="154">
        <v>2.4432999999999998</v>
      </c>
      <c r="E1849" s="154">
        <v>2.4195000000000002</v>
      </c>
      <c r="F1849" s="154" t="s">
        <v>472</v>
      </c>
      <c r="G1849" s="154">
        <v>0.83299999999999996</v>
      </c>
      <c r="H1849" s="154" t="s">
        <v>472</v>
      </c>
      <c r="I1849" s="154" t="s">
        <v>472</v>
      </c>
      <c r="J1849" s="154"/>
    </row>
    <row r="1850" spans="1:10">
      <c r="A1850" s="164">
        <v>28129</v>
      </c>
      <c r="B1850" s="154" t="s">
        <v>472</v>
      </c>
      <c r="C1850" s="154">
        <v>4.16</v>
      </c>
      <c r="D1850" s="154">
        <v>2.4403999999999999</v>
      </c>
      <c r="E1850" s="154">
        <v>2.4234999999999998</v>
      </c>
      <c r="F1850" s="154" t="s">
        <v>472</v>
      </c>
      <c r="G1850" s="154">
        <v>0.83650000000000002</v>
      </c>
      <c r="H1850" s="154" t="s">
        <v>472</v>
      </c>
      <c r="I1850" s="154" t="s">
        <v>472</v>
      </c>
      <c r="J1850" s="154"/>
    </row>
    <row r="1851" spans="1:10">
      <c r="A1851" s="164">
        <v>28130</v>
      </c>
      <c r="B1851" s="154" t="s">
        <v>472</v>
      </c>
      <c r="C1851" s="154">
        <v>4.1870000000000003</v>
      </c>
      <c r="D1851" s="154">
        <v>2.4470999999999998</v>
      </c>
      <c r="E1851" s="154">
        <v>2.4409999999999998</v>
      </c>
      <c r="F1851" s="154" t="s">
        <v>472</v>
      </c>
      <c r="G1851" s="154">
        <v>0.83699999999999997</v>
      </c>
      <c r="H1851" s="154" t="s">
        <v>472</v>
      </c>
      <c r="I1851" s="154" t="s">
        <v>472</v>
      </c>
      <c r="J1851" s="154"/>
    </row>
    <row r="1852" spans="1:10">
      <c r="A1852" s="164">
        <v>28131</v>
      </c>
      <c r="B1852" s="154" t="s">
        <v>472</v>
      </c>
      <c r="C1852" s="154">
        <v>4.1959999999999997</v>
      </c>
      <c r="D1852" s="154">
        <v>2.4550000000000001</v>
      </c>
      <c r="E1852" s="154">
        <v>2.4455</v>
      </c>
      <c r="F1852" s="154" t="s">
        <v>472</v>
      </c>
      <c r="G1852" s="154">
        <v>0.83850000000000002</v>
      </c>
      <c r="H1852" s="154" t="s">
        <v>472</v>
      </c>
      <c r="I1852" s="154" t="s">
        <v>472</v>
      </c>
      <c r="J1852" s="154"/>
    </row>
    <row r="1853" spans="1:10">
      <c r="A1853" s="164">
        <v>28132</v>
      </c>
      <c r="B1853" s="154" t="s">
        <v>472</v>
      </c>
      <c r="C1853" s="154">
        <v>4.1885000000000003</v>
      </c>
      <c r="D1853" s="154">
        <v>2.4567999999999999</v>
      </c>
      <c r="E1853" s="154">
        <v>2.4510000000000001</v>
      </c>
      <c r="F1853" s="154" t="s">
        <v>472</v>
      </c>
      <c r="G1853" s="154">
        <v>0.83899999999999997</v>
      </c>
      <c r="H1853" s="154" t="s">
        <v>472</v>
      </c>
      <c r="I1853" s="154" t="s">
        <v>472</v>
      </c>
      <c r="J1853" s="154"/>
    </row>
    <row r="1854" spans="1:10">
      <c r="A1854" s="164">
        <v>28135</v>
      </c>
      <c r="B1854" s="154" t="s">
        <v>472</v>
      </c>
      <c r="C1854" s="154">
        <v>4.2320000000000002</v>
      </c>
      <c r="D1854" s="154">
        <v>2.4769999999999999</v>
      </c>
      <c r="E1854" s="154">
        <v>2.4544999999999999</v>
      </c>
      <c r="F1854" s="154" t="s">
        <v>472</v>
      </c>
      <c r="G1854" s="154">
        <v>0.84650000000000003</v>
      </c>
      <c r="H1854" s="154" t="s">
        <v>472</v>
      </c>
      <c r="I1854" s="154" t="s">
        <v>472</v>
      </c>
      <c r="J1854" s="154"/>
    </row>
    <row r="1855" spans="1:10">
      <c r="A1855" s="164">
        <v>28136</v>
      </c>
      <c r="B1855" s="154" t="s">
        <v>472</v>
      </c>
      <c r="C1855" s="154">
        <v>4.2824999999999998</v>
      </c>
      <c r="D1855" s="154">
        <v>2.4832999999999998</v>
      </c>
      <c r="E1855" s="154">
        <v>2.4584999999999999</v>
      </c>
      <c r="F1855" s="154" t="s">
        <v>472</v>
      </c>
      <c r="G1855" s="154">
        <v>0.84850000000000003</v>
      </c>
      <c r="H1855" s="154" t="s">
        <v>472</v>
      </c>
      <c r="I1855" s="154" t="s">
        <v>472</v>
      </c>
      <c r="J1855" s="154"/>
    </row>
    <row r="1856" spans="1:10">
      <c r="A1856" s="164">
        <v>28137</v>
      </c>
      <c r="B1856" s="154" t="s">
        <v>472</v>
      </c>
      <c r="C1856" s="154">
        <v>4.2270000000000003</v>
      </c>
      <c r="D1856" s="154">
        <v>2.4765000000000001</v>
      </c>
      <c r="E1856" s="154">
        <v>2.4595000000000002</v>
      </c>
      <c r="F1856" s="154" t="s">
        <v>472</v>
      </c>
      <c r="G1856" s="154">
        <v>0.84699999999999998</v>
      </c>
      <c r="H1856" s="154" t="s">
        <v>472</v>
      </c>
      <c r="I1856" s="154" t="s">
        <v>472</v>
      </c>
      <c r="J1856" s="154"/>
    </row>
    <row r="1857" spans="1:10">
      <c r="A1857" s="164">
        <v>28138</v>
      </c>
      <c r="B1857" s="154" t="s">
        <v>472</v>
      </c>
      <c r="C1857" s="154">
        <v>4.2285000000000004</v>
      </c>
      <c r="D1857" s="154">
        <v>2.4771000000000001</v>
      </c>
      <c r="E1857" s="154">
        <v>2.4595000000000002</v>
      </c>
      <c r="F1857" s="154" t="s">
        <v>472</v>
      </c>
      <c r="G1857" s="154">
        <v>0.84699999999999998</v>
      </c>
      <c r="H1857" s="154" t="s">
        <v>472</v>
      </c>
      <c r="I1857" s="154" t="s">
        <v>472</v>
      </c>
      <c r="J1857" s="154"/>
    </row>
    <row r="1858" spans="1:10">
      <c r="A1858" s="164">
        <v>28139</v>
      </c>
      <c r="B1858" s="154" t="s">
        <v>472</v>
      </c>
      <c r="C1858" s="154">
        <v>4.2620000000000005</v>
      </c>
      <c r="D1858" s="154">
        <v>2.4904999999999999</v>
      </c>
      <c r="E1858" s="154">
        <v>2.4729999999999999</v>
      </c>
      <c r="F1858" s="154" t="s">
        <v>472</v>
      </c>
      <c r="G1858" s="154">
        <v>0.85250000000000004</v>
      </c>
      <c r="H1858" s="154" t="s">
        <v>472</v>
      </c>
      <c r="I1858" s="154" t="s">
        <v>472</v>
      </c>
      <c r="J1858" s="154"/>
    </row>
    <row r="1859" spans="1:10">
      <c r="A1859" s="164">
        <v>28142</v>
      </c>
      <c r="B1859" s="154" t="s">
        <v>472</v>
      </c>
      <c r="C1859" s="154">
        <v>4.2705000000000002</v>
      </c>
      <c r="D1859" s="154">
        <v>2.4937</v>
      </c>
      <c r="E1859" s="154">
        <v>2.4699999999999998</v>
      </c>
      <c r="F1859" s="154" t="s">
        <v>472</v>
      </c>
      <c r="G1859" s="154">
        <v>0.85450000000000004</v>
      </c>
      <c r="H1859" s="154" t="s">
        <v>472</v>
      </c>
      <c r="I1859" s="154" t="s">
        <v>472</v>
      </c>
      <c r="J1859" s="154"/>
    </row>
    <row r="1860" spans="1:10">
      <c r="A1860" s="164">
        <v>28143</v>
      </c>
      <c r="B1860" s="154" t="s">
        <v>472</v>
      </c>
      <c r="C1860" s="154">
        <v>4.2755000000000001</v>
      </c>
      <c r="D1860" s="154">
        <v>2.4925000000000002</v>
      </c>
      <c r="E1860" s="154">
        <v>2.4590000000000001</v>
      </c>
      <c r="F1860" s="154" t="s">
        <v>472</v>
      </c>
      <c r="G1860" s="154">
        <v>0.85550000000000004</v>
      </c>
      <c r="H1860" s="154" t="s">
        <v>472</v>
      </c>
      <c r="I1860" s="154" t="s">
        <v>472</v>
      </c>
      <c r="J1860" s="154"/>
    </row>
    <row r="1861" spans="1:10">
      <c r="A1861" s="164">
        <v>28144</v>
      </c>
      <c r="B1861" s="154" t="s">
        <v>472</v>
      </c>
      <c r="C1861" s="154">
        <v>4.3034999999999997</v>
      </c>
      <c r="D1861" s="154">
        <v>2.5051999999999999</v>
      </c>
      <c r="E1861" s="154">
        <v>2.4735</v>
      </c>
      <c r="F1861" s="154" t="s">
        <v>472</v>
      </c>
      <c r="G1861" s="154">
        <v>0.86599999999999999</v>
      </c>
      <c r="H1861" s="154" t="s">
        <v>472</v>
      </c>
      <c r="I1861" s="154" t="s">
        <v>472</v>
      </c>
      <c r="J1861" s="154"/>
    </row>
    <row r="1862" spans="1:10">
      <c r="A1862" s="164">
        <v>28145</v>
      </c>
      <c r="B1862" s="154" t="s">
        <v>472</v>
      </c>
      <c r="C1862" s="154">
        <v>4.2975000000000003</v>
      </c>
      <c r="D1862" s="154">
        <v>2.504</v>
      </c>
      <c r="E1862" s="154">
        <v>2.4975000000000001</v>
      </c>
      <c r="F1862" s="154" t="s">
        <v>472</v>
      </c>
      <c r="G1862" s="154">
        <v>0.86250000000000004</v>
      </c>
      <c r="H1862" s="154" t="s">
        <v>472</v>
      </c>
      <c r="I1862" s="154" t="s">
        <v>472</v>
      </c>
      <c r="J1862" s="154"/>
    </row>
    <row r="1863" spans="1:10">
      <c r="A1863" s="164">
        <v>28146</v>
      </c>
      <c r="B1863" s="154" t="s">
        <v>472</v>
      </c>
      <c r="C1863" s="154">
        <v>4.2880000000000003</v>
      </c>
      <c r="D1863" s="154">
        <v>2.4996999999999998</v>
      </c>
      <c r="E1863" s="154">
        <v>2.4735</v>
      </c>
      <c r="F1863" s="154" t="s">
        <v>472</v>
      </c>
      <c r="G1863" s="154">
        <v>0.86099999999999999</v>
      </c>
      <c r="H1863" s="154" t="s">
        <v>472</v>
      </c>
      <c r="I1863" s="154" t="s">
        <v>472</v>
      </c>
      <c r="J1863" s="154"/>
    </row>
    <row r="1864" spans="1:10">
      <c r="A1864" s="164">
        <v>28149</v>
      </c>
      <c r="B1864" s="154" t="s">
        <v>472</v>
      </c>
      <c r="C1864" s="154">
        <v>4.3004999999999995</v>
      </c>
      <c r="D1864" s="154">
        <v>2.5045000000000002</v>
      </c>
      <c r="E1864" s="154">
        <v>2.4775</v>
      </c>
      <c r="F1864" s="154" t="s">
        <v>472</v>
      </c>
      <c r="G1864" s="154">
        <v>0.86050000000000004</v>
      </c>
      <c r="H1864" s="154" t="s">
        <v>472</v>
      </c>
      <c r="I1864" s="154" t="s">
        <v>472</v>
      </c>
      <c r="J1864" s="154"/>
    </row>
    <row r="1865" spans="1:10">
      <c r="A1865" s="164">
        <v>28150</v>
      </c>
      <c r="B1865" s="154" t="s">
        <v>472</v>
      </c>
      <c r="C1865" s="154">
        <v>4.3310000000000004</v>
      </c>
      <c r="D1865" s="154">
        <v>2.52</v>
      </c>
      <c r="E1865" s="154">
        <v>2.4895</v>
      </c>
      <c r="F1865" s="154" t="s">
        <v>472</v>
      </c>
      <c r="G1865" s="154">
        <v>0.87050000000000005</v>
      </c>
      <c r="H1865" s="154" t="s">
        <v>472</v>
      </c>
      <c r="I1865" s="154" t="s">
        <v>472</v>
      </c>
      <c r="J1865" s="154"/>
    </row>
    <row r="1866" spans="1:10">
      <c r="A1866" s="164">
        <v>28151</v>
      </c>
      <c r="B1866" s="154" t="s">
        <v>472</v>
      </c>
      <c r="C1866" s="154">
        <v>4.3419999999999996</v>
      </c>
      <c r="D1866" s="154">
        <v>2.5255000000000001</v>
      </c>
      <c r="E1866" s="154">
        <v>2.4910000000000001</v>
      </c>
      <c r="F1866" s="154" t="s">
        <v>472</v>
      </c>
      <c r="G1866" s="154">
        <v>0.87649999999999995</v>
      </c>
      <c r="H1866" s="154" t="s">
        <v>472</v>
      </c>
      <c r="I1866" s="154" t="s">
        <v>472</v>
      </c>
      <c r="J1866" s="154"/>
    </row>
    <row r="1867" spans="1:10">
      <c r="A1867" s="164">
        <v>28152</v>
      </c>
      <c r="B1867" s="154" t="s">
        <v>472</v>
      </c>
      <c r="C1867" s="154">
        <v>4.3360000000000003</v>
      </c>
      <c r="D1867" s="154">
        <v>2.5247000000000002</v>
      </c>
      <c r="E1867" s="154">
        <v>2.476</v>
      </c>
      <c r="F1867" s="154" t="s">
        <v>472</v>
      </c>
      <c r="G1867" s="154">
        <v>0.875</v>
      </c>
      <c r="H1867" s="154" t="s">
        <v>472</v>
      </c>
      <c r="I1867" s="154" t="s">
        <v>472</v>
      </c>
      <c r="J1867" s="154"/>
    </row>
    <row r="1868" spans="1:10">
      <c r="A1868" s="164">
        <v>28153</v>
      </c>
      <c r="B1868" s="154" t="s">
        <v>472</v>
      </c>
      <c r="C1868" s="154">
        <v>4.3220000000000001</v>
      </c>
      <c r="D1868" s="154">
        <v>2.5190999999999999</v>
      </c>
      <c r="E1868" s="154">
        <v>2.4550000000000001</v>
      </c>
      <c r="F1868" s="154" t="s">
        <v>472</v>
      </c>
      <c r="G1868" s="154">
        <v>0.87050000000000005</v>
      </c>
      <c r="H1868" s="154" t="s">
        <v>472</v>
      </c>
      <c r="I1868" s="154" t="s">
        <v>472</v>
      </c>
      <c r="J1868" s="154"/>
    </row>
    <row r="1869" spans="1:10">
      <c r="A1869" s="164">
        <v>28156</v>
      </c>
      <c r="B1869" s="154" t="s">
        <v>472</v>
      </c>
      <c r="C1869" s="154">
        <v>4.3140000000000001</v>
      </c>
      <c r="D1869" s="154">
        <v>2.5167999999999999</v>
      </c>
      <c r="E1869" s="154">
        <v>2.4609999999999999</v>
      </c>
      <c r="F1869" s="154" t="s">
        <v>472</v>
      </c>
      <c r="G1869" s="154">
        <v>0.873</v>
      </c>
      <c r="H1869" s="154" t="s">
        <v>472</v>
      </c>
      <c r="I1869" s="154" t="s">
        <v>472</v>
      </c>
      <c r="J1869" s="154"/>
    </row>
    <row r="1870" spans="1:10">
      <c r="A1870" s="164">
        <v>28157</v>
      </c>
      <c r="B1870" s="154" t="s">
        <v>472</v>
      </c>
      <c r="C1870" s="154">
        <v>4.3014999999999999</v>
      </c>
      <c r="D1870" s="154">
        <v>2.5076000000000001</v>
      </c>
      <c r="E1870" s="154">
        <v>2.4544999999999999</v>
      </c>
      <c r="F1870" s="154" t="s">
        <v>472</v>
      </c>
      <c r="G1870" s="154">
        <v>0.87050000000000005</v>
      </c>
      <c r="H1870" s="154" t="s">
        <v>472</v>
      </c>
      <c r="I1870" s="154" t="s">
        <v>472</v>
      </c>
      <c r="J1870" s="154"/>
    </row>
    <row r="1871" spans="1:10">
      <c r="A1871" s="164">
        <v>28158</v>
      </c>
      <c r="B1871" s="154" t="s">
        <v>472</v>
      </c>
      <c r="C1871" s="154">
        <v>4.3164999999999996</v>
      </c>
      <c r="D1871" s="154">
        <v>2.5146999999999999</v>
      </c>
      <c r="E1871" s="154">
        <v>2.452</v>
      </c>
      <c r="F1871" s="154" t="s">
        <v>472</v>
      </c>
      <c r="G1871" s="154">
        <v>0.87350000000000005</v>
      </c>
      <c r="H1871" s="154" t="s">
        <v>472</v>
      </c>
      <c r="I1871" s="154" t="s">
        <v>472</v>
      </c>
      <c r="J1871" s="154"/>
    </row>
    <row r="1872" spans="1:10">
      <c r="A1872" s="164">
        <v>28159</v>
      </c>
      <c r="B1872" s="154" t="s">
        <v>472</v>
      </c>
      <c r="C1872" s="154">
        <v>4.32</v>
      </c>
      <c r="D1872" s="154">
        <v>2.5181</v>
      </c>
      <c r="E1872" s="154">
        <v>2.4634999999999998</v>
      </c>
      <c r="F1872" s="154" t="s">
        <v>472</v>
      </c>
      <c r="G1872" s="154">
        <v>0.87350000000000005</v>
      </c>
      <c r="H1872" s="154" t="s">
        <v>472</v>
      </c>
      <c r="I1872" s="154" t="s">
        <v>472</v>
      </c>
      <c r="J1872" s="154"/>
    </row>
    <row r="1873" spans="1:10">
      <c r="A1873" s="164">
        <v>28160</v>
      </c>
      <c r="B1873" s="154" t="s">
        <v>472</v>
      </c>
      <c r="C1873" s="154">
        <v>4.3049999999999997</v>
      </c>
      <c r="D1873" s="154">
        <v>2.5114000000000001</v>
      </c>
      <c r="E1873" s="154">
        <v>2.4569999999999999</v>
      </c>
      <c r="F1873" s="154" t="s">
        <v>472</v>
      </c>
      <c r="G1873" s="154">
        <v>0.871</v>
      </c>
      <c r="H1873" s="154" t="s">
        <v>472</v>
      </c>
      <c r="I1873" s="154" t="s">
        <v>472</v>
      </c>
      <c r="J1873" s="154"/>
    </row>
    <row r="1874" spans="1:10">
      <c r="A1874" s="164">
        <v>28163</v>
      </c>
      <c r="B1874" s="154" t="s">
        <v>472</v>
      </c>
      <c r="C1874" s="154">
        <v>4.3280000000000003</v>
      </c>
      <c r="D1874" s="154">
        <v>2.5217000000000001</v>
      </c>
      <c r="E1874" s="154">
        <v>2.4670000000000001</v>
      </c>
      <c r="F1874" s="154" t="s">
        <v>472</v>
      </c>
      <c r="G1874" s="154">
        <v>0.875</v>
      </c>
      <c r="H1874" s="154" t="s">
        <v>472</v>
      </c>
      <c r="I1874" s="154" t="s">
        <v>472</v>
      </c>
      <c r="J1874" s="154"/>
    </row>
    <row r="1875" spans="1:10">
      <c r="A1875" s="164">
        <v>28164</v>
      </c>
      <c r="B1875" s="154" t="s">
        <v>472</v>
      </c>
      <c r="C1875" s="154">
        <v>4.3125</v>
      </c>
      <c r="D1875" s="154">
        <v>2.5152000000000001</v>
      </c>
      <c r="E1875" s="154">
        <v>2.4590000000000001</v>
      </c>
      <c r="F1875" s="154" t="s">
        <v>472</v>
      </c>
      <c r="G1875" s="154">
        <v>0.87549999999999994</v>
      </c>
      <c r="H1875" s="154" t="s">
        <v>472</v>
      </c>
      <c r="I1875" s="154" t="s">
        <v>472</v>
      </c>
      <c r="J1875" s="154"/>
    </row>
    <row r="1876" spans="1:10">
      <c r="A1876" s="164">
        <v>28165</v>
      </c>
      <c r="B1876" s="154" t="s">
        <v>472</v>
      </c>
      <c r="C1876" s="154">
        <v>4.3120000000000003</v>
      </c>
      <c r="D1876" s="154">
        <v>2.5129999999999999</v>
      </c>
      <c r="E1876" s="154">
        <v>2.4540000000000002</v>
      </c>
      <c r="F1876" s="154" t="s">
        <v>472</v>
      </c>
      <c r="G1876" s="154">
        <v>0.87849999999999995</v>
      </c>
      <c r="H1876" s="154" t="s">
        <v>472</v>
      </c>
      <c r="I1876" s="154" t="s">
        <v>472</v>
      </c>
      <c r="J1876" s="154"/>
    </row>
    <row r="1877" spans="1:10">
      <c r="A1877" s="164">
        <v>28166</v>
      </c>
      <c r="B1877" s="154" t="s">
        <v>472</v>
      </c>
      <c r="C1877" s="154">
        <v>4.3114999999999997</v>
      </c>
      <c r="D1877" s="154">
        <v>2.5125000000000002</v>
      </c>
      <c r="E1877" s="154">
        <v>2.4550000000000001</v>
      </c>
      <c r="F1877" s="154" t="s">
        <v>472</v>
      </c>
      <c r="G1877" s="154">
        <v>0.88</v>
      </c>
      <c r="H1877" s="154" t="s">
        <v>472</v>
      </c>
      <c r="I1877" s="154" t="s">
        <v>472</v>
      </c>
      <c r="J1877" s="154"/>
    </row>
    <row r="1878" spans="1:10">
      <c r="A1878" s="164">
        <v>28167</v>
      </c>
      <c r="B1878" s="154" t="s">
        <v>472</v>
      </c>
      <c r="C1878" s="154">
        <v>4.3135000000000003</v>
      </c>
      <c r="D1878" s="154">
        <v>2.5163000000000002</v>
      </c>
      <c r="E1878" s="154">
        <v>2.4569999999999999</v>
      </c>
      <c r="F1878" s="154" t="s">
        <v>472</v>
      </c>
      <c r="G1878" s="154">
        <v>0.88149999999999995</v>
      </c>
      <c r="H1878" s="154" t="s">
        <v>472</v>
      </c>
      <c r="I1878" s="154" t="s">
        <v>472</v>
      </c>
      <c r="J1878" s="154"/>
    </row>
    <row r="1879" spans="1:10">
      <c r="A1879" s="164">
        <v>28170</v>
      </c>
      <c r="B1879" s="154" t="s">
        <v>472</v>
      </c>
      <c r="C1879" s="154">
        <v>4.2885</v>
      </c>
      <c r="D1879" s="154">
        <v>2.5070999999999999</v>
      </c>
      <c r="E1879" s="154">
        <v>2.4485000000000001</v>
      </c>
      <c r="F1879" s="154" t="s">
        <v>472</v>
      </c>
      <c r="G1879" s="154">
        <v>0.88649999999999995</v>
      </c>
      <c r="H1879" s="154" t="s">
        <v>472</v>
      </c>
      <c r="I1879" s="154" t="s">
        <v>472</v>
      </c>
      <c r="J1879" s="154"/>
    </row>
    <row r="1880" spans="1:10">
      <c r="A1880" s="164">
        <v>28171</v>
      </c>
      <c r="B1880" s="154" t="s">
        <v>472</v>
      </c>
      <c r="C1880" s="154">
        <v>4.2504999999999997</v>
      </c>
      <c r="D1880" s="154">
        <v>2.5042</v>
      </c>
      <c r="E1880" s="154">
        <v>2.4405000000000001</v>
      </c>
      <c r="F1880" s="154" t="s">
        <v>472</v>
      </c>
      <c r="G1880" s="154">
        <v>0.88449999999999995</v>
      </c>
      <c r="H1880" s="154" t="s">
        <v>472</v>
      </c>
      <c r="I1880" s="154" t="s">
        <v>472</v>
      </c>
      <c r="J1880" s="154"/>
    </row>
    <row r="1881" spans="1:10">
      <c r="A1881" s="164">
        <v>28172</v>
      </c>
      <c r="B1881" s="154" t="s">
        <v>472</v>
      </c>
      <c r="C1881" s="154">
        <v>4.2854999999999999</v>
      </c>
      <c r="D1881" s="154">
        <v>2.512</v>
      </c>
      <c r="E1881" s="154">
        <v>2.4504999999999999</v>
      </c>
      <c r="F1881" s="154" t="s">
        <v>472</v>
      </c>
      <c r="G1881" s="154">
        <v>0.88449999999999995</v>
      </c>
      <c r="H1881" s="154" t="s">
        <v>472</v>
      </c>
      <c r="I1881" s="154" t="s">
        <v>472</v>
      </c>
      <c r="J1881" s="154"/>
    </row>
    <row r="1882" spans="1:10">
      <c r="A1882" s="164">
        <v>28173</v>
      </c>
      <c r="B1882" s="154" t="s">
        <v>472</v>
      </c>
      <c r="C1882" s="154">
        <v>4.282</v>
      </c>
      <c r="D1882" s="154">
        <v>2.512</v>
      </c>
      <c r="E1882" s="154">
        <v>2.4495</v>
      </c>
      <c r="F1882" s="154" t="s">
        <v>472</v>
      </c>
      <c r="G1882" s="154">
        <v>0.88749999999999996</v>
      </c>
      <c r="H1882" s="154" t="s">
        <v>472</v>
      </c>
      <c r="I1882" s="154" t="s">
        <v>472</v>
      </c>
      <c r="J1882" s="154"/>
    </row>
    <row r="1883" spans="1:10">
      <c r="A1883" s="164">
        <v>28174</v>
      </c>
      <c r="B1883" s="154" t="s">
        <v>472</v>
      </c>
      <c r="C1883" s="154">
        <v>4.2815000000000003</v>
      </c>
      <c r="D1883" s="154">
        <v>2.5125000000000002</v>
      </c>
      <c r="E1883" s="154">
        <v>2.444</v>
      </c>
      <c r="F1883" s="154" t="s">
        <v>472</v>
      </c>
      <c r="G1883" s="154">
        <v>0.88649999999999995</v>
      </c>
      <c r="H1883" s="154" t="s">
        <v>472</v>
      </c>
      <c r="I1883" s="154" t="s">
        <v>472</v>
      </c>
      <c r="J1883" s="154"/>
    </row>
    <row r="1884" spans="1:10">
      <c r="A1884" s="164">
        <v>28177</v>
      </c>
      <c r="B1884" s="154" t="s">
        <v>472</v>
      </c>
      <c r="C1884" s="154">
        <v>4.28</v>
      </c>
      <c r="D1884" s="154">
        <v>2.5124</v>
      </c>
      <c r="E1884" s="154">
        <v>2.4365000000000001</v>
      </c>
      <c r="F1884" s="154" t="s">
        <v>472</v>
      </c>
      <c r="G1884" s="154">
        <v>0.88749999999999996</v>
      </c>
      <c r="H1884" s="154" t="s">
        <v>472</v>
      </c>
      <c r="I1884" s="154" t="s">
        <v>472</v>
      </c>
      <c r="J1884" s="154"/>
    </row>
    <row r="1885" spans="1:10">
      <c r="A1885" s="164">
        <v>28178</v>
      </c>
      <c r="B1885" s="154" t="s">
        <v>472</v>
      </c>
      <c r="C1885" s="154">
        <v>4.2895000000000003</v>
      </c>
      <c r="D1885" s="154">
        <v>2.5146999999999999</v>
      </c>
      <c r="E1885" s="154">
        <v>2.4390000000000001</v>
      </c>
      <c r="F1885" s="154" t="s">
        <v>472</v>
      </c>
      <c r="G1885" s="154">
        <v>0.88800000000000001</v>
      </c>
      <c r="H1885" s="154" t="s">
        <v>472</v>
      </c>
      <c r="I1885" s="154" t="s">
        <v>472</v>
      </c>
      <c r="J1885" s="154"/>
    </row>
    <row r="1886" spans="1:10">
      <c r="A1886" s="164">
        <v>28179</v>
      </c>
      <c r="B1886" s="154" t="s">
        <v>472</v>
      </c>
      <c r="C1886" s="154">
        <v>4.32</v>
      </c>
      <c r="D1886" s="154">
        <v>2.5285000000000002</v>
      </c>
      <c r="E1886" s="154">
        <v>2.448</v>
      </c>
      <c r="F1886" s="154" t="s">
        <v>472</v>
      </c>
      <c r="G1886" s="154">
        <v>0.89100000000000001</v>
      </c>
      <c r="H1886" s="154" t="s">
        <v>472</v>
      </c>
      <c r="I1886" s="154" t="s">
        <v>472</v>
      </c>
      <c r="J1886" s="154"/>
    </row>
    <row r="1887" spans="1:10">
      <c r="A1887" s="164">
        <v>28180</v>
      </c>
      <c r="B1887" s="154" t="s">
        <v>472</v>
      </c>
      <c r="C1887" s="154">
        <v>4.3460000000000001</v>
      </c>
      <c r="D1887" s="154">
        <v>2.5495000000000001</v>
      </c>
      <c r="E1887" s="154">
        <v>2.4595000000000002</v>
      </c>
      <c r="F1887" s="154" t="s">
        <v>472</v>
      </c>
      <c r="G1887" s="154">
        <v>0.89949999999999997</v>
      </c>
      <c r="H1887" s="154" t="s">
        <v>472</v>
      </c>
      <c r="I1887" s="154" t="s">
        <v>472</v>
      </c>
      <c r="J1887" s="154"/>
    </row>
    <row r="1888" spans="1:10">
      <c r="A1888" s="164">
        <v>28181</v>
      </c>
      <c r="B1888" s="154" t="s">
        <v>472</v>
      </c>
      <c r="C1888" s="154">
        <v>4.3449999999999998</v>
      </c>
      <c r="D1888" s="154">
        <v>2.5441000000000003</v>
      </c>
      <c r="E1888" s="154">
        <v>2.4449999999999998</v>
      </c>
      <c r="F1888" s="154" t="s">
        <v>472</v>
      </c>
      <c r="G1888" s="154">
        <v>0.90149999999999997</v>
      </c>
      <c r="H1888" s="154" t="s">
        <v>472</v>
      </c>
      <c r="I1888" s="154" t="s">
        <v>472</v>
      </c>
      <c r="J1888" s="154"/>
    </row>
    <row r="1889" spans="1:10">
      <c r="A1889" s="164">
        <v>28184</v>
      </c>
      <c r="B1889" s="154" t="s">
        <v>472</v>
      </c>
      <c r="C1889" s="154">
        <v>4.3624999999999998</v>
      </c>
      <c r="D1889" s="154">
        <v>2.5525000000000002</v>
      </c>
      <c r="E1889" s="154">
        <v>2.4344999999999999</v>
      </c>
      <c r="F1889" s="154" t="s">
        <v>472</v>
      </c>
      <c r="G1889" s="154">
        <v>0.90049999999999997</v>
      </c>
      <c r="H1889" s="154" t="s">
        <v>472</v>
      </c>
      <c r="I1889" s="154" t="s">
        <v>472</v>
      </c>
      <c r="J1889" s="154"/>
    </row>
    <row r="1890" spans="1:10">
      <c r="A1890" s="164">
        <v>28185</v>
      </c>
      <c r="B1890" s="154" t="s">
        <v>472</v>
      </c>
      <c r="C1890" s="154">
        <v>4.399</v>
      </c>
      <c r="D1890" s="154">
        <v>2.5678000000000001</v>
      </c>
      <c r="E1890" s="154">
        <v>2.4525000000000001</v>
      </c>
      <c r="F1890" s="154" t="s">
        <v>472</v>
      </c>
      <c r="G1890" s="154">
        <v>0.90900000000000003</v>
      </c>
      <c r="H1890" s="154" t="s">
        <v>472</v>
      </c>
      <c r="I1890" s="154" t="s">
        <v>472</v>
      </c>
      <c r="J1890" s="154"/>
    </row>
    <row r="1891" spans="1:10">
      <c r="A1891" s="164">
        <v>28186</v>
      </c>
      <c r="B1891" s="154" t="s">
        <v>472</v>
      </c>
      <c r="C1891" s="154">
        <v>4.3795000000000002</v>
      </c>
      <c r="D1891" s="154">
        <v>2.5582000000000003</v>
      </c>
      <c r="E1891" s="154">
        <v>2.448</v>
      </c>
      <c r="F1891" s="154" t="s">
        <v>472</v>
      </c>
      <c r="G1891" s="154">
        <v>0.90749999999999997</v>
      </c>
      <c r="H1891" s="154" t="s">
        <v>472</v>
      </c>
      <c r="I1891" s="154" t="s">
        <v>472</v>
      </c>
      <c r="J1891" s="154"/>
    </row>
    <row r="1892" spans="1:10">
      <c r="A1892" s="164">
        <v>28187</v>
      </c>
      <c r="B1892" s="154" t="s">
        <v>472</v>
      </c>
      <c r="C1892" s="154">
        <v>4.3769999999999998</v>
      </c>
      <c r="D1892" s="154">
        <v>2.5544000000000002</v>
      </c>
      <c r="E1892" s="154">
        <v>2.4515000000000002</v>
      </c>
      <c r="F1892" s="154" t="s">
        <v>472</v>
      </c>
      <c r="G1892" s="154">
        <v>0.90749999999999997</v>
      </c>
      <c r="H1892" s="154" t="s">
        <v>472</v>
      </c>
      <c r="I1892" s="154" t="s">
        <v>472</v>
      </c>
      <c r="J1892" s="154"/>
    </row>
    <row r="1893" spans="1:10">
      <c r="A1893" s="164">
        <v>28188</v>
      </c>
      <c r="B1893" s="154" t="s">
        <v>472</v>
      </c>
      <c r="C1893" s="154">
        <v>4.3629999999999995</v>
      </c>
      <c r="D1893" s="154">
        <v>2.5467</v>
      </c>
      <c r="E1893" s="154">
        <v>2.4319999999999999</v>
      </c>
      <c r="F1893" s="154" t="s">
        <v>472</v>
      </c>
      <c r="G1893" s="154">
        <v>0.90349999999999997</v>
      </c>
      <c r="H1893" s="154" t="s">
        <v>472</v>
      </c>
      <c r="I1893" s="154" t="s">
        <v>472</v>
      </c>
      <c r="J1893" s="154"/>
    </row>
    <row r="1894" spans="1:10">
      <c r="A1894" s="164">
        <v>28191</v>
      </c>
      <c r="B1894" s="154" t="s">
        <v>472</v>
      </c>
      <c r="C1894" s="154">
        <v>4.3760000000000003</v>
      </c>
      <c r="D1894" s="154">
        <v>2.5525000000000002</v>
      </c>
      <c r="E1894" s="154">
        <v>2.4300000000000002</v>
      </c>
      <c r="F1894" s="154" t="s">
        <v>472</v>
      </c>
      <c r="G1894" s="154">
        <v>0.90600000000000003</v>
      </c>
      <c r="H1894" s="154" t="s">
        <v>472</v>
      </c>
      <c r="I1894" s="154" t="s">
        <v>472</v>
      </c>
      <c r="J1894" s="154"/>
    </row>
    <row r="1895" spans="1:10">
      <c r="A1895" s="164">
        <v>28192</v>
      </c>
      <c r="B1895" s="154" t="s">
        <v>472</v>
      </c>
      <c r="C1895" s="154">
        <v>4.3875000000000002</v>
      </c>
      <c r="D1895" s="154">
        <v>2.5543</v>
      </c>
      <c r="E1895" s="154">
        <v>2.4375</v>
      </c>
      <c r="F1895" s="154" t="s">
        <v>472</v>
      </c>
      <c r="G1895" s="154">
        <v>0.90600000000000003</v>
      </c>
      <c r="H1895" s="154" t="s">
        <v>472</v>
      </c>
      <c r="I1895" s="154" t="s">
        <v>472</v>
      </c>
      <c r="J1895" s="154"/>
    </row>
    <row r="1896" spans="1:10">
      <c r="A1896" s="164">
        <v>28193</v>
      </c>
      <c r="B1896" s="154" t="s">
        <v>472</v>
      </c>
      <c r="C1896" s="154">
        <v>4.4089999999999998</v>
      </c>
      <c r="D1896" s="154">
        <v>2.5657999999999999</v>
      </c>
      <c r="E1896" s="154">
        <v>2.4470000000000001</v>
      </c>
      <c r="F1896" s="154" t="s">
        <v>472</v>
      </c>
      <c r="G1896" s="154">
        <v>0.90900000000000003</v>
      </c>
      <c r="H1896" s="154" t="s">
        <v>472</v>
      </c>
      <c r="I1896" s="154" t="s">
        <v>472</v>
      </c>
      <c r="J1896" s="154"/>
    </row>
    <row r="1897" spans="1:10">
      <c r="A1897" s="164">
        <v>28194</v>
      </c>
      <c r="B1897" s="154" t="s">
        <v>472</v>
      </c>
      <c r="C1897" s="154">
        <v>4.3979999999999997</v>
      </c>
      <c r="D1897" s="154">
        <v>2.5605000000000002</v>
      </c>
      <c r="E1897" s="154">
        <v>2.4234999999999998</v>
      </c>
      <c r="F1897" s="154" t="s">
        <v>472</v>
      </c>
      <c r="G1897" s="154">
        <v>0.90749999999999997</v>
      </c>
      <c r="H1897" s="154" t="s">
        <v>472</v>
      </c>
      <c r="I1897" s="154" t="s">
        <v>472</v>
      </c>
      <c r="J1897" s="154"/>
    </row>
    <row r="1898" spans="1:10">
      <c r="A1898" s="164">
        <v>28195</v>
      </c>
      <c r="B1898" s="154" t="s">
        <v>472</v>
      </c>
      <c r="C1898" s="154">
        <v>4.3905000000000003</v>
      </c>
      <c r="D1898" s="154">
        <v>2.5592000000000001</v>
      </c>
      <c r="E1898" s="154">
        <v>2.423</v>
      </c>
      <c r="F1898" s="154" t="s">
        <v>472</v>
      </c>
      <c r="G1898" s="154">
        <v>0.90700000000000003</v>
      </c>
      <c r="H1898" s="154" t="s">
        <v>472</v>
      </c>
      <c r="I1898" s="154" t="s">
        <v>472</v>
      </c>
      <c r="J1898" s="154"/>
    </row>
    <row r="1899" spans="1:10">
      <c r="A1899" s="164">
        <v>28198</v>
      </c>
      <c r="B1899" s="154" t="s">
        <v>472</v>
      </c>
      <c r="C1899" s="154">
        <v>4.3899999999999997</v>
      </c>
      <c r="D1899" s="154">
        <v>2.5545</v>
      </c>
      <c r="E1899" s="154">
        <v>2.4355000000000002</v>
      </c>
      <c r="F1899" s="154" t="s">
        <v>472</v>
      </c>
      <c r="G1899" s="154">
        <v>0.90800000000000003</v>
      </c>
      <c r="H1899" s="154" t="s">
        <v>472</v>
      </c>
      <c r="I1899" s="154" t="s">
        <v>472</v>
      </c>
      <c r="J1899" s="154"/>
    </row>
    <row r="1900" spans="1:10">
      <c r="A1900" s="164">
        <v>28199</v>
      </c>
      <c r="B1900" s="154" t="s">
        <v>472</v>
      </c>
      <c r="C1900" s="154">
        <v>4.399</v>
      </c>
      <c r="D1900" s="154">
        <v>2.5590000000000002</v>
      </c>
      <c r="E1900" s="154">
        <v>2.4295</v>
      </c>
      <c r="F1900" s="154" t="s">
        <v>472</v>
      </c>
      <c r="G1900" s="154">
        <v>0.90900000000000003</v>
      </c>
      <c r="H1900" s="154" t="s">
        <v>472</v>
      </c>
      <c r="I1900" s="154" t="s">
        <v>472</v>
      </c>
      <c r="J1900" s="154"/>
    </row>
    <row r="1901" spans="1:10">
      <c r="A1901" s="164">
        <v>28200</v>
      </c>
      <c r="B1901" s="154" t="s">
        <v>472</v>
      </c>
      <c r="C1901" s="154">
        <v>4.4024999999999999</v>
      </c>
      <c r="D1901" s="154">
        <v>2.5605000000000002</v>
      </c>
      <c r="E1901" s="154">
        <v>2.4239999999999999</v>
      </c>
      <c r="F1901" s="154" t="s">
        <v>472</v>
      </c>
      <c r="G1901" s="154">
        <v>0.90800000000000003</v>
      </c>
      <c r="H1901" s="154" t="s">
        <v>472</v>
      </c>
      <c r="I1901" s="154" t="s">
        <v>472</v>
      </c>
      <c r="J1901" s="154"/>
    </row>
    <row r="1902" spans="1:10">
      <c r="A1902" s="164">
        <v>28201</v>
      </c>
      <c r="B1902" s="154" t="s">
        <v>472</v>
      </c>
      <c r="C1902" s="154">
        <v>4.3944999999999999</v>
      </c>
      <c r="D1902" s="154">
        <v>2.5567000000000002</v>
      </c>
      <c r="E1902" s="154">
        <v>2.427</v>
      </c>
      <c r="F1902" s="154" t="s">
        <v>472</v>
      </c>
      <c r="G1902" s="154">
        <v>0.90749999999999997</v>
      </c>
      <c r="H1902" s="154" t="s">
        <v>472</v>
      </c>
      <c r="I1902" s="154" t="s">
        <v>472</v>
      </c>
      <c r="J1902" s="154"/>
    </row>
    <row r="1903" spans="1:10">
      <c r="A1903" s="164">
        <v>28202</v>
      </c>
      <c r="B1903" s="154" t="s">
        <v>472</v>
      </c>
      <c r="C1903" s="154">
        <v>4.383</v>
      </c>
      <c r="D1903" s="154">
        <v>2.5505</v>
      </c>
      <c r="E1903" s="154">
        <v>2.4220000000000002</v>
      </c>
      <c r="F1903" s="154" t="s">
        <v>472</v>
      </c>
      <c r="G1903" s="154">
        <v>0.90700000000000003</v>
      </c>
      <c r="H1903" s="154" t="s">
        <v>472</v>
      </c>
      <c r="I1903" s="154" t="s">
        <v>472</v>
      </c>
      <c r="J1903" s="154"/>
    </row>
    <row r="1904" spans="1:10">
      <c r="A1904" s="164">
        <v>28205</v>
      </c>
      <c r="B1904" s="154" t="s">
        <v>472</v>
      </c>
      <c r="C1904" s="154">
        <v>4.3685</v>
      </c>
      <c r="D1904" s="154">
        <v>2.5465</v>
      </c>
      <c r="E1904" s="154">
        <v>2.4184999999999999</v>
      </c>
      <c r="F1904" s="154" t="s">
        <v>472</v>
      </c>
      <c r="G1904" s="154">
        <v>0.91349999999999998</v>
      </c>
      <c r="H1904" s="154" t="s">
        <v>472</v>
      </c>
      <c r="I1904" s="154" t="s">
        <v>472</v>
      </c>
      <c r="J1904" s="154"/>
    </row>
    <row r="1905" spans="1:10">
      <c r="A1905" s="164">
        <v>28206</v>
      </c>
      <c r="B1905" s="154" t="s">
        <v>472</v>
      </c>
      <c r="C1905" s="154">
        <v>4.37</v>
      </c>
      <c r="D1905" s="154">
        <v>2.5461</v>
      </c>
      <c r="E1905" s="154">
        <v>2.4325000000000001</v>
      </c>
      <c r="F1905" s="154" t="s">
        <v>472</v>
      </c>
      <c r="G1905" s="154">
        <v>0.91100000000000003</v>
      </c>
      <c r="H1905" s="154" t="s">
        <v>472</v>
      </c>
      <c r="I1905" s="154" t="s">
        <v>472</v>
      </c>
      <c r="J1905" s="154"/>
    </row>
    <row r="1906" spans="1:10">
      <c r="A1906" s="164">
        <v>28207</v>
      </c>
      <c r="B1906" s="154" t="s">
        <v>472</v>
      </c>
      <c r="C1906" s="154">
        <v>4.3535000000000004</v>
      </c>
      <c r="D1906" s="154">
        <v>2.5356999999999998</v>
      </c>
      <c r="E1906" s="154">
        <v>2.4180000000000001</v>
      </c>
      <c r="F1906" s="154" t="s">
        <v>472</v>
      </c>
      <c r="G1906" s="154">
        <v>0.91</v>
      </c>
      <c r="H1906" s="154" t="s">
        <v>472</v>
      </c>
      <c r="I1906" s="154" t="s">
        <v>472</v>
      </c>
      <c r="J1906" s="154"/>
    </row>
    <row r="1907" spans="1:10">
      <c r="A1907" s="164">
        <v>28208</v>
      </c>
      <c r="B1907" s="154" t="s">
        <v>472</v>
      </c>
      <c r="C1907" s="154">
        <v>4.3685</v>
      </c>
      <c r="D1907" s="154">
        <v>2.5425</v>
      </c>
      <c r="E1907" s="154">
        <v>2.4165000000000001</v>
      </c>
      <c r="F1907" s="154" t="s">
        <v>472</v>
      </c>
      <c r="G1907" s="154">
        <v>0.91549999999999998</v>
      </c>
      <c r="H1907" s="154" t="s">
        <v>472</v>
      </c>
      <c r="I1907" s="154" t="s">
        <v>472</v>
      </c>
      <c r="J1907" s="154"/>
    </row>
    <row r="1908" spans="1:10">
      <c r="A1908" s="164">
        <v>28209</v>
      </c>
      <c r="B1908" s="154" t="s">
        <v>472</v>
      </c>
      <c r="C1908" s="154">
        <v>4.3819999999999997</v>
      </c>
      <c r="D1908" s="154">
        <v>2.5507</v>
      </c>
      <c r="E1908" s="154">
        <v>2.4239999999999999</v>
      </c>
      <c r="F1908" s="154" t="s">
        <v>472</v>
      </c>
      <c r="G1908" s="154">
        <v>0.91500000000000004</v>
      </c>
      <c r="H1908" s="154" t="s">
        <v>472</v>
      </c>
      <c r="I1908" s="154" t="s">
        <v>472</v>
      </c>
      <c r="J1908" s="154"/>
    </row>
    <row r="1909" spans="1:10">
      <c r="A1909" s="164">
        <v>28212</v>
      </c>
      <c r="B1909" s="154" t="s">
        <v>472</v>
      </c>
      <c r="C1909" s="154">
        <v>4.3760000000000003</v>
      </c>
      <c r="D1909" s="154">
        <v>2.5470999999999999</v>
      </c>
      <c r="E1909" s="154">
        <v>2.4239999999999999</v>
      </c>
      <c r="F1909" s="154" t="s">
        <v>472</v>
      </c>
      <c r="G1909" s="154">
        <v>0.91849999999999998</v>
      </c>
      <c r="H1909" s="154" t="s">
        <v>472</v>
      </c>
      <c r="I1909" s="154" t="s">
        <v>472</v>
      </c>
      <c r="J1909" s="154"/>
    </row>
    <row r="1910" spans="1:10">
      <c r="A1910" s="164">
        <v>28213</v>
      </c>
      <c r="B1910" s="154" t="s">
        <v>472</v>
      </c>
      <c r="C1910" s="154">
        <v>4.3689999999999998</v>
      </c>
      <c r="D1910" s="154">
        <v>2.5430000000000001</v>
      </c>
      <c r="E1910" s="154">
        <v>2.4175</v>
      </c>
      <c r="F1910" s="154" t="s">
        <v>472</v>
      </c>
      <c r="G1910" s="154">
        <v>0.91949999999999998</v>
      </c>
      <c r="H1910" s="154" t="s">
        <v>472</v>
      </c>
      <c r="I1910" s="154" t="s">
        <v>472</v>
      </c>
      <c r="J1910" s="154"/>
    </row>
    <row r="1911" spans="1:10">
      <c r="A1911" s="164">
        <v>28214</v>
      </c>
      <c r="B1911" s="154" t="s">
        <v>472</v>
      </c>
      <c r="C1911" s="154">
        <v>4.3804999999999996</v>
      </c>
      <c r="D1911" s="154">
        <v>2.5461</v>
      </c>
      <c r="E1911" s="154">
        <v>2.4119999999999999</v>
      </c>
      <c r="F1911" s="154" t="s">
        <v>472</v>
      </c>
      <c r="G1911" s="154">
        <v>0.91900000000000004</v>
      </c>
      <c r="H1911" s="154" t="s">
        <v>472</v>
      </c>
      <c r="I1911" s="154" t="s">
        <v>472</v>
      </c>
      <c r="J1911" s="154"/>
    </row>
    <row r="1912" spans="1:10">
      <c r="A1912" s="164">
        <v>28215</v>
      </c>
      <c r="B1912" s="154" t="s">
        <v>472</v>
      </c>
      <c r="C1912" s="154">
        <v>4.3715000000000002</v>
      </c>
      <c r="D1912" s="154">
        <v>2.5417999999999998</v>
      </c>
      <c r="E1912" s="154">
        <v>2.4064999999999999</v>
      </c>
      <c r="F1912" s="154" t="s">
        <v>472</v>
      </c>
      <c r="G1912" s="154">
        <v>0.91549999999999998</v>
      </c>
      <c r="H1912" s="154" t="s">
        <v>472</v>
      </c>
      <c r="I1912" s="154" t="s">
        <v>472</v>
      </c>
      <c r="J1912" s="154"/>
    </row>
    <row r="1913" spans="1:10">
      <c r="A1913" s="164">
        <v>28216</v>
      </c>
      <c r="B1913" s="154" t="s">
        <v>472</v>
      </c>
      <c r="C1913" s="154">
        <v>4.3719999999999999</v>
      </c>
      <c r="D1913" s="154">
        <v>2.5427</v>
      </c>
      <c r="E1913" s="154">
        <v>2.4159999999999999</v>
      </c>
      <c r="F1913" s="154" t="s">
        <v>472</v>
      </c>
      <c r="G1913" s="154">
        <v>0.91949999999999998</v>
      </c>
      <c r="H1913" s="154" t="s">
        <v>472</v>
      </c>
      <c r="I1913" s="154" t="s">
        <v>472</v>
      </c>
      <c r="J1913" s="154"/>
    </row>
    <row r="1914" spans="1:10">
      <c r="A1914" s="164">
        <v>28219</v>
      </c>
      <c r="B1914" s="154" t="s">
        <v>472</v>
      </c>
      <c r="C1914" s="154">
        <v>4.3674999999999997</v>
      </c>
      <c r="D1914" s="154">
        <v>2.5399000000000003</v>
      </c>
      <c r="E1914" s="154">
        <v>2.399</v>
      </c>
      <c r="F1914" s="154" t="s">
        <v>472</v>
      </c>
      <c r="G1914" s="154">
        <v>0.92549999999999999</v>
      </c>
      <c r="H1914" s="154" t="s">
        <v>472</v>
      </c>
      <c r="I1914" s="154" t="s">
        <v>472</v>
      </c>
      <c r="J1914" s="154"/>
    </row>
    <row r="1915" spans="1:10">
      <c r="A1915" s="164">
        <v>28220</v>
      </c>
      <c r="B1915" s="154" t="s">
        <v>472</v>
      </c>
      <c r="C1915" s="154">
        <v>4.37</v>
      </c>
      <c r="D1915" s="154">
        <v>2.5409999999999999</v>
      </c>
      <c r="E1915" s="154">
        <v>2.4074999999999998</v>
      </c>
      <c r="F1915" s="154" t="s">
        <v>472</v>
      </c>
      <c r="G1915" s="154">
        <v>0.93100000000000005</v>
      </c>
      <c r="H1915" s="154" t="s">
        <v>472</v>
      </c>
      <c r="I1915" s="154" t="s">
        <v>472</v>
      </c>
      <c r="J1915" s="154"/>
    </row>
    <row r="1916" spans="1:10">
      <c r="A1916" s="164">
        <v>28221</v>
      </c>
      <c r="B1916" s="154" t="s">
        <v>472</v>
      </c>
      <c r="C1916" s="154">
        <v>4.3650000000000002</v>
      </c>
      <c r="D1916" s="154">
        <v>2.5390000000000001</v>
      </c>
      <c r="E1916" s="154">
        <v>2.4055</v>
      </c>
      <c r="F1916" s="154" t="s">
        <v>472</v>
      </c>
      <c r="G1916" s="154">
        <v>0.93</v>
      </c>
      <c r="H1916" s="154" t="s">
        <v>472</v>
      </c>
      <c r="I1916" s="154" t="s">
        <v>472</v>
      </c>
      <c r="J1916" s="154"/>
    </row>
    <row r="1917" spans="1:10">
      <c r="A1917" s="164">
        <v>28222</v>
      </c>
      <c r="B1917" s="154" t="s">
        <v>472</v>
      </c>
      <c r="C1917" s="154">
        <v>4.3615000000000004</v>
      </c>
      <c r="D1917" s="154">
        <v>2.5371999999999999</v>
      </c>
      <c r="E1917" s="154">
        <v>2.4024999999999999</v>
      </c>
      <c r="F1917" s="154" t="s">
        <v>472</v>
      </c>
      <c r="G1917" s="154">
        <v>0.92800000000000005</v>
      </c>
      <c r="H1917" s="154" t="s">
        <v>472</v>
      </c>
      <c r="I1917" s="154" t="s">
        <v>472</v>
      </c>
      <c r="J1917" s="154"/>
    </row>
    <row r="1918" spans="1:10">
      <c r="A1918" s="164">
        <v>28223</v>
      </c>
      <c r="B1918" s="154" t="s">
        <v>472</v>
      </c>
      <c r="C1918" s="154" t="s">
        <v>472</v>
      </c>
      <c r="D1918" s="154" t="s">
        <v>472</v>
      </c>
      <c r="E1918" s="154" t="s">
        <v>472</v>
      </c>
      <c r="F1918" s="154" t="s">
        <v>472</v>
      </c>
      <c r="G1918" s="154" t="s">
        <v>472</v>
      </c>
      <c r="H1918" s="154" t="s">
        <v>472</v>
      </c>
      <c r="I1918" s="154" t="s">
        <v>472</v>
      </c>
      <c r="J1918" s="154"/>
    </row>
    <row r="1919" spans="1:10">
      <c r="A1919" s="164">
        <v>28226</v>
      </c>
      <c r="B1919" s="154" t="s">
        <v>472</v>
      </c>
      <c r="C1919" s="154" t="s">
        <v>472</v>
      </c>
      <c r="D1919" s="154" t="s">
        <v>472</v>
      </c>
      <c r="E1919" s="154" t="s">
        <v>472</v>
      </c>
      <c r="F1919" s="154" t="s">
        <v>472</v>
      </c>
      <c r="G1919" s="154" t="s">
        <v>472</v>
      </c>
      <c r="H1919" s="154" t="s">
        <v>472</v>
      </c>
      <c r="I1919" s="154" t="s">
        <v>472</v>
      </c>
      <c r="J1919" s="154"/>
    </row>
    <row r="1920" spans="1:10">
      <c r="A1920" s="164">
        <v>28227</v>
      </c>
      <c r="B1920" s="154" t="s">
        <v>472</v>
      </c>
      <c r="C1920" s="154">
        <v>4.3469999999999995</v>
      </c>
      <c r="D1920" s="154">
        <v>2.5274999999999999</v>
      </c>
      <c r="E1920" s="154">
        <v>2.4005000000000001</v>
      </c>
      <c r="F1920" s="154" t="s">
        <v>472</v>
      </c>
      <c r="G1920" s="154">
        <v>0.9345</v>
      </c>
      <c r="H1920" s="154" t="s">
        <v>472</v>
      </c>
      <c r="I1920" s="154" t="s">
        <v>472</v>
      </c>
      <c r="J1920" s="154"/>
    </row>
    <row r="1921" spans="1:10">
      <c r="A1921" s="164">
        <v>28228</v>
      </c>
      <c r="B1921" s="154" t="s">
        <v>472</v>
      </c>
      <c r="C1921" s="154">
        <v>4.3239999999999998</v>
      </c>
      <c r="D1921" s="154">
        <v>2.5154999999999998</v>
      </c>
      <c r="E1921" s="154">
        <v>2.3935</v>
      </c>
      <c r="F1921" s="154" t="s">
        <v>472</v>
      </c>
      <c r="G1921" s="154">
        <v>0.92600000000000005</v>
      </c>
      <c r="H1921" s="154" t="s">
        <v>472</v>
      </c>
      <c r="I1921" s="154" t="s">
        <v>472</v>
      </c>
      <c r="J1921" s="154"/>
    </row>
    <row r="1922" spans="1:10">
      <c r="A1922" s="164">
        <v>28229</v>
      </c>
      <c r="B1922" s="154" t="s">
        <v>472</v>
      </c>
      <c r="C1922" s="154">
        <v>4.3215000000000003</v>
      </c>
      <c r="D1922" s="154">
        <v>2.5140000000000002</v>
      </c>
      <c r="E1922" s="154">
        <v>2.3915000000000002</v>
      </c>
      <c r="F1922" s="154" t="s">
        <v>472</v>
      </c>
      <c r="G1922" s="154">
        <v>0.92049999999999998</v>
      </c>
      <c r="H1922" s="154" t="s">
        <v>472</v>
      </c>
      <c r="I1922" s="154" t="s">
        <v>472</v>
      </c>
      <c r="J1922" s="154"/>
    </row>
    <row r="1923" spans="1:10">
      <c r="A1923" s="164">
        <v>28230</v>
      </c>
      <c r="B1923" s="154" t="s">
        <v>472</v>
      </c>
      <c r="C1923" s="154">
        <v>4.33</v>
      </c>
      <c r="D1923" s="154">
        <v>2.5207999999999999</v>
      </c>
      <c r="E1923" s="154">
        <v>2.4020000000000001</v>
      </c>
      <c r="F1923" s="154" t="s">
        <v>472</v>
      </c>
      <c r="G1923" s="154">
        <v>0.91800000000000004</v>
      </c>
      <c r="H1923" s="154" t="s">
        <v>472</v>
      </c>
      <c r="I1923" s="154" t="s">
        <v>472</v>
      </c>
      <c r="J1923" s="154"/>
    </row>
    <row r="1924" spans="1:10">
      <c r="A1924" s="164">
        <v>28233</v>
      </c>
      <c r="B1924" s="154" t="s">
        <v>472</v>
      </c>
      <c r="C1924" s="154">
        <v>4.3129999999999997</v>
      </c>
      <c r="D1924" s="154">
        <v>2.5105</v>
      </c>
      <c r="E1924" s="154">
        <v>2.3904999999999998</v>
      </c>
      <c r="F1924" s="154" t="s">
        <v>472</v>
      </c>
      <c r="G1924" s="154">
        <v>0.91200000000000003</v>
      </c>
      <c r="H1924" s="154" t="s">
        <v>472</v>
      </c>
      <c r="I1924" s="154" t="s">
        <v>472</v>
      </c>
      <c r="J1924" s="154"/>
    </row>
    <row r="1925" spans="1:10">
      <c r="A1925" s="164">
        <v>28234</v>
      </c>
      <c r="B1925" s="154" t="s">
        <v>472</v>
      </c>
      <c r="C1925" s="154">
        <v>4.3224999999999998</v>
      </c>
      <c r="D1925" s="154">
        <v>2.5145</v>
      </c>
      <c r="E1925" s="154">
        <v>2.3929999999999998</v>
      </c>
      <c r="F1925" s="154" t="s">
        <v>472</v>
      </c>
      <c r="G1925" s="154">
        <v>0.90949999999999998</v>
      </c>
      <c r="H1925" s="154" t="s">
        <v>472</v>
      </c>
      <c r="I1925" s="154" t="s">
        <v>472</v>
      </c>
      <c r="J1925" s="154"/>
    </row>
    <row r="1926" spans="1:10">
      <c r="A1926" s="164">
        <v>28235</v>
      </c>
      <c r="B1926" s="154" t="s">
        <v>472</v>
      </c>
      <c r="C1926" s="154">
        <v>4.3245000000000005</v>
      </c>
      <c r="D1926" s="154">
        <v>2.5150000000000001</v>
      </c>
      <c r="E1926" s="154">
        <v>2.4</v>
      </c>
      <c r="F1926" s="154" t="s">
        <v>472</v>
      </c>
      <c r="G1926" s="154">
        <v>0.90649999999999997</v>
      </c>
      <c r="H1926" s="154" t="s">
        <v>472</v>
      </c>
      <c r="I1926" s="154" t="s">
        <v>472</v>
      </c>
      <c r="J1926" s="154"/>
    </row>
    <row r="1927" spans="1:10">
      <c r="A1927" s="164">
        <v>28236</v>
      </c>
      <c r="B1927" s="154" t="s">
        <v>472</v>
      </c>
      <c r="C1927" s="154">
        <v>4.3334999999999999</v>
      </c>
      <c r="D1927" s="154">
        <v>2.5209999999999999</v>
      </c>
      <c r="E1927" s="154">
        <v>2.4045000000000001</v>
      </c>
      <c r="F1927" s="154" t="s">
        <v>472</v>
      </c>
      <c r="G1927" s="154">
        <v>0.91</v>
      </c>
      <c r="H1927" s="154" t="s">
        <v>472</v>
      </c>
      <c r="I1927" s="154" t="s">
        <v>472</v>
      </c>
      <c r="J1927" s="154"/>
    </row>
    <row r="1928" spans="1:10">
      <c r="A1928" s="164">
        <v>28237</v>
      </c>
      <c r="B1928" s="154" t="s">
        <v>472</v>
      </c>
      <c r="C1928" s="154">
        <v>4.3360000000000003</v>
      </c>
      <c r="D1928" s="154">
        <v>2.5224000000000002</v>
      </c>
      <c r="E1928" s="154">
        <v>2.4035000000000002</v>
      </c>
      <c r="F1928" s="154" t="s">
        <v>472</v>
      </c>
      <c r="G1928" s="154">
        <v>0.90900000000000003</v>
      </c>
      <c r="H1928" s="154" t="s">
        <v>472</v>
      </c>
      <c r="I1928" s="154" t="s">
        <v>472</v>
      </c>
      <c r="J1928" s="154"/>
    </row>
    <row r="1929" spans="1:10">
      <c r="A1929" s="164">
        <v>28240</v>
      </c>
      <c r="B1929" s="154" t="s">
        <v>472</v>
      </c>
      <c r="C1929" s="154">
        <v>4.3245000000000005</v>
      </c>
      <c r="D1929" s="154">
        <v>2.5167000000000002</v>
      </c>
      <c r="E1929" s="154">
        <v>2.4015</v>
      </c>
      <c r="F1929" s="154" t="s">
        <v>472</v>
      </c>
      <c r="G1929" s="154">
        <v>0.90400000000000003</v>
      </c>
      <c r="H1929" s="154" t="s">
        <v>472</v>
      </c>
      <c r="I1929" s="154" t="s">
        <v>472</v>
      </c>
      <c r="J1929" s="154"/>
    </row>
    <row r="1930" spans="1:10">
      <c r="A1930" s="164">
        <v>28241</v>
      </c>
      <c r="B1930" s="154" t="s">
        <v>472</v>
      </c>
      <c r="C1930" s="154">
        <v>4.3490000000000002</v>
      </c>
      <c r="D1930" s="154">
        <v>2.5289999999999999</v>
      </c>
      <c r="E1930" s="154">
        <v>2.4159999999999999</v>
      </c>
      <c r="F1930" s="154" t="s">
        <v>472</v>
      </c>
      <c r="G1930" s="154">
        <v>0.90800000000000003</v>
      </c>
      <c r="H1930" s="154" t="s">
        <v>472</v>
      </c>
      <c r="I1930" s="154" t="s">
        <v>472</v>
      </c>
      <c r="J1930" s="154"/>
    </row>
    <row r="1931" spans="1:10">
      <c r="A1931" s="164">
        <v>28242</v>
      </c>
      <c r="B1931" s="154" t="s">
        <v>472</v>
      </c>
      <c r="C1931" s="154">
        <v>4.351</v>
      </c>
      <c r="D1931" s="154">
        <v>2.5303</v>
      </c>
      <c r="E1931" s="154">
        <v>2.4144999999999999</v>
      </c>
      <c r="F1931" s="154" t="s">
        <v>472</v>
      </c>
      <c r="G1931" s="154">
        <v>0.91</v>
      </c>
      <c r="H1931" s="154" t="s">
        <v>472</v>
      </c>
      <c r="I1931" s="154" t="s">
        <v>472</v>
      </c>
      <c r="J1931" s="154"/>
    </row>
    <row r="1932" spans="1:10">
      <c r="A1932" s="164">
        <v>28243</v>
      </c>
      <c r="B1932" s="154" t="s">
        <v>472</v>
      </c>
      <c r="C1932" s="154">
        <v>4.3250000000000002</v>
      </c>
      <c r="D1932" s="154">
        <v>2.5159000000000002</v>
      </c>
      <c r="E1932" s="154">
        <v>2.4</v>
      </c>
      <c r="F1932" s="154" t="s">
        <v>472</v>
      </c>
      <c r="G1932" s="154">
        <v>0.90700000000000003</v>
      </c>
      <c r="H1932" s="154" t="s">
        <v>472</v>
      </c>
      <c r="I1932" s="154" t="s">
        <v>472</v>
      </c>
      <c r="J1932" s="154"/>
    </row>
    <row r="1933" spans="1:10">
      <c r="A1933" s="164">
        <v>28244</v>
      </c>
      <c r="B1933" s="154" t="s">
        <v>472</v>
      </c>
      <c r="C1933" s="154">
        <v>4.3390000000000004</v>
      </c>
      <c r="D1933" s="154">
        <v>2.5238</v>
      </c>
      <c r="E1933" s="154">
        <v>2.4085000000000001</v>
      </c>
      <c r="F1933" s="154" t="s">
        <v>472</v>
      </c>
      <c r="G1933" s="154">
        <v>0.90949999999999998</v>
      </c>
      <c r="H1933" s="154" t="s">
        <v>472</v>
      </c>
      <c r="I1933" s="154" t="s">
        <v>472</v>
      </c>
      <c r="J1933" s="154"/>
    </row>
    <row r="1934" spans="1:10">
      <c r="A1934" s="164">
        <v>28247</v>
      </c>
      <c r="B1934" s="154" t="s">
        <v>472</v>
      </c>
      <c r="C1934" s="154">
        <v>4.3274999999999997</v>
      </c>
      <c r="D1934" s="154">
        <v>2.5171999999999999</v>
      </c>
      <c r="E1934" s="154">
        <v>2.407</v>
      </c>
      <c r="F1934" s="154" t="s">
        <v>472</v>
      </c>
      <c r="G1934" s="154">
        <v>0.90400000000000003</v>
      </c>
      <c r="H1934" s="154" t="s">
        <v>472</v>
      </c>
      <c r="I1934" s="154" t="s">
        <v>472</v>
      </c>
      <c r="J1934" s="154"/>
    </row>
    <row r="1935" spans="1:10">
      <c r="A1935" s="164">
        <v>28248</v>
      </c>
      <c r="B1935" s="154" t="s">
        <v>472</v>
      </c>
      <c r="C1935" s="154">
        <v>4.3395000000000001</v>
      </c>
      <c r="D1935" s="154">
        <v>2.5238</v>
      </c>
      <c r="E1935" s="154">
        <v>2.4115000000000002</v>
      </c>
      <c r="F1935" s="154" t="s">
        <v>472</v>
      </c>
      <c r="G1935" s="154">
        <v>0.90800000000000003</v>
      </c>
      <c r="H1935" s="154" t="s">
        <v>472</v>
      </c>
      <c r="I1935" s="154" t="s">
        <v>472</v>
      </c>
      <c r="J1935" s="154"/>
    </row>
    <row r="1936" spans="1:10">
      <c r="A1936" s="164">
        <v>28249</v>
      </c>
      <c r="B1936" s="154" t="s">
        <v>472</v>
      </c>
      <c r="C1936" s="154">
        <v>4.3440000000000003</v>
      </c>
      <c r="D1936" s="154">
        <v>2.5262000000000002</v>
      </c>
      <c r="E1936" s="154">
        <v>2.411</v>
      </c>
      <c r="F1936" s="154" t="s">
        <v>472</v>
      </c>
      <c r="G1936" s="154">
        <v>0.91049999999999998</v>
      </c>
      <c r="H1936" s="154" t="s">
        <v>472</v>
      </c>
      <c r="I1936" s="154" t="s">
        <v>472</v>
      </c>
      <c r="J1936" s="154"/>
    </row>
    <row r="1937" spans="1:10">
      <c r="A1937" s="164">
        <v>28250</v>
      </c>
      <c r="B1937" s="154" t="s">
        <v>472</v>
      </c>
      <c r="C1937" s="154">
        <v>4.3250000000000002</v>
      </c>
      <c r="D1937" s="154">
        <v>2.5156999999999998</v>
      </c>
      <c r="E1937" s="154">
        <v>2.4015</v>
      </c>
      <c r="F1937" s="154" t="s">
        <v>472</v>
      </c>
      <c r="G1937" s="154">
        <v>0.91149999999999998</v>
      </c>
      <c r="H1937" s="154" t="s">
        <v>472</v>
      </c>
      <c r="I1937" s="154" t="s">
        <v>472</v>
      </c>
      <c r="J1937" s="154"/>
    </row>
    <row r="1938" spans="1:10">
      <c r="A1938" s="164">
        <v>28251</v>
      </c>
      <c r="B1938" s="154" t="s">
        <v>472</v>
      </c>
      <c r="C1938" s="154">
        <v>4.3330000000000002</v>
      </c>
      <c r="D1938" s="154">
        <v>2.5215000000000001</v>
      </c>
      <c r="E1938" s="154">
        <v>2.4079999999999999</v>
      </c>
      <c r="F1938" s="154" t="s">
        <v>472</v>
      </c>
      <c r="G1938" s="154">
        <v>0.91149999999999998</v>
      </c>
      <c r="H1938" s="154" t="s">
        <v>472</v>
      </c>
      <c r="I1938" s="154" t="s">
        <v>472</v>
      </c>
      <c r="J1938" s="154"/>
    </row>
    <row r="1939" spans="1:10">
      <c r="A1939" s="164">
        <v>28254</v>
      </c>
      <c r="B1939" s="154" t="s">
        <v>472</v>
      </c>
      <c r="C1939" s="154">
        <v>4.3449999999999998</v>
      </c>
      <c r="D1939" s="154">
        <v>2.5278999999999998</v>
      </c>
      <c r="E1939" s="154">
        <v>2.4064999999999999</v>
      </c>
      <c r="F1939" s="154" t="s">
        <v>472</v>
      </c>
      <c r="G1939" s="154">
        <v>0.90949999999999998</v>
      </c>
      <c r="H1939" s="154" t="s">
        <v>472</v>
      </c>
      <c r="I1939" s="154" t="s">
        <v>472</v>
      </c>
      <c r="J1939" s="154"/>
    </row>
    <row r="1940" spans="1:10">
      <c r="A1940" s="164">
        <v>28255</v>
      </c>
      <c r="B1940" s="154" t="s">
        <v>472</v>
      </c>
      <c r="C1940" s="154">
        <v>4.3384999999999998</v>
      </c>
      <c r="D1940" s="154">
        <v>2.5238</v>
      </c>
      <c r="E1940" s="154">
        <v>2.4060000000000001</v>
      </c>
      <c r="F1940" s="154" t="s">
        <v>472</v>
      </c>
      <c r="G1940" s="154">
        <v>0.91</v>
      </c>
      <c r="H1940" s="154" t="s">
        <v>472</v>
      </c>
      <c r="I1940" s="154" t="s">
        <v>472</v>
      </c>
      <c r="J1940" s="154"/>
    </row>
    <row r="1941" spans="1:10">
      <c r="A1941" s="164">
        <v>28256</v>
      </c>
      <c r="B1941" s="154" t="s">
        <v>472</v>
      </c>
      <c r="C1941" s="154">
        <v>4.3469999999999995</v>
      </c>
      <c r="D1941" s="154">
        <v>2.528</v>
      </c>
      <c r="E1941" s="154">
        <v>2.4119999999999999</v>
      </c>
      <c r="F1941" s="154" t="s">
        <v>472</v>
      </c>
      <c r="G1941" s="154">
        <v>0.91</v>
      </c>
      <c r="H1941" s="154" t="s">
        <v>472</v>
      </c>
      <c r="I1941" s="154" t="s">
        <v>472</v>
      </c>
      <c r="J1941" s="154"/>
    </row>
    <row r="1942" spans="1:10">
      <c r="A1942" s="164">
        <v>28257</v>
      </c>
      <c r="B1942" s="154" t="s">
        <v>472</v>
      </c>
      <c r="C1942" s="154">
        <v>4.3464999999999998</v>
      </c>
      <c r="D1942" s="154">
        <v>2.5282999999999998</v>
      </c>
      <c r="E1942" s="154">
        <v>2.41</v>
      </c>
      <c r="F1942" s="154" t="s">
        <v>472</v>
      </c>
      <c r="G1942" s="154">
        <v>0.90449999999999997</v>
      </c>
      <c r="H1942" s="154" t="s">
        <v>472</v>
      </c>
      <c r="I1942" s="154" t="s">
        <v>472</v>
      </c>
      <c r="J1942" s="154"/>
    </row>
    <row r="1943" spans="1:10">
      <c r="A1943" s="164">
        <v>28258</v>
      </c>
      <c r="B1943" s="154" t="s">
        <v>472</v>
      </c>
      <c r="C1943" s="154">
        <v>4.3295000000000003</v>
      </c>
      <c r="D1943" s="154">
        <v>2.5179999999999998</v>
      </c>
      <c r="E1943" s="154">
        <v>2.3980000000000001</v>
      </c>
      <c r="F1943" s="154" t="s">
        <v>472</v>
      </c>
      <c r="G1943" s="154">
        <v>0.90849999999999997</v>
      </c>
      <c r="H1943" s="154" t="s">
        <v>472</v>
      </c>
      <c r="I1943" s="154" t="s">
        <v>472</v>
      </c>
      <c r="J1943" s="154"/>
    </row>
    <row r="1944" spans="1:10">
      <c r="A1944" s="164">
        <v>28261</v>
      </c>
      <c r="B1944" s="154" t="s">
        <v>472</v>
      </c>
      <c r="C1944" s="154">
        <v>4.3410000000000002</v>
      </c>
      <c r="D1944" s="154">
        <v>2.5249999999999999</v>
      </c>
      <c r="E1944" s="154">
        <v>2.4055</v>
      </c>
      <c r="F1944" s="154" t="s">
        <v>472</v>
      </c>
      <c r="G1944" s="154">
        <v>0.90949999999999998</v>
      </c>
      <c r="H1944" s="154" t="s">
        <v>472</v>
      </c>
      <c r="I1944" s="154" t="s">
        <v>472</v>
      </c>
      <c r="J1944" s="154"/>
    </row>
    <row r="1945" spans="1:10">
      <c r="A1945" s="164">
        <v>28262</v>
      </c>
      <c r="B1945" s="154" t="s">
        <v>472</v>
      </c>
      <c r="C1945" s="154">
        <v>4.3354999999999997</v>
      </c>
      <c r="D1945" s="154">
        <v>2.5228999999999999</v>
      </c>
      <c r="E1945" s="154">
        <v>2.4079999999999999</v>
      </c>
      <c r="F1945" s="154" t="s">
        <v>472</v>
      </c>
      <c r="G1945" s="154">
        <v>0.90849999999999997</v>
      </c>
      <c r="H1945" s="154" t="s">
        <v>472</v>
      </c>
      <c r="I1945" s="154" t="s">
        <v>472</v>
      </c>
      <c r="J1945" s="154"/>
    </row>
    <row r="1946" spans="1:10">
      <c r="A1946" s="164">
        <v>28263</v>
      </c>
      <c r="B1946" s="154" t="s">
        <v>472</v>
      </c>
      <c r="C1946" s="154">
        <v>4.3265000000000002</v>
      </c>
      <c r="D1946" s="154">
        <v>2.5177</v>
      </c>
      <c r="E1946" s="154">
        <v>2.4035000000000002</v>
      </c>
      <c r="F1946" s="154" t="s">
        <v>472</v>
      </c>
      <c r="G1946" s="154">
        <v>0.90749999999999997</v>
      </c>
      <c r="H1946" s="154" t="s">
        <v>472</v>
      </c>
      <c r="I1946" s="154" t="s">
        <v>472</v>
      </c>
      <c r="J1946" s="154"/>
    </row>
    <row r="1947" spans="1:10">
      <c r="A1947" s="164">
        <v>28264</v>
      </c>
      <c r="B1947" s="154" t="s">
        <v>472</v>
      </c>
      <c r="C1947" s="154" t="s">
        <v>472</v>
      </c>
      <c r="D1947" s="154" t="s">
        <v>472</v>
      </c>
      <c r="E1947" s="154" t="s">
        <v>472</v>
      </c>
      <c r="F1947" s="154" t="s">
        <v>472</v>
      </c>
      <c r="G1947" s="154" t="s">
        <v>472</v>
      </c>
      <c r="H1947" s="154" t="s">
        <v>472</v>
      </c>
      <c r="I1947" s="154" t="s">
        <v>472</v>
      </c>
      <c r="J1947" s="154"/>
    </row>
    <row r="1948" spans="1:10">
      <c r="A1948" s="164">
        <v>28265</v>
      </c>
      <c r="B1948" s="154" t="s">
        <v>472</v>
      </c>
      <c r="C1948" s="154">
        <v>4.3304999999999998</v>
      </c>
      <c r="D1948" s="154">
        <v>2.5215999999999998</v>
      </c>
      <c r="E1948" s="154">
        <v>2.403</v>
      </c>
      <c r="F1948" s="154" t="s">
        <v>472</v>
      </c>
      <c r="G1948" s="154">
        <v>0.90900000000000003</v>
      </c>
      <c r="H1948" s="154" t="s">
        <v>472</v>
      </c>
      <c r="I1948" s="154" t="s">
        <v>472</v>
      </c>
      <c r="J1948" s="154"/>
    </row>
    <row r="1949" spans="1:10">
      <c r="A1949" s="164">
        <v>28268</v>
      </c>
      <c r="B1949" s="154" t="s">
        <v>472</v>
      </c>
      <c r="C1949" s="154">
        <v>4.3230000000000004</v>
      </c>
      <c r="D1949" s="154">
        <v>2.5171999999999999</v>
      </c>
      <c r="E1949" s="154">
        <v>2.3965000000000001</v>
      </c>
      <c r="F1949" s="154" t="s">
        <v>472</v>
      </c>
      <c r="G1949" s="154">
        <v>0.90700000000000003</v>
      </c>
      <c r="H1949" s="154" t="s">
        <v>472</v>
      </c>
      <c r="I1949" s="154" t="s">
        <v>472</v>
      </c>
      <c r="J1949" s="154"/>
    </row>
    <row r="1950" spans="1:10">
      <c r="A1950" s="164">
        <v>28269</v>
      </c>
      <c r="B1950" s="154" t="s">
        <v>472</v>
      </c>
      <c r="C1950" s="154">
        <v>4.3254999999999999</v>
      </c>
      <c r="D1950" s="154">
        <v>2.5190000000000001</v>
      </c>
      <c r="E1950" s="154">
        <v>2.399</v>
      </c>
      <c r="F1950" s="154" t="s">
        <v>472</v>
      </c>
      <c r="G1950" s="154">
        <v>0.90649999999999997</v>
      </c>
      <c r="H1950" s="154" t="s">
        <v>472</v>
      </c>
      <c r="I1950" s="154" t="s">
        <v>472</v>
      </c>
      <c r="J1950" s="154"/>
    </row>
    <row r="1951" spans="1:10">
      <c r="A1951" s="164">
        <v>28270</v>
      </c>
      <c r="B1951" s="154" t="s">
        <v>472</v>
      </c>
      <c r="C1951" s="154">
        <v>4.3155000000000001</v>
      </c>
      <c r="D1951" s="154">
        <v>2.5144000000000002</v>
      </c>
      <c r="E1951" s="154">
        <v>2.3944999999999999</v>
      </c>
      <c r="F1951" s="154" t="s">
        <v>472</v>
      </c>
      <c r="G1951" s="154">
        <v>0.90600000000000003</v>
      </c>
      <c r="H1951" s="154" t="s">
        <v>472</v>
      </c>
      <c r="I1951" s="154" t="s">
        <v>472</v>
      </c>
      <c r="J1951" s="154"/>
    </row>
    <row r="1952" spans="1:10">
      <c r="A1952" s="164">
        <v>28271</v>
      </c>
      <c r="B1952" s="154" t="s">
        <v>472</v>
      </c>
      <c r="C1952" s="154">
        <v>4.319</v>
      </c>
      <c r="D1952" s="154">
        <v>2.5145</v>
      </c>
      <c r="E1952" s="154">
        <v>2.3965000000000001</v>
      </c>
      <c r="F1952" s="154" t="s">
        <v>472</v>
      </c>
      <c r="G1952" s="154">
        <v>0.90649999999999997</v>
      </c>
      <c r="H1952" s="154" t="s">
        <v>472</v>
      </c>
      <c r="I1952" s="154" t="s">
        <v>472</v>
      </c>
      <c r="J1952" s="154"/>
    </row>
    <row r="1953" spans="1:10">
      <c r="A1953" s="164">
        <v>28272</v>
      </c>
      <c r="B1953" s="154" t="s">
        <v>472</v>
      </c>
      <c r="C1953" s="154">
        <v>4.3004999999999995</v>
      </c>
      <c r="D1953" s="154">
        <v>2.5045000000000002</v>
      </c>
      <c r="E1953" s="154">
        <v>2.3875000000000002</v>
      </c>
      <c r="F1953" s="154" t="s">
        <v>472</v>
      </c>
      <c r="G1953" s="154">
        <v>0.90300000000000002</v>
      </c>
      <c r="H1953" s="154" t="s">
        <v>472</v>
      </c>
      <c r="I1953" s="154" t="s">
        <v>472</v>
      </c>
      <c r="J1953" s="154"/>
    </row>
    <row r="1954" spans="1:10">
      <c r="A1954" s="164">
        <v>28275</v>
      </c>
      <c r="B1954" s="154" t="s">
        <v>472</v>
      </c>
      <c r="C1954" s="154" t="s">
        <v>472</v>
      </c>
      <c r="D1954" s="154" t="s">
        <v>472</v>
      </c>
      <c r="E1954" s="154" t="s">
        <v>472</v>
      </c>
      <c r="F1954" s="154" t="s">
        <v>472</v>
      </c>
      <c r="G1954" s="154" t="s">
        <v>472</v>
      </c>
      <c r="H1954" s="154" t="s">
        <v>472</v>
      </c>
      <c r="I1954" s="154" t="s">
        <v>472</v>
      </c>
      <c r="J1954" s="154"/>
    </row>
    <row r="1955" spans="1:10">
      <c r="A1955" s="164">
        <v>28276</v>
      </c>
      <c r="B1955" s="154" t="s">
        <v>472</v>
      </c>
      <c r="C1955" s="154">
        <v>4.3004999999999995</v>
      </c>
      <c r="D1955" s="154">
        <v>2.5047000000000001</v>
      </c>
      <c r="E1955" s="154">
        <v>2.3835000000000002</v>
      </c>
      <c r="F1955" s="154" t="s">
        <v>472</v>
      </c>
      <c r="G1955" s="154">
        <v>0.90300000000000002</v>
      </c>
      <c r="H1955" s="154" t="s">
        <v>472</v>
      </c>
      <c r="I1955" s="154" t="s">
        <v>472</v>
      </c>
      <c r="J1955" s="154"/>
    </row>
    <row r="1956" spans="1:10">
      <c r="A1956" s="164">
        <v>28277</v>
      </c>
      <c r="B1956" s="154" t="s">
        <v>472</v>
      </c>
      <c r="C1956" s="154">
        <v>4.3070000000000004</v>
      </c>
      <c r="D1956" s="154">
        <v>2.5056000000000003</v>
      </c>
      <c r="E1956" s="154">
        <v>2.3835000000000002</v>
      </c>
      <c r="F1956" s="154" t="s">
        <v>472</v>
      </c>
      <c r="G1956" s="154">
        <v>0.90349999999999997</v>
      </c>
      <c r="H1956" s="154" t="s">
        <v>472</v>
      </c>
      <c r="I1956" s="154" t="s">
        <v>472</v>
      </c>
      <c r="J1956" s="154"/>
    </row>
    <row r="1957" spans="1:10">
      <c r="A1957" s="164">
        <v>28278</v>
      </c>
      <c r="B1957" s="154" t="s">
        <v>472</v>
      </c>
      <c r="C1957" s="154">
        <v>4.2934999999999999</v>
      </c>
      <c r="D1957" s="154">
        <v>2.4994999999999998</v>
      </c>
      <c r="E1957" s="154">
        <v>2.3685</v>
      </c>
      <c r="F1957" s="154" t="s">
        <v>472</v>
      </c>
      <c r="G1957" s="154">
        <v>0.90300000000000002</v>
      </c>
      <c r="H1957" s="154" t="s">
        <v>472</v>
      </c>
      <c r="I1957" s="154" t="s">
        <v>472</v>
      </c>
      <c r="J1957" s="154"/>
    </row>
    <row r="1958" spans="1:10">
      <c r="A1958" s="164">
        <v>28279</v>
      </c>
      <c r="B1958" s="154" t="s">
        <v>472</v>
      </c>
      <c r="C1958" s="154">
        <v>4.2755000000000001</v>
      </c>
      <c r="D1958" s="154">
        <v>2.4897</v>
      </c>
      <c r="E1958" s="154">
        <v>2.3614999999999999</v>
      </c>
      <c r="F1958" s="154" t="s">
        <v>472</v>
      </c>
      <c r="G1958" s="154">
        <v>0.9</v>
      </c>
      <c r="H1958" s="154" t="s">
        <v>472</v>
      </c>
      <c r="I1958" s="154" t="s">
        <v>472</v>
      </c>
      <c r="J1958" s="154"/>
    </row>
    <row r="1959" spans="1:10">
      <c r="A1959" s="164">
        <v>28282</v>
      </c>
      <c r="B1959" s="154" t="s">
        <v>472</v>
      </c>
      <c r="C1959" s="154">
        <v>4.2634999999999996</v>
      </c>
      <c r="D1959" s="154">
        <v>2.4819</v>
      </c>
      <c r="E1959" s="154">
        <v>2.355</v>
      </c>
      <c r="F1959" s="154" t="s">
        <v>472</v>
      </c>
      <c r="G1959" s="154">
        <v>0.90049999999999997</v>
      </c>
      <c r="H1959" s="154" t="s">
        <v>472</v>
      </c>
      <c r="I1959" s="154" t="s">
        <v>472</v>
      </c>
      <c r="J1959" s="154"/>
    </row>
    <row r="1960" spans="1:10">
      <c r="A1960" s="164">
        <v>28283</v>
      </c>
      <c r="B1960" s="154" t="s">
        <v>472</v>
      </c>
      <c r="C1960" s="154">
        <v>4.2725</v>
      </c>
      <c r="D1960" s="154">
        <v>2.4866000000000001</v>
      </c>
      <c r="E1960" s="154">
        <v>2.3540000000000001</v>
      </c>
      <c r="F1960" s="154" t="s">
        <v>472</v>
      </c>
      <c r="G1960" s="154">
        <v>0.90249999999999997</v>
      </c>
      <c r="H1960" s="154" t="s">
        <v>472</v>
      </c>
      <c r="I1960" s="154" t="s">
        <v>472</v>
      </c>
      <c r="J1960" s="154"/>
    </row>
    <row r="1961" spans="1:10">
      <c r="A1961" s="164">
        <v>28284</v>
      </c>
      <c r="B1961" s="154" t="s">
        <v>472</v>
      </c>
      <c r="C1961" s="154">
        <v>4.2755000000000001</v>
      </c>
      <c r="D1961" s="154">
        <v>2.4883000000000002</v>
      </c>
      <c r="E1961" s="154">
        <v>2.3584999999999998</v>
      </c>
      <c r="F1961" s="154" t="s">
        <v>472</v>
      </c>
      <c r="G1961" s="154">
        <v>0.90549999999999997</v>
      </c>
      <c r="H1961" s="154" t="s">
        <v>472</v>
      </c>
      <c r="I1961" s="154" t="s">
        <v>472</v>
      </c>
      <c r="J1961" s="154"/>
    </row>
    <row r="1962" spans="1:10">
      <c r="A1962" s="164">
        <v>28285</v>
      </c>
      <c r="B1962" s="154" t="s">
        <v>472</v>
      </c>
      <c r="C1962" s="154">
        <v>4.2755000000000001</v>
      </c>
      <c r="D1962" s="154">
        <v>2.4883000000000002</v>
      </c>
      <c r="E1962" s="154">
        <v>2.3609999999999998</v>
      </c>
      <c r="F1962" s="154" t="s">
        <v>472</v>
      </c>
      <c r="G1962" s="154">
        <v>0.90949999999999998</v>
      </c>
      <c r="H1962" s="154" t="s">
        <v>472</v>
      </c>
      <c r="I1962" s="154" t="s">
        <v>472</v>
      </c>
      <c r="J1962" s="154"/>
    </row>
    <row r="1963" spans="1:10">
      <c r="A1963" s="164">
        <v>28286</v>
      </c>
      <c r="B1963" s="154" t="s">
        <v>472</v>
      </c>
      <c r="C1963" s="154">
        <v>4.2794999999999996</v>
      </c>
      <c r="D1963" s="154">
        <v>2.4903</v>
      </c>
      <c r="E1963" s="154">
        <v>2.3609999999999998</v>
      </c>
      <c r="F1963" s="154" t="s">
        <v>472</v>
      </c>
      <c r="G1963" s="154">
        <v>0.91</v>
      </c>
      <c r="H1963" s="154" t="s">
        <v>472</v>
      </c>
      <c r="I1963" s="154" t="s">
        <v>472</v>
      </c>
      <c r="J1963" s="154"/>
    </row>
    <row r="1964" spans="1:10">
      <c r="A1964" s="164">
        <v>28289</v>
      </c>
      <c r="B1964" s="154" t="s">
        <v>472</v>
      </c>
      <c r="C1964" s="154">
        <v>4.2755000000000001</v>
      </c>
      <c r="D1964" s="154">
        <v>2.4877000000000002</v>
      </c>
      <c r="E1964" s="154">
        <v>2.3544999999999998</v>
      </c>
      <c r="F1964" s="154" t="s">
        <v>472</v>
      </c>
      <c r="G1964" s="154">
        <v>0.91549999999999998</v>
      </c>
      <c r="H1964" s="154" t="s">
        <v>472</v>
      </c>
      <c r="I1964" s="154" t="s">
        <v>472</v>
      </c>
      <c r="J1964" s="154"/>
    </row>
    <row r="1965" spans="1:10">
      <c r="A1965" s="164">
        <v>28290</v>
      </c>
      <c r="B1965" s="154" t="s">
        <v>472</v>
      </c>
      <c r="C1965" s="154">
        <v>4.2805</v>
      </c>
      <c r="D1965" s="154">
        <v>2.4897999999999998</v>
      </c>
      <c r="E1965" s="154">
        <v>2.3559999999999999</v>
      </c>
      <c r="F1965" s="154" t="s">
        <v>472</v>
      </c>
      <c r="G1965" s="154">
        <v>0.91500000000000004</v>
      </c>
      <c r="H1965" s="154" t="s">
        <v>472</v>
      </c>
      <c r="I1965" s="154" t="s">
        <v>472</v>
      </c>
      <c r="J1965" s="154"/>
    </row>
    <row r="1966" spans="1:10">
      <c r="A1966" s="164">
        <v>28291</v>
      </c>
      <c r="B1966" s="154" t="s">
        <v>472</v>
      </c>
      <c r="C1966" s="154">
        <v>4.2805</v>
      </c>
      <c r="D1966" s="154">
        <v>2.4908000000000001</v>
      </c>
      <c r="E1966" s="154">
        <v>2.3570000000000002</v>
      </c>
      <c r="F1966" s="154" t="s">
        <v>472</v>
      </c>
      <c r="G1966" s="154">
        <v>0.91100000000000003</v>
      </c>
      <c r="H1966" s="154" t="s">
        <v>472</v>
      </c>
      <c r="I1966" s="154" t="s">
        <v>472</v>
      </c>
      <c r="J1966" s="154"/>
    </row>
    <row r="1967" spans="1:10">
      <c r="A1967" s="164">
        <v>28292</v>
      </c>
      <c r="B1967" s="154" t="s">
        <v>472</v>
      </c>
      <c r="C1967" s="154">
        <v>4.2774999999999999</v>
      </c>
      <c r="D1967" s="154">
        <v>2.4887000000000001</v>
      </c>
      <c r="E1967" s="154">
        <v>2.355</v>
      </c>
      <c r="F1967" s="154" t="s">
        <v>472</v>
      </c>
      <c r="G1967" s="154">
        <v>0.91349999999999998</v>
      </c>
      <c r="H1967" s="154" t="s">
        <v>472</v>
      </c>
      <c r="I1967" s="154" t="s">
        <v>472</v>
      </c>
      <c r="J1967" s="154"/>
    </row>
    <row r="1968" spans="1:10">
      <c r="A1968" s="164">
        <v>28293</v>
      </c>
      <c r="B1968" s="154" t="s">
        <v>472</v>
      </c>
      <c r="C1968" s="154">
        <v>4.28</v>
      </c>
      <c r="D1968" s="154">
        <v>2.4893000000000001</v>
      </c>
      <c r="E1968" s="154">
        <v>2.3555000000000001</v>
      </c>
      <c r="F1968" s="154" t="s">
        <v>472</v>
      </c>
      <c r="G1968" s="154">
        <v>0.91300000000000003</v>
      </c>
      <c r="H1968" s="154" t="s">
        <v>472</v>
      </c>
      <c r="I1968" s="154" t="s">
        <v>472</v>
      </c>
      <c r="J1968" s="154"/>
    </row>
    <row r="1969" spans="1:10">
      <c r="A1969" s="164">
        <v>28296</v>
      </c>
      <c r="B1969" s="154" t="s">
        <v>472</v>
      </c>
      <c r="C1969" s="154">
        <v>4.2835000000000001</v>
      </c>
      <c r="D1969" s="154">
        <v>2.4912999999999998</v>
      </c>
      <c r="E1969" s="154">
        <v>2.3555000000000001</v>
      </c>
      <c r="F1969" s="154" t="s">
        <v>472</v>
      </c>
      <c r="G1969" s="154">
        <v>0.91349999999999998</v>
      </c>
      <c r="H1969" s="154" t="s">
        <v>472</v>
      </c>
      <c r="I1969" s="154" t="s">
        <v>472</v>
      </c>
      <c r="J1969" s="154"/>
    </row>
    <row r="1970" spans="1:10">
      <c r="A1970" s="164">
        <v>28297</v>
      </c>
      <c r="B1970" s="154" t="s">
        <v>472</v>
      </c>
      <c r="C1970" s="154">
        <v>4.3010000000000002</v>
      </c>
      <c r="D1970" s="154">
        <v>2.5013000000000001</v>
      </c>
      <c r="E1970" s="154">
        <v>2.355</v>
      </c>
      <c r="F1970" s="154" t="s">
        <v>472</v>
      </c>
      <c r="G1970" s="154">
        <v>0.91849999999999998</v>
      </c>
      <c r="H1970" s="154" t="s">
        <v>472</v>
      </c>
      <c r="I1970" s="154" t="s">
        <v>472</v>
      </c>
      <c r="J1970" s="154"/>
    </row>
    <row r="1971" spans="1:10">
      <c r="A1971" s="164">
        <v>28298</v>
      </c>
      <c r="B1971" s="154" t="s">
        <v>472</v>
      </c>
      <c r="C1971" s="154">
        <v>4.2995000000000001</v>
      </c>
      <c r="D1971" s="154">
        <v>2.5003000000000002</v>
      </c>
      <c r="E1971" s="154">
        <v>2.3580000000000001</v>
      </c>
      <c r="F1971" s="154" t="s">
        <v>472</v>
      </c>
      <c r="G1971" s="154">
        <v>0.91900000000000004</v>
      </c>
      <c r="H1971" s="154" t="s">
        <v>472</v>
      </c>
      <c r="I1971" s="154" t="s">
        <v>472</v>
      </c>
      <c r="J1971" s="154"/>
    </row>
    <row r="1972" spans="1:10">
      <c r="A1972" s="164">
        <v>28299</v>
      </c>
      <c r="B1972" s="154" t="s">
        <v>472</v>
      </c>
      <c r="C1972" s="154">
        <v>4.2889999999999997</v>
      </c>
      <c r="D1972" s="154">
        <v>2.4944999999999999</v>
      </c>
      <c r="E1972" s="154">
        <v>2.3515000000000001</v>
      </c>
      <c r="F1972" s="154" t="s">
        <v>472</v>
      </c>
      <c r="G1972" s="154">
        <v>0.91800000000000004</v>
      </c>
      <c r="H1972" s="154" t="s">
        <v>472</v>
      </c>
      <c r="I1972" s="154" t="s">
        <v>472</v>
      </c>
      <c r="J1972" s="154"/>
    </row>
    <row r="1973" spans="1:10">
      <c r="A1973" s="164">
        <v>28300</v>
      </c>
      <c r="B1973" s="154" t="s">
        <v>472</v>
      </c>
      <c r="C1973" s="154">
        <v>4.2885</v>
      </c>
      <c r="D1973" s="154">
        <v>2.4939</v>
      </c>
      <c r="E1973" s="154">
        <v>2.3534999999999999</v>
      </c>
      <c r="F1973" s="154" t="s">
        <v>472</v>
      </c>
      <c r="G1973" s="154">
        <v>0.91649999999999998</v>
      </c>
      <c r="H1973" s="154" t="s">
        <v>472</v>
      </c>
      <c r="I1973" s="154" t="s">
        <v>472</v>
      </c>
      <c r="J1973" s="154"/>
    </row>
    <row r="1974" spans="1:10">
      <c r="A1974" s="164">
        <v>28303</v>
      </c>
      <c r="B1974" s="154" t="s">
        <v>472</v>
      </c>
      <c r="C1974" s="154">
        <v>4.2765000000000004</v>
      </c>
      <c r="D1974" s="154">
        <v>2.4868999999999999</v>
      </c>
      <c r="E1974" s="154">
        <v>2.3439999999999999</v>
      </c>
      <c r="F1974" s="154" t="s">
        <v>472</v>
      </c>
      <c r="G1974" s="154">
        <v>0.91600000000000004</v>
      </c>
      <c r="H1974" s="154" t="s">
        <v>472</v>
      </c>
      <c r="I1974" s="154" t="s">
        <v>472</v>
      </c>
      <c r="J1974" s="154"/>
    </row>
    <row r="1975" spans="1:10">
      <c r="A1975" s="164">
        <v>28304</v>
      </c>
      <c r="B1975" s="154" t="s">
        <v>472</v>
      </c>
      <c r="C1975" s="154">
        <v>4.2714999999999996</v>
      </c>
      <c r="D1975" s="154">
        <v>2.4832999999999998</v>
      </c>
      <c r="E1975" s="154">
        <v>2.3370000000000002</v>
      </c>
      <c r="F1975" s="154" t="s">
        <v>472</v>
      </c>
      <c r="G1975" s="154">
        <v>0.91800000000000004</v>
      </c>
      <c r="H1975" s="154" t="s">
        <v>472</v>
      </c>
      <c r="I1975" s="154" t="s">
        <v>472</v>
      </c>
      <c r="J1975" s="154"/>
    </row>
    <row r="1976" spans="1:10">
      <c r="A1976" s="164">
        <v>28305</v>
      </c>
      <c r="B1976" s="154" t="s">
        <v>472</v>
      </c>
      <c r="C1976" s="154">
        <v>4.2530000000000001</v>
      </c>
      <c r="D1976" s="154">
        <v>2.4813999999999998</v>
      </c>
      <c r="E1976" s="154">
        <v>2.3260000000000001</v>
      </c>
      <c r="F1976" s="154" t="s">
        <v>472</v>
      </c>
      <c r="G1976" s="154">
        <v>0.92149999999999999</v>
      </c>
      <c r="H1976" s="154" t="s">
        <v>472</v>
      </c>
      <c r="I1976" s="154" t="s">
        <v>472</v>
      </c>
      <c r="J1976" s="154"/>
    </row>
    <row r="1977" spans="1:10">
      <c r="A1977" s="164">
        <v>28306</v>
      </c>
      <c r="B1977" s="154" t="s">
        <v>472</v>
      </c>
      <c r="C1977" s="154">
        <v>4.2335000000000003</v>
      </c>
      <c r="D1977" s="154">
        <v>2.4613</v>
      </c>
      <c r="E1977" s="154">
        <v>2.3159999999999998</v>
      </c>
      <c r="F1977" s="154" t="s">
        <v>472</v>
      </c>
      <c r="G1977" s="154">
        <v>0.92100000000000004</v>
      </c>
      <c r="H1977" s="154" t="s">
        <v>472</v>
      </c>
      <c r="I1977" s="154" t="s">
        <v>472</v>
      </c>
      <c r="J1977" s="154"/>
    </row>
    <row r="1978" spans="1:10">
      <c r="A1978" s="164">
        <v>28307</v>
      </c>
      <c r="B1978" s="154" t="s">
        <v>472</v>
      </c>
      <c r="C1978" s="154">
        <v>4.2385000000000002</v>
      </c>
      <c r="D1978" s="154">
        <v>2.4641000000000002</v>
      </c>
      <c r="E1978" s="154">
        <v>2.3265000000000002</v>
      </c>
      <c r="F1978" s="154" t="s">
        <v>472</v>
      </c>
      <c r="G1978" s="154">
        <v>0.92249999999999999</v>
      </c>
      <c r="H1978" s="154" t="s">
        <v>472</v>
      </c>
      <c r="I1978" s="154" t="s">
        <v>472</v>
      </c>
      <c r="J1978" s="154"/>
    </row>
    <row r="1979" spans="1:10">
      <c r="A1979" s="164">
        <v>28310</v>
      </c>
      <c r="B1979" s="154" t="s">
        <v>472</v>
      </c>
      <c r="C1979" s="154">
        <v>4.202</v>
      </c>
      <c r="D1979" s="154">
        <v>2.4424999999999999</v>
      </c>
      <c r="E1979" s="154">
        <v>2.306</v>
      </c>
      <c r="F1979" s="154" t="s">
        <v>472</v>
      </c>
      <c r="G1979" s="154">
        <v>0.91649999999999998</v>
      </c>
      <c r="H1979" s="154" t="s">
        <v>472</v>
      </c>
      <c r="I1979" s="154" t="s">
        <v>472</v>
      </c>
      <c r="J1979" s="154"/>
    </row>
    <row r="1980" spans="1:10">
      <c r="A1980" s="164">
        <v>28311</v>
      </c>
      <c r="B1980" s="154" t="s">
        <v>472</v>
      </c>
      <c r="C1980" s="154">
        <v>4.1894999999999998</v>
      </c>
      <c r="D1980" s="154">
        <v>2.4352999999999998</v>
      </c>
      <c r="E1980" s="154">
        <v>2.3039999999999998</v>
      </c>
      <c r="F1980" s="154" t="s">
        <v>472</v>
      </c>
      <c r="G1980" s="154">
        <v>0.92100000000000004</v>
      </c>
      <c r="H1980" s="154" t="s">
        <v>472</v>
      </c>
      <c r="I1980" s="154" t="s">
        <v>472</v>
      </c>
      <c r="J1980" s="154"/>
    </row>
    <row r="1981" spans="1:10">
      <c r="A1981" s="164">
        <v>28312</v>
      </c>
      <c r="B1981" s="154" t="s">
        <v>472</v>
      </c>
      <c r="C1981" s="154">
        <v>4.194</v>
      </c>
      <c r="D1981" s="154">
        <v>2.4373</v>
      </c>
      <c r="E1981" s="154">
        <v>2.3029999999999999</v>
      </c>
      <c r="F1981" s="154" t="s">
        <v>472</v>
      </c>
      <c r="G1981" s="154">
        <v>0.91849999999999998</v>
      </c>
      <c r="H1981" s="154" t="s">
        <v>472</v>
      </c>
      <c r="I1981" s="154" t="s">
        <v>472</v>
      </c>
      <c r="J1981" s="154"/>
    </row>
    <row r="1982" spans="1:10">
      <c r="A1982" s="164">
        <v>28313</v>
      </c>
      <c r="B1982" s="154" t="s">
        <v>472</v>
      </c>
      <c r="C1982" s="154">
        <v>4.1719999999999997</v>
      </c>
      <c r="D1982" s="154">
        <v>2.4264999999999999</v>
      </c>
      <c r="E1982" s="154">
        <v>2.2890000000000001</v>
      </c>
      <c r="F1982" s="154" t="s">
        <v>472</v>
      </c>
      <c r="G1982" s="154">
        <v>0.91749999999999998</v>
      </c>
      <c r="H1982" s="154" t="s">
        <v>472</v>
      </c>
      <c r="I1982" s="154" t="s">
        <v>472</v>
      </c>
      <c r="J1982" s="154"/>
    </row>
    <row r="1983" spans="1:10">
      <c r="A1983" s="164">
        <v>28314</v>
      </c>
      <c r="B1983" s="154" t="s">
        <v>472</v>
      </c>
      <c r="C1983" s="154">
        <v>4.1749999999999998</v>
      </c>
      <c r="D1983" s="154">
        <v>2.4275000000000002</v>
      </c>
      <c r="E1983" s="154">
        <v>2.29</v>
      </c>
      <c r="F1983" s="154" t="s">
        <v>472</v>
      </c>
      <c r="G1983" s="154">
        <v>0.91649999999999998</v>
      </c>
      <c r="H1983" s="154" t="s">
        <v>472</v>
      </c>
      <c r="I1983" s="154" t="s">
        <v>472</v>
      </c>
      <c r="J1983" s="154"/>
    </row>
    <row r="1984" spans="1:10">
      <c r="A1984" s="164">
        <v>28317</v>
      </c>
      <c r="B1984" s="154" t="s">
        <v>472</v>
      </c>
      <c r="C1984" s="154">
        <v>4.1435000000000004</v>
      </c>
      <c r="D1984" s="154">
        <v>2.41</v>
      </c>
      <c r="E1984" s="154">
        <v>2.274</v>
      </c>
      <c r="F1984" s="154" t="s">
        <v>472</v>
      </c>
      <c r="G1984" s="154">
        <v>0.91500000000000004</v>
      </c>
      <c r="H1984" s="154" t="s">
        <v>472</v>
      </c>
      <c r="I1984" s="154" t="s">
        <v>472</v>
      </c>
      <c r="J1984" s="154"/>
    </row>
    <row r="1985" spans="1:10">
      <c r="A1985" s="164">
        <v>28318</v>
      </c>
      <c r="B1985" s="154" t="s">
        <v>472</v>
      </c>
      <c r="C1985" s="154">
        <v>4.1520000000000001</v>
      </c>
      <c r="D1985" s="154">
        <v>2.4142000000000001</v>
      </c>
      <c r="E1985" s="154">
        <v>2.2795000000000001</v>
      </c>
      <c r="F1985" s="154" t="s">
        <v>472</v>
      </c>
      <c r="G1985" s="154">
        <v>0.91449999999999998</v>
      </c>
      <c r="H1985" s="154" t="s">
        <v>472</v>
      </c>
      <c r="I1985" s="154" t="s">
        <v>472</v>
      </c>
      <c r="J1985" s="154"/>
    </row>
    <row r="1986" spans="1:10">
      <c r="A1986" s="164">
        <v>28319</v>
      </c>
      <c r="B1986" s="154" t="s">
        <v>472</v>
      </c>
      <c r="C1986" s="154">
        <v>4.1459999999999999</v>
      </c>
      <c r="D1986" s="154">
        <v>2.41</v>
      </c>
      <c r="E1986" s="154">
        <v>2.2770000000000001</v>
      </c>
      <c r="F1986" s="154" t="s">
        <v>472</v>
      </c>
      <c r="G1986" s="154">
        <v>0.91100000000000003</v>
      </c>
      <c r="H1986" s="154" t="s">
        <v>472</v>
      </c>
      <c r="I1986" s="154" t="s">
        <v>472</v>
      </c>
      <c r="J1986" s="154"/>
    </row>
    <row r="1987" spans="1:10">
      <c r="A1987" s="164">
        <v>28320</v>
      </c>
      <c r="B1987" s="154" t="s">
        <v>472</v>
      </c>
      <c r="C1987" s="154">
        <v>4.1485000000000003</v>
      </c>
      <c r="D1987" s="154">
        <v>2.4121999999999999</v>
      </c>
      <c r="E1987" s="154">
        <v>2.2765</v>
      </c>
      <c r="F1987" s="154" t="s">
        <v>472</v>
      </c>
      <c r="G1987" s="154">
        <v>0.91100000000000003</v>
      </c>
      <c r="H1987" s="154" t="s">
        <v>472</v>
      </c>
      <c r="I1987" s="154" t="s">
        <v>472</v>
      </c>
      <c r="J1987" s="154"/>
    </row>
    <row r="1988" spans="1:10">
      <c r="A1988" s="164">
        <v>28321</v>
      </c>
      <c r="B1988" s="154" t="s">
        <v>472</v>
      </c>
      <c r="C1988" s="154">
        <v>4.1559999999999997</v>
      </c>
      <c r="D1988" s="154">
        <v>2.4169999999999998</v>
      </c>
      <c r="E1988" s="154">
        <v>2.2810000000000001</v>
      </c>
      <c r="F1988" s="154" t="s">
        <v>472</v>
      </c>
      <c r="G1988" s="154">
        <v>0.91</v>
      </c>
      <c r="H1988" s="154" t="s">
        <v>472</v>
      </c>
      <c r="I1988" s="154" t="s">
        <v>472</v>
      </c>
      <c r="J1988" s="154"/>
    </row>
    <row r="1989" spans="1:10">
      <c r="A1989" s="164">
        <v>28324</v>
      </c>
      <c r="B1989" s="154" t="s">
        <v>472</v>
      </c>
      <c r="C1989" s="154">
        <v>4.141</v>
      </c>
      <c r="D1989" s="154">
        <v>2.4079999999999999</v>
      </c>
      <c r="E1989" s="154">
        <v>2.2730000000000001</v>
      </c>
      <c r="F1989" s="154" t="s">
        <v>472</v>
      </c>
      <c r="G1989" s="154">
        <v>0.91100000000000003</v>
      </c>
      <c r="H1989" s="154" t="s">
        <v>472</v>
      </c>
      <c r="I1989" s="154" t="s">
        <v>472</v>
      </c>
      <c r="J1989" s="154"/>
    </row>
    <row r="1990" spans="1:10">
      <c r="A1990" s="164">
        <v>28325</v>
      </c>
      <c r="B1990" s="154" t="s">
        <v>472</v>
      </c>
      <c r="C1990" s="154">
        <v>4.1280000000000001</v>
      </c>
      <c r="D1990" s="154">
        <v>2.4</v>
      </c>
      <c r="E1990" s="154">
        <v>2.266</v>
      </c>
      <c r="F1990" s="154" t="s">
        <v>472</v>
      </c>
      <c r="G1990" s="154">
        <v>0.91</v>
      </c>
      <c r="H1990" s="154" t="s">
        <v>472</v>
      </c>
      <c r="I1990" s="154" t="s">
        <v>472</v>
      </c>
      <c r="J1990" s="154"/>
    </row>
    <row r="1991" spans="1:10">
      <c r="A1991" s="164">
        <v>28326</v>
      </c>
      <c r="B1991" s="154" t="s">
        <v>472</v>
      </c>
      <c r="C1991" s="154">
        <v>4.1254999999999997</v>
      </c>
      <c r="D1991" s="154">
        <v>2.3982000000000001</v>
      </c>
      <c r="E1991" s="154">
        <v>2.2610000000000001</v>
      </c>
      <c r="F1991" s="154" t="s">
        <v>472</v>
      </c>
      <c r="G1991" s="154">
        <v>0.91</v>
      </c>
      <c r="H1991" s="154" t="s">
        <v>472</v>
      </c>
      <c r="I1991" s="154" t="s">
        <v>472</v>
      </c>
      <c r="J1991" s="154"/>
    </row>
    <row r="1992" spans="1:10">
      <c r="A1992" s="164">
        <v>28327</v>
      </c>
      <c r="B1992" s="154" t="s">
        <v>472</v>
      </c>
      <c r="C1992" s="154">
        <v>4.1210000000000004</v>
      </c>
      <c r="D1992" s="154">
        <v>2.3959999999999999</v>
      </c>
      <c r="E1992" s="154">
        <v>2.2545000000000002</v>
      </c>
      <c r="F1992" s="154" t="s">
        <v>472</v>
      </c>
      <c r="G1992" s="154">
        <v>0.90600000000000003</v>
      </c>
      <c r="H1992" s="154" t="s">
        <v>472</v>
      </c>
      <c r="I1992" s="154" t="s">
        <v>472</v>
      </c>
      <c r="J1992" s="154"/>
    </row>
    <row r="1993" spans="1:10">
      <c r="A1993" s="164">
        <v>28328</v>
      </c>
      <c r="B1993" s="154" t="s">
        <v>472</v>
      </c>
      <c r="C1993" s="154">
        <v>4.1310000000000002</v>
      </c>
      <c r="D1993" s="154">
        <v>2.4024999999999999</v>
      </c>
      <c r="E1993" s="154">
        <v>2.2629999999999999</v>
      </c>
      <c r="F1993" s="154" t="s">
        <v>472</v>
      </c>
      <c r="G1993" s="154">
        <v>0.90749999999999997</v>
      </c>
      <c r="H1993" s="154" t="s">
        <v>472</v>
      </c>
      <c r="I1993" s="154" t="s">
        <v>472</v>
      </c>
      <c r="J1993" s="154"/>
    </row>
    <row r="1994" spans="1:10">
      <c r="A1994" s="164">
        <v>28331</v>
      </c>
      <c r="B1994" s="154" t="s">
        <v>472</v>
      </c>
      <c r="C1994" s="154">
        <v>4.1029999999999998</v>
      </c>
      <c r="D1994" s="154">
        <v>2.3858000000000001</v>
      </c>
      <c r="E1994" s="154">
        <v>2.25</v>
      </c>
      <c r="F1994" s="154" t="s">
        <v>472</v>
      </c>
      <c r="G1994" s="154">
        <v>0.90200000000000002</v>
      </c>
      <c r="H1994" s="154" t="s">
        <v>472</v>
      </c>
      <c r="I1994" s="154" t="s">
        <v>472</v>
      </c>
      <c r="J1994" s="154"/>
    </row>
    <row r="1995" spans="1:10">
      <c r="A1995" s="164">
        <v>28332</v>
      </c>
      <c r="B1995" s="154" t="s">
        <v>472</v>
      </c>
      <c r="C1995" s="154">
        <v>4.1020000000000003</v>
      </c>
      <c r="D1995" s="154">
        <v>2.3847</v>
      </c>
      <c r="E1995" s="154">
        <v>2.2454999999999998</v>
      </c>
      <c r="F1995" s="154" t="s">
        <v>472</v>
      </c>
      <c r="G1995" s="154">
        <v>0.90200000000000002</v>
      </c>
      <c r="H1995" s="154" t="s">
        <v>472</v>
      </c>
      <c r="I1995" s="154" t="s">
        <v>472</v>
      </c>
      <c r="J1995" s="154"/>
    </row>
    <row r="1996" spans="1:10">
      <c r="A1996" s="164">
        <v>28333</v>
      </c>
      <c r="B1996" s="154" t="s">
        <v>472</v>
      </c>
      <c r="C1996" s="154">
        <v>4.1124999999999998</v>
      </c>
      <c r="D1996" s="154">
        <v>2.3904000000000001</v>
      </c>
      <c r="E1996" s="154">
        <v>2.238</v>
      </c>
      <c r="F1996" s="154" t="s">
        <v>472</v>
      </c>
      <c r="G1996" s="154">
        <v>0.90249999999999997</v>
      </c>
      <c r="H1996" s="154" t="s">
        <v>472</v>
      </c>
      <c r="I1996" s="154" t="s">
        <v>472</v>
      </c>
      <c r="J1996" s="154"/>
    </row>
    <row r="1997" spans="1:10">
      <c r="A1997" s="164">
        <v>28334</v>
      </c>
      <c r="B1997" s="154" t="s">
        <v>472</v>
      </c>
      <c r="C1997" s="154">
        <v>4.1654999999999998</v>
      </c>
      <c r="D1997" s="154">
        <v>2.3917999999999999</v>
      </c>
      <c r="E1997" s="154">
        <v>2.2414999999999998</v>
      </c>
      <c r="F1997" s="154" t="s">
        <v>472</v>
      </c>
      <c r="G1997" s="154">
        <v>0.90249999999999997</v>
      </c>
      <c r="H1997" s="154" t="s">
        <v>472</v>
      </c>
      <c r="I1997" s="154" t="s">
        <v>472</v>
      </c>
      <c r="J1997" s="154"/>
    </row>
    <row r="1998" spans="1:10">
      <c r="A1998" s="164">
        <v>28335</v>
      </c>
      <c r="B1998" s="154" t="s">
        <v>472</v>
      </c>
      <c r="C1998" s="154">
        <v>4.1695000000000002</v>
      </c>
      <c r="D1998" s="154">
        <v>2.4</v>
      </c>
      <c r="E1998" s="154">
        <v>2.2475000000000001</v>
      </c>
      <c r="F1998" s="154" t="s">
        <v>472</v>
      </c>
      <c r="G1998" s="154">
        <v>0.90149999999999997</v>
      </c>
      <c r="H1998" s="154" t="s">
        <v>472</v>
      </c>
      <c r="I1998" s="154" t="s">
        <v>472</v>
      </c>
      <c r="J1998" s="154"/>
    </row>
    <row r="1999" spans="1:10">
      <c r="A1999" s="164">
        <v>28338</v>
      </c>
      <c r="B1999" s="154" t="s">
        <v>472</v>
      </c>
      <c r="C1999" s="154" t="s">
        <v>472</v>
      </c>
      <c r="D1999" s="154" t="s">
        <v>472</v>
      </c>
      <c r="E1999" s="154" t="s">
        <v>472</v>
      </c>
      <c r="F1999" s="154" t="s">
        <v>472</v>
      </c>
      <c r="G1999" s="154" t="s">
        <v>472</v>
      </c>
      <c r="H1999" s="154" t="s">
        <v>472</v>
      </c>
      <c r="I1999" s="154" t="s">
        <v>472</v>
      </c>
      <c r="J1999" s="154"/>
    </row>
    <row r="2000" spans="1:10">
      <c r="A2000" s="164">
        <v>28339</v>
      </c>
      <c r="B2000" s="154" t="s">
        <v>472</v>
      </c>
      <c r="C2000" s="154">
        <v>4.1775000000000002</v>
      </c>
      <c r="D2000" s="154">
        <v>2.4016000000000002</v>
      </c>
      <c r="E2000" s="154">
        <v>2.2389999999999999</v>
      </c>
      <c r="F2000" s="154" t="s">
        <v>472</v>
      </c>
      <c r="G2000" s="154">
        <v>0.90100000000000002</v>
      </c>
      <c r="H2000" s="154" t="s">
        <v>472</v>
      </c>
      <c r="I2000" s="154" t="s">
        <v>472</v>
      </c>
      <c r="J2000" s="154"/>
    </row>
    <row r="2001" spans="1:10">
      <c r="A2001" s="164">
        <v>28340</v>
      </c>
      <c r="B2001" s="154" t="s">
        <v>472</v>
      </c>
      <c r="C2001" s="154">
        <v>4.1680000000000001</v>
      </c>
      <c r="D2001" s="154">
        <v>2.3955000000000002</v>
      </c>
      <c r="E2001" s="154">
        <v>2.23</v>
      </c>
      <c r="F2001" s="154" t="s">
        <v>472</v>
      </c>
      <c r="G2001" s="154">
        <v>0.90049999999999997</v>
      </c>
      <c r="H2001" s="154" t="s">
        <v>472</v>
      </c>
      <c r="I2001" s="154" t="s">
        <v>472</v>
      </c>
      <c r="J2001" s="154"/>
    </row>
    <row r="2002" spans="1:10">
      <c r="A2002" s="164">
        <v>28341</v>
      </c>
      <c r="B2002" s="154" t="s">
        <v>472</v>
      </c>
      <c r="C2002" s="154">
        <v>4.1725000000000003</v>
      </c>
      <c r="D2002" s="154">
        <v>2.3992</v>
      </c>
      <c r="E2002" s="154">
        <v>2.2345000000000002</v>
      </c>
      <c r="F2002" s="154" t="s">
        <v>472</v>
      </c>
      <c r="G2002" s="154">
        <v>0.90349999999999997</v>
      </c>
      <c r="H2002" s="154" t="s">
        <v>472</v>
      </c>
      <c r="I2002" s="154" t="s">
        <v>472</v>
      </c>
      <c r="J2002" s="154"/>
    </row>
    <row r="2003" spans="1:10">
      <c r="A2003" s="164">
        <v>28342</v>
      </c>
      <c r="B2003" s="154" t="s">
        <v>472</v>
      </c>
      <c r="C2003" s="154">
        <v>4.1769999999999996</v>
      </c>
      <c r="D2003" s="154">
        <v>2.4015</v>
      </c>
      <c r="E2003" s="154">
        <v>2.2400000000000002</v>
      </c>
      <c r="F2003" s="154" t="s">
        <v>472</v>
      </c>
      <c r="G2003" s="154">
        <v>0.90349999999999997</v>
      </c>
      <c r="H2003" s="154" t="s">
        <v>472</v>
      </c>
      <c r="I2003" s="154" t="s">
        <v>472</v>
      </c>
      <c r="J2003" s="154"/>
    </row>
    <row r="2004" spans="1:10">
      <c r="A2004" s="164">
        <v>28345</v>
      </c>
      <c r="B2004" s="154" t="s">
        <v>472</v>
      </c>
      <c r="C2004" s="154">
        <v>4.1835000000000004</v>
      </c>
      <c r="D2004" s="154">
        <v>2.4053</v>
      </c>
      <c r="E2004" s="154">
        <v>2.2425000000000002</v>
      </c>
      <c r="F2004" s="154" t="s">
        <v>472</v>
      </c>
      <c r="G2004" s="154">
        <v>0.90500000000000003</v>
      </c>
      <c r="H2004" s="154" t="s">
        <v>472</v>
      </c>
      <c r="I2004" s="154" t="s">
        <v>472</v>
      </c>
      <c r="J2004" s="154"/>
    </row>
    <row r="2005" spans="1:10">
      <c r="A2005" s="164">
        <v>28346</v>
      </c>
      <c r="B2005" s="154" t="s">
        <v>472</v>
      </c>
      <c r="C2005" s="154">
        <v>4.1864999999999997</v>
      </c>
      <c r="D2005" s="154">
        <v>2.4089999999999998</v>
      </c>
      <c r="E2005" s="154">
        <v>2.2435</v>
      </c>
      <c r="F2005" s="154" t="s">
        <v>472</v>
      </c>
      <c r="G2005" s="154">
        <v>0.90600000000000003</v>
      </c>
      <c r="H2005" s="154" t="s">
        <v>472</v>
      </c>
      <c r="I2005" s="154" t="s">
        <v>472</v>
      </c>
      <c r="J2005" s="154"/>
    </row>
    <row r="2006" spans="1:10">
      <c r="A2006" s="164">
        <v>28347</v>
      </c>
      <c r="B2006" s="154" t="s">
        <v>472</v>
      </c>
      <c r="C2006" s="154">
        <v>4.1944999999999997</v>
      </c>
      <c r="D2006" s="154">
        <v>2.4127000000000001</v>
      </c>
      <c r="E2006" s="154">
        <v>2.2385000000000002</v>
      </c>
      <c r="F2006" s="154" t="s">
        <v>472</v>
      </c>
      <c r="G2006" s="154">
        <v>0.90649999999999997</v>
      </c>
      <c r="H2006" s="154" t="s">
        <v>472</v>
      </c>
      <c r="I2006" s="154" t="s">
        <v>472</v>
      </c>
      <c r="J2006" s="154"/>
    </row>
    <row r="2007" spans="1:10">
      <c r="A2007" s="164">
        <v>28348</v>
      </c>
      <c r="B2007" s="154" t="s">
        <v>472</v>
      </c>
      <c r="C2007" s="154">
        <v>4.1944999999999997</v>
      </c>
      <c r="D2007" s="154">
        <v>2.4123999999999999</v>
      </c>
      <c r="E2007" s="154">
        <v>2.2410000000000001</v>
      </c>
      <c r="F2007" s="154" t="s">
        <v>472</v>
      </c>
      <c r="G2007" s="154">
        <v>0.90649999999999997</v>
      </c>
      <c r="H2007" s="154" t="s">
        <v>472</v>
      </c>
      <c r="I2007" s="154" t="s">
        <v>472</v>
      </c>
      <c r="J2007" s="154"/>
    </row>
    <row r="2008" spans="1:10">
      <c r="A2008" s="164">
        <v>28349</v>
      </c>
      <c r="B2008" s="154" t="s">
        <v>472</v>
      </c>
      <c r="C2008" s="154">
        <v>4.2039999999999997</v>
      </c>
      <c r="D2008" s="154">
        <v>2.4186999999999999</v>
      </c>
      <c r="E2008" s="154">
        <v>2.246</v>
      </c>
      <c r="F2008" s="154" t="s">
        <v>472</v>
      </c>
      <c r="G2008" s="154">
        <v>0.90749999999999997</v>
      </c>
      <c r="H2008" s="154" t="s">
        <v>472</v>
      </c>
      <c r="I2008" s="154" t="s">
        <v>472</v>
      </c>
      <c r="J2008" s="154"/>
    </row>
    <row r="2009" spans="1:10">
      <c r="A2009" s="164">
        <v>28352</v>
      </c>
      <c r="B2009" s="154" t="s">
        <v>472</v>
      </c>
      <c r="C2009" s="154">
        <v>4.2080000000000002</v>
      </c>
      <c r="D2009" s="154">
        <v>2.4207999999999998</v>
      </c>
      <c r="E2009" s="154">
        <v>2.2469999999999999</v>
      </c>
      <c r="F2009" s="154" t="s">
        <v>472</v>
      </c>
      <c r="G2009" s="154">
        <v>0.90400000000000003</v>
      </c>
      <c r="H2009" s="154" t="s">
        <v>472</v>
      </c>
      <c r="I2009" s="154" t="s">
        <v>472</v>
      </c>
      <c r="J2009" s="154"/>
    </row>
    <row r="2010" spans="1:10">
      <c r="A2010" s="164">
        <v>28353</v>
      </c>
      <c r="B2010" s="154" t="s">
        <v>472</v>
      </c>
      <c r="C2010" s="154">
        <v>4.2409999999999997</v>
      </c>
      <c r="D2010" s="154">
        <v>2.4369999999999998</v>
      </c>
      <c r="E2010" s="154">
        <v>2.2640000000000002</v>
      </c>
      <c r="F2010" s="154" t="s">
        <v>472</v>
      </c>
      <c r="G2010" s="154">
        <v>0.91</v>
      </c>
      <c r="H2010" s="154" t="s">
        <v>472</v>
      </c>
      <c r="I2010" s="154" t="s">
        <v>472</v>
      </c>
      <c r="J2010" s="154"/>
    </row>
    <row r="2011" spans="1:10">
      <c r="A2011" s="164">
        <v>28354</v>
      </c>
      <c r="B2011" s="154" t="s">
        <v>472</v>
      </c>
      <c r="C2011" s="154">
        <v>4.2329999999999997</v>
      </c>
      <c r="D2011" s="154">
        <v>2.4312</v>
      </c>
      <c r="E2011" s="154">
        <v>2.2599999999999998</v>
      </c>
      <c r="F2011" s="154" t="s">
        <v>472</v>
      </c>
      <c r="G2011" s="154">
        <v>0.91300000000000003</v>
      </c>
      <c r="H2011" s="154" t="s">
        <v>472</v>
      </c>
      <c r="I2011" s="154" t="s">
        <v>472</v>
      </c>
      <c r="J2011" s="154"/>
    </row>
    <row r="2012" spans="1:10">
      <c r="A2012" s="164">
        <v>28355</v>
      </c>
      <c r="B2012" s="154" t="s">
        <v>472</v>
      </c>
      <c r="C2012" s="154">
        <v>4.24</v>
      </c>
      <c r="D2012" s="154">
        <v>2.4363000000000001</v>
      </c>
      <c r="E2012" s="154">
        <v>2.2635000000000001</v>
      </c>
      <c r="F2012" s="154" t="s">
        <v>472</v>
      </c>
      <c r="G2012" s="154">
        <v>0.91200000000000003</v>
      </c>
      <c r="H2012" s="154" t="s">
        <v>472</v>
      </c>
      <c r="I2012" s="154" t="s">
        <v>472</v>
      </c>
      <c r="J2012" s="154"/>
    </row>
    <row r="2013" spans="1:10">
      <c r="A2013" s="164">
        <v>28356</v>
      </c>
      <c r="B2013" s="154" t="s">
        <v>472</v>
      </c>
      <c r="C2013" s="154">
        <v>4.2134999999999998</v>
      </c>
      <c r="D2013" s="154">
        <v>2.4211999999999998</v>
      </c>
      <c r="E2013" s="154">
        <v>2.2505000000000002</v>
      </c>
      <c r="F2013" s="154" t="s">
        <v>472</v>
      </c>
      <c r="G2013" s="154">
        <v>0.90649999999999997</v>
      </c>
      <c r="H2013" s="154" t="s">
        <v>472</v>
      </c>
      <c r="I2013" s="154" t="s">
        <v>472</v>
      </c>
      <c r="J2013" s="154"/>
    </row>
    <row r="2014" spans="1:10">
      <c r="A2014" s="164">
        <v>28359</v>
      </c>
      <c r="B2014" s="154" t="s">
        <v>472</v>
      </c>
      <c r="C2014" s="154">
        <v>4.1950000000000003</v>
      </c>
      <c r="D2014" s="154">
        <v>2.4106999999999998</v>
      </c>
      <c r="E2014" s="154">
        <v>2.2400000000000002</v>
      </c>
      <c r="F2014" s="154" t="s">
        <v>472</v>
      </c>
      <c r="G2014" s="154">
        <v>0.90349999999999997</v>
      </c>
      <c r="H2014" s="154" t="s">
        <v>472</v>
      </c>
      <c r="I2014" s="154" t="s">
        <v>472</v>
      </c>
      <c r="J2014" s="154"/>
    </row>
    <row r="2015" spans="1:10">
      <c r="A2015" s="164">
        <v>28360</v>
      </c>
      <c r="B2015" s="154" t="s">
        <v>472</v>
      </c>
      <c r="C2015" s="154">
        <v>4.1879999999999997</v>
      </c>
      <c r="D2015" s="154">
        <v>2.4066999999999998</v>
      </c>
      <c r="E2015" s="154">
        <v>2.2410000000000001</v>
      </c>
      <c r="F2015" s="154" t="s">
        <v>472</v>
      </c>
      <c r="G2015" s="154">
        <v>0.90200000000000002</v>
      </c>
      <c r="H2015" s="154" t="s">
        <v>472</v>
      </c>
      <c r="I2015" s="154" t="s">
        <v>472</v>
      </c>
      <c r="J2015" s="154"/>
    </row>
    <row r="2016" spans="1:10">
      <c r="A2016" s="164">
        <v>28361</v>
      </c>
      <c r="B2016" s="154" t="s">
        <v>472</v>
      </c>
      <c r="C2016" s="154">
        <v>4.1535000000000002</v>
      </c>
      <c r="D2016" s="154">
        <v>2.3862000000000001</v>
      </c>
      <c r="E2016" s="154">
        <v>2.2439999999999998</v>
      </c>
      <c r="F2016" s="154" t="s">
        <v>472</v>
      </c>
      <c r="G2016" s="154">
        <v>0.89500000000000002</v>
      </c>
      <c r="H2016" s="154" t="s">
        <v>472</v>
      </c>
      <c r="I2016" s="154" t="s">
        <v>472</v>
      </c>
      <c r="J2016" s="154"/>
    </row>
    <row r="2017" spans="1:10">
      <c r="A2017" s="164">
        <v>28362</v>
      </c>
      <c r="B2017" s="154" t="s">
        <v>472</v>
      </c>
      <c r="C2017" s="154">
        <v>4.1440000000000001</v>
      </c>
      <c r="D2017" s="154">
        <v>2.3795000000000002</v>
      </c>
      <c r="E2017" s="154">
        <v>2.218</v>
      </c>
      <c r="F2017" s="154" t="s">
        <v>472</v>
      </c>
      <c r="G2017" s="154">
        <v>0.89249999999999996</v>
      </c>
      <c r="H2017" s="154" t="s">
        <v>472</v>
      </c>
      <c r="I2017" s="154" t="s">
        <v>472</v>
      </c>
      <c r="J2017" s="154"/>
    </row>
    <row r="2018" spans="1:10">
      <c r="A2018" s="164">
        <v>28363</v>
      </c>
      <c r="B2018" s="154" t="s">
        <v>472</v>
      </c>
      <c r="C2018" s="154">
        <v>4.1500000000000004</v>
      </c>
      <c r="D2018" s="154">
        <v>2.3822000000000001</v>
      </c>
      <c r="E2018" s="154">
        <v>2.2155</v>
      </c>
      <c r="F2018" s="154" t="s">
        <v>472</v>
      </c>
      <c r="G2018" s="154">
        <v>0.89200000000000002</v>
      </c>
      <c r="H2018" s="154" t="s">
        <v>472</v>
      </c>
      <c r="I2018" s="154" t="s">
        <v>472</v>
      </c>
      <c r="J2018" s="154"/>
    </row>
    <row r="2019" spans="1:10">
      <c r="A2019" s="164">
        <v>28366</v>
      </c>
      <c r="B2019" s="154" t="s">
        <v>472</v>
      </c>
      <c r="C2019" s="154">
        <v>4.1315</v>
      </c>
      <c r="D2019" s="154">
        <v>2.3717000000000001</v>
      </c>
      <c r="E2019" s="154">
        <v>2.206</v>
      </c>
      <c r="F2019" s="154" t="s">
        <v>472</v>
      </c>
      <c r="G2019" s="154">
        <v>0.88749999999999996</v>
      </c>
      <c r="H2019" s="154" t="s">
        <v>472</v>
      </c>
      <c r="I2019" s="154" t="s">
        <v>472</v>
      </c>
      <c r="J2019" s="154"/>
    </row>
    <row r="2020" spans="1:10">
      <c r="A2020" s="164">
        <v>28367</v>
      </c>
      <c r="B2020" s="154" t="s">
        <v>472</v>
      </c>
      <c r="C2020" s="154">
        <v>4.1840000000000002</v>
      </c>
      <c r="D2020" s="154">
        <v>2.4015</v>
      </c>
      <c r="E2020" s="154">
        <v>2.2315</v>
      </c>
      <c r="F2020" s="154" t="s">
        <v>472</v>
      </c>
      <c r="G2020" s="154">
        <v>0.89749999999999996</v>
      </c>
      <c r="H2020" s="154" t="s">
        <v>472</v>
      </c>
      <c r="I2020" s="154" t="s">
        <v>472</v>
      </c>
      <c r="J2020" s="154"/>
    </row>
    <row r="2021" spans="1:10">
      <c r="A2021" s="164">
        <v>28368</v>
      </c>
      <c r="B2021" s="154" t="s">
        <v>472</v>
      </c>
      <c r="C2021" s="154">
        <v>4.17</v>
      </c>
      <c r="D2021" s="154">
        <v>2.3929999999999998</v>
      </c>
      <c r="E2021" s="154">
        <v>2.2254999999999998</v>
      </c>
      <c r="F2021" s="154" t="s">
        <v>472</v>
      </c>
      <c r="G2021" s="154">
        <v>0.89449999999999996</v>
      </c>
      <c r="H2021" s="154" t="s">
        <v>472</v>
      </c>
      <c r="I2021" s="154" t="s">
        <v>472</v>
      </c>
      <c r="J2021" s="154"/>
    </row>
    <row r="2022" spans="1:10">
      <c r="A2022" s="164">
        <v>28369</v>
      </c>
      <c r="B2022" s="154" t="s">
        <v>472</v>
      </c>
      <c r="C2022" s="154">
        <v>4.1769999999999996</v>
      </c>
      <c r="D2022" s="154">
        <v>2.3975</v>
      </c>
      <c r="E2022" s="154">
        <v>2.2309999999999999</v>
      </c>
      <c r="F2022" s="154" t="s">
        <v>472</v>
      </c>
      <c r="G2022" s="154">
        <v>0.89449999999999996</v>
      </c>
      <c r="H2022" s="154" t="s">
        <v>472</v>
      </c>
      <c r="I2022" s="154" t="s">
        <v>472</v>
      </c>
      <c r="J2022" s="154"/>
    </row>
    <row r="2023" spans="1:10">
      <c r="A2023" s="164">
        <v>28370</v>
      </c>
      <c r="B2023" s="154" t="s">
        <v>472</v>
      </c>
      <c r="C2023" s="154">
        <v>4.1680000000000001</v>
      </c>
      <c r="D2023" s="154">
        <v>2.3919999999999999</v>
      </c>
      <c r="E2023" s="154">
        <v>2.2290000000000001</v>
      </c>
      <c r="F2023" s="154" t="s">
        <v>472</v>
      </c>
      <c r="G2023" s="154">
        <v>0.89249999999999996</v>
      </c>
      <c r="H2023" s="154" t="s">
        <v>472</v>
      </c>
      <c r="I2023" s="154" t="s">
        <v>472</v>
      </c>
      <c r="J2023" s="154"/>
    </row>
    <row r="2024" spans="1:10">
      <c r="A2024" s="164">
        <v>28373</v>
      </c>
      <c r="B2024" s="154" t="s">
        <v>472</v>
      </c>
      <c r="C2024" s="154">
        <v>4.1715</v>
      </c>
      <c r="D2024" s="154">
        <v>2.3948</v>
      </c>
      <c r="E2024" s="154">
        <v>2.2290000000000001</v>
      </c>
      <c r="F2024" s="154" t="s">
        <v>472</v>
      </c>
      <c r="G2024" s="154">
        <v>0.89449999999999996</v>
      </c>
      <c r="H2024" s="154" t="s">
        <v>472</v>
      </c>
      <c r="I2024" s="154" t="s">
        <v>472</v>
      </c>
      <c r="J2024" s="154"/>
    </row>
    <row r="2025" spans="1:10">
      <c r="A2025" s="164">
        <v>28374</v>
      </c>
      <c r="B2025" s="154" t="s">
        <v>472</v>
      </c>
      <c r="C2025" s="154">
        <v>4.1704999999999997</v>
      </c>
      <c r="D2025" s="154">
        <v>2.3940000000000001</v>
      </c>
      <c r="E2025" s="154">
        <v>2.2294999999999998</v>
      </c>
      <c r="F2025" s="154" t="s">
        <v>472</v>
      </c>
      <c r="G2025" s="154">
        <v>0.89349999999999996</v>
      </c>
      <c r="H2025" s="154" t="s">
        <v>472</v>
      </c>
      <c r="I2025" s="154" t="s">
        <v>472</v>
      </c>
      <c r="J2025" s="154"/>
    </row>
    <row r="2026" spans="1:10">
      <c r="A2026" s="164">
        <v>28375</v>
      </c>
      <c r="B2026" s="154" t="s">
        <v>472</v>
      </c>
      <c r="C2026" s="154">
        <v>4.1609999999999996</v>
      </c>
      <c r="D2026" s="154">
        <v>2.3877999999999999</v>
      </c>
      <c r="E2026" s="154">
        <v>2.2229999999999999</v>
      </c>
      <c r="F2026" s="154" t="s">
        <v>472</v>
      </c>
      <c r="G2026" s="154">
        <v>0.89349999999999996</v>
      </c>
      <c r="H2026" s="154" t="s">
        <v>472</v>
      </c>
      <c r="I2026" s="154" t="s">
        <v>472</v>
      </c>
      <c r="J2026" s="154"/>
    </row>
    <row r="2027" spans="1:10">
      <c r="A2027" s="164">
        <v>28376</v>
      </c>
      <c r="B2027" s="154" t="s">
        <v>472</v>
      </c>
      <c r="C2027" s="154">
        <v>4.1455000000000002</v>
      </c>
      <c r="D2027" s="154">
        <v>2.3776999999999999</v>
      </c>
      <c r="E2027" s="154">
        <v>2.2124999999999999</v>
      </c>
      <c r="F2027" s="154" t="s">
        <v>472</v>
      </c>
      <c r="G2027" s="154">
        <v>0.89149999999999996</v>
      </c>
      <c r="H2027" s="154" t="s">
        <v>472</v>
      </c>
      <c r="I2027" s="154" t="s">
        <v>472</v>
      </c>
      <c r="J2027" s="154"/>
    </row>
    <row r="2028" spans="1:10">
      <c r="A2028" s="164">
        <v>28377</v>
      </c>
      <c r="B2028" s="154" t="s">
        <v>472</v>
      </c>
      <c r="C2028" s="154">
        <v>4.1580000000000004</v>
      </c>
      <c r="D2028" s="154">
        <v>2.3852000000000002</v>
      </c>
      <c r="E2028" s="154">
        <v>2.2225000000000001</v>
      </c>
      <c r="F2028" s="154" t="s">
        <v>472</v>
      </c>
      <c r="G2028" s="154">
        <v>0.89400000000000002</v>
      </c>
      <c r="H2028" s="154" t="s">
        <v>472</v>
      </c>
      <c r="I2028" s="154" t="s">
        <v>472</v>
      </c>
      <c r="J2028" s="154"/>
    </row>
    <row r="2029" spans="1:10">
      <c r="A2029" s="164">
        <v>28380</v>
      </c>
      <c r="B2029" s="154" t="s">
        <v>472</v>
      </c>
      <c r="C2029" s="154">
        <v>4.1624999999999996</v>
      </c>
      <c r="D2029" s="154">
        <v>2.3879999999999999</v>
      </c>
      <c r="E2029" s="154">
        <v>2.2229999999999999</v>
      </c>
      <c r="F2029" s="154" t="s">
        <v>472</v>
      </c>
      <c r="G2029" s="154">
        <v>0.89500000000000002</v>
      </c>
      <c r="H2029" s="154" t="s">
        <v>472</v>
      </c>
      <c r="I2029" s="154" t="s">
        <v>472</v>
      </c>
      <c r="J2029" s="154"/>
    </row>
    <row r="2030" spans="1:10">
      <c r="A2030" s="164">
        <v>28381</v>
      </c>
      <c r="B2030" s="154" t="s">
        <v>472</v>
      </c>
      <c r="C2030" s="154">
        <v>4.1619999999999999</v>
      </c>
      <c r="D2030" s="154">
        <v>2.3872999999999998</v>
      </c>
      <c r="E2030" s="154">
        <v>2.2229999999999999</v>
      </c>
      <c r="F2030" s="154" t="s">
        <v>472</v>
      </c>
      <c r="G2030" s="154">
        <v>0.89400000000000002</v>
      </c>
      <c r="H2030" s="154" t="s">
        <v>472</v>
      </c>
      <c r="I2030" s="154" t="s">
        <v>472</v>
      </c>
      <c r="J2030" s="154"/>
    </row>
    <row r="2031" spans="1:10">
      <c r="A2031" s="164">
        <v>28382</v>
      </c>
      <c r="B2031" s="154" t="s">
        <v>472</v>
      </c>
      <c r="C2031" s="154">
        <v>4.1715</v>
      </c>
      <c r="D2031" s="154">
        <v>2.3917999999999999</v>
      </c>
      <c r="E2031" s="154">
        <v>2.2275</v>
      </c>
      <c r="F2031" s="154" t="s">
        <v>472</v>
      </c>
      <c r="G2031" s="154">
        <v>0.89400000000000002</v>
      </c>
      <c r="H2031" s="154" t="s">
        <v>472</v>
      </c>
      <c r="I2031" s="154" t="s">
        <v>472</v>
      </c>
      <c r="J2031" s="154"/>
    </row>
    <row r="2032" spans="1:10">
      <c r="A2032" s="164">
        <v>28383</v>
      </c>
      <c r="B2032" s="154" t="s">
        <v>472</v>
      </c>
      <c r="C2032" s="154">
        <v>4.1595000000000004</v>
      </c>
      <c r="D2032" s="154">
        <v>2.3855</v>
      </c>
      <c r="E2032" s="154">
        <v>2.2229999999999999</v>
      </c>
      <c r="F2032" s="154" t="s">
        <v>472</v>
      </c>
      <c r="G2032" s="154">
        <v>0.89349999999999996</v>
      </c>
      <c r="H2032" s="154" t="s">
        <v>472</v>
      </c>
      <c r="I2032" s="154" t="s">
        <v>472</v>
      </c>
      <c r="J2032" s="154"/>
    </row>
    <row r="2033" spans="1:10">
      <c r="A2033" s="164">
        <v>28384</v>
      </c>
      <c r="B2033" s="154" t="s">
        <v>472</v>
      </c>
      <c r="C2033" s="154">
        <v>4.1509999999999998</v>
      </c>
      <c r="D2033" s="154">
        <v>2.3816000000000002</v>
      </c>
      <c r="E2033" s="154">
        <v>2.218</v>
      </c>
      <c r="F2033" s="154" t="s">
        <v>472</v>
      </c>
      <c r="G2033" s="154">
        <v>0.89149999999999996</v>
      </c>
      <c r="H2033" s="154" t="s">
        <v>472</v>
      </c>
      <c r="I2033" s="154" t="s">
        <v>472</v>
      </c>
      <c r="J2033" s="154"/>
    </row>
    <row r="2034" spans="1:10">
      <c r="A2034" s="164">
        <v>28387</v>
      </c>
      <c r="B2034" s="154" t="s">
        <v>472</v>
      </c>
      <c r="C2034" s="154">
        <v>4.1459999999999999</v>
      </c>
      <c r="D2034" s="154">
        <v>2.3786</v>
      </c>
      <c r="E2034" s="154">
        <v>2.2134999999999998</v>
      </c>
      <c r="F2034" s="154" t="s">
        <v>472</v>
      </c>
      <c r="G2034" s="154">
        <v>0.89100000000000001</v>
      </c>
      <c r="H2034" s="154" t="s">
        <v>472</v>
      </c>
      <c r="I2034" s="154" t="s">
        <v>472</v>
      </c>
      <c r="J2034" s="154"/>
    </row>
    <row r="2035" spans="1:10">
      <c r="A2035" s="164">
        <v>28388</v>
      </c>
      <c r="B2035" s="154" t="s">
        <v>472</v>
      </c>
      <c r="C2035" s="154">
        <v>4.1340000000000003</v>
      </c>
      <c r="D2035" s="154">
        <v>2.3734999999999999</v>
      </c>
      <c r="E2035" s="154">
        <v>2.2109999999999999</v>
      </c>
      <c r="F2035" s="154" t="s">
        <v>472</v>
      </c>
      <c r="G2035" s="154">
        <v>0.88949999999999996</v>
      </c>
      <c r="H2035" s="154" t="s">
        <v>472</v>
      </c>
      <c r="I2035" s="154" t="s">
        <v>472</v>
      </c>
      <c r="J2035" s="154"/>
    </row>
    <row r="2036" spans="1:10">
      <c r="A2036" s="164">
        <v>28389</v>
      </c>
      <c r="B2036" s="154" t="s">
        <v>472</v>
      </c>
      <c r="C2036" s="154">
        <v>4.1215000000000002</v>
      </c>
      <c r="D2036" s="154">
        <v>2.3660000000000001</v>
      </c>
      <c r="E2036" s="154">
        <v>2.2069999999999999</v>
      </c>
      <c r="F2036" s="154" t="s">
        <v>472</v>
      </c>
      <c r="G2036" s="154">
        <v>0.88649999999999995</v>
      </c>
      <c r="H2036" s="154" t="s">
        <v>472</v>
      </c>
      <c r="I2036" s="154" t="s">
        <v>472</v>
      </c>
      <c r="J2036" s="154"/>
    </row>
    <row r="2037" spans="1:10">
      <c r="A2037" s="164">
        <v>28390</v>
      </c>
      <c r="B2037" s="154" t="s">
        <v>472</v>
      </c>
      <c r="C2037" s="154">
        <v>4.1239999999999997</v>
      </c>
      <c r="D2037" s="154">
        <v>2.3660000000000001</v>
      </c>
      <c r="E2037" s="154">
        <v>2.2090000000000001</v>
      </c>
      <c r="F2037" s="154" t="s">
        <v>472</v>
      </c>
      <c r="G2037" s="154">
        <v>0.88700000000000001</v>
      </c>
      <c r="H2037" s="154" t="s">
        <v>472</v>
      </c>
      <c r="I2037" s="154" t="s">
        <v>472</v>
      </c>
      <c r="J2037" s="154"/>
    </row>
    <row r="2038" spans="1:10">
      <c r="A2038" s="164">
        <v>28391</v>
      </c>
      <c r="B2038" s="154" t="s">
        <v>472</v>
      </c>
      <c r="C2038" s="154">
        <v>4.117</v>
      </c>
      <c r="D2038" s="154">
        <v>2.3620000000000001</v>
      </c>
      <c r="E2038" s="154">
        <v>2.1989999999999998</v>
      </c>
      <c r="F2038" s="154" t="s">
        <v>472</v>
      </c>
      <c r="G2038" s="154">
        <v>0.88449999999999995</v>
      </c>
      <c r="H2038" s="154" t="s">
        <v>472</v>
      </c>
      <c r="I2038" s="154" t="s">
        <v>472</v>
      </c>
      <c r="J2038" s="154"/>
    </row>
    <row r="2039" spans="1:10">
      <c r="A2039" s="164">
        <v>28394</v>
      </c>
      <c r="B2039" s="154" t="s">
        <v>472</v>
      </c>
      <c r="C2039" s="154">
        <v>4.1070000000000002</v>
      </c>
      <c r="D2039" s="154">
        <v>2.3553999999999999</v>
      </c>
      <c r="E2039" s="154">
        <v>2.1955</v>
      </c>
      <c r="F2039" s="154" t="s">
        <v>472</v>
      </c>
      <c r="G2039" s="154">
        <v>0.88249999999999995</v>
      </c>
      <c r="H2039" s="154" t="s">
        <v>472</v>
      </c>
      <c r="I2039" s="154" t="s">
        <v>472</v>
      </c>
      <c r="J2039" s="154"/>
    </row>
    <row r="2040" spans="1:10">
      <c r="A2040" s="164">
        <v>28395</v>
      </c>
      <c r="B2040" s="154" t="s">
        <v>472</v>
      </c>
      <c r="C2040" s="154">
        <v>4.133</v>
      </c>
      <c r="D2040" s="154">
        <v>2.3696999999999999</v>
      </c>
      <c r="E2040" s="154">
        <v>2.2105000000000001</v>
      </c>
      <c r="F2040" s="154" t="s">
        <v>472</v>
      </c>
      <c r="G2040" s="154">
        <v>0.88849999999999996</v>
      </c>
      <c r="H2040" s="154" t="s">
        <v>472</v>
      </c>
      <c r="I2040" s="154" t="s">
        <v>472</v>
      </c>
      <c r="J2040" s="154"/>
    </row>
    <row r="2041" spans="1:10">
      <c r="A2041" s="164">
        <v>28396</v>
      </c>
      <c r="B2041" s="154" t="s">
        <v>472</v>
      </c>
      <c r="C2041" s="154">
        <v>4.1139999999999999</v>
      </c>
      <c r="D2041" s="154">
        <v>2.3586999999999998</v>
      </c>
      <c r="E2041" s="154">
        <v>2.2010000000000001</v>
      </c>
      <c r="F2041" s="154" t="s">
        <v>472</v>
      </c>
      <c r="G2041" s="154">
        <v>0.88400000000000001</v>
      </c>
      <c r="H2041" s="154" t="s">
        <v>472</v>
      </c>
      <c r="I2041" s="154" t="s">
        <v>472</v>
      </c>
      <c r="J2041" s="154"/>
    </row>
    <row r="2042" spans="1:10">
      <c r="A2042" s="164">
        <v>28397</v>
      </c>
      <c r="B2042" s="154" t="s">
        <v>472</v>
      </c>
      <c r="C2042" s="154">
        <v>4.0854999999999997</v>
      </c>
      <c r="D2042" s="154">
        <v>2.3420000000000001</v>
      </c>
      <c r="E2042" s="154">
        <v>2.181</v>
      </c>
      <c r="F2042" s="154" t="s">
        <v>472</v>
      </c>
      <c r="G2042" s="154">
        <v>0.87849999999999995</v>
      </c>
      <c r="H2042" s="154" t="s">
        <v>472</v>
      </c>
      <c r="I2042" s="154" t="s">
        <v>472</v>
      </c>
      <c r="J2042" s="154"/>
    </row>
    <row r="2043" spans="1:10">
      <c r="A2043" s="164">
        <v>28398</v>
      </c>
      <c r="B2043" s="154" t="s">
        <v>472</v>
      </c>
      <c r="C2043" s="154">
        <v>4.0824999999999996</v>
      </c>
      <c r="D2043" s="154">
        <v>2.3382999999999998</v>
      </c>
      <c r="E2043" s="154">
        <v>2.1779999999999999</v>
      </c>
      <c r="F2043" s="154" t="s">
        <v>472</v>
      </c>
      <c r="G2043" s="154">
        <v>0.88749999999999996</v>
      </c>
      <c r="H2043" s="154" t="s">
        <v>472</v>
      </c>
      <c r="I2043" s="154" t="s">
        <v>472</v>
      </c>
      <c r="J2043" s="154"/>
    </row>
    <row r="2044" spans="1:10">
      <c r="A2044" s="164">
        <v>28401</v>
      </c>
      <c r="B2044" s="154" t="s">
        <v>472</v>
      </c>
      <c r="C2044" s="154">
        <v>4.09</v>
      </c>
      <c r="D2044" s="154">
        <v>2.3304</v>
      </c>
      <c r="E2044" s="154">
        <v>2.1680000000000001</v>
      </c>
      <c r="F2044" s="154" t="s">
        <v>472</v>
      </c>
      <c r="G2044" s="154">
        <v>0.89500000000000002</v>
      </c>
      <c r="H2044" s="154" t="s">
        <v>472</v>
      </c>
      <c r="I2044" s="154" t="s">
        <v>472</v>
      </c>
      <c r="J2044" s="154"/>
    </row>
    <row r="2045" spans="1:10">
      <c r="A2045" s="164">
        <v>28402</v>
      </c>
      <c r="B2045" s="154" t="s">
        <v>472</v>
      </c>
      <c r="C2045" s="154">
        <v>4.0999999999999996</v>
      </c>
      <c r="D2045" s="154">
        <v>2.3345000000000002</v>
      </c>
      <c r="E2045" s="154">
        <v>2.1595</v>
      </c>
      <c r="F2045" s="154" t="s">
        <v>472</v>
      </c>
      <c r="G2045" s="154">
        <v>0.89349999999999996</v>
      </c>
      <c r="H2045" s="154" t="s">
        <v>472</v>
      </c>
      <c r="I2045" s="154" t="s">
        <v>472</v>
      </c>
      <c r="J2045" s="154"/>
    </row>
    <row r="2046" spans="1:10">
      <c r="A2046" s="164">
        <v>28403</v>
      </c>
      <c r="B2046" s="154" t="s">
        <v>472</v>
      </c>
      <c r="C2046" s="154">
        <v>4.1079999999999997</v>
      </c>
      <c r="D2046" s="154">
        <v>2.3376999999999999</v>
      </c>
      <c r="E2046" s="154">
        <v>2.1644999999999999</v>
      </c>
      <c r="F2046" s="154" t="s">
        <v>472</v>
      </c>
      <c r="G2046" s="154">
        <v>0.89500000000000002</v>
      </c>
      <c r="H2046" s="154" t="s">
        <v>472</v>
      </c>
      <c r="I2046" s="154" t="s">
        <v>472</v>
      </c>
      <c r="J2046" s="154"/>
    </row>
    <row r="2047" spans="1:10">
      <c r="A2047" s="164">
        <v>28404</v>
      </c>
      <c r="B2047" s="154" t="s">
        <v>472</v>
      </c>
      <c r="C2047" s="154">
        <v>4.09</v>
      </c>
      <c r="D2047" s="154">
        <v>2.3239999999999998</v>
      </c>
      <c r="E2047" s="154">
        <v>2.1355</v>
      </c>
      <c r="F2047" s="154" t="s">
        <v>472</v>
      </c>
      <c r="G2047" s="154">
        <v>0.89600000000000002</v>
      </c>
      <c r="H2047" s="154" t="s">
        <v>472</v>
      </c>
      <c r="I2047" s="154" t="s">
        <v>472</v>
      </c>
      <c r="J2047" s="154"/>
    </row>
    <row r="2048" spans="1:10">
      <c r="A2048" s="164">
        <v>28405</v>
      </c>
      <c r="B2048" s="154" t="s">
        <v>472</v>
      </c>
      <c r="C2048" s="154">
        <v>4.0839999999999996</v>
      </c>
      <c r="D2048" s="154">
        <v>2.3212000000000002</v>
      </c>
      <c r="E2048" s="154">
        <v>2.1324999999999998</v>
      </c>
      <c r="F2048" s="154" t="s">
        <v>472</v>
      </c>
      <c r="G2048" s="154">
        <v>0.89700000000000002</v>
      </c>
      <c r="H2048" s="154" t="s">
        <v>472</v>
      </c>
      <c r="I2048" s="154" t="s">
        <v>472</v>
      </c>
      <c r="J2048" s="154"/>
    </row>
    <row r="2049" spans="1:10">
      <c r="A2049" s="164">
        <v>28408</v>
      </c>
      <c r="B2049" s="154" t="s">
        <v>472</v>
      </c>
      <c r="C2049" s="154">
        <v>4.0519999999999996</v>
      </c>
      <c r="D2049" s="154">
        <v>2.3025000000000002</v>
      </c>
      <c r="E2049" s="154">
        <v>2.1160000000000001</v>
      </c>
      <c r="F2049" s="154" t="s">
        <v>472</v>
      </c>
      <c r="G2049" s="154">
        <v>0.88949999999999996</v>
      </c>
      <c r="H2049" s="154" t="s">
        <v>472</v>
      </c>
      <c r="I2049" s="154" t="s">
        <v>472</v>
      </c>
      <c r="J2049" s="154"/>
    </row>
    <row r="2050" spans="1:10">
      <c r="A2050" s="164">
        <v>28409</v>
      </c>
      <c r="B2050" s="154" t="s">
        <v>472</v>
      </c>
      <c r="C2050" s="154">
        <v>4.0575000000000001</v>
      </c>
      <c r="D2050" s="154">
        <v>2.3056000000000001</v>
      </c>
      <c r="E2050" s="154">
        <v>2.1194999999999999</v>
      </c>
      <c r="F2050" s="154" t="s">
        <v>472</v>
      </c>
      <c r="G2050" s="154">
        <v>0.89600000000000002</v>
      </c>
      <c r="H2050" s="154" t="s">
        <v>472</v>
      </c>
      <c r="I2050" s="154" t="s">
        <v>472</v>
      </c>
      <c r="J2050" s="154"/>
    </row>
    <row r="2051" spans="1:10">
      <c r="A2051" s="164">
        <v>28410</v>
      </c>
      <c r="B2051" s="154" t="s">
        <v>472</v>
      </c>
      <c r="C2051" s="154">
        <v>4.0720000000000001</v>
      </c>
      <c r="D2051" s="154">
        <v>2.3143000000000002</v>
      </c>
      <c r="E2051" s="154">
        <v>2.1204999999999998</v>
      </c>
      <c r="F2051" s="154" t="s">
        <v>472</v>
      </c>
      <c r="G2051" s="154">
        <v>0.89849999999999997</v>
      </c>
      <c r="H2051" s="154" t="s">
        <v>472</v>
      </c>
      <c r="I2051" s="154" t="s">
        <v>472</v>
      </c>
      <c r="J2051" s="154"/>
    </row>
    <row r="2052" spans="1:10">
      <c r="A2052" s="164">
        <v>28411</v>
      </c>
      <c r="B2052" s="154" t="s">
        <v>472</v>
      </c>
      <c r="C2052" s="154">
        <v>4.0534999999999997</v>
      </c>
      <c r="D2052" s="154">
        <v>2.2976999999999999</v>
      </c>
      <c r="E2052" s="154">
        <v>2.0945</v>
      </c>
      <c r="F2052" s="154" t="s">
        <v>472</v>
      </c>
      <c r="G2052" s="154">
        <v>0.89849999999999997</v>
      </c>
      <c r="H2052" s="154" t="s">
        <v>472</v>
      </c>
      <c r="I2052" s="154" t="s">
        <v>472</v>
      </c>
      <c r="J2052" s="154"/>
    </row>
    <row r="2053" spans="1:10">
      <c r="A2053" s="164">
        <v>28412</v>
      </c>
      <c r="B2053" s="154" t="s">
        <v>472</v>
      </c>
      <c r="C2053" s="154">
        <v>4.0534999999999997</v>
      </c>
      <c r="D2053" s="154">
        <v>2.2810000000000001</v>
      </c>
      <c r="E2053" s="154">
        <v>2.0674999999999999</v>
      </c>
      <c r="F2053" s="154" t="s">
        <v>472</v>
      </c>
      <c r="G2053" s="154">
        <v>0.90149999999999997</v>
      </c>
      <c r="H2053" s="154" t="s">
        <v>472</v>
      </c>
      <c r="I2053" s="154" t="s">
        <v>472</v>
      </c>
      <c r="J2053" s="154"/>
    </row>
    <row r="2054" spans="1:10">
      <c r="A2054" s="164">
        <v>28415</v>
      </c>
      <c r="B2054" s="154" t="s">
        <v>472</v>
      </c>
      <c r="C2054" s="154">
        <v>4.008</v>
      </c>
      <c r="D2054" s="154">
        <v>2.2605</v>
      </c>
      <c r="E2054" s="154">
        <v>2.048</v>
      </c>
      <c r="F2054" s="154" t="s">
        <v>472</v>
      </c>
      <c r="G2054" s="154">
        <v>0.89600000000000002</v>
      </c>
      <c r="H2054" s="154" t="s">
        <v>472</v>
      </c>
      <c r="I2054" s="154" t="s">
        <v>472</v>
      </c>
      <c r="J2054" s="154"/>
    </row>
    <row r="2055" spans="1:10">
      <c r="A2055" s="164">
        <v>28416</v>
      </c>
      <c r="B2055" s="154" t="s">
        <v>472</v>
      </c>
      <c r="C2055" s="154">
        <v>4.0175000000000001</v>
      </c>
      <c r="D2055" s="154">
        <v>2.2662</v>
      </c>
      <c r="E2055" s="154">
        <v>2.0335000000000001</v>
      </c>
      <c r="F2055" s="154" t="s">
        <v>472</v>
      </c>
      <c r="G2055" s="154">
        <v>0.89749999999999996</v>
      </c>
      <c r="H2055" s="154" t="s">
        <v>472</v>
      </c>
      <c r="I2055" s="154" t="s">
        <v>472</v>
      </c>
      <c r="J2055" s="154"/>
    </row>
    <row r="2056" spans="1:10">
      <c r="A2056" s="164">
        <v>28417</v>
      </c>
      <c r="B2056" s="154" t="s">
        <v>472</v>
      </c>
      <c r="C2056" s="154">
        <v>3.9990000000000001</v>
      </c>
      <c r="D2056" s="154">
        <v>2.2530000000000001</v>
      </c>
      <c r="E2056" s="154">
        <v>2.0365000000000002</v>
      </c>
      <c r="F2056" s="154" t="s">
        <v>472</v>
      </c>
      <c r="G2056" s="154">
        <v>0.89049999999999996</v>
      </c>
      <c r="H2056" s="154" t="s">
        <v>472</v>
      </c>
      <c r="I2056" s="154" t="s">
        <v>472</v>
      </c>
      <c r="J2056" s="154"/>
    </row>
    <row r="2057" spans="1:10">
      <c r="A2057" s="164">
        <v>28418</v>
      </c>
      <c r="B2057" s="154" t="s">
        <v>472</v>
      </c>
      <c r="C2057" s="154">
        <v>4.0030000000000001</v>
      </c>
      <c r="D2057" s="154">
        <v>2.2625000000000002</v>
      </c>
      <c r="E2057" s="154">
        <v>2.0415000000000001</v>
      </c>
      <c r="F2057" s="154" t="s">
        <v>472</v>
      </c>
      <c r="G2057" s="154">
        <v>0.89049999999999996</v>
      </c>
      <c r="H2057" s="154" t="s">
        <v>472</v>
      </c>
      <c r="I2057" s="154" t="s">
        <v>472</v>
      </c>
      <c r="J2057" s="154"/>
    </row>
    <row r="2058" spans="1:10">
      <c r="A2058" s="164">
        <v>28419</v>
      </c>
      <c r="B2058" s="154" t="s">
        <v>472</v>
      </c>
      <c r="C2058" s="154">
        <v>3.988</v>
      </c>
      <c r="D2058" s="154">
        <v>2.2518000000000002</v>
      </c>
      <c r="E2058" s="154">
        <v>2.036</v>
      </c>
      <c r="F2058" s="154" t="s">
        <v>472</v>
      </c>
      <c r="G2058" s="154">
        <v>0.88449999999999995</v>
      </c>
      <c r="H2058" s="154" t="s">
        <v>472</v>
      </c>
      <c r="I2058" s="154" t="s">
        <v>472</v>
      </c>
      <c r="J2058" s="154"/>
    </row>
    <row r="2059" spans="1:10">
      <c r="A2059" s="164">
        <v>28422</v>
      </c>
      <c r="B2059" s="154" t="s">
        <v>472</v>
      </c>
      <c r="C2059" s="154">
        <v>3.9695</v>
      </c>
      <c r="D2059" s="154">
        <v>2.2389999999999999</v>
      </c>
      <c r="E2059" s="154">
        <v>2.0245000000000002</v>
      </c>
      <c r="F2059" s="154" t="s">
        <v>472</v>
      </c>
      <c r="G2059" s="154">
        <v>0.88700000000000001</v>
      </c>
      <c r="H2059" s="154" t="s">
        <v>472</v>
      </c>
      <c r="I2059" s="154" t="s">
        <v>472</v>
      </c>
      <c r="J2059" s="154"/>
    </row>
    <row r="2060" spans="1:10">
      <c r="A2060" s="164">
        <v>28423</v>
      </c>
      <c r="B2060" s="154" t="s">
        <v>472</v>
      </c>
      <c r="C2060" s="154">
        <v>3.9580000000000002</v>
      </c>
      <c r="D2060" s="154">
        <v>2.2294999999999998</v>
      </c>
      <c r="E2060" s="154">
        <v>2.0005000000000002</v>
      </c>
      <c r="F2060" s="154" t="s">
        <v>472</v>
      </c>
      <c r="G2060" s="154">
        <v>0.88549999999999995</v>
      </c>
      <c r="H2060" s="154" t="s">
        <v>472</v>
      </c>
      <c r="I2060" s="154" t="s">
        <v>472</v>
      </c>
      <c r="J2060" s="154"/>
    </row>
    <row r="2061" spans="1:10">
      <c r="A2061" s="164">
        <v>28424</v>
      </c>
      <c r="B2061" s="154" t="s">
        <v>472</v>
      </c>
      <c r="C2061" s="154">
        <v>3.9695</v>
      </c>
      <c r="D2061" s="154">
        <v>2.2322000000000002</v>
      </c>
      <c r="E2061" s="154">
        <v>2.0049999999999999</v>
      </c>
      <c r="F2061" s="154" t="s">
        <v>472</v>
      </c>
      <c r="G2061" s="154">
        <v>0.88649999999999995</v>
      </c>
      <c r="H2061" s="154" t="s">
        <v>472</v>
      </c>
      <c r="I2061" s="154" t="s">
        <v>472</v>
      </c>
      <c r="J2061" s="154"/>
    </row>
    <row r="2062" spans="1:10">
      <c r="A2062" s="164">
        <v>28425</v>
      </c>
      <c r="B2062" s="154" t="s">
        <v>472</v>
      </c>
      <c r="C2062" s="154">
        <v>3.9704999999999999</v>
      </c>
      <c r="D2062" s="154">
        <v>2.2330000000000001</v>
      </c>
      <c r="E2062" s="154">
        <v>2.0099999999999998</v>
      </c>
      <c r="F2062" s="154" t="s">
        <v>472</v>
      </c>
      <c r="G2062" s="154">
        <v>0.88949999999999996</v>
      </c>
      <c r="H2062" s="154" t="s">
        <v>472</v>
      </c>
      <c r="I2062" s="154" t="s">
        <v>472</v>
      </c>
      <c r="J2062" s="154"/>
    </row>
    <row r="2063" spans="1:10">
      <c r="A2063" s="164">
        <v>28426</v>
      </c>
      <c r="B2063" s="154" t="s">
        <v>472</v>
      </c>
      <c r="C2063" s="154">
        <v>3.9765000000000001</v>
      </c>
      <c r="D2063" s="154">
        <v>2.238</v>
      </c>
      <c r="E2063" s="154">
        <v>2.0285000000000002</v>
      </c>
      <c r="F2063" s="154" t="s">
        <v>472</v>
      </c>
      <c r="G2063" s="154">
        <v>0.89349999999999996</v>
      </c>
      <c r="H2063" s="154" t="s">
        <v>472</v>
      </c>
      <c r="I2063" s="154" t="s">
        <v>472</v>
      </c>
      <c r="J2063" s="154"/>
    </row>
    <row r="2064" spans="1:10">
      <c r="A2064" s="164">
        <v>28429</v>
      </c>
      <c r="B2064" s="154" t="s">
        <v>472</v>
      </c>
      <c r="C2064" s="154">
        <v>4.0819999999999999</v>
      </c>
      <c r="D2064" s="154">
        <v>2.2320000000000002</v>
      </c>
      <c r="E2064" s="154">
        <v>2.0135000000000001</v>
      </c>
      <c r="F2064" s="154" t="s">
        <v>472</v>
      </c>
      <c r="G2064" s="154">
        <v>0.89249999999999996</v>
      </c>
      <c r="H2064" s="154" t="s">
        <v>472</v>
      </c>
      <c r="I2064" s="154" t="s">
        <v>472</v>
      </c>
      <c r="J2064" s="154"/>
    </row>
    <row r="2065" spans="1:10">
      <c r="A2065" s="164">
        <v>28430</v>
      </c>
      <c r="B2065" s="154" t="s">
        <v>472</v>
      </c>
      <c r="C2065" s="154">
        <v>4.1289999999999996</v>
      </c>
      <c r="D2065" s="154">
        <v>2.2229999999999999</v>
      </c>
      <c r="E2065" s="154">
        <v>2.008</v>
      </c>
      <c r="F2065" s="154" t="s">
        <v>472</v>
      </c>
      <c r="G2065" s="154">
        <v>0.90049999999999997</v>
      </c>
      <c r="H2065" s="154" t="s">
        <v>472</v>
      </c>
      <c r="I2065" s="154" t="s">
        <v>472</v>
      </c>
      <c r="J2065" s="154"/>
    </row>
    <row r="2066" spans="1:10">
      <c r="A2066" s="164">
        <v>28431</v>
      </c>
      <c r="B2066" s="154" t="s">
        <v>472</v>
      </c>
      <c r="C2066" s="154">
        <v>4.0735000000000001</v>
      </c>
      <c r="D2066" s="154">
        <v>2.2155</v>
      </c>
      <c r="E2066" s="154">
        <v>2.0049999999999999</v>
      </c>
      <c r="F2066" s="154" t="s">
        <v>472</v>
      </c>
      <c r="G2066" s="154">
        <v>0.89549999999999996</v>
      </c>
      <c r="H2066" s="154" t="s">
        <v>472</v>
      </c>
      <c r="I2066" s="154" t="s">
        <v>472</v>
      </c>
      <c r="J2066" s="154"/>
    </row>
    <row r="2067" spans="1:10">
      <c r="A2067" s="164">
        <v>28432</v>
      </c>
      <c r="B2067" s="154" t="s">
        <v>472</v>
      </c>
      <c r="C2067" s="154">
        <v>4.0599999999999996</v>
      </c>
      <c r="D2067" s="154">
        <v>2.2126999999999999</v>
      </c>
      <c r="E2067" s="154">
        <v>1.9965000000000002</v>
      </c>
      <c r="F2067" s="154" t="s">
        <v>472</v>
      </c>
      <c r="G2067" s="154">
        <v>0.89400000000000002</v>
      </c>
      <c r="H2067" s="154" t="s">
        <v>472</v>
      </c>
      <c r="I2067" s="154" t="s">
        <v>472</v>
      </c>
      <c r="J2067" s="154"/>
    </row>
    <row r="2068" spans="1:10">
      <c r="A2068" s="164">
        <v>28433</v>
      </c>
      <c r="B2068" s="154" t="s">
        <v>472</v>
      </c>
      <c r="C2068" s="154">
        <v>4.0170000000000003</v>
      </c>
      <c r="D2068" s="154">
        <v>2.2176999999999998</v>
      </c>
      <c r="E2068" s="154">
        <v>1.9990000000000001</v>
      </c>
      <c r="F2068" s="154" t="s">
        <v>472</v>
      </c>
      <c r="G2068" s="154">
        <v>0.89100000000000001</v>
      </c>
      <c r="H2068" s="154" t="s">
        <v>472</v>
      </c>
      <c r="I2068" s="154" t="s">
        <v>472</v>
      </c>
      <c r="J2068" s="154"/>
    </row>
    <row r="2069" spans="1:10">
      <c r="A2069" s="164">
        <v>28436</v>
      </c>
      <c r="B2069" s="154" t="s">
        <v>472</v>
      </c>
      <c r="C2069" s="154">
        <v>4.0105000000000004</v>
      </c>
      <c r="D2069" s="154">
        <v>2.2134999999999998</v>
      </c>
      <c r="E2069" s="154">
        <v>1.9965000000000002</v>
      </c>
      <c r="F2069" s="154" t="s">
        <v>472</v>
      </c>
      <c r="G2069" s="154">
        <v>0.89149999999999996</v>
      </c>
      <c r="H2069" s="154" t="s">
        <v>472</v>
      </c>
      <c r="I2069" s="154" t="s">
        <v>472</v>
      </c>
      <c r="J2069" s="154"/>
    </row>
    <row r="2070" spans="1:10">
      <c r="A2070" s="164">
        <v>28437</v>
      </c>
      <c r="B2070" s="154" t="s">
        <v>472</v>
      </c>
      <c r="C2070" s="154">
        <v>4.0250000000000004</v>
      </c>
      <c r="D2070" s="154">
        <v>2.2280000000000002</v>
      </c>
      <c r="E2070" s="154">
        <v>2.0074999999999998</v>
      </c>
      <c r="F2070" s="154" t="s">
        <v>472</v>
      </c>
      <c r="G2070" s="154">
        <v>0.89700000000000002</v>
      </c>
      <c r="H2070" s="154" t="s">
        <v>472</v>
      </c>
      <c r="I2070" s="154" t="s">
        <v>472</v>
      </c>
      <c r="J2070" s="154"/>
    </row>
    <row r="2071" spans="1:10">
      <c r="A2071" s="164">
        <v>28438</v>
      </c>
      <c r="B2071" s="154" t="s">
        <v>472</v>
      </c>
      <c r="C2071" s="154">
        <v>4.0205000000000002</v>
      </c>
      <c r="D2071" s="154">
        <v>2.2111999999999998</v>
      </c>
      <c r="E2071" s="154">
        <v>1.9929999999999999</v>
      </c>
      <c r="F2071" s="154" t="s">
        <v>472</v>
      </c>
      <c r="G2071" s="154">
        <v>0.89600000000000002</v>
      </c>
      <c r="H2071" s="154" t="s">
        <v>472</v>
      </c>
      <c r="I2071" s="154" t="s">
        <v>472</v>
      </c>
      <c r="J2071" s="154"/>
    </row>
    <row r="2072" spans="1:10">
      <c r="A2072" s="164">
        <v>28439</v>
      </c>
      <c r="B2072" s="154" t="s">
        <v>472</v>
      </c>
      <c r="C2072" s="154">
        <v>4.0110000000000001</v>
      </c>
      <c r="D2072" s="154">
        <v>2.2204999999999999</v>
      </c>
      <c r="E2072" s="154">
        <v>1.996</v>
      </c>
      <c r="F2072" s="154" t="s">
        <v>472</v>
      </c>
      <c r="G2072" s="154">
        <v>0.89800000000000002</v>
      </c>
      <c r="H2072" s="154" t="s">
        <v>472</v>
      </c>
      <c r="I2072" s="154" t="s">
        <v>472</v>
      </c>
      <c r="J2072" s="154"/>
    </row>
    <row r="2073" spans="1:10">
      <c r="A2073" s="164">
        <v>28440</v>
      </c>
      <c r="B2073" s="154" t="s">
        <v>472</v>
      </c>
      <c r="C2073" s="154">
        <v>4.0255000000000001</v>
      </c>
      <c r="D2073" s="154">
        <v>2.2105000000000001</v>
      </c>
      <c r="E2073" s="154">
        <v>1.9915</v>
      </c>
      <c r="F2073" s="154" t="s">
        <v>472</v>
      </c>
      <c r="G2073" s="154">
        <v>0.89700000000000002</v>
      </c>
      <c r="H2073" s="154" t="s">
        <v>472</v>
      </c>
      <c r="I2073" s="154" t="s">
        <v>472</v>
      </c>
      <c r="J2073" s="154"/>
    </row>
    <row r="2074" spans="1:10">
      <c r="A2074" s="164">
        <v>28443</v>
      </c>
      <c r="B2074" s="154" t="s">
        <v>472</v>
      </c>
      <c r="C2074" s="154">
        <v>4.0149999999999997</v>
      </c>
      <c r="D2074" s="154">
        <v>2.2084999999999999</v>
      </c>
      <c r="E2074" s="154">
        <v>1.99</v>
      </c>
      <c r="F2074" s="154" t="s">
        <v>472</v>
      </c>
      <c r="G2074" s="154">
        <v>0.89749999999999996</v>
      </c>
      <c r="H2074" s="154" t="s">
        <v>472</v>
      </c>
      <c r="I2074" s="154" t="s">
        <v>472</v>
      </c>
      <c r="J2074" s="154"/>
    </row>
    <row r="2075" spans="1:10">
      <c r="A2075" s="164">
        <v>28444</v>
      </c>
      <c r="B2075" s="154" t="s">
        <v>472</v>
      </c>
      <c r="C2075" s="154">
        <v>4.0045000000000002</v>
      </c>
      <c r="D2075" s="154">
        <v>2.2035</v>
      </c>
      <c r="E2075" s="154">
        <v>1.9830000000000001</v>
      </c>
      <c r="F2075" s="154" t="s">
        <v>472</v>
      </c>
      <c r="G2075" s="154">
        <v>0.89849999999999997</v>
      </c>
      <c r="H2075" s="154" t="s">
        <v>472</v>
      </c>
      <c r="I2075" s="154" t="s">
        <v>472</v>
      </c>
      <c r="J2075" s="154"/>
    </row>
    <row r="2076" spans="1:10">
      <c r="A2076" s="164">
        <v>28445</v>
      </c>
      <c r="B2076" s="154" t="s">
        <v>472</v>
      </c>
      <c r="C2076" s="154">
        <v>4.0010000000000003</v>
      </c>
      <c r="D2076" s="154">
        <v>2.2027000000000001</v>
      </c>
      <c r="E2076" s="154">
        <v>1.986</v>
      </c>
      <c r="F2076" s="154" t="s">
        <v>472</v>
      </c>
      <c r="G2076" s="154">
        <v>0.89849999999999997</v>
      </c>
      <c r="H2076" s="154" t="s">
        <v>472</v>
      </c>
      <c r="I2076" s="154" t="s">
        <v>472</v>
      </c>
      <c r="J2076" s="154"/>
    </row>
    <row r="2077" spans="1:10">
      <c r="A2077" s="164">
        <v>28446</v>
      </c>
      <c r="B2077" s="154" t="s">
        <v>472</v>
      </c>
      <c r="C2077" s="154">
        <v>4.0119999999999996</v>
      </c>
      <c r="D2077" s="154">
        <v>2.2031999999999998</v>
      </c>
      <c r="E2077" s="154">
        <v>1.9855</v>
      </c>
      <c r="F2077" s="154" t="s">
        <v>472</v>
      </c>
      <c r="G2077" s="154">
        <v>0.90500000000000003</v>
      </c>
      <c r="H2077" s="154" t="s">
        <v>472</v>
      </c>
      <c r="I2077" s="154" t="s">
        <v>472</v>
      </c>
      <c r="J2077" s="154"/>
    </row>
    <row r="2078" spans="1:10">
      <c r="A2078" s="164">
        <v>28447</v>
      </c>
      <c r="B2078" s="154" t="s">
        <v>472</v>
      </c>
      <c r="C2078" s="154">
        <v>4.0175000000000001</v>
      </c>
      <c r="D2078" s="154">
        <v>2.2090000000000001</v>
      </c>
      <c r="E2078" s="154">
        <v>1.9889999999999999</v>
      </c>
      <c r="F2078" s="154" t="s">
        <v>472</v>
      </c>
      <c r="G2078" s="154">
        <v>0.90400000000000003</v>
      </c>
      <c r="H2078" s="154" t="s">
        <v>472</v>
      </c>
      <c r="I2078" s="154" t="s">
        <v>472</v>
      </c>
      <c r="J2078" s="154"/>
    </row>
    <row r="2079" spans="1:10">
      <c r="A2079" s="164">
        <v>28450</v>
      </c>
      <c r="B2079" s="154" t="s">
        <v>472</v>
      </c>
      <c r="C2079" s="154">
        <v>4.0155000000000003</v>
      </c>
      <c r="D2079" s="154">
        <v>2.1949999999999998</v>
      </c>
      <c r="E2079" s="154">
        <v>1.9790000000000001</v>
      </c>
      <c r="F2079" s="154" t="s">
        <v>472</v>
      </c>
      <c r="G2079" s="154">
        <v>0.90400000000000003</v>
      </c>
      <c r="H2079" s="154" t="s">
        <v>472</v>
      </c>
      <c r="I2079" s="154" t="s">
        <v>472</v>
      </c>
      <c r="J2079" s="154"/>
    </row>
    <row r="2080" spans="1:10">
      <c r="A2080" s="164">
        <v>28451</v>
      </c>
      <c r="B2080" s="154" t="s">
        <v>472</v>
      </c>
      <c r="C2080" s="154">
        <v>3.9790000000000001</v>
      </c>
      <c r="D2080" s="154">
        <v>2.1955</v>
      </c>
      <c r="E2080" s="154">
        <v>1.98</v>
      </c>
      <c r="F2080" s="154" t="s">
        <v>472</v>
      </c>
      <c r="G2080" s="154">
        <v>0.91200000000000003</v>
      </c>
      <c r="H2080" s="154" t="s">
        <v>472</v>
      </c>
      <c r="I2080" s="154" t="s">
        <v>472</v>
      </c>
      <c r="J2080" s="154"/>
    </row>
    <row r="2081" spans="1:10">
      <c r="A2081" s="164">
        <v>28452</v>
      </c>
      <c r="B2081" s="154" t="s">
        <v>472</v>
      </c>
      <c r="C2081" s="154">
        <v>3.9824999999999999</v>
      </c>
      <c r="D2081" s="154">
        <v>2.1932</v>
      </c>
      <c r="E2081" s="154">
        <v>1.974</v>
      </c>
      <c r="F2081" s="154" t="s">
        <v>472</v>
      </c>
      <c r="G2081" s="154">
        <v>0.91249999999999998</v>
      </c>
      <c r="H2081" s="154" t="s">
        <v>472</v>
      </c>
      <c r="I2081" s="154" t="s">
        <v>472</v>
      </c>
      <c r="J2081" s="154"/>
    </row>
    <row r="2082" spans="1:10">
      <c r="A2082" s="164">
        <v>28453</v>
      </c>
      <c r="B2082" s="154" t="s">
        <v>472</v>
      </c>
      <c r="C2082" s="154">
        <v>3.9615</v>
      </c>
      <c r="D2082" s="154">
        <v>2.177</v>
      </c>
      <c r="E2082" s="154">
        <v>1.9605000000000001</v>
      </c>
      <c r="F2082" s="154" t="s">
        <v>472</v>
      </c>
      <c r="G2082" s="154">
        <v>0.90849999999999997</v>
      </c>
      <c r="H2082" s="154" t="s">
        <v>472</v>
      </c>
      <c r="I2082" s="154" t="s">
        <v>472</v>
      </c>
      <c r="J2082" s="154"/>
    </row>
    <row r="2083" spans="1:10">
      <c r="A2083" s="164">
        <v>28454</v>
      </c>
      <c r="B2083" s="154" t="s">
        <v>472</v>
      </c>
      <c r="C2083" s="154">
        <v>3.9325000000000001</v>
      </c>
      <c r="D2083" s="154">
        <v>2.1671999999999998</v>
      </c>
      <c r="E2083" s="154">
        <v>1.9504999999999999</v>
      </c>
      <c r="F2083" s="154" t="s">
        <v>472</v>
      </c>
      <c r="G2083" s="154">
        <v>0.90300000000000002</v>
      </c>
      <c r="H2083" s="154" t="s">
        <v>472</v>
      </c>
      <c r="I2083" s="154" t="s">
        <v>472</v>
      </c>
      <c r="J2083" s="154"/>
    </row>
    <row r="2084" spans="1:10">
      <c r="A2084" s="164">
        <v>28457</v>
      </c>
      <c r="B2084" s="154" t="s">
        <v>472</v>
      </c>
      <c r="C2084" s="154">
        <v>3.9175</v>
      </c>
      <c r="D2084" s="154">
        <v>2.1547999999999998</v>
      </c>
      <c r="E2084" s="154">
        <v>1.9424999999999999</v>
      </c>
      <c r="F2084" s="154" t="s">
        <v>472</v>
      </c>
      <c r="G2084" s="154">
        <v>0.89649999999999996</v>
      </c>
      <c r="H2084" s="154" t="s">
        <v>472</v>
      </c>
      <c r="I2084" s="154" t="s">
        <v>472</v>
      </c>
      <c r="J2084" s="154"/>
    </row>
    <row r="2085" spans="1:10">
      <c r="A2085" s="164">
        <v>28458</v>
      </c>
      <c r="B2085" s="154" t="s">
        <v>472</v>
      </c>
      <c r="C2085" s="154">
        <v>3.9079999999999999</v>
      </c>
      <c r="D2085" s="154">
        <v>2.149</v>
      </c>
      <c r="E2085" s="154">
        <v>1.9370000000000001</v>
      </c>
      <c r="F2085" s="154" t="s">
        <v>472</v>
      </c>
      <c r="G2085" s="154">
        <v>0.88849999999999996</v>
      </c>
      <c r="H2085" s="154" t="s">
        <v>472</v>
      </c>
      <c r="I2085" s="154" t="s">
        <v>472</v>
      </c>
      <c r="J2085" s="154"/>
    </row>
    <row r="2086" spans="1:10">
      <c r="A2086" s="164">
        <v>28459</v>
      </c>
      <c r="B2086" s="154" t="s">
        <v>472</v>
      </c>
      <c r="C2086" s="154">
        <v>3.9195000000000002</v>
      </c>
      <c r="D2086" s="154">
        <v>2.16</v>
      </c>
      <c r="E2086" s="154">
        <v>1.95</v>
      </c>
      <c r="F2086" s="154" t="s">
        <v>472</v>
      </c>
      <c r="G2086" s="154">
        <v>0.88449999999999995</v>
      </c>
      <c r="H2086" s="154" t="s">
        <v>472</v>
      </c>
      <c r="I2086" s="154" t="s">
        <v>472</v>
      </c>
      <c r="J2086" s="154"/>
    </row>
    <row r="2087" spans="1:10">
      <c r="A2087" s="164">
        <v>28460</v>
      </c>
      <c r="B2087" s="154" t="s">
        <v>472</v>
      </c>
      <c r="C2087" s="154">
        <v>3.9095</v>
      </c>
      <c r="D2087" s="154">
        <v>2.1512000000000002</v>
      </c>
      <c r="E2087" s="154">
        <v>1.9430000000000001</v>
      </c>
      <c r="F2087" s="154" t="s">
        <v>472</v>
      </c>
      <c r="G2087" s="154">
        <v>0.88200000000000001</v>
      </c>
      <c r="H2087" s="154" t="s">
        <v>472</v>
      </c>
      <c r="I2087" s="154" t="s">
        <v>472</v>
      </c>
      <c r="J2087" s="154"/>
    </row>
    <row r="2088" spans="1:10">
      <c r="A2088" s="164">
        <v>28461</v>
      </c>
      <c r="B2088" s="154" t="s">
        <v>472</v>
      </c>
      <c r="C2088" s="154">
        <v>3.8824999999999998</v>
      </c>
      <c r="D2088" s="154">
        <v>2.1358000000000001</v>
      </c>
      <c r="E2088" s="154">
        <v>1.9275</v>
      </c>
      <c r="F2088" s="154" t="s">
        <v>472</v>
      </c>
      <c r="G2088" s="154">
        <v>0.88200000000000001</v>
      </c>
      <c r="H2088" s="154" t="s">
        <v>472</v>
      </c>
      <c r="I2088" s="154" t="s">
        <v>472</v>
      </c>
      <c r="J2088" s="154"/>
    </row>
    <row r="2089" spans="1:10">
      <c r="A2089" s="164">
        <v>28464</v>
      </c>
      <c r="B2089" s="154" t="s">
        <v>472</v>
      </c>
      <c r="C2089" s="154">
        <v>3.8914999999999997</v>
      </c>
      <c r="D2089" s="154">
        <v>2.1255000000000002</v>
      </c>
      <c r="E2089" s="154">
        <v>1.9175</v>
      </c>
      <c r="F2089" s="154" t="s">
        <v>472</v>
      </c>
      <c r="G2089" s="154">
        <v>0.878</v>
      </c>
      <c r="H2089" s="154" t="s">
        <v>472</v>
      </c>
      <c r="I2089" s="154" t="s">
        <v>472</v>
      </c>
      <c r="J2089" s="154"/>
    </row>
    <row r="2090" spans="1:10">
      <c r="A2090" s="164">
        <v>28465</v>
      </c>
      <c r="B2090" s="154" t="s">
        <v>472</v>
      </c>
      <c r="C2090" s="154">
        <v>3.8849999999999998</v>
      </c>
      <c r="D2090" s="154">
        <v>2.113</v>
      </c>
      <c r="E2090" s="154">
        <v>1.9135</v>
      </c>
      <c r="F2090" s="154" t="s">
        <v>472</v>
      </c>
      <c r="G2090" s="154">
        <v>0.877</v>
      </c>
      <c r="H2090" s="154" t="s">
        <v>472</v>
      </c>
      <c r="I2090" s="154" t="s">
        <v>472</v>
      </c>
      <c r="J2090" s="154"/>
    </row>
    <row r="2091" spans="1:10">
      <c r="A2091" s="164">
        <v>28466</v>
      </c>
      <c r="B2091" s="154" t="s">
        <v>472</v>
      </c>
      <c r="C2091" s="154">
        <v>3.8639999999999999</v>
      </c>
      <c r="D2091" s="154">
        <v>2.1137999999999999</v>
      </c>
      <c r="E2091" s="154">
        <v>1.9235</v>
      </c>
      <c r="F2091" s="154" t="s">
        <v>472</v>
      </c>
      <c r="G2091" s="154">
        <v>0.876</v>
      </c>
      <c r="H2091" s="154" t="s">
        <v>472</v>
      </c>
      <c r="I2091" s="154" t="s">
        <v>472</v>
      </c>
      <c r="J2091" s="154"/>
    </row>
    <row r="2092" spans="1:10">
      <c r="A2092" s="164">
        <v>28467</v>
      </c>
      <c r="B2092" s="154" t="s">
        <v>472</v>
      </c>
      <c r="C2092" s="154">
        <v>3.8824999999999998</v>
      </c>
      <c r="D2092" s="154">
        <v>2.125</v>
      </c>
      <c r="E2092" s="154">
        <v>1.9379999999999999</v>
      </c>
      <c r="F2092" s="154" t="s">
        <v>472</v>
      </c>
      <c r="G2092" s="154">
        <v>0.87849999999999995</v>
      </c>
      <c r="H2092" s="154" t="s">
        <v>472</v>
      </c>
      <c r="I2092" s="154" t="s">
        <v>472</v>
      </c>
      <c r="J2092" s="154"/>
    </row>
    <row r="2093" spans="1:10">
      <c r="A2093" s="164">
        <v>28468</v>
      </c>
      <c r="B2093" s="154" t="s">
        <v>472</v>
      </c>
      <c r="C2093" s="154">
        <v>3.9205000000000001</v>
      </c>
      <c r="D2093" s="154">
        <v>2.1396999999999999</v>
      </c>
      <c r="E2093" s="154">
        <v>1.9615</v>
      </c>
      <c r="F2093" s="154" t="s">
        <v>472</v>
      </c>
      <c r="G2093" s="154">
        <v>0.88149999999999995</v>
      </c>
      <c r="H2093" s="154" t="s">
        <v>472</v>
      </c>
      <c r="I2093" s="154" t="s">
        <v>472</v>
      </c>
      <c r="J2093" s="154"/>
    </row>
    <row r="2094" spans="1:10">
      <c r="A2094" s="164">
        <v>28471</v>
      </c>
      <c r="B2094" s="154" t="s">
        <v>472</v>
      </c>
      <c r="C2094" s="154">
        <v>3.9055</v>
      </c>
      <c r="D2094" s="154">
        <v>2.13</v>
      </c>
      <c r="E2094" s="154">
        <v>1.9455</v>
      </c>
      <c r="F2094" s="154" t="s">
        <v>472</v>
      </c>
      <c r="G2094" s="154">
        <v>0.87849999999999995</v>
      </c>
      <c r="H2094" s="154" t="s">
        <v>472</v>
      </c>
      <c r="I2094" s="154" t="s">
        <v>472</v>
      </c>
      <c r="J2094" s="154"/>
    </row>
    <row r="2095" spans="1:10">
      <c r="A2095" s="164">
        <v>28472</v>
      </c>
      <c r="B2095" s="154" t="s">
        <v>472</v>
      </c>
      <c r="C2095" s="154">
        <v>3.8685</v>
      </c>
      <c r="D2095" s="154">
        <v>2.1080000000000001</v>
      </c>
      <c r="E2095" s="154">
        <v>1.9220000000000002</v>
      </c>
      <c r="F2095" s="154" t="s">
        <v>472</v>
      </c>
      <c r="G2095" s="154">
        <v>0.87649999999999995</v>
      </c>
      <c r="H2095" s="154" t="s">
        <v>472</v>
      </c>
      <c r="I2095" s="154" t="s">
        <v>472</v>
      </c>
      <c r="J2095" s="154"/>
    </row>
    <row r="2096" spans="1:10">
      <c r="A2096" s="164">
        <v>28473</v>
      </c>
      <c r="B2096" s="154" t="s">
        <v>472</v>
      </c>
      <c r="C2096" s="154">
        <v>3.851</v>
      </c>
      <c r="D2096" s="154">
        <v>2.0840000000000001</v>
      </c>
      <c r="E2096" s="154">
        <v>1.8975</v>
      </c>
      <c r="F2096" s="154" t="s">
        <v>472</v>
      </c>
      <c r="G2096" s="154">
        <v>0.87250000000000005</v>
      </c>
      <c r="H2096" s="154" t="s">
        <v>472</v>
      </c>
      <c r="I2096" s="154" t="s">
        <v>472</v>
      </c>
      <c r="J2096" s="154"/>
    </row>
    <row r="2097" spans="1:10">
      <c r="A2097" s="164">
        <v>28474</v>
      </c>
      <c r="B2097" s="154" t="s">
        <v>472</v>
      </c>
      <c r="C2097" s="154">
        <v>3.819</v>
      </c>
      <c r="D2097" s="154">
        <v>2.0649999999999999</v>
      </c>
      <c r="E2097" s="154">
        <v>1.8835</v>
      </c>
      <c r="F2097" s="154" t="s">
        <v>472</v>
      </c>
      <c r="G2097" s="154">
        <v>0.86650000000000005</v>
      </c>
      <c r="H2097" s="154" t="s">
        <v>472</v>
      </c>
      <c r="I2097" s="154" t="s">
        <v>472</v>
      </c>
      <c r="J2097" s="154"/>
    </row>
    <row r="2098" spans="1:10">
      <c r="A2098" s="164">
        <v>28475</v>
      </c>
      <c r="B2098" s="154" t="s">
        <v>472</v>
      </c>
      <c r="C2098" s="154">
        <v>3.8185000000000002</v>
      </c>
      <c r="D2098" s="154">
        <v>2.0640000000000001</v>
      </c>
      <c r="E2098" s="154">
        <v>1.8805000000000001</v>
      </c>
      <c r="F2098" s="154" t="s">
        <v>472</v>
      </c>
      <c r="G2098" s="154">
        <v>0.85750000000000004</v>
      </c>
      <c r="H2098" s="154" t="s">
        <v>472</v>
      </c>
      <c r="I2098" s="154" t="s">
        <v>472</v>
      </c>
      <c r="J2098" s="154"/>
    </row>
    <row r="2099" spans="1:10">
      <c r="A2099" s="164">
        <v>28478</v>
      </c>
      <c r="B2099" s="154" t="s">
        <v>472</v>
      </c>
      <c r="C2099" s="154">
        <v>3.8174999999999999</v>
      </c>
      <c r="D2099" s="154">
        <v>2.0499999999999998</v>
      </c>
      <c r="E2099" s="154">
        <v>1.87</v>
      </c>
      <c r="F2099" s="154" t="s">
        <v>472</v>
      </c>
      <c r="G2099" s="154">
        <v>0.84950000000000003</v>
      </c>
      <c r="H2099" s="154" t="s">
        <v>472</v>
      </c>
      <c r="I2099" s="154" t="s">
        <v>472</v>
      </c>
      <c r="J2099" s="154"/>
    </row>
    <row r="2100" spans="1:10">
      <c r="A2100" s="164">
        <v>28479</v>
      </c>
      <c r="B2100" s="154" t="s">
        <v>472</v>
      </c>
      <c r="C2100" s="154">
        <v>3.7945000000000002</v>
      </c>
      <c r="D2100" s="154">
        <v>2.0049999999999999</v>
      </c>
      <c r="E2100" s="154">
        <v>1.8439999999999999</v>
      </c>
      <c r="F2100" s="154" t="s">
        <v>472</v>
      </c>
      <c r="G2100" s="154">
        <v>0.83599999999999997</v>
      </c>
      <c r="H2100" s="154" t="s">
        <v>472</v>
      </c>
      <c r="I2100" s="154" t="s">
        <v>472</v>
      </c>
      <c r="J2100" s="154"/>
    </row>
    <row r="2101" spans="1:10">
      <c r="A2101" s="164">
        <v>28480</v>
      </c>
      <c r="B2101" s="154" t="s">
        <v>472</v>
      </c>
      <c r="C2101" s="154">
        <v>3.8149999999999999</v>
      </c>
      <c r="D2101" s="154">
        <v>2.0230000000000001</v>
      </c>
      <c r="E2101" s="154">
        <v>1.851</v>
      </c>
      <c r="F2101" s="154" t="s">
        <v>472</v>
      </c>
      <c r="G2101" s="154">
        <v>0.84050000000000002</v>
      </c>
      <c r="H2101" s="154" t="s">
        <v>472</v>
      </c>
      <c r="I2101" s="154" t="s">
        <v>472</v>
      </c>
      <c r="J2101" s="154"/>
    </row>
    <row r="2102" spans="1:10">
      <c r="A2102" s="164">
        <v>28481</v>
      </c>
      <c r="B2102" s="154" t="s">
        <v>472</v>
      </c>
      <c r="C2102" s="154">
        <v>3.8064999999999998</v>
      </c>
      <c r="D2102" s="154">
        <v>2.028</v>
      </c>
      <c r="E2102" s="154">
        <v>1.8525</v>
      </c>
      <c r="F2102" s="154" t="s">
        <v>472</v>
      </c>
      <c r="G2102" s="154">
        <v>0.84050000000000002</v>
      </c>
      <c r="H2102" s="154" t="s">
        <v>472</v>
      </c>
      <c r="I2102" s="154" t="s">
        <v>472</v>
      </c>
      <c r="J2102" s="154"/>
    </row>
    <row r="2103" spans="1:10">
      <c r="A2103" s="164">
        <v>28482</v>
      </c>
      <c r="B2103" s="154" t="s">
        <v>472</v>
      </c>
      <c r="C2103" s="154">
        <v>3.8214999999999999</v>
      </c>
      <c r="D2103" s="154">
        <v>2.0525000000000002</v>
      </c>
      <c r="E2103" s="154">
        <v>1.8754999999999999</v>
      </c>
      <c r="F2103" s="154" t="s">
        <v>472</v>
      </c>
      <c r="G2103" s="154">
        <v>0.84899999999999998</v>
      </c>
      <c r="H2103" s="154" t="s">
        <v>472</v>
      </c>
      <c r="I2103" s="154" t="s">
        <v>472</v>
      </c>
      <c r="J2103" s="154"/>
    </row>
    <row r="2104" spans="1:10">
      <c r="A2104" s="164">
        <v>28485</v>
      </c>
      <c r="B2104" s="154" t="s">
        <v>472</v>
      </c>
      <c r="C2104" s="154" t="s">
        <v>472</v>
      </c>
      <c r="D2104" s="154" t="s">
        <v>472</v>
      </c>
      <c r="E2104" s="154" t="s">
        <v>472</v>
      </c>
      <c r="F2104" s="154" t="s">
        <v>472</v>
      </c>
      <c r="G2104" s="154" t="s">
        <v>472</v>
      </c>
      <c r="H2104" s="154" t="s">
        <v>472</v>
      </c>
      <c r="I2104" s="154" t="s">
        <v>472</v>
      </c>
      <c r="J2104" s="154"/>
    </row>
    <row r="2105" spans="1:10">
      <c r="A2105" s="164">
        <v>28486</v>
      </c>
      <c r="B2105" s="154" t="s">
        <v>472</v>
      </c>
      <c r="C2105" s="154">
        <v>3.8365</v>
      </c>
      <c r="D2105" s="154">
        <v>2.0550000000000002</v>
      </c>
      <c r="E2105" s="154">
        <v>1.875</v>
      </c>
      <c r="F2105" s="154" t="s">
        <v>472</v>
      </c>
      <c r="G2105" s="154">
        <v>0.85099999999999998</v>
      </c>
      <c r="H2105" s="154" t="s">
        <v>472</v>
      </c>
      <c r="I2105" s="154" t="s">
        <v>472</v>
      </c>
      <c r="J2105" s="154"/>
    </row>
    <row r="2106" spans="1:10">
      <c r="A2106" s="164">
        <v>28487</v>
      </c>
      <c r="B2106" s="154" t="s">
        <v>472</v>
      </c>
      <c r="C2106" s="154">
        <v>3.8505000000000003</v>
      </c>
      <c r="D2106" s="154">
        <v>2.0325000000000002</v>
      </c>
      <c r="E2106" s="154">
        <v>1.8540000000000001</v>
      </c>
      <c r="F2106" s="154" t="s">
        <v>472</v>
      </c>
      <c r="G2106" s="154">
        <v>0.84550000000000003</v>
      </c>
      <c r="H2106" s="154" t="s">
        <v>472</v>
      </c>
      <c r="I2106" s="154" t="s">
        <v>472</v>
      </c>
      <c r="J2106" s="154"/>
    </row>
    <row r="2107" spans="1:10">
      <c r="A2107" s="164">
        <v>28488</v>
      </c>
      <c r="B2107" s="154" t="s">
        <v>472</v>
      </c>
      <c r="C2107" s="154">
        <v>3.8359999999999999</v>
      </c>
      <c r="D2107" s="154">
        <v>2.0074999999999998</v>
      </c>
      <c r="E2107" s="154">
        <v>1.833</v>
      </c>
      <c r="F2107" s="154" t="s">
        <v>472</v>
      </c>
      <c r="G2107" s="154">
        <v>0.83599999999999997</v>
      </c>
      <c r="H2107" s="154" t="s">
        <v>472</v>
      </c>
      <c r="I2107" s="154" t="s">
        <v>472</v>
      </c>
      <c r="J2107" s="154"/>
    </row>
    <row r="2108" spans="1:10">
      <c r="A2108" s="164">
        <v>28489</v>
      </c>
      <c r="B2108" s="154" t="s">
        <v>472</v>
      </c>
      <c r="C2108" s="154">
        <v>3.8120000000000003</v>
      </c>
      <c r="D2108" s="154">
        <v>2</v>
      </c>
      <c r="E2108" s="154">
        <v>1.827</v>
      </c>
      <c r="F2108" s="154" t="s">
        <v>472</v>
      </c>
      <c r="G2108" s="154">
        <v>0.83350000000000002</v>
      </c>
      <c r="H2108" s="154" t="s">
        <v>472</v>
      </c>
      <c r="I2108" s="154" t="s">
        <v>472</v>
      </c>
      <c r="J2108" s="154"/>
    </row>
    <row r="2109" spans="1:10">
      <c r="A2109" s="164">
        <v>28492</v>
      </c>
      <c r="B2109" s="154" t="s">
        <v>472</v>
      </c>
      <c r="C2109" s="154" t="s">
        <v>472</v>
      </c>
      <c r="D2109" s="154" t="s">
        <v>472</v>
      </c>
      <c r="E2109" s="154" t="s">
        <v>472</v>
      </c>
      <c r="F2109" s="154" t="s">
        <v>472</v>
      </c>
      <c r="G2109" s="154" t="s">
        <v>472</v>
      </c>
      <c r="H2109" s="154" t="s">
        <v>472</v>
      </c>
      <c r="I2109" s="154" t="s">
        <v>472</v>
      </c>
      <c r="J2109" s="154"/>
    </row>
    <row r="2110" spans="1:10">
      <c r="A2110" s="164">
        <v>28493</v>
      </c>
      <c r="B2110" s="154" t="s">
        <v>472</v>
      </c>
      <c r="C2110" s="154">
        <v>3.8185000000000002</v>
      </c>
      <c r="D2110" s="154">
        <v>1.9710000000000001</v>
      </c>
      <c r="E2110" s="154">
        <v>1.8029999999999999</v>
      </c>
      <c r="F2110" s="154" t="s">
        <v>472</v>
      </c>
      <c r="G2110" s="154">
        <v>0.82399999999999995</v>
      </c>
      <c r="H2110" s="154" t="s">
        <v>472</v>
      </c>
      <c r="I2110" s="154">
        <v>2.3959999999999999</v>
      </c>
      <c r="J2110" s="154"/>
    </row>
    <row r="2111" spans="1:10">
      <c r="A2111" s="164">
        <v>28494</v>
      </c>
      <c r="B2111" s="154" t="s">
        <v>472</v>
      </c>
      <c r="C2111" s="154">
        <v>3.7909999999999999</v>
      </c>
      <c r="D2111" s="154">
        <v>1.909</v>
      </c>
      <c r="E2111" s="154">
        <v>1.7475000000000001</v>
      </c>
      <c r="F2111" s="154" t="s">
        <v>472</v>
      </c>
      <c r="G2111" s="154">
        <v>0.80800000000000005</v>
      </c>
      <c r="H2111" s="154" t="s">
        <v>472</v>
      </c>
      <c r="I2111" s="154">
        <v>2.355</v>
      </c>
      <c r="J2111" s="154"/>
    </row>
    <row r="2112" spans="1:10">
      <c r="A2112" s="164">
        <v>28495</v>
      </c>
      <c r="B2112" s="154" t="s">
        <v>472</v>
      </c>
      <c r="C2112" s="154">
        <v>3.8774999999999999</v>
      </c>
      <c r="D2112" s="154">
        <v>2.0430000000000001</v>
      </c>
      <c r="E2112" s="154">
        <v>1.863</v>
      </c>
      <c r="F2112" s="154" t="s">
        <v>472</v>
      </c>
      <c r="G2112" s="154">
        <v>0.84550000000000003</v>
      </c>
      <c r="H2112" s="154" t="s">
        <v>472</v>
      </c>
      <c r="I2112" s="154">
        <v>2.4849999999999999</v>
      </c>
      <c r="J2112" s="154"/>
    </row>
    <row r="2113" spans="1:10">
      <c r="A2113" s="164">
        <v>28496</v>
      </c>
      <c r="B2113" s="154" t="s">
        <v>472</v>
      </c>
      <c r="C2113" s="154">
        <v>3.879</v>
      </c>
      <c r="D2113" s="154">
        <v>2.0379999999999998</v>
      </c>
      <c r="E2113" s="154">
        <v>1.8639999999999999</v>
      </c>
      <c r="F2113" s="154" t="s">
        <v>472</v>
      </c>
      <c r="G2113" s="154">
        <v>0.84450000000000003</v>
      </c>
      <c r="H2113" s="154" t="s">
        <v>472</v>
      </c>
      <c r="I2113" s="154">
        <v>2.4500000000000002</v>
      </c>
      <c r="J2113" s="154"/>
    </row>
    <row r="2114" spans="1:10">
      <c r="A2114" s="164">
        <v>28499</v>
      </c>
      <c r="B2114" s="154" t="s">
        <v>472</v>
      </c>
      <c r="C2114" s="154">
        <v>3.9</v>
      </c>
      <c r="D2114" s="154">
        <v>2.0329999999999999</v>
      </c>
      <c r="E2114" s="154">
        <v>1.85</v>
      </c>
      <c r="F2114" s="154" t="s">
        <v>472</v>
      </c>
      <c r="G2114" s="154">
        <v>0.84150000000000003</v>
      </c>
      <c r="H2114" s="154" t="s">
        <v>472</v>
      </c>
      <c r="I2114" s="154">
        <v>2.4510000000000001</v>
      </c>
      <c r="J2114" s="154"/>
    </row>
    <row r="2115" spans="1:10">
      <c r="A2115" s="164">
        <v>28500</v>
      </c>
      <c r="B2115" s="154" t="s">
        <v>472</v>
      </c>
      <c r="C2115" s="154">
        <v>3.8614999999999999</v>
      </c>
      <c r="D2115" s="154">
        <v>2.0129999999999999</v>
      </c>
      <c r="E2115" s="154">
        <v>1.83</v>
      </c>
      <c r="F2115" s="154" t="s">
        <v>472</v>
      </c>
      <c r="G2115" s="154">
        <v>0.83399999999999996</v>
      </c>
      <c r="H2115" s="154" t="s">
        <v>472</v>
      </c>
      <c r="I2115" s="154">
        <v>2.4369999999999998</v>
      </c>
      <c r="J2115" s="154"/>
    </row>
    <row r="2116" spans="1:10">
      <c r="A2116" s="164">
        <v>28501</v>
      </c>
      <c r="B2116" s="154" t="s">
        <v>472</v>
      </c>
      <c r="C2116" s="154">
        <v>3.7880000000000003</v>
      </c>
      <c r="D2116" s="154">
        <v>1.966</v>
      </c>
      <c r="E2116" s="154">
        <v>1.7890000000000001</v>
      </c>
      <c r="F2116" s="154" t="s">
        <v>472</v>
      </c>
      <c r="G2116" s="154">
        <v>0.8175</v>
      </c>
      <c r="H2116" s="154" t="s">
        <v>472</v>
      </c>
      <c r="I2116" s="154">
        <v>2.3970000000000002</v>
      </c>
      <c r="J2116" s="154"/>
    </row>
    <row r="2117" spans="1:10">
      <c r="A2117" s="164">
        <v>28502</v>
      </c>
      <c r="B2117" s="154" t="s">
        <v>472</v>
      </c>
      <c r="C2117" s="154">
        <v>3.8090000000000002</v>
      </c>
      <c r="D2117" s="154">
        <v>1.952</v>
      </c>
      <c r="E2117" s="154">
        <v>1.7745</v>
      </c>
      <c r="F2117" s="154" t="s">
        <v>472</v>
      </c>
      <c r="G2117" s="154">
        <v>0.8135</v>
      </c>
      <c r="H2117" s="154" t="s">
        <v>472</v>
      </c>
      <c r="I2117" s="154">
        <v>2.3940000000000001</v>
      </c>
      <c r="J2117" s="154"/>
    </row>
    <row r="2118" spans="1:10">
      <c r="A2118" s="164">
        <v>28503</v>
      </c>
      <c r="B2118" s="154" t="s">
        <v>472</v>
      </c>
      <c r="C2118" s="154">
        <v>3.8045</v>
      </c>
      <c r="D2118" s="154">
        <v>1.974</v>
      </c>
      <c r="E2118" s="154">
        <v>1.7965</v>
      </c>
      <c r="F2118" s="154" t="s">
        <v>472</v>
      </c>
      <c r="G2118" s="154">
        <v>0.81950000000000001</v>
      </c>
      <c r="H2118" s="154" t="s">
        <v>472</v>
      </c>
      <c r="I2118" s="154">
        <v>2.4079999999999999</v>
      </c>
      <c r="J2118" s="154"/>
    </row>
    <row r="2119" spans="1:10">
      <c r="A2119" s="164">
        <v>28506</v>
      </c>
      <c r="B2119" s="154" t="s">
        <v>472</v>
      </c>
      <c r="C2119" s="154">
        <v>3.8085</v>
      </c>
      <c r="D2119" s="154">
        <v>1.9750000000000001</v>
      </c>
      <c r="E2119" s="154">
        <v>1.7970000000000002</v>
      </c>
      <c r="F2119" s="154" t="s">
        <v>472</v>
      </c>
      <c r="G2119" s="154">
        <v>0.8175</v>
      </c>
      <c r="H2119" s="154" t="s">
        <v>472</v>
      </c>
      <c r="I2119" s="154">
        <v>2.3970000000000002</v>
      </c>
      <c r="J2119" s="154"/>
    </row>
    <row r="2120" spans="1:10">
      <c r="A2120" s="164">
        <v>28507</v>
      </c>
      <c r="B2120" s="154" t="s">
        <v>472</v>
      </c>
      <c r="C2120" s="154">
        <v>3.8170000000000002</v>
      </c>
      <c r="D2120" s="154">
        <v>1.982</v>
      </c>
      <c r="E2120" s="154">
        <v>1.8029999999999999</v>
      </c>
      <c r="F2120" s="154" t="s">
        <v>472</v>
      </c>
      <c r="G2120" s="154">
        <v>0.82</v>
      </c>
      <c r="H2120" s="154" t="s">
        <v>472</v>
      </c>
      <c r="I2120" s="154">
        <v>2.4020000000000001</v>
      </c>
      <c r="J2120" s="154"/>
    </row>
    <row r="2121" spans="1:10">
      <c r="A2121" s="164">
        <v>28508</v>
      </c>
      <c r="B2121" s="154" t="s">
        <v>472</v>
      </c>
      <c r="C2121" s="154">
        <v>3.8485</v>
      </c>
      <c r="D2121" s="154">
        <v>2.0049999999999999</v>
      </c>
      <c r="E2121" s="154">
        <v>1.8220000000000001</v>
      </c>
      <c r="F2121" s="154" t="s">
        <v>472</v>
      </c>
      <c r="G2121" s="154">
        <v>0.82750000000000001</v>
      </c>
      <c r="H2121" s="154" t="s">
        <v>472</v>
      </c>
      <c r="I2121" s="154">
        <v>2.4319999999999999</v>
      </c>
      <c r="J2121" s="154"/>
    </row>
    <row r="2122" spans="1:10">
      <c r="A2122" s="164">
        <v>28509</v>
      </c>
      <c r="B2122" s="154" t="s">
        <v>472</v>
      </c>
      <c r="C2122" s="154">
        <v>3.8620000000000001</v>
      </c>
      <c r="D2122" s="154">
        <v>2.0089999999999999</v>
      </c>
      <c r="E2122" s="154">
        <v>1.825</v>
      </c>
      <c r="F2122" s="154" t="s">
        <v>472</v>
      </c>
      <c r="G2122" s="154">
        <v>0.82899999999999996</v>
      </c>
      <c r="H2122" s="154" t="s">
        <v>472</v>
      </c>
      <c r="I2122" s="154">
        <v>2.4289999999999998</v>
      </c>
      <c r="J2122" s="154"/>
    </row>
    <row r="2123" spans="1:10">
      <c r="A2123" s="164">
        <v>28510</v>
      </c>
      <c r="B2123" s="154" t="s">
        <v>472</v>
      </c>
      <c r="C2123" s="154">
        <v>3.8769999999999998</v>
      </c>
      <c r="D2123" s="154">
        <v>2.004</v>
      </c>
      <c r="E2123" s="154">
        <v>1.8120000000000001</v>
      </c>
      <c r="F2123" s="154" t="s">
        <v>472</v>
      </c>
      <c r="G2123" s="154">
        <v>0.82899999999999996</v>
      </c>
      <c r="H2123" s="154" t="s">
        <v>472</v>
      </c>
      <c r="I2123" s="154">
        <v>2.4319999999999999</v>
      </c>
      <c r="J2123" s="154"/>
    </row>
    <row r="2124" spans="1:10">
      <c r="A2124" s="164">
        <v>28513</v>
      </c>
      <c r="B2124" s="154" t="s">
        <v>472</v>
      </c>
      <c r="C2124" s="154">
        <v>3.88</v>
      </c>
      <c r="D2124" s="154">
        <v>2.004</v>
      </c>
      <c r="E2124" s="154">
        <v>1.8129999999999999</v>
      </c>
      <c r="F2124" s="154" t="s">
        <v>472</v>
      </c>
      <c r="G2124" s="154">
        <v>0.82899999999999996</v>
      </c>
      <c r="H2124" s="154" t="s">
        <v>472</v>
      </c>
      <c r="I2124" s="154">
        <v>2.4300000000000002</v>
      </c>
      <c r="J2124" s="154"/>
    </row>
    <row r="2125" spans="1:10">
      <c r="A2125" s="164">
        <v>28514</v>
      </c>
      <c r="B2125" s="154" t="s">
        <v>472</v>
      </c>
      <c r="C2125" s="154">
        <v>3.8485</v>
      </c>
      <c r="D2125" s="154">
        <v>1.978</v>
      </c>
      <c r="E2125" s="154">
        <v>1.792</v>
      </c>
      <c r="F2125" s="154" t="s">
        <v>472</v>
      </c>
      <c r="G2125" s="154">
        <v>0.81899999999999995</v>
      </c>
      <c r="H2125" s="154" t="s">
        <v>472</v>
      </c>
      <c r="I2125" s="154">
        <v>2.3980000000000001</v>
      </c>
      <c r="J2125" s="154"/>
    </row>
    <row r="2126" spans="1:10">
      <c r="A2126" s="164">
        <v>28515</v>
      </c>
      <c r="B2126" s="154" t="s">
        <v>472</v>
      </c>
      <c r="C2126" s="154">
        <v>3.8374999999999999</v>
      </c>
      <c r="D2126" s="154">
        <v>1.97</v>
      </c>
      <c r="E2126" s="154">
        <v>1.7829999999999999</v>
      </c>
      <c r="F2126" s="154" t="s">
        <v>472</v>
      </c>
      <c r="G2126" s="154">
        <v>0.8155</v>
      </c>
      <c r="H2126" s="154" t="s">
        <v>472</v>
      </c>
      <c r="I2126" s="154">
        <v>2.3970000000000002</v>
      </c>
      <c r="J2126" s="154"/>
    </row>
    <row r="2127" spans="1:10">
      <c r="A2127" s="164">
        <v>28516</v>
      </c>
      <c r="B2127" s="154" t="s">
        <v>472</v>
      </c>
      <c r="C2127" s="154">
        <v>3.847</v>
      </c>
      <c r="D2127" s="154">
        <v>1.9750000000000001</v>
      </c>
      <c r="E2127" s="154">
        <v>1.78</v>
      </c>
      <c r="F2127" s="154" t="s">
        <v>472</v>
      </c>
      <c r="G2127" s="154">
        <v>0.81950000000000001</v>
      </c>
      <c r="H2127" s="154" t="s">
        <v>472</v>
      </c>
      <c r="I2127" s="154">
        <v>2.4020000000000001</v>
      </c>
      <c r="J2127" s="154"/>
    </row>
    <row r="2128" spans="1:10">
      <c r="A2128" s="164">
        <v>28517</v>
      </c>
      <c r="B2128" s="154" t="s">
        <v>472</v>
      </c>
      <c r="C2128" s="154">
        <v>3.8519999999999999</v>
      </c>
      <c r="D2128" s="154">
        <v>1.9750000000000001</v>
      </c>
      <c r="E2128" s="154">
        <v>1.7825</v>
      </c>
      <c r="F2128" s="154" t="s">
        <v>472</v>
      </c>
      <c r="G2128" s="154">
        <v>0.81850000000000001</v>
      </c>
      <c r="H2128" s="154" t="s">
        <v>472</v>
      </c>
      <c r="I2128" s="154">
        <v>2.403</v>
      </c>
      <c r="J2128" s="154"/>
    </row>
    <row r="2129" spans="1:10">
      <c r="A2129" s="164">
        <v>28520</v>
      </c>
      <c r="B2129" s="154" t="s">
        <v>472</v>
      </c>
      <c r="C2129" s="154">
        <v>3.8559999999999999</v>
      </c>
      <c r="D2129" s="154">
        <v>1.9805000000000001</v>
      </c>
      <c r="E2129" s="154">
        <v>1.7905</v>
      </c>
      <c r="F2129" s="154" t="s">
        <v>472</v>
      </c>
      <c r="G2129" s="154">
        <v>0.81899999999999995</v>
      </c>
      <c r="H2129" s="154" t="s">
        <v>472</v>
      </c>
      <c r="I2129" s="154">
        <v>2.4039999999999999</v>
      </c>
      <c r="J2129" s="154"/>
    </row>
    <row r="2130" spans="1:10">
      <c r="A2130" s="164">
        <v>28521</v>
      </c>
      <c r="B2130" s="154" t="s">
        <v>472</v>
      </c>
      <c r="C2130" s="154">
        <v>3.8614999999999999</v>
      </c>
      <c r="D2130" s="154">
        <v>1.9809999999999999</v>
      </c>
      <c r="E2130" s="154">
        <v>1.7885</v>
      </c>
      <c r="F2130" s="154" t="s">
        <v>472</v>
      </c>
      <c r="G2130" s="154">
        <v>0.81950000000000001</v>
      </c>
      <c r="H2130" s="154" t="s">
        <v>472</v>
      </c>
      <c r="I2130" s="154">
        <v>2.4050000000000002</v>
      </c>
      <c r="J2130" s="154"/>
    </row>
    <row r="2131" spans="1:10">
      <c r="A2131" s="164">
        <v>28522</v>
      </c>
      <c r="B2131" s="154" t="s">
        <v>472</v>
      </c>
      <c r="C2131" s="154">
        <v>3.8595000000000002</v>
      </c>
      <c r="D2131" s="154">
        <v>1.9807000000000001</v>
      </c>
      <c r="E2131" s="154">
        <v>1.788</v>
      </c>
      <c r="F2131" s="154" t="s">
        <v>472</v>
      </c>
      <c r="G2131" s="154">
        <v>0.81950000000000001</v>
      </c>
      <c r="H2131" s="154" t="s">
        <v>472</v>
      </c>
      <c r="I2131" s="154">
        <v>2.4060000000000001</v>
      </c>
      <c r="J2131" s="154"/>
    </row>
    <row r="2132" spans="1:10">
      <c r="A2132" s="164">
        <v>28523</v>
      </c>
      <c r="B2132" s="154" t="s">
        <v>472</v>
      </c>
      <c r="C2132" s="154">
        <v>3.8665000000000003</v>
      </c>
      <c r="D2132" s="154">
        <v>1.9849999999999999</v>
      </c>
      <c r="E2132" s="154">
        <v>1.7835000000000001</v>
      </c>
      <c r="F2132" s="154" t="s">
        <v>472</v>
      </c>
      <c r="G2132" s="154">
        <v>0.82099999999999995</v>
      </c>
      <c r="H2132" s="154" t="s">
        <v>472</v>
      </c>
      <c r="I2132" s="154">
        <v>2.407</v>
      </c>
      <c r="J2132" s="154"/>
    </row>
    <row r="2133" spans="1:10">
      <c r="A2133" s="164">
        <v>28524</v>
      </c>
      <c r="B2133" s="154" t="s">
        <v>472</v>
      </c>
      <c r="C2133" s="154">
        <v>3.8260000000000001</v>
      </c>
      <c r="D2133" s="154">
        <v>1.9689999999999999</v>
      </c>
      <c r="E2133" s="154">
        <v>1.7755000000000001</v>
      </c>
      <c r="F2133" s="154" t="s">
        <v>472</v>
      </c>
      <c r="G2133" s="154">
        <v>0.81399999999999995</v>
      </c>
      <c r="H2133" s="154" t="s">
        <v>472</v>
      </c>
      <c r="I2133" s="154">
        <v>2.3879999999999999</v>
      </c>
      <c r="J2133" s="154"/>
    </row>
    <row r="2134" spans="1:10">
      <c r="A2134" s="164">
        <v>28527</v>
      </c>
      <c r="B2134" s="154" t="s">
        <v>472</v>
      </c>
      <c r="C2134" s="154">
        <v>3.7934999999999999</v>
      </c>
      <c r="D2134" s="154">
        <v>1.9617</v>
      </c>
      <c r="E2134" s="154">
        <v>1.7690000000000001</v>
      </c>
      <c r="F2134" s="154" t="s">
        <v>472</v>
      </c>
      <c r="G2134" s="154">
        <v>0.8125</v>
      </c>
      <c r="H2134" s="154" t="s">
        <v>472</v>
      </c>
      <c r="I2134" s="154">
        <v>2.3730000000000002</v>
      </c>
      <c r="J2134" s="154"/>
    </row>
    <row r="2135" spans="1:10">
      <c r="A2135" s="164">
        <v>28528</v>
      </c>
      <c r="B2135" s="154" t="s">
        <v>472</v>
      </c>
      <c r="C2135" s="154">
        <v>3.7894999999999999</v>
      </c>
      <c r="D2135" s="154">
        <v>1.9569999999999999</v>
      </c>
      <c r="E2135" s="154">
        <v>1.76</v>
      </c>
      <c r="F2135" s="154" t="s">
        <v>472</v>
      </c>
      <c r="G2135" s="154">
        <v>0.81100000000000005</v>
      </c>
      <c r="H2135" s="154" t="s">
        <v>472</v>
      </c>
      <c r="I2135" s="154">
        <v>2.3730000000000002</v>
      </c>
      <c r="J2135" s="154"/>
    </row>
    <row r="2136" spans="1:10">
      <c r="A2136" s="164">
        <v>28529</v>
      </c>
      <c r="B2136" s="154" t="s">
        <v>472</v>
      </c>
      <c r="C2136" s="154">
        <v>3.7734999999999999</v>
      </c>
      <c r="D2136" s="154">
        <v>1.9542999999999999</v>
      </c>
      <c r="E2136" s="154">
        <v>1.7589999999999999</v>
      </c>
      <c r="F2136" s="154" t="s">
        <v>472</v>
      </c>
      <c r="G2136" s="154">
        <v>0.8095</v>
      </c>
      <c r="H2136" s="154" t="s">
        <v>472</v>
      </c>
      <c r="I2136" s="154">
        <v>2.3689999999999998</v>
      </c>
      <c r="J2136" s="154"/>
    </row>
    <row r="2137" spans="1:10">
      <c r="A2137" s="164">
        <v>28530</v>
      </c>
      <c r="B2137" s="154" t="s">
        <v>472</v>
      </c>
      <c r="C2137" s="154">
        <v>3.7909999999999999</v>
      </c>
      <c r="D2137" s="154">
        <v>1.9605000000000001</v>
      </c>
      <c r="E2137" s="154">
        <v>1.7665</v>
      </c>
      <c r="F2137" s="154" t="s">
        <v>472</v>
      </c>
      <c r="G2137" s="154">
        <v>0.8115</v>
      </c>
      <c r="H2137" s="154" t="s">
        <v>472</v>
      </c>
      <c r="I2137" s="154">
        <v>2.3769999999999998</v>
      </c>
      <c r="J2137" s="154"/>
    </row>
    <row r="2138" spans="1:10">
      <c r="A2138" s="164">
        <v>28531</v>
      </c>
      <c r="B2138" s="154" t="s">
        <v>472</v>
      </c>
      <c r="C2138" s="154">
        <v>3.7839999999999998</v>
      </c>
      <c r="D2138" s="154">
        <v>1.956</v>
      </c>
      <c r="E2138" s="154">
        <v>1.7605</v>
      </c>
      <c r="F2138" s="154" t="s">
        <v>472</v>
      </c>
      <c r="G2138" s="154">
        <v>0.8095</v>
      </c>
      <c r="H2138" s="154" t="s">
        <v>472</v>
      </c>
      <c r="I2138" s="154">
        <v>2.3719999999999999</v>
      </c>
      <c r="J2138" s="154"/>
    </row>
    <row r="2139" spans="1:10">
      <c r="A2139" s="164">
        <v>28534</v>
      </c>
      <c r="B2139" s="154" t="s">
        <v>472</v>
      </c>
      <c r="C2139" s="154">
        <v>3.7645</v>
      </c>
      <c r="D2139" s="154">
        <v>1.9379999999999999</v>
      </c>
      <c r="E2139" s="154">
        <v>1.744</v>
      </c>
      <c r="F2139" s="154" t="s">
        <v>472</v>
      </c>
      <c r="G2139" s="154">
        <v>0.80300000000000005</v>
      </c>
      <c r="H2139" s="154" t="s">
        <v>472</v>
      </c>
      <c r="I2139" s="154">
        <v>2.3460000000000001</v>
      </c>
      <c r="J2139" s="154"/>
    </row>
    <row r="2140" spans="1:10">
      <c r="A2140" s="164">
        <v>28535</v>
      </c>
      <c r="B2140" s="154" t="s">
        <v>472</v>
      </c>
      <c r="C2140" s="154">
        <v>3.718</v>
      </c>
      <c r="D2140" s="154">
        <v>1.9115</v>
      </c>
      <c r="E2140" s="154">
        <v>1.7210000000000001</v>
      </c>
      <c r="F2140" s="154" t="s">
        <v>472</v>
      </c>
      <c r="G2140" s="154">
        <v>0.79500000000000004</v>
      </c>
      <c r="H2140" s="154" t="s">
        <v>472</v>
      </c>
      <c r="I2140" s="154">
        <v>2.3279999999999998</v>
      </c>
      <c r="J2140" s="154"/>
    </row>
    <row r="2141" spans="1:10">
      <c r="A2141" s="164">
        <v>28536</v>
      </c>
      <c r="B2141" s="154" t="s">
        <v>472</v>
      </c>
      <c r="C2141" s="154">
        <v>3.6909999999999998</v>
      </c>
      <c r="D2141" s="154">
        <v>1.9135</v>
      </c>
      <c r="E2141" s="154">
        <v>1.7170000000000001</v>
      </c>
      <c r="F2141" s="154" t="s">
        <v>472</v>
      </c>
      <c r="G2141" s="154">
        <v>0.79600000000000004</v>
      </c>
      <c r="H2141" s="154" t="s">
        <v>472</v>
      </c>
      <c r="I2141" s="154">
        <v>2.327</v>
      </c>
      <c r="J2141" s="154"/>
    </row>
    <row r="2142" spans="1:10">
      <c r="A2142" s="164">
        <v>28537</v>
      </c>
      <c r="B2142" s="154" t="s">
        <v>472</v>
      </c>
      <c r="C2142" s="154">
        <v>3.7015000000000002</v>
      </c>
      <c r="D2142" s="154">
        <v>1.9115</v>
      </c>
      <c r="E2142" s="154">
        <v>1.714</v>
      </c>
      <c r="F2142" s="154" t="s">
        <v>472</v>
      </c>
      <c r="G2142" s="154">
        <v>0.79600000000000004</v>
      </c>
      <c r="H2142" s="154" t="s">
        <v>472</v>
      </c>
      <c r="I2142" s="154">
        <v>2.3239999999999998</v>
      </c>
      <c r="J2142" s="154"/>
    </row>
    <row r="2143" spans="1:10">
      <c r="A2143" s="164">
        <v>28538</v>
      </c>
      <c r="B2143" s="154" t="s">
        <v>472</v>
      </c>
      <c r="C2143" s="154">
        <v>3.6625000000000001</v>
      </c>
      <c r="D2143" s="154">
        <v>1.8839999999999999</v>
      </c>
      <c r="E2143" s="154">
        <v>1.6840000000000002</v>
      </c>
      <c r="F2143" s="154" t="s">
        <v>472</v>
      </c>
      <c r="G2143" s="154">
        <v>0.78549999999999998</v>
      </c>
      <c r="H2143" s="154" t="s">
        <v>472</v>
      </c>
      <c r="I2143" s="154">
        <v>2.3050000000000002</v>
      </c>
      <c r="J2143" s="154"/>
    </row>
    <row r="2144" spans="1:10">
      <c r="A2144" s="164">
        <v>28541</v>
      </c>
      <c r="B2144" s="154" t="s">
        <v>472</v>
      </c>
      <c r="C2144" s="154">
        <v>3.6189999999999998</v>
      </c>
      <c r="D2144" s="154">
        <v>1.8540000000000001</v>
      </c>
      <c r="E2144" s="154">
        <v>1.6545000000000001</v>
      </c>
      <c r="F2144" s="154" t="s">
        <v>472</v>
      </c>
      <c r="G2144" s="154">
        <v>0.77849999999999997</v>
      </c>
      <c r="H2144" s="154" t="s">
        <v>472</v>
      </c>
      <c r="I2144" s="154" t="s">
        <v>472</v>
      </c>
      <c r="J2144" s="154"/>
    </row>
    <row r="2145" spans="1:10">
      <c r="A2145" s="164">
        <v>28542</v>
      </c>
      <c r="B2145" s="154" t="s">
        <v>472</v>
      </c>
      <c r="C2145" s="154">
        <v>3.5615000000000001</v>
      </c>
      <c r="D2145" s="154">
        <v>1.8260000000000001</v>
      </c>
      <c r="E2145" s="154">
        <v>1.6284999999999998</v>
      </c>
      <c r="F2145" s="154" t="s">
        <v>472</v>
      </c>
      <c r="G2145" s="154">
        <v>0.76700000000000002</v>
      </c>
      <c r="H2145" s="154" t="s">
        <v>472</v>
      </c>
      <c r="I2145" s="154">
        <v>2.2439999999999998</v>
      </c>
      <c r="J2145" s="154"/>
    </row>
    <row r="2146" spans="1:10">
      <c r="A2146" s="164">
        <v>28543</v>
      </c>
      <c r="B2146" s="154" t="s">
        <v>472</v>
      </c>
      <c r="C2146" s="154">
        <v>3.5484999999999998</v>
      </c>
      <c r="D2146" s="154">
        <v>1.825</v>
      </c>
      <c r="E2146" s="154">
        <v>1.6360000000000001</v>
      </c>
      <c r="F2146" s="154" t="s">
        <v>472</v>
      </c>
      <c r="G2146" s="154">
        <v>0.76300000000000001</v>
      </c>
      <c r="H2146" s="154" t="s">
        <v>472</v>
      </c>
      <c r="I2146" s="154">
        <v>2.238</v>
      </c>
      <c r="J2146" s="154"/>
    </row>
    <row r="2147" spans="1:10">
      <c r="A2147" s="164">
        <v>28544</v>
      </c>
      <c r="B2147" s="154" t="s">
        <v>472</v>
      </c>
      <c r="C2147" s="154">
        <v>3.5164999999999997</v>
      </c>
      <c r="D2147" s="154">
        <v>1.8069999999999999</v>
      </c>
      <c r="E2147" s="154">
        <v>1.621</v>
      </c>
      <c r="F2147" s="154" t="s">
        <v>472</v>
      </c>
      <c r="G2147" s="154">
        <v>0.75849999999999995</v>
      </c>
      <c r="H2147" s="154" t="s">
        <v>472</v>
      </c>
      <c r="I2147" s="154">
        <v>2.2189999999999999</v>
      </c>
      <c r="J2147" s="154"/>
    </row>
    <row r="2148" spans="1:10">
      <c r="A2148" s="164">
        <v>28545</v>
      </c>
      <c r="B2148" s="154" t="s">
        <v>472</v>
      </c>
      <c r="C2148" s="154">
        <v>3.4864999999999999</v>
      </c>
      <c r="D2148" s="154">
        <v>1.788</v>
      </c>
      <c r="E2148" s="154">
        <v>1.6019999999999999</v>
      </c>
      <c r="F2148" s="154" t="s">
        <v>472</v>
      </c>
      <c r="G2148" s="154">
        <v>0.75049999999999994</v>
      </c>
      <c r="H2148" s="154" t="s">
        <v>472</v>
      </c>
      <c r="I2148" s="154">
        <v>2.1960000000000002</v>
      </c>
      <c r="J2148" s="154"/>
    </row>
    <row r="2149" spans="1:10">
      <c r="A2149" s="164">
        <v>28548</v>
      </c>
      <c r="B2149" s="154" t="s">
        <v>472</v>
      </c>
      <c r="C2149" s="154">
        <v>3.5465</v>
      </c>
      <c r="D2149" s="154">
        <v>1.83</v>
      </c>
      <c r="E2149" s="154">
        <v>1.6404999999999998</v>
      </c>
      <c r="F2149" s="154" t="s">
        <v>472</v>
      </c>
      <c r="G2149" s="154">
        <v>0.76749999999999996</v>
      </c>
      <c r="H2149" s="154" t="s">
        <v>472</v>
      </c>
      <c r="I2149" s="154">
        <v>2.2679999999999998</v>
      </c>
      <c r="J2149" s="154"/>
    </row>
    <row r="2150" spans="1:10">
      <c r="A2150" s="164">
        <v>28549</v>
      </c>
      <c r="B2150" s="154" t="s">
        <v>472</v>
      </c>
      <c r="C2150" s="154">
        <v>3.6194999999999999</v>
      </c>
      <c r="D2150" s="154">
        <v>1.873</v>
      </c>
      <c r="E2150" s="154">
        <v>1.6795</v>
      </c>
      <c r="F2150" s="154" t="s">
        <v>472</v>
      </c>
      <c r="G2150" s="154">
        <v>0.78449999999999998</v>
      </c>
      <c r="H2150" s="154" t="s">
        <v>472</v>
      </c>
      <c r="I2150" s="154">
        <v>2.29</v>
      </c>
      <c r="J2150" s="154"/>
    </row>
    <row r="2151" spans="1:10">
      <c r="A2151" s="164">
        <v>28550</v>
      </c>
      <c r="B2151" s="154" t="s">
        <v>472</v>
      </c>
      <c r="C2151" s="154">
        <v>3.4754999999999998</v>
      </c>
      <c r="D2151" s="154">
        <v>1.7875000000000001</v>
      </c>
      <c r="E2151" s="154">
        <v>1.6025</v>
      </c>
      <c r="F2151" s="154" t="s">
        <v>472</v>
      </c>
      <c r="G2151" s="154">
        <v>0.75249999999999995</v>
      </c>
      <c r="H2151" s="154" t="s">
        <v>472</v>
      </c>
      <c r="I2151" s="154">
        <v>2.2010000000000001</v>
      </c>
      <c r="J2151" s="154"/>
    </row>
    <row r="2152" spans="1:10">
      <c r="A2152" s="164">
        <v>28551</v>
      </c>
      <c r="B2152" s="154" t="s">
        <v>472</v>
      </c>
      <c r="C2152" s="154">
        <v>3.5735000000000001</v>
      </c>
      <c r="D2152" s="154">
        <v>1.8439999999999999</v>
      </c>
      <c r="E2152" s="154">
        <v>1.649</v>
      </c>
      <c r="F2152" s="154" t="s">
        <v>472</v>
      </c>
      <c r="G2152" s="154">
        <v>0.77349999999999997</v>
      </c>
      <c r="H2152" s="154" t="s">
        <v>472</v>
      </c>
      <c r="I2152" s="154">
        <v>2.2679999999999998</v>
      </c>
      <c r="J2152" s="154"/>
    </row>
    <row r="2153" spans="1:10">
      <c r="A2153" s="164">
        <v>28552</v>
      </c>
      <c r="B2153" s="154" t="s">
        <v>472</v>
      </c>
      <c r="C2153" s="154">
        <v>3.585</v>
      </c>
      <c r="D2153" s="154">
        <v>1.849</v>
      </c>
      <c r="E2153" s="154">
        <v>1.6520000000000001</v>
      </c>
      <c r="F2153" s="154" t="s">
        <v>472</v>
      </c>
      <c r="G2153" s="154">
        <v>0.77849999999999997</v>
      </c>
      <c r="H2153" s="154" t="s">
        <v>472</v>
      </c>
      <c r="I2153" s="154">
        <v>2.2770000000000001</v>
      </c>
      <c r="J2153" s="154"/>
    </row>
    <row r="2154" spans="1:10">
      <c r="A2154" s="164">
        <v>28555</v>
      </c>
      <c r="B2154" s="154" t="s">
        <v>472</v>
      </c>
      <c r="C2154" s="154">
        <v>3.5910000000000002</v>
      </c>
      <c r="D2154" s="154">
        <v>1.849</v>
      </c>
      <c r="E2154" s="154">
        <v>1.6495</v>
      </c>
      <c r="F2154" s="154" t="s">
        <v>472</v>
      </c>
      <c r="G2154" s="154">
        <v>0.78500000000000003</v>
      </c>
      <c r="H2154" s="154" t="s">
        <v>472</v>
      </c>
      <c r="I2154" s="154">
        <v>2.3029999999999999</v>
      </c>
      <c r="J2154" s="154"/>
    </row>
    <row r="2155" spans="1:10">
      <c r="A2155" s="164">
        <v>28556</v>
      </c>
      <c r="B2155" s="154" t="s">
        <v>472</v>
      </c>
      <c r="C2155" s="154">
        <v>3.6459999999999999</v>
      </c>
      <c r="D2155" s="154">
        <v>1.8835</v>
      </c>
      <c r="E2155" s="154">
        <v>1.6795</v>
      </c>
      <c r="F2155" s="154" t="s">
        <v>472</v>
      </c>
      <c r="G2155" s="154">
        <v>0.79749999999999999</v>
      </c>
      <c r="H2155" s="154" t="s">
        <v>472</v>
      </c>
      <c r="I2155" s="154">
        <v>2.3330000000000002</v>
      </c>
      <c r="J2155" s="154"/>
    </row>
    <row r="2156" spans="1:10">
      <c r="A2156" s="164">
        <v>28557</v>
      </c>
      <c r="B2156" s="154" t="s">
        <v>472</v>
      </c>
      <c r="C2156" s="154">
        <v>3.6654999999999998</v>
      </c>
      <c r="D2156" s="154">
        <v>1.8940000000000001</v>
      </c>
      <c r="E2156" s="154">
        <v>1.6830000000000001</v>
      </c>
      <c r="F2156" s="154" t="s">
        <v>472</v>
      </c>
      <c r="G2156" s="154">
        <v>0.80549999999999999</v>
      </c>
      <c r="H2156" s="154" t="s">
        <v>472</v>
      </c>
      <c r="I2156" s="154">
        <v>2.327</v>
      </c>
      <c r="J2156" s="154"/>
    </row>
    <row r="2157" spans="1:10">
      <c r="A2157" s="164">
        <v>28558</v>
      </c>
      <c r="B2157" s="154" t="s">
        <v>472</v>
      </c>
      <c r="C2157" s="154">
        <v>3.6955</v>
      </c>
      <c r="D2157" s="154">
        <v>1.9159999999999999</v>
      </c>
      <c r="E2157" s="154">
        <v>1.7055</v>
      </c>
      <c r="F2157" s="154" t="s">
        <v>472</v>
      </c>
      <c r="G2157" s="154">
        <v>0.8175</v>
      </c>
      <c r="H2157" s="154" t="s">
        <v>472</v>
      </c>
      <c r="I2157" s="154">
        <v>2.3719999999999999</v>
      </c>
      <c r="J2157" s="154"/>
    </row>
    <row r="2158" spans="1:10">
      <c r="A2158" s="164">
        <v>28559</v>
      </c>
      <c r="B2158" s="154" t="s">
        <v>472</v>
      </c>
      <c r="C2158" s="154">
        <v>3.7549999999999999</v>
      </c>
      <c r="D2158" s="154">
        <v>1.956</v>
      </c>
      <c r="E2158" s="154">
        <v>1.742</v>
      </c>
      <c r="F2158" s="154" t="s">
        <v>472</v>
      </c>
      <c r="G2158" s="154">
        <v>0.83150000000000002</v>
      </c>
      <c r="H2158" s="154" t="s">
        <v>472</v>
      </c>
      <c r="I2158" s="154">
        <v>2.4050000000000002</v>
      </c>
      <c r="J2158" s="154"/>
    </row>
    <row r="2159" spans="1:10">
      <c r="A2159" s="164">
        <v>28562</v>
      </c>
      <c r="B2159" s="154" t="s">
        <v>472</v>
      </c>
      <c r="C2159" s="154">
        <v>3.7305000000000001</v>
      </c>
      <c r="D2159" s="154">
        <v>1.9769999999999999</v>
      </c>
      <c r="E2159" s="154">
        <v>1.7610000000000001</v>
      </c>
      <c r="F2159" s="154" t="s">
        <v>472</v>
      </c>
      <c r="G2159" s="154">
        <v>0.83850000000000002</v>
      </c>
      <c r="H2159" s="154" t="s">
        <v>472</v>
      </c>
      <c r="I2159" s="154">
        <v>2.4119999999999999</v>
      </c>
      <c r="J2159" s="154"/>
    </row>
    <row r="2160" spans="1:10">
      <c r="A2160" s="164">
        <v>28563</v>
      </c>
      <c r="B2160" s="154" t="s">
        <v>472</v>
      </c>
      <c r="C2160" s="154">
        <v>3.7189999999999999</v>
      </c>
      <c r="D2160" s="154">
        <v>1.956</v>
      </c>
      <c r="E2160" s="154">
        <v>1.7385000000000002</v>
      </c>
      <c r="F2160" s="154" t="s">
        <v>472</v>
      </c>
      <c r="G2160" s="154">
        <v>0.83799999999999997</v>
      </c>
      <c r="H2160" s="154" t="s">
        <v>472</v>
      </c>
      <c r="I2160" s="154">
        <v>2.395</v>
      </c>
      <c r="J2160" s="154"/>
    </row>
    <row r="2161" spans="1:10">
      <c r="A2161" s="164">
        <v>28564</v>
      </c>
      <c r="B2161" s="154" t="s">
        <v>472</v>
      </c>
      <c r="C2161" s="154">
        <v>3.7324999999999999</v>
      </c>
      <c r="D2161" s="154">
        <v>1.9565000000000001</v>
      </c>
      <c r="E2161" s="154">
        <v>1.7410000000000001</v>
      </c>
      <c r="F2161" s="154" t="s">
        <v>472</v>
      </c>
      <c r="G2161" s="154">
        <v>0.83650000000000002</v>
      </c>
      <c r="H2161" s="154" t="s">
        <v>472</v>
      </c>
      <c r="I2161" s="154">
        <v>2.387</v>
      </c>
      <c r="J2161" s="154"/>
    </row>
    <row r="2162" spans="1:10">
      <c r="A2162" s="164">
        <v>28565</v>
      </c>
      <c r="B2162" s="154" t="s">
        <v>472</v>
      </c>
      <c r="C2162" s="154">
        <v>3.6355</v>
      </c>
      <c r="D2162" s="154">
        <v>1.9020000000000001</v>
      </c>
      <c r="E2162" s="154">
        <v>1.6935</v>
      </c>
      <c r="F2162" s="154" t="s">
        <v>472</v>
      </c>
      <c r="G2162" s="154">
        <v>0.82</v>
      </c>
      <c r="H2162" s="154" t="s">
        <v>472</v>
      </c>
      <c r="I2162" s="154">
        <v>2.3380000000000001</v>
      </c>
      <c r="J2162" s="154"/>
    </row>
    <row r="2163" spans="1:10">
      <c r="A2163" s="164">
        <v>28566</v>
      </c>
      <c r="B2163" s="154" t="s">
        <v>472</v>
      </c>
      <c r="C2163" s="154">
        <v>3.5840000000000001</v>
      </c>
      <c r="D2163" s="154">
        <v>1.8675000000000002</v>
      </c>
      <c r="E2163" s="154">
        <v>1.659</v>
      </c>
      <c r="F2163" s="154" t="s">
        <v>472</v>
      </c>
      <c r="G2163" s="154">
        <v>0.81100000000000005</v>
      </c>
      <c r="H2163" s="154" t="s">
        <v>472</v>
      </c>
      <c r="I2163" s="154">
        <v>2.3090000000000002</v>
      </c>
      <c r="J2163" s="154"/>
    </row>
    <row r="2164" spans="1:10">
      <c r="A2164" s="164">
        <v>28569</v>
      </c>
      <c r="B2164" s="154" t="s">
        <v>472</v>
      </c>
      <c r="C2164" s="154">
        <v>3.6524999999999999</v>
      </c>
      <c r="D2164" s="154">
        <v>1.917</v>
      </c>
      <c r="E2164" s="154">
        <v>1.7029999999999998</v>
      </c>
      <c r="F2164" s="154" t="s">
        <v>472</v>
      </c>
      <c r="G2164" s="154">
        <v>0.83099999999999996</v>
      </c>
      <c r="H2164" s="154" t="s">
        <v>472</v>
      </c>
      <c r="I2164" s="154">
        <v>2.3559999999999999</v>
      </c>
      <c r="J2164" s="154"/>
    </row>
    <row r="2165" spans="1:10">
      <c r="A2165" s="164">
        <v>28570</v>
      </c>
      <c r="B2165" s="154" t="s">
        <v>472</v>
      </c>
      <c r="C2165" s="154">
        <v>3.6675</v>
      </c>
      <c r="D2165" s="154">
        <v>1.931</v>
      </c>
      <c r="E2165" s="154">
        <v>1.7155</v>
      </c>
      <c r="F2165" s="154" t="s">
        <v>472</v>
      </c>
      <c r="G2165" s="154">
        <v>0.83679999999999999</v>
      </c>
      <c r="H2165" s="154" t="s">
        <v>472</v>
      </c>
      <c r="I2165" s="154">
        <v>2.3769999999999998</v>
      </c>
      <c r="J2165" s="154"/>
    </row>
    <row r="2166" spans="1:10">
      <c r="A2166" s="164">
        <v>28571</v>
      </c>
      <c r="B2166" s="154" t="s">
        <v>472</v>
      </c>
      <c r="C2166" s="154">
        <v>3.653</v>
      </c>
      <c r="D2166" s="154">
        <v>1.9245000000000001</v>
      </c>
      <c r="E2166" s="154">
        <v>1.708</v>
      </c>
      <c r="F2166" s="154" t="s">
        <v>472</v>
      </c>
      <c r="G2166" s="154">
        <v>0.83450000000000002</v>
      </c>
      <c r="H2166" s="154" t="s">
        <v>472</v>
      </c>
      <c r="I2166" s="154">
        <v>2.367</v>
      </c>
      <c r="J2166" s="154"/>
    </row>
    <row r="2167" spans="1:10">
      <c r="A2167" s="164">
        <v>28572</v>
      </c>
      <c r="B2167" s="154" t="s">
        <v>472</v>
      </c>
      <c r="C2167" s="154">
        <v>3.5985</v>
      </c>
      <c r="D2167" s="154">
        <v>1.901</v>
      </c>
      <c r="E2167" s="154">
        <v>1.6879999999999999</v>
      </c>
      <c r="F2167" s="154" t="s">
        <v>472</v>
      </c>
      <c r="G2167" s="154">
        <v>0.82699999999999996</v>
      </c>
      <c r="H2167" s="154" t="s">
        <v>472</v>
      </c>
      <c r="I2167" s="154" t="s">
        <v>472</v>
      </c>
      <c r="J2167" s="154"/>
    </row>
    <row r="2168" spans="1:10">
      <c r="A2168" s="164">
        <v>28573</v>
      </c>
      <c r="B2168" s="154" t="s">
        <v>472</v>
      </c>
      <c r="C2168" s="154" t="s">
        <v>472</v>
      </c>
      <c r="D2168" s="154" t="s">
        <v>472</v>
      </c>
      <c r="E2168" s="154" t="s">
        <v>472</v>
      </c>
      <c r="F2168" s="154" t="s">
        <v>472</v>
      </c>
      <c r="G2168" s="154" t="s">
        <v>472</v>
      </c>
      <c r="H2168" s="154" t="s">
        <v>472</v>
      </c>
      <c r="I2168" s="154" t="s">
        <v>472</v>
      </c>
      <c r="J2168" s="154"/>
    </row>
    <row r="2169" spans="1:10">
      <c r="A2169" s="164">
        <v>28576</v>
      </c>
      <c r="B2169" s="154" t="s">
        <v>472</v>
      </c>
      <c r="C2169" s="154" t="s">
        <v>472</v>
      </c>
      <c r="D2169" s="154" t="s">
        <v>472</v>
      </c>
      <c r="E2169" s="154" t="s">
        <v>472</v>
      </c>
      <c r="F2169" s="154" t="s">
        <v>472</v>
      </c>
      <c r="G2169" s="154" t="s">
        <v>472</v>
      </c>
      <c r="H2169" s="154" t="s">
        <v>472</v>
      </c>
      <c r="I2169" s="154" t="s">
        <v>472</v>
      </c>
      <c r="J2169" s="154"/>
    </row>
    <row r="2170" spans="1:10">
      <c r="A2170" s="164">
        <v>28577</v>
      </c>
      <c r="B2170" s="154" t="s">
        <v>472</v>
      </c>
      <c r="C2170" s="154">
        <v>3.5185</v>
      </c>
      <c r="D2170" s="154">
        <v>1.8784999999999998</v>
      </c>
      <c r="E2170" s="154">
        <v>1.6575</v>
      </c>
      <c r="F2170" s="154" t="s">
        <v>472</v>
      </c>
      <c r="G2170" s="154">
        <v>0.83350000000000002</v>
      </c>
      <c r="H2170" s="154" t="s">
        <v>472</v>
      </c>
      <c r="I2170" s="154">
        <v>2.3170000000000002</v>
      </c>
      <c r="J2170" s="154"/>
    </row>
    <row r="2171" spans="1:10">
      <c r="A2171" s="164">
        <v>28578</v>
      </c>
      <c r="B2171" s="154" t="s">
        <v>472</v>
      </c>
      <c r="C2171" s="154">
        <v>3.5369999999999999</v>
      </c>
      <c r="D2171" s="154">
        <v>1.8759999999999999</v>
      </c>
      <c r="E2171" s="154">
        <v>1.653</v>
      </c>
      <c r="F2171" s="154" t="s">
        <v>472</v>
      </c>
      <c r="G2171" s="154">
        <v>0.84750000000000003</v>
      </c>
      <c r="H2171" s="154" t="s">
        <v>472</v>
      </c>
      <c r="I2171" s="154">
        <v>2.3250000000000002</v>
      </c>
      <c r="J2171" s="154"/>
    </row>
    <row r="2172" spans="1:10">
      <c r="A2172" s="164">
        <v>28579</v>
      </c>
      <c r="B2172" s="154" t="s">
        <v>472</v>
      </c>
      <c r="C2172" s="154">
        <v>3.5324999999999998</v>
      </c>
      <c r="D2172" s="154">
        <v>1.8848</v>
      </c>
      <c r="E2172" s="154">
        <v>1.663</v>
      </c>
      <c r="F2172" s="154" t="s">
        <v>472</v>
      </c>
      <c r="G2172" s="154">
        <v>0.84699999999999998</v>
      </c>
      <c r="H2172" s="154" t="s">
        <v>472</v>
      </c>
      <c r="I2172" s="154">
        <v>2.3330000000000002</v>
      </c>
      <c r="J2172" s="154"/>
    </row>
    <row r="2173" spans="1:10">
      <c r="A2173" s="164">
        <v>28580</v>
      </c>
      <c r="B2173" s="154" t="s">
        <v>472</v>
      </c>
      <c r="C2173" s="154">
        <v>3.4675000000000002</v>
      </c>
      <c r="D2173" s="154">
        <v>1.8685</v>
      </c>
      <c r="E2173" s="154">
        <v>1.649</v>
      </c>
      <c r="F2173" s="154" t="s">
        <v>472</v>
      </c>
      <c r="G2173" s="154">
        <v>0.83799999999999997</v>
      </c>
      <c r="H2173" s="154" t="s">
        <v>472</v>
      </c>
      <c r="I2173" s="154">
        <v>2.3119999999999998</v>
      </c>
      <c r="J2173" s="154"/>
    </row>
    <row r="2174" spans="1:10">
      <c r="A2174" s="164">
        <v>28583</v>
      </c>
      <c r="B2174" s="154" t="s">
        <v>472</v>
      </c>
      <c r="C2174" s="154">
        <v>3.4275000000000002</v>
      </c>
      <c r="D2174" s="154">
        <v>1.8285</v>
      </c>
      <c r="E2174" s="154">
        <v>1.6114999999999999</v>
      </c>
      <c r="F2174" s="154" t="s">
        <v>472</v>
      </c>
      <c r="G2174" s="154">
        <v>0.83599999999999997</v>
      </c>
      <c r="H2174" s="154" t="s">
        <v>472</v>
      </c>
      <c r="I2174" s="154">
        <v>2.2789999999999999</v>
      </c>
      <c r="J2174" s="154"/>
    </row>
    <row r="2175" spans="1:10">
      <c r="A2175" s="164">
        <v>28584</v>
      </c>
      <c r="B2175" s="154" t="s">
        <v>472</v>
      </c>
      <c r="C2175" s="154">
        <v>3.4580000000000002</v>
      </c>
      <c r="D2175" s="154">
        <v>1.853</v>
      </c>
      <c r="E2175" s="154">
        <v>1.6345000000000001</v>
      </c>
      <c r="F2175" s="154" t="s">
        <v>472</v>
      </c>
      <c r="G2175" s="154">
        <v>0.84799999999999998</v>
      </c>
      <c r="H2175" s="154" t="s">
        <v>472</v>
      </c>
      <c r="I2175" s="154">
        <v>2.2999999999999998</v>
      </c>
      <c r="J2175" s="154"/>
    </row>
    <row r="2176" spans="1:10">
      <c r="A2176" s="164">
        <v>28585</v>
      </c>
      <c r="B2176" s="154" t="s">
        <v>472</v>
      </c>
      <c r="C2176" s="154">
        <v>3.5110000000000001</v>
      </c>
      <c r="D2176" s="154">
        <v>1.8820000000000001</v>
      </c>
      <c r="E2176" s="154">
        <v>1.6495</v>
      </c>
      <c r="F2176" s="154" t="s">
        <v>472</v>
      </c>
      <c r="G2176" s="154">
        <v>0.85799999999999998</v>
      </c>
      <c r="H2176" s="154" t="s">
        <v>472</v>
      </c>
      <c r="I2176" s="154">
        <v>2.3260000000000001</v>
      </c>
      <c r="J2176" s="154"/>
    </row>
    <row r="2177" spans="1:10">
      <c r="A2177" s="164">
        <v>28586</v>
      </c>
      <c r="B2177" s="154" t="s">
        <v>472</v>
      </c>
      <c r="C2177" s="154">
        <v>3.4874999999999998</v>
      </c>
      <c r="D2177" s="154">
        <v>1.8599999999999999</v>
      </c>
      <c r="E2177" s="154">
        <v>1.633</v>
      </c>
      <c r="F2177" s="154" t="s">
        <v>472</v>
      </c>
      <c r="G2177" s="154">
        <v>0.85</v>
      </c>
      <c r="H2177" s="154" t="s">
        <v>472</v>
      </c>
      <c r="I2177" s="154">
        <v>2.306</v>
      </c>
      <c r="J2177" s="154"/>
    </row>
    <row r="2178" spans="1:10">
      <c r="A2178" s="164">
        <v>28587</v>
      </c>
      <c r="B2178" s="154" t="s">
        <v>472</v>
      </c>
      <c r="C2178" s="154">
        <v>3.508</v>
      </c>
      <c r="D2178" s="154">
        <v>1.8725000000000001</v>
      </c>
      <c r="E2178" s="154">
        <v>1.645</v>
      </c>
      <c r="F2178" s="154" t="s">
        <v>472</v>
      </c>
      <c r="G2178" s="154">
        <v>0.85350000000000004</v>
      </c>
      <c r="H2178" s="154" t="s">
        <v>472</v>
      </c>
      <c r="I2178" s="154">
        <v>2.3170000000000002</v>
      </c>
      <c r="J2178" s="154"/>
    </row>
    <row r="2179" spans="1:10">
      <c r="A2179" s="164">
        <v>28590</v>
      </c>
      <c r="B2179" s="154" t="s">
        <v>472</v>
      </c>
      <c r="C2179" s="154">
        <v>3.4984999999999999</v>
      </c>
      <c r="D2179" s="154">
        <v>1.8660000000000001</v>
      </c>
      <c r="E2179" s="154">
        <v>1.6322000000000001</v>
      </c>
      <c r="F2179" s="154" t="s">
        <v>472</v>
      </c>
      <c r="G2179" s="154">
        <v>0.84850000000000003</v>
      </c>
      <c r="H2179" s="154" t="s">
        <v>472</v>
      </c>
      <c r="I2179" s="154">
        <v>2.3050000000000002</v>
      </c>
      <c r="J2179" s="154"/>
    </row>
    <row r="2180" spans="1:10">
      <c r="A2180" s="164">
        <v>28591</v>
      </c>
      <c r="B2180" s="154" t="s">
        <v>472</v>
      </c>
      <c r="C2180" s="154">
        <v>3.4794999999999998</v>
      </c>
      <c r="D2180" s="154">
        <v>1.855</v>
      </c>
      <c r="E2180" s="154">
        <v>1.6215000000000002</v>
      </c>
      <c r="F2180" s="154" t="s">
        <v>472</v>
      </c>
      <c r="G2180" s="154">
        <v>0.84650000000000003</v>
      </c>
      <c r="H2180" s="154" t="s">
        <v>472</v>
      </c>
      <c r="I2180" s="154">
        <v>2.3010000000000002</v>
      </c>
      <c r="J2180" s="154"/>
    </row>
    <row r="2181" spans="1:10">
      <c r="A2181" s="164">
        <v>28592</v>
      </c>
      <c r="B2181" s="154" t="s">
        <v>472</v>
      </c>
      <c r="C2181" s="154">
        <v>3.4830000000000001</v>
      </c>
      <c r="D2181" s="154">
        <v>1.8515000000000001</v>
      </c>
      <c r="E2181" s="154">
        <v>1.6179999999999999</v>
      </c>
      <c r="F2181" s="154" t="s">
        <v>472</v>
      </c>
      <c r="G2181" s="154">
        <v>0.84650000000000003</v>
      </c>
      <c r="H2181" s="154" t="s">
        <v>472</v>
      </c>
      <c r="I2181" s="154">
        <v>2.3159999999999998</v>
      </c>
      <c r="J2181" s="154"/>
    </row>
    <row r="2182" spans="1:10">
      <c r="A2182" s="164">
        <v>28593</v>
      </c>
      <c r="B2182" s="154" t="s">
        <v>472</v>
      </c>
      <c r="C2182" s="154">
        <v>3.4990000000000001</v>
      </c>
      <c r="D2182" s="154">
        <v>1.871</v>
      </c>
      <c r="E2182" s="154">
        <v>1.6265000000000001</v>
      </c>
      <c r="F2182" s="154" t="s">
        <v>472</v>
      </c>
      <c r="G2182" s="154">
        <v>0.85250000000000004</v>
      </c>
      <c r="H2182" s="154" t="s">
        <v>472</v>
      </c>
      <c r="I2182" s="154">
        <v>2.3180000000000001</v>
      </c>
      <c r="J2182" s="154"/>
    </row>
    <row r="2183" spans="1:10">
      <c r="A2183" s="164">
        <v>28594</v>
      </c>
      <c r="B2183" s="154" t="s">
        <v>472</v>
      </c>
      <c r="C2183" s="154">
        <v>3.5070000000000001</v>
      </c>
      <c r="D2183" s="154">
        <v>1.8864999999999998</v>
      </c>
      <c r="E2183" s="154">
        <v>1.6379999999999999</v>
      </c>
      <c r="F2183" s="154" t="s">
        <v>472</v>
      </c>
      <c r="G2183" s="154">
        <v>0.85799999999999998</v>
      </c>
      <c r="H2183" s="154" t="s">
        <v>472</v>
      </c>
      <c r="I2183" s="154">
        <v>2.33</v>
      </c>
      <c r="J2183" s="154"/>
    </row>
    <row r="2184" spans="1:10">
      <c r="A2184" s="164">
        <v>28597</v>
      </c>
      <c r="B2184" s="154" t="s">
        <v>472</v>
      </c>
      <c r="C2184" s="154">
        <v>3.5055000000000001</v>
      </c>
      <c r="D2184" s="154">
        <v>1.8959999999999999</v>
      </c>
      <c r="E2184" s="154">
        <v>1.6505000000000001</v>
      </c>
      <c r="F2184" s="154" t="s">
        <v>472</v>
      </c>
      <c r="G2184" s="154">
        <v>0.86</v>
      </c>
      <c r="H2184" s="154" t="s">
        <v>472</v>
      </c>
      <c r="I2184" s="154">
        <v>2.34</v>
      </c>
      <c r="J2184" s="154"/>
    </row>
    <row r="2185" spans="1:10">
      <c r="A2185" s="164">
        <v>28598</v>
      </c>
      <c r="B2185" s="154" t="s">
        <v>472</v>
      </c>
      <c r="C2185" s="154">
        <v>3.5310000000000001</v>
      </c>
      <c r="D2185" s="154">
        <v>1.915</v>
      </c>
      <c r="E2185" s="154">
        <v>1.6760000000000002</v>
      </c>
      <c r="F2185" s="154" t="s">
        <v>472</v>
      </c>
      <c r="G2185" s="154">
        <v>0.86050000000000004</v>
      </c>
      <c r="H2185" s="154" t="s">
        <v>472</v>
      </c>
      <c r="I2185" s="154">
        <v>2.355</v>
      </c>
      <c r="J2185" s="154"/>
    </row>
    <row r="2186" spans="1:10">
      <c r="A2186" s="164">
        <v>28599</v>
      </c>
      <c r="B2186" s="154" t="s">
        <v>472</v>
      </c>
      <c r="C2186" s="154">
        <v>3.5215000000000001</v>
      </c>
      <c r="D2186" s="154">
        <v>1.909</v>
      </c>
      <c r="E2186" s="154">
        <v>1.6655</v>
      </c>
      <c r="F2186" s="154" t="s">
        <v>472</v>
      </c>
      <c r="G2186" s="154">
        <v>0.86199999999999999</v>
      </c>
      <c r="H2186" s="154" t="s">
        <v>472</v>
      </c>
      <c r="I2186" s="154">
        <v>2.3490000000000002</v>
      </c>
      <c r="J2186" s="154"/>
    </row>
    <row r="2187" spans="1:10">
      <c r="A2187" s="164">
        <v>28600</v>
      </c>
      <c r="B2187" s="154" t="s">
        <v>472</v>
      </c>
      <c r="C2187" s="154">
        <v>3.5695000000000001</v>
      </c>
      <c r="D2187" s="154">
        <v>1.9489999999999998</v>
      </c>
      <c r="E2187" s="154">
        <v>1.6955</v>
      </c>
      <c r="F2187" s="154" t="s">
        <v>472</v>
      </c>
      <c r="G2187" s="154">
        <v>0.87150000000000005</v>
      </c>
      <c r="H2187" s="154" t="s">
        <v>472</v>
      </c>
      <c r="I2187" s="154">
        <v>2.3929999999999998</v>
      </c>
      <c r="J2187" s="154"/>
    </row>
    <row r="2188" spans="1:10">
      <c r="A2188" s="164">
        <v>28601</v>
      </c>
      <c r="B2188" s="154" t="s">
        <v>472</v>
      </c>
      <c r="C2188" s="154">
        <v>3.5954999999999999</v>
      </c>
      <c r="D2188" s="154">
        <v>1.9664999999999999</v>
      </c>
      <c r="E2188" s="154">
        <v>1.72</v>
      </c>
      <c r="F2188" s="154" t="s">
        <v>472</v>
      </c>
      <c r="G2188" s="154">
        <v>0.87549999999999994</v>
      </c>
      <c r="H2188" s="154" t="s">
        <v>472</v>
      </c>
      <c r="I2188" s="154">
        <v>2.3929999999999998</v>
      </c>
      <c r="J2188" s="154"/>
    </row>
    <row r="2189" spans="1:10">
      <c r="A2189" s="164">
        <v>28604</v>
      </c>
      <c r="B2189" s="154" t="s">
        <v>472</v>
      </c>
      <c r="C2189" s="154">
        <v>3.5954999999999999</v>
      </c>
      <c r="D2189" s="154">
        <v>1.9729999999999999</v>
      </c>
      <c r="E2189" s="154">
        <v>1.7244999999999999</v>
      </c>
      <c r="F2189" s="154" t="s">
        <v>472</v>
      </c>
      <c r="G2189" s="154">
        <v>0.86399999999999999</v>
      </c>
      <c r="H2189" s="154" t="s">
        <v>472</v>
      </c>
      <c r="I2189" s="154">
        <v>2.4</v>
      </c>
      <c r="J2189" s="154"/>
    </row>
    <row r="2190" spans="1:10">
      <c r="A2190" s="164">
        <v>28605</v>
      </c>
      <c r="B2190" s="154" t="s">
        <v>472</v>
      </c>
      <c r="C2190" s="154">
        <v>3.5585</v>
      </c>
      <c r="D2190" s="154">
        <v>1.96</v>
      </c>
      <c r="E2190" s="154">
        <v>1.7195</v>
      </c>
      <c r="F2190" s="154" t="s">
        <v>472</v>
      </c>
      <c r="G2190" s="154">
        <v>0.86099999999999999</v>
      </c>
      <c r="H2190" s="154" t="s">
        <v>472</v>
      </c>
      <c r="I2190" s="154">
        <v>2.3919999999999999</v>
      </c>
      <c r="J2190" s="154"/>
    </row>
    <row r="2191" spans="1:10">
      <c r="A2191" s="164">
        <v>28606</v>
      </c>
      <c r="B2191" s="154" t="s">
        <v>472</v>
      </c>
      <c r="C2191" s="154">
        <v>3.5665</v>
      </c>
      <c r="D2191" s="154">
        <v>1.9630000000000001</v>
      </c>
      <c r="E2191" s="154">
        <v>1.7355</v>
      </c>
      <c r="F2191" s="154" t="s">
        <v>472</v>
      </c>
      <c r="G2191" s="154">
        <v>0.87</v>
      </c>
      <c r="H2191" s="154" t="s">
        <v>472</v>
      </c>
      <c r="I2191" s="154">
        <v>2.3919999999999999</v>
      </c>
      <c r="J2191" s="154"/>
    </row>
    <row r="2192" spans="1:10">
      <c r="A2192" s="164">
        <v>28607</v>
      </c>
      <c r="B2192" s="154" t="s">
        <v>472</v>
      </c>
      <c r="C2192" s="154">
        <v>3.5540000000000003</v>
      </c>
      <c r="D2192" s="154">
        <v>1.956</v>
      </c>
      <c r="E2192" s="154">
        <v>1.7265000000000001</v>
      </c>
      <c r="F2192" s="154" t="s">
        <v>472</v>
      </c>
      <c r="G2192" s="154">
        <v>0.87549999999999994</v>
      </c>
      <c r="H2192" s="154" t="s">
        <v>472</v>
      </c>
      <c r="I2192" s="154">
        <v>2.391</v>
      </c>
      <c r="J2192" s="154"/>
    </row>
    <row r="2193" spans="1:10">
      <c r="A2193" s="164">
        <v>28608</v>
      </c>
      <c r="B2193" s="154" t="s">
        <v>472</v>
      </c>
      <c r="C2193" s="154">
        <v>3.5404999999999998</v>
      </c>
      <c r="D2193" s="154">
        <v>1.9330000000000001</v>
      </c>
      <c r="E2193" s="154">
        <v>1.7065000000000001</v>
      </c>
      <c r="F2193" s="154" t="s">
        <v>472</v>
      </c>
      <c r="G2193" s="154">
        <v>0.86399999999999999</v>
      </c>
      <c r="H2193" s="154" t="s">
        <v>472</v>
      </c>
      <c r="I2193" s="154">
        <v>2.3740000000000001</v>
      </c>
      <c r="J2193" s="154"/>
    </row>
    <row r="2194" spans="1:10">
      <c r="A2194" s="164">
        <v>28611</v>
      </c>
      <c r="B2194" s="154" t="s">
        <v>472</v>
      </c>
      <c r="C2194" s="154" t="s">
        <v>472</v>
      </c>
      <c r="D2194" s="154" t="s">
        <v>472</v>
      </c>
      <c r="E2194" s="154" t="s">
        <v>472</v>
      </c>
      <c r="F2194" s="154" t="s">
        <v>472</v>
      </c>
      <c r="G2194" s="154" t="s">
        <v>472</v>
      </c>
      <c r="H2194" s="154" t="s">
        <v>472</v>
      </c>
      <c r="I2194" s="154" t="s">
        <v>472</v>
      </c>
      <c r="J2194" s="154"/>
    </row>
    <row r="2195" spans="1:10">
      <c r="A2195" s="164">
        <v>28612</v>
      </c>
      <c r="B2195" s="154" t="s">
        <v>472</v>
      </c>
      <c r="C2195" s="154">
        <v>3.556</v>
      </c>
      <c r="D2195" s="154">
        <v>1.946</v>
      </c>
      <c r="E2195" s="154">
        <v>1.7295</v>
      </c>
      <c r="F2195" s="154" t="s">
        <v>472</v>
      </c>
      <c r="G2195" s="154">
        <v>0.86299999999999999</v>
      </c>
      <c r="H2195" s="154" t="s">
        <v>472</v>
      </c>
      <c r="I2195" s="154">
        <v>2.3879999999999999</v>
      </c>
      <c r="J2195" s="154"/>
    </row>
    <row r="2196" spans="1:10">
      <c r="A2196" s="164">
        <v>28613</v>
      </c>
      <c r="B2196" s="154" t="s">
        <v>472</v>
      </c>
      <c r="C2196" s="154">
        <v>3.5895000000000001</v>
      </c>
      <c r="D2196" s="154">
        <v>1.9624999999999999</v>
      </c>
      <c r="E2196" s="154">
        <v>1.738</v>
      </c>
      <c r="F2196" s="154" t="s">
        <v>472</v>
      </c>
      <c r="G2196" s="154">
        <v>0.86699999999999999</v>
      </c>
      <c r="H2196" s="154" t="s">
        <v>472</v>
      </c>
      <c r="I2196" s="154">
        <v>2.395</v>
      </c>
      <c r="J2196" s="154"/>
    </row>
    <row r="2197" spans="1:10">
      <c r="A2197" s="164">
        <v>28614</v>
      </c>
      <c r="B2197" s="154" t="s">
        <v>472</v>
      </c>
      <c r="C2197" s="154" t="s">
        <v>472</v>
      </c>
      <c r="D2197" s="154" t="s">
        <v>472</v>
      </c>
      <c r="E2197" s="154" t="s">
        <v>472</v>
      </c>
      <c r="F2197" s="154" t="s">
        <v>472</v>
      </c>
      <c r="G2197" s="154" t="s">
        <v>472</v>
      </c>
      <c r="H2197" s="154" t="s">
        <v>472</v>
      </c>
      <c r="I2197" s="154" t="s">
        <v>472</v>
      </c>
      <c r="J2197" s="154"/>
    </row>
    <row r="2198" spans="1:10">
      <c r="A2198" s="164">
        <v>28615</v>
      </c>
      <c r="B2198" s="154" t="s">
        <v>472</v>
      </c>
      <c r="C2198" s="154">
        <v>3.5575000000000001</v>
      </c>
      <c r="D2198" s="154">
        <v>1.9419999999999999</v>
      </c>
      <c r="E2198" s="154">
        <v>1.7215</v>
      </c>
      <c r="F2198" s="154" t="s">
        <v>472</v>
      </c>
      <c r="G2198" s="154">
        <v>0.86450000000000005</v>
      </c>
      <c r="H2198" s="154" t="s">
        <v>472</v>
      </c>
      <c r="I2198" s="154">
        <v>2.3810000000000002</v>
      </c>
      <c r="J2198" s="154"/>
    </row>
    <row r="2199" spans="1:10">
      <c r="A2199" s="164">
        <v>28618</v>
      </c>
      <c r="B2199" s="154" t="s">
        <v>472</v>
      </c>
      <c r="C2199" s="154">
        <v>3.5964999999999998</v>
      </c>
      <c r="D2199" s="154">
        <v>1.9755</v>
      </c>
      <c r="E2199" s="154">
        <v>1.752</v>
      </c>
      <c r="F2199" s="154" t="s">
        <v>472</v>
      </c>
      <c r="G2199" s="154">
        <v>0.877</v>
      </c>
      <c r="H2199" s="154" t="s">
        <v>472</v>
      </c>
      <c r="I2199" s="154">
        <v>2.4089999999999998</v>
      </c>
      <c r="J2199" s="154"/>
    </row>
    <row r="2200" spans="1:10">
      <c r="A2200" s="164">
        <v>28619</v>
      </c>
      <c r="B2200" s="154" t="s">
        <v>472</v>
      </c>
      <c r="C2200" s="154">
        <v>3.5865</v>
      </c>
      <c r="D2200" s="154">
        <v>1.9805000000000001</v>
      </c>
      <c r="E2200" s="154">
        <v>1.762</v>
      </c>
      <c r="F2200" s="154" t="s">
        <v>472</v>
      </c>
      <c r="G2200" s="154">
        <v>0.877</v>
      </c>
      <c r="H2200" s="154" t="s">
        <v>472</v>
      </c>
      <c r="I2200" s="154">
        <v>2.4119999999999999</v>
      </c>
      <c r="J2200" s="154"/>
    </row>
    <row r="2201" spans="1:10">
      <c r="A2201" s="164">
        <v>28620</v>
      </c>
      <c r="B2201" s="154" t="s">
        <v>472</v>
      </c>
      <c r="C2201" s="154">
        <v>3.573</v>
      </c>
      <c r="D2201" s="154">
        <v>1.9704999999999999</v>
      </c>
      <c r="E2201" s="154">
        <v>1.7570000000000001</v>
      </c>
      <c r="F2201" s="154" t="s">
        <v>472</v>
      </c>
      <c r="G2201" s="154">
        <v>0.87450000000000006</v>
      </c>
      <c r="H2201" s="154" t="s">
        <v>472</v>
      </c>
      <c r="I2201" s="154">
        <v>2.403</v>
      </c>
      <c r="J2201" s="154"/>
    </row>
    <row r="2202" spans="1:10">
      <c r="A2202" s="164">
        <v>28621</v>
      </c>
      <c r="B2202" s="154" t="s">
        <v>472</v>
      </c>
      <c r="C2202" s="154">
        <v>3.5859999999999999</v>
      </c>
      <c r="D2202" s="154">
        <v>1.9655</v>
      </c>
      <c r="E2202" s="154">
        <v>1.7574999999999998</v>
      </c>
      <c r="F2202" s="154" t="s">
        <v>472</v>
      </c>
      <c r="G2202" s="154">
        <v>0.87350000000000005</v>
      </c>
      <c r="H2202" s="154" t="s">
        <v>472</v>
      </c>
      <c r="I2202" s="154">
        <v>2.4</v>
      </c>
      <c r="J2202" s="154"/>
    </row>
    <row r="2203" spans="1:10">
      <c r="A2203" s="164">
        <v>28622</v>
      </c>
      <c r="B2203" s="154" t="s">
        <v>472</v>
      </c>
      <c r="C2203" s="154">
        <v>3.5960000000000001</v>
      </c>
      <c r="D2203" s="154">
        <v>1.9769999999999999</v>
      </c>
      <c r="E2203" s="154">
        <v>1.7709999999999999</v>
      </c>
      <c r="F2203" s="154" t="s">
        <v>472</v>
      </c>
      <c r="G2203" s="154">
        <v>0.877</v>
      </c>
      <c r="H2203" s="154" t="s">
        <v>472</v>
      </c>
      <c r="I2203" s="154">
        <v>2.4079999999999999</v>
      </c>
      <c r="J2203" s="154"/>
    </row>
    <row r="2204" spans="1:10">
      <c r="A2204" s="164">
        <v>28625</v>
      </c>
      <c r="B2204" s="154" t="s">
        <v>472</v>
      </c>
      <c r="C2204" s="154" t="s">
        <v>472</v>
      </c>
      <c r="D2204" s="154" t="s">
        <v>472</v>
      </c>
      <c r="E2204" s="154" t="s">
        <v>472</v>
      </c>
      <c r="F2204" s="154" t="s">
        <v>472</v>
      </c>
      <c r="G2204" s="154" t="s">
        <v>472</v>
      </c>
      <c r="H2204" s="154" t="s">
        <v>472</v>
      </c>
      <c r="I2204" s="154" t="s">
        <v>472</v>
      </c>
      <c r="J2204" s="154"/>
    </row>
    <row r="2205" spans="1:10">
      <c r="A2205" s="164">
        <v>28626</v>
      </c>
      <c r="B2205" s="154" t="s">
        <v>472</v>
      </c>
      <c r="C2205" s="154">
        <v>3.62</v>
      </c>
      <c r="D2205" s="154">
        <v>1.9870000000000001</v>
      </c>
      <c r="E2205" s="154">
        <v>1.7915000000000001</v>
      </c>
      <c r="F2205" s="154" t="s">
        <v>472</v>
      </c>
      <c r="G2205" s="154">
        <v>0.87749999999999995</v>
      </c>
      <c r="H2205" s="154" t="s">
        <v>472</v>
      </c>
      <c r="I2205" s="154">
        <v>2.4159999999999999</v>
      </c>
      <c r="J2205" s="154"/>
    </row>
    <row r="2206" spans="1:10">
      <c r="A2206" s="164">
        <v>28627</v>
      </c>
      <c r="B2206" s="154" t="s">
        <v>472</v>
      </c>
      <c r="C2206" s="154">
        <v>3.5994999999999999</v>
      </c>
      <c r="D2206" s="154">
        <v>1.9855</v>
      </c>
      <c r="E2206" s="154">
        <v>1.7934999999999999</v>
      </c>
      <c r="F2206" s="154" t="s">
        <v>472</v>
      </c>
      <c r="G2206" s="154">
        <v>0.871</v>
      </c>
      <c r="H2206" s="154" t="s">
        <v>472</v>
      </c>
      <c r="I2206" s="154">
        <v>2.4079999999999999</v>
      </c>
      <c r="J2206" s="154"/>
    </row>
    <row r="2207" spans="1:10">
      <c r="A2207" s="164">
        <v>28628</v>
      </c>
      <c r="B2207" s="154" t="s">
        <v>472</v>
      </c>
      <c r="C2207" s="154">
        <v>3.5935000000000001</v>
      </c>
      <c r="D2207" s="154">
        <v>1.9830000000000001</v>
      </c>
      <c r="E2207" s="154">
        <v>1.7835000000000001</v>
      </c>
      <c r="F2207" s="154" t="s">
        <v>472</v>
      </c>
      <c r="G2207" s="154">
        <v>0.86750000000000005</v>
      </c>
      <c r="H2207" s="154" t="s">
        <v>472</v>
      </c>
      <c r="I2207" s="154">
        <v>2.3970000000000002</v>
      </c>
      <c r="J2207" s="154"/>
    </row>
    <row r="2208" spans="1:10">
      <c r="A2208" s="164">
        <v>28629</v>
      </c>
      <c r="B2208" s="154" t="s">
        <v>472</v>
      </c>
      <c r="C2208" s="154">
        <v>3.5620000000000003</v>
      </c>
      <c r="D2208" s="154">
        <v>1.966</v>
      </c>
      <c r="E2208" s="154">
        <v>1.766</v>
      </c>
      <c r="F2208" s="154" t="s">
        <v>472</v>
      </c>
      <c r="G2208" s="154">
        <v>0.86350000000000005</v>
      </c>
      <c r="H2208" s="154" t="s">
        <v>472</v>
      </c>
      <c r="I2208" s="154">
        <v>2.3929999999999998</v>
      </c>
      <c r="J2208" s="154"/>
    </row>
    <row r="2209" spans="1:10">
      <c r="A2209" s="164">
        <v>28632</v>
      </c>
      <c r="B2209" s="154" t="s">
        <v>472</v>
      </c>
      <c r="C2209" s="154">
        <v>3.5845000000000002</v>
      </c>
      <c r="D2209" s="154">
        <v>1.9845000000000002</v>
      </c>
      <c r="E2209" s="154">
        <v>1.7854999999999999</v>
      </c>
      <c r="F2209" s="154" t="s">
        <v>472</v>
      </c>
      <c r="G2209" s="154">
        <v>0.86650000000000005</v>
      </c>
      <c r="H2209" s="154" t="s">
        <v>472</v>
      </c>
      <c r="I2209" s="154">
        <v>2.403</v>
      </c>
      <c r="J2209" s="154"/>
    </row>
    <row r="2210" spans="1:10">
      <c r="A2210" s="164">
        <v>28633</v>
      </c>
      <c r="B2210" s="154" t="s">
        <v>472</v>
      </c>
      <c r="C2210" s="154">
        <v>3.5680000000000001</v>
      </c>
      <c r="D2210" s="154">
        <v>1.9685000000000001</v>
      </c>
      <c r="E2210" s="154">
        <v>1.7690000000000001</v>
      </c>
      <c r="F2210" s="154" t="s">
        <v>472</v>
      </c>
      <c r="G2210" s="154">
        <v>0.86</v>
      </c>
      <c r="H2210" s="154" t="s">
        <v>472</v>
      </c>
      <c r="I2210" s="154">
        <v>2.3860000000000001</v>
      </c>
      <c r="J2210" s="154"/>
    </row>
    <row r="2211" spans="1:10">
      <c r="A2211" s="164">
        <v>28634</v>
      </c>
      <c r="B2211" s="154" t="s">
        <v>472</v>
      </c>
      <c r="C2211" s="154">
        <v>3.5674999999999999</v>
      </c>
      <c r="D2211" s="154">
        <v>1.97</v>
      </c>
      <c r="E2211" s="154">
        <v>1.768</v>
      </c>
      <c r="F2211" s="154" t="s">
        <v>472</v>
      </c>
      <c r="G2211" s="154">
        <v>0.86099999999999999</v>
      </c>
      <c r="H2211" s="154" t="s">
        <v>472</v>
      </c>
      <c r="I2211" s="154">
        <v>2.3860000000000001</v>
      </c>
      <c r="J2211" s="154"/>
    </row>
    <row r="2212" spans="1:10">
      <c r="A2212" s="164">
        <v>28635</v>
      </c>
      <c r="B2212" s="154" t="s">
        <v>472</v>
      </c>
      <c r="C2212" s="154">
        <v>3.5670000000000002</v>
      </c>
      <c r="D2212" s="154">
        <v>1.968</v>
      </c>
      <c r="E2212" s="154">
        <v>1.7645</v>
      </c>
      <c r="F2212" s="154" t="s">
        <v>472</v>
      </c>
      <c r="G2212" s="154">
        <v>0.86750000000000005</v>
      </c>
      <c r="H2212" s="154" t="s">
        <v>472</v>
      </c>
      <c r="I2212" s="154">
        <v>2.3860000000000001</v>
      </c>
      <c r="J2212" s="154"/>
    </row>
    <row r="2213" spans="1:10">
      <c r="A2213" s="164">
        <v>28636</v>
      </c>
      <c r="B2213" s="154" t="s">
        <v>472</v>
      </c>
      <c r="C2213" s="154">
        <v>3.54</v>
      </c>
      <c r="D2213" s="154">
        <v>1.9557</v>
      </c>
      <c r="E2213" s="154">
        <v>1.7530000000000001</v>
      </c>
      <c r="F2213" s="154" t="s">
        <v>472</v>
      </c>
      <c r="G2213" s="154">
        <v>0.86399999999999999</v>
      </c>
      <c r="H2213" s="154" t="s">
        <v>472</v>
      </c>
      <c r="I2213" s="154">
        <v>2.3740000000000001</v>
      </c>
      <c r="J2213" s="154"/>
    </row>
    <row r="2214" spans="1:10">
      <c r="A2214" s="164">
        <v>28639</v>
      </c>
      <c r="B2214" s="154" t="s">
        <v>472</v>
      </c>
      <c r="C2214" s="154">
        <v>3.5065</v>
      </c>
      <c r="D2214" s="154">
        <v>1.9355</v>
      </c>
      <c r="E2214" s="154">
        <v>1.7355</v>
      </c>
      <c r="F2214" s="154" t="s">
        <v>472</v>
      </c>
      <c r="G2214" s="154">
        <v>0.85599999999999998</v>
      </c>
      <c r="H2214" s="154" t="s">
        <v>472</v>
      </c>
      <c r="I2214" s="154" t="s">
        <v>472</v>
      </c>
      <c r="J2214" s="154"/>
    </row>
    <row r="2215" spans="1:10">
      <c r="A2215" s="164">
        <v>28640</v>
      </c>
      <c r="B2215" s="154" t="s">
        <v>472</v>
      </c>
      <c r="C2215" s="154">
        <v>3.5019999999999998</v>
      </c>
      <c r="D2215" s="154">
        <v>1.9272</v>
      </c>
      <c r="E2215" s="154">
        <v>1.7210000000000001</v>
      </c>
      <c r="F2215" s="154" t="s">
        <v>472</v>
      </c>
      <c r="G2215" s="154">
        <v>0.86250000000000004</v>
      </c>
      <c r="H2215" s="154" t="s">
        <v>472</v>
      </c>
      <c r="I2215" s="154">
        <v>2.347</v>
      </c>
      <c r="J2215" s="154"/>
    </row>
    <row r="2216" spans="1:10">
      <c r="A2216" s="164">
        <v>28641</v>
      </c>
      <c r="B2216" s="154" t="s">
        <v>472</v>
      </c>
      <c r="C2216" s="154">
        <v>3.4729999999999999</v>
      </c>
      <c r="D2216" s="154">
        <v>1.9064999999999999</v>
      </c>
      <c r="E2216" s="154">
        <v>1.7015</v>
      </c>
      <c r="F2216" s="154" t="s">
        <v>472</v>
      </c>
      <c r="G2216" s="154">
        <v>0.85599999999999998</v>
      </c>
      <c r="H2216" s="154" t="s">
        <v>472</v>
      </c>
      <c r="I2216" s="154">
        <v>2.3199999999999998</v>
      </c>
      <c r="J2216" s="154"/>
    </row>
    <row r="2217" spans="1:10">
      <c r="A2217" s="164">
        <v>28642</v>
      </c>
      <c r="B2217" s="154" t="s">
        <v>472</v>
      </c>
      <c r="C2217" s="154">
        <v>3.45</v>
      </c>
      <c r="D2217" s="154">
        <v>1.8841999999999999</v>
      </c>
      <c r="E2217" s="154">
        <v>1.6800000000000002</v>
      </c>
      <c r="F2217" s="154" t="s">
        <v>472</v>
      </c>
      <c r="G2217" s="154">
        <v>0.85250000000000004</v>
      </c>
      <c r="H2217" s="154" t="s">
        <v>472</v>
      </c>
      <c r="I2217" s="154">
        <v>2.3127499999999999</v>
      </c>
      <c r="J2217" s="154"/>
    </row>
    <row r="2218" spans="1:10">
      <c r="A2218" s="164">
        <v>28643</v>
      </c>
      <c r="B2218" s="154" t="s">
        <v>472</v>
      </c>
      <c r="C2218" s="154">
        <v>3.4384999999999999</v>
      </c>
      <c r="D2218" s="154">
        <v>1.8845000000000001</v>
      </c>
      <c r="E2218" s="154">
        <v>1.6870000000000001</v>
      </c>
      <c r="F2218" s="154" t="s">
        <v>472</v>
      </c>
      <c r="G2218" s="154">
        <v>0.85099999999999998</v>
      </c>
      <c r="H2218" s="154" t="s">
        <v>472</v>
      </c>
      <c r="I2218" s="154">
        <v>2.3124000000000002</v>
      </c>
      <c r="J2218" s="154"/>
    </row>
    <row r="2219" spans="1:10">
      <c r="A2219" s="164">
        <v>28646</v>
      </c>
      <c r="B2219" s="154" t="s">
        <v>472</v>
      </c>
      <c r="C2219" s="154">
        <v>3.4119999999999999</v>
      </c>
      <c r="D2219" s="154">
        <v>1.8754999999999999</v>
      </c>
      <c r="E2219" s="154">
        <v>1.675</v>
      </c>
      <c r="F2219" s="154" t="s">
        <v>472</v>
      </c>
      <c r="G2219" s="154">
        <v>0.85499999999999998</v>
      </c>
      <c r="H2219" s="154" t="s">
        <v>472</v>
      </c>
      <c r="I2219" s="154">
        <v>2.3049400000000002</v>
      </c>
      <c r="J2219" s="154"/>
    </row>
    <row r="2220" spans="1:10">
      <c r="A2220" s="164">
        <v>28647</v>
      </c>
      <c r="B2220" s="154" t="s">
        <v>472</v>
      </c>
      <c r="C2220" s="154">
        <v>3.4984999999999999</v>
      </c>
      <c r="D2220" s="154">
        <v>1.9224999999999999</v>
      </c>
      <c r="E2220" s="154">
        <v>1.7215</v>
      </c>
      <c r="F2220" s="154" t="s">
        <v>472</v>
      </c>
      <c r="G2220" s="154">
        <v>0.86850000000000005</v>
      </c>
      <c r="H2220" s="154" t="s">
        <v>472</v>
      </c>
      <c r="I2220" s="154">
        <v>2.3449200000000001</v>
      </c>
      <c r="J2220" s="154"/>
    </row>
    <row r="2221" spans="1:10">
      <c r="A2221" s="164">
        <v>28648</v>
      </c>
      <c r="B2221" s="154" t="s">
        <v>472</v>
      </c>
      <c r="C2221" s="154">
        <v>3.4754999999999998</v>
      </c>
      <c r="D2221" s="154">
        <v>1.907</v>
      </c>
      <c r="E2221" s="154">
        <v>1.7035</v>
      </c>
      <c r="F2221" s="154" t="s">
        <v>472</v>
      </c>
      <c r="G2221" s="154">
        <v>0.86299999999999999</v>
      </c>
      <c r="H2221" s="154" t="s">
        <v>472</v>
      </c>
      <c r="I2221" s="154">
        <v>2.3371599999999999</v>
      </c>
      <c r="J2221" s="154"/>
    </row>
    <row r="2222" spans="1:10">
      <c r="A2222" s="164">
        <v>28649</v>
      </c>
      <c r="B2222" s="154" t="s">
        <v>472</v>
      </c>
      <c r="C2222" s="154">
        <v>3.4575</v>
      </c>
      <c r="D2222" s="154">
        <v>1.8959999999999999</v>
      </c>
      <c r="E2222" s="154">
        <v>1.694</v>
      </c>
      <c r="F2222" s="154" t="s">
        <v>472</v>
      </c>
      <c r="G2222" s="154">
        <v>0.86050000000000004</v>
      </c>
      <c r="H2222" s="154" t="s">
        <v>472</v>
      </c>
      <c r="I2222" s="154">
        <v>2.3261799999999999</v>
      </c>
      <c r="J2222" s="154"/>
    </row>
    <row r="2223" spans="1:10">
      <c r="A2223" s="164">
        <v>28650</v>
      </c>
      <c r="B2223" s="154" t="s">
        <v>472</v>
      </c>
      <c r="C2223" s="154">
        <v>3.4710000000000001</v>
      </c>
      <c r="D2223" s="154">
        <v>1.9</v>
      </c>
      <c r="E2223" s="154">
        <v>1.6955</v>
      </c>
      <c r="F2223" s="154" t="s">
        <v>472</v>
      </c>
      <c r="G2223" s="154">
        <v>0.85950000000000004</v>
      </c>
      <c r="H2223" s="154" t="s">
        <v>472</v>
      </c>
      <c r="I2223" s="154">
        <v>2.3354499999999998</v>
      </c>
      <c r="J2223" s="154"/>
    </row>
    <row r="2224" spans="1:10">
      <c r="A2224" s="164">
        <v>28653</v>
      </c>
      <c r="B2224" s="154" t="s">
        <v>472</v>
      </c>
      <c r="C2224" s="154">
        <v>3.4675000000000002</v>
      </c>
      <c r="D2224" s="154">
        <v>1.895</v>
      </c>
      <c r="E2224" s="154">
        <v>1.6919999999999999</v>
      </c>
      <c r="F2224" s="154" t="s">
        <v>472</v>
      </c>
      <c r="G2224" s="154">
        <v>0.86299999999999999</v>
      </c>
      <c r="H2224" s="154" t="s">
        <v>472</v>
      </c>
      <c r="I2224" s="154">
        <v>2.3271299999999999</v>
      </c>
      <c r="J2224" s="154"/>
    </row>
    <row r="2225" spans="1:10">
      <c r="A2225" s="164">
        <v>28654</v>
      </c>
      <c r="B2225" s="154" t="s">
        <v>472</v>
      </c>
      <c r="C2225" s="154">
        <v>3.4750000000000001</v>
      </c>
      <c r="D2225" s="154">
        <v>1.889</v>
      </c>
      <c r="E2225" s="154">
        <v>1.6819999999999999</v>
      </c>
      <c r="F2225" s="154" t="s">
        <v>472</v>
      </c>
      <c r="G2225" s="154">
        <v>0.87050000000000005</v>
      </c>
      <c r="H2225" s="154" t="s">
        <v>472</v>
      </c>
      <c r="I2225" s="154">
        <v>2.3207599999999999</v>
      </c>
      <c r="J2225" s="154"/>
    </row>
    <row r="2226" spans="1:10">
      <c r="A2226" s="164">
        <v>28655</v>
      </c>
      <c r="B2226" s="154" t="s">
        <v>472</v>
      </c>
      <c r="C2226" s="154">
        <v>3.4744999999999999</v>
      </c>
      <c r="D2226" s="154">
        <v>1.8933</v>
      </c>
      <c r="E2226" s="154">
        <v>1.6875</v>
      </c>
      <c r="F2226" s="154" t="s">
        <v>472</v>
      </c>
      <c r="G2226" s="154">
        <v>0.87250000000000005</v>
      </c>
      <c r="H2226" s="154" t="s">
        <v>472</v>
      </c>
      <c r="I2226" s="154">
        <v>2.3234500000000002</v>
      </c>
      <c r="J2226" s="154"/>
    </row>
    <row r="2227" spans="1:10">
      <c r="A2227" s="164">
        <v>28656</v>
      </c>
      <c r="B2227" s="154" t="s">
        <v>472</v>
      </c>
      <c r="C2227" s="154">
        <v>3.4735</v>
      </c>
      <c r="D2227" s="154">
        <v>1.9</v>
      </c>
      <c r="E2227" s="154">
        <v>1.6955</v>
      </c>
      <c r="F2227" s="154" t="s">
        <v>472</v>
      </c>
      <c r="G2227" s="154">
        <v>0.878</v>
      </c>
      <c r="H2227" s="154" t="s">
        <v>472</v>
      </c>
      <c r="I2227" s="154">
        <v>2.3341599999999998</v>
      </c>
      <c r="J2227" s="154"/>
    </row>
    <row r="2228" spans="1:10">
      <c r="A2228" s="164">
        <v>28657</v>
      </c>
      <c r="B2228" s="154" t="s">
        <v>472</v>
      </c>
      <c r="C2228" s="154">
        <v>3.4864999999999999</v>
      </c>
      <c r="D2228" s="154">
        <v>1.9047000000000001</v>
      </c>
      <c r="E2228" s="154">
        <v>1.704</v>
      </c>
      <c r="F2228" s="154" t="s">
        <v>472</v>
      </c>
      <c r="G2228" s="154">
        <v>0.87749999999999995</v>
      </c>
      <c r="H2228" s="154" t="s">
        <v>472</v>
      </c>
      <c r="I2228" s="154">
        <v>2.3321200000000002</v>
      </c>
      <c r="J2228" s="154"/>
    </row>
    <row r="2229" spans="1:10">
      <c r="A2229" s="164">
        <v>28660</v>
      </c>
      <c r="B2229" s="154" t="s">
        <v>472</v>
      </c>
      <c r="C2229" s="154">
        <v>3.4590000000000001</v>
      </c>
      <c r="D2229" s="154">
        <v>1.8867</v>
      </c>
      <c r="E2229" s="154">
        <v>1.6850000000000001</v>
      </c>
      <c r="F2229" s="154" t="s">
        <v>472</v>
      </c>
      <c r="G2229" s="154">
        <v>0.88200000000000001</v>
      </c>
      <c r="H2229" s="154" t="s">
        <v>472</v>
      </c>
      <c r="I2229" s="154">
        <v>2.3180700000000001</v>
      </c>
      <c r="J2229" s="154"/>
    </row>
    <row r="2230" spans="1:10">
      <c r="A2230" s="164">
        <v>28661</v>
      </c>
      <c r="B2230" s="154" t="s">
        <v>472</v>
      </c>
      <c r="C2230" s="154">
        <v>3.4495</v>
      </c>
      <c r="D2230" s="154">
        <v>1.8774999999999999</v>
      </c>
      <c r="E2230" s="154">
        <v>1.6764999999999999</v>
      </c>
      <c r="F2230" s="154" t="s">
        <v>472</v>
      </c>
      <c r="G2230" s="154">
        <v>0.89049999999999996</v>
      </c>
      <c r="H2230" s="154" t="s">
        <v>472</v>
      </c>
      <c r="I2230" s="154">
        <v>2.3142300000000002</v>
      </c>
      <c r="J2230" s="154"/>
    </row>
    <row r="2231" spans="1:10">
      <c r="A2231" s="164">
        <v>28662</v>
      </c>
      <c r="B2231" s="154" t="s">
        <v>472</v>
      </c>
      <c r="C2231" s="154">
        <v>3.4430000000000001</v>
      </c>
      <c r="D2231" s="154">
        <v>1.8656999999999999</v>
      </c>
      <c r="E2231" s="154">
        <v>1.6600000000000001</v>
      </c>
      <c r="F2231" s="154" t="s">
        <v>472</v>
      </c>
      <c r="G2231" s="154">
        <v>0.88900000000000001</v>
      </c>
      <c r="H2231" s="154" t="s">
        <v>472</v>
      </c>
      <c r="I2231" s="154">
        <v>2.3102399999999998</v>
      </c>
      <c r="J2231" s="154"/>
    </row>
    <row r="2232" spans="1:10">
      <c r="A2232" s="164">
        <v>28663</v>
      </c>
      <c r="B2232" s="154" t="s">
        <v>472</v>
      </c>
      <c r="C2232" s="154">
        <v>3.4544999999999999</v>
      </c>
      <c r="D2232" s="154">
        <v>1.8715000000000002</v>
      </c>
      <c r="E2232" s="154">
        <v>1.6625000000000001</v>
      </c>
      <c r="F2232" s="154" t="s">
        <v>472</v>
      </c>
      <c r="G2232" s="154">
        <v>0.88800000000000001</v>
      </c>
      <c r="H2232" s="154" t="s">
        <v>472</v>
      </c>
      <c r="I2232" s="154">
        <v>2.3073000000000001</v>
      </c>
      <c r="J2232" s="154"/>
    </row>
    <row r="2233" spans="1:10">
      <c r="A2233" s="164">
        <v>28664</v>
      </c>
      <c r="B2233" s="154" t="s">
        <v>472</v>
      </c>
      <c r="C2233" s="154">
        <v>3.4525000000000001</v>
      </c>
      <c r="D2233" s="154">
        <v>1.8719999999999999</v>
      </c>
      <c r="E2233" s="154">
        <v>1.6659999999999999</v>
      </c>
      <c r="F2233" s="154" t="s">
        <v>472</v>
      </c>
      <c r="G2233" s="154">
        <v>0.89749999999999996</v>
      </c>
      <c r="H2233" s="154" t="s">
        <v>472</v>
      </c>
      <c r="I2233" s="154">
        <v>2.3066300000000002</v>
      </c>
      <c r="J2233" s="154"/>
    </row>
    <row r="2234" spans="1:10">
      <c r="A2234" s="164">
        <v>28667</v>
      </c>
      <c r="B2234" s="154" t="s">
        <v>472</v>
      </c>
      <c r="C2234" s="154">
        <v>3.4430000000000001</v>
      </c>
      <c r="D2234" s="154">
        <v>1.8625</v>
      </c>
      <c r="E2234" s="154">
        <v>1.6555</v>
      </c>
      <c r="F2234" s="154" t="s">
        <v>472</v>
      </c>
      <c r="G2234" s="154">
        <v>0.90449999999999997</v>
      </c>
      <c r="H2234" s="154" t="s">
        <v>472</v>
      </c>
      <c r="I2234" s="154">
        <v>2.30674</v>
      </c>
      <c r="J2234" s="154"/>
    </row>
    <row r="2235" spans="1:10">
      <c r="A2235" s="164">
        <v>28668</v>
      </c>
      <c r="B2235" s="154" t="s">
        <v>472</v>
      </c>
      <c r="C2235" s="154">
        <v>3.45</v>
      </c>
      <c r="D2235" s="154">
        <v>1.8679999999999999</v>
      </c>
      <c r="E2235" s="154">
        <v>1.6579999999999999</v>
      </c>
      <c r="F2235" s="154" t="s">
        <v>472</v>
      </c>
      <c r="G2235" s="154">
        <v>0.90549999999999997</v>
      </c>
      <c r="H2235" s="154" t="s">
        <v>472</v>
      </c>
      <c r="I2235" s="154">
        <v>2.3088000000000002</v>
      </c>
      <c r="J2235" s="154"/>
    </row>
    <row r="2236" spans="1:10">
      <c r="A2236" s="164">
        <v>28669</v>
      </c>
      <c r="B2236" s="154" t="s">
        <v>472</v>
      </c>
      <c r="C2236" s="154">
        <v>3.4464999999999999</v>
      </c>
      <c r="D2236" s="154">
        <v>1.8597000000000001</v>
      </c>
      <c r="E2236" s="154">
        <v>1.6520000000000001</v>
      </c>
      <c r="F2236" s="154" t="s">
        <v>472</v>
      </c>
      <c r="G2236" s="154">
        <v>0.90849999999999997</v>
      </c>
      <c r="H2236" s="154" t="s">
        <v>472</v>
      </c>
      <c r="I2236" s="154">
        <v>2.30341</v>
      </c>
      <c r="J2236" s="154"/>
    </row>
    <row r="2237" spans="1:10">
      <c r="A2237" s="164">
        <v>28670</v>
      </c>
      <c r="B2237" s="154" t="s">
        <v>472</v>
      </c>
      <c r="C2237" s="154">
        <v>3.456</v>
      </c>
      <c r="D2237" s="154">
        <v>1.8645</v>
      </c>
      <c r="E2237" s="154">
        <v>1.657</v>
      </c>
      <c r="F2237" s="154" t="s">
        <v>472</v>
      </c>
      <c r="G2237" s="154">
        <v>0.90549999999999997</v>
      </c>
      <c r="H2237" s="154" t="s">
        <v>472</v>
      </c>
      <c r="I2237" s="154">
        <v>2.3052299999999999</v>
      </c>
      <c r="J2237" s="154"/>
    </row>
    <row r="2238" spans="1:10">
      <c r="A2238" s="164">
        <v>28671</v>
      </c>
      <c r="B2238" s="154" t="s">
        <v>472</v>
      </c>
      <c r="C2238" s="154">
        <v>3.456</v>
      </c>
      <c r="D2238" s="154">
        <v>1.8582999999999998</v>
      </c>
      <c r="E2238" s="154">
        <v>1.6535</v>
      </c>
      <c r="F2238" s="154" t="s">
        <v>472</v>
      </c>
      <c r="G2238" s="154">
        <v>0.90749999999999997</v>
      </c>
      <c r="H2238" s="154" t="s">
        <v>472</v>
      </c>
      <c r="I2238" s="154">
        <v>2.2987099999999998</v>
      </c>
      <c r="J2238" s="154"/>
    </row>
    <row r="2239" spans="1:10">
      <c r="A2239" s="164">
        <v>28674</v>
      </c>
      <c r="B2239" s="154" t="s">
        <v>472</v>
      </c>
      <c r="C2239" s="154">
        <v>3.4255</v>
      </c>
      <c r="D2239" s="154">
        <v>1.8418000000000001</v>
      </c>
      <c r="E2239" s="154">
        <v>1.6395</v>
      </c>
      <c r="F2239" s="154" t="s">
        <v>472</v>
      </c>
      <c r="G2239" s="154">
        <v>0.90949999999999998</v>
      </c>
      <c r="H2239" s="154" t="s">
        <v>472</v>
      </c>
      <c r="I2239" s="154">
        <v>2.2868300000000001</v>
      </c>
      <c r="J2239" s="154"/>
    </row>
    <row r="2240" spans="1:10">
      <c r="A2240" s="164">
        <v>28675</v>
      </c>
      <c r="B2240" s="154" t="s">
        <v>472</v>
      </c>
      <c r="C2240" s="154">
        <v>3.359</v>
      </c>
      <c r="D2240" s="154">
        <v>1.7945</v>
      </c>
      <c r="E2240" s="154">
        <v>1.599</v>
      </c>
      <c r="F2240" s="154" t="s">
        <v>472</v>
      </c>
      <c r="G2240" s="154">
        <v>0.89249999999999996</v>
      </c>
      <c r="H2240" s="154" t="s">
        <v>472</v>
      </c>
      <c r="I2240" s="154" t="s">
        <v>472</v>
      </c>
      <c r="J2240" s="154"/>
    </row>
    <row r="2241" spans="1:10">
      <c r="A2241" s="164">
        <v>28676</v>
      </c>
      <c r="B2241" s="154" t="s">
        <v>472</v>
      </c>
      <c r="C2241" s="154">
        <v>3.3765000000000001</v>
      </c>
      <c r="D2241" s="154">
        <v>1.806</v>
      </c>
      <c r="E2241" s="154">
        <v>1.6095000000000002</v>
      </c>
      <c r="F2241" s="154" t="s">
        <v>472</v>
      </c>
      <c r="G2241" s="154">
        <v>0.89500000000000002</v>
      </c>
      <c r="H2241" s="154" t="s">
        <v>472</v>
      </c>
      <c r="I2241" s="154">
        <v>2.26092</v>
      </c>
      <c r="J2241" s="154"/>
    </row>
    <row r="2242" spans="1:10">
      <c r="A2242" s="164">
        <v>28677</v>
      </c>
      <c r="B2242" s="154" t="s">
        <v>472</v>
      </c>
      <c r="C2242" s="154">
        <v>3.3890000000000002</v>
      </c>
      <c r="D2242" s="154">
        <v>1.8128</v>
      </c>
      <c r="E2242" s="154">
        <v>1.6145</v>
      </c>
      <c r="F2242" s="154" t="s">
        <v>472</v>
      </c>
      <c r="G2242" s="154">
        <v>0.89749999999999996</v>
      </c>
      <c r="H2242" s="154" t="s">
        <v>472</v>
      </c>
      <c r="I2242" s="154">
        <v>2.2703199999999999</v>
      </c>
      <c r="J2242" s="154"/>
    </row>
    <row r="2243" spans="1:10">
      <c r="A2243" s="164">
        <v>28678</v>
      </c>
      <c r="B2243" s="154" t="s">
        <v>472</v>
      </c>
      <c r="C2243" s="154">
        <v>3.4159999999999999</v>
      </c>
      <c r="D2243" s="154">
        <v>1.8285</v>
      </c>
      <c r="E2243" s="154">
        <v>1.6265000000000001</v>
      </c>
      <c r="F2243" s="154" t="s">
        <v>472</v>
      </c>
      <c r="G2243" s="154">
        <v>0.89949999999999997</v>
      </c>
      <c r="H2243" s="154" t="s">
        <v>472</v>
      </c>
      <c r="I2243" s="154">
        <v>2.2707600000000001</v>
      </c>
      <c r="J2243" s="154"/>
    </row>
    <row r="2244" spans="1:10">
      <c r="A2244" s="164">
        <v>28681</v>
      </c>
      <c r="B2244" s="154" t="s">
        <v>472</v>
      </c>
      <c r="C2244" s="154">
        <v>3.3925000000000001</v>
      </c>
      <c r="D2244" s="154">
        <v>1.792</v>
      </c>
      <c r="E2244" s="154">
        <v>1.5945</v>
      </c>
      <c r="F2244" s="154" t="s">
        <v>472</v>
      </c>
      <c r="G2244" s="154">
        <v>0.89100000000000001</v>
      </c>
      <c r="H2244" s="154" t="s">
        <v>472</v>
      </c>
      <c r="I2244" s="154">
        <v>2.2414299999999998</v>
      </c>
      <c r="J2244" s="154"/>
    </row>
    <row r="2245" spans="1:10">
      <c r="A2245" s="164">
        <v>28682</v>
      </c>
      <c r="B2245" s="154" t="s">
        <v>472</v>
      </c>
      <c r="C2245" s="154">
        <v>3.4264999999999999</v>
      </c>
      <c r="D2245" s="154">
        <v>1.8149999999999999</v>
      </c>
      <c r="E2245" s="154">
        <v>1.617</v>
      </c>
      <c r="F2245" s="154" t="s">
        <v>472</v>
      </c>
      <c r="G2245" s="154">
        <v>0.89600000000000002</v>
      </c>
      <c r="H2245" s="154" t="s">
        <v>472</v>
      </c>
      <c r="I2245" s="154">
        <v>2.2607499999999998</v>
      </c>
      <c r="J2245" s="154"/>
    </row>
    <row r="2246" spans="1:10">
      <c r="A2246" s="164">
        <v>28683</v>
      </c>
      <c r="B2246" s="154" t="s">
        <v>472</v>
      </c>
      <c r="C2246" s="154">
        <v>3.4119999999999999</v>
      </c>
      <c r="D2246" s="154">
        <v>1.8159999999999998</v>
      </c>
      <c r="E2246" s="154">
        <v>1.6175000000000002</v>
      </c>
      <c r="F2246" s="154" t="s">
        <v>472</v>
      </c>
      <c r="G2246" s="154">
        <v>0.89300000000000002</v>
      </c>
      <c r="H2246" s="154" t="s">
        <v>472</v>
      </c>
      <c r="I2246" s="154">
        <v>2.2675900000000002</v>
      </c>
      <c r="J2246" s="154"/>
    </row>
    <row r="2247" spans="1:10">
      <c r="A2247" s="164">
        <v>28684</v>
      </c>
      <c r="B2247" s="154" t="s">
        <v>472</v>
      </c>
      <c r="C2247" s="154">
        <v>3.42</v>
      </c>
      <c r="D2247" s="154">
        <v>1.8056999999999999</v>
      </c>
      <c r="E2247" s="154">
        <v>1.605</v>
      </c>
      <c r="F2247" s="154" t="s">
        <v>472</v>
      </c>
      <c r="G2247" s="154">
        <v>0.89249999999999996</v>
      </c>
      <c r="H2247" s="154" t="s">
        <v>472</v>
      </c>
      <c r="I2247" s="154">
        <v>2.2530999999999999</v>
      </c>
      <c r="J2247" s="154"/>
    </row>
    <row r="2248" spans="1:10">
      <c r="A2248" s="164">
        <v>28685</v>
      </c>
      <c r="B2248" s="154" t="s">
        <v>472</v>
      </c>
      <c r="C2248" s="154">
        <v>3.4154999999999998</v>
      </c>
      <c r="D2248" s="154">
        <v>1.8067</v>
      </c>
      <c r="E2248" s="154">
        <v>1.6065</v>
      </c>
      <c r="F2248" s="154" t="s">
        <v>472</v>
      </c>
      <c r="G2248" s="154">
        <v>0.89400000000000002</v>
      </c>
      <c r="H2248" s="154" t="s">
        <v>472</v>
      </c>
      <c r="I2248" s="154">
        <v>2.2560700000000002</v>
      </c>
      <c r="J2248" s="154"/>
    </row>
    <row r="2249" spans="1:10">
      <c r="A2249" s="164">
        <v>28688</v>
      </c>
      <c r="B2249" s="154" t="s">
        <v>472</v>
      </c>
      <c r="C2249" s="154">
        <v>3.4355000000000002</v>
      </c>
      <c r="D2249" s="154">
        <v>1.8199999999999998</v>
      </c>
      <c r="E2249" s="154">
        <v>1.621</v>
      </c>
      <c r="F2249" s="154" t="s">
        <v>472</v>
      </c>
      <c r="G2249" s="154">
        <v>0.89600000000000002</v>
      </c>
      <c r="H2249" s="154" t="s">
        <v>472</v>
      </c>
      <c r="I2249" s="154">
        <v>2.2648799999999998</v>
      </c>
      <c r="J2249" s="154"/>
    </row>
    <row r="2250" spans="1:10">
      <c r="A2250" s="164">
        <v>28689</v>
      </c>
      <c r="B2250" s="154" t="s">
        <v>472</v>
      </c>
      <c r="C2250" s="154">
        <v>3.4390000000000001</v>
      </c>
      <c r="D2250" s="154">
        <v>1.823</v>
      </c>
      <c r="E2250" s="154">
        <v>1.621</v>
      </c>
      <c r="F2250" s="154" t="s">
        <v>472</v>
      </c>
      <c r="G2250" s="154">
        <v>0.90100000000000002</v>
      </c>
      <c r="H2250" s="154" t="s">
        <v>472</v>
      </c>
      <c r="I2250" s="154">
        <v>2.2741400000000001</v>
      </c>
      <c r="J2250" s="154"/>
    </row>
    <row r="2251" spans="1:10">
      <c r="A2251" s="164">
        <v>28690</v>
      </c>
      <c r="B2251" s="154" t="s">
        <v>472</v>
      </c>
      <c r="C2251" s="154">
        <v>3.4369999999999998</v>
      </c>
      <c r="D2251" s="154">
        <v>1.8212000000000002</v>
      </c>
      <c r="E2251" s="154">
        <v>1.6205000000000001</v>
      </c>
      <c r="F2251" s="154" t="s">
        <v>472</v>
      </c>
      <c r="G2251" s="154">
        <v>0.90249999999999997</v>
      </c>
      <c r="H2251" s="154" t="s">
        <v>472</v>
      </c>
      <c r="I2251" s="154">
        <v>2.26925</v>
      </c>
      <c r="J2251" s="154"/>
    </row>
    <row r="2252" spans="1:10">
      <c r="A2252" s="164">
        <v>28691</v>
      </c>
      <c r="B2252" s="154" t="s">
        <v>472</v>
      </c>
      <c r="C2252" s="154">
        <v>3.44</v>
      </c>
      <c r="D2252" s="154">
        <v>1.8155000000000001</v>
      </c>
      <c r="E2252" s="154">
        <v>1.615</v>
      </c>
      <c r="F2252" s="154" t="s">
        <v>472</v>
      </c>
      <c r="G2252" s="154">
        <v>0.89849999999999997</v>
      </c>
      <c r="H2252" s="154" t="s">
        <v>472</v>
      </c>
      <c r="I2252" s="154">
        <v>2.2618</v>
      </c>
      <c r="J2252" s="154"/>
    </row>
    <row r="2253" spans="1:10">
      <c r="A2253" s="164">
        <v>28692</v>
      </c>
      <c r="B2253" s="154" t="s">
        <v>472</v>
      </c>
      <c r="C2253" s="154">
        <v>3.4355000000000002</v>
      </c>
      <c r="D2253" s="154">
        <v>1.8002</v>
      </c>
      <c r="E2253" s="154">
        <v>1.6019999999999999</v>
      </c>
      <c r="F2253" s="154" t="s">
        <v>472</v>
      </c>
      <c r="G2253" s="154">
        <v>0.89449999999999996</v>
      </c>
      <c r="H2253" s="154" t="s">
        <v>472</v>
      </c>
      <c r="I2253" s="154">
        <v>2.2410100000000002</v>
      </c>
      <c r="J2253" s="154"/>
    </row>
    <row r="2254" spans="1:10">
      <c r="A2254" s="164">
        <v>28695</v>
      </c>
      <c r="B2254" s="154" t="s">
        <v>472</v>
      </c>
      <c r="C2254" s="154">
        <v>3.4165000000000001</v>
      </c>
      <c r="D2254" s="154">
        <v>1.768</v>
      </c>
      <c r="E2254" s="154">
        <v>1.5714999999999999</v>
      </c>
      <c r="F2254" s="154" t="s">
        <v>472</v>
      </c>
      <c r="G2254" s="154">
        <v>0.89</v>
      </c>
      <c r="H2254" s="154" t="s">
        <v>472</v>
      </c>
      <c r="I2254" s="154">
        <v>2.2209599999999998</v>
      </c>
      <c r="J2254" s="154"/>
    </row>
    <row r="2255" spans="1:10">
      <c r="A2255" s="164">
        <v>28696</v>
      </c>
      <c r="B2255" s="154" t="s">
        <v>472</v>
      </c>
      <c r="C2255" s="154">
        <v>3.4275000000000002</v>
      </c>
      <c r="D2255" s="154">
        <v>1.776</v>
      </c>
      <c r="E2255" s="154">
        <v>1.5794999999999999</v>
      </c>
      <c r="F2255" s="154" t="s">
        <v>472</v>
      </c>
      <c r="G2255" s="154">
        <v>0.90649999999999997</v>
      </c>
      <c r="H2255" s="154" t="s">
        <v>472</v>
      </c>
      <c r="I2255" s="154">
        <v>2.2401499999999999</v>
      </c>
      <c r="J2255" s="154"/>
    </row>
    <row r="2256" spans="1:10">
      <c r="A2256" s="164">
        <v>28697</v>
      </c>
      <c r="B2256" s="154" t="s">
        <v>472</v>
      </c>
      <c r="C2256" s="154">
        <v>3.4205000000000001</v>
      </c>
      <c r="D2256" s="154">
        <v>1.7776999999999998</v>
      </c>
      <c r="E2256" s="154">
        <v>1.5834999999999999</v>
      </c>
      <c r="F2256" s="154" t="s">
        <v>472</v>
      </c>
      <c r="G2256" s="154">
        <v>0.91249999999999998</v>
      </c>
      <c r="H2256" s="154" t="s">
        <v>472</v>
      </c>
      <c r="I2256" s="154">
        <v>2.2299199999999999</v>
      </c>
      <c r="J2256" s="154"/>
    </row>
    <row r="2257" spans="1:10">
      <c r="A2257" s="164">
        <v>28698</v>
      </c>
      <c r="B2257" s="154" t="s">
        <v>472</v>
      </c>
      <c r="C2257" s="154">
        <v>3.403</v>
      </c>
      <c r="D2257" s="154">
        <v>1.7835000000000001</v>
      </c>
      <c r="E2257" s="154">
        <v>1.5845</v>
      </c>
      <c r="F2257" s="154" t="s">
        <v>472</v>
      </c>
      <c r="G2257" s="154">
        <v>0.92500000000000004</v>
      </c>
      <c r="H2257" s="154" t="s">
        <v>472</v>
      </c>
      <c r="I2257" s="154">
        <v>2.24627</v>
      </c>
      <c r="J2257" s="154"/>
    </row>
    <row r="2258" spans="1:10">
      <c r="A2258" s="164">
        <v>28699</v>
      </c>
      <c r="B2258" s="154" t="s">
        <v>472</v>
      </c>
      <c r="C2258" s="154">
        <v>3.3919999999999999</v>
      </c>
      <c r="D2258" s="154">
        <v>1.774</v>
      </c>
      <c r="E2258" s="154">
        <v>1.5609999999999999</v>
      </c>
      <c r="F2258" s="154" t="s">
        <v>472</v>
      </c>
      <c r="G2258" s="154">
        <v>0.92400000000000004</v>
      </c>
      <c r="H2258" s="154" t="s">
        <v>472</v>
      </c>
      <c r="I2258" s="154">
        <v>2.22444</v>
      </c>
      <c r="J2258" s="154"/>
    </row>
    <row r="2259" spans="1:10">
      <c r="A2259" s="164">
        <v>28702</v>
      </c>
      <c r="B2259" s="154" t="s">
        <v>472</v>
      </c>
      <c r="C2259" s="154">
        <v>3.3660000000000001</v>
      </c>
      <c r="D2259" s="154">
        <v>1.742</v>
      </c>
      <c r="E2259" s="154">
        <v>1.5385</v>
      </c>
      <c r="F2259" s="154" t="s">
        <v>472</v>
      </c>
      <c r="G2259" s="154">
        <v>0.91649999999999998</v>
      </c>
      <c r="H2259" s="154" t="s">
        <v>472</v>
      </c>
      <c r="I2259" s="154">
        <v>2.1965699999999999</v>
      </c>
      <c r="J2259" s="154"/>
    </row>
    <row r="2260" spans="1:10">
      <c r="A2260" s="164">
        <v>28703</v>
      </c>
      <c r="B2260" s="154" t="s">
        <v>472</v>
      </c>
      <c r="C2260" s="154" t="s">
        <v>472</v>
      </c>
      <c r="D2260" s="154" t="s">
        <v>472</v>
      </c>
      <c r="E2260" s="154" t="s">
        <v>472</v>
      </c>
      <c r="F2260" s="154" t="s">
        <v>472</v>
      </c>
      <c r="G2260" s="154" t="s">
        <v>472</v>
      </c>
      <c r="H2260" s="154" t="s">
        <v>472</v>
      </c>
      <c r="I2260" s="154" t="s">
        <v>472</v>
      </c>
      <c r="J2260" s="154"/>
    </row>
    <row r="2261" spans="1:10">
      <c r="A2261" s="164">
        <v>28704</v>
      </c>
      <c r="B2261" s="154" t="s">
        <v>472</v>
      </c>
      <c r="C2261" s="154">
        <v>3.3315000000000001</v>
      </c>
      <c r="D2261" s="154">
        <v>1.7309999999999999</v>
      </c>
      <c r="E2261" s="154">
        <v>1.5215000000000001</v>
      </c>
      <c r="F2261" s="154" t="s">
        <v>472</v>
      </c>
      <c r="G2261" s="154">
        <v>0.93149999999999999</v>
      </c>
      <c r="H2261" s="154" t="s">
        <v>472</v>
      </c>
      <c r="I2261" s="154">
        <v>2.18709</v>
      </c>
      <c r="J2261" s="154"/>
    </row>
    <row r="2262" spans="1:10">
      <c r="A2262" s="164">
        <v>28705</v>
      </c>
      <c r="B2262" s="154" t="s">
        <v>472</v>
      </c>
      <c r="C2262" s="154">
        <v>3.3214999999999999</v>
      </c>
      <c r="D2262" s="154">
        <v>1.726</v>
      </c>
      <c r="E2262" s="154">
        <v>1.5145</v>
      </c>
      <c r="F2262" s="154" t="s">
        <v>472</v>
      </c>
      <c r="G2262" s="154">
        <v>0.91</v>
      </c>
      <c r="H2262" s="154" t="s">
        <v>472</v>
      </c>
      <c r="I2262" s="154">
        <v>2.1486399999999999</v>
      </c>
      <c r="J2262" s="154"/>
    </row>
    <row r="2263" spans="1:10">
      <c r="A2263" s="164">
        <v>28706</v>
      </c>
      <c r="B2263" s="154" t="s">
        <v>472</v>
      </c>
      <c r="C2263" s="154">
        <v>3.2904999999999998</v>
      </c>
      <c r="D2263" s="154">
        <v>1.7055</v>
      </c>
      <c r="E2263" s="154">
        <v>1.5015000000000001</v>
      </c>
      <c r="F2263" s="154" t="s">
        <v>472</v>
      </c>
      <c r="G2263" s="154">
        <v>0.90300000000000002</v>
      </c>
      <c r="H2263" s="154" t="s">
        <v>472</v>
      </c>
      <c r="I2263" s="154">
        <v>2.1542699999999999</v>
      </c>
      <c r="J2263" s="154"/>
    </row>
    <row r="2264" spans="1:10">
      <c r="A2264" s="164">
        <v>28709</v>
      </c>
      <c r="B2264" s="154" t="s">
        <v>472</v>
      </c>
      <c r="C2264" s="154">
        <v>3.2705000000000002</v>
      </c>
      <c r="D2264" s="154">
        <v>1.6949999999999998</v>
      </c>
      <c r="E2264" s="154">
        <v>1.4895</v>
      </c>
      <c r="F2264" s="154" t="s">
        <v>472</v>
      </c>
      <c r="G2264" s="154">
        <v>0.89900000000000002</v>
      </c>
      <c r="H2264" s="154" t="s">
        <v>472</v>
      </c>
      <c r="I2264" s="154">
        <v>2.1596600000000001</v>
      </c>
      <c r="J2264" s="154"/>
    </row>
    <row r="2265" spans="1:10">
      <c r="A2265" s="164">
        <v>28710</v>
      </c>
      <c r="B2265" s="154" t="s">
        <v>472</v>
      </c>
      <c r="C2265" s="154">
        <v>3.2890000000000001</v>
      </c>
      <c r="D2265" s="154">
        <v>1.7017</v>
      </c>
      <c r="E2265" s="154">
        <v>1.4935</v>
      </c>
      <c r="F2265" s="154" t="s">
        <v>472</v>
      </c>
      <c r="G2265" s="154">
        <v>0.90700000000000003</v>
      </c>
      <c r="H2265" s="154" t="s">
        <v>472</v>
      </c>
      <c r="I2265" s="154">
        <v>2.15456</v>
      </c>
      <c r="J2265" s="154"/>
    </row>
    <row r="2266" spans="1:10">
      <c r="A2266" s="164">
        <v>28711</v>
      </c>
      <c r="B2266" s="154" t="s">
        <v>472</v>
      </c>
      <c r="C2266" s="154">
        <v>3.2515000000000001</v>
      </c>
      <c r="D2266" s="154">
        <v>1.6739999999999999</v>
      </c>
      <c r="E2266" s="154">
        <v>1.4729999999999999</v>
      </c>
      <c r="F2266" s="154" t="s">
        <v>472</v>
      </c>
      <c r="G2266" s="154">
        <v>0.89549999999999996</v>
      </c>
      <c r="H2266" s="154" t="s">
        <v>472</v>
      </c>
      <c r="I2266" s="154">
        <v>2.1369799999999999</v>
      </c>
      <c r="J2266" s="154"/>
    </row>
    <row r="2267" spans="1:10">
      <c r="A2267" s="164">
        <v>28712</v>
      </c>
      <c r="B2267" s="154" t="s">
        <v>472</v>
      </c>
      <c r="C2267" s="154">
        <v>3.298</v>
      </c>
      <c r="D2267" s="154">
        <v>1.6930000000000001</v>
      </c>
      <c r="E2267" s="154">
        <v>1.492</v>
      </c>
      <c r="F2267" s="154" t="s">
        <v>472</v>
      </c>
      <c r="G2267" s="154">
        <v>0.90300000000000002</v>
      </c>
      <c r="H2267" s="154" t="s">
        <v>472</v>
      </c>
      <c r="I2267" s="154">
        <v>2.1590400000000001</v>
      </c>
      <c r="J2267" s="154"/>
    </row>
    <row r="2268" spans="1:10">
      <c r="A2268" s="164">
        <v>28713</v>
      </c>
      <c r="B2268" s="154" t="s">
        <v>472</v>
      </c>
      <c r="C2268" s="154">
        <v>3.266</v>
      </c>
      <c r="D2268" s="154">
        <v>1.661</v>
      </c>
      <c r="E2268" s="154">
        <v>1.464</v>
      </c>
      <c r="F2268" s="154" t="s">
        <v>472</v>
      </c>
      <c r="G2268" s="154">
        <v>0.89249999999999996</v>
      </c>
      <c r="H2268" s="154" t="s">
        <v>472</v>
      </c>
      <c r="I2268" s="154">
        <v>2.12317</v>
      </c>
      <c r="J2268" s="154"/>
    </row>
    <row r="2269" spans="1:10">
      <c r="A2269" s="164">
        <v>28716</v>
      </c>
      <c r="B2269" s="154" t="s">
        <v>472</v>
      </c>
      <c r="C2269" s="154">
        <v>3.2155</v>
      </c>
      <c r="D2269" s="154">
        <v>1.6284999999999998</v>
      </c>
      <c r="E2269" s="154">
        <v>1.4315</v>
      </c>
      <c r="F2269" s="154" t="s">
        <v>472</v>
      </c>
      <c r="G2269" s="154">
        <v>0.88249999999999995</v>
      </c>
      <c r="H2269" s="154" t="s">
        <v>472</v>
      </c>
      <c r="I2269" s="154">
        <v>2.0765699999999998</v>
      </c>
      <c r="J2269" s="154"/>
    </row>
    <row r="2270" spans="1:10">
      <c r="A2270" s="164">
        <v>28717</v>
      </c>
      <c r="B2270" s="154" t="s">
        <v>472</v>
      </c>
      <c r="C2270" s="154">
        <v>3.0910000000000002</v>
      </c>
      <c r="D2270" s="154">
        <v>1.5470000000000002</v>
      </c>
      <c r="E2270" s="154">
        <v>1.3559999999999999</v>
      </c>
      <c r="F2270" s="154" t="s">
        <v>472</v>
      </c>
      <c r="G2270" s="154">
        <v>0.85050000000000003</v>
      </c>
      <c r="H2270" s="154" t="s">
        <v>472</v>
      </c>
      <c r="I2270" s="154">
        <v>2.0242900000000001</v>
      </c>
      <c r="J2270" s="154"/>
    </row>
    <row r="2271" spans="1:10">
      <c r="A2271" s="164">
        <v>28718</v>
      </c>
      <c r="B2271" s="154" t="s">
        <v>472</v>
      </c>
      <c r="C2271" s="154">
        <v>3.1335000000000002</v>
      </c>
      <c r="D2271" s="154">
        <v>1.5825</v>
      </c>
      <c r="E2271" s="154">
        <v>1.3879999999999999</v>
      </c>
      <c r="F2271" s="154" t="s">
        <v>472</v>
      </c>
      <c r="G2271" s="154">
        <v>0.85899999999999999</v>
      </c>
      <c r="H2271" s="154" t="s">
        <v>472</v>
      </c>
      <c r="I2271" s="154">
        <v>2.05545</v>
      </c>
      <c r="J2271" s="154"/>
    </row>
    <row r="2272" spans="1:10">
      <c r="A2272" s="164">
        <v>28719</v>
      </c>
      <c r="B2272" s="154" t="s">
        <v>472</v>
      </c>
      <c r="C2272" s="154">
        <v>3.1619999999999999</v>
      </c>
      <c r="D2272" s="154">
        <v>1.6175000000000002</v>
      </c>
      <c r="E2272" s="154">
        <v>1.4195</v>
      </c>
      <c r="F2272" s="154" t="s">
        <v>472</v>
      </c>
      <c r="G2272" s="154">
        <v>0.86450000000000005</v>
      </c>
      <c r="H2272" s="154" t="s">
        <v>472</v>
      </c>
      <c r="I2272" s="154">
        <v>2.09572</v>
      </c>
      <c r="J2272" s="154"/>
    </row>
    <row r="2273" spans="1:10">
      <c r="A2273" s="164">
        <v>28720</v>
      </c>
      <c r="B2273" s="154" t="s">
        <v>472</v>
      </c>
      <c r="C2273" s="154">
        <v>3.1659999999999999</v>
      </c>
      <c r="D2273" s="154">
        <v>1.617</v>
      </c>
      <c r="E2273" s="154">
        <v>1.4195</v>
      </c>
      <c r="F2273" s="154" t="s">
        <v>472</v>
      </c>
      <c r="G2273" s="154">
        <v>0.86750000000000005</v>
      </c>
      <c r="H2273" s="154" t="s">
        <v>472</v>
      </c>
      <c r="I2273" s="154">
        <v>2.0665300000000002</v>
      </c>
      <c r="J2273" s="154"/>
    </row>
    <row r="2274" spans="1:10">
      <c r="A2274" s="164">
        <v>28723</v>
      </c>
      <c r="B2274" s="154" t="s">
        <v>472</v>
      </c>
      <c r="C2274" s="154">
        <v>3.23</v>
      </c>
      <c r="D2274" s="154">
        <v>1.67</v>
      </c>
      <c r="E2274" s="154">
        <v>1.4664999999999999</v>
      </c>
      <c r="F2274" s="154" t="s">
        <v>472</v>
      </c>
      <c r="G2274" s="154">
        <v>0.872</v>
      </c>
      <c r="H2274" s="154" t="s">
        <v>472</v>
      </c>
      <c r="I2274" s="154">
        <v>2.1277599999999999</v>
      </c>
      <c r="J2274" s="154"/>
    </row>
    <row r="2275" spans="1:10">
      <c r="A2275" s="164">
        <v>28724</v>
      </c>
      <c r="B2275" s="154" t="s">
        <v>472</v>
      </c>
      <c r="C2275" s="154">
        <v>3.1850000000000001</v>
      </c>
      <c r="D2275" s="154">
        <v>1.647</v>
      </c>
      <c r="E2275" s="154">
        <v>1.4435</v>
      </c>
      <c r="F2275" s="154" t="s">
        <v>472</v>
      </c>
      <c r="G2275" s="154">
        <v>0.86299999999999999</v>
      </c>
      <c r="H2275" s="154" t="s">
        <v>472</v>
      </c>
      <c r="I2275" s="154">
        <v>2.0883799999999999</v>
      </c>
      <c r="J2275" s="154"/>
    </row>
    <row r="2276" spans="1:10">
      <c r="A2276" s="164">
        <v>28725</v>
      </c>
      <c r="B2276" s="154" t="s">
        <v>472</v>
      </c>
      <c r="C2276" s="154">
        <v>3.2404999999999999</v>
      </c>
      <c r="D2276" s="154">
        <v>1.6909999999999998</v>
      </c>
      <c r="E2276" s="154">
        <v>1.486</v>
      </c>
      <c r="F2276" s="154" t="s">
        <v>472</v>
      </c>
      <c r="G2276" s="154">
        <v>0.87849999999999995</v>
      </c>
      <c r="H2276" s="154" t="s">
        <v>472</v>
      </c>
      <c r="I2276" s="154">
        <v>2.1233499999999998</v>
      </c>
      <c r="J2276" s="154"/>
    </row>
    <row r="2277" spans="1:10">
      <c r="A2277" s="164">
        <v>28726</v>
      </c>
      <c r="B2277" s="154" t="s">
        <v>472</v>
      </c>
      <c r="C2277" s="154">
        <v>3.1995</v>
      </c>
      <c r="D2277" s="154">
        <v>1.6615</v>
      </c>
      <c r="E2277" s="154">
        <v>1.4590000000000001</v>
      </c>
      <c r="F2277" s="154" t="s">
        <v>472</v>
      </c>
      <c r="G2277" s="154">
        <v>0.86699999999999999</v>
      </c>
      <c r="H2277" s="154" t="s">
        <v>472</v>
      </c>
      <c r="I2277" s="154">
        <v>2.1059100000000002</v>
      </c>
      <c r="J2277" s="154"/>
    </row>
    <row r="2278" spans="1:10">
      <c r="A2278" s="164">
        <v>28727</v>
      </c>
      <c r="B2278" s="154" t="s">
        <v>472</v>
      </c>
      <c r="C2278" s="154">
        <v>3.2389999999999999</v>
      </c>
      <c r="D2278" s="154">
        <v>1.6855</v>
      </c>
      <c r="E2278" s="154">
        <v>1.4790000000000001</v>
      </c>
      <c r="F2278" s="154" t="s">
        <v>472</v>
      </c>
      <c r="G2278" s="154">
        <v>0.875</v>
      </c>
      <c r="H2278" s="154" t="s">
        <v>472</v>
      </c>
      <c r="I2278" s="154">
        <v>2.1362299999999999</v>
      </c>
      <c r="J2278" s="154"/>
    </row>
    <row r="2279" spans="1:10">
      <c r="A2279" s="164">
        <v>28730</v>
      </c>
      <c r="B2279" s="154" t="s">
        <v>472</v>
      </c>
      <c r="C2279" s="154">
        <v>3.2410000000000001</v>
      </c>
      <c r="D2279" s="154">
        <v>1.6855</v>
      </c>
      <c r="E2279" s="154">
        <v>1.4729999999999999</v>
      </c>
      <c r="F2279" s="154" t="s">
        <v>472</v>
      </c>
      <c r="G2279" s="154">
        <v>0.87549999999999994</v>
      </c>
      <c r="H2279" s="154" t="s">
        <v>472</v>
      </c>
      <c r="I2279" s="154">
        <v>2.1268600000000002</v>
      </c>
      <c r="J2279" s="154"/>
    </row>
    <row r="2280" spans="1:10">
      <c r="A2280" s="164">
        <v>28731</v>
      </c>
      <c r="B2280" s="154" t="s">
        <v>472</v>
      </c>
      <c r="C2280" s="154">
        <v>3.2494999999999998</v>
      </c>
      <c r="D2280" s="154">
        <v>1.6964999999999999</v>
      </c>
      <c r="E2280" s="154">
        <v>1.4764999999999999</v>
      </c>
      <c r="F2280" s="154" t="s">
        <v>472</v>
      </c>
      <c r="G2280" s="154">
        <v>0.87450000000000006</v>
      </c>
      <c r="H2280" s="154" t="s">
        <v>472</v>
      </c>
      <c r="I2280" s="154">
        <v>2.1262699999999999</v>
      </c>
      <c r="J2280" s="154"/>
    </row>
    <row r="2281" spans="1:10">
      <c r="A2281" s="164">
        <v>28732</v>
      </c>
      <c r="B2281" s="154" t="s">
        <v>472</v>
      </c>
      <c r="C2281" s="154">
        <v>3.1675</v>
      </c>
      <c r="D2281" s="154">
        <v>1.627</v>
      </c>
      <c r="E2281" s="154">
        <v>1.417</v>
      </c>
      <c r="F2281" s="154" t="s">
        <v>472</v>
      </c>
      <c r="G2281" s="154">
        <v>0.86099999999999999</v>
      </c>
      <c r="H2281" s="154" t="s">
        <v>472</v>
      </c>
      <c r="I2281" s="154">
        <v>2.09091</v>
      </c>
      <c r="J2281" s="154"/>
    </row>
    <row r="2282" spans="1:10">
      <c r="A2282" s="164">
        <v>28733</v>
      </c>
      <c r="B2282" s="154" t="s">
        <v>472</v>
      </c>
      <c r="C2282" s="154">
        <v>3.1930000000000001</v>
      </c>
      <c r="D2282" s="154">
        <v>1.6459999999999999</v>
      </c>
      <c r="E2282" s="154">
        <v>1.4285000000000001</v>
      </c>
      <c r="F2282" s="154" t="s">
        <v>472</v>
      </c>
      <c r="G2282" s="154">
        <v>0.86399999999999999</v>
      </c>
      <c r="H2282" s="154" t="s">
        <v>472</v>
      </c>
      <c r="I2282" s="154">
        <v>2.0847600000000002</v>
      </c>
      <c r="J2282" s="154"/>
    </row>
    <row r="2283" spans="1:10">
      <c r="A2283" s="164">
        <v>28734</v>
      </c>
      <c r="B2283" s="154" t="s">
        <v>472</v>
      </c>
      <c r="C2283" s="154">
        <v>3.153</v>
      </c>
      <c r="D2283" s="154">
        <v>1.623</v>
      </c>
      <c r="E2283" s="154">
        <v>1.409</v>
      </c>
      <c r="F2283" s="154" t="s">
        <v>472</v>
      </c>
      <c r="G2283" s="154">
        <v>0.84850000000000003</v>
      </c>
      <c r="H2283" s="154" t="s">
        <v>472</v>
      </c>
      <c r="I2283" s="154">
        <v>2.0661900000000002</v>
      </c>
      <c r="J2283" s="154"/>
    </row>
    <row r="2284" spans="1:10">
      <c r="A2284" s="164">
        <v>28737</v>
      </c>
      <c r="B2284" s="154" t="s">
        <v>472</v>
      </c>
      <c r="C2284" s="154">
        <v>3.0985</v>
      </c>
      <c r="D2284" s="154">
        <v>1.589</v>
      </c>
      <c r="E2284" s="154">
        <v>1.381</v>
      </c>
      <c r="F2284" s="154" t="s">
        <v>472</v>
      </c>
      <c r="G2284" s="154">
        <v>0.83450000000000002</v>
      </c>
      <c r="H2284" s="154" t="s">
        <v>472</v>
      </c>
      <c r="I2284" s="154" t="s">
        <v>472</v>
      </c>
      <c r="J2284" s="154"/>
    </row>
    <row r="2285" spans="1:10">
      <c r="A2285" s="164">
        <v>28738</v>
      </c>
      <c r="B2285" s="154" t="s">
        <v>472</v>
      </c>
      <c r="C2285" s="154">
        <v>3.1189999999999998</v>
      </c>
      <c r="D2285" s="154">
        <v>1.6059999999999999</v>
      </c>
      <c r="E2285" s="154">
        <v>1.395</v>
      </c>
      <c r="F2285" s="154" t="s">
        <v>472</v>
      </c>
      <c r="G2285" s="154">
        <v>0.84599999999999997</v>
      </c>
      <c r="H2285" s="154" t="s">
        <v>472</v>
      </c>
      <c r="I2285" s="154">
        <v>2.0509599999999999</v>
      </c>
      <c r="J2285" s="154"/>
    </row>
    <row r="2286" spans="1:10">
      <c r="A2286" s="164">
        <v>28739</v>
      </c>
      <c r="B2286" s="154" t="s">
        <v>472</v>
      </c>
      <c r="C2286" s="154">
        <v>3.1560000000000001</v>
      </c>
      <c r="D2286" s="154">
        <v>1.6294999999999999</v>
      </c>
      <c r="E2286" s="154">
        <v>1.4135</v>
      </c>
      <c r="F2286" s="154" t="s">
        <v>472</v>
      </c>
      <c r="G2286" s="154">
        <v>0.85599999999999998</v>
      </c>
      <c r="H2286" s="154" t="s">
        <v>472</v>
      </c>
      <c r="I2286" s="154">
        <v>2.0674899999999998</v>
      </c>
      <c r="J2286" s="154"/>
    </row>
    <row r="2287" spans="1:10">
      <c r="A2287" s="164">
        <v>28740</v>
      </c>
      <c r="B2287" s="154" t="s">
        <v>472</v>
      </c>
      <c r="C2287" s="154">
        <v>3.1390000000000002</v>
      </c>
      <c r="D2287" s="154">
        <v>1.6240000000000001</v>
      </c>
      <c r="E2287" s="154">
        <v>1.4039999999999999</v>
      </c>
      <c r="F2287" s="154" t="s">
        <v>472</v>
      </c>
      <c r="G2287" s="154">
        <v>0.84799999999999998</v>
      </c>
      <c r="H2287" s="154" t="s">
        <v>472</v>
      </c>
      <c r="I2287" s="154">
        <v>2.0580699999999998</v>
      </c>
      <c r="J2287" s="154"/>
    </row>
    <row r="2288" spans="1:10">
      <c r="A2288" s="164">
        <v>28741</v>
      </c>
      <c r="B2288" s="154" t="s">
        <v>472</v>
      </c>
      <c r="C2288" s="154">
        <v>3.1305000000000001</v>
      </c>
      <c r="D2288" s="154">
        <v>1.617</v>
      </c>
      <c r="E2288" s="154">
        <v>1.3965000000000001</v>
      </c>
      <c r="F2288" s="154" t="s">
        <v>472</v>
      </c>
      <c r="G2288" s="154">
        <v>0.84450000000000003</v>
      </c>
      <c r="H2288" s="154" t="s">
        <v>472</v>
      </c>
      <c r="I2288" s="154">
        <v>2.0482499999999999</v>
      </c>
      <c r="J2288" s="154"/>
    </row>
    <row r="2289" spans="1:10">
      <c r="A2289" s="164">
        <v>28744</v>
      </c>
      <c r="B2289" s="154" t="s">
        <v>472</v>
      </c>
      <c r="C2289" s="154">
        <v>3.1505000000000001</v>
      </c>
      <c r="D2289" s="154">
        <v>1.6335</v>
      </c>
      <c r="E2289" s="154">
        <v>1.4064999999999999</v>
      </c>
      <c r="F2289" s="154" t="s">
        <v>472</v>
      </c>
      <c r="G2289" s="154">
        <v>0.84750000000000003</v>
      </c>
      <c r="H2289" s="154" t="s">
        <v>472</v>
      </c>
      <c r="I2289" s="154">
        <v>2.0634399999999999</v>
      </c>
      <c r="J2289" s="154"/>
    </row>
    <row r="2290" spans="1:10">
      <c r="A2290" s="164">
        <v>28745</v>
      </c>
      <c r="B2290" s="154" t="s">
        <v>472</v>
      </c>
      <c r="C2290" s="154">
        <v>3.1495000000000002</v>
      </c>
      <c r="D2290" s="154">
        <v>1.6223000000000001</v>
      </c>
      <c r="E2290" s="154">
        <v>1.3959999999999999</v>
      </c>
      <c r="F2290" s="154" t="s">
        <v>472</v>
      </c>
      <c r="G2290" s="154">
        <v>0.84450000000000003</v>
      </c>
      <c r="H2290" s="154" t="s">
        <v>472</v>
      </c>
      <c r="I2290" s="154">
        <v>2.0527199999999999</v>
      </c>
      <c r="J2290" s="154"/>
    </row>
    <row r="2291" spans="1:10">
      <c r="A2291" s="164">
        <v>28746</v>
      </c>
      <c r="B2291" s="154" t="s">
        <v>472</v>
      </c>
      <c r="C2291" s="154">
        <v>3.153</v>
      </c>
      <c r="D2291" s="154">
        <v>1.6217999999999999</v>
      </c>
      <c r="E2291" s="154">
        <v>1.3935</v>
      </c>
      <c r="F2291" s="154" t="s">
        <v>472</v>
      </c>
      <c r="G2291" s="154">
        <v>0.84550000000000003</v>
      </c>
      <c r="H2291" s="154" t="s">
        <v>472</v>
      </c>
      <c r="I2291" s="154">
        <v>2.0453700000000001</v>
      </c>
      <c r="J2291" s="154"/>
    </row>
    <row r="2292" spans="1:10">
      <c r="A2292" s="164">
        <v>28747</v>
      </c>
      <c r="B2292" s="154" t="s">
        <v>472</v>
      </c>
      <c r="C2292" s="154">
        <v>3.1145</v>
      </c>
      <c r="D2292" s="154">
        <v>1.5880000000000001</v>
      </c>
      <c r="E2292" s="154">
        <v>1.3660000000000001</v>
      </c>
      <c r="F2292" s="154" t="s">
        <v>472</v>
      </c>
      <c r="G2292" s="154">
        <v>0.83399999999999996</v>
      </c>
      <c r="H2292" s="154" t="s">
        <v>472</v>
      </c>
      <c r="I2292" s="154">
        <v>2.03077</v>
      </c>
      <c r="J2292" s="154"/>
    </row>
    <row r="2293" spans="1:10">
      <c r="A2293" s="164">
        <v>28748</v>
      </c>
      <c r="B2293" s="154" t="s">
        <v>472</v>
      </c>
      <c r="C2293" s="154">
        <v>3.121</v>
      </c>
      <c r="D2293" s="154">
        <v>1.5947</v>
      </c>
      <c r="E2293" s="154">
        <v>1.373</v>
      </c>
      <c r="F2293" s="154" t="s">
        <v>472</v>
      </c>
      <c r="G2293" s="154">
        <v>0.83699999999999997</v>
      </c>
      <c r="H2293" s="154" t="s">
        <v>472</v>
      </c>
      <c r="I2293" s="154">
        <v>2.0219499999999999</v>
      </c>
      <c r="J2293" s="154"/>
    </row>
    <row r="2294" spans="1:10">
      <c r="A2294" s="164">
        <v>28751</v>
      </c>
      <c r="B2294" s="154" t="s">
        <v>472</v>
      </c>
      <c r="C2294" s="154">
        <v>3.1080000000000001</v>
      </c>
      <c r="D2294" s="154">
        <v>1.593</v>
      </c>
      <c r="E2294" s="154">
        <v>1.3674999999999999</v>
      </c>
      <c r="F2294" s="154" t="s">
        <v>472</v>
      </c>
      <c r="G2294" s="154">
        <v>0.83099999999999996</v>
      </c>
      <c r="H2294" s="154" t="s">
        <v>472</v>
      </c>
      <c r="I2294" s="154">
        <v>2.0198800000000001</v>
      </c>
      <c r="J2294" s="154"/>
    </row>
    <row r="2295" spans="1:10">
      <c r="A2295" s="164">
        <v>28752</v>
      </c>
      <c r="B2295" s="154" t="s">
        <v>472</v>
      </c>
      <c r="C2295" s="154">
        <v>3.093</v>
      </c>
      <c r="D2295" s="154">
        <v>1.5785</v>
      </c>
      <c r="E2295" s="154">
        <v>1.349</v>
      </c>
      <c r="F2295" s="154" t="s">
        <v>472</v>
      </c>
      <c r="G2295" s="154">
        <v>0.82750000000000001</v>
      </c>
      <c r="H2295" s="154" t="s">
        <v>472</v>
      </c>
      <c r="I2295" s="154">
        <v>2.00048</v>
      </c>
      <c r="J2295" s="154"/>
    </row>
    <row r="2296" spans="1:10">
      <c r="A2296" s="164">
        <v>28753</v>
      </c>
      <c r="B2296" s="154" t="s">
        <v>472</v>
      </c>
      <c r="C2296" s="154">
        <v>3.052</v>
      </c>
      <c r="D2296" s="154">
        <v>1.5430000000000001</v>
      </c>
      <c r="E2296" s="154">
        <v>1.32</v>
      </c>
      <c r="F2296" s="154" t="s">
        <v>472</v>
      </c>
      <c r="G2296" s="154">
        <v>0.8155</v>
      </c>
      <c r="H2296" s="154" t="s">
        <v>472</v>
      </c>
      <c r="I2296" s="154">
        <v>1.9656</v>
      </c>
      <c r="J2296" s="154"/>
    </row>
    <row r="2297" spans="1:10">
      <c r="A2297" s="164">
        <v>28754</v>
      </c>
      <c r="B2297" s="154" t="s">
        <v>472</v>
      </c>
      <c r="C2297" s="154">
        <v>3.0165000000000002</v>
      </c>
      <c r="D2297" s="154">
        <v>1.5185</v>
      </c>
      <c r="E2297" s="154">
        <v>1.298</v>
      </c>
      <c r="F2297" s="154" t="s">
        <v>472</v>
      </c>
      <c r="G2297" s="154">
        <v>0.8095</v>
      </c>
      <c r="H2297" s="154" t="s">
        <v>472</v>
      </c>
      <c r="I2297" s="154" t="s">
        <v>472</v>
      </c>
      <c r="J2297" s="154"/>
    </row>
    <row r="2298" spans="1:10">
      <c r="A2298" s="164">
        <v>28755</v>
      </c>
      <c r="B2298" s="154" t="s">
        <v>472</v>
      </c>
      <c r="C2298" s="154">
        <v>2.9939999999999998</v>
      </c>
      <c r="D2298" s="154">
        <v>1.5209999999999999</v>
      </c>
      <c r="E2298" s="154">
        <v>1.2995000000000001</v>
      </c>
      <c r="F2298" s="154" t="s">
        <v>472</v>
      </c>
      <c r="G2298" s="154">
        <v>0.80800000000000005</v>
      </c>
      <c r="H2298" s="154" t="s">
        <v>472</v>
      </c>
      <c r="I2298" s="154" t="s">
        <v>472</v>
      </c>
      <c r="J2298" s="154"/>
    </row>
    <row r="2299" spans="1:10">
      <c r="A2299" s="164">
        <v>28758</v>
      </c>
      <c r="B2299" s="154" t="s">
        <v>472</v>
      </c>
      <c r="C2299" s="154">
        <v>2.9695</v>
      </c>
      <c r="D2299" s="154">
        <v>1.508</v>
      </c>
      <c r="E2299" s="154">
        <v>1.284</v>
      </c>
      <c r="F2299" s="154" t="s">
        <v>472</v>
      </c>
      <c r="G2299" s="154">
        <v>0.80100000000000005</v>
      </c>
      <c r="H2299" s="154" t="s">
        <v>472</v>
      </c>
      <c r="I2299" s="154">
        <v>1.92849</v>
      </c>
      <c r="J2299" s="154"/>
    </row>
    <row r="2300" spans="1:10">
      <c r="A2300" s="164">
        <v>28759</v>
      </c>
      <c r="B2300" s="154" t="s">
        <v>472</v>
      </c>
      <c r="C2300" s="154">
        <v>2.9050000000000002</v>
      </c>
      <c r="D2300" s="154">
        <v>1.464</v>
      </c>
      <c r="E2300" s="154">
        <v>1.246</v>
      </c>
      <c r="F2300" s="154" t="s">
        <v>472</v>
      </c>
      <c r="G2300" s="154">
        <v>0.77900000000000003</v>
      </c>
      <c r="H2300" s="154" t="s">
        <v>472</v>
      </c>
      <c r="I2300" s="154">
        <v>1.8698600000000001</v>
      </c>
      <c r="J2300" s="154"/>
    </row>
    <row r="2301" spans="1:10">
      <c r="A2301" s="164">
        <v>28760</v>
      </c>
      <c r="B2301" s="154" t="s">
        <v>472</v>
      </c>
      <c r="C2301" s="154">
        <v>2.9355000000000002</v>
      </c>
      <c r="D2301" s="154">
        <v>1.4849999999999999</v>
      </c>
      <c r="E2301" s="154">
        <v>1.2605</v>
      </c>
      <c r="F2301" s="154" t="s">
        <v>472</v>
      </c>
      <c r="G2301" s="154">
        <v>0.79049999999999998</v>
      </c>
      <c r="H2301" s="154" t="s">
        <v>472</v>
      </c>
      <c r="I2301" s="154" t="s">
        <v>472</v>
      </c>
      <c r="J2301" s="154"/>
    </row>
    <row r="2302" spans="1:10">
      <c r="A2302" s="164">
        <v>28761</v>
      </c>
      <c r="B2302" s="154" t="s">
        <v>472</v>
      </c>
      <c r="C2302" s="154">
        <v>2.95</v>
      </c>
      <c r="D2302" s="154">
        <v>1.4969999999999999</v>
      </c>
      <c r="E2302" s="154">
        <v>1.2675000000000001</v>
      </c>
      <c r="F2302" s="154" t="s">
        <v>472</v>
      </c>
      <c r="G2302" s="154">
        <v>0.79249999999999998</v>
      </c>
      <c r="H2302" s="154" t="s">
        <v>472</v>
      </c>
      <c r="I2302" s="154">
        <v>1.9212</v>
      </c>
      <c r="J2302" s="154"/>
    </row>
    <row r="2303" spans="1:10">
      <c r="A2303" s="164">
        <v>28762</v>
      </c>
      <c r="B2303" s="154" t="s">
        <v>472</v>
      </c>
      <c r="C2303" s="154">
        <v>3.0405000000000002</v>
      </c>
      <c r="D2303" s="154">
        <v>1.5430000000000001</v>
      </c>
      <c r="E2303" s="154">
        <v>1.3115000000000001</v>
      </c>
      <c r="F2303" s="154" t="s">
        <v>472</v>
      </c>
      <c r="G2303" s="154">
        <v>0.8155</v>
      </c>
      <c r="H2303" s="154" t="s">
        <v>472</v>
      </c>
      <c r="I2303" s="154">
        <v>1.98502</v>
      </c>
      <c r="J2303" s="154"/>
    </row>
    <row r="2304" spans="1:10">
      <c r="A2304" s="164">
        <v>28765</v>
      </c>
      <c r="B2304" s="154" t="s">
        <v>472</v>
      </c>
      <c r="C2304" s="154">
        <v>3.1204999999999998</v>
      </c>
      <c r="D2304" s="154">
        <v>1.585</v>
      </c>
      <c r="E2304" s="154">
        <v>1.3355000000000001</v>
      </c>
      <c r="F2304" s="154" t="s">
        <v>472</v>
      </c>
      <c r="G2304" s="154">
        <v>0.83899999999999997</v>
      </c>
      <c r="H2304" s="154" t="s">
        <v>472</v>
      </c>
      <c r="I2304" s="154">
        <v>2.0446800000000001</v>
      </c>
      <c r="J2304" s="154"/>
    </row>
    <row r="2305" spans="1:10">
      <c r="A2305" s="164">
        <v>28766</v>
      </c>
      <c r="B2305" s="154" t="s">
        <v>472</v>
      </c>
      <c r="C2305" s="154">
        <v>3.137</v>
      </c>
      <c r="D2305" s="154">
        <v>1.5945</v>
      </c>
      <c r="E2305" s="154">
        <v>1.329</v>
      </c>
      <c r="F2305" s="154" t="s">
        <v>472</v>
      </c>
      <c r="G2305" s="154">
        <v>0.83950000000000002</v>
      </c>
      <c r="H2305" s="154" t="s">
        <v>472</v>
      </c>
      <c r="I2305" s="154">
        <v>2.0349200000000001</v>
      </c>
      <c r="J2305" s="154"/>
    </row>
    <row r="2306" spans="1:10">
      <c r="A2306" s="164">
        <v>28767</v>
      </c>
      <c r="B2306" s="154" t="s">
        <v>472</v>
      </c>
      <c r="C2306" s="154">
        <v>3.0920000000000001</v>
      </c>
      <c r="D2306" s="154">
        <v>1.5605</v>
      </c>
      <c r="E2306" s="154">
        <v>1.3120000000000001</v>
      </c>
      <c r="F2306" s="154" t="s">
        <v>472</v>
      </c>
      <c r="G2306" s="154">
        <v>0.83599999999999997</v>
      </c>
      <c r="H2306" s="154" t="s">
        <v>472</v>
      </c>
      <c r="I2306" s="154">
        <v>2.0142899999999999</v>
      </c>
      <c r="J2306" s="154"/>
    </row>
    <row r="2307" spans="1:10">
      <c r="A2307" s="164">
        <v>28768</v>
      </c>
      <c r="B2307" s="154" t="s">
        <v>472</v>
      </c>
      <c r="C2307" s="154">
        <v>3.1429999999999998</v>
      </c>
      <c r="D2307" s="154">
        <v>1.5845</v>
      </c>
      <c r="E2307" s="154">
        <v>1.337</v>
      </c>
      <c r="F2307" s="154" t="s">
        <v>472</v>
      </c>
      <c r="G2307" s="154">
        <v>0.84750000000000003</v>
      </c>
      <c r="H2307" s="154" t="s">
        <v>472</v>
      </c>
      <c r="I2307" s="154">
        <v>2.0480700000000001</v>
      </c>
      <c r="J2307" s="154"/>
    </row>
    <row r="2308" spans="1:10">
      <c r="A2308" s="164">
        <v>28769</v>
      </c>
      <c r="B2308" s="154" t="s">
        <v>472</v>
      </c>
      <c r="C2308" s="154">
        <v>3.1515</v>
      </c>
      <c r="D2308" s="154">
        <v>1.5920000000000001</v>
      </c>
      <c r="E2308" s="154">
        <v>1.351</v>
      </c>
      <c r="F2308" s="154" t="s">
        <v>472</v>
      </c>
      <c r="G2308" s="154">
        <v>0.84650000000000003</v>
      </c>
      <c r="H2308" s="154" t="s">
        <v>472</v>
      </c>
      <c r="I2308" s="154">
        <v>2.05559</v>
      </c>
      <c r="J2308" s="154"/>
    </row>
    <row r="2309" spans="1:10">
      <c r="A2309" s="164">
        <v>28772</v>
      </c>
      <c r="B2309" s="154" t="s">
        <v>472</v>
      </c>
      <c r="C2309" s="154">
        <v>3.1425000000000001</v>
      </c>
      <c r="D2309" s="154">
        <v>1.5859999999999999</v>
      </c>
      <c r="E2309" s="154">
        <v>1.3460000000000001</v>
      </c>
      <c r="F2309" s="154" t="s">
        <v>472</v>
      </c>
      <c r="G2309" s="154">
        <v>0.84250000000000003</v>
      </c>
      <c r="H2309" s="154" t="s">
        <v>472</v>
      </c>
      <c r="I2309" s="154" t="s">
        <v>472</v>
      </c>
      <c r="J2309" s="154"/>
    </row>
    <row r="2310" spans="1:10">
      <c r="A2310" s="164">
        <v>28773</v>
      </c>
      <c r="B2310" s="154" t="s">
        <v>472</v>
      </c>
      <c r="C2310" s="154">
        <v>3.1280000000000001</v>
      </c>
      <c r="D2310" s="154">
        <v>1.5794999999999999</v>
      </c>
      <c r="E2310" s="154">
        <v>1.3405</v>
      </c>
      <c r="F2310" s="154" t="s">
        <v>472</v>
      </c>
      <c r="G2310" s="154">
        <v>0.83799999999999997</v>
      </c>
      <c r="H2310" s="154" t="s">
        <v>472</v>
      </c>
      <c r="I2310" s="154">
        <v>2.0388000000000002</v>
      </c>
      <c r="J2310" s="154"/>
    </row>
    <row r="2311" spans="1:10">
      <c r="A2311" s="164">
        <v>28774</v>
      </c>
      <c r="B2311" s="154" t="s">
        <v>472</v>
      </c>
      <c r="C2311" s="154">
        <v>3.097</v>
      </c>
      <c r="D2311" s="154">
        <v>1.5554999999999999</v>
      </c>
      <c r="E2311" s="154">
        <v>1.3134999999999999</v>
      </c>
      <c r="F2311" s="154" t="s">
        <v>472</v>
      </c>
      <c r="G2311" s="154">
        <v>0.83399999999999996</v>
      </c>
      <c r="H2311" s="154" t="s">
        <v>472</v>
      </c>
      <c r="I2311" s="154">
        <v>2.0149499999999998</v>
      </c>
      <c r="J2311" s="154"/>
    </row>
    <row r="2312" spans="1:10">
      <c r="A2312" s="164">
        <v>28775</v>
      </c>
      <c r="B2312" s="154" t="s">
        <v>472</v>
      </c>
      <c r="C2312" s="154">
        <v>3.0535000000000001</v>
      </c>
      <c r="D2312" s="154">
        <v>1.5285</v>
      </c>
      <c r="E2312" s="154">
        <v>1.286</v>
      </c>
      <c r="F2312" s="154" t="s">
        <v>472</v>
      </c>
      <c r="G2312" s="154">
        <v>0.82450000000000001</v>
      </c>
      <c r="H2312" s="154" t="s">
        <v>472</v>
      </c>
      <c r="I2312" s="154">
        <v>1.9877400000000001</v>
      </c>
      <c r="J2312" s="154"/>
    </row>
    <row r="2313" spans="1:10">
      <c r="A2313" s="164">
        <v>28776</v>
      </c>
      <c r="B2313" s="154" t="s">
        <v>472</v>
      </c>
      <c r="C2313" s="154">
        <v>3.0470000000000002</v>
      </c>
      <c r="D2313" s="154">
        <v>1.532</v>
      </c>
      <c r="E2313" s="154">
        <v>1.2934999999999999</v>
      </c>
      <c r="F2313" s="154" t="s">
        <v>472</v>
      </c>
      <c r="G2313" s="154">
        <v>0.82150000000000001</v>
      </c>
      <c r="H2313" s="154" t="s">
        <v>472</v>
      </c>
      <c r="I2313" s="154">
        <v>1.9840100000000001</v>
      </c>
      <c r="J2313" s="154"/>
    </row>
    <row r="2314" spans="1:10">
      <c r="A2314" s="164">
        <v>28779</v>
      </c>
      <c r="B2314" s="154" t="s">
        <v>472</v>
      </c>
      <c r="C2314" s="154">
        <v>3.024</v>
      </c>
      <c r="D2314" s="154">
        <v>1.5285</v>
      </c>
      <c r="E2314" s="154">
        <v>1.296</v>
      </c>
      <c r="F2314" s="154" t="s">
        <v>472</v>
      </c>
      <c r="G2314" s="154">
        <v>0.82350000000000001</v>
      </c>
      <c r="H2314" s="154" t="s">
        <v>472</v>
      </c>
      <c r="I2314" s="154">
        <v>1.9914800000000001</v>
      </c>
      <c r="J2314" s="154"/>
    </row>
    <row r="2315" spans="1:10">
      <c r="A2315" s="164">
        <v>28780</v>
      </c>
      <c r="B2315" s="154" t="s">
        <v>472</v>
      </c>
      <c r="C2315" s="154">
        <v>3.0150000000000001</v>
      </c>
      <c r="D2315" s="154">
        <v>1.51</v>
      </c>
      <c r="E2315" s="154">
        <v>1.2709999999999999</v>
      </c>
      <c r="F2315" s="154" t="s">
        <v>472</v>
      </c>
      <c r="G2315" s="154">
        <v>0.82799999999999996</v>
      </c>
      <c r="H2315" s="154" t="s">
        <v>472</v>
      </c>
      <c r="I2315" s="154">
        <v>1.97071</v>
      </c>
      <c r="J2315" s="154"/>
    </row>
    <row r="2316" spans="1:10">
      <c r="A2316" s="164">
        <v>28781</v>
      </c>
      <c r="B2316" s="154" t="s">
        <v>472</v>
      </c>
      <c r="C2316" s="154">
        <v>3.0024999999999999</v>
      </c>
      <c r="D2316" s="154">
        <v>1.5030000000000001</v>
      </c>
      <c r="E2316" s="154">
        <v>1.2745</v>
      </c>
      <c r="F2316" s="154" t="s">
        <v>472</v>
      </c>
      <c r="G2316" s="154">
        <v>0.82899999999999996</v>
      </c>
      <c r="H2316" s="154" t="s">
        <v>472</v>
      </c>
      <c r="I2316" s="154">
        <v>1.96916</v>
      </c>
      <c r="J2316" s="154"/>
    </row>
    <row r="2317" spans="1:10">
      <c r="A2317" s="164">
        <v>28782</v>
      </c>
      <c r="B2317" s="154" t="s">
        <v>472</v>
      </c>
      <c r="C2317" s="154">
        <v>3.0205000000000002</v>
      </c>
      <c r="D2317" s="154">
        <v>1.5150000000000001</v>
      </c>
      <c r="E2317" s="154">
        <v>1.2814999999999999</v>
      </c>
      <c r="F2317" s="154" t="s">
        <v>472</v>
      </c>
      <c r="G2317" s="154">
        <v>0.82650000000000001</v>
      </c>
      <c r="H2317" s="154" t="s">
        <v>472</v>
      </c>
      <c r="I2317" s="154">
        <v>2.0129299999999999</v>
      </c>
      <c r="J2317" s="154"/>
    </row>
    <row r="2318" spans="1:10">
      <c r="A2318" s="164">
        <v>28783</v>
      </c>
      <c r="B2318" s="154" t="s">
        <v>472</v>
      </c>
      <c r="C2318" s="154">
        <v>3.05</v>
      </c>
      <c r="D2318" s="154">
        <v>1.526</v>
      </c>
      <c r="E2318" s="154">
        <v>1.2854999999999999</v>
      </c>
      <c r="F2318" s="154" t="s">
        <v>472</v>
      </c>
      <c r="G2318" s="154">
        <v>0.83499999999999996</v>
      </c>
      <c r="H2318" s="154" t="s">
        <v>472</v>
      </c>
      <c r="I2318" s="154">
        <v>1.9963</v>
      </c>
      <c r="J2318" s="154"/>
    </row>
    <row r="2319" spans="1:10">
      <c r="A2319" s="164">
        <v>28786</v>
      </c>
      <c r="B2319" s="154" t="s">
        <v>472</v>
      </c>
      <c r="C2319" s="154">
        <v>3.0194999999999999</v>
      </c>
      <c r="D2319" s="154">
        <v>1.5030000000000001</v>
      </c>
      <c r="E2319" s="154">
        <v>1.2665</v>
      </c>
      <c r="F2319" s="154" t="s">
        <v>472</v>
      </c>
      <c r="G2319" s="154">
        <v>0.82550000000000001</v>
      </c>
      <c r="H2319" s="154" t="s">
        <v>472</v>
      </c>
      <c r="I2319" s="154">
        <v>1.99804</v>
      </c>
      <c r="J2319" s="154"/>
    </row>
    <row r="2320" spans="1:10">
      <c r="A2320" s="164">
        <v>28787</v>
      </c>
      <c r="B2320" s="154" t="s">
        <v>472</v>
      </c>
      <c r="C2320" s="154">
        <v>3.0764999999999998</v>
      </c>
      <c r="D2320" s="154">
        <v>1.532</v>
      </c>
      <c r="E2320" s="154">
        <v>1.294</v>
      </c>
      <c r="F2320" s="154" t="s">
        <v>472</v>
      </c>
      <c r="G2320" s="154">
        <v>0.83899999999999997</v>
      </c>
      <c r="H2320" s="154" t="s">
        <v>472</v>
      </c>
      <c r="I2320" s="154">
        <v>2.0189699999999999</v>
      </c>
      <c r="J2320" s="154"/>
    </row>
    <row r="2321" spans="1:10">
      <c r="A2321" s="164">
        <v>28788</v>
      </c>
      <c r="B2321" s="154" t="s">
        <v>472</v>
      </c>
      <c r="C2321" s="154">
        <v>3.0665</v>
      </c>
      <c r="D2321" s="154">
        <v>1.5145</v>
      </c>
      <c r="E2321" s="154">
        <v>1.276</v>
      </c>
      <c r="F2321" s="154" t="s">
        <v>472</v>
      </c>
      <c r="G2321" s="154">
        <v>0.84</v>
      </c>
      <c r="H2321" s="154" t="s">
        <v>472</v>
      </c>
      <c r="I2321" s="154">
        <v>2.0064299999999999</v>
      </c>
      <c r="J2321" s="154"/>
    </row>
    <row r="2322" spans="1:10">
      <c r="A2322" s="164">
        <v>28789</v>
      </c>
      <c r="B2322" s="154" t="s">
        <v>472</v>
      </c>
      <c r="C2322" s="154">
        <v>3.1030000000000002</v>
      </c>
      <c r="D2322" s="154">
        <v>1.5049999999999999</v>
      </c>
      <c r="E2322" s="154">
        <v>1.268</v>
      </c>
      <c r="F2322" s="154" t="s">
        <v>472</v>
      </c>
      <c r="G2322" s="154">
        <v>0.84099999999999997</v>
      </c>
      <c r="H2322" s="154" t="s">
        <v>472</v>
      </c>
      <c r="I2322" s="154">
        <v>2.01111</v>
      </c>
      <c r="J2322" s="154"/>
    </row>
    <row r="2323" spans="1:10">
      <c r="A2323" s="164">
        <v>28790</v>
      </c>
      <c r="B2323" s="154" t="s">
        <v>472</v>
      </c>
      <c r="C2323" s="154">
        <v>3.1194999999999999</v>
      </c>
      <c r="D2323" s="154">
        <v>1.5085</v>
      </c>
      <c r="E2323" s="154">
        <v>1.274</v>
      </c>
      <c r="F2323" s="154" t="s">
        <v>472</v>
      </c>
      <c r="G2323" s="154">
        <v>0.84150000000000003</v>
      </c>
      <c r="H2323" s="154" t="s">
        <v>472</v>
      </c>
      <c r="I2323" s="154">
        <v>2.0175900000000002</v>
      </c>
      <c r="J2323" s="154"/>
    </row>
    <row r="2324" spans="1:10">
      <c r="A2324" s="164">
        <v>28793</v>
      </c>
      <c r="B2324" s="154" t="s">
        <v>472</v>
      </c>
      <c r="C2324" s="154">
        <v>3.1295000000000002</v>
      </c>
      <c r="D2324" s="154">
        <v>1.4964999999999999</v>
      </c>
      <c r="E2324" s="154">
        <v>1.2735000000000001</v>
      </c>
      <c r="F2324" s="154" t="s">
        <v>472</v>
      </c>
      <c r="G2324" s="154">
        <v>0.84350000000000003</v>
      </c>
      <c r="H2324" s="154" t="s">
        <v>472</v>
      </c>
      <c r="I2324" s="154">
        <v>2.0085700000000002</v>
      </c>
      <c r="J2324" s="154"/>
    </row>
    <row r="2325" spans="1:10">
      <c r="A2325" s="164">
        <v>28794</v>
      </c>
      <c r="B2325" s="154" t="s">
        <v>472</v>
      </c>
      <c r="C2325" s="154">
        <v>3.085</v>
      </c>
      <c r="D2325" s="154">
        <v>1.4735</v>
      </c>
      <c r="E2325" s="154">
        <v>1.2629999999999999</v>
      </c>
      <c r="F2325" s="154" t="s">
        <v>472</v>
      </c>
      <c r="G2325" s="154">
        <v>0.83150000000000002</v>
      </c>
      <c r="H2325" s="154" t="s">
        <v>472</v>
      </c>
      <c r="I2325" s="154">
        <v>2.0043000000000002</v>
      </c>
      <c r="J2325" s="154"/>
    </row>
    <row r="2326" spans="1:10">
      <c r="A2326" s="164">
        <v>28795</v>
      </c>
      <c r="B2326" s="154" t="s">
        <v>472</v>
      </c>
      <c r="C2326" s="154">
        <v>3.1065</v>
      </c>
      <c r="D2326" s="154">
        <v>1.5145</v>
      </c>
      <c r="E2326" s="154">
        <v>1.302</v>
      </c>
      <c r="F2326" s="154" t="s">
        <v>472</v>
      </c>
      <c r="G2326" s="154">
        <v>0.84</v>
      </c>
      <c r="H2326" s="154" t="s">
        <v>472</v>
      </c>
      <c r="I2326" s="154">
        <v>2.0222699999999998</v>
      </c>
      <c r="J2326" s="154"/>
    </row>
    <row r="2327" spans="1:10">
      <c r="A2327" s="164">
        <v>28796</v>
      </c>
      <c r="B2327" s="154" t="s">
        <v>472</v>
      </c>
      <c r="C2327" s="154">
        <v>3.1775000000000002</v>
      </c>
      <c r="D2327" s="154">
        <v>1.6</v>
      </c>
      <c r="E2327" s="154">
        <v>1.3740000000000001</v>
      </c>
      <c r="F2327" s="154" t="s">
        <v>472</v>
      </c>
      <c r="G2327" s="154">
        <v>0.85199999999999998</v>
      </c>
      <c r="H2327" s="154" t="s">
        <v>472</v>
      </c>
      <c r="I2327" s="154">
        <v>2.0812300000000001</v>
      </c>
      <c r="J2327" s="154"/>
    </row>
    <row r="2328" spans="1:10">
      <c r="A2328" s="164">
        <v>28797</v>
      </c>
      <c r="B2328" s="154" t="s">
        <v>472</v>
      </c>
      <c r="C2328" s="154">
        <v>3.2244999999999999</v>
      </c>
      <c r="D2328" s="154">
        <v>1.627</v>
      </c>
      <c r="E2328" s="154">
        <v>1.3905000000000001</v>
      </c>
      <c r="F2328" s="154" t="s">
        <v>472</v>
      </c>
      <c r="G2328" s="154">
        <v>0.86350000000000005</v>
      </c>
      <c r="H2328" s="154" t="s">
        <v>472</v>
      </c>
      <c r="I2328" s="154">
        <v>2.0922200000000002</v>
      </c>
      <c r="J2328" s="154"/>
    </row>
    <row r="2329" spans="1:10">
      <c r="A2329" s="164">
        <v>28800</v>
      </c>
      <c r="B2329" s="154" t="s">
        <v>472</v>
      </c>
      <c r="C2329" s="154">
        <v>3.242</v>
      </c>
      <c r="D2329" s="154">
        <v>1.649</v>
      </c>
      <c r="E2329" s="154">
        <v>1.4115</v>
      </c>
      <c r="F2329" s="154" t="s">
        <v>472</v>
      </c>
      <c r="G2329" s="154">
        <v>0.86699999999999999</v>
      </c>
      <c r="H2329" s="154" t="s">
        <v>472</v>
      </c>
      <c r="I2329" s="154">
        <v>2.11964</v>
      </c>
      <c r="J2329" s="154"/>
    </row>
    <row r="2330" spans="1:10">
      <c r="A2330" s="164">
        <v>28801</v>
      </c>
      <c r="B2330" s="154" t="s">
        <v>472</v>
      </c>
      <c r="C2330" s="154">
        <v>3.2530000000000001</v>
      </c>
      <c r="D2330" s="154">
        <v>1.643</v>
      </c>
      <c r="E2330" s="154">
        <v>1.4060000000000001</v>
      </c>
      <c r="F2330" s="154" t="s">
        <v>472</v>
      </c>
      <c r="G2330" s="154">
        <v>0.86899999999999999</v>
      </c>
      <c r="H2330" s="154" t="s">
        <v>472</v>
      </c>
      <c r="I2330" s="154">
        <v>2.1137600000000001</v>
      </c>
      <c r="J2330" s="154"/>
    </row>
    <row r="2331" spans="1:10">
      <c r="A2331" s="164">
        <v>28802</v>
      </c>
      <c r="B2331" s="154" t="s">
        <v>472</v>
      </c>
      <c r="C2331" s="154">
        <v>3.2029999999999998</v>
      </c>
      <c r="D2331" s="154">
        <v>1.6284999999999998</v>
      </c>
      <c r="E2331" s="154">
        <v>1.3905000000000001</v>
      </c>
      <c r="F2331" s="154" t="s">
        <v>472</v>
      </c>
      <c r="G2331" s="154">
        <v>0.86650000000000005</v>
      </c>
      <c r="H2331" s="154" t="s">
        <v>472</v>
      </c>
      <c r="I2331" s="154">
        <v>2.0882100000000001</v>
      </c>
      <c r="J2331" s="154"/>
    </row>
    <row r="2332" spans="1:10">
      <c r="A2332" s="164">
        <v>28803</v>
      </c>
      <c r="B2332" s="154" t="s">
        <v>472</v>
      </c>
      <c r="C2332" s="154">
        <v>3.1779999999999999</v>
      </c>
      <c r="D2332" s="154">
        <v>1.6074999999999999</v>
      </c>
      <c r="E2332" s="154">
        <v>1.3679999999999999</v>
      </c>
      <c r="F2332" s="154" t="s">
        <v>472</v>
      </c>
      <c r="G2332" s="154">
        <v>0.86299999999999999</v>
      </c>
      <c r="H2332" s="154" t="s">
        <v>472</v>
      </c>
      <c r="I2332" s="154">
        <v>2.1016699999999999</v>
      </c>
      <c r="J2332" s="154"/>
    </row>
    <row r="2333" spans="1:10">
      <c r="A2333" s="164">
        <v>28804</v>
      </c>
      <c r="B2333" s="154" t="s">
        <v>472</v>
      </c>
      <c r="C2333" s="154">
        <v>3.2029999999999998</v>
      </c>
      <c r="D2333" s="154">
        <v>1.6294999999999999</v>
      </c>
      <c r="E2333" s="154">
        <v>1.3885000000000001</v>
      </c>
      <c r="F2333" s="154" t="s">
        <v>472</v>
      </c>
      <c r="G2333" s="154">
        <v>0.86499999999999999</v>
      </c>
      <c r="H2333" s="154" t="s">
        <v>472</v>
      </c>
      <c r="I2333" s="154">
        <v>2.10019</v>
      </c>
      <c r="J2333" s="154"/>
    </row>
    <row r="2334" spans="1:10">
      <c r="A2334" s="164">
        <v>28807</v>
      </c>
      <c r="B2334" s="154" t="s">
        <v>472</v>
      </c>
      <c r="C2334" s="154">
        <v>3.2004999999999999</v>
      </c>
      <c r="D2334" s="154">
        <v>1.627</v>
      </c>
      <c r="E2334" s="154">
        <v>1.3879999999999999</v>
      </c>
      <c r="F2334" s="154" t="s">
        <v>472</v>
      </c>
      <c r="G2334" s="154">
        <v>0.86199999999999999</v>
      </c>
      <c r="H2334" s="154" t="s">
        <v>472</v>
      </c>
      <c r="I2334" s="154">
        <v>2.0980699999999999</v>
      </c>
      <c r="J2334" s="154"/>
    </row>
    <row r="2335" spans="1:10">
      <c r="A2335" s="164">
        <v>28808</v>
      </c>
      <c r="B2335" s="154" t="s">
        <v>472</v>
      </c>
      <c r="C2335" s="154">
        <v>3.2015000000000002</v>
      </c>
      <c r="D2335" s="154">
        <v>1.629</v>
      </c>
      <c r="E2335" s="154">
        <v>1.3885000000000001</v>
      </c>
      <c r="F2335" s="154" t="s">
        <v>472</v>
      </c>
      <c r="G2335" s="154">
        <v>0.86350000000000005</v>
      </c>
      <c r="H2335" s="154" t="s">
        <v>472</v>
      </c>
      <c r="I2335" s="154">
        <v>2.1048499999999999</v>
      </c>
      <c r="J2335" s="154"/>
    </row>
    <row r="2336" spans="1:10">
      <c r="A2336" s="164">
        <v>28809</v>
      </c>
      <c r="B2336" s="154" t="s">
        <v>472</v>
      </c>
      <c r="C2336" s="154">
        <v>3.2240000000000002</v>
      </c>
      <c r="D2336" s="154">
        <v>1.6375</v>
      </c>
      <c r="E2336" s="154">
        <v>1.393</v>
      </c>
      <c r="F2336" s="154" t="s">
        <v>472</v>
      </c>
      <c r="G2336" s="154">
        <v>0.86299999999999999</v>
      </c>
      <c r="H2336" s="154" t="s">
        <v>472</v>
      </c>
      <c r="I2336" s="154">
        <v>2.1108699999999998</v>
      </c>
      <c r="J2336" s="154"/>
    </row>
    <row r="2337" spans="1:10">
      <c r="A2337" s="164">
        <v>28810</v>
      </c>
      <c r="B2337" s="154" t="s">
        <v>472</v>
      </c>
      <c r="C2337" s="154">
        <v>3.2429999999999999</v>
      </c>
      <c r="D2337" s="154">
        <v>1.653</v>
      </c>
      <c r="E2337" s="154">
        <v>1.4025000000000001</v>
      </c>
      <c r="F2337" s="154" t="s">
        <v>472</v>
      </c>
      <c r="G2337" s="154">
        <v>0.86299999999999999</v>
      </c>
      <c r="H2337" s="154" t="s">
        <v>472</v>
      </c>
      <c r="I2337" s="154">
        <v>2.1400899999999998</v>
      </c>
      <c r="J2337" s="154"/>
    </row>
    <row r="2338" spans="1:10">
      <c r="A2338" s="164">
        <v>28811</v>
      </c>
      <c r="B2338" s="154" t="s">
        <v>472</v>
      </c>
      <c r="C2338" s="154">
        <v>3.2765</v>
      </c>
      <c r="D2338" s="154">
        <v>1.6775</v>
      </c>
      <c r="E2338" s="154">
        <v>1.4235</v>
      </c>
      <c r="F2338" s="154" t="s">
        <v>472</v>
      </c>
      <c r="G2338" s="154">
        <v>0.86950000000000005</v>
      </c>
      <c r="H2338" s="154" t="s">
        <v>472</v>
      </c>
      <c r="I2338" s="154">
        <v>2.1698</v>
      </c>
      <c r="J2338" s="154"/>
    </row>
    <row r="2339" spans="1:10">
      <c r="A2339" s="164">
        <v>28814</v>
      </c>
      <c r="B2339" s="154" t="s">
        <v>472</v>
      </c>
      <c r="C2339" s="154">
        <v>3.3955000000000002</v>
      </c>
      <c r="D2339" s="154">
        <v>1.7650000000000001</v>
      </c>
      <c r="E2339" s="154">
        <v>1.5074999999999998</v>
      </c>
      <c r="F2339" s="154" t="s">
        <v>472</v>
      </c>
      <c r="G2339" s="154">
        <v>0.89700000000000002</v>
      </c>
      <c r="H2339" s="154" t="s">
        <v>472</v>
      </c>
      <c r="I2339" s="154">
        <v>2.2314799999999999</v>
      </c>
      <c r="J2339" s="154"/>
    </row>
    <row r="2340" spans="1:10">
      <c r="A2340" s="164">
        <v>28815</v>
      </c>
      <c r="B2340" s="154" t="s">
        <v>472</v>
      </c>
      <c r="C2340" s="154">
        <v>3.2879999999999998</v>
      </c>
      <c r="D2340" s="154">
        <v>1.7275</v>
      </c>
      <c r="E2340" s="154">
        <v>1.4704999999999999</v>
      </c>
      <c r="F2340" s="154" t="s">
        <v>472</v>
      </c>
      <c r="G2340" s="154">
        <v>0.88800000000000001</v>
      </c>
      <c r="H2340" s="154" t="s">
        <v>472</v>
      </c>
      <c r="I2340" s="154">
        <v>2.19468</v>
      </c>
      <c r="J2340" s="154"/>
    </row>
    <row r="2341" spans="1:10">
      <c r="A2341" s="164">
        <v>28816</v>
      </c>
      <c r="B2341" s="154" t="s">
        <v>472</v>
      </c>
      <c r="C2341" s="154">
        <v>3.3810000000000002</v>
      </c>
      <c r="D2341" s="154">
        <v>1.7370000000000001</v>
      </c>
      <c r="E2341" s="154">
        <v>1.48</v>
      </c>
      <c r="F2341" s="154" t="s">
        <v>472</v>
      </c>
      <c r="G2341" s="154">
        <v>0.89049999999999996</v>
      </c>
      <c r="H2341" s="154" t="s">
        <v>472</v>
      </c>
      <c r="I2341" s="154">
        <v>2.2080600000000001</v>
      </c>
      <c r="J2341" s="154"/>
    </row>
    <row r="2342" spans="1:10">
      <c r="A2342" s="164">
        <v>28817</v>
      </c>
      <c r="B2342" s="154" t="s">
        <v>472</v>
      </c>
      <c r="C2342" s="154">
        <v>3.3645</v>
      </c>
      <c r="D2342" s="154">
        <v>1.7170000000000001</v>
      </c>
      <c r="E2342" s="154">
        <v>1.4689999999999999</v>
      </c>
      <c r="F2342" s="154" t="s">
        <v>472</v>
      </c>
      <c r="G2342" s="154">
        <v>0.88849999999999996</v>
      </c>
      <c r="H2342" s="154" t="s">
        <v>472</v>
      </c>
      <c r="I2342" s="154" t="s">
        <v>472</v>
      </c>
      <c r="J2342" s="154"/>
    </row>
    <row r="2343" spans="1:10">
      <c r="A2343" s="164">
        <v>28818</v>
      </c>
      <c r="B2343" s="154" t="s">
        <v>472</v>
      </c>
      <c r="C2343" s="154">
        <v>3.3425000000000002</v>
      </c>
      <c r="D2343" s="154">
        <v>1.7235</v>
      </c>
      <c r="E2343" s="154">
        <v>1.468</v>
      </c>
      <c r="F2343" s="154" t="s">
        <v>472</v>
      </c>
      <c r="G2343" s="154">
        <v>0.88549999999999995</v>
      </c>
      <c r="H2343" s="154" t="s">
        <v>472</v>
      </c>
      <c r="I2343" s="154">
        <v>2.1950799999999999</v>
      </c>
      <c r="J2343" s="154"/>
    </row>
    <row r="2344" spans="1:10">
      <c r="A2344" s="164">
        <v>28821</v>
      </c>
      <c r="B2344" s="154" t="s">
        <v>472</v>
      </c>
      <c r="C2344" s="154">
        <v>3.3795000000000002</v>
      </c>
      <c r="D2344" s="154">
        <v>1.7465000000000002</v>
      </c>
      <c r="E2344" s="154">
        <v>1.4835</v>
      </c>
      <c r="F2344" s="154" t="s">
        <v>472</v>
      </c>
      <c r="G2344" s="154">
        <v>0.88449999999999995</v>
      </c>
      <c r="H2344" s="154" t="s">
        <v>472</v>
      </c>
      <c r="I2344" s="154">
        <v>2.2148300000000001</v>
      </c>
      <c r="J2344" s="154"/>
    </row>
    <row r="2345" spans="1:10">
      <c r="A2345" s="164">
        <v>28822</v>
      </c>
      <c r="B2345" s="154" t="s">
        <v>472</v>
      </c>
      <c r="C2345" s="154">
        <v>3.3675000000000002</v>
      </c>
      <c r="D2345" s="154">
        <v>1.7335</v>
      </c>
      <c r="E2345" s="154">
        <v>1.4744999999999999</v>
      </c>
      <c r="F2345" s="154" t="s">
        <v>472</v>
      </c>
      <c r="G2345" s="154">
        <v>0.88200000000000001</v>
      </c>
      <c r="H2345" s="154" t="s">
        <v>472</v>
      </c>
      <c r="I2345" s="154">
        <v>2.2108599999999998</v>
      </c>
      <c r="J2345" s="154"/>
    </row>
    <row r="2346" spans="1:10">
      <c r="A2346" s="164">
        <v>28823</v>
      </c>
      <c r="B2346" s="154" t="s">
        <v>472</v>
      </c>
      <c r="C2346" s="154">
        <v>3.3795000000000002</v>
      </c>
      <c r="D2346" s="154">
        <v>1.7370000000000001</v>
      </c>
      <c r="E2346" s="154">
        <v>1.4784999999999999</v>
      </c>
      <c r="F2346" s="154" t="s">
        <v>472</v>
      </c>
      <c r="G2346" s="154">
        <v>0.87849999999999995</v>
      </c>
      <c r="H2346" s="154" t="s">
        <v>472</v>
      </c>
      <c r="I2346" s="154">
        <v>2.2041300000000001</v>
      </c>
      <c r="J2346" s="154"/>
    </row>
    <row r="2347" spans="1:10">
      <c r="A2347" s="164">
        <v>28824</v>
      </c>
      <c r="B2347" s="154" t="s">
        <v>472</v>
      </c>
      <c r="C2347" s="154">
        <v>3.3410000000000002</v>
      </c>
      <c r="D2347" s="154">
        <v>1.72</v>
      </c>
      <c r="E2347" s="154">
        <v>1.4664999999999999</v>
      </c>
      <c r="F2347" s="154" t="s">
        <v>472</v>
      </c>
      <c r="G2347" s="154">
        <v>0.87</v>
      </c>
      <c r="H2347" s="154" t="s">
        <v>472</v>
      </c>
      <c r="I2347" s="154">
        <v>2.1942699999999999</v>
      </c>
      <c r="J2347" s="154"/>
    </row>
    <row r="2348" spans="1:10">
      <c r="A2348" s="164">
        <v>28825</v>
      </c>
      <c r="B2348" s="154" t="s">
        <v>472</v>
      </c>
      <c r="C2348" s="154">
        <v>3.3719999999999999</v>
      </c>
      <c r="D2348" s="154">
        <v>1.7410000000000001</v>
      </c>
      <c r="E2348" s="154">
        <v>1.4870000000000001</v>
      </c>
      <c r="F2348" s="154" t="s">
        <v>472</v>
      </c>
      <c r="G2348" s="154">
        <v>0.86299999999999999</v>
      </c>
      <c r="H2348" s="154" t="s">
        <v>472</v>
      </c>
      <c r="I2348" s="154">
        <v>2.2045599999999999</v>
      </c>
      <c r="J2348" s="154"/>
    </row>
    <row r="2349" spans="1:10">
      <c r="A2349" s="164">
        <v>28828</v>
      </c>
      <c r="B2349" s="154" t="s">
        <v>472</v>
      </c>
      <c r="C2349" s="154">
        <v>3.3519999999999999</v>
      </c>
      <c r="D2349" s="154">
        <v>1.7257</v>
      </c>
      <c r="E2349" s="154">
        <v>1.4764999999999999</v>
      </c>
      <c r="F2349" s="154" t="s">
        <v>472</v>
      </c>
      <c r="G2349" s="154">
        <v>0.86450000000000005</v>
      </c>
      <c r="H2349" s="154" t="s">
        <v>472</v>
      </c>
      <c r="I2349" s="154">
        <v>2.1787900000000002</v>
      </c>
      <c r="J2349" s="154"/>
    </row>
    <row r="2350" spans="1:10">
      <c r="A2350" s="164">
        <v>28829</v>
      </c>
      <c r="B2350" s="154" t="s">
        <v>472</v>
      </c>
      <c r="C2350" s="154">
        <v>3.3210000000000002</v>
      </c>
      <c r="D2350" s="154">
        <v>1.7115</v>
      </c>
      <c r="E2350" s="154">
        <v>1.46</v>
      </c>
      <c r="F2350" s="154" t="s">
        <v>472</v>
      </c>
      <c r="G2350" s="154">
        <v>0.86750000000000005</v>
      </c>
      <c r="H2350" s="154" t="s">
        <v>472</v>
      </c>
      <c r="I2350" s="154">
        <v>2.1852100000000001</v>
      </c>
      <c r="J2350" s="154"/>
    </row>
    <row r="2351" spans="1:10">
      <c r="A2351" s="164">
        <v>28830</v>
      </c>
      <c r="B2351" s="154" t="s">
        <v>472</v>
      </c>
      <c r="C2351" s="154">
        <v>3.3445</v>
      </c>
      <c r="D2351" s="154">
        <v>1.716</v>
      </c>
      <c r="E2351" s="154">
        <v>1.4615</v>
      </c>
      <c r="F2351" s="154" t="s">
        <v>472</v>
      </c>
      <c r="G2351" s="154">
        <v>0.86599999999999999</v>
      </c>
      <c r="H2351" s="154" t="s">
        <v>472</v>
      </c>
      <c r="I2351" s="154">
        <v>2.1766399999999999</v>
      </c>
      <c r="J2351" s="154"/>
    </row>
    <row r="2352" spans="1:10">
      <c r="A2352" s="164">
        <v>28831</v>
      </c>
      <c r="B2352" s="154" t="s">
        <v>472</v>
      </c>
      <c r="C2352" s="154">
        <v>3.3294999999999999</v>
      </c>
      <c r="D2352" s="154">
        <v>1.7069999999999999</v>
      </c>
      <c r="E2352" s="154">
        <v>1.454</v>
      </c>
      <c r="F2352" s="154" t="s">
        <v>472</v>
      </c>
      <c r="G2352" s="154">
        <v>0.86150000000000004</v>
      </c>
      <c r="H2352" s="154" t="s">
        <v>472</v>
      </c>
      <c r="I2352" s="154">
        <v>2.1725699999999999</v>
      </c>
      <c r="J2352" s="154"/>
    </row>
    <row r="2353" spans="1:10">
      <c r="A2353" s="164">
        <v>28832</v>
      </c>
      <c r="B2353" s="154" t="s">
        <v>472</v>
      </c>
      <c r="C2353" s="154">
        <v>3.3239999999999998</v>
      </c>
      <c r="D2353" s="154">
        <v>1.702</v>
      </c>
      <c r="E2353" s="154">
        <v>1.4475</v>
      </c>
      <c r="F2353" s="154" t="s">
        <v>472</v>
      </c>
      <c r="G2353" s="154">
        <v>0.85750000000000004</v>
      </c>
      <c r="H2353" s="154" t="s">
        <v>472</v>
      </c>
      <c r="I2353" s="154">
        <v>2.1686899999999998</v>
      </c>
      <c r="J2353" s="154"/>
    </row>
    <row r="2354" spans="1:10">
      <c r="A2354" s="164">
        <v>28835</v>
      </c>
      <c r="B2354" s="154" t="s">
        <v>472</v>
      </c>
      <c r="C2354" s="154">
        <v>3.3380000000000001</v>
      </c>
      <c r="D2354" s="154">
        <v>1.6945000000000001</v>
      </c>
      <c r="E2354" s="154">
        <v>1.4390000000000001</v>
      </c>
      <c r="F2354" s="154" t="s">
        <v>472</v>
      </c>
      <c r="G2354" s="154">
        <v>0.86050000000000004</v>
      </c>
      <c r="H2354" s="154" t="s">
        <v>472</v>
      </c>
      <c r="I2354" s="154">
        <v>2.16371</v>
      </c>
      <c r="J2354" s="154"/>
    </row>
    <row r="2355" spans="1:10">
      <c r="A2355" s="164">
        <v>28836</v>
      </c>
      <c r="B2355" s="154" t="s">
        <v>472</v>
      </c>
      <c r="C2355" s="154">
        <v>3.339</v>
      </c>
      <c r="D2355" s="154">
        <v>1.6819999999999999</v>
      </c>
      <c r="E2355" s="154">
        <v>1.4264999999999999</v>
      </c>
      <c r="F2355" s="154" t="s">
        <v>472</v>
      </c>
      <c r="G2355" s="154">
        <v>0.86399999999999999</v>
      </c>
      <c r="H2355" s="154" t="s">
        <v>472</v>
      </c>
      <c r="I2355" s="154">
        <v>2.169</v>
      </c>
      <c r="J2355" s="154"/>
    </row>
    <row r="2356" spans="1:10">
      <c r="A2356" s="164">
        <v>28837</v>
      </c>
      <c r="B2356" s="154" t="s">
        <v>472</v>
      </c>
      <c r="C2356" s="154">
        <v>3.363</v>
      </c>
      <c r="D2356" s="154">
        <v>1.7084999999999999</v>
      </c>
      <c r="E2356" s="154">
        <v>1.452</v>
      </c>
      <c r="F2356" s="154" t="s">
        <v>472</v>
      </c>
      <c r="G2356" s="154">
        <v>0.86650000000000005</v>
      </c>
      <c r="H2356" s="154" t="s">
        <v>472</v>
      </c>
      <c r="I2356" s="154">
        <v>2.1774</v>
      </c>
      <c r="J2356" s="154"/>
    </row>
    <row r="2357" spans="1:10">
      <c r="A2357" s="164">
        <v>28838</v>
      </c>
      <c r="B2357" s="154" t="s">
        <v>472</v>
      </c>
      <c r="C2357" s="154">
        <v>3.3494999999999999</v>
      </c>
      <c r="D2357" s="154">
        <v>1.7015</v>
      </c>
      <c r="E2357" s="154">
        <v>1.4419999999999999</v>
      </c>
      <c r="F2357" s="154" t="s">
        <v>472</v>
      </c>
      <c r="G2357" s="154">
        <v>0.86499999999999999</v>
      </c>
      <c r="H2357" s="154" t="s">
        <v>472</v>
      </c>
      <c r="I2357" s="154">
        <v>2.1701600000000001</v>
      </c>
      <c r="J2357" s="154"/>
    </row>
    <row r="2358" spans="1:10">
      <c r="A2358" s="164">
        <v>28839</v>
      </c>
      <c r="B2358" s="154" t="s">
        <v>472</v>
      </c>
      <c r="C2358" s="154">
        <v>3.3420000000000001</v>
      </c>
      <c r="D2358" s="154">
        <v>1.6859999999999999</v>
      </c>
      <c r="E2358" s="154">
        <v>1.4275</v>
      </c>
      <c r="F2358" s="154" t="s">
        <v>472</v>
      </c>
      <c r="G2358" s="154">
        <v>0.86199999999999999</v>
      </c>
      <c r="H2358" s="154" t="s">
        <v>472</v>
      </c>
      <c r="I2358" s="154">
        <v>2.1587399999999999</v>
      </c>
      <c r="J2358" s="154"/>
    </row>
    <row r="2359" spans="1:10">
      <c r="A2359" s="164">
        <v>28842</v>
      </c>
      <c r="B2359" s="154" t="s">
        <v>472</v>
      </c>
      <c r="C2359" s="154">
        <v>3.3325</v>
      </c>
      <c r="D2359" s="154">
        <v>1.663</v>
      </c>
      <c r="E2359" s="154">
        <v>1.4045000000000001</v>
      </c>
      <c r="F2359" s="154" t="s">
        <v>472</v>
      </c>
      <c r="G2359" s="154">
        <v>0.85799999999999998</v>
      </c>
      <c r="H2359" s="154" t="s">
        <v>472</v>
      </c>
      <c r="I2359" s="154">
        <v>2.1381100000000002</v>
      </c>
      <c r="J2359" s="154"/>
    </row>
    <row r="2360" spans="1:10">
      <c r="A2360" s="164">
        <v>28843</v>
      </c>
      <c r="B2360" s="154" t="s">
        <v>472</v>
      </c>
      <c r="C2360" s="154">
        <v>3.3014999999999999</v>
      </c>
      <c r="D2360" s="154">
        <v>1.6425000000000001</v>
      </c>
      <c r="E2360" s="154">
        <v>1.3839999999999999</v>
      </c>
      <c r="F2360" s="154" t="s">
        <v>472</v>
      </c>
      <c r="G2360" s="154">
        <v>0.85050000000000003</v>
      </c>
      <c r="H2360" s="154" t="s">
        <v>472</v>
      </c>
      <c r="I2360" s="154">
        <v>2.1266099999999999</v>
      </c>
      <c r="J2360" s="154"/>
    </row>
    <row r="2361" spans="1:10">
      <c r="A2361" s="164">
        <v>28844</v>
      </c>
      <c r="B2361" s="154" t="s">
        <v>472</v>
      </c>
      <c r="C2361" s="154">
        <v>3.2850000000000001</v>
      </c>
      <c r="D2361" s="154">
        <v>1.6254999999999999</v>
      </c>
      <c r="E2361" s="154">
        <v>1.3705000000000001</v>
      </c>
      <c r="F2361" s="154" t="s">
        <v>472</v>
      </c>
      <c r="G2361" s="154">
        <v>0.84299999999999997</v>
      </c>
      <c r="H2361" s="154" t="s">
        <v>472</v>
      </c>
      <c r="I2361" s="154">
        <v>2.1257999999999999</v>
      </c>
      <c r="J2361" s="154"/>
    </row>
    <row r="2362" spans="1:10">
      <c r="A2362" s="164">
        <v>28845</v>
      </c>
      <c r="B2362" s="154" t="s">
        <v>472</v>
      </c>
      <c r="C2362" s="154">
        <v>3.3365</v>
      </c>
      <c r="D2362" s="154">
        <v>1.6455</v>
      </c>
      <c r="E2362" s="154">
        <v>1.3900000000000001</v>
      </c>
      <c r="F2362" s="154" t="s">
        <v>472</v>
      </c>
      <c r="G2362" s="154">
        <v>0.84550000000000003</v>
      </c>
      <c r="H2362" s="154" t="s">
        <v>472</v>
      </c>
      <c r="I2362" s="154">
        <v>2.13781</v>
      </c>
      <c r="J2362" s="154"/>
    </row>
    <row r="2363" spans="1:10">
      <c r="A2363" s="164">
        <v>28846</v>
      </c>
      <c r="B2363" s="154" t="s">
        <v>472</v>
      </c>
      <c r="C2363" s="154">
        <v>3.3105000000000002</v>
      </c>
      <c r="D2363" s="154">
        <v>1.65</v>
      </c>
      <c r="E2363" s="154">
        <v>1.3965000000000001</v>
      </c>
      <c r="F2363" s="154" t="s">
        <v>472</v>
      </c>
      <c r="G2363" s="154">
        <v>0.84399999999999997</v>
      </c>
      <c r="H2363" s="154" t="s">
        <v>472</v>
      </c>
      <c r="I2363" s="154">
        <v>2.1267</v>
      </c>
      <c r="J2363" s="154"/>
    </row>
    <row r="2364" spans="1:10">
      <c r="A2364" s="164">
        <v>28849</v>
      </c>
      <c r="B2364" s="154" t="s">
        <v>472</v>
      </c>
      <c r="C2364" s="154" t="s">
        <v>472</v>
      </c>
      <c r="D2364" s="154" t="s">
        <v>472</v>
      </c>
      <c r="E2364" s="154" t="s">
        <v>472</v>
      </c>
      <c r="F2364" s="154" t="s">
        <v>472</v>
      </c>
      <c r="G2364" s="154" t="s">
        <v>472</v>
      </c>
      <c r="H2364" s="154" t="s">
        <v>472</v>
      </c>
      <c r="I2364" s="154" t="s">
        <v>472</v>
      </c>
      <c r="J2364" s="154"/>
    </row>
    <row r="2365" spans="1:10">
      <c r="A2365" s="164">
        <v>28850</v>
      </c>
      <c r="B2365" s="154" t="s">
        <v>472</v>
      </c>
      <c r="C2365" s="154" t="s">
        <v>472</v>
      </c>
      <c r="D2365" s="154" t="s">
        <v>472</v>
      </c>
      <c r="E2365" s="154" t="s">
        <v>472</v>
      </c>
      <c r="F2365" s="154" t="s">
        <v>472</v>
      </c>
      <c r="G2365" s="154" t="s">
        <v>472</v>
      </c>
      <c r="H2365" s="154" t="s">
        <v>472</v>
      </c>
      <c r="I2365" s="154" t="s">
        <v>472</v>
      </c>
      <c r="J2365" s="154"/>
    </row>
    <row r="2366" spans="1:10">
      <c r="A2366" s="164">
        <v>28851</v>
      </c>
      <c r="B2366" s="154" t="s">
        <v>472</v>
      </c>
      <c r="C2366" s="154">
        <v>3.2989999999999999</v>
      </c>
      <c r="D2366" s="154">
        <v>1.6259999999999999</v>
      </c>
      <c r="E2366" s="154">
        <v>1.3719999999999999</v>
      </c>
      <c r="F2366" s="154" t="s">
        <v>472</v>
      </c>
      <c r="G2366" s="154">
        <v>0.83550000000000002</v>
      </c>
      <c r="H2366" s="154" t="s">
        <v>472</v>
      </c>
      <c r="I2366" s="154">
        <v>2.11456</v>
      </c>
      <c r="J2366" s="154"/>
    </row>
    <row r="2367" spans="1:10">
      <c r="A2367" s="164">
        <v>28852</v>
      </c>
      <c r="B2367" s="154" t="s">
        <v>472</v>
      </c>
      <c r="C2367" s="154">
        <v>3.31</v>
      </c>
      <c r="D2367" s="154">
        <v>1.62</v>
      </c>
      <c r="E2367" s="154">
        <v>1.3645</v>
      </c>
      <c r="F2367" s="154" t="s">
        <v>472</v>
      </c>
      <c r="G2367" s="154">
        <v>0.84050000000000002</v>
      </c>
      <c r="H2367" s="154" t="s">
        <v>472</v>
      </c>
      <c r="I2367" s="154">
        <v>2.1169199999999999</v>
      </c>
      <c r="J2367" s="154"/>
    </row>
    <row r="2368" spans="1:10">
      <c r="A2368" s="164">
        <v>28853</v>
      </c>
      <c r="B2368" s="154" t="s">
        <v>472</v>
      </c>
      <c r="C2368" s="154">
        <v>3.2925</v>
      </c>
      <c r="D2368" s="154">
        <v>1.62</v>
      </c>
      <c r="E2368" s="154">
        <v>1.3645</v>
      </c>
      <c r="F2368" s="154" t="s">
        <v>472</v>
      </c>
      <c r="G2368" s="154">
        <v>0.83199999999999996</v>
      </c>
      <c r="H2368" s="154" t="s">
        <v>472</v>
      </c>
      <c r="I2368" s="154">
        <v>2.1072600000000001</v>
      </c>
      <c r="J2368" s="154"/>
    </row>
    <row r="2369" spans="1:10">
      <c r="A2369" s="164">
        <v>28856</v>
      </c>
      <c r="B2369" s="154" t="s">
        <v>472</v>
      </c>
      <c r="C2369" s="154" t="s">
        <v>472</v>
      </c>
      <c r="D2369" s="154" t="s">
        <v>472</v>
      </c>
      <c r="E2369" s="154" t="s">
        <v>472</v>
      </c>
      <c r="F2369" s="154" t="s">
        <v>472</v>
      </c>
      <c r="G2369" s="154" t="s">
        <v>472</v>
      </c>
      <c r="H2369" s="154" t="s">
        <v>472</v>
      </c>
      <c r="I2369" s="154" t="s">
        <v>472</v>
      </c>
      <c r="J2369" s="154"/>
    </row>
    <row r="2370" spans="1:10">
      <c r="A2370" s="164">
        <v>28857</v>
      </c>
      <c r="B2370" s="154" t="s">
        <v>472</v>
      </c>
      <c r="C2370" s="154" t="s">
        <v>472</v>
      </c>
      <c r="D2370" s="154" t="s">
        <v>472</v>
      </c>
      <c r="E2370" s="154" t="s">
        <v>472</v>
      </c>
      <c r="F2370" s="154" t="s">
        <v>472</v>
      </c>
      <c r="G2370" s="154" t="s">
        <v>472</v>
      </c>
      <c r="H2370" s="154" t="s">
        <v>472</v>
      </c>
      <c r="I2370" s="154" t="s">
        <v>472</v>
      </c>
      <c r="J2370" s="154"/>
    </row>
    <row r="2371" spans="1:10">
      <c r="A2371" s="164">
        <v>28858</v>
      </c>
      <c r="B2371" s="154" t="s">
        <v>472</v>
      </c>
      <c r="C2371" s="154">
        <v>3.2949999999999999</v>
      </c>
      <c r="D2371" s="154">
        <v>1.6324999999999998</v>
      </c>
      <c r="E2371" s="154">
        <v>1.3705000000000001</v>
      </c>
      <c r="F2371" s="154" t="s">
        <v>472</v>
      </c>
      <c r="G2371" s="154">
        <v>0.83950000000000002</v>
      </c>
      <c r="H2371" s="154" t="s">
        <v>472</v>
      </c>
      <c r="I2371" s="154">
        <v>2.1179700000000001</v>
      </c>
      <c r="J2371" s="154"/>
    </row>
    <row r="2372" spans="1:10">
      <c r="A2372" s="164">
        <v>28859</v>
      </c>
      <c r="B2372" s="154" t="s">
        <v>472</v>
      </c>
      <c r="C2372" s="154">
        <v>3.3374999999999999</v>
      </c>
      <c r="D2372" s="154">
        <v>1.657</v>
      </c>
      <c r="E2372" s="154">
        <v>1.395</v>
      </c>
      <c r="F2372" s="154" t="s">
        <v>472</v>
      </c>
      <c r="G2372" s="154">
        <v>0.84150000000000003</v>
      </c>
      <c r="H2372" s="154" t="s">
        <v>472</v>
      </c>
      <c r="I2372" s="154">
        <v>2.1346099999999999</v>
      </c>
      <c r="J2372" s="154"/>
    </row>
    <row r="2373" spans="1:10">
      <c r="A2373" s="164">
        <v>28860</v>
      </c>
      <c r="B2373" s="154" t="s">
        <v>472</v>
      </c>
      <c r="C2373" s="154">
        <v>3.331</v>
      </c>
      <c r="D2373" s="154">
        <v>1.6495</v>
      </c>
      <c r="E2373" s="154">
        <v>1.391</v>
      </c>
      <c r="F2373" s="154" t="s">
        <v>472</v>
      </c>
      <c r="G2373" s="154">
        <v>0.83950000000000002</v>
      </c>
      <c r="H2373" s="154" t="s">
        <v>472</v>
      </c>
      <c r="I2373" s="154">
        <v>2.1282399999999999</v>
      </c>
      <c r="J2373" s="154"/>
    </row>
    <row r="2374" spans="1:10">
      <c r="A2374" s="164">
        <v>28863</v>
      </c>
      <c r="B2374" s="154" t="s">
        <v>472</v>
      </c>
      <c r="C2374" s="154">
        <v>3.3094999999999999</v>
      </c>
      <c r="D2374" s="154">
        <v>1.639</v>
      </c>
      <c r="E2374" s="154">
        <v>1.3794999999999999</v>
      </c>
      <c r="F2374" s="154" t="s">
        <v>472</v>
      </c>
      <c r="G2374" s="154">
        <v>0.83750000000000002</v>
      </c>
      <c r="H2374" s="154" t="s">
        <v>472</v>
      </c>
      <c r="I2374" s="154">
        <v>2.1278600000000001</v>
      </c>
      <c r="J2374" s="154"/>
    </row>
    <row r="2375" spans="1:10">
      <c r="A2375" s="164">
        <v>28864</v>
      </c>
      <c r="B2375" s="154" t="s">
        <v>472</v>
      </c>
      <c r="C2375" s="154">
        <v>3.3224999999999998</v>
      </c>
      <c r="D2375" s="154">
        <v>1.6435</v>
      </c>
      <c r="E2375" s="154">
        <v>1.38</v>
      </c>
      <c r="F2375" s="154" t="s">
        <v>472</v>
      </c>
      <c r="G2375" s="154">
        <v>0.84</v>
      </c>
      <c r="H2375" s="154" t="s">
        <v>472</v>
      </c>
      <c r="I2375" s="154">
        <v>2.1307800000000001</v>
      </c>
      <c r="J2375" s="154"/>
    </row>
    <row r="2376" spans="1:10">
      <c r="A2376" s="164">
        <v>28865</v>
      </c>
      <c r="B2376" s="154" t="s">
        <v>472</v>
      </c>
      <c r="C2376" s="154">
        <v>3.351</v>
      </c>
      <c r="D2376" s="154">
        <v>1.6659999999999999</v>
      </c>
      <c r="E2376" s="154">
        <v>1.4015</v>
      </c>
      <c r="F2376" s="154" t="s">
        <v>472</v>
      </c>
      <c r="G2376" s="154">
        <v>0.84650000000000003</v>
      </c>
      <c r="H2376" s="154" t="s">
        <v>472</v>
      </c>
      <c r="I2376" s="154">
        <v>2.1527699999999999</v>
      </c>
      <c r="J2376" s="154"/>
    </row>
    <row r="2377" spans="1:10">
      <c r="A2377" s="164">
        <v>28866</v>
      </c>
      <c r="B2377" s="154" t="s">
        <v>472</v>
      </c>
      <c r="C2377" s="154">
        <v>3.3220000000000001</v>
      </c>
      <c r="D2377" s="154">
        <v>1.6600000000000001</v>
      </c>
      <c r="E2377" s="154">
        <v>1.3959999999999999</v>
      </c>
      <c r="F2377" s="154" t="s">
        <v>472</v>
      </c>
      <c r="G2377" s="154">
        <v>0.84350000000000003</v>
      </c>
      <c r="H2377" s="154" t="s">
        <v>472</v>
      </c>
      <c r="I2377" s="154">
        <v>2.1461299999999999</v>
      </c>
      <c r="J2377" s="154"/>
    </row>
    <row r="2378" spans="1:10">
      <c r="A2378" s="164">
        <v>28867</v>
      </c>
      <c r="B2378" s="154" t="s">
        <v>472</v>
      </c>
      <c r="C2378" s="154">
        <v>3.3519999999999999</v>
      </c>
      <c r="D2378" s="154">
        <v>1.69</v>
      </c>
      <c r="E2378" s="154">
        <v>1.4235</v>
      </c>
      <c r="F2378" s="154" t="s">
        <v>472</v>
      </c>
      <c r="G2378" s="154">
        <v>0.85150000000000003</v>
      </c>
      <c r="H2378" s="154" t="s">
        <v>472</v>
      </c>
      <c r="I2378" s="154">
        <v>2.1825700000000001</v>
      </c>
      <c r="J2378" s="154"/>
    </row>
    <row r="2379" spans="1:10">
      <c r="A2379" s="164">
        <v>28870</v>
      </c>
      <c r="B2379" s="154" t="s">
        <v>472</v>
      </c>
      <c r="C2379" s="154">
        <v>3.3609999999999998</v>
      </c>
      <c r="D2379" s="154">
        <v>1.6924999999999999</v>
      </c>
      <c r="E2379" s="154">
        <v>1.425</v>
      </c>
      <c r="F2379" s="154" t="s">
        <v>472</v>
      </c>
      <c r="G2379" s="154">
        <v>0.85599999999999998</v>
      </c>
      <c r="H2379" s="154" t="s">
        <v>472</v>
      </c>
      <c r="I2379" s="154">
        <v>2.1928800000000002</v>
      </c>
      <c r="J2379" s="154"/>
    </row>
    <row r="2380" spans="1:10">
      <c r="A2380" s="164">
        <v>28871</v>
      </c>
      <c r="B2380" s="154" t="s">
        <v>472</v>
      </c>
      <c r="C2380" s="154">
        <v>3.3795000000000002</v>
      </c>
      <c r="D2380" s="154">
        <v>1.6970000000000001</v>
      </c>
      <c r="E2380" s="154">
        <v>1.4259999999999999</v>
      </c>
      <c r="F2380" s="154" t="s">
        <v>472</v>
      </c>
      <c r="G2380" s="154">
        <v>0.85750000000000004</v>
      </c>
      <c r="H2380" s="154" t="s">
        <v>472</v>
      </c>
      <c r="I2380" s="154">
        <v>2.1857500000000001</v>
      </c>
      <c r="J2380" s="154"/>
    </row>
    <row r="2381" spans="1:10">
      <c r="A2381" s="164">
        <v>28872</v>
      </c>
      <c r="B2381" s="154" t="s">
        <v>472</v>
      </c>
      <c r="C2381" s="154">
        <v>3.3449999999999998</v>
      </c>
      <c r="D2381" s="154">
        <v>1.6640000000000001</v>
      </c>
      <c r="E2381" s="154">
        <v>1.397</v>
      </c>
      <c r="F2381" s="154" t="s">
        <v>472</v>
      </c>
      <c r="G2381" s="154">
        <v>0.84699999999999998</v>
      </c>
      <c r="H2381" s="154" t="s">
        <v>472</v>
      </c>
      <c r="I2381" s="154">
        <v>2.1581199999999998</v>
      </c>
      <c r="J2381" s="154"/>
    </row>
    <row r="2382" spans="1:10">
      <c r="A2382" s="164">
        <v>28873</v>
      </c>
      <c r="B2382" s="154" t="s">
        <v>472</v>
      </c>
      <c r="C2382" s="154">
        <v>3.3460000000000001</v>
      </c>
      <c r="D2382" s="154">
        <v>1.6737</v>
      </c>
      <c r="E2382" s="154">
        <v>1.4064999999999999</v>
      </c>
      <c r="F2382" s="154" t="s">
        <v>472</v>
      </c>
      <c r="G2382" s="154">
        <v>0.84850000000000003</v>
      </c>
      <c r="H2382" s="154" t="s">
        <v>472</v>
      </c>
      <c r="I2382" s="154">
        <v>2.1694499999999999</v>
      </c>
      <c r="J2382" s="154"/>
    </row>
    <row r="2383" spans="1:10">
      <c r="A2383" s="164">
        <v>28874</v>
      </c>
      <c r="B2383" s="154" t="s">
        <v>472</v>
      </c>
      <c r="C2383" s="154">
        <v>3.3584999999999998</v>
      </c>
      <c r="D2383" s="154">
        <v>1.671</v>
      </c>
      <c r="E2383" s="154">
        <v>1.4060000000000001</v>
      </c>
      <c r="F2383" s="154" t="s">
        <v>472</v>
      </c>
      <c r="G2383" s="154">
        <v>0.84399999999999997</v>
      </c>
      <c r="H2383" s="154" t="s">
        <v>472</v>
      </c>
      <c r="I2383" s="154">
        <v>2.1656</v>
      </c>
      <c r="J2383" s="154"/>
    </row>
    <row r="2384" spans="1:10">
      <c r="A2384" s="164">
        <v>28877</v>
      </c>
      <c r="B2384" s="154" t="s">
        <v>472</v>
      </c>
      <c r="C2384" s="154">
        <v>3.3544999999999998</v>
      </c>
      <c r="D2384" s="154">
        <v>1.6800000000000002</v>
      </c>
      <c r="E2384" s="154">
        <v>1.4135</v>
      </c>
      <c r="F2384" s="154" t="s">
        <v>472</v>
      </c>
      <c r="G2384" s="154">
        <v>0.84950000000000003</v>
      </c>
      <c r="H2384" s="154" t="s">
        <v>472</v>
      </c>
      <c r="I2384" s="154">
        <v>2.16995</v>
      </c>
      <c r="J2384" s="154"/>
    </row>
    <row r="2385" spans="1:10">
      <c r="A2385" s="164">
        <v>28878</v>
      </c>
      <c r="B2385" s="154" t="s">
        <v>472</v>
      </c>
      <c r="C2385" s="154">
        <v>3.3445</v>
      </c>
      <c r="D2385" s="154">
        <v>1.6760000000000002</v>
      </c>
      <c r="E2385" s="154">
        <v>1.4119999999999999</v>
      </c>
      <c r="F2385" s="154" t="s">
        <v>472</v>
      </c>
      <c r="G2385" s="154">
        <v>0.84799999999999998</v>
      </c>
      <c r="H2385" s="154" t="s">
        <v>472</v>
      </c>
      <c r="I2385" s="154">
        <v>2.16974</v>
      </c>
      <c r="J2385" s="154"/>
    </row>
    <row r="2386" spans="1:10">
      <c r="A2386" s="164">
        <v>28879</v>
      </c>
      <c r="B2386" s="154" t="s">
        <v>472</v>
      </c>
      <c r="C2386" s="154">
        <v>3.3445</v>
      </c>
      <c r="D2386" s="154">
        <v>1.6739999999999999</v>
      </c>
      <c r="E2386" s="154">
        <v>1.4075</v>
      </c>
      <c r="F2386" s="154" t="s">
        <v>472</v>
      </c>
      <c r="G2386" s="154">
        <v>0.84650000000000003</v>
      </c>
      <c r="H2386" s="154" t="s">
        <v>472</v>
      </c>
      <c r="I2386" s="154">
        <v>2.16581</v>
      </c>
      <c r="J2386" s="154"/>
    </row>
    <row r="2387" spans="1:10">
      <c r="A2387" s="164">
        <v>28880</v>
      </c>
      <c r="B2387" s="154" t="s">
        <v>472</v>
      </c>
      <c r="C2387" s="154">
        <v>3.3805000000000001</v>
      </c>
      <c r="D2387" s="154">
        <v>1.6919999999999999</v>
      </c>
      <c r="E2387" s="154">
        <v>1.4205000000000001</v>
      </c>
      <c r="F2387" s="154" t="s">
        <v>472</v>
      </c>
      <c r="G2387" s="154">
        <v>0.85150000000000003</v>
      </c>
      <c r="H2387" s="154" t="s">
        <v>472</v>
      </c>
      <c r="I2387" s="154">
        <v>2.1794199999999999</v>
      </c>
      <c r="J2387" s="154"/>
    </row>
    <row r="2388" spans="1:10">
      <c r="A2388" s="164">
        <v>28881</v>
      </c>
      <c r="B2388" s="154" t="s">
        <v>472</v>
      </c>
      <c r="C2388" s="154">
        <v>3.3595000000000002</v>
      </c>
      <c r="D2388" s="154">
        <v>1.6867999999999999</v>
      </c>
      <c r="E2388" s="154">
        <v>1.4155</v>
      </c>
      <c r="F2388" s="154" t="s">
        <v>472</v>
      </c>
      <c r="G2388" s="154">
        <v>0.84550000000000003</v>
      </c>
      <c r="H2388" s="154" t="s">
        <v>472</v>
      </c>
      <c r="I2388" s="154">
        <v>2.1703700000000001</v>
      </c>
      <c r="J2388" s="154"/>
    </row>
    <row r="2389" spans="1:10">
      <c r="A2389" s="164">
        <v>28884</v>
      </c>
      <c r="B2389" s="154" t="s">
        <v>472</v>
      </c>
      <c r="C2389" s="154">
        <v>3.3694999999999999</v>
      </c>
      <c r="D2389" s="154">
        <v>1.6935</v>
      </c>
      <c r="E2389" s="154">
        <v>1.419</v>
      </c>
      <c r="F2389" s="154" t="s">
        <v>472</v>
      </c>
      <c r="G2389" s="154">
        <v>0.84399999999999997</v>
      </c>
      <c r="H2389" s="154" t="s">
        <v>472</v>
      </c>
      <c r="I2389" s="154">
        <v>2.1771099999999999</v>
      </c>
      <c r="J2389" s="154"/>
    </row>
    <row r="2390" spans="1:10">
      <c r="A2390" s="164">
        <v>28885</v>
      </c>
      <c r="B2390" s="154" t="s">
        <v>472</v>
      </c>
      <c r="C2390" s="154">
        <v>3.3765000000000001</v>
      </c>
      <c r="D2390" s="154">
        <v>1.6930000000000001</v>
      </c>
      <c r="E2390" s="154">
        <v>1.4175</v>
      </c>
      <c r="F2390" s="154" t="s">
        <v>472</v>
      </c>
      <c r="G2390" s="154">
        <v>0.84499999999999997</v>
      </c>
      <c r="H2390" s="154" t="s">
        <v>472</v>
      </c>
      <c r="I2390" s="154">
        <v>2.1705299999999998</v>
      </c>
      <c r="J2390" s="154"/>
    </row>
    <row r="2391" spans="1:10">
      <c r="A2391" s="164">
        <v>28886</v>
      </c>
      <c r="B2391" s="154" t="s">
        <v>472</v>
      </c>
      <c r="C2391" s="154">
        <v>3.367</v>
      </c>
      <c r="D2391" s="154">
        <v>1.6865000000000001</v>
      </c>
      <c r="E2391" s="154">
        <v>1.4125000000000001</v>
      </c>
      <c r="F2391" s="154" t="s">
        <v>472</v>
      </c>
      <c r="G2391" s="154">
        <v>0.83799999999999997</v>
      </c>
      <c r="H2391" s="154" t="s">
        <v>472</v>
      </c>
      <c r="I2391" s="154">
        <v>2.1704699999999999</v>
      </c>
      <c r="J2391" s="154"/>
    </row>
    <row r="2392" spans="1:10">
      <c r="A2392" s="164">
        <v>28887</v>
      </c>
      <c r="B2392" s="154" t="s">
        <v>472</v>
      </c>
      <c r="C2392" s="154">
        <v>3.375</v>
      </c>
      <c r="D2392" s="154">
        <v>1.7010000000000001</v>
      </c>
      <c r="E2392" s="154">
        <v>1.4165000000000001</v>
      </c>
      <c r="F2392" s="154" t="s">
        <v>472</v>
      </c>
      <c r="G2392" s="154">
        <v>0.83950000000000002</v>
      </c>
      <c r="H2392" s="154" t="s">
        <v>472</v>
      </c>
      <c r="I2392" s="154">
        <v>2.1784599999999998</v>
      </c>
      <c r="J2392" s="154"/>
    </row>
    <row r="2393" spans="1:10">
      <c r="A2393" s="164">
        <v>28888</v>
      </c>
      <c r="B2393" s="154" t="s">
        <v>472</v>
      </c>
      <c r="C2393" s="154">
        <v>3.379</v>
      </c>
      <c r="D2393" s="154">
        <v>1.7069999999999999</v>
      </c>
      <c r="E2393" s="154">
        <v>1.421</v>
      </c>
      <c r="F2393" s="154" t="s">
        <v>472</v>
      </c>
      <c r="G2393" s="154">
        <v>0.84350000000000003</v>
      </c>
      <c r="H2393" s="154" t="s">
        <v>472</v>
      </c>
      <c r="I2393" s="154">
        <v>2.1844700000000001</v>
      </c>
      <c r="J2393" s="154"/>
    </row>
    <row r="2394" spans="1:10">
      <c r="A2394" s="164">
        <v>28891</v>
      </c>
      <c r="B2394" s="154" t="s">
        <v>472</v>
      </c>
      <c r="C2394" s="154">
        <v>3.3660000000000001</v>
      </c>
      <c r="D2394" s="154">
        <v>1.6955</v>
      </c>
      <c r="E2394" s="154">
        <v>1.4144999999999999</v>
      </c>
      <c r="F2394" s="154" t="s">
        <v>472</v>
      </c>
      <c r="G2394" s="154">
        <v>0.84550000000000003</v>
      </c>
      <c r="H2394" s="154" t="s">
        <v>472</v>
      </c>
      <c r="I2394" s="154">
        <v>2.1767099999999999</v>
      </c>
      <c r="J2394" s="154"/>
    </row>
    <row r="2395" spans="1:10">
      <c r="A2395" s="164">
        <v>28892</v>
      </c>
      <c r="B2395" s="154" t="s">
        <v>472</v>
      </c>
      <c r="C2395" s="154">
        <v>3.3559999999999999</v>
      </c>
      <c r="D2395" s="154">
        <v>1.6819999999999999</v>
      </c>
      <c r="E2395" s="154">
        <v>1.405</v>
      </c>
      <c r="F2395" s="154" t="s">
        <v>472</v>
      </c>
      <c r="G2395" s="154">
        <v>0.84499999999999997</v>
      </c>
      <c r="H2395" s="154" t="s">
        <v>472</v>
      </c>
      <c r="I2395" s="154">
        <v>2.16614</v>
      </c>
      <c r="J2395" s="154"/>
    </row>
    <row r="2396" spans="1:10">
      <c r="A2396" s="164">
        <v>28893</v>
      </c>
      <c r="B2396" s="154" t="s">
        <v>472</v>
      </c>
      <c r="C2396" s="154">
        <v>3.3525</v>
      </c>
      <c r="D2396" s="154">
        <v>1.6675</v>
      </c>
      <c r="E2396" s="154">
        <v>1.3959999999999999</v>
      </c>
      <c r="F2396" s="154" t="s">
        <v>472</v>
      </c>
      <c r="G2396" s="154">
        <v>0.84750000000000003</v>
      </c>
      <c r="H2396" s="154" t="s">
        <v>472</v>
      </c>
      <c r="I2396" s="154">
        <v>2.15605</v>
      </c>
      <c r="J2396" s="154"/>
    </row>
    <row r="2397" spans="1:10">
      <c r="A2397" s="164">
        <v>28894</v>
      </c>
      <c r="B2397" s="154" t="s">
        <v>472</v>
      </c>
      <c r="C2397" s="154">
        <v>3.3460000000000001</v>
      </c>
      <c r="D2397" s="154">
        <v>1.6579999999999999</v>
      </c>
      <c r="E2397" s="154">
        <v>1.3945000000000001</v>
      </c>
      <c r="F2397" s="154" t="s">
        <v>472</v>
      </c>
      <c r="G2397" s="154">
        <v>0.84250000000000003</v>
      </c>
      <c r="H2397" s="154" t="s">
        <v>472</v>
      </c>
      <c r="I2397" s="154">
        <v>2.1472199999999999</v>
      </c>
      <c r="J2397" s="154"/>
    </row>
    <row r="2398" spans="1:10">
      <c r="A2398" s="164">
        <v>28895</v>
      </c>
      <c r="B2398" s="154" t="s">
        <v>472</v>
      </c>
      <c r="C2398" s="154">
        <v>3.3355000000000001</v>
      </c>
      <c r="D2398" s="154">
        <v>1.665</v>
      </c>
      <c r="E2398" s="154">
        <v>1.393</v>
      </c>
      <c r="F2398" s="154" t="s">
        <v>472</v>
      </c>
      <c r="G2398" s="154">
        <v>0.84099999999999997</v>
      </c>
      <c r="H2398" s="154" t="s">
        <v>472</v>
      </c>
      <c r="I2398" s="154">
        <v>2.1495199999999999</v>
      </c>
      <c r="J2398" s="154"/>
    </row>
    <row r="2399" spans="1:10">
      <c r="A2399" s="164">
        <v>28898</v>
      </c>
      <c r="B2399" s="154" t="s">
        <v>472</v>
      </c>
      <c r="C2399" s="154">
        <v>3.3285</v>
      </c>
      <c r="D2399" s="154">
        <v>1.6539999999999999</v>
      </c>
      <c r="E2399" s="154">
        <v>1.3835</v>
      </c>
      <c r="F2399" s="154" t="s">
        <v>472</v>
      </c>
      <c r="G2399" s="154">
        <v>0.83550000000000002</v>
      </c>
      <c r="H2399" s="154" t="s">
        <v>472</v>
      </c>
      <c r="I2399" s="154">
        <v>2.14432</v>
      </c>
      <c r="J2399" s="154"/>
    </row>
    <row r="2400" spans="1:10">
      <c r="A2400" s="164">
        <v>28899</v>
      </c>
      <c r="B2400" s="154" t="s">
        <v>472</v>
      </c>
      <c r="C2400" s="154">
        <v>3.339</v>
      </c>
      <c r="D2400" s="154">
        <v>1.6659999999999999</v>
      </c>
      <c r="E2400" s="154">
        <v>1.3945000000000001</v>
      </c>
      <c r="F2400" s="154" t="s">
        <v>472</v>
      </c>
      <c r="G2400" s="154">
        <v>0.83650000000000002</v>
      </c>
      <c r="H2400" s="154" t="s">
        <v>472</v>
      </c>
      <c r="I2400" s="154">
        <v>2.1554000000000002</v>
      </c>
      <c r="J2400" s="154"/>
    </row>
    <row r="2401" spans="1:10">
      <c r="A2401" s="164">
        <v>28900</v>
      </c>
      <c r="B2401" s="154" t="s">
        <v>472</v>
      </c>
      <c r="C2401" s="154">
        <v>3.3555000000000001</v>
      </c>
      <c r="D2401" s="154">
        <v>1.6806999999999999</v>
      </c>
      <c r="E2401" s="154">
        <v>1.41</v>
      </c>
      <c r="F2401" s="154" t="s">
        <v>472</v>
      </c>
      <c r="G2401" s="154">
        <v>0.83699999999999997</v>
      </c>
      <c r="H2401" s="154" t="s">
        <v>472</v>
      </c>
      <c r="I2401" s="154">
        <v>2.1570200000000002</v>
      </c>
      <c r="J2401" s="154"/>
    </row>
    <row r="2402" spans="1:10">
      <c r="A2402" s="164">
        <v>28901</v>
      </c>
      <c r="B2402" s="154" t="s">
        <v>472</v>
      </c>
      <c r="C2402" s="154">
        <v>3.343</v>
      </c>
      <c r="D2402" s="154">
        <v>1.677</v>
      </c>
      <c r="E2402" s="154">
        <v>1.3965000000000001</v>
      </c>
      <c r="F2402" s="154" t="s">
        <v>472</v>
      </c>
      <c r="G2402" s="154">
        <v>0.83350000000000002</v>
      </c>
      <c r="H2402" s="154" t="s">
        <v>472</v>
      </c>
      <c r="I2402" s="154">
        <v>2.1511900000000002</v>
      </c>
      <c r="J2402" s="154"/>
    </row>
    <row r="2403" spans="1:10">
      <c r="A2403" s="164">
        <v>28902</v>
      </c>
      <c r="B2403" s="154" t="s">
        <v>472</v>
      </c>
      <c r="C2403" s="154">
        <v>3.3479999999999999</v>
      </c>
      <c r="D2403" s="154">
        <v>1.6712</v>
      </c>
      <c r="E2403" s="154">
        <v>1.3995</v>
      </c>
      <c r="F2403" s="154" t="s">
        <v>472</v>
      </c>
      <c r="G2403" s="154">
        <v>0.8337</v>
      </c>
      <c r="H2403" s="154" t="s">
        <v>472</v>
      </c>
      <c r="I2403" s="154">
        <v>2.15442</v>
      </c>
      <c r="J2403" s="154"/>
    </row>
    <row r="2404" spans="1:10">
      <c r="A2404" s="164">
        <v>28905</v>
      </c>
      <c r="B2404" s="154" t="s">
        <v>472</v>
      </c>
      <c r="C2404" s="154">
        <v>3.3449999999999998</v>
      </c>
      <c r="D2404" s="154">
        <v>1.6684999999999999</v>
      </c>
      <c r="E2404" s="154">
        <v>1.397</v>
      </c>
      <c r="F2404" s="154" t="s">
        <v>472</v>
      </c>
      <c r="G2404" s="154">
        <v>0.83150000000000002</v>
      </c>
      <c r="H2404" s="154" t="s">
        <v>472</v>
      </c>
      <c r="I2404" s="154" t="s">
        <v>472</v>
      </c>
      <c r="J2404" s="154"/>
    </row>
    <row r="2405" spans="1:10">
      <c r="A2405" s="164">
        <v>28906</v>
      </c>
      <c r="B2405" s="154" t="s">
        <v>472</v>
      </c>
      <c r="C2405" s="154">
        <v>3.3555000000000001</v>
      </c>
      <c r="D2405" s="154">
        <v>1.675</v>
      </c>
      <c r="E2405" s="154">
        <v>1.4005000000000001</v>
      </c>
      <c r="F2405" s="154" t="s">
        <v>472</v>
      </c>
      <c r="G2405" s="154">
        <v>0.83199999999999996</v>
      </c>
      <c r="H2405" s="154" t="s">
        <v>472</v>
      </c>
      <c r="I2405" s="154" t="s">
        <v>472</v>
      </c>
      <c r="J2405" s="154"/>
    </row>
    <row r="2406" spans="1:10">
      <c r="A2406" s="164">
        <v>28907</v>
      </c>
      <c r="B2406" s="154" t="s">
        <v>472</v>
      </c>
      <c r="C2406" s="154">
        <v>3.3544999999999998</v>
      </c>
      <c r="D2406" s="154">
        <v>1.6707000000000001</v>
      </c>
      <c r="E2406" s="154">
        <v>1.3975</v>
      </c>
      <c r="F2406" s="154" t="s">
        <v>472</v>
      </c>
      <c r="G2406" s="154">
        <v>0.82899999999999996</v>
      </c>
      <c r="H2406" s="154" t="s">
        <v>472</v>
      </c>
      <c r="I2406" s="154">
        <v>2.1519900000000001</v>
      </c>
      <c r="J2406" s="154"/>
    </row>
    <row r="2407" spans="1:10">
      <c r="A2407" s="164">
        <v>28908</v>
      </c>
      <c r="B2407" s="154" t="s">
        <v>472</v>
      </c>
      <c r="C2407" s="154">
        <v>3.3639999999999999</v>
      </c>
      <c r="D2407" s="154">
        <v>1.6745000000000001</v>
      </c>
      <c r="E2407" s="154">
        <v>1.4</v>
      </c>
      <c r="F2407" s="154" t="s">
        <v>472</v>
      </c>
      <c r="G2407" s="154">
        <v>0.83099999999999996</v>
      </c>
      <c r="H2407" s="154" t="s">
        <v>472</v>
      </c>
      <c r="I2407" s="154">
        <v>2.15252</v>
      </c>
      <c r="J2407" s="154"/>
    </row>
    <row r="2408" spans="1:10">
      <c r="A2408" s="164">
        <v>28909</v>
      </c>
      <c r="B2408" s="154" t="s">
        <v>472</v>
      </c>
      <c r="C2408" s="154">
        <v>3.3570000000000002</v>
      </c>
      <c r="D2408" s="154">
        <v>1.6714</v>
      </c>
      <c r="E2408" s="154">
        <v>1.397</v>
      </c>
      <c r="F2408" s="154" t="s">
        <v>472</v>
      </c>
      <c r="G2408" s="154">
        <v>0.83050000000000002</v>
      </c>
      <c r="H2408" s="154" t="s">
        <v>472</v>
      </c>
      <c r="I2408" s="154">
        <v>2.1524700000000001</v>
      </c>
      <c r="J2408" s="154"/>
    </row>
    <row r="2409" spans="1:10">
      <c r="A2409" s="164">
        <v>28912</v>
      </c>
      <c r="B2409" s="154" t="s">
        <v>472</v>
      </c>
      <c r="C2409" s="154">
        <v>3.3635000000000002</v>
      </c>
      <c r="D2409" s="154">
        <v>1.669</v>
      </c>
      <c r="E2409" s="154">
        <v>1.3915</v>
      </c>
      <c r="F2409" s="154" t="s">
        <v>472</v>
      </c>
      <c r="G2409" s="154">
        <v>0.82599999999999996</v>
      </c>
      <c r="H2409" s="154" t="s">
        <v>472</v>
      </c>
      <c r="I2409" s="154">
        <v>2.1507700000000001</v>
      </c>
      <c r="J2409" s="154"/>
    </row>
    <row r="2410" spans="1:10">
      <c r="A2410" s="164">
        <v>28913</v>
      </c>
      <c r="B2410" s="154" t="s">
        <v>472</v>
      </c>
      <c r="C2410" s="154">
        <v>3.359</v>
      </c>
      <c r="D2410" s="154">
        <v>1.6577</v>
      </c>
      <c r="E2410" s="154">
        <v>1.3839999999999999</v>
      </c>
      <c r="F2410" s="154" t="s">
        <v>472</v>
      </c>
      <c r="G2410" s="154">
        <v>0.82099999999999995</v>
      </c>
      <c r="H2410" s="154" t="s">
        <v>472</v>
      </c>
      <c r="I2410" s="154">
        <v>2.1431900000000002</v>
      </c>
      <c r="J2410" s="154"/>
    </row>
    <row r="2411" spans="1:10">
      <c r="A2411" s="164">
        <v>28914</v>
      </c>
      <c r="B2411" s="154" t="s">
        <v>472</v>
      </c>
      <c r="C2411" s="154">
        <v>3.3730000000000002</v>
      </c>
      <c r="D2411" s="154">
        <v>1.6665000000000001</v>
      </c>
      <c r="E2411" s="154">
        <v>1.3955</v>
      </c>
      <c r="F2411" s="154" t="s">
        <v>472</v>
      </c>
      <c r="G2411" s="154">
        <v>0.82299999999999995</v>
      </c>
      <c r="H2411" s="154" t="s">
        <v>472</v>
      </c>
      <c r="I2411" s="154">
        <v>2.1490499999999999</v>
      </c>
      <c r="J2411" s="154"/>
    </row>
    <row r="2412" spans="1:10">
      <c r="A2412" s="164">
        <v>28915</v>
      </c>
      <c r="B2412" s="154" t="s">
        <v>472</v>
      </c>
      <c r="C2412" s="154">
        <v>3.383</v>
      </c>
      <c r="D2412" s="154">
        <v>1.6739999999999999</v>
      </c>
      <c r="E2412" s="154">
        <v>1.4025000000000001</v>
      </c>
      <c r="F2412" s="154" t="s">
        <v>472</v>
      </c>
      <c r="G2412" s="154">
        <v>0.82499999999999996</v>
      </c>
      <c r="H2412" s="154" t="s">
        <v>472</v>
      </c>
      <c r="I2412" s="154">
        <v>2.1577899999999999</v>
      </c>
      <c r="J2412" s="154"/>
    </row>
    <row r="2413" spans="1:10">
      <c r="A2413" s="164">
        <v>28916</v>
      </c>
      <c r="B2413" s="154" t="s">
        <v>472</v>
      </c>
      <c r="C2413" s="154">
        <v>3.3919999999999999</v>
      </c>
      <c r="D2413" s="154">
        <v>1.6779999999999999</v>
      </c>
      <c r="E2413" s="154">
        <v>1.4159999999999999</v>
      </c>
      <c r="F2413" s="154" t="s">
        <v>472</v>
      </c>
      <c r="G2413" s="154">
        <v>0.82650000000000001</v>
      </c>
      <c r="H2413" s="154" t="s">
        <v>472</v>
      </c>
      <c r="I2413" s="154">
        <v>2.1576200000000001</v>
      </c>
      <c r="J2413" s="154"/>
    </row>
    <row r="2414" spans="1:10">
      <c r="A2414" s="164">
        <v>28919</v>
      </c>
      <c r="B2414" s="154" t="s">
        <v>472</v>
      </c>
      <c r="C2414" s="154">
        <v>3.3885000000000001</v>
      </c>
      <c r="D2414" s="154">
        <v>1.6787000000000001</v>
      </c>
      <c r="E2414" s="154">
        <v>1.4165000000000001</v>
      </c>
      <c r="F2414" s="154" t="s">
        <v>472</v>
      </c>
      <c r="G2414" s="154">
        <v>0.8175</v>
      </c>
      <c r="H2414" s="154" t="s">
        <v>472</v>
      </c>
      <c r="I2414" s="154">
        <v>2.15768</v>
      </c>
      <c r="J2414" s="154"/>
    </row>
    <row r="2415" spans="1:10">
      <c r="A2415" s="164">
        <v>28920</v>
      </c>
      <c r="B2415" s="154" t="s">
        <v>472</v>
      </c>
      <c r="C2415" s="154">
        <v>3.39</v>
      </c>
      <c r="D2415" s="154">
        <v>1.6745000000000001</v>
      </c>
      <c r="E2415" s="154">
        <v>1.4144999999999999</v>
      </c>
      <c r="F2415" s="154" t="s">
        <v>472</v>
      </c>
      <c r="G2415" s="154">
        <v>0.82099999999999995</v>
      </c>
      <c r="H2415" s="154" t="s">
        <v>472</v>
      </c>
      <c r="I2415" s="154">
        <v>2.1570999999999998</v>
      </c>
      <c r="J2415" s="154"/>
    </row>
    <row r="2416" spans="1:10">
      <c r="A2416" s="164">
        <v>28921</v>
      </c>
      <c r="B2416" s="154" t="s">
        <v>472</v>
      </c>
      <c r="C2416" s="154">
        <v>3.3955000000000002</v>
      </c>
      <c r="D2416" s="154">
        <v>1.675</v>
      </c>
      <c r="E2416" s="154">
        <v>1.4079999999999999</v>
      </c>
      <c r="F2416" s="154" t="s">
        <v>472</v>
      </c>
      <c r="G2416" s="154">
        <v>0.81899999999999995</v>
      </c>
      <c r="H2416" s="154" t="s">
        <v>472</v>
      </c>
      <c r="I2416" s="154">
        <v>2.1559200000000001</v>
      </c>
      <c r="J2416" s="154"/>
    </row>
    <row r="2417" spans="1:10">
      <c r="A2417" s="164">
        <v>28922</v>
      </c>
      <c r="B2417" s="154" t="s">
        <v>472</v>
      </c>
      <c r="C2417" s="154">
        <v>3.399</v>
      </c>
      <c r="D2417" s="154">
        <v>1.6667000000000001</v>
      </c>
      <c r="E2417" s="154">
        <v>1.4075</v>
      </c>
      <c r="F2417" s="154" t="s">
        <v>472</v>
      </c>
      <c r="G2417" s="154">
        <v>0.81799999999999995</v>
      </c>
      <c r="H2417" s="154" t="s">
        <v>472</v>
      </c>
      <c r="I2417" s="154">
        <v>2.1528399999999999</v>
      </c>
      <c r="J2417" s="154"/>
    </row>
    <row r="2418" spans="1:10">
      <c r="A2418" s="164">
        <v>28923</v>
      </c>
      <c r="B2418" s="154" t="s">
        <v>472</v>
      </c>
      <c r="C2418" s="154">
        <v>3.403</v>
      </c>
      <c r="D2418" s="154">
        <v>1.6684999999999999</v>
      </c>
      <c r="E2418" s="154">
        <v>1.413</v>
      </c>
      <c r="F2418" s="154" t="s">
        <v>472</v>
      </c>
      <c r="G2418" s="154">
        <v>0.81499999999999995</v>
      </c>
      <c r="H2418" s="154" t="s">
        <v>472</v>
      </c>
      <c r="I2418" s="154">
        <v>2.1520899999999998</v>
      </c>
      <c r="J2418" s="154"/>
    </row>
    <row r="2419" spans="1:10">
      <c r="A2419" s="164">
        <v>28926</v>
      </c>
      <c r="B2419" s="154" t="s">
        <v>472</v>
      </c>
      <c r="C2419" s="154">
        <v>3.4159999999999999</v>
      </c>
      <c r="D2419" s="154">
        <v>1.673</v>
      </c>
      <c r="E2419" s="154">
        <v>1.4179999999999999</v>
      </c>
      <c r="F2419" s="154" t="s">
        <v>472</v>
      </c>
      <c r="G2419" s="154">
        <v>0.8145</v>
      </c>
      <c r="H2419" s="154" t="s">
        <v>472</v>
      </c>
      <c r="I2419" s="154">
        <v>2.1559300000000001</v>
      </c>
      <c r="J2419" s="154"/>
    </row>
    <row r="2420" spans="1:10">
      <c r="A2420" s="164">
        <v>28927</v>
      </c>
      <c r="B2420" s="154" t="s">
        <v>472</v>
      </c>
      <c r="C2420" s="154">
        <v>3.43</v>
      </c>
      <c r="D2420" s="154">
        <v>1.6760000000000002</v>
      </c>
      <c r="E2420" s="154">
        <v>1.43</v>
      </c>
      <c r="F2420" s="154" t="s">
        <v>472</v>
      </c>
      <c r="G2420" s="154">
        <v>0.81100000000000005</v>
      </c>
      <c r="H2420" s="154" t="s">
        <v>472</v>
      </c>
      <c r="I2420" s="154">
        <v>2.1604999999999999</v>
      </c>
      <c r="J2420" s="154"/>
    </row>
    <row r="2421" spans="1:10">
      <c r="A2421" s="164">
        <v>28928</v>
      </c>
      <c r="B2421" s="154" t="s">
        <v>472</v>
      </c>
      <c r="C2421" s="154">
        <v>3.4220000000000002</v>
      </c>
      <c r="D2421" s="154">
        <v>1.6783000000000001</v>
      </c>
      <c r="E2421" s="154">
        <v>1.4335</v>
      </c>
      <c r="F2421" s="154" t="s">
        <v>472</v>
      </c>
      <c r="G2421" s="154">
        <v>0.80600000000000005</v>
      </c>
      <c r="H2421" s="154" t="s">
        <v>472</v>
      </c>
      <c r="I2421" s="154">
        <v>2.1585900000000002</v>
      </c>
      <c r="J2421" s="154"/>
    </row>
    <row r="2422" spans="1:10">
      <c r="A2422" s="164">
        <v>28929</v>
      </c>
      <c r="B2422" s="154" t="s">
        <v>472</v>
      </c>
      <c r="C2422" s="154">
        <v>3.4184999999999999</v>
      </c>
      <c r="D2422" s="154">
        <v>1.6779999999999999</v>
      </c>
      <c r="E2422" s="154">
        <v>1.427</v>
      </c>
      <c r="F2422" s="154" t="s">
        <v>472</v>
      </c>
      <c r="G2422" s="154">
        <v>0.81</v>
      </c>
      <c r="H2422" s="154" t="s">
        <v>472</v>
      </c>
      <c r="I2422" s="154">
        <v>2.1589499999999999</v>
      </c>
      <c r="J2422" s="154"/>
    </row>
    <row r="2423" spans="1:10">
      <c r="A2423" s="164">
        <v>28930</v>
      </c>
      <c r="B2423" s="154" t="s">
        <v>472</v>
      </c>
      <c r="C2423" s="154">
        <v>3.4215</v>
      </c>
      <c r="D2423" s="154">
        <v>1.6796</v>
      </c>
      <c r="E2423" s="154">
        <v>1.431</v>
      </c>
      <c r="F2423" s="154" t="s">
        <v>472</v>
      </c>
      <c r="G2423" s="154">
        <v>0.81100000000000005</v>
      </c>
      <c r="H2423" s="154" t="s">
        <v>472</v>
      </c>
      <c r="I2423" s="154">
        <v>2.1613099999999998</v>
      </c>
      <c r="J2423" s="154"/>
    </row>
    <row r="2424" spans="1:10">
      <c r="A2424" s="164">
        <v>28933</v>
      </c>
      <c r="B2424" s="154" t="s">
        <v>472</v>
      </c>
      <c r="C2424" s="154">
        <v>3.41</v>
      </c>
      <c r="D2424" s="154">
        <v>1.6830000000000001</v>
      </c>
      <c r="E2424" s="154">
        <v>1.44</v>
      </c>
      <c r="F2424" s="154" t="s">
        <v>472</v>
      </c>
      <c r="G2424" s="154">
        <v>0.8105</v>
      </c>
      <c r="H2424" s="154" t="s">
        <v>472</v>
      </c>
      <c r="I2424" s="154">
        <v>2.1636700000000002</v>
      </c>
      <c r="J2424" s="154"/>
    </row>
    <row r="2425" spans="1:10">
      <c r="A2425" s="164">
        <v>28934</v>
      </c>
      <c r="B2425" s="154" t="s">
        <v>472</v>
      </c>
      <c r="C2425" s="154">
        <v>3.4115000000000002</v>
      </c>
      <c r="D2425" s="154">
        <v>1.6804999999999999</v>
      </c>
      <c r="E2425" s="154">
        <v>1.4415</v>
      </c>
      <c r="F2425" s="154" t="s">
        <v>472</v>
      </c>
      <c r="G2425" s="154">
        <v>0.8115</v>
      </c>
      <c r="H2425" s="154" t="s">
        <v>472</v>
      </c>
      <c r="I2425" s="154">
        <v>2.1625800000000002</v>
      </c>
      <c r="J2425" s="154"/>
    </row>
    <row r="2426" spans="1:10">
      <c r="A2426" s="164">
        <v>28935</v>
      </c>
      <c r="B2426" s="154" t="s">
        <v>472</v>
      </c>
      <c r="C2426" s="154">
        <v>3.4350000000000001</v>
      </c>
      <c r="D2426" s="154">
        <v>1.6870000000000001</v>
      </c>
      <c r="E2426" s="154">
        <v>1.4445000000000001</v>
      </c>
      <c r="F2426" s="154" t="s">
        <v>472</v>
      </c>
      <c r="G2426" s="154">
        <v>0.8125</v>
      </c>
      <c r="H2426" s="154" t="s">
        <v>472</v>
      </c>
      <c r="I2426" s="154">
        <v>2.1718799999999998</v>
      </c>
      <c r="J2426" s="154"/>
    </row>
    <row r="2427" spans="1:10">
      <c r="A2427" s="164">
        <v>28936</v>
      </c>
      <c r="B2427" s="154" t="s">
        <v>472</v>
      </c>
      <c r="C2427" s="154">
        <v>3.4314999999999998</v>
      </c>
      <c r="D2427" s="154">
        <v>1.6875</v>
      </c>
      <c r="E2427" s="154">
        <v>1.446</v>
      </c>
      <c r="F2427" s="154" t="s">
        <v>472</v>
      </c>
      <c r="G2427" s="154">
        <v>0.8175</v>
      </c>
      <c r="H2427" s="154" t="s">
        <v>472</v>
      </c>
      <c r="I2427" s="154">
        <v>2.1674099999999998</v>
      </c>
      <c r="J2427" s="154"/>
    </row>
    <row r="2428" spans="1:10">
      <c r="A2428" s="164">
        <v>28937</v>
      </c>
      <c r="B2428" s="154" t="s">
        <v>472</v>
      </c>
      <c r="C2428" s="154">
        <v>3.43</v>
      </c>
      <c r="D2428" s="154">
        <v>1.6861999999999999</v>
      </c>
      <c r="E2428" s="154">
        <v>1.4415</v>
      </c>
      <c r="F2428" s="154" t="s">
        <v>472</v>
      </c>
      <c r="G2428" s="154">
        <v>0.81950000000000001</v>
      </c>
      <c r="H2428" s="154" t="s">
        <v>472</v>
      </c>
      <c r="I2428" s="154">
        <v>2.1713399999999998</v>
      </c>
      <c r="J2428" s="154"/>
    </row>
    <row r="2429" spans="1:10">
      <c r="A2429" s="164">
        <v>28940</v>
      </c>
      <c r="B2429" s="154" t="s">
        <v>472</v>
      </c>
      <c r="C2429" s="154">
        <v>3.4474999999999998</v>
      </c>
      <c r="D2429" s="154">
        <v>1.6872</v>
      </c>
      <c r="E2429" s="154">
        <v>1.444</v>
      </c>
      <c r="F2429" s="154" t="s">
        <v>472</v>
      </c>
      <c r="G2429" s="154">
        <v>0.8175</v>
      </c>
      <c r="H2429" s="154" t="s">
        <v>472</v>
      </c>
      <c r="I2429" s="154">
        <v>2.1708799999999999</v>
      </c>
      <c r="J2429" s="154"/>
    </row>
    <row r="2430" spans="1:10">
      <c r="A2430" s="164">
        <v>28941</v>
      </c>
      <c r="B2430" s="154" t="s">
        <v>472</v>
      </c>
      <c r="C2430" s="154">
        <v>3.4580000000000002</v>
      </c>
      <c r="D2430" s="154">
        <v>1.6827000000000001</v>
      </c>
      <c r="E2430" s="154">
        <v>1.4395</v>
      </c>
      <c r="F2430" s="154" t="s">
        <v>472</v>
      </c>
      <c r="G2430" s="154">
        <v>0.81299999999999994</v>
      </c>
      <c r="H2430" s="154" t="s">
        <v>472</v>
      </c>
      <c r="I2430" s="154">
        <v>2.1734200000000001</v>
      </c>
      <c r="J2430" s="154"/>
    </row>
    <row r="2431" spans="1:10">
      <c r="A2431" s="164">
        <v>28942</v>
      </c>
      <c r="B2431" s="154" t="s">
        <v>472</v>
      </c>
      <c r="C2431" s="154">
        <v>3.4590000000000001</v>
      </c>
      <c r="D2431" s="154">
        <v>1.6840000000000002</v>
      </c>
      <c r="E2431" s="154">
        <v>1.4419999999999999</v>
      </c>
      <c r="F2431" s="154" t="s">
        <v>472</v>
      </c>
      <c r="G2431" s="154">
        <v>0.8115</v>
      </c>
      <c r="H2431" s="154" t="s">
        <v>472</v>
      </c>
      <c r="I2431" s="154">
        <v>2.1684100000000002</v>
      </c>
      <c r="J2431" s="154"/>
    </row>
    <row r="2432" spans="1:10">
      <c r="A2432" s="164">
        <v>28943</v>
      </c>
      <c r="B2432" s="154" t="s">
        <v>472</v>
      </c>
      <c r="C2432" s="154">
        <v>3.4609999999999999</v>
      </c>
      <c r="D2432" s="154">
        <v>1.6865000000000001</v>
      </c>
      <c r="E2432" s="154">
        <v>1.4510000000000001</v>
      </c>
      <c r="F2432" s="154" t="s">
        <v>472</v>
      </c>
      <c r="G2432" s="154">
        <v>0.80700000000000005</v>
      </c>
      <c r="H2432" s="154" t="s">
        <v>472</v>
      </c>
      <c r="I2432" s="154">
        <v>2.1696499999999999</v>
      </c>
      <c r="J2432" s="154"/>
    </row>
    <row r="2433" spans="1:10">
      <c r="A2433" s="164">
        <v>28944</v>
      </c>
      <c r="B2433" s="154" t="s">
        <v>472</v>
      </c>
      <c r="C2433" s="154">
        <v>3.4885000000000002</v>
      </c>
      <c r="D2433" s="154">
        <v>1.6909999999999998</v>
      </c>
      <c r="E2433" s="154">
        <v>1.4575</v>
      </c>
      <c r="F2433" s="154" t="s">
        <v>472</v>
      </c>
      <c r="G2433" s="154">
        <v>0.80649999999999999</v>
      </c>
      <c r="H2433" s="154" t="s">
        <v>472</v>
      </c>
      <c r="I2433" s="154">
        <v>2.1770399999999999</v>
      </c>
      <c r="J2433" s="154"/>
    </row>
    <row r="2434" spans="1:10">
      <c r="A2434" s="164">
        <v>28947</v>
      </c>
      <c r="B2434" s="154" t="s">
        <v>472</v>
      </c>
      <c r="C2434" s="154">
        <v>3.5164999999999997</v>
      </c>
      <c r="D2434" s="154">
        <v>1.7002999999999999</v>
      </c>
      <c r="E2434" s="154">
        <v>1.4670000000000001</v>
      </c>
      <c r="F2434" s="154" t="s">
        <v>472</v>
      </c>
      <c r="G2434" s="154">
        <v>0.80249999999999999</v>
      </c>
      <c r="H2434" s="154" t="s">
        <v>472</v>
      </c>
      <c r="I2434" s="154">
        <v>2.1844600000000001</v>
      </c>
      <c r="J2434" s="154"/>
    </row>
    <row r="2435" spans="1:10">
      <c r="A2435" s="164">
        <v>28948</v>
      </c>
      <c r="B2435" s="154" t="s">
        <v>472</v>
      </c>
      <c r="C2435" s="154">
        <v>3.5190000000000001</v>
      </c>
      <c r="D2435" s="154">
        <v>1.7021999999999999</v>
      </c>
      <c r="E2435" s="154">
        <v>1.47</v>
      </c>
      <c r="F2435" s="154" t="s">
        <v>472</v>
      </c>
      <c r="G2435" s="154">
        <v>0.79649999999999999</v>
      </c>
      <c r="H2435" s="154" t="s">
        <v>472</v>
      </c>
      <c r="I2435" s="154">
        <v>2.1850200000000002</v>
      </c>
      <c r="J2435" s="154"/>
    </row>
    <row r="2436" spans="1:10">
      <c r="A2436" s="164">
        <v>28949</v>
      </c>
      <c r="B2436" s="154" t="s">
        <v>472</v>
      </c>
      <c r="C2436" s="154">
        <v>3.5205000000000002</v>
      </c>
      <c r="D2436" s="154">
        <v>1.7042000000000002</v>
      </c>
      <c r="E2436" s="154">
        <v>1.4715</v>
      </c>
      <c r="F2436" s="154" t="s">
        <v>472</v>
      </c>
      <c r="G2436" s="154">
        <v>0.79349999999999998</v>
      </c>
      <c r="H2436" s="154" t="s">
        <v>472</v>
      </c>
      <c r="I2436" s="154">
        <v>2.1818300000000002</v>
      </c>
      <c r="J2436" s="154"/>
    </row>
    <row r="2437" spans="1:10">
      <c r="A2437" s="164">
        <v>28950</v>
      </c>
      <c r="B2437" s="154" t="s">
        <v>472</v>
      </c>
      <c r="C2437" s="154">
        <v>3.5225</v>
      </c>
      <c r="D2437" s="154">
        <v>1.7042999999999999</v>
      </c>
      <c r="E2437" s="154">
        <v>1.4784999999999999</v>
      </c>
      <c r="F2437" s="154" t="s">
        <v>472</v>
      </c>
      <c r="G2437" s="154">
        <v>0.79400000000000004</v>
      </c>
      <c r="H2437" s="154" t="s">
        <v>472</v>
      </c>
      <c r="I2437" s="154">
        <v>2.1841599999999999</v>
      </c>
      <c r="J2437" s="154"/>
    </row>
    <row r="2438" spans="1:10">
      <c r="A2438" s="164">
        <v>28951</v>
      </c>
      <c r="B2438" s="154" t="s">
        <v>472</v>
      </c>
      <c r="C2438" s="154">
        <v>3.5705</v>
      </c>
      <c r="D2438" s="154">
        <v>1.7105999999999999</v>
      </c>
      <c r="E2438" s="154">
        <v>1.4844999999999999</v>
      </c>
      <c r="F2438" s="154" t="s">
        <v>472</v>
      </c>
      <c r="G2438" s="154">
        <v>0.79449999999999998</v>
      </c>
      <c r="H2438" s="154" t="s">
        <v>472</v>
      </c>
      <c r="I2438" s="154">
        <v>2.1928700000000001</v>
      </c>
      <c r="J2438" s="154"/>
    </row>
    <row r="2439" spans="1:10">
      <c r="A2439" s="164">
        <v>28954</v>
      </c>
      <c r="B2439" s="154" t="s">
        <v>472</v>
      </c>
      <c r="C2439" s="154">
        <v>3.5964999999999998</v>
      </c>
      <c r="D2439" s="154">
        <v>1.722</v>
      </c>
      <c r="E2439" s="154">
        <v>1.4984999999999999</v>
      </c>
      <c r="F2439" s="154" t="s">
        <v>472</v>
      </c>
      <c r="G2439" s="154">
        <v>0.80249999999999999</v>
      </c>
      <c r="H2439" s="154" t="s">
        <v>472</v>
      </c>
      <c r="I2439" s="154">
        <v>2.2043699999999999</v>
      </c>
      <c r="J2439" s="154"/>
    </row>
    <row r="2440" spans="1:10">
      <c r="A2440" s="164">
        <v>28955</v>
      </c>
      <c r="B2440" s="154" t="s">
        <v>472</v>
      </c>
      <c r="C2440" s="154">
        <v>3.605</v>
      </c>
      <c r="D2440" s="154">
        <v>1.718</v>
      </c>
      <c r="E2440" s="154">
        <v>1.4964999999999999</v>
      </c>
      <c r="F2440" s="154" t="s">
        <v>472</v>
      </c>
      <c r="G2440" s="154">
        <v>0.80649999999999999</v>
      </c>
      <c r="H2440" s="154" t="s">
        <v>472</v>
      </c>
      <c r="I2440" s="154">
        <v>2.2005599999999998</v>
      </c>
      <c r="J2440" s="154"/>
    </row>
    <row r="2441" spans="1:10">
      <c r="A2441" s="164">
        <v>28956</v>
      </c>
      <c r="B2441" s="154" t="s">
        <v>472</v>
      </c>
      <c r="C2441" s="154">
        <v>3.6095000000000002</v>
      </c>
      <c r="D2441" s="154">
        <v>1.7195</v>
      </c>
      <c r="E2441" s="154">
        <v>1.4975000000000001</v>
      </c>
      <c r="F2441" s="154" t="s">
        <v>472</v>
      </c>
      <c r="G2441" s="154">
        <v>0.80649999999999999</v>
      </c>
      <c r="H2441" s="154" t="s">
        <v>472</v>
      </c>
      <c r="I2441" s="154">
        <v>2.20086</v>
      </c>
      <c r="J2441" s="154"/>
    </row>
    <row r="2442" spans="1:10">
      <c r="A2442" s="164">
        <v>28957</v>
      </c>
      <c r="B2442" s="154" t="s">
        <v>472</v>
      </c>
      <c r="C2442" s="154">
        <v>3.5925000000000002</v>
      </c>
      <c r="D2442" s="154">
        <v>1.7185000000000001</v>
      </c>
      <c r="E2442" s="154">
        <v>1.4969999999999999</v>
      </c>
      <c r="F2442" s="154" t="s">
        <v>472</v>
      </c>
      <c r="G2442" s="154">
        <v>0.80100000000000005</v>
      </c>
      <c r="H2442" s="154" t="s">
        <v>472</v>
      </c>
      <c r="I2442" s="154">
        <v>2.1985000000000001</v>
      </c>
      <c r="J2442" s="154"/>
    </row>
    <row r="2443" spans="1:10">
      <c r="A2443" s="164">
        <v>28958</v>
      </c>
      <c r="B2443" s="154" t="s">
        <v>472</v>
      </c>
      <c r="C2443" s="154" t="s">
        <v>472</v>
      </c>
      <c r="D2443" s="154" t="s">
        <v>472</v>
      </c>
      <c r="E2443" s="154" t="s">
        <v>472</v>
      </c>
      <c r="F2443" s="154" t="s">
        <v>472</v>
      </c>
      <c r="G2443" s="154" t="s">
        <v>472</v>
      </c>
      <c r="H2443" s="154" t="s">
        <v>472</v>
      </c>
      <c r="I2443" s="154" t="s">
        <v>472</v>
      </c>
      <c r="J2443" s="154"/>
    </row>
    <row r="2444" spans="1:10">
      <c r="A2444" s="164">
        <v>28961</v>
      </c>
      <c r="B2444" s="154" t="s">
        <v>472</v>
      </c>
      <c r="C2444" s="154" t="s">
        <v>472</v>
      </c>
      <c r="D2444" s="154" t="s">
        <v>472</v>
      </c>
      <c r="E2444" s="154" t="s">
        <v>472</v>
      </c>
      <c r="F2444" s="154" t="s">
        <v>472</v>
      </c>
      <c r="G2444" s="154" t="s">
        <v>472</v>
      </c>
      <c r="H2444" s="154" t="s">
        <v>472</v>
      </c>
      <c r="I2444" s="154" t="s">
        <v>472</v>
      </c>
      <c r="J2444" s="154"/>
    </row>
    <row r="2445" spans="1:10">
      <c r="A2445" s="164">
        <v>28962</v>
      </c>
      <c r="B2445" s="154" t="s">
        <v>472</v>
      </c>
      <c r="C2445" s="154">
        <v>3.6025</v>
      </c>
      <c r="D2445" s="154">
        <v>1.726</v>
      </c>
      <c r="E2445" s="154">
        <v>1.508</v>
      </c>
      <c r="F2445" s="154" t="s">
        <v>472</v>
      </c>
      <c r="G2445" s="154">
        <v>0.79100000000000004</v>
      </c>
      <c r="H2445" s="154" t="s">
        <v>472</v>
      </c>
      <c r="I2445" s="154">
        <v>2.2016300000000002</v>
      </c>
      <c r="J2445" s="154"/>
    </row>
    <row r="2446" spans="1:10">
      <c r="A2446" s="164">
        <v>28963</v>
      </c>
      <c r="B2446" s="154" t="s">
        <v>472</v>
      </c>
      <c r="C2446" s="154">
        <v>3.585</v>
      </c>
      <c r="D2446" s="154">
        <v>1.7173</v>
      </c>
      <c r="E2446" s="154">
        <v>1.5049999999999999</v>
      </c>
      <c r="F2446" s="154" t="s">
        <v>472</v>
      </c>
      <c r="G2446" s="154">
        <v>0.79200000000000004</v>
      </c>
      <c r="H2446" s="154" t="s">
        <v>472</v>
      </c>
      <c r="I2446" s="154">
        <v>2.1921900000000001</v>
      </c>
      <c r="J2446" s="154"/>
    </row>
    <row r="2447" spans="1:10">
      <c r="A2447" s="164">
        <v>28964</v>
      </c>
      <c r="B2447" s="154" t="s">
        <v>472</v>
      </c>
      <c r="C2447" s="154">
        <v>3.5335000000000001</v>
      </c>
      <c r="D2447" s="154">
        <v>1.7033</v>
      </c>
      <c r="E2447" s="154">
        <v>1.4910000000000001</v>
      </c>
      <c r="F2447" s="154" t="s">
        <v>472</v>
      </c>
      <c r="G2447" s="154">
        <v>0.79</v>
      </c>
      <c r="H2447" s="154" t="s">
        <v>472</v>
      </c>
      <c r="I2447" s="154">
        <v>2.1810200000000002</v>
      </c>
      <c r="J2447" s="154"/>
    </row>
    <row r="2448" spans="1:10">
      <c r="A2448" s="164">
        <v>28965</v>
      </c>
      <c r="B2448" s="154" t="s">
        <v>472</v>
      </c>
      <c r="C2448" s="154">
        <v>3.5585</v>
      </c>
      <c r="D2448" s="154">
        <v>1.7191999999999998</v>
      </c>
      <c r="E2448" s="154">
        <v>1.5055000000000001</v>
      </c>
      <c r="F2448" s="154" t="s">
        <v>472</v>
      </c>
      <c r="G2448" s="154">
        <v>0.78749999999999998</v>
      </c>
      <c r="H2448" s="154" t="s">
        <v>472</v>
      </c>
      <c r="I2448" s="154">
        <v>2.1951399999999999</v>
      </c>
      <c r="J2448" s="154"/>
    </row>
    <row r="2449" spans="1:10">
      <c r="A2449" s="164">
        <v>28968</v>
      </c>
      <c r="B2449" s="154" t="s">
        <v>472</v>
      </c>
      <c r="C2449" s="154">
        <v>3.5605000000000002</v>
      </c>
      <c r="D2449" s="154">
        <v>1.7204999999999999</v>
      </c>
      <c r="E2449" s="154">
        <v>1.5074999999999998</v>
      </c>
      <c r="F2449" s="154" t="s">
        <v>472</v>
      </c>
      <c r="G2449" s="154">
        <v>0.78800000000000003</v>
      </c>
      <c r="H2449" s="154" t="s">
        <v>472</v>
      </c>
      <c r="I2449" s="154" t="s">
        <v>472</v>
      </c>
      <c r="J2449" s="154"/>
    </row>
    <row r="2450" spans="1:10">
      <c r="A2450" s="164">
        <v>28969</v>
      </c>
      <c r="B2450" s="154" t="s">
        <v>472</v>
      </c>
      <c r="C2450" s="154">
        <v>3.5460000000000003</v>
      </c>
      <c r="D2450" s="154">
        <v>1.7157</v>
      </c>
      <c r="E2450" s="154">
        <v>1.502</v>
      </c>
      <c r="F2450" s="154" t="s">
        <v>472</v>
      </c>
      <c r="G2450" s="154">
        <v>0.78749999999999998</v>
      </c>
      <c r="H2450" s="154" t="s">
        <v>472</v>
      </c>
      <c r="I2450" s="154">
        <v>2.1916600000000002</v>
      </c>
      <c r="J2450" s="154"/>
    </row>
    <row r="2451" spans="1:10">
      <c r="A2451" s="164">
        <v>28970</v>
      </c>
      <c r="B2451" s="154" t="s">
        <v>472</v>
      </c>
      <c r="C2451" s="154">
        <v>3.5175000000000001</v>
      </c>
      <c r="D2451" s="154">
        <v>1.7115</v>
      </c>
      <c r="E2451" s="154">
        <v>1.5015000000000001</v>
      </c>
      <c r="F2451" s="154" t="s">
        <v>472</v>
      </c>
      <c r="G2451" s="154">
        <v>0.78400000000000003</v>
      </c>
      <c r="H2451" s="154" t="s">
        <v>472</v>
      </c>
      <c r="I2451" s="154">
        <v>2.1877200000000001</v>
      </c>
      <c r="J2451" s="154"/>
    </row>
    <row r="2452" spans="1:10">
      <c r="A2452" s="164">
        <v>28971</v>
      </c>
      <c r="B2452" s="154" t="s">
        <v>472</v>
      </c>
      <c r="C2452" s="154">
        <v>3.5089999999999999</v>
      </c>
      <c r="D2452" s="154">
        <v>1.7133</v>
      </c>
      <c r="E2452" s="154">
        <v>1.498</v>
      </c>
      <c r="F2452" s="154" t="s">
        <v>472</v>
      </c>
      <c r="G2452" s="154">
        <v>0.78549999999999998</v>
      </c>
      <c r="H2452" s="154" t="s">
        <v>472</v>
      </c>
      <c r="I2452" s="154">
        <v>2.1869200000000002</v>
      </c>
      <c r="J2452" s="154"/>
    </row>
    <row r="2453" spans="1:10">
      <c r="A2453" s="164">
        <v>28972</v>
      </c>
      <c r="B2453" s="154" t="s">
        <v>472</v>
      </c>
      <c r="C2453" s="154">
        <v>3.5105</v>
      </c>
      <c r="D2453" s="154">
        <v>1.7145000000000001</v>
      </c>
      <c r="E2453" s="154">
        <v>1.4990000000000001</v>
      </c>
      <c r="F2453" s="154" t="s">
        <v>472</v>
      </c>
      <c r="G2453" s="154">
        <v>0.78049999999999997</v>
      </c>
      <c r="H2453" s="154" t="s">
        <v>472</v>
      </c>
      <c r="I2453" s="154">
        <v>2.1875200000000001</v>
      </c>
      <c r="J2453" s="154"/>
    </row>
    <row r="2454" spans="1:10">
      <c r="A2454" s="164">
        <v>28975</v>
      </c>
      <c r="B2454" s="154" t="s">
        <v>472</v>
      </c>
      <c r="C2454" s="154">
        <v>3.5449999999999999</v>
      </c>
      <c r="D2454" s="154">
        <v>1.7229999999999999</v>
      </c>
      <c r="E2454" s="154">
        <v>1.5105</v>
      </c>
      <c r="F2454" s="154" t="s">
        <v>472</v>
      </c>
      <c r="G2454" s="154">
        <v>0.77549999999999997</v>
      </c>
      <c r="H2454" s="154" t="s">
        <v>472</v>
      </c>
      <c r="I2454" s="154">
        <v>2.1936100000000001</v>
      </c>
      <c r="J2454" s="154"/>
    </row>
    <row r="2455" spans="1:10">
      <c r="A2455" s="164">
        <v>28976</v>
      </c>
      <c r="B2455" s="154" t="s">
        <v>472</v>
      </c>
      <c r="C2455" s="154" t="s">
        <v>472</v>
      </c>
      <c r="D2455" s="154" t="s">
        <v>472</v>
      </c>
      <c r="E2455" s="154" t="s">
        <v>472</v>
      </c>
      <c r="F2455" s="154" t="s">
        <v>472</v>
      </c>
      <c r="G2455" s="154" t="s">
        <v>472</v>
      </c>
      <c r="H2455" s="154" t="s">
        <v>472</v>
      </c>
      <c r="I2455" s="154" t="s">
        <v>472</v>
      </c>
      <c r="J2455" s="154"/>
    </row>
    <row r="2456" spans="1:10">
      <c r="A2456" s="164">
        <v>28977</v>
      </c>
      <c r="B2456" s="154" t="s">
        <v>472</v>
      </c>
      <c r="C2456" s="154">
        <v>3.5564999999999998</v>
      </c>
      <c r="D2456" s="154">
        <v>1.7206000000000001</v>
      </c>
      <c r="E2456" s="154">
        <v>1.508</v>
      </c>
      <c r="F2456" s="154" t="s">
        <v>472</v>
      </c>
      <c r="G2456" s="154">
        <v>0.76249999999999996</v>
      </c>
      <c r="H2456" s="154" t="s">
        <v>472</v>
      </c>
      <c r="I2456" s="154" t="s">
        <v>472</v>
      </c>
      <c r="J2456" s="154"/>
    </row>
    <row r="2457" spans="1:10">
      <c r="A2457" s="164">
        <v>28978</v>
      </c>
      <c r="B2457" s="154" t="s">
        <v>472</v>
      </c>
      <c r="C2457" s="154">
        <v>3.5765000000000002</v>
      </c>
      <c r="D2457" s="154">
        <v>1.7208000000000001</v>
      </c>
      <c r="E2457" s="154">
        <v>1.5009999999999999</v>
      </c>
      <c r="F2457" s="154" t="s">
        <v>472</v>
      </c>
      <c r="G2457" s="154">
        <v>0.76649999999999996</v>
      </c>
      <c r="H2457" s="154" t="s">
        <v>472</v>
      </c>
      <c r="I2457" s="154">
        <v>2.1906099999999999</v>
      </c>
      <c r="J2457" s="154"/>
    </row>
    <row r="2458" spans="1:10">
      <c r="A2458" s="164">
        <v>28979</v>
      </c>
      <c r="B2458" s="154" t="s">
        <v>472</v>
      </c>
      <c r="C2458" s="154">
        <v>3.5705</v>
      </c>
      <c r="D2458" s="154">
        <v>1.7187999999999999</v>
      </c>
      <c r="E2458" s="154">
        <v>1.5004999999999999</v>
      </c>
      <c r="F2458" s="154" t="s">
        <v>472</v>
      </c>
      <c r="G2458" s="154">
        <v>0.77549999999999997</v>
      </c>
      <c r="H2458" s="154" t="s">
        <v>472</v>
      </c>
      <c r="I2458" s="154">
        <v>2.1907999999999999</v>
      </c>
      <c r="J2458" s="154"/>
    </row>
    <row r="2459" spans="1:10">
      <c r="A2459" s="164">
        <v>28982</v>
      </c>
      <c r="B2459" s="154" t="s">
        <v>472</v>
      </c>
      <c r="C2459" s="154">
        <v>3.5674999999999999</v>
      </c>
      <c r="D2459" s="154">
        <v>1.7145000000000001</v>
      </c>
      <c r="E2459" s="154">
        <v>1.4915</v>
      </c>
      <c r="F2459" s="154" t="s">
        <v>472</v>
      </c>
      <c r="G2459" s="154">
        <v>0.79400000000000004</v>
      </c>
      <c r="H2459" s="154" t="s">
        <v>472</v>
      </c>
      <c r="I2459" s="154">
        <v>2.1886899999999998</v>
      </c>
      <c r="J2459" s="154"/>
    </row>
    <row r="2460" spans="1:10">
      <c r="A2460" s="164">
        <v>28983</v>
      </c>
      <c r="B2460" s="154" t="s">
        <v>472</v>
      </c>
      <c r="C2460" s="154">
        <v>3.5404999999999998</v>
      </c>
      <c r="D2460" s="154">
        <v>1.7090000000000001</v>
      </c>
      <c r="E2460" s="154">
        <v>1.4790000000000001</v>
      </c>
      <c r="F2460" s="154" t="s">
        <v>472</v>
      </c>
      <c r="G2460" s="154">
        <v>0.79749999999999999</v>
      </c>
      <c r="H2460" s="154" t="s">
        <v>472</v>
      </c>
      <c r="I2460" s="154">
        <v>2.1853899999999999</v>
      </c>
      <c r="J2460" s="154"/>
    </row>
    <row r="2461" spans="1:10">
      <c r="A2461" s="164">
        <v>28984</v>
      </c>
      <c r="B2461" s="154" t="s">
        <v>472</v>
      </c>
      <c r="C2461" s="154">
        <v>3.5409999999999999</v>
      </c>
      <c r="D2461" s="154">
        <v>1.7126999999999999</v>
      </c>
      <c r="E2461" s="154">
        <v>1.478</v>
      </c>
      <c r="F2461" s="154" t="s">
        <v>472</v>
      </c>
      <c r="G2461" s="154">
        <v>0.79749999999999999</v>
      </c>
      <c r="H2461" s="154" t="s">
        <v>472</v>
      </c>
      <c r="I2461" s="154">
        <v>2.1856499999999999</v>
      </c>
      <c r="J2461" s="154"/>
    </row>
    <row r="2462" spans="1:10">
      <c r="A2462" s="164">
        <v>28985</v>
      </c>
      <c r="B2462" s="154" t="s">
        <v>472</v>
      </c>
      <c r="C2462" s="154">
        <v>3.4975000000000001</v>
      </c>
      <c r="D2462" s="154">
        <v>1.7145000000000001</v>
      </c>
      <c r="E2462" s="154">
        <v>1.4744999999999999</v>
      </c>
      <c r="F2462" s="154" t="s">
        <v>472</v>
      </c>
      <c r="G2462" s="154">
        <v>0.80249999999999999</v>
      </c>
      <c r="H2462" s="154" t="s">
        <v>472</v>
      </c>
      <c r="I2462" s="154">
        <v>2.1891099999999999</v>
      </c>
      <c r="J2462" s="154"/>
    </row>
    <row r="2463" spans="1:10">
      <c r="A2463" s="164">
        <v>28986</v>
      </c>
      <c r="B2463" s="154" t="s">
        <v>472</v>
      </c>
      <c r="C2463" s="154">
        <v>3.5175000000000001</v>
      </c>
      <c r="D2463" s="154">
        <v>1.7185000000000001</v>
      </c>
      <c r="E2463" s="154">
        <v>1.4809999999999999</v>
      </c>
      <c r="F2463" s="154" t="s">
        <v>472</v>
      </c>
      <c r="G2463" s="154">
        <v>0.79800000000000004</v>
      </c>
      <c r="H2463" s="154" t="s">
        <v>472</v>
      </c>
      <c r="I2463" s="154">
        <v>2.1878000000000002</v>
      </c>
      <c r="J2463" s="154"/>
    </row>
    <row r="2464" spans="1:10">
      <c r="A2464" s="164">
        <v>28989</v>
      </c>
      <c r="B2464" s="154" t="s">
        <v>472</v>
      </c>
      <c r="C2464" s="154">
        <v>3.5105</v>
      </c>
      <c r="D2464" s="154">
        <v>1.7166999999999999</v>
      </c>
      <c r="E2464" s="154">
        <v>1.4775</v>
      </c>
      <c r="F2464" s="154" t="s">
        <v>472</v>
      </c>
      <c r="G2464" s="154">
        <v>0.80449999999999999</v>
      </c>
      <c r="H2464" s="154" t="s">
        <v>472</v>
      </c>
      <c r="I2464" s="154">
        <v>2.1909200000000002</v>
      </c>
      <c r="J2464" s="154"/>
    </row>
    <row r="2465" spans="1:10">
      <c r="A2465" s="164">
        <v>28990</v>
      </c>
      <c r="B2465" s="154" t="s">
        <v>472</v>
      </c>
      <c r="C2465" s="154">
        <v>3.5270000000000001</v>
      </c>
      <c r="D2465" s="154">
        <v>1.7233000000000001</v>
      </c>
      <c r="E2465" s="154">
        <v>1.4835</v>
      </c>
      <c r="F2465" s="154" t="s">
        <v>472</v>
      </c>
      <c r="G2465" s="154">
        <v>0.80649999999999999</v>
      </c>
      <c r="H2465" s="154" t="s">
        <v>472</v>
      </c>
      <c r="I2465" s="154">
        <v>2.1957599999999999</v>
      </c>
      <c r="J2465" s="154"/>
    </row>
    <row r="2466" spans="1:10">
      <c r="A2466" s="164">
        <v>28991</v>
      </c>
      <c r="B2466" s="154" t="s">
        <v>472</v>
      </c>
      <c r="C2466" s="154">
        <v>3.56</v>
      </c>
      <c r="D2466" s="154">
        <v>1.7265000000000001</v>
      </c>
      <c r="E2466" s="154">
        <v>1.4884999999999999</v>
      </c>
      <c r="F2466" s="154" t="s">
        <v>472</v>
      </c>
      <c r="G2466" s="154">
        <v>0.80449999999999999</v>
      </c>
      <c r="H2466" s="154" t="s">
        <v>472</v>
      </c>
      <c r="I2466" s="154">
        <v>2.1978800000000001</v>
      </c>
      <c r="J2466" s="154"/>
    </row>
    <row r="2467" spans="1:10">
      <c r="A2467" s="164">
        <v>28992</v>
      </c>
      <c r="B2467" s="154" t="s">
        <v>472</v>
      </c>
      <c r="C2467" s="154">
        <v>3.5564999999999998</v>
      </c>
      <c r="D2467" s="154">
        <v>1.7265000000000001</v>
      </c>
      <c r="E2467" s="154">
        <v>1.4924999999999999</v>
      </c>
      <c r="F2467" s="154" t="s">
        <v>472</v>
      </c>
      <c r="G2467" s="154">
        <v>0.80200000000000005</v>
      </c>
      <c r="H2467" s="154" t="s">
        <v>472</v>
      </c>
      <c r="I2467" s="154">
        <v>2.1974999999999998</v>
      </c>
      <c r="J2467" s="154"/>
    </row>
    <row r="2468" spans="1:10">
      <c r="A2468" s="164">
        <v>28993</v>
      </c>
      <c r="B2468" s="154" t="s">
        <v>472</v>
      </c>
      <c r="C2468" s="154">
        <v>3.569</v>
      </c>
      <c r="D2468" s="154">
        <v>1.7355</v>
      </c>
      <c r="E2468" s="154">
        <v>1.5030000000000001</v>
      </c>
      <c r="F2468" s="154" t="s">
        <v>472</v>
      </c>
      <c r="G2468" s="154">
        <v>0.79649999999999999</v>
      </c>
      <c r="H2468" s="154" t="s">
        <v>472</v>
      </c>
      <c r="I2468" s="154">
        <v>2.2082799999999998</v>
      </c>
      <c r="J2468" s="154"/>
    </row>
    <row r="2469" spans="1:10">
      <c r="A2469" s="164">
        <v>28996</v>
      </c>
      <c r="B2469" s="154" t="s">
        <v>472</v>
      </c>
      <c r="C2469" s="154">
        <v>3.5579999999999998</v>
      </c>
      <c r="D2469" s="154">
        <v>1.7429999999999999</v>
      </c>
      <c r="E2469" s="154">
        <v>1.5044999999999999</v>
      </c>
      <c r="F2469" s="154" t="s">
        <v>472</v>
      </c>
      <c r="G2469" s="154">
        <v>0.79400000000000004</v>
      </c>
      <c r="H2469" s="154" t="s">
        <v>472</v>
      </c>
      <c r="I2469" s="154">
        <v>2.2055400000000001</v>
      </c>
      <c r="J2469" s="154"/>
    </row>
    <row r="2470" spans="1:10">
      <c r="A2470" s="164">
        <v>28997</v>
      </c>
      <c r="B2470" s="154" t="s">
        <v>472</v>
      </c>
      <c r="C2470" s="154">
        <v>3.54</v>
      </c>
      <c r="D2470" s="154">
        <v>1.7364999999999999</v>
      </c>
      <c r="E2470" s="154">
        <v>1.4995000000000001</v>
      </c>
      <c r="F2470" s="154" t="s">
        <v>472</v>
      </c>
      <c r="G2470" s="154">
        <v>0.79300000000000004</v>
      </c>
      <c r="H2470" s="154" t="s">
        <v>472</v>
      </c>
      <c r="I2470" s="154">
        <v>2.1989000000000001</v>
      </c>
      <c r="J2470" s="154"/>
    </row>
    <row r="2471" spans="1:10">
      <c r="A2471" s="164">
        <v>28998</v>
      </c>
      <c r="B2471" s="154" t="s">
        <v>472</v>
      </c>
      <c r="C2471" s="154">
        <v>3.5644999999999998</v>
      </c>
      <c r="D2471" s="154">
        <v>1.7415</v>
      </c>
      <c r="E2471" s="154">
        <v>1.502</v>
      </c>
      <c r="F2471" s="154" t="s">
        <v>472</v>
      </c>
      <c r="G2471" s="154">
        <v>0.79</v>
      </c>
      <c r="H2471" s="154" t="s">
        <v>472</v>
      </c>
      <c r="I2471" s="154">
        <v>2.20167</v>
      </c>
      <c r="J2471" s="154"/>
    </row>
    <row r="2472" spans="1:10">
      <c r="A2472" s="164">
        <v>28999</v>
      </c>
      <c r="B2472" s="154" t="s">
        <v>472</v>
      </c>
      <c r="C2472" s="154" t="s">
        <v>472</v>
      </c>
      <c r="D2472" s="154" t="s">
        <v>472</v>
      </c>
      <c r="E2472" s="154" t="s">
        <v>472</v>
      </c>
      <c r="F2472" s="154" t="s">
        <v>472</v>
      </c>
      <c r="G2472" s="154" t="s">
        <v>472</v>
      </c>
      <c r="H2472" s="154" t="s">
        <v>472</v>
      </c>
      <c r="I2472" s="154" t="s">
        <v>472</v>
      </c>
      <c r="J2472" s="154"/>
    </row>
    <row r="2473" spans="1:10">
      <c r="A2473" s="164">
        <v>29000</v>
      </c>
      <c r="B2473" s="154" t="s">
        <v>472</v>
      </c>
      <c r="C2473" s="154">
        <v>3.5575000000000001</v>
      </c>
      <c r="D2473" s="154">
        <v>1.7349999999999999</v>
      </c>
      <c r="E2473" s="154">
        <v>1.5004999999999999</v>
      </c>
      <c r="F2473" s="154" t="s">
        <v>472</v>
      </c>
      <c r="G2473" s="154">
        <v>0.79</v>
      </c>
      <c r="H2473" s="154" t="s">
        <v>472</v>
      </c>
      <c r="I2473" s="154">
        <v>2.19903</v>
      </c>
      <c r="J2473" s="154"/>
    </row>
    <row r="2474" spans="1:10">
      <c r="A2474" s="164">
        <v>29003</v>
      </c>
      <c r="B2474" s="154" t="s">
        <v>472</v>
      </c>
      <c r="C2474" s="154">
        <v>3.5655000000000001</v>
      </c>
      <c r="D2474" s="154">
        <v>1.7385000000000002</v>
      </c>
      <c r="E2474" s="154">
        <v>1.4984999999999999</v>
      </c>
      <c r="F2474" s="154" t="s">
        <v>472</v>
      </c>
      <c r="G2474" s="154">
        <v>0.78849999999999998</v>
      </c>
      <c r="H2474" s="154" t="s">
        <v>472</v>
      </c>
      <c r="I2474" s="154" t="s">
        <v>472</v>
      </c>
      <c r="J2474" s="154"/>
    </row>
    <row r="2475" spans="1:10">
      <c r="A2475" s="164">
        <v>29004</v>
      </c>
      <c r="B2475" s="154" t="s">
        <v>472</v>
      </c>
      <c r="C2475" s="154">
        <v>3.5674999999999999</v>
      </c>
      <c r="D2475" s="154">
        <v>1.7385000000000002</v>
      </c>
      <c r="E2475" s="154">
        <v>1.5034999999999998</v>
      </c>
      <c r="F2475" s="154" t="s">
        <v>472</v>
      </c>
      <c r="G2475" s="154">
        <v>0.78549999999999998</v>
      </c>
      <c r="H2475" s="154" t="s">
        <v>472</v>
      </c>
      <c r="I2475" s="154">
        <v>2.1993999999999998</v>
      </c>
      <c r="J2475" s="154"/>
    </row>
    <row r="2476" spans="1:10">
      <c r="A2476" s="164">
        <v>29005</v>
      </c>
      <c r="B2476" s="154" t="s">
        <v>472</v>
      </c>
      <c r="C2476" s="154">
        <v>3.5819999999999999</v>
      </c>
      <c r="D2476" s="154">
        <v>1.74</v>
      </c>
      <c r="E2476" s="154">
        <v>1.5</v>
      </c>
      <c r="F2476" s="154" t="s">
        <v>472</v>
      </c>
      <c r="G2476" s="154">
        <v>0.78449999999999998</v>
      </c>
      <c r="H2476" s="154" t="s">
        <v>472</v>
      </c>
      <c r="I2476" s="154">
        <v>2.2012</v>
      </c>
      <c r="J2476" s="154"/>
    </row>
    <row r="2477" spans="1:10">
      <c r="A2477" s="164">
        <v>29006</v>
      </c>
      <c r="B2477" s="154" t="s">
        <v>472</v>
      </c>
      <c r="C2477" s="154">
        <v>3.5579999999999998</v>
      </c>
      <c r="D2477" s="154">
        <v>1.7225000000000001</v>
      </c>
      <c r="E2477" s="154">
        <v>1.4835</v>
      </c>
      <c r="F2477" s="154" t="s">
        <v>472</v>
      </c>
      <c r="G2477" s="154">
        <v>0.78249999999999997</v>
      </c>
      <c r="H2477" s="154" t="s">
        <v>472</v>
      </c>
      <c r="I2477" s="154">
        <v>2.1927099999999999</v>
      </c>
      <c r="J2477" s="154"/>
    </row>
    <row r="2478" spans="1:10">
      <c r="A2478" s="164">
        <v>29007</v>
      </c>
      <c r="B2478" s="154" t="s">
        <v>472</v>
      </c>
      <c r="C2478" s="154">
        <v>3.5949999999999998</v>
      </c>
      <c r="D2478" s="154">
        <v>1.7335</v>
      </c>
      <c r="E2478" s="154">
        <v>1.4929999999999999</v>
      </c>
      <c r="F2478" s="154" t="s">
        <v>472</v>
      </c>
      <c r="G2478" s="154">
        <v>0.78349999999999997</v>
      </c>
      <c r="H2478" s="154" t="s">
        <v>472</v>
      </c>
      <c r="I2478" s="154">
        <v>2.1955499999999999</v>
      </c>
      <c r="J2478" s="154"/>
    </row>
    <row r="2479" spans="1:10">
      <c r="A2479" s="164">
        <v>29010</v>
      </c>
      <c r="B2479" s="154" t="s">
        <v>472</v>
      </c>
      <c r="C2479" s="154" t="s">
        <v>472</v>
      </c>
      <c r="D2479" s="154" t="s">
        <v>472</v>
      </c>
      <c r="E2479" s="154" t="s">
        <v>472</v>
      </c>
      <c r="F2479" s="154" t="s">
        <v>472</v>
      </c>
      <c r="G2479" s="154" t="s">
        <v>472</v>
      </c>
      <c r="H2479" s="154" t="s">
        <v>472</v>
      </c>
      <c r="I2479" s="154" t="s">
        <v>472</v>
      </c>
      <c r="J2479" s="154"/>
    </row>
    <row r="2480" spans="1:10">
      <c r="A2480" s="164">
        <v>29011</v>
      </c>
      <c r="B2480" s="154" t="s">
        <v>472</v>
      </c>
      <c r="C2480" s="154">
        <v>3.5895000000000001</v>
      </c>
      <c r="D2480" s="154">
        <v>1.7265000000000001</v>
      </c>
      <c r="E2480" s="154">
        <v>1.4685000000000001</v>
      </c>
      <c r="F2480" s="154" t="s">
        <v>472</v>
      </c>
      <c r="G2480" s="154">
        <v>0.78700000000000003</v>
      </c>
      <c r="H2480" s="154" t="s">
        <v>472</v>
      </c>
      <c r="I2480" s="154">
        <v>2.1921200000000001</v>
      </c>
      <c r="J2480" s="154"/>
    </row>
    <row r="2481" spans="1:10">
      <c r="A2481" s="164">
        <v>29012</v>
      </c>
      <c r="B2481" s="154" t="s">
        <v>472</v>
      </c>
      <c r="C2481" s="154">
        <v>3.6080000000000001</v>
      </c>
      <c r="D2481" s="154">
        <v>1.7362</v>
      </c>
      <c r="E2481" s="154">
        <v>1.4795</v>
      </c>
      <c r="F2481" s="154" t="s">
        <v>472</v>
      </c>
      <c r="G2481" s="154">
        <v>0.78649999999999998</v>
      </c>
      <c r="H2481" s="154" t="s">
        <v>472</v>
      </c>
      <c r="I2481" s="154">
        <v>2.19835</v>
      </c>
      <c r="J2481" s="154"/>
    </row>
    <row r="2482" spans="1:10">
      <c r="A2482" s="164">
        <v>29013</v>
      </c>
      <c r="B2482" s="154" t="s">
        <v>472</v>
      </c>
      <c r="C2482" s="154">
        <v>3.5869999999999997</v>
      </c>
      <c r="D2482" s="154">
        <v>1.7338</v>
      </c>
      <c r="E2482" s="154">
        <v>1.4724999999999999</v>
      </c>
      <c r="F2482" s="154" t="s">
        <v>472</v>
      </c>
      <c r="G2482" s="154">
        <v>0.78749999999999998</v>
      </c>
      <c r="H2482" s="154" t="s">
        <v>472</v>
      </c>
      <c r="I2482" s="154">
        <v>2.1973199999999999</v>
      </c>
      <c r="J2482" s="154"/>
    </row>
    <row r="2483" spans="1:10">
      <c r="A2483" s="164">
        <v>29014</v>
      </c>
      <c r="B2483" s="154" t="s">
        <v>472</v>
      </c>
      <c r="C2483" s="154">
        <v>3.5794999999999999</v>
      </c>
      <c r="D2483" s="154">
        <v>1.7314000000000001</v>
      </c>
      <c r="E2483" s="154">
        <v>1.4729999999999999</v>
      </c>
      <c r="F2483" s="154" t="s">
        <v>472</v>
      </c>
      <c r="G2483" s="154">
        <v>0.78700000000000003</v>
      </c>
      <c r="H2483" s="154" t="s">
        <v>472</v>
      </c>
      <c r="I2483" s="154">
        <v>2.1921200000000001</v>
      </c>
      <c r="J2483" s="154"/>
    </row>
    <row r="2484" spans="1:10">
      <c r="A2484" s="164">
        <v>29017</v>
      </c>
      <c r="B2484" s="154" t="s">
        <v>472</v>
      </c>
      <c r="C2484" s="154">
        <v>3.5674999999999999</v>
      </c>
      <c r="D2484" s="154">
        <v>1.7288000000000001</v>
      </c>
      <c r="E2484" s="154">
        <v>1.4695</v>
      </c>
      <c r="F2484" s="154" t="s">
        <v>472</v>
      </c>
      <c r="G2484" s="154">
        <v>0.78949999999999998</v>
      </c>
      <c r="H2484" s="154" t="s">
        <v>472</v>
      </c>
      <c r="I2484" s="154">
        <v>2.19679</v>
      </c>
      <c r="J2484" s="154"/>
    </row>
    <row r="2485" spans="1:10">
      <c r="A2485" s="164">
        <v>29018</v>
      </c>
      <c r="B2485" s="154" t="s">
        <v>472</v>
      </c>
      <c r="C2485" s="154">
        <v>3.5874999999999999</v>
      </c>
      <c r="D2485" s="154">
        <v>1.7342</v>
      </c>
      <c r="E2485" s="154">
        <v>1.4750000000000001</v>
      </c>
      <c r="F2485" s="154" t="s">
        <v>472</v>
      </c>
      <c r="G2485" s="154">
        <v>0.78949999999999998</v>
      </c>
      <c r="H2485" s="154" t="s">
        <v>472</v>
      </c>
      <c r="I2485" s="154">
        <v>2.1992599999999998</v>
      </c>
      <c r="J2485" s="154"/>
    </row>
    <row r="2486" spans="1:10">
      <c r="A2486" s="164">
        <v>29019</v>
      </c>
      <c r="B2486" s="154" t="s">
        <v>472</v>
      </c>
      <c r="C2486" s="154">
        <v>3.6284999999999998</v>
      </c>
      <c r="D2486" s="154">
        <v>1.7316</v>
      </c>
      <c r="E2486" s="154">
        <v>1.4750000000000001</v>
      </c>
      <c r="F2486" s="154" t="s">
        <v>472</v>
      </c>
      <c r="G2486" s="154">
        <v>0.78800000000000003</v>
      </c>
      <c r="H2486" s="154" t="s">
        <v>472</v>
      </c>
      <c r="I2486" s="154">
        <v>2.19685</v>
      </c>
      <c r="J2486" s="154"/>
    </row>
    <row r="2487" spans="1:10">
      <c r="A2487" s="164">
        <v>29020</v>
      </c>
      <c r="B2487" s="154" t="s">
        <v>472</v>
      </c>
      <c r="C2487" s="154">
        <v>3.6385000000000001</v>
      </c>
      <c r="D2487" s="154">
        <v>1.7290999999999999</v>
      </c>
      <c r="E2487" s="154">
        <v>1.4744999999999999</v>
      </c>
      <c r="F2487" s="154" t="s">
        <v>472</v>
      </c>
      <c r="G2487" s="154">
        <v>0.78500000000000003</v>
      </c>
      <c r="H2487" s="154" t="s">
        <v>472</v>
      </c>
      <c r="I2487" s="154">
        <v>2.19381</v>
      </c>
      <c r="J2487" s="154"/>
    </row>
    <row r="2488" spans="1:10">
      <c r="A2488" s="164">
        <v>29021</v>
      </c>
      <c r="B2488" s="154" t="s">
        <v>472</v>
      </c>
      <c r="C2488" s="154">
        <v>3.6080000000000001</v>
      </c>
      <c r="D2488" s="154">
        <v>1.7189999999999999</v>
      </c>
      <c r="E2488" s="154">
        <v>1.47</v>
      </c>
      <c r="F2488" s="154" t="s">
        <v>472</v>
      </c>
      <c r="G2488" s="154">
        <v>0.78249999999999997</v>
      </c>
      <c r="H2488" s="154" t="s">
        <v>472</v>
      </c>
      <c r="I2488" s="154">
        <v>2.1820300000000001</v>
      </c>
      <c r="J2488" s="154"/>
    </row>
    <row r="2489" spans="1:10">
      <c r="A2489" s="164">
        <v>29024</v>
      </c>
      <c r="B2489" s="154" t="s">
        <v>472</v>
      </c>
      <c r="C2489" s="154">
        <v>3.5874999999999999</v>
      </c>
      <c r="D2489" s="154">
        <v>1.7055</v>
      </c>
      <c r="E2489" s="154">
        <v>1.4550000000000001</v>
      </c>
      <c r="F2489" s="154" t="s">
        <v>472</v>
      </c>
      <c r="G2489" s="154">
        <v>0.77649999999999997</v>
      </c>
      <c r="H2489" s="154" t="s">
        <v>472</v>
      </c>
      <c r="I2489" s="154">
        <v>2.1795399999999998</v>
      </c>
      <c r="J2489" s="154"/>
    </row>
    <row r="2490" spans="1:10">
      <c r="A2490" s="164">
        <v>29025</v>
      </c>
      <c r="B2490" s="154" t="s">
        <v>472</v>
      </c>
      <c r="C2490" s="154">
        <v>3.5735000000000001</v>
      </c>
      <c r="D2490" s="154">
        <v>1.6979</v>
      </c>
      <c r="E2490" s="154">
        <v>1.444</v>
      </c>
      <c r="F2490" s="154" t="s">
        <v>472</v>
      </c>
      <c r="G2490" s="154">
        <v>0.77349999999999997</v>
      </c>
      <c r="H2490" s="154" t="s">
        <v>472</v>
      </c>
      <c r="I2490" s="154">
        <v>2.16262</v>
      </c>
      <c r="J2490" s="154"/>
    </row>
    <row r="2491" spans="1:10">
      <c r="A2491" s="164">
        <v>29026</v>
      </c>
      <c r="B2491" s="154" t="s">
        <v>472</v>
      </c>
      <c r="C2491" s="154">
        <v>3.5575000000000001</v>
      </c>
      <c r="D2491" s="154">
        <v>1.6726999999999999</v>
      </c>
      <c r="E2491" s="154">
        <v>1.4215</v>
      </c>
      <c r="F2491" s="154" t="s">
        <v>472</v>
      </c>
      <c r="G2491" s="154">
        <v>0.76649999999999996</v>
      </c>
      <c r="H2491" s="154" t="s">
        <v>472</v>
      </c>
      <c r="I2491" s="154">
        <v>2.1484299999999998</v>
      </c>
      <c r="J2491" s="154"/>
    </row>
    <row r="2492" spans="1:10">
      <c r="A2492" s="164">
        <v>29027</v>
      </c>
      <c r="B2492" s="154" t="s">
        <v>472</v>
      </c>
      <c r="C2492" s="154">
        <v>3.577</v>
      </c>
      <c r="D2492" s="154">
        <v>1.6741999999999999</v>
      </c>
      <c r="E2492" s="154">
        <v>1.4219999999999999</v>
      </c>
      <c r="F2492" s="154" t="s">
        <v>472</v>
      </c>
      <c r="G2492" s="154">
        <v>0.76500000000000001</v>
      </c>
      <c r="H2492" s="154" t="s">
        <v>472</v>
      </c>
      <c r="I2492" s="154">
        <v>2.1461100000000002</v>
      </c>
      <c r="J2492" s="154"/>
    </row>
    <row r="2493" spans="1:10">
      <c r="A2493" s="164">
        <v>29028</v>
      </c>
      <c r="B2493" s="154" t="s">
        <v>472</v>
      </c>
      <c r="C2493" s="154">
        <v>3.528</v>
      </c>
      <c r="D2493" s="154">
        <v>1.6447000000000001</v>
      </c>
      <c r="E2493" s="154">
        <v>1.3985000000000001</v>
      </c>
      <c r="F2493" s="154" t="s">
        <v>472</v>
      </c>
      <c r="G2493" s="154">
        <v>0.75549999999999995</v>
      </c>
      <c r="H2493" s="154" t="s">
        <v>472</v>
      </c>
      <c r="I2493" s="154">
        <v>2.1210399999999998</v>
      </c>
      <c r="J2493" s="154"/>
    </row>
    <row r="2494" spans="1:10">
      <c r="A2494" s="164">
        <v>29031</v>
      </c>
      <c r="B2494" s="154" t="s">
        <v>472</v>
      </c>
      <c r="C2494" s="154">
        <v>3.5455000000000001</v>
      </c>
      <c r="D2494" s="154">
        <v>1.6396999999999999</v>
      </c>
      <c r="E2494" s="154">
        <v>1.4005000000000001</v>
      </c>
      <c r="F2494" s="154" t="s">
        <v>472</v>
      </c>
      <c r="G2494" s="154">
        <v>0.76600000000000001</v>
      </c>
      <c r="H2494" s="154" t="s">
        <v>472</v>
      </c>
      <c r="I2494" s="154">
        <v>2.1210499999999999</v>
      </c>
      <c r="J2494" s="154"/>
    </row>
    <row r="2495" spans="1:10">
      <c r="A2495" s="164">
        <v>29032</v>
      </c>
      <c r="B2495" s="154" t="s">
        <v>472</v>
      </c>
      <c r="C2495" s="154">
        <v>3.5859999999999999</v>
      </c>
      <c r="D2495" s="154">
        <v>1.6572</v>
      </c>
      <c r="E2495" s="154">
        <v>1.42</v>
      </c>
      <c r="F2495" s="154" t="s">
        <v>472</v>
      </c>
      <c r="G2495" s="154">
        <v>0.77</v>
      </c>
      <c r="H2495" s="154" t="s">
        <v>472</v>
      </c>
      <c r="I2495" s="154">
        <v>2.1502599999999998</v>
      </c>
      <c r="J2495" s="154"/>
    </row>
    <row r="2496" spans="1:10">
      <c r="A2496" s="164">
        <v>29033</v>
      </c>
      <c r="B2496" s="154" t="s">
        <v>472</v>
      </c>
      <c r="C2496" s="154">
        <v>3.5819999999999999</v>
      </c>
      <c r="D2496" s="154">
        <v>1.6623000000000001</v>
      </c>
      <c r="E2496" s="154">
        <v>1.429</v>
      </c>
      <c r="F2496" s="154" t="s">
        <v>472</v>
      </c>
      <c r="G2496" s="154">
        <v>0.77049999999999996</v>
      </c>
      <c r="H2496" s="154" t="s">
        <v>472</v>
      </c>
      <c r="I2496" s="154">
        <v>2.1470799999999999</v>
      </c>
      <c r="J2496" s="154"/>
    </row>
    <row r="2497" spans="1:10">
      <c r="A2497" s="164">
        <v>29034</v>
      </c>
      <c r="B2497" s="154" t="s">
        <v>472</v>
      </c>
      <c r="C2497" s="154">
        <v>3.5975000000000001</v>
      </c>
      <c r="D2497" s="154">
        <v>1.6595</v>
      </c>
      <c r="E2497" s="154">
        <v>1.4224999999999999</v>
      </c>
      <c r="F2497" s="154" t="s">
        <v>472</v>
      </c>
      <c r="G2497" s="154">
        <v>0.76649999999999996</v>
      </c>
      <c r="H2497" s="154" t="s">
        <v>472</v>
      </c>
      <c r="I2497" s="154">
        <v>2.1473599999999999</v>
      </c>
      <c r="J2497" s="154"/>
    </row>
    <row r="2498" spans="1:10">
      <c r="A2498" s="164">
        <v>29035</v>
      </c>
      <c r="B2498" s="154" t="s">
        <v>472</v>
      </c>
      <c r="C2498" s="154">
        <v>3.601</v>
      </c>
      <c r="D2498" s="154">
        <v>1.6612</v>
      </c>
      <c r="E2498" s="154">
        <v>1.4219999999999999</v>
      </c>
      <c r="F2498" s="154" t="s">
        <v>472</v>
      </c>
      <c r="G2498" s="154">
        <v>0.76449999999999996</v>
      </c>
      <c r="H2498" s="154" t="s">
        <v>472</v>
      </c>
      <c r="I2498" s="154">
        <v>2.1473599999999999</v>
      </c>
      <c r="J2498" s="154"/>
    </row>
    <row r="2499" spans="1:10">
      <c r="A2499" s="164">
        <v>29038</v>
      </c>
      <c r="B2499" s="154" t="s">
        <v>472</v>
      </c>
      <c r="C2499" s="154">
        <v>3.6185</v>
      </c>
      <c r="D2499" s="154">
        <v>1.655</v>
      </c>
      <c r="E2499" s="154">
        <v>1.415</v>
      </c>
      <c r="F2499" s="154" t="s">
        <v>472</v>
      </c>
      <c r="G2499" s="154">
        <v>0.75949999999999995</v>
      </c>
      <c r="H2499" s="154" t="s">
        <v>472</v>
      </c>
      <c r="I2499" s="154">
        <v>2.1408300000000002</v>
      </c>
      <c r="J2499" s="154"/>
    </row>
    <row r="2500" spans="1:10">
      <c r="A2500" s="164">
        <v>29039</v>
      </c>
      <c r="B2500" s="154" t="s">
        <v>472</v>
      </c>
      <c r="C2500" s="154">
        <v>3.63</v>
      </c>
      <c r="D2500" s="154">
        <v>1.6595</v>
      </c>
      <c r="E2500" s="154">
        <v>1.419</v>
      </c>
      <c r="F2500" s="154" t="s">
        <v>472</v>
      </c>
      <c r="G2500" s="154">
        <v>0.75849999999999995</v>
      </c>
      <c r="H2500" s="154" t="s">
        <v>472</v>
      </c>
      <c r="I2500" s="154">
        <v>2.14588</v>
      </c>
      <c r="J2500" s="154"/>
    </row>
    <row r="2501" spans="1:10">
      <c r="A2501" s="164">
        <v>29040</v>
      </c>
      <c r="B2501" s="154" t="s">
        <v>472</v>
      </c>
      <c r="C2501" s="154">
        <v>3.6755</v>
      </c>
      <c r="D2501" s="154">
        <v>1.6505000000000001</v>
      </c>
      <c r="E2501" s="154">
        <v>1.419</v>
      </c>
      <c r="F2501" s="154" t="s">
        <v>472</v>
      </c>
      <c r="G2501" s="154">
        <v>0.76049999999999995</v>
      </c>
      <c r="H2501" s="154" t="s">
        <v>472</v>
      </c>
      <c r="I2501" s="154" t="s">
        <v>472</v>
      </c>
      <c r="J2501" s="154"/>
    </row>
    <row r="2502" spans="1:10">
      <c r="A2502" s="164">
        <v>29041</v>
      </c>
      <c r="B2502" s="154" t="s">
        <v>472</v>
      </c>
      <c r="C2502" s="154">
        <v>3.6945000000000001</v>
      </c>
      <c r="D2502" s="154">
        <v>1.6435</v>
      </c>
      <c r="E2502" s="154">
        <v>1.4115</v>
      </c>
      <c r="F2502" s="154" t="s">
        <v>472</v>
      </c>
      <c r="G2502" s="154">
        <v>0.76200000000000001</v>
      </c>
      <c r="H2502" s="154" t="s">
        <v>472</v>
      </c>
      <c r="I2502" s="154">
        <v>2.1412399999999998</v>
      </c>
      <c r="J2502" s="154"/>
    </row>
    <row r="2503" spans="1:10">
      <c r="A2503" s="164">
        <v>29042</v>
      </c>
      <c r="B2503" s="154" t="s">
        <v>472</v>
      </c>
      <c r="C2503" s="154">
        <v>3.6755</v>
      </c>
      <c r="D2503" s="154">
        <v>1.6497000000000002</v>
      </c>
      <c r="E2503" s="154">
        <v>1.42</v>
      </c>
      <c r="F2503" s="154" t="s">
        <v>472</v>
      </c>
      <c r="G2503" s="154">
        <v>0.76</v>
      </c>
      <c r="H2503" s="154" t="s">
        <v>472</v>
      </c>
      <c r="I2503" s="154">
        <v>2.1449699999999998</v>
      </c>
      <c r="J2503" s="154"/>
    </row>
    <row r="2504" spans="1:10">
      <c r="A2504" s="164">
        <v>29045</v>
      </c>
      <c r="B2504" s="154" t="s">
        <v>472</v>
      </c>
      <c r="C2504" s="154">
        <v>3.66</v>
      </c>
      <c r="D2504" s="154">
        <v>1.6608000000000001</v>
      </c>
      <c r="E2504" s="154">
        <v>1.4325000000000001</v>
      </c>
      <c r="F2504" s="154" t="s">
        <v>472</v>
      </c>
      <c r="G2504" s="154">
        <v>0.76349999999999996</v>
      </c>
      <c r="H2504" s="154" t="s">
        <v>472</v>
      </c>
      <c r="I2504" s="154">
        <v>2.1524100000000002</v>
      </c>
      <c r="J2504" s="154"/>
    </row>
    <row r="2505" spans="1:10">
      <c r="A2505" s="164">
        <v>29046</v>
      </c>
      <c r="B2505" s="154" t="s">
        <v>472</v>
      </c>
      <c r="C2505" s="154">
        <v>3.6835</v>
      </c>
      <c r="D2505" s="154">
        <v>1.6635</v>
      </c>
      <c r="E2505" s="154">
        <v>1.4375</v>
      </c>
      <c r="F2505" s="154" t="s">
        <v>472</v>
      </c>
      <c r="G2505" s="154">
        <v>0.76449999999999996</v>
      </c>
      <c r="H2505" s="154" t="s">
        <v>472</v>
      </c>
      <c r="I2505" s="154">
        <v>2.1565099999999999</v>
      </c>
      <c r="J2505" s="154"/>
    </row>
    <row r="2506" spans="1:10">
      <c r="A2506" s="164">
        <v>29047</v>
      </c>
      <c r="B2506" s="154" t="s">
        <v>472</v>
      </c>
      <c r="C2506" s="154">
        <v>3.6930000000000001</v>
      </c>
      <c r="D2506" s="154">
        <v>1.6528</v>
      </c>
      <c r="E2506" s="154">
        <v>1.4239999999999999</v>
      </c>
      <c r="F2506" s="154" t="s">
        <v>472</v>
      </c>
      <c r="G2506" s="154">
        <v>0.75949999999999995</v>
      </c>
      <c r="H2506" s="154" t="s">
        <v>472</v>
      </c>
      <c r="I2506" s="154">
        <v>2.15</v>
      </c>
      <c r="J2506" s="154"/>
    </row>
    <row r="2507" spans="1:10">
      <c r="A2507" s="164">
        <v>29048</v>
      </c>
      <c r="B2507" s="154" t="s">
        <v>472</v>
      </c>
      <c r="C2507" s="154">
        <v>3.6930000000000001</v>
      </c>
      <c r="D2507" s="154">
        <v>1.6545000000000001</v>
      </c>
      <c r="E2507" s="154">
        <v>1.427</v>
      </c>
      <c r="F2507" s="154" t="s">
        <v>472</v>
      </c>
      <c r="G2507" s="154">
        <v>0.76149999999999995</v>
      </c>
      <c r="H2507" s="154" t="s">
        <v>472</v>
      </c>
      <c r="I2507" s="154">
        <v>2.1516500000000001</v>
      </c>
      <c r="J2507" s="154"/>
    </row>
    <row r="2508" spans="1:10">
      <c r="A2508" s="164">
        <v>29049</v>
      </c>
      <c r="B2508" s="154" t="s">
        <v>472</v>
      </c>
      <c r="C2508" s="154">
        <v>3.6964999999999999</v>
      </c>
      <c r="D2508" s="154">
        <v>1.6600000000000001</v>
      </c>
      <c r="E2508" s="154">
        <v>1.431</v>
      </c>
      <c r="F2508" s="154" t="s">
        <v>472</v>
      </c>
      <c r="G2508" s="154">
        <v>0.76149999999999995</v>
      </c>
      <c r="H2508" s="154" t="s">
        <v>472</v>
      </c>
      <c r="I2508" s="154">
        <v>2.1568399999999999</v>
      </c>
      <c r="J2508" s="154"/>
    </row>
    <row r="2509" spans="1:10">
      <c r="A2509" s="164">
        <v>29052</v>
      </c>
      <c r="B2509" s="154" t="s">
        <v>472</v>
      </c>
      <c r="C2509" s="154">
        <v>3.6814999999999998</v>
      </c>
      <c r="D2509" s="154">
        <v>1.6487000000000001</v>
      </c>
      <c r="E2509" s="154">
        <v>1.4195</v>
      </c>
      <c r="F2509" s="154" t="s">
        <v>472</v>
      </c>
      <c r="G2509" s="154">
        <v>0.75800000000000001</v>
      </c>
      <c r="H2509" s="154" t="s">
        <v>472</v>
      </c>
      <c r="I2509" s="154">
        <v>2.14608</v>
      </c>
      <c r="J2509" s="154"/>
    </row>
    <row r="2510" spans="1:10">
      <c r="A2510" s="164">
        <v>29053</v>
      </c>
      <c r="B2510" s="154" t="s">
        <v>472</v>
      </c>
      <c r="C2510" s="154">
        <v>3.6865000000000001</v>
      </c>
      <c r="D2510" s="154">
        <v>1.6327</v>
      </c>
      <c r="E2510" s="154">
        <v>1.41</v>
      </c>
      <c r="F2510" s="154" t="s">
        <v>472</v>
      </c>
      <c r="G2510" s="154">
        <v>0.75349999999999995</v>
      </c>
      <c r="H2510" s="154" t="s">
        <v>472</v>
      </c>
      <c r="I2510" s="154">
        <v>2.13469</v>
      </c>
      <c r="J2510" s="154"/>
    </row>
    <row r="2511" spans="1:10">
      <c r="A2511" s="164">
        <v>29054</v>
      </c>
      <c r="B2511" s="154" t="s">
        <v>472</v>
      </c>
      <c r="C2511" s="154">
        <v>3.7155</v>
      </c>
      <c r="D2511" s="154">
        <v>1.6194999999999999</v>
      </c>
      <c r="E2511" s="154">
        <v>1.3965000000000001</v>
      </c>
      <c r="F2511" s="154" t="s">
        <v>472</v>
      </c>
      <c r="G2511" s="154">
        <v>0.75749999999999995</v>
      </c>
      <c r="H2511" s="154" t="s">
        <v>472</v>
      </c>
      <c r="I2511" s="154">
        <v>2.1287400000000001</v>
      </c>
      <c r="J2511" s="154"/>
    </row>
    <row r="2512" spans="1:10">
      <c r="A2512" s="164">
        <v>29055</v>
      </c>
      <c r="B2512" s="154" t="s">
        <v>472</v>
      </c>
      <c r="C2512" s="154">
        <v>3.7265000000000001</v>
      </c>
      <c r="D2512" s="154">
        <v>1.6315</v>
      </c>
      <c r="E2512" s="154">
        <v>1.3995</v>
      </c>
      <c r="F2512" s="154" t="s">
        <v>472</v>
      </c>
      <c r="G2512" s="154">
        <v>0.75900000000000001</v>
      </c>
      <c r="H2512" s="154" t="s">
        <v>472</v>
      </c>
      <c r="I2512" s="154">
        <v>2.1373899999999999</v>
      </c>
      <c r="J2512" s="154"/>
    </row>
    <row r="2513" spans="1:10">
      <c r="A2513" s="164">
        <v>29056</v>
      </c>
      <c r="B2513" s="154" t="s">
        <v>472</v>
      </c>
      <c r="C2513" s="154">
        <v>3.7355</v>
      </c>
      <c r="D2513" s="154">
        <v>1.6324999999999998</v>
      </c>
      <c r="E2513" s="154">
        <v>1.4015</v>
      </c>
      <c r="F2513" s="154" t="s">
        <v>472</v>
      </c>
      <c r="G2513" s="154">
        <v>0.75600000000000001</v>
      </c>
      <c r="H2513" s="154" t="s">
        <v>472</v>
      </c>
      <c r="I2513" s="154">
        <v>2.1416399999999998</v>
      </c>
      <c r="J2513" s="154"/>
    </row>
    <row r="2514" spans="1:10">
      <c r="A2514" s="164">
        <v>29059</v>
      </c>
      <c r="B2514" s="154" t="s">
        <v>472</v>
      </c>
      <c r="C2514" s="154">
        <v>3.7315</v>
      </c>
      <c r="D2514" s="154">
        <v>1.6305000000000001</v>
      </c>
      <c r="E2514" s="154">
        <v>1.4045000000000001</v>
      </c>
      <c r="F2514" s="154" t="s">
        <v>472</v>
      </c>
      <c r="G2514" s="154">
        <v>0.75849999999999995</v>
      </c>
      <c r="H2514" s="154" t="s">
        <v>472</v>
      </c>
      <c r="I2514" s="154">
        <v>2.1350899999999999</v>
      </c>
      <c r="J2514" s="154"/>
    </row>
    <row r="2515" spans="1:10">
      <c r="A2515" s="164">
        <v>29060</v>
      </c>
      <c r="B2515" s="154" t="s">
        <v>472</v>
      </c>
      <c r="C2515" s="154">
        <v>3.7694999999999999</v>
      </c>
      <c r="D2515" s="154">
        <v>1.627</v>
      </c>
      <c r="E2515" s="154">
        <v>1.3955</v>
      </c>
      <c r="F2515" s="154" t="s">
        <v>472</v>
      </c>
      <c r="G2515" s="154">
        <v>0.75949999999999995</v>
      </c>
      <c r="H2515" s="154" t="s">
        <v>472</v>
      </c>
      <c r="I2515" s="154">
        <v>2.1367500000000001</v>
      </c>
      <c r="J2515" s="154"/>
    </row>
    <row r="2516" spans="1:10">
      <c r="A2516" s="164">
        <v>29061</v>
      </c>
      <c r="B2516" s="154" t="s">
        <v>472</v>
      </c>
      <c r="C2516" s="154">
        <v>3.7909999999999999</v>
      </c>
      <c r="D2516" s="154">
        <v>1.6385000000000001</v>
      </c>
      <c r="E2516" s="154">
        <v>1.407</v>
      </c>
      <c r="F2516" s="154" t="s">
        <v>472</v>
      </c>
      <c r="G2516" s="154">
        <v>0.76</v>
      </c>
      <c r="H2516" s="154" t="s">
        <v>472</v>
      </c>
      <c r="I2516" s="154">
        <v>2.1483300000000001</v>
      </c>
      <c r="J2516" s="154"/>
    </row>
    <row r="2517" spans="1:10">
      <c r="A2517" s="164">
        <v>29062</v>
      </c>
      <c r="B2517" s="154" t="s">
        <v>472</v>
      </c>
      <c r="C2517" s="154">
        <v>3.8245</v>
      </c>
      <c r="D2517" s="154">
        <v>1.641</v>
      </c>
      <c r="E2517" s="154">
        <v>1.4039999999999999</v>
      </c>
      <c r="F2517" s="154" t="s">
        <v>472</v>
      </c>
      <c r="G2517" s="154">
        <v>0.76400000000000001</v>
      </c>
      <c r="H2517" s="154" t="s">
        <v>472</v>
      </c>
      <c r="I2517" s="154">
        <v>2.1523400000000001</v>
      </c>
      <c r="J2517" s="154"/>
    </row>
    <row r="2518" spans="1:10">
      <c r="A2518" s="164">
        <v>29063</v>
      </c>
      <c r="B2518" s="154" t="s">
        <v>472</v>
      </c>
      <c r="C2518" s="154">
        <v>3.8120000000000003</v>
      </c>
      <c r="D2518" s="154">
        <v>1.6415</v>
      </c>
      <c r="E2518" s="154">
        <v>1.405</v>
      </c>
      <c r="F2518" s="154" t="s">
        <v>472</v>
      </c>
      <c r="G2518" s="154">
        <v>0.76300000000000001</v>
      </c>
      <c r="H2518" s="154" t="s">
        <v>472</v>
      </c>
      <c r="I2518" s="154">
        <v>2.1476600000000001</v>
      </c>
      <c r="J2518" s="154"/>
    </row>
    <row r="2519" spans="1:10">
      <c r="A2519" s="164">
        <v>29066</v>
      </c>
      <c r="B2519" s="154" t="s">
        <v>472</v>
      </c>
      <c r="C2519" s="154">
        <v>3.8170000000000002</v>
      </c>
      <c r="D2519" s="154">
        <v>1.6453</v>
      </c>
      <c r="E2519" s="154">
        <v>1.4060000000000001</v>
      </c>
      <c r="F2519" s="154" t="s">
        <v>472</v>
      </c>
      <c r="G2519" s="154">
        <v>0.76049999999999995</v>
      </c>
      <c r="H2519" s="154" t="s">
        <v>472</v>
      </c>
      <c r="I2519" s="154">
        <v>2.1573700000000002</v>
      </c>
      <c r="J2519" s="154"/>
    </row>
    <row r="2520" spans="1:10">
      <c r="A2520" s="164">
        <v>29067</v>
      </c>
      <c r="B2520" s="154" t="s">
        <v>472</v>
      </c>
      <c r="C2520" s="154">
        <v>3.7949999999999999</v>
      </c>
      <c r="D2520" s="154">
        <v>1.6637</v>
      </c>
      <c r="E2520" s="154">
        <v>1.425</v>
      </c>
      <c r="F2520" s="154" t="s">
        <v>472</v>
      </c>
      <c r="G2520" s="154">
        <v>0.76</v>
      </c>
      <c r="H2520" s="154" t="s">
        <v>472</v>
      </c>
      <c r="I2520" s="154">
        <v>2.16249</v>
      </c>
      <c r="J2520" s="154"/>
    </row>
    <row r="2521" spans="1:10">
      <c r="A2521" s="164">
        <v>29068</v>
      </c>
      <c r="B2521" s="154" t="s">
        <v>472</v>
      </c>
      <c r="C2521" s="154" t="s">
        <v>472</v>
      </c>
      <c r="D2521" s="154" t="s">
        <v>472</v>
      </c>
      <c r="E2521" s="154" t="s">
        <v>472</v>
      </c>
      <c r="F2521" s="154" t="s">
        <v>472</v>
      </c>
      <c r="G2521" s="154" t="s">
        <v>472</v>
      </c>
      <c r="H2521" s="154" t="s">
        <v>472</v>
      </c>
      <c r="I2521" s="154" t="s">
        <v>472</v>
      </c>
      <c r="J2521" s="154"/>
    </row>
    <row r="2522" spans="1:10">
      <c r="A2522" s="164">
        <v>29069</v>
      </c>
      <c r="B2522" s="154" t="s">
        <v>472</v>
      </c>
      <c r="C2522" s="154">
        <v>3.75</v>
      </c>
      <c r="D2522" s="154">
        <v>1.6535</v>
      </c>
      <c r="E2522" s="154">
        <v>1.4075</v>
      </c>
      <c r="F2522" s="154" t="s">
        <v>472</v>
      </c>
      <c r="G2522" s="154">
        <v>0.76400000000000001</v>
      </c>
      <c r="H2522" s="154" t="s">
        <v>472</v>
      </c>
      <c r="I2522" s="154">
        <v>2.1545899999999998</v>
      </c>
      <c r="J2522" s="154"/>
    </row>
    <row r="2523" spans="1:10">
      <c r="A2523" s="164">
        <v>29070</v>
      </c>
      <c r="B2523" s="154" t="s">
        <v>472</v>
      </c>
      <c r="C2523" s="154">
        <v>3.7530000000000001</v>
      </c>
      <c r="D2523" s="154">
        <v>1.6575</v>
      </c>
      <c r="E2523" s="154">
        <v>1.4095</v>
      </c>
      <c r="F2523" s="154" t="s">
        <v>472</v>
      </c>
      <c r="G2523" s="154">
        <v>0.76400000000000001</v>
      </c>
      <c r="H2523" s="154" t="s">
        <v>472</v>
      </c>
      <c r="I2523" s="154">
        <v>2.1585399999999999</v>
      </c>
      <c r="J2523" s="154"/>
    </row>
    <row r="2524" spans="1:10">
      <c r="A2524" s="164">
        <v>29073</v>
      </c>
      <c r="B2524" s="154" t="s">
        <v>472</v>
      </c>
      <c r="C2524" s="154">
        <v>3.7605</v>
      </c>
      <c r="D2524" s="154">
        <v>1.657</v>
      </c>
      <c r="E2524" s="154">
        <v>1.4095</v>
      </c>
      <c r="F2524" s="154" t="s">
        <v>472</v>
      </c>
      <c r="G2524" s="154">
        <v>0.76500000000000001</v>
      </c>
      <c r="H2524" s="154" t="s">
        <v>472</v>
      </c>
      <c r="I2524" s="154">
        <v>2.1566700000000001</v>
      </c>
      <c r="J2524" s="154"/>
    </row>
    <row r="2525" spans="1:10">
      <c r="A2525" s="164">
        <v>29074</v>
      </c>
      <c r="B2525" s="154" t="s">
        <v>472</v>
      </c>
      <c r="C2525" s="154">
        <v>3.7015000000000002</v>
      </c>
      <c r="D2525" s="154">
        <v>1.657</v>
      </c>
      <c r="E2525" s="154">
        <v>1.41</v>
      </c>
      <c r="F2525" s="154" t="s">
        <v>472</v>
      </c>
      <c r="G2525" s="154">
        <v>0.76549999999999996</v>
      </c>
      <c r="H2525" s="154" t="s">
        <v>472</v>
      </c>
      <c r="I2525" s="154">
        <v>2.1565799999999999</v>
      </c>
      <c r="J2525" s="154"/>
    </row>
    <row r="2526" spans="1:10">
      <c r="A2526" s="164">
        <v>29075</v>
      </c>
      <c r="B2526" s="154" t="s">
        <v>472</v>
      </c>
      <c r="C2526" s="154">
        <v>3.6675</v>
      </c>
      <c r="D2526" s="154">
        <v>1.6577999999999999</v>
      </c>
      <c r="E2526" s="154">
        <v>1.4155</v>
      </c>
      <c r="F2526" s="154" t="s">
        <v>472</v>
      </c>
      <c r="G2526" s="154">
        <v>0.76500000000000001</v>
      </c>
      <c r="H2526" s="154" t="s">
        <v>472</v>
      </c>
      <c r="I2526" s="154">
        <v>2.1559200000000001</v>
      </c>
      <c r="J2526" s="154"/>
    </row>
    <row r="2527" spans="1:10">
      <c r="A2527" s="164">
        <v>29076</v>
      </c>
      <c r="B2527" s="154" t="s">
        <v>472</v>
      </c>
      <c r="C2527" s="154">
        <v>3.6745000000000001</v>
      </c>
      <c r="D2527" s="154">
        <v>1.653</v>
      </c>
      <c r="E2527" s="154">
        <v>1.4135</v>
      </c>
      <c r="F2527" s="154" t="s">
        <v>472</v>
      </c>
      <c r="G2527" s="154">
        <v>0.76349999999999996</v>
      </c>
      <c r="H2527" s="154" t="s">
        <v>472</v>
      </c>
      <c r="I2527" s="154">
        <v>2.1520000000000001</v>
      </c>
      <c r="J2527" s="154"/>
    </row>
    <row r="2528" spans="1:10">
      <c r="A2528" s="164">
        <v>29077</v>
      </c>
      <c r="B2528" s="154" t="s">
        <v>472</v>
      </c>
      <c r="C2528" s="154">
        <v>3.68</v>
      </c>
      <c r="D2528" s="154">
        <v>1.6447000000000001</v>
      </c>
      <c r="E2528" s="154">
        <v>1.4035</v>
      </c>
      <c r="F2528" s="154" t="s">
        <v>472</v>
      </c>
      <c r="G2528" s="154">
        <v>0.76200000000000001</v>
      </c>
      <c r="H2528" s="154" t="s">
        <v>472</v>
      </c>
      <c r="I2528" s="154">
        <v>2.1450900000000002</v>
      </c>
      <c r="J2528" s="154"/>
    </row>
    <row r="2529" spans="1:10">
      <c r="A2529" s="164">
        <v>29080</v>
      </c>
      <c r="B2529" s="154" t="s">
        <v>472</v>
      </c>
      <c r="C2529" s="154">
        <v>3.7010000000000001</v>
      </c>
      <c r="D2529" s="154">
        <v>1.6425000000000001</v>
      </c>
      <c r="E2529" s="154">
        <v>1.401</v>
      </c>
      <c r="F2529" s="154" t="s">
        <v>472</v>
      </c>
      <c r="G2529" s="154">
        <v>0.75949999999999995</v>
      </c>
      <c r="H2529" s="154" t="s">
        <v>472</v>
      </c>
      <c r="I2529" s="154">
        <v>2.1453899999999999</v>
      </c>
      <c r="J2529" s="154"/>
    </row>
    <row r="2530" spans="1:10">
      <c r="A2530" s="164">
        <v>29081</v>
      </c>
      <c r="B2530" s="154" t="s">
        <v>472</v>
      </c>
      <c r="C2530" s="154">
        <v>3.681</v>
      </c>
      <c r="D2530" s="154">
        <v>1.6545000000000001</v>
      </c>
      <c r="E2530" s="154">
        <v>1.4119999999999999</v>
      </c>
      <c r="F2530" s="154" t="s">
        <v>472</v>
      </c>
      <c r="G2530" s="154">
        <v>0.76300000000000001</v>
      </c>
      <c r="H2530" s="154" t="s">
        <v>472</v>
      </c>
      <c r="I2530" s="154">
        <v>2.1563599999999998</v>
      </c>
      <c r="J2530" s="154"/>
    </row>
    <row r="2531" spans="1:10">
      <c r="A2531" s="164">
        <v>29082</v>
      </c>
      <c r="B2531" s="154" t="s">
        <v>472</v>
      </c>
      <c r="C2531" s="154">
        <v>3.698</v>
      </c>
      <c r="D2531" s="154">
        <v>1.6541999999999999</v>
      </c>
      <c r="E2531" s="154">
        <v>1.411</v>
      </c>
      <c r="F2531" s="154" t="s">
        <v>472</v>
      </c>
      <c r="G2531" s="154">
        <v>0.76349999999999996</v>
      </c>
      <c r="H2531" s="154" t="s">
        <v>472</v>
      </c>
      <c r="I2531" s="154">
        <v>2.1510099999999999</v>
      </c>
      <c r="J2531" s="154"/>
    </row>
    <row r="2532" spans="1:10">
      <c r="A2532" s="164">
        <v>29083</v>
      </c>
      <c r="B2532" s="154" t="s">
        <v>472</v>
      </c>
      <c r="C2532" s="154">
        <v>3.7050000000000001</v>
      </c>
      <c r="D2532" s="154">
        <v>1.6564999999999999</v>
      </c>
      <c r="E2532" s="154">
        <v>1.4119999999999999</v>
      </c>
      <c r="F2532" s="154" t="s">
        <v>472</v>
      </c>
      <c r="G2532" s="154">
        <v>0.76249999999999996</v>
      </c>
      <c r="H2532" s="154" t="s">
        <v>472</v>
      </c>
      <c r="I2532" s="154">
        <v>2.1544400000000001</v>
      </c>
      <c r="J2532" s="154"/>
    </row>
    <row r="2533" spans="1:10">
      <c r="A2533" s="164">
        <v>29084</v>
      </c>
      <c r="B2533" s="154" t="s">
        <v>472</v>
      </c>
      <c r="C2533" s="154">
        <v>3.67</v>
      </c>
      <c r="D2533" s="154">
        <v>1.6572</v>
      </c>
      <c r="E2533" s="154">
        <v>1.417</v>
      </c>
      <c r="F2533" s="154" t="s">
        <v>472</v>
      </c>
      <c r="G2533" s="154">
        <v>0.76200000000000001</v>
      </c>
      <c r="H2533" s="154" t="s">
        <v>472</v>
      </c>
      <c r="I2533" s="154">
        <v>2.1504699999999999</v>
      </c>
      <c r="J2533" s="154"/>
    </row>
    <row r="2534" spans="1:10">
      <c r="A2534" s="164">
        <v>29087</v>
      </c>
      <c r="B2534" s="154" t="s">
        <v>472</v>
      </c>
      <c r="C2534" s="154">
        <v>3.6684999999999999</v>
      </c>
      <c r="D2534" s="154">
        <v>1.6576</v>
      </c>
      <c r="E2534" s="154">
        <v>1.4175</v>
      </c>
      <c r="F2534" s="154" t="s">
        <v>472</v>
      </c>
      <c r="G2534" s="154">
        <v>0.76249999999999996</v>
      </c>
      <c r="H2534" s="154" t="s">
        <v>472</v>
      </c>
      <c r="I2534" s="154">
        <v>2.1521699999999999</v>
      </c>
      <c r="J2534" s="154"/>
    </row>
    <row r="2535" spans="1:10">
      <c r="A2535" s="164">
        <v>29088</v>
      </c>
      <c r="B2535" s="154" t="s">
        <v>472</v>
      </c>
      <c r="C2535" s="154">
        <v>3.6790000000000003</v>
      </c>
      <c r="D2535" s="154">
        <v>1.6579999999999999</v>
      </c>
      <c r="E2535" s="154">
        <v>1.4224999999999999</v>
      </c>
      <c r="F2535" s="154" t="s">
        <v>472</v>
      </c>
      <c r="G2535" s="154">
        <v>0.76200000000000001</v>
      </c>
      <c r="H2535" s="154" t="s">
        <v>472</v>
      </c>
      <c r="I2535" s="154">
        <v>2.1545899999999998</v>
      </c>
      <c r="J2535" s="154"/>
    </row>
    <row r="2536" spans="1:10">
      <c r="A2536" s="164">
        <v>29089</v>
      </c>
      <c r="B2536" s="154" t="s">
        <v>472</v>
      </c>
      <c r="C2536" s="154">
        <v>3.6745000000000001</v>
      </c>
      <c r="D2536" s="154">
        <v>1.657</v>
      </c>
      <c r="E2536" s="154">
        <v>1.4205000000000001</v>
      </c>
      <c r="F2536" s="154" t="s">
        <v>472</v>
      </c>
      <c r="G2536" s="154">
        <v>0.76049999999999995</v>
      </c>
      <c r="H2536" s="154" t="s">
        <v>472</v>
      </c>
      <c r="I2536" s="154">
        <v>2.1549399999999999</v>
      </c>
      <c r="J2536" s="154"/>
    </row>
    <row r="2537" spans="1:10">
      <c r="A2537" s="164">
        <v>29090</v>
      </c>
      <c r="B2537" s="154" t="s">
        <v>472</v>
      </c>
      <c r="C2537" s="154">
        <v>3.6955</v>
      </c>
      <c r="D2537" s="154">
        <v>1.6560999999999999</v>
      </c>
      <c r="E2537" s="154">
        <v>1.42</v>
      </c>
      <c r="F2537" s="154" t="s">
        <v>472</v>
      </c>
      <c r="G2537" s="154">
        <v>0.75649999999999995</v>
      </c>
      <c r="H2537" s="154" t="s">
        <v>472</v>
      </c>
      <c r="I2537" s="154">
        <v>2.15571</v>
      </c>
      <c r="J2537" s="154"/>
    </row>
    <row r="2538" spans="1:10">
      <c r="A2538" s="164">
        <v>29091</v>
      </c>
      <c r="B2538" s="154" t="s">
        <v>472</v>
      </c>
      <c r="C2538" s="154">
        <v>3.6795</v>
      </c>
      <c r="D2538" s="154">
        <v>1.6545999999999998</v>
      </c>
      <c r="E2538" s="154">
        <v>1.419</v>
      </c>
      <c r="F2538" s="154" t="s">
        <v>472</v>
      </c>
      <c r="G2538" s="154">
        <v>0.754</v>
      </c>
      <c r="H2538" s="154" t="s">
        <v>472</v>
      </c>
      <c r="I2538" s="154">
        <v>2.1501999999999999</v>
      </c>
      <c r="J2538" s="154"/>
    </row>
    <row r="2539" spans="1:10">
      <c r="A2539" s="164">
        <v>29094</v>
      </c>
      <c r="B2539" s="154" t="s">
        <v>472</v>
      </c>
      <c r="C2539" s="154">
        <v>3.71</v>
      </c>
      <c r="D2539" s="154">
        <v>1.6581999999999999</v>
      </c>
      <c r="E2539" s="154">
        <v>1.4215</v>
      </c>
      <c r="F2539" s="154" t="s">
        <v>472</v>
      </c>
      <c r="G2539" s="154">
        <v>0.752</v>
      </c>
      <c r="H2539" s="154" t="s">
        <v>472</v>
      </c>
      <c r="I2539" s="154">
        <v>2.1557300000000001</v>
      </c>
      <c r="J2539" s="154"/>
    </row>
    <row r="2540" spans="1:10">
      <c r="A2540" s="164">
        <v>29095</v>
      </c>
      <c r="B2540" s="154" t="s">
        <v>472</v>
      </c>
      <c r="C2540" s="154">
        <v>3.7240000000000002</v>
      </c>
      <c r="D2540" s="154">
        <v>1.6587000000000001</v>
      </c>
      <c r="E2540" s="154">
        <v>1.4205000000000001</v>
      </c>
      <c r="F2540" s="154" t="s">
        <v>472</v>
      </c>
      <c r="G2540" s="154">
        <v>0.751</v>
      </c>
      <c r="H2540" s="154" t="s">
        <v>472</v>
      </c>
      <c r="I2540" s="154">
        <v>2.15394</v>
      </c>
      <c r="J2540" s="154"/>
    </row>
    <row r="2541" spans="1:10">
      <c r="A2541" s="164">
        <v>29096</v>
      </c>
      <c r="B2541" s="154" t="s">
        <v>472</v>
      </c>
      <c r="C2541" s="154">
        <v>3.7330000000000001</v>
      </c>
      <c r="D2541" s="154">
        <v>1.6606999999999998</v>
      </c>
      <c r="E2541" s="154">
        <v>1.4179999999999999</v>
      </c>
      <c r="F2541" s="154" t="s">
        <v>472</v>
      </c>
      <c r="G2541" s="154">
        <v>0.749</v>
      </c>
      <c r="H2541" s="154" t="s">
        <v>472</v>
      </c>
      <c r="I2541" s="154">
        <v>2.15612</v>
      </c>
      <c r="J2541" s="154"/>
    </row>
    <row r="2542" spans="1:10">
      <c r="A2542" s="164">
        <v>29097</v>
      </c>
      <c r="B2542" s="154" t="s">
        <v>472</v>
      </c>
      <c r="C2542" s="154">
        <v>3.7345000000000002</v>
      </c>
      <c r="D2542" s="154">
        <v>1.6614</v>
      </c>
      <c r="E2542" s="154">
        <v>1.4064999999999999</v>
      </c>
      <c r="F2542" s="154" t="s">
        <v>472</v>
      </c>
      <c r="G2542" s="154">
        <v>0.75249999999999995</v>
      </c>
      <c r="H2542" s="154" t="s">
        <v>472</v>
      </c>
      <c r="I2542" s="154">
        <v>2.1481400000000002</v>
      </c>
      <c r="J2542" s="154"/>
    </row>
    <row r="2543" spans="1:10">
      <c r="A2543" s="164">
        <v>29098</v>
      </c>
      <c r="B2543" s="154" t="s">
        <v>472</v>
      </c>
      <c r="C2543" s="154">
        <v>3.7250000000000001</v>
      </c>
      <c r="D2543" s="154">
        <v>1.6560000000000001</v>
      </c>
      <c r="E2543" s="154">
        <v>1.417</v>
      </c>
      <c r="F2543" s="154" t="s">
        <v>472</v>
      </c>
      <c r="G2543" s="154">
        <v>0.75149999999999995</v>
      </c>
      <c r="H2543" s="154" t="s">
        <v>472</v>
      </c>
      <c r="I2543" s="154">
        <v>2.1558999999999999</v>
      </c>
      <c r="J2543" s="154"/>
    </row>
    <row r="2544" spans="1:10">
      <c r="A2544" s="164">
        <v>29101</v>
      </c>
      <c r="B2544" s="154" t="s">
        <v>472</v>
      </c>
      <c r="C2544" s="154">
        <v>3.7275</v>
      </c>
      <c r="D2544" s="154">
        <v>1.6572</v>
      </c>
      <c r="E2544" s="154">
        <v>1.421</v>
      </c>
      <c r="F2544" s="154" t="s">
        <v>472</v>
      </c>
      <c r="G2544" s="154">
        <v>0.74750000000000005</v>
      </c>
      <c r="H2544" s="154" t="s">
        <v>472</v>
      </c>
      <c r="I2544" s="154" t="s">
        <v>472</v>
      </c>
      <c r="J2544" s="154"/>
    </row>
    <row r="2545" spans="1:10">
      <c r="A2545" s="164">
        <v>29102</v>
      </c>
      <c r="B2545" s="154" t="s">
        <v>472</v>
      </c>
      <c r="C2545" s="154">
        <v>3.706</v>
      </c>
      <c r="D2545" s="154">
        <v>1.6572</v>
      </c>
      <c r="E2545" s="154">
        <v>1.4205000000000001</v>
      </c>
      <c r="F2545" s="154" t="s">
        <v>472</v>
      </c>
      <c r="G2545" s="154">
        <v>0.749</v>
      </c>
      <c r="H2545" s="154" t="s">
        <v>472</v>
      </c>
      <c r="I2545" s="154">
        <v>2.1530800000000001</v>
      </c>
      <c r="J2545" s="154"/>
    </row>
    <row r="2546" spans="1:10">
      <c r="A2546" s="164">
        <v>29103</v>
      </c>
      <c r="B2546" s="154" t="s">
        <v>472</v>
      </c>
      <c r="C2546" s="154">
        <v>3.7080000000000002</v>
      </c>
      <c r="D2546" s="154">
        <v>1.6536</v>
      </c>
      <c r="E2546" s="154">
        <v>1.4144999999999999</v>
      </c>
      <c r="F2546" s="154" t="s">
        <v>472</v>
      </c>
      <c r="G2546" s="154">
        <v>0.747</v>
      </c>
      <c r="H2546" s="154" t="s">
        <v>472</v>
      </c>
      <c r="I2546" s="154">
        <v>2.1509</v>
      </c>
      <c r="J2546" s="154"/>
    </row>
    <row r="2547" spans="1:10">
      <c r="A2547" s="164">
        <v>29104</v>
      </c>
      <c r="B2547" s="154" t="s">
        <v>472</v>
      </c>
      <c r="C2547" s="154">
        <v>3.6945000000000001</v>
      </c>
      <c r="D2547" s="154">
        <v>1.6428</v>
      </c>
      <c r="E2547" s="154">
        <v>1.405</v>
      </c>
      <c r="F2547" s="154" t="s">
        <v>472</v>
      </c>
      <c r="G2547" s="154">
        <v>0.745</v>
      </c>
      <c r="H2547" s="154" t="s">
        <v>472</v>
      </c>
      <c r="I2547" s="154">
        <v>2.1400800000000002</v>
      </c>
      <c r="J2547" s="154"/>
    </row>
    <row r="2548" spans="1:10">
      <c r="A2548" s="164">
        <v>29105</v>
      </c>
      <c r="B2548" s="154" t="s">
        <v>472</v>
      </c>
      <c r="C2548" s="154">
        <v>3.6715</v>
      </c>
      <c r="D2548" s="154">
        <v>1.6341999999999999</v>
      </c>
      <c r="E2548" s="154">
        <v>1.3995</v>
      </c>
      <c r="F2548" s="154" t="s">
        <v>472</v>
      </c>
      <c r="G2548" s="154">
        <v>0.73899999999999999</v>
      </c>
      <c r="H2548" s="154" t="s">
        <v>472</v>
      </c>
      <c r="I2548" s="154">
        <v>2.1319400000000002</v>
      </c>
      <c r="J2548" s="154"/>
    </row>
    <row r="2549" spans="1:10">
      <c r="A2549" s="164">
        <v>29108</v>
      </c>
      <c r="B2549" s="154" t="s">
        <v>472</v>
      </c>
      <c r="C2549" s="154">
        <v>3.6579999999999999</v>
      </c>
      <c r="D2549" s="154">
        <v>1.6265000000000001</v>
      </c>
      <c r="E2549" s="154">
        <v>1.3959999999999999</v>
      </c>
      <c r="F2549" s="154" t="s">
        <v>472</v>
      </c>
      <c r="G2549" s="154">
        <v>0.73850000000000005</v>
      </c>
      <c r="H2549" s="154" t="s">
        <v>472</v>
      </c>
      <c r="I2549" s="154" t="s">
        <v>472</v>
      </c>
      <c r="J2549" s="154"/>
    </row>
    <row r="2550" spans="1:10">
      <c r="A2550" s="164">
        <v>29109</v>
      </c>
      <c r="B2550" s="154" t="s">
        <v>472</v>
      </c>
      <c r="C2550" s="154">
        <v>3.6585000000000001</v>
      </c>
      <c r="D2550" s="154">
        <v>1.6316000000000002</v>
      </c>
      <c r="E2550" s="154">
        <v>1.4020000000000001</v>
      </c>
      <c r="F2550" s="154" t="s">
        <v>472</v>
      </c>
      <c r="G2550" s="154">
        <v>0.73799999999999999</v>
      </c>
      <c r="H2550" s="154" t="s">
        <v>472</v>
      </c>
      <c r="I2550" s="154">
        <v>2.1294</v>
      </c>
      <c r="J2550" s="154"/>
    </row>
    <row r="2551" spans="1:10">
      <c r="A2551" s="164">
        <v>29110</v>
      </c>
      <c r="B2551" s="154" t="s">
        <v>472</v>
      </c>
      <c r="C2551" s="154">
        <v>3.6379999999999999</v>
      </c>
      <c r="D2551" s="154">
        <v>1.633</v>
      </c>
      <c r="E2551" s="154">
        <v>1.4085000000000001</v>
      </c>
      <c r="F2551" s="154" t="s">
        <v>472</v>
      </c>
      <c r="G2551" s="154">
        <v>0.73550000000000004</v>
      </c>
      <c r="H2551" s="154" t="s">
        <v>472</v>
      </c>
      <c r="I2551" s="154">
        <v>2.12846</v>
      </c>
      <c r="J2551" s="154"/>
    </row>
    <row r="2552" spans="1:10">
      <c r="A2552" s="164">
        <v>29111</v>
      </c>
      <c r="B2552" s="154" t="s">
        <v>472</v>
      </c>
      <c r="C2552" s="154">
        <v>3.6150000000000002</v>
      </c>
      <c r="D2552" s="154">
        <v>1.6294999999999999</v>
      </c>
      <c r="E2552" s="154">
        <v>1.4025000000000001</v>
      </c>
      <c r="F2552" s="154" t="s">
        <v>472</v>
      </c>
      <c r="G2552" s="154">
        <v>0.73250000000000004</v>
      </c>
      <c r="H2552" s="154" t="s">
        <v>472</v>
      </c>
      <c r="I2552" s="154">
        <v>2.1282899999999998</v>
      </c>
      <c r="J2552" s="154"/>
    </row>
    <row r="2553" spans="1:10">
      <c r="A2553" s="164">
        <v>29112</v>
      </c>
      <c r="B2553" s="154" t="s">
        <v>472</v>
      </c>
      <c r="C2553" s="154">
        <v>3.5540000000000003</v>
      </c>
      <c r="D2553" s="154">
        <v>1.633</v>
      </c>
      <c r="E2553" s="154">
        <v>1.4039999999999999</v>
      </c>
      <c r="F2553" s="154" t="s">
        <v>472</v>
      </c>
      <c r="G2553" s="154">
        <v>0.73</v>
      </c>
      <c r="H2553" s="154" t="s">
        <v>472</v>
      </c>
      <c r="I2553" s="154">
        <v>2.1208399999999998</v>
      </c>
      <c r="J2553" s="154"/>
    </row>
    <row r="2554" spans="1:10">
      <c r="A2554" s="164">
        <v>29115</v>
      </c>
      <c r="B2554" s="154" t="s">
        <v>472</v>
      </c>
      <c r="C2554" s="154">
        <v>3.49</v>
      </c>
      <c r="D2554" s="154">
        <v>1.6301999999999999</v>
      </c>
      <c r="E2554" s="154">
        <v>1.4015</v>
      </c>
      <c r="F2554" s="154" t="s">
        <v>472</v>
      </c>
      <c r="G2554" s="154">
        <v>0.72950000000000004</v>
      </c>
      <c r="H2554" s="154" t="s">
        <v>472</v>
      </c>
      <c r="I2554" s="154">
        <v>2.1136400000000002</v>
      </c>
      <c r="J2554" s="154"/>
    </row>
    <row r="2555" spans="1:10">
      <c r="A2555" s="164">
        <v>29116</v>
      </c>
      <c r="B2555" s="154" t="s">
        <v>472</v>
      </c>
      <c r="C2555" s="154">
        <v>3.5135000000000001</v>
      </c>
      <c r="D2555" s="154">
        <v>1.6297999999999999</v>
      </c>
      <c r="E2555" s="154">
        <v>1.3995</v>
      </c>
      <c r="F2555" s="154" t="s">
        <v>472</v>
      </c>
      <c r="G2555" s="154">
        <v>0.72899999999999998</v>
      </c>
      <c r="H2555" s="154" t="s">
        <v>472</v>
      </c>
      <c r="I2555" s="154">
        <v>2.1145900000000002</v>
      </c>
      <c r="J2555" s="154"/>
    </row>
    <row r="2556" spans="1:10">
      <c r="A2556" s="164">
        <v>29117</v>
      </c>
      <c r="B2556" s="154" t="s">
        <v>472</v>
      </c>
      <c r="C2556" s="154">
        <v>3.4859999999999998</v>
      </c>
      <c r="D2556" s="154">
        <v>1.6254999999999999</v>
      </c>
      <c r="E2556" s="154">
        <v>1.3955</v>
      </c>
      <c r="F2556" s="154" t="s">
        <v>472</v>
      </c>
      <c r="G2556" s="154">
        <v>0.72699999999999998</v>
      </c>
      <c r="H2556" s="154" t="s">
        <v>472</v>
      </c>
      <c r="I2556" s="154">
        <v>2.1089099999999998</v>
      </c>
      <c r="J2556" s="154"/>
    </row>
    <row r="2557" spans="1:10">
      <c r="A2557" s="164">
        <v>29118</v>
      </c>
      <c r="B2557" s="154" t="s">
        <v>472</v>
      </c>
      <c r="C2557" s="154">
        <v>3.3959999999999999</v>
      </c>
      <c r="D2557" s="154">
        <v>1.587</v>
      </c>
      <c r="E2557" s="154">
        <v>1.361</v>
      </c>
      <c r="F2557" s="154" t="s">
        <v>472</v>
      </c>
      <c r="G2557" s="154">
        <v>0.71550000000000002</v>
      </c>
      <c r="H2557" s="154" t="s">
        <v>472</v>
      </c>
      <c r="I2557" s="154">
        <v>2.0750799999999998</v>
      </c>
      <c r="J2557" s="154"/>
    </row>
    <row r="2558" spans="1:10">
      <c r="A2558" s="164">
        <v>29119</v>
      </c>
      <c r="B2558" s="154" t="s">
        <v>472</v>
      </c>
      <c r="C2558" s="154">
        <v>3.4089999999999998</v>
      </c>
      <c r="D2558" s="154">
        <v>1.5714999999999999</v>
      </c>
      <c r="E2558" s="154">
        <v>1.3460000000000001</v>
      </c>
      <c r="F2558" s="154" t="s">
        <v>472</v>
      </c>
      <c r="G2558" s="154">
        <v>0.70899999999999996</v>
      </c>
      <c r="H2558" s="154" t="s">
        <v>472</v>
      </c>
      <c r="I2558" s="154">
        <v>2.06562</v>
      </c>
      <c r="J2558" s="154"/>
    </row>
    <row r="2559" spans="1:10">
      <c r="A2559" s="164">
        <v>29122</v>
      </c>
      <c r="B2559" s="154" t="s">
        <v>472</v>
      </c>
      <c r="C2559" s="154">
        <v>3.4005000000000001</v>
      </c>
      <c r="D2559" s="154">
        <v>1.5754999999999999</v>
      </c>
      <c r="E2559" s="154">
        <v>1.349</v>
      </c>
      <c r="F2559" s="154" t="s">
        <v>472</v>
      </c>
      <c r="G2559" s="154">
        <v>0.70750000000000002</v>
      </c>
      <c r="H2559" s="154" t="s">
        <v>472</v>
      </c>
      <c r="I2559" s="154">
        <v>2.0597599999999998</v>
      </c>
      <c r="J2559" s="154"/>
    </row>
    <row r="2560" spans="1:10">
      <c r="A2560" s="164">
        <v>29123</v>
      </c>
      <c r="B2560" s="154">
        <v>2.2194500000000001</v>
      </c>
      <c r="C2560" s="154">
        <v>3.3935</v>
      </c>
      <c r="D2560" s="154">
        <v>1.5765</v>
      </c>
      <c r="E2560" s="154">
        <v>1.3494999999999999</v>
      </c>
      <c r="F2560" s="154" t="s">
        <v>472</v>
      </c>
      <c r="G2560" s="154">
        <v>0.70750000000000002</v>
      </c>
      <c r="H2560" s="154" t="s">
        <v>472</v>
      </c>
      <c r="I2560" s="154">
        <v>2.0613199999999998</v>
      </c>
      <c r="J2560" s="154"/>
    </row>
    <row r="2561" spans="1:10">
      <c r="A2561" s="164">
        <v>29124</v>
      </c>
      <c r="B2561" s="154">
        <v>2.2261600000000001</v>
      </c>
      <c r="C2561" s="154">
        <v>3.4224999999999999</v>
      </c>
      <c r="D2561" s="154">
        <v>1.5792999999999999</v>
      </c>
      <c r="E2561" s="154">
        <v>1.3525</v>
      </c>
      <c r="F2561" s="154" t="s">
        <v>472</v>
      </c>
      <c r="G2561" s="154">
        <v>0.70850000000000002</v>
      </c>
      <c r="H2561" s="154" t="s">
        <v>472</v>
      </c>
      <c r="I2561" s="154">
        <v>2.0668700000000002</v>
      </c>
      <c r="J2561" s="154"/>
    </row>
    <row r="2562" spans="1:10">
      <c r="A2562" s="164">
        <v>29125</v>
      </c>
      <c r="B2562" s="154">
        <v>2.21983</v>
      </c>
      <c r="C2562" s="154">
        <v>3.4369999999999998</v>
      </c>
      <c r="D2562" s="154">
        <v>1.5569999999999999</v>
      </c>
      <c r="E2562" s="154">
        <v>1.3325</v>
      </c>
      <c r="F2562" s="154" t="s">
        <v>472</v>
      </c>
      <c r="G2562" s="154">
        <v>0.70050000000000001</v>
      </c>
      <c r="H2562" s="154" t="s">
        <v>472</v>
      </c>
      <c r="I2562" s="154">
        <v>2.0457299999999998</v>
      </c>
      <c r="J2562" s="154"/>
    </row>
    <row r="2563" spans="1:10">
      <c r="A2563" s="164">
        <v>29126</v>
      </c>
      <c r="B2563" s="154">
        <v>2.2157900000000001</v>
      </c>
      <c r="C2563" s="154">
        <v>3.415</v>
      </c>
      <c r="D2563" s="154">
        <v>1.5335000000000001</v>
      </c>
      <c r="E2563" s="154">
        <v>1.3380000000000001</v>
      </c>
      <c r="F2563" s="154" t="s">
        <v>472</v>
      </c>
      <c r="G2563" s="154">
        <v>0.69499999999999995</v>
      </c>
      <c r="H2563" s="154" t="s">
        <v>472</v>
      </c>
      <c r="I2563" s="154">
        <v>2.0444900000000001</v>
      </c>
      <c r="J2563" s="154"/>
    </row>
    <row r="2564" spans="1:10">
      <c r="A2564" s="164">
        <v>29129</v>
      </c>
      <c r="B2564" s="154" t="s">
        <v>472</v>
      </c>
      <c r="C2564" s="154">
        <v>3.3824999999999998</v>
      </c>
      <c r="D2564" s="154">
        <v>1.5516999999999999</v>
      </c>
      <c r="E2564" s="154">
        <v>1.337</v>
      </c>
      <c r="F2564" s="154" t="s">
        <v>472</v>
      </c>
      <c r="G2564" s="154">
        <v>0.69</v>
      </c>
      <c r="H2564" s="154" t="s">
        <v>472</v>
      </c>
      <c r="I2564" s="154">
        <v>2.0382199999999999</v>
      </c>
      <c r="J2564" s="154"/>
    </row>
    <row r="2565" spans="1:10">
      <c r="A2565" s="164">
        <v>29130</v>
      </c>
      <c r="B2565" s="154">
        <v>2.2090100000000001</v>
      </c>
      <c r="C2565" s="154">
        <v>3.387</v>
      </c>
      <c r="D2565" s="154">
        <v>1.5430000000000001</v>
      </c>
      <c r="E2565" s="154">
        <v>1.329</v>
      </c>
      <c r="F2565" s="154" t="s">
        <v>472</v>
      </c>
      <c r="G2565" s="154">
        <v>0.68500000000000005</v>
      </c>
      <c r="H2565" s="154" t="s">
        <v>472</v>
      </c>
      <c r="I2565" s="154">
        <v>2.03268</v>
      </c>
      <c r="J2565" s="154"/>
    </row>
    <row r="2566" spans="1:10">
      <c r="A2566" s="164">
        <v>29131</v>
      </c>
      <c r="B2566" s="154">
        <v>2.2292999999999998</v>
      </c>
      <c r="C2566" s="154">
        <v>3.4085000000000001</v>
      </c>
      <c r="D2566" s="154">
        <v>1.5640000000000001</v>
      </c>
      <c r="E2566" s="154">
        <v>1.347</v>
      </c>
      <c r="F2566" s="154" t="s">
        <v>472</v>
      </c>
      <c r="G2566" s="154">
        <v>0.69499999999999995</v>
      </c>
      <c r="H2566" s="154" t="s">
        <v>472</v>
      </c>
      <c r="I2566" s="154">
        <v>2.0552999999999999</v>
      </c>
      <c r="J2566" s="154"/>
    </row>
    <row r="2567" spans="1:10">
      <c r="A2567" s="164">
        <v>29132</v>
      </c>
      <c r="B2567" s="154">
        <v>2.2401499999999999</v>
      </c>
      <c r="C2567" s="154">
        <v>3.4605000000000001</v>
      </c>
      <c r="D2567" s="154">
        <v>1.577</v>
      </c>
      <c r="E2567" s="154">
        <v>1.357</v>
      </c>
      <c r="F2567" s="154" t="s">
        <v>472</v>
      </c>
      <c r="G2567" s="154">
        <v>0.70650000000000002</v>
      </c>
      <c r="H2567" s="154" t="s">
        <v>472</v>
      </c>
      <c r="I2567" s="154">
        <v>2.08704</v>
      </c>
      <c r="J2567" s="154"/>
    </row>
    <row r="2568" spans="1:10">
      <c r="A2568" s="164">
        <v>29133</v>
      </c>
      <c r="B2568" s="154">
        <v>2.2306300000000001</v>
      </c>
      <c r="C2568" s="154">
        <v>3.4554999999999998</v>
      </c>
      <c r="D2568" s="154">
        <v>1.5794999999999999</v>
      </c>
      <c r="E2568" s="154">
        <v>1.3554999999999999</v>
      </c>
      <c r="F2568" s="154" t="s">
        <v>472</v>
      </c>
      <c r="G2568" s="154">
        <v>0.70299999999999996</v>
      </c>
      <c r="H2568" s="154" t="s">
        <v>472</v>
      </c>
      <c r="I2568" s="154">
        <v>2.0735000000000001</v>
      </c>
      <c r="J2568" s="154"/>
    </row>
    <row r="2569" spans="1:10">
      <c r="A2569" s="164">
        <v>29136</v>
      </c>
      <c r="B2569" s="154">
        <v>2.2492999999999999</v>
      </c>
      <c r="C2569" s="154">
        <v>3.4430000000000001</v>
      </c>
      <c r="D2569" s="154">
        <v>1.597</v>
      </c>
      <c r="E2569" s="154">
        <v>1.3685</v>
      </c>
      <c r="F2569" s="154" t="s">
        <v>472</v>
      </c>
      <c r="G2569" s="154">
        <v>0.70799999999999996</v>
      </c>
      <c r="H2569" s="154" t="s">
        <v>472</v>
      </c>
      <c r="I2569" s="154">
        <v>2.11008</v>
      </c>
      <c r="J2569" s="154"/>
    </row>
    <row r="2570" spans="1:10">
      <c r="A2570" s="164">
        <v>29137</v>
      </c>
      <c r="B2570" s="154">
        <v>2.25264</v>
      </c>
      <c r="C2570" s="154">
        <v>3.484</v>
      </c>
      <c r="D2570" s="154">
        <v>1.6274999999999999</v>
      </c>
      <c r="E2570" s="154">
        <v>1.3925000000000001</v>
      </c>
      <c r="F2570" s="154" t="s">
        <v>472</v>
      </c>
      <c r="G2570" s="154">
        <v>0.71950000000000003</v>
      </c>
      <c r="H2570" s="154" t="s">
        <v>472</v>
      </c>
      <c r="I2570" s="154">
        <v>2.1097700000000001</v>
      </c>
      <c r="J2570" s="154"/>
    </row>
    <row r="2571" spans="1:10">
      <c r="A2571" s="164">
        <v>29138</v>
      </c>
      <c r="B2571" s="154">
        <v>2.2490399999999999</v>
      </c>
      <c r="C2571" s="154">
        <v>3.49</v>
      </c>
      <c r="D2571" s="154">
        <v>1.607</v>
      </c>
      <c r="E2571" s="154">
        <v>1.3694999999999999</v>
      </c>
      <c r="F2571" s="154" t="s">
        <v>472</v>
      </c>
      <c r="G2571" s="154">
        <v>0.71199999999999997</v>
      </c>
      <c r="H2571" s="154" t="s">
        <v>472</v>
      </c>
      <c r="I2571" s="154">
        <v>2.10162</v>
      </c>
      <c r="J2571" s="154"/>
    </row>
    <row r="2572" spans="1:10">
      <c r="A2572" s="164">
        <v>29139</v>
      </c>
      <c r="B2572" s="154">
        <v>2.2543500000000001</v>
      </c>
      <c r="C2572" s="154">
        <v>3.4914999999999998</v>
      </c>
      <c r="D2572" s="154">
        <v>1.6118000000000001</v>
      </c>
      <c r="E2572" s="154">
        <v>1.3714999999999999</v>
      </c>
      <c r="F2572" s="154" t="s">
        <v>472</v>
      </c>
      <c r="G2572" s="154">
        <v>0.71299999999999997</v>
      </c>
      <c r="H2572" s="154" t="s">
        <v>472</v>
      </c>
      <c r="I2572" s="154">
        <v>2.0980799999999999</v>
      </c>
      <c r="J2572" s="154"/>
    </row>
    <row r="2573" spans="1:10">
      <c r="A2573" s="164">
        <v>29140</v>
      </c>
      <c r="B2573" s="154">
        <v>2.2607200000000001</v>
      </c>
      <c r="C2573" s="154">
        <v>3.508</v>
      </c>
      <c r="D2573" s="154">
        <v>1.6236999999999999</v>
      </c>
      <c r="E2573" s="154">
        <v>1.3815</v>
      </c>
      <c r="F2573" s="154" t="s">
        <v>472</v>
      </c>
      <c r="G2573" s="154">
        <v>0.71399999999999997</v>
      </c>
      <c r="H2573" s="154" t="s">
        <v>472</v>
      </c>
      <c r="I2573" s="154">
        <v>2.11008</v>
      </c>
      <c r="J2573" s="154"/>
    </row>
    <row r="2574" spans="1:10">
      <c r="A2574" s="164">
        <v>29143</v>
      </c>
      <c r="B2574" s="154">
        <v>2.2656100000000001</v>
      </c>
      <c r="C2574" s="154">
        <v>3.5150000000000001</v>
      </c>
      <c r="D2574" s="154">
        <v>1.629</v>
      </c>
      <c r="E2574" s="154">
        <v>1.3895</v>
      </c>
      <c r="F2574" s="154" t="s">
        <v>472</v>
      </c>
      <c r="G2574" s="154">
        <v>0.70899999999999996</v>
      </c>
      <c r="H2574" s="154" t="s">
        <v>472</v>
      </c>
      <c r="I2574" s="154">
        <v>2.1162999999999998</v>
      </c>
      <c r="J2574" s="154"/>
    </row>
    <row r="2575" spans="1:10">
      <c r="A2575" s="164">
        <v>29144</v>
      </c>
      <c r="B2575" s="154">
        <v>2.2654999999999998</v>
      </c>
      <c r="C2575" s="154">
        <v>3.5225</v>
      </c>
      <c r="D2575" s="154">
        <v>1.6358000000000001</v>
      </c>
      <c r="E2575" s="154">
        <v>1.3925000000000001</v>
      </c>
      <c r="F2575" s="154" t="s">
        <v>472</v>
      </c>
      <c r="G2575" s="154">
        <v>0.70199999999999996</v>
      </c>
      <c r="H2575" s="154" t="s">
        <v>472</v>
      </c>
      <c r="I2575" s="154">
        <v>2.11598</v>
      </c>
      <c r="J2575" s="154"/>
    </row>
    <row r="2576" spans="1:10">
      <c r="A2576" s="164">
        <v>29145</v>
      </c>
      <c r="B2576" s="154">
        <v>2.2719399999999998</v>
      </c>
      <c r="C2576" s="154">
        <v>3.5125000000000002</v>
      </c>
      <c r="D2576" s="154">
        <v>1.635</v>
      </c>
      <c r="E2576" s="154">
        <v>1.3915</v>
      </c>
      <c r="F2576" s="154" t="s">
        <v>472</v>
      </c>
      <c r="G2576" s="154">
        <v>0.69899999999999995</v>
      </c>
      <c r="H2576" s="154" t="s">
        <v>472</v>
      </c>
      <c r="I2576" s="154">
        <v>2.12018</v>
      </c>
      <c r="J2576" s="154"/>
    </row>
    <row r="2577" spans="1:10">
      <c r="A2577" s="164">
        <v>29146</v>
      </c>
      <c r="B2577" s="154">
        <v>2.2827000000000002</v>
      </c>
      <c r="C2577" s="154">
        <v>3.5249999999999999</v>
      </c>
      <c r="D2577" s="154">
        <v>1.6417000000000002</v>
      </c>
      <c r="E2577" s="154">
        <v>1.3895</v>
      </c>
      <c r="F2577" s="154" t="s">
        <v>472</v>
      </c>
      <c r="G2577" s="154">
        <v>0.70699999999999996</v>
      </c>
      <c r="H2577" s="154" t="s">
        <v>472</v>
      </c>
      <c r="I2577" s="154">
        <v>2.1273599999999999</v>
      </c>
      <c r="J2577" s="154"/>
    </row>
    <row r="2578" spans="1:10">
      <c r="A2578" s="164">
        <v>29147</v>
      </c>
      <c r="B2578" s="154">
        <v>2.27807</v>
      </c>
      <c r="C2578" s="154">
        <v>3.5234999999999999</v>
      </c>
      <c r="D2578" s="154">
        <v>1.639</v>
      </c>
      <c r="E2578" s="154">
        <v>1.387</v>
      </c>
      <c r="F2578" s="154" t="s">
        <v>472</v>
      </c>
      <c r="G2578" s="154">
        <v>0.70950000000000002</v>
      </c>
      <c r="H2578" s="154" t="s">
        <v>472</v>
      </c>
      <c r="I2578" s="154">
        <v>2.1272199999999999</v>
      </c>
      <c r="J2578" s="154"/>
    </row>
    <row r="2579" spans="1:10">
      <c r="A2579" s="164">
        <v>29150</v>
      </c>
      <c r="B2579" s="154">
        <v>2.2876099999999999</v>
      </c>
      <c r="C2579" s="154">
        <v>3.5415000000000001</v>
      </c>
      <c r="D2579" s="154">
        <v>1.6459999999999999</v>
      </c>
      <c r="E2579" s="154">
        <v>1.3925000000000001</v>
      </c>
      <c r="F2579" s="154" t="s">
        <v>472</v>
      </c>
      <c r="G2579" s="154">
        <v>0.70650000000000002</v>
      </c>
      <c r="H2579" s="154" t="s">
        <v>472</v>
      </c>
      <c r="I2579" s="154">
        <v>2.1353300000000002</v>
      </c>
      <c r="J2579" s="154"/>
    </row>
    <row r="2580" spans="1:10">
      <c r="A2580" s="164">
        <v>29151</v>
      </c>
      <c r="B2580" s="154">
        <v>2.3089499999999998</v>
      </c>
      <c r="C2580" s="154">
        <v>3.5695000000000001</v>
      </c>
      <c r="D2580" s="154">
        <v>1.6672</v>
      </c>
      <c r="E2580" s="154">
        <v>1.4064999999999999</v>
      </c>
      <c r="F2580" s="154" t="s">
        <v>472</v>
      </c>
      <c r="G2580" s="154">
        <v>0.70950000000000002</v>
      </c>
      <c r="H2580" s="154" t="s">
        <v>472</v>
      </c>
      <c r="I2580" s="154">
        <v>2.1585700000000001</v>
      </c>
      <c r="J2580" s="154"/>
    </row>
    <row r="2581" spans="1:10">
      <c r="A2581" s="164">
        <v>29152</v>
      </c>
      <c r="B2581" s="154">
        <v>2.2909999999999999</v>
      </c>
      <c r="C2581" s="154">
        <v>3.5140000000000002</v>
      </c>
      <c r="D2581" s="154">
        <v>1.6655</v>
      </c>
      <c r="E2581" s="154">
        <v>1.405</v>
      </c>
      <c r="F2581" s="154" t="s">
        <v>472</v>
      </c>
      <c r="G2581" s="154">
        <v>0.71150000000000002</v>
      </c>
      <c r="H2581" s="154" t="s">
        <v>472</v>
      </c>
      <c r="I2581" s="154">
        <v>2.1440899999999998</v>
      </c>
      <c r="J2581" s="154"/>
    </row>
    <row r="2582" spans="1:10">
      <c r="A2582" s="164">
        <v>29153</v>
      </c>
      <c r="B2582" s="154">
        <v>2.2861600000000002</v>
      </c>
      <c r="C2582" s="154">
        <v>3.4845000000000002</v>
      </c>
      <c r="D2582" s="154">
        <v>1.6507000000000001</v>
      </c>
      <c r="E2582" s="154">
        <v>1.3985000000000001</v>
      </c>
      <c r="F2582" s="154" t="s">
        <v>472</v>
      </c>
      <c r="G2582" s="154">
        <v>0.70599999999999996</v>
      </c>
      <c r="H2582" s="154" t="s">
        <v>472</v>
      </c>
      <c r="I2582" s="154">
        <v>2.1330999999999998</v>
      </c>
      <c r="J2582" s="154"/>
    </row>
    <row r="2583" spans="1:10">
      <c r="A2583" s="164">
        <v>29154</v>
      </c>
      <c r="B2583" s="154">
        <v>2.2956500000000002</v>
      </c>
      <c r="C2583" s="154">
        <v>3.5140000000000002</v>
      </c>
      <c r="D2583" s="154">
        <v>1.6644999999999999</v>
      </c>
      <c r="E2583" s="154">
        <v>1.4115</v>
      </c>
      <c r="F2583" s="154" t="s">
        <v>472</v>
      </c>
      <c r="G2583" s="154">
        <v>0.71</v>
      </c>
      <c r="H2583" s="154" t="s">
        <v>472</v>
      </c>
      <c r="I2583" s="154">
        <v>2.1458599999999999</v>
      </c>
      <c r="J2583" s="154"/>
    </row>
    <row r="2584" spans="1:10">
      <c r="A2584" s="164">
        <v>29157</v>
      </c>
      <c r="B2584" s="154">
        <v>2.30396</v>
      </c>
      <c r="C2584" s="154">
        <v>3.5209999999999999</v>
      </c>
      <c r="D2584" s="154">
        <v>1.671</v>
      </c>
      <c r="E2584" s="154">
        <v>1.413</v>
      </c>
      <c r="F2584" s="154" t="s">
        <v>472</v>
      </c>
      <c r="G2584" s="154">
        <v>0.71099999999999997</v>
      </c>
      <c r="H2584" s="154" t="s">
        <v>472</v>
      </c>
      <c r="I2584" s="154">
        <v>2.1613099999999998</v>
      </c>
      <c r="J2584" s="154"/>
    </row>
    <row r="2585" spans="1:10">
      <c r="A2585" s="164">
        <v>29158</v>
      </c>
      <c r="B2585" s="154">
        <v>2.2955299999999998</v>
      </c>
      <c r="C2585" s="154">
        <v>3.5095000000000001</v>
      </c>
      <c r="D2585" s="154">
        <v>1.6800000000000002</v>
      </c>
      <c r="E2585" s="154">
        <v>1.4179999999999999</v>
      </c>
      <c r="F2585" s="154" t="s">
        <v>472</v>
      </c>
      <c r="G2585" s="154">
        <v>0.70199999999999996</v>
      </c>
      <c r="H2585" s="154" t="s">
        <v>472</v>
      </c>
      <c r="I2585" s="154">
        <v>2.1555200000000001</v>
      </c>
      <c r="J2585" s="154"/>
    </row>
    <row r="2586" spans="1:10">
      <c r="A2586" s="164">
        <v>29159</v>
      </c>
      <c r="B2586" s="154">
        <v>2.2896800000000002</v>
      </c>
      <c r="C2586" s="154">
        <v>3.4470000000000001</v>
      </c>
      <c r="D2586" s="154">
        <v>1.6604999999999999</v>
      </c>
      <c r="E2586" s="154">
        <v>1.4025000000000001</v>
      </c>
      <c r="F2586" s="154" t="s">
        <v>472</v>
      </c>
      <c r="G2586" s="154">
        <v>0.69650000000000001</v>
      </c>
      <c r="H2586" s="154" t="s">
        <v>472</v>
      </c>
      <c r="I2586" s="154">
        <v>2.1427399999999999</v>
      </c>
      <c r="J2586" s="154"/>
    </row>
    <row r="2587" spans="1:10">
      <c r="A2587" s="164">
        <v>29160</v>
      </c>
      <c r="B2587" s="154" t="s">
        <v>472</v>
      </c>
      <c r="C2587" s="154">
        <v>3.4544999999999999</v>
      </c>
      <c r="D2587" s="154">
        <v>1.6560000000000001</v>
      </c>
      <c r="E2587" s="154">
        <v>1.395</v>
      </c>
      <c r="F2587" s="154" t="s">
        <v>472</v>
      </c>
      <c r="G2587" s="154">
        <v>0.69550000000000001</v>
      </c>
      <c r="H2587" s="154" t="s">
        <v>472</v>
      </c>
      <c r="I2587" s="154">
        <v>2.1288</v>
      </c>
      <c r="J2587" s="154"/>
    </row>
    <row r="2588" spans="1:10">
      <c r="A2588" s="164">
        <v>29161</v>
      </c>
      <c r="B2588" s="154" t="s">
        <v>472</v>
      </c>
      <c r="C2588" s="154">
        <v>3.4125000000000001</v>
      </c>
      <c r="D2588" s="154">
        <v>1.6545000000000001</v>
      </c>
      <c r="E2588" s="154">
        <v>1.393</v>
      </c>
      <c r="F2588" s="154" t="s">
        <v>472</v>
      </c>
      <c r="G2588" s="154">
        <v>0.7</v>
      </c>
      <c r="H2588" s="154" t="s">
        <v>472</v>
      </c>
      <c r="I2588" s="154">
        <v>2.1230899999999999</v>
      </c>
      <c r="J2588" s="154"/>
    </row>
    <row r="2589" spans="1:10">
      <c r="A2589" s="164">
        <v>29164</v>
      </c>
      <c r="B2589" s="154">
        <v>2.2721499999999999</v>
      </c>
      <c r="C2589" s="154">
        <v>3.3810000000000002</v>
      </c>
      <c r="D2589" s="154">
        <v>1.6385000000000001</v>
      </c>
      <c r="E2589" s="154">
        <v>1.3805000000000001</v>
      </c>
      <c r="F2589" s="154" t="s">
        <v>472</v>
      </c>
      <c r="G2589" s="154">
        <v>0.69099999999999995</v>
      </c>
      <c r="H2589" s="154" t="s">
        <v>472</v>
      </c>
      <c r="I2589" s="154">
        <v>2.1180400000000001</v>
      </c>
      <c r="J2589" s="154"/>
    </row>
    <row r="2590" spans="1:10">
      <c r="A2590" s="164">
        <v>29165</v>
      </c>
      <c r="B2590" s="154">
        <v>2.2747799999999998</v>
      </c>
      <c r="C2590" s="154">
        <v>3.4220000000000002</v>
      </c>
      <c r="D2590" s="154">
        <v>1.65</v>
      </c>
      <c r="E2590" s="154">
        <v>1.391</v>
      </c>
      <c r="F2590" s="154" t="s">
        <v>472</v>
      </c>
      <c r="G2590" s="154">
        <v>0.69399999999999995</v>
      </c>
      <c r="H2590" s="154" t="s">
        <v>472</v>
      </c>
      <c r="I2590" s="154">
        <v>2.1227299999999998</v>
      </c>
      <c r="J2590" s="154"/>
    </row>
    <row r="2591" spans="1:10">
      <c r="A2591" s="164">
        <v>29166</v>
      </c>
      <c r="B2591" s="154" t="s">
        <v>472</v>
      </c>
      <c r="C2591" s="154">
        <v>3.4405000000000001</v>
      </c>
      <c r="D2591" s="154">
        <v>1.6447000000000001</v>
      </c>
      <c r="E2591" s="154">
        <v>1.3900000000000001</v>
      </c>
      <c r="F2591" s="154" t="s">
        <v>472</v>
      </c>
      <c r="G2591" s="154">
        <v>0.68400000000000005</v>
      </c>
      <c r="H2591" s="154" t="s">
        <v>472</v>
      </c>
      <c r="I2591" s="154">
        <v>2.1125600000000002</v>
      </c>
      <c r="J2591" s="154"/>
    </row>
    <row r="2592" spans="1:10">
      <c r="A2592" s="164">
        <v>29167</v>
      </c>
      <c r="B2592" s="154">
        <v>2.2709199999999998</v>
      </c>
      <c r="C2592" s="154">
        <v>3.4430000000000001</v>
      </c>
      <c r="D2592" s="154">
        <v>1.643</v>
      </c>
      <c r="E2592" s="154">
        <v>1.385</v>
      </c>
      <c r="F2592" s="154" t="s">
        <v>472</v>
      </c>
      <c r="G2592" s="154">
        <v>0.68049999999999999</v>
      </c>
      <c r="H2592" s="154" t="s">
        <v>472</v>
      </c>
      <c r="I2592" s="154">
        <v>2.1181299999999998</v>
      </c>
      <c r="J2592" s="154"/>
    </row>
    <row r="2593" spans="1:10">
      <c r="A2593" s="164">
        <v>29168</v>
      </c>
      <c r="B2593" s="154">
        <v>2.2805499999999999</v>
      </c>
      <c r="C2593" s="154">
        <v>3.4485000000000001</v>
      </c>
      <c r="D2593" s="154">
        <v>1.647</v>
      </c>
      <c r="E2593" s="154">
        <v>1.3879999999999999</v>
      </c>
      <c r="F2593" s="154" t="s">
        <v>472</v>
      </c>
      <c r="G2593" s="154">
        <v>0.67749999999999999</v>
      </c>
      <c r="H2593" s="154" t="s">
        <v>472</v>
      </c>
      <c r="I2593" s="154">
        <v>2.12296</v>
      </c>
      <c r="J2593" s="154"/>
    </row>
    <row r="2594" spans="1:10">
      <c r="A2594" s="164">
        <v>29171</v>
      </c>
      <c r="B2594" s="154">
        <v>2.3018200000000002</v>
      </c>
      <c r="C2594" s="154">
        <v>3.4725000000000001</v>
      </c>
      <c r="D2594" s="154">
        <v>1.6505000000000001</v>
      </c>
      <c r="E2594" s="154">
        <v>1.389</v>
      </c>
      <c r="F2594" s="154" t="s">
        <v>472</v>
      </c>
      <c r="G2594" s="154">
        <v>0.66700000000000004</v>
      </c>
      <c r="H2594" s="154" t="s">
        <v>472</v>
      </c>
      <c r="I2594" s="154" t="s">
        <v>472</v>
      </c>
      <c r="J2594" s="154"/>
    </row>
    <row r="2595" spans="1:10">
      <c r="A2595" s="164">
        <v>29172</v>
      </c>
      <c r="B2595" s="154">
        <v>2.2980999999999998</v>
      </c>
      <c r="C2595" s="154">
        <v>3.5154999999999998</v>
      </c>
      <c r="D2595" s="154">
        <v>1.6665000000000001</v>
      </c>
      <c r="E2595" s="154">
        <v>1.4045000000000001</v>
      </c>
      <c r="F2595" s="154" t="s">
        <v>472</v>
      </c>
      <c r="G2595" s="154">
        <v>0.67500000000000004</v>
      </c>
      <c r="H2595" s="154" t="s">
        <v>472</v>
      </c>
      <c r="I2595" s="154">
        <v>2.1459899999999998</v>
      </c>
      <c r="J2595" s="154"/>
    </row>
    <row r="2596" spans="1:10">
      <c r="A2596" s="164">
        <v>29173</v>
      </c>
      <c r="B2596" s="154">
        <v>2.2974100000000002</v>
      </c>
      <c r="C2596" s="154">
        <v>3.484</v>
      </c>
      <c r="D2596" s="154">
        <v>1.6637999999999999</v>
      </c>
      <c r="E2596" s="154">
        <v>1.4079999999999999</v>
      </c>
      <c r="F2596" s="154" t="s">
        <v>472</v>
      </c>
      <c r="G2596" s="154">
        <v>0.67549999999999999</v>
      </c>
      <c r="H2596" s="154" t="s">
        <v>472</v>
      </c>
      <c r="I2596" s="154">
        <v>2.1350199999999999</v>
      </c>
      <c r="J2596" s="154"/>
    </row>
    <row r="2597" spans="1:10">
      <c r="A2597" s="164">
        <v>29174</v>
      </c>
      <c r="B2597" s="154">
        <v>2.3015099999999999</v>
      </c>
      <c r="C2597" s="154">
        <v>3.4820000000000002</v>
      </c>
      <c r="D2597" s="154">
        <v>1.6522000000000001</v>
      </c>
      <c r="E2597" s="154">
        <v>1.3959999999999999</v>
      </c>
      <c r="F2597" s="154" t="s">
        <v>472</v>
      </c>
      <c r="G2597" s="154">
        <v>0.67049999999999998</v>
      </c>
      <c r="H2597" s="154" t="s">
        <v>472</v>
      </c>
      <c r="I2597" s="154">
        <v>2.1329799999999999</v>
      </c>
      <c r="J2597" s="154"/>
    </row>
    <row r="2598" spans="1:10">
      <c r="A2598" s="164">
        <v>29175</v>
      </c>
      <c r="B2598" s="154">
        <v>2.3052899999999998</v>
      </c>
      <c r="C2598" s="154">
        <v>3.5445000000000002</v>
      </c>
      <c r="D2598" s="154">
        <v>1.6537999999999999</v>
      </c>
      <c r="E2598" s="154">
        <v>1.3975</v>
      </c>
      <c r="F2598" s="154" t="s">
        <v>472</v>
      </c>
      <c r="G2598" s="154">
        <v>0.66949999999999998</v>
      </c>
      <c r="H2598" s="154" t="s">
        <v>472</v>
      </c>
      <c r="I2598" s="154">
        <v>2.1370399999999998</v>
      </c>
      <c r="J2598" s="154"/>
    </row>
    <row r="2599" spans="1:10">
      <c r="A2599" s="164">
        <v>29178</v>
      </c>
      <c r="B2599" s="154">
        <v>2.3122699999999998</v>
      </c>
      <c r="C2599" s="154">
        <v>3.5785</v>
      </c>
      <c r="D2599" s="154">
        <v>1.6395</v>
      </c>
      <c r="E2599" s="154">
        <v>1.3879999999999999</v>
      </c>
      <c r="F2599" s="154" t="s">
        <v>472</v>
      </c>
      <c r="G2599" s="154">
        <v>0.66749999999999998</v>
      </c>
      <c r="H2599" s="154" t="s">
        <v>472</v>
      </c>
      <c r="I2599" s="154">
        <v>2.1296599999999999</v>
      </c>
      <c r="J2599" s="154"/>
    </row>
    <row r="2600" spans="1:10">
      <c r="A2600" s="164">
        <v>29179</v>
      </c>
      <c r="B2600" s="154">
        <v>2.31365</v>
      </c>
      <c r="C2600" s="154">
        <v>3.5765000000000002</v>
      </c>
      <c r="D2600" s="154">
        <v>1.6438000000000001</v>
      </c>
      <c r="E2600" s="154">
        <v>1.3955</v>
      </c>
      <c r="F2600" s="154" t="s">
        <v>472</v>
      </c>
      <c r="G2600" s="154">
        <v>0.66900000000000004</v>
      </c>
      <c r="H2600" s="154" t="s">
        <v>472</v>
      </c>
      <c r="I2600" s="154">
        <v>2.1385299999999998</v>
      </c>
      <c r="J2600" s="154"/>
    </row>
    <row r="2601" spans="1:10">
      <c r="A2601" s="164">
        <v>29180</v>
      </c>
      <c r="B2601" s="154">
        <v>2.3155700000000001</v>
      </c>
      <c r="C2601" s="154">
        <v>3.5775000000000001</v>
      </c>
      <c r="D2601" s="154">
        <v>1.6379999999999999</v>
      </c>
      <c r="E2601" s="154">
        <v>1.3935</v>
      </c>
      <c r="F2601" s="154" t="s">
        <v>472</v>
      </c>
      <c r="G2601" s="154">
        <v>0.66149999999999998</v>
      </c>
      <c r="H2601" s="154" t="s">
        <v>472</v>
      </c>
      <c r="I2601" s="154">
        <v>2.1300400000000002</v>
      </c>
      <c r="J2601" s="154"/>
    </row>
    <row r="2602" spans="1:10">
      <c r="A2602" s="164">
        <v>29181</v>
      </c>
      <c r="B2602" s="154">
        <v>2.3245300000000002</v>
      </c>
      <c r="C2602" s="154">
        <v>3.5649999999999999</v>
      </c>
      <c r="D2602" s="154">
        <v>1.6408</v>
      </c>
      <c r="E2602" s="154">
        <v>1.3940000000000001</v>
      </c>
      <c r="F2602" s="154" t="s">
        <v>472</v>
      </c>
      <c r="G2602" s="154">
        <v>0.66249999999999998</v>
      </c>
      <c r="H2602" s="154" t="s">
        <v>472</v>
      </c>
      <c r="I2602" s="154">
        <v>2.1414</v>
      </c>
      <c r="J2602" s="154"/>
    </row>
    <row r="2603" spans="1:10">
      <c r="A2603" s="164">
        <v>29182</v>
      </c>
      <c r="B2603" s="154">
        <v>2.3298299999999998</v>
      </c>
      <c r="C2603" s="154">
        <v>3.5724999999999998</v>
      </c>
      <c r="D2603" s="154">
        <v>1.6539999999999999</v>
      </c>
      <c r="E2603" s="154">
        <v>1.4060000000000001</v>
      </c>
      <c r="F2603" s="154" t="s">
        <v>472</v>
      </c>
      <c r="G2603" s="154">
        <v>0.66500000000000004</v>
      </c>
      <c r="H2603" s="154" t="s">
        <v>472</v>
      </c>
      <c r="I2603" s="154">
        <v>2.1442199999999998</v>
      </c>
      <c r="J2603" s="154"/>
    </row>
    <row r="2604" spans="1:10">
      <c r="A2604" s="164">
        <v>29185</v>
      </c>
      <c r="B2604" s="154">
        <v>2.3387500000000001</v>
      </c>
      <c r="C2604" s="154">
        <v>3.5714999999999999</v>
      </c>
      <c r="D2604" s="154">
        <v>1.6619999999999999</v>
      </c>
      <c r="E2604" s="154">
        <v>1.4155</v>
      </c>
      <c r="F2604" s="154" t="s">
        <v>472</v>
      </c>
      <c r="G2604" s="154">
        <v>0.66200000000000003</v>
      </c>
      <c r="H2604" s="154" t="s">
        <v>472</v>
      </c>
      <c r="I2604" s="154">
        <v>2.1505100000000001</v>
      </c>
      <c r="J2604" s="154"/>
    </row>
    <row r="2605" spans="1:10">
      <c r="A2605" s="164">
        <v>29186</v>
      </c>
      <c r="B2605" s="154">
        <v>2.3349899999999999</v>
      </c>
      <c r="C2605" s="154">
        <v>3.57</v>
      </c>
      <c r="D2605" s="154">
        <v>1.6497999999999999</v>
      </c>
      <c r="E2605" s="154">
        <v>1.411</v>
      </c>
      <c r="F2605" s="154" t="s">
        <v>472</v>
      </c>
      <c r="G2605" s="154">
        <v>0.66549999999999998</v>
      </c>
      <c r="H2605" s="154" t="s">
        <v>472</v>
      </c>
      <c r="I2605" s="154">
        <v>2.13883</v>
      </c>
      <c r="J2605" s="154"/>
    </row>
    <row r="2606" spans="1:10">
      <c r="A2606" s="164">
        <v>29187</v>
      </c>
      <c r="B2606" s="154">
        <v>2.32714</v>
      </c>
      <c r="C2606" s="154">
        <v>3.5495000000000001</v>
      </c>
      <c r="D2606" s="154">
        <v>1.6385000000000001</v>
      </c>
      <c r="E2606" s="154">
        <v>1.3980000000000001</v>
      </c>
      <c r="F2606" s="154" t="s">
        <v>472</v>
      </c>
      <c r="G2606" s="154">
        <v>0.65649999999999997</v>
      </c>
      <c r="H2606" s="154" t="s">
        <v>472</v>
      </c>
      <c r="I2606" s="154">
        <v>2.1355399999999998</v>
      </c>
      <c r="J2606" s="154"/>
    </row>
    <row r="2607" spans="1:10">
      <c r="A2607" s="164">
        <v>29188</v>
      </c>
      <c r="B2607" s="154">
        <v>2.3196300000000001</v>
      </c>
      <c r="C2607" s="154">
        <v>3.5594999999999999</v>
      </c>
      <c r="D2607" s="154">
        <v>1.6367</v>
      </c>
      <c r="E2607" s="154">
        <v>1.397</v>
      </c>
      <c r="F2607" s="154" t="s">
        <v>472</v>
      </c>
      <c r="G2607" s="154">
        <v>0.65649999999999997</v>
      </c>
      <c r="H2607" s="154" t="s">
        <v>472</v>
      </c>
      <c r="I2607" s="154">
        <v>2.13</v>
      </c>
      <c r="J2607" s="154"/>
    </row>
    <row r="2608" spans="1:10">
      <c r="A2608" s="164">
        <v>29189</v>
      </c>
      <c r="B2608" s="154">
        <v>2.29928</v>
      </c>
      <c r="C2608" s="154">
        <v>3.544</v>
      </c>
      <c r="D2608" s="154">
        <v>1.6139999999999999</v>
      </c>
      <c r="E2608" s="154">
        <v>1.379</v>
      </c>
      <c r="F2608" s="154" t="s">
        <v>472</v>
      </c>
      <c r="G2608" s="154">
        <v>0.64700000000000002</v>
      </c>
      <c r="H2608" s="154" t="s">
        <v>472</v>
      </c>
      <c r="I2608" s="154">
        <v>2.1020400000000001</v>
      </c>
      <c r="J2608" s="154"/>
    </row>
    <row r="2609" spans="1:10">
      <c r="A2609" s="164">
        <v>29192</v>
      </c>
      <c r="B2609" s="154">
        <v>2.2699199999999999</v>
      </c>
      <c r="C2609" s="154">
        <v>3.476</v>
      </c>
      <c r="D2609" s="154">
        <v>1.5745</v>
      </c>
      <c r="E2609" s="154">
        <v>1.349</v>
      </c>
      <c r="F2609" s="154" t="s">
        <v>472</v>
      </c>
      <c r="G2609" s="154">
        <v>0.63200000000000001</v>
      </c>
      <c r="H2609" s="154" t="s">
        <v>472</v>
      </c>
      <c r="I2609" s="154">
        <v>2.05165</v>
      </c>
      <c r="J2609" s="154"/>
    </row>
    <row r="2610" spans="1:10">
      <c r="A2610" s="164">
        <v>29193</v>
      </c>
      <c r="B2610" s="154">
        <v>2.2873600000000001</v>
      </c>
      <c r="C2610" s="154">
        <v>3.4754999999999998</v>
      </c>
      <c r="D2610" s="154">
        <v>1.5805</v>
      </c>
      <c r="E2610" s="154">
        <v>1.3559999999999999</v>
      </c>
      <c r="F2610" s="154" t="s">
        <v>472</v>
      </c>
      <c r="G2610" s="154">
        <v>0.63600000000000001</v>
      </c>
      <c r="H2610" s="154" t="s">
        <v>472</v>
      </c>
      <c r="I2610" s="154">
        <v>2.0872799999999998</v>
      </c>
      <c r="J2610" s="154"/>
    </row>
    <row r="2611" spans="1:10">
      <c r="A2611" s="164">
        <v>29194</v>
      </c>
      <c r="B2611" s="154">
        <v>2.2789299999999999</v>
      </c>
      <c r="C2611" s="154">
        <v>3.4754999999999998</v>
      </c>
      <c r="D2611" s="154">
        <v>1.593</v>
      </c>
      <c r="E2611" s="154">
        <v>1.369</v>
      </c>
      <c r="F2611" s="154" t="s">
        <v>472</v>
      </c>
      <c r="G2611" s="154">
        <v>0.64249999999999996</v>
      </c>
      <c r="H2611" s="154" t="s">
        <v>472</v>
      </c>
      <c r="I2611" s="154">
        <v>2.0956299999999999</v>
      </c>
      <c r="J2611" s="154"/>
    </row>
    <row r="2612" spans="1:10">
      <c r="A2612" s="164">
        <v>29195</v>
      </c>
      <c r="B2612" s="154">
        <v>2.2787000000000002</v>
      </c>
      <c r="C2612" s="154">
        <v>3.4935</v>
      </c>
      <c r="D2612" s="154">
        <v>1.601</v>
      </c>
      <c r="E2612" s="154">
        <v>1.3705000000000001</v>
      </c>
      <c r="F2612" s="154" t="s">
        <v>472</v>
      </c>
      <c r="G2612" s="154">
        <v>0.65600000000000003</v>
      </c>
      <c r="H2612" s="154" t="s">
        <v>472</v>
      </c>
      <c r="I2612" s="154">
        <v>2.0927500000000001</v>
      </c>
      <c r="J2612" s="154"/>
    </row>
    <row r="2613" spans="1:10">
      <c r="A2613" s="164">
        <v>29196</v>
      </c>
      <c r="B2613" s="154">
        <v>2.28837</v>
      </c>
      <c r="C2613" s="154">
        <v>3.5274999999999999</v>
      </c>
      <c r="D2613" s="154">
        <v>1.6215000000000002</v>
      </c>
      <c r="E2613" s="154">
        <v>1.3945000000000001</v>
      </c>
      <c r="F2613" s="154" t="s">
        <v>472</v>
      </c>
      <c r="G2613" s="154">
        <v>0.67749999999999999</v>
      </c>
      <c r="H2613" s="154" t="s">
        <v>472</v>
      </c>
      <c r="I2613" s="154">
        <v>2.1101999999999999</v>
      </c>
      <c r="J2613" s="154"/>
    </row>
    <row r="2614" spans="1:10">
      <c r="A2614" s="164">
        <v>29199</v>
      </c>
      <c r="B2614" s="154">
        <v>2.27861</v>
      </c>
      <c r="C2614" s="154">
        <v>3.488</v>
      </c>
      <c r="D2614" s="154">
        <v>1.6048</v>
      </c>
      <c r="E2614" s="154">
        <v>1.379</v>
      </c>
      <c r="F2614" s="154" t="s">
        <v>472</v>
      </c>
      <c r="G2614" s="154">
        <v>0.68799999999999994</v>
      </c>
      <c r="H2614" s="154" t="s">
        <v>472</v>
      </c>
      <c r="I2614" s="154">
        <v>2.10798</v>
      </c>
      <c r="J2614" s="154"/>
    </row>
    <row r="2615" spans="1:10">
      <c r="A2615" s="164">
        <v>29200</v>
      </c>
      <c r="B2615" s="154">
        <v>2.2764099999999998</v>
      </c>
      <c r="C2615" s="154">
        <v>3.5070000000000001</v>
      </c>
      <c r="D2615" s="154">
        <v>1.6059999999999999</v>
      </c>
      <c r="E2615" s="154">
        <v>1.3995</v>
      </c>
      <c r="F2615" s="154" t="s">
        <v>472</v>
      </c>
      <c r="G2615" s="154">
        <v>0.6845</v>
      </c>
      <c r="H2615" s="154" t="s">
        <v>472</v>
      </c>
      <c r="I2615" s="154">
        <v>2.1086900000000002</v>
      </c>
      <c r="J2615" s="154"/>
    </row>
    <row r="2616" spans="1:10">
      <c r="A2616" s="164">
        <v>29201</v>
      </c>
      <c r="B2616" s="154">
        <v>2.2814299999999998</v>
      </c>
      <c r="C2616" s="154">
        <v>3.504</v>
      </c>
      <c r="D2616" s="154">
        <v>1.5939999999999999</v>
      </c>
      <c r="E2616" s="154">
        <v>1.3725000000000001</v>
      </c>
      <c r="F2616" s="154" t="s">
        <v>472</v>
      </c>
      <c r="G2616" s="154">
        <v>0.67300000000000004</v>
      </c>
      <c r="H2616" s="154" t="s">
        <v>472</v>
      </c>
      <c r="I2616" s="154">
        <v>2.0913200000000001</v>
      </c>
      <c r="J2616" s="154"/>
    </row>
    <row r="2617" spans="1:10">
      <c r="A2617" s="164">
        <v>29202</v>
      </c>
      <c r="B2617" s="154">
        <v>2.2869000000000002</v>
      </c>
      <c r="C2617" s="154">
        <v>3.5169999999999999</v>
      </c>
      <c r="D2617" s="154">
        <v>1.5960000000000001</v>
      </c>
      <c r="E2617" s="154">
        <v>1.371</v>
      </c>
      <c r="F2617" s="154" t="s">
        <v>472</v>
      </c>
      <c r="G2617" s="154">
        <v>0.66349999999999998</v>
      </c>
      <c r="H2617" s="154" t="s">
        <v>472</v>
      </c>
      <c r="I2617" s="154">
        <v>2.1030000000000002</v>
      </c>
      <c r="J2617" s="154"/>
    </row>
    <row r="2618" spans="1:10">
      <c r="A2618" s="164">
        <v>29203</v>
      </c>
      <c r="B2618" s="154">
        <v>2.2965599999999999</v>
      </c>
      <c r="C2618" s="154">
        <v>3.5234999999999999</v>
      </c>
      <c r="D2618" s="154">
        <v>1.6036999999999999</v>
      </c>
      <c r="E2618" s="154">
        <v>1.3660000000000001</v>
      </c>
      <c r="F2618" s="154" t="s">
        <v>472</v>
      </c>
      <c r="G2618" s="154">
        <v>0.66200000000000003</v>
      </c>
      <c r="H2618" s="154" t="s">
        <v>472</v>
      </c>
      <c r="I2618" s="154">
        <v>2.1025100000000001</v>
      </c>
      <c r="J2618" s="154"/>
    </row>
    <row r="2619" spans="1:10">
      <c r="A2619" s="164">
        <v>29206</v>
      </c>
      <c r="B2619" s="154">
        <v>2.2919900000000002</v>
      </c>
      <c r="C2619" s="154">
        <v>3.5550000000000002</v>
      </c>
      <c r="D2619" s="154">
        <v>1.617</v>
      </c>
      <c r="E2619" s="154">
        <v>1.381</v>
      </c>
      <c r="F2619" s="154" t="s">
        <v>472</v>
      </c>
      <c r="G2619" s="154">
        <v>0.67249999999999999</v>
      </c>
      <c r="H2619" s="154" t="s">
        <v>472</v>
      </c>
      <c r="I2619" s="154">
        <v>2.11435</v>
      </c>
      <c r="J2619" s="154"/>
    </row>
    <row r="2620" spans="1:10">
      <c r="A2620" s="164">
        <v>29207</v>
      </c>
      <c r="B2620" s="154">
        <v>2.2952599999999999</v>
      </c>
      <c r="C2620" s="154">
        <v>3.5194999999999999</v>
      </c>
      <c r="D2620" s="154">
        <v>1.5994999999999999</v>
      </c>
      <c r="E2620" s="154">
        <v>1.3614999999999999</v>
      </c>
      <c r="F2620" s="154" t="s">
        <v>472</v>
      </c>
      <c r="G2620" s="154">
        <v>0.66600000000000004</v>
      </c>
      <c r="H2620" s="154" t="s">
        <v>472</v>
      </c>
      <c r="I2620" s="154">
        <v>2.10338</v>
      </c>
      <c r="J2620" s="154"/>
    </row>
    <row r="2621" spans="1:10">
      <c r="A2621" s="164">
        <v>29208</v>
      </c>
      <c r="B2621" s="154">
        <v>2.3051300000000001</v>
      </c>
      <c r="C2621" s="154">
        <v>3.5425</v>
      </c>
      <c r="D2621" s="154">
        <v>1.609</v>
      </c>
      <c r="E2621" s="154">
        <v>1.3694999999999999</v>
      </c>
      <c r="F2621" s="154" t="s">
        <v>472</v>
      </c>
      <c r="G2621" s="154">
        <v>0.67049999999999998</v>
      </c>
      <c r="H2621" s="154" t="s">
        <v>472</v>
      </c>
      <c r="I2621" s="154">
        <v>2.1109499999999999</v>
      </c>
      <c r="J2621" s="154"/>
    </row>
    <row r="2622" spans="1:10">
      <c r="A2622" s="164">
        <v>29209</v>
      </c>
      <c r="B2622" s="154">
        <v>2.2867899999999999</v>
      </c>
      <c r="C2622" s="154">
        <v>3.5445000000000002</v>
      </c>
      <c r="D2622" s="154">
        <v>1.609</v>
      </c>
      <c r="E2622" s="154">
        <v>1.367</v>
      </c>
      <c r="F2622" s="154" t="s">
        <v>472</v>
      </c>
      <c r="G2622" s="154">
        <v>0.67400000000000004</v>
      </c>
      <c r="H2622" s="154" t="s">
        <v>472</v>
      </c>
      <c r="I2622" s="154">
        <v>2.1069599999999999</v>
      </c>
      <c r="J2622" s="154"/>
    </row>
    <row r="2623" spans="1:10">
      <c r="A2623" s="164">
        <v>29210</v>
      </c>
      <c r="B2623" s="154">
        <v>2.2919</v>
      </c>
      <c r="C2623" s="154">
        <v>3.5140000000000002</v>
      </c>
      <c r="D2623" s="154">
        <v>1.601</v>
      </c>
      <c r="E2623" s="154">
        <v>1.3634999999999999</v>
      </c>
      <c r="F2623" s="154" t="s">
        <v>472</v>
      </c>
      <c r="G2623" s="154">
        <v>0.67100000000000004</v>
      </c>
      <c r="H2623" s="154" t="s">
        <v>472</v>
      </c>
      <c r="I2623" s="154">
        <v>2.1069200000000001</v>
      </c>
      <c r="J2623" s="154"/>
    </row>
    <row r="2624" spans="1:10">
      <c r="A2624" s="164">
        <v>29213</v>
      </c>
      <c r="B2624" s="154" t="s">
        <v>472</v>
      </c>
      <c r="C2624" s="154" t="s">
        <v>472</v>
      </c>
      <c r="D2624" s="154" t="s">
        <v>472</v>
      </c>
      <c r="E2624" s="154" t="s">
        <v>472</v>
      </c>
      <c r="F2624" s="154" t="s">
        <v>472</v>
      </c>
      <c r="G2624" s="154" t="s">
        <v>472</v>
      </c>
      <c r="H2624" s="154" t="s">
        <v>472</v>
      </c>
      <c r="I2624" s="154" t="s">
        <v>472</v>
      </c>
      <c r="J2624" s="154"/>
    </row>
    <row r="2625" spans="1:10">
      <c r="A2625" s="164">
        <v>29214</v>
      </c>
      <c r="B2625" s="154" t="s">
        <v>472</v>
      </c>
      <c r="C2625" s="154" t="s">
        <v>472</v>
      </c>
      <c r="D2625" s="154" t="s">
        <v>472</v>
      </c>
      <c r="E2625" s="154" t="s">
        <v>472</v>
      </c>
      <c r="F2625" s="154" t="s">
        <v>472</v>
      </c>
      <c r="G2625" s="154" t="s">
        <v>472</v>
      </c>
      <c r="H2625" s="154" t="s">
        <v>472</v>
      </c>
      <c r="I2625" s="154" t="s">
        <v>472</v>
      </c>
      <c r="J2625" s="154"/>
    </row>
    <row r="2626" spans="1:10">
      <c r="A2626" s="164">
        <v>29215</v>
      </c>
      <c r="B2626" s="154" t="s">
        <v>472</v>
      </c>
      <c r="C2626" s="154" t="s">
        <v>472</v>
      </c>
      <c r="D2626" s="154" t="s">
        <v>472</v>
      </c>
      <c r="E2626" s="154" t="s">
        <v>472</v>
      </c>
      <c r="F2626" s="154" t="s">
        <v>472</v>
      </c>
      <c r="G2626" s="154" t="s">
        <v>472</v>
      </c>
      <c r="H2626" s="154" t="s">
        <v>472</v>
      </c>
      <c r="I2626" s="154" t="s">
        <v>472</v>
      </c>
      <c r="J2626" s="154"/>
    </row>
    <row r="2627" spans="1:10">
      <c r="A2627" s="164">
        <v>29216</v>
      </c>
      <c r="B2627" s="154">
        <v>2.2846199999999999</v>
      </c>
      <c r="C2627" s="154">
        <v>3.5225</v>
      </c>
      <c r="D2627" s="154">
        <v>1.589</v>
      </c>
      <c r="E2627" s="154">
        <v>1.3525</v>
      </c>
      <c r="F2627" s="154" t="s">
        <v>472</v>
      </c>
      <c r="G2627" s="154">
        <v>0.66300000000000003</v>
      </c>
      <c r="H2627" s="154" t="s">
        <v>472</v>
      </c>
      <c r="I2627" s="154">
        <v>2.08955</v>
      </c>
      <c r="J2627" s="154"/>
    </row>
    <row r="2628" spans="1:10">
      <c r="A2628" s="164">
        <v>29217</v>
      </c>
      <c r="B2628" s="154">
        <v>2.3013599999999999</v>
      </c>
      <c r="C2628" s="154">
        <v>3.5375000000000001</v>
      </c>
      <c r="D2628" s="154">
        <v>1.58</v>
      </c>
      <c r="E2628" s="154">
        <v>1.3465</v>
      </c>
      <c r="F2628" s="154" t="s">
        <v>472</v>
      </c>
      <c r="G2628" s="154">
        <v>0.65949999999999998</v>
      </c>
      <c r="H2628" s="154" t="s">
        <v>472</v>
      </c>
      <c r="I2628" s="154">
        <v>2.1040100000000002</v>
      </c>
      <c r="J2628" s="154"/>
    </row>
    <row r="2629" spans="1:10">
      <c r="A2629" s="164">
        <v>29220</v>
      </c>
      <c r="B2629" s="154" t="s">
        <v>472</v>
      </c>
      <c r="C2629" s="154" t="s">
        <v>472</v>
      </c>
      <c r="D2629" s="154" t="s">
        <v>472</v>
      </c>
      <c r="E2629" s="154" t="s">
        <v>472</v>
      </c>
      <c r="F2629" s="154" t="s">
        <v>472</v>
      </c>
      <c r="G2629" s="154" t="s">
        <v>472</v>
      </c>
      <c r="H2629" s="154" t="s">
        <v>472</v>
      </c>
      <c r="I2629" s="154" t="s">
        <v>472</v>
      </c>
      <c r="J2629" s="154"/>
    </row>
    <row r="2630" spans="1:10">
      <c r="A2630" s="164">
        <v>29221</v>
      </c>
      <c r="B2630" s="154" t="s">
        <v>472</v>
      </c>
      <c r="C2630" s="154" t="s">
        <v>472</v>
      </c>
      <c r="D2630" s="154" t="s">
        <v>472</v>
      </c>
      <c r="E2630" s="154" t="s">
        <v>472</v>
      </c>
      <c r="F2630" s="154" t="s">
        <v>472</v>
      </c>
      <c r="G2630" s="154" t="s">
        <v>472</v>
      </c>
      <c r="H2630" s="154" t="s">
        <v>472</v>
      </c>
      <c r="I2630" s="154" t="s">
        <v>472</v>
      </c>
      <c r="J2630" s="154"/>
    </row>
    <row r="2631" spans="1:10">
      <c r="A2631" s="164">
        <v>29222</v>
      </c>
      <c r="B2631" s="154" t="s">
        <v>472</v>
      </c>
      <c r="C2631" s="154" t="s">
        <v>472</v>
      </c>
      <c r="D2631" s="154" t="s">
        <v>472</v>
      </c>
      <c r="E2631" s="154" t="s">
        <v>472</v>
      </c>
      <c r="F2631" s="154" t="s">
        <v>472</v>
      </c>
      <c r="G2631" s="154" t="s">
        <v>472</v>
      </c>
      <c r="H2631" s="154" t="s">
        <v>472</v>
      </c>
      <c r="I2631" s="154" t="s">
        <v>472</v>
      </c>
      <c r="J2631" s="154"/>
    </row>
    <row r="2632" spans="1:10">
      <c r="A2632" s="164">
        <v>29223</v>
      </c>
      <c r="B2632" s="154">
        <v>2.2826900000000001</v>
      </c>
      <c r="C2632" s="154">
        <v>3.5169999999999999</v>
      </c>
      <c r="D2632" s="154">
        <v>1.5645</v>
      </c>
      <c r="E2632" s="154">
        <v>1.3380000000000001</v>
      </c>
      <c r="F2632" s="154" t="s">
        <v>472</v>
      </c>
      <c r="G2632" s="154">
        <v>0.65900000000000003</v>
      </c>
      <c r="H2632" s="154" t="s">
        <v>472</v>
      </c>
      <c r="I2632" s="154">
        <v>2.0796299999999999</v>
      </c>
      <c r="J2632" s="154"/>
    </row>
    <row r="2633" spans="1:10">
      <c r="A2633" s="164">
        <v>29224</v>
      </c>
      <c r="B2633" s="154">
        <v>2.2884000000000002</v>
      </c>
      <c r="C2633" s="154">
        <v>3.5249999999999999</v>
      </c>
      <c r="D2633" s="154">
        <v>1.5785</v>
      </c>
      <c r="E2633" s="154">
        <v>1.3494999999999999</v>
      </c>
      <c r="F2633" s="154" t="s">
        <v>472</v>
      </c>
      <c r="G2633" s="154">
        <v>0.66449999999999998</v>
      </c>
      <c r="H2633" s="154" t="s">
        <v>472</v>
      </c>
      <c r="I2633" s="154">
        <v>2.0906099999999999</v>
      </c>
      <c r="J2633" s="154"/>
    </row>
    <row r="2634" spans="1:10">
      <c r="A2634" s="164">
        <v>29227</v>
      </c>
      <c r="B2634" s="154">
        <v>2.29034</v>
      </c>
      <c r="C2634" s="154">
        <v>3.5434999999999999</v>
      </c>
      <c r="D2634" s="154">
        <v>1.5775000000000001</v>
      </c>
      <c r="E2634" s="154">
        <v>1.3514999999999999</v>
      </c>
      <c r="F2634" s="154" t="s">
        <v>472</v>
      </c>
      <c r="G2634" s="154">
        <v>0.67449999999999999</v>
      </c>
      <c r="H2634" s="154" t="s">
        <v>472</v>
      </c>
      <c r="I2634" s="154">
        <v>2.0871</v>
      </c>
      <c r="J2634" s="154"/>
    </row>
    <row r="2635" spans="1:10">
      <c r="A2635" s="164">
        <v>29228</v>
      </c>
      <c r="B2635" s="154">
        <v>2.2818999999999998</v>
      </c>
      <c r="C2635" s="154">
        <v>3.5644999999999998</v>
      </c>
      <c r="D2635" s="154">
        <v>1.5825</v>
      </c>
      <c r="E2635" s="154">
        <v>1.351</v>
      </c>
      <c r="F2635" s="154" t="s">
        <v>472</v>
      </c>
      <c r="G2635" s="154">
        <v>0.67449999999999999</v>
      </c>
      <c r="H2635" s="154" t="s">
        <v>472</v>
      </c>
      <c r="I2635" s="154">
        <v>2.0890200000000001</v>
      </c>
      <c r="J2635" s="154"/>
    </row>
    <row r="2636" spans="1:10">
      <c r="A2636" s="164">
        <v>29229</v>
      </c>
      <c r="B2636" s="154">
        <v>2.28715</v>
      </c>
      <c r="C2636" s="154">
        <v>3.5585</v>
      </c>
      <c r="D2636" s="154">
        <v>1.5777000000000001</v>
      </c>
      <c r="E2636" s="154">
        <v>1.3505</v>
      </c>
      <c r="F2636" s="154" t="s">
        <v>472</v>
      </c>
      <c r="G2636" s="154">
        <v>0.66949999999999998</v>
      </c>
      <c r="H2636" s="154" t="s">
        <v>472</v>
      </c>
      <c r="I2636" s="154">
        <v>2.08432</v>
      </c>
      <c r="J2636" s="154"/>
    </row>
    <row r="2637" spans="1:10">
      <c r="A2637" s="164">
        <v>29230</v>
      </c>
      <c r="B2637" s="154">
        <v>2.2827899999999999</v>
      </c>
      <c r="C2637" s="154">
        <v>3.5649999999999999</v>
      </c>
      <c r="D2637" s="154">
        <v>1.575</v>
      </c>
      <c r="E2637" s="154">
        <v>1.349</v>
      </c>
      <c r="F2637" s="154" t="s">
        <v>472</v>
      </c>
      <c r="G2637" s="154">
        <v>0.66849999999999998</v>
      </c>
      <c r="H2637" s="154" t="s">
        <v>472</v>
      </c>
      <c r="I2637" s="154">
        <v>2.08413</v>
      </c>
      <c r="J2637" s="154"/>
    </row>
    <row r="2638" spans="1:10">
      <c r="A2638" s="164">
        <v>29231</v>
      </c>
      <c r="B2638" s="154">
        <v>2.2840799999999999</v>
      </c>
      <c r="C2638" s="154">
        <v>3.5605000000000002</v>
      </c>
      <c r="D2638" s="154">
        <v>1.5765</v>
      </c>
      <c r="E2638" s="154">
        <v>1.3534999999999999</v>
      </c>
      <c r="F2638" s="154" t="s">
        <v>472</v>
      </c>
      <c r="G2638" s="154">
        <v>0.66849999999999998</v>
      </c>
      <c r="H2638" s="154" t="s">
        <v>472</v>
      </c>
      <c r="I2638" s="154">
        <v>2.0879300000000001</v>
      </c>
      <c r="J2638" s="154"/>
    </row>
    <row r="2639" spans="1:10">
      <c r="A2639" s="164">
        <v>29234</v>
      </c>
      <c r="B2639" s="154">
        <v>2.2872400000000002</v>
      </c>
      <c r="C2639" s="154">
        <v>3.5775000000000001</v>
      </c>
      <c r="D2639" s="154">
        <v>1.5792000000000002</v>
      </c>
      <c r="E2639" s="154">
        <v>1.3559999999999999</v>
      </c>
      <c r="F2639" s="154" t="s">
        <v>472</v>
      </c>
      <c r="G2639" s="154">
        <v>0.66700000000000004</v>
      </c>
      <c r="H2639" s="154" t="s">
        <v>472</v>
      </c>
      <c r="I2639" s="154">
        <v>2.0906400000000001</v>
      </c>
      <c r="J2639" s="154"/>
    </row>
    <row r="2640" spans="1:10">
      <c r="A2640" s="164">
        <v>29235</v>
      </c>
      <c r="B2640" s="154">
        <v>2.2943799999999999</v>
      </c>
      <c r="C2640" s="154">
        <v>3.62</v>
      </c>
      <c r="D2640" s="154">
        <v>1.581</v>
      </c>
      <c r="E2640" s="154">
        <v>1.3565</v>
      </c>
      <c r="F2640" s="154" t="s">
        <v>472</v>
      </c>
      <c r="G2640" s="154">
        <v>0.66900000000000004</v>
      </c>
      <c r="H2640" s="154" t="s">
        <v>472</v>
      </c>
      <c r="I2640" s="154">
        <v>2.0918299999999999</v>
      </c>
      <c r="J2640" s="154"/>
    </row>
    <row r="2641" spans="1:10">
      <c r="A2641" s="164">
        <v>29236</v>
      </c>
      <c r="B2641" s="154">
        <v>2.3016000000000001</v>
      </c>
      <c r="C2641" s="154">
        <v>3.6404999999999998</v>
      </c>
      <c r="D2641" s="154">
        <v>1.5979999999999999</v>
      </c>
      <c r="E2641" s="154">
        <v>1.3714999999999999</v>
      </c>
      <c r="F2641" s="154" t="s">
        <v>472</v>
      </c>
      <c r="G2641" s="154">
        <v>0.66949999999999998</v>
      </c>
      <c r="H2641" s="154" t="s">
        <v>472</v>
      </c>
      <c r="I2641" s="154">
        <v>2.1093799999999998</v>
      </c>
      <c r="J2641" s="154"/>
    </row>
    <row r="2642" spans="1:10">
      <c r="A2642" s="164">
        <v>29237</v>
      </c>
      <c r="B2642" s="154">
        <v>2.2954499999999998</v>
      </c>
      <c r="C2642" s="154">
        <v>3.5869999999999997</v>
      </c>
      <c r="D2642" s="154">
        <v>1.587</v>
      </c>
      <c r="E2642" s="154">
        <v>1.3654999999999999</v>
      </c>
      <c r="F2642" s="154" t="s">
        <v>472</v>
      </c>
      <c r="G2642" s="154">
        <v>0.66549999999999998</v>
      </c>
      <c r="H2642" s="154" t="s">
        <v>472</v>
      </c>
      <c r="I2642" s="154">
        <v>2.0987800000000001</v>
      </c>
      <c r="J2642" s="154"/>
    </row>
    <row r="2643" spans="1:10">
      <c r="A2643" s="164">
        <v>29238</v>
      </c>
      <c r="B2643" s="154">
        <v>2.3046500000000001</v>
      </c>
      <c r="C2643" s="154">
        <v>3.6295000000000002</v>
      </c>
      <c r="D2643" s="154">
        <v>1.5935000000000001</v>
      </c>
      <c r="E2643" s="154">
        <v>1.3745000000000001</v>
      </c>
      <c r="F2643" s="154" t="s">
        <v>472</v>
      </c>
      <c r="G2643" s="154">
        <v>0.66449999999999998</v>
      </c>
      <c r="H2643" s="154" t="s">
        <v>472</v>
      </c>
      <c r="I2643" s="154">
        <v>2.1061800000000002</v>
      </c>
      <c r="J2643" s="154"/>
    </row>
    <row r="2644" spans="1:10">
      <c r="A2644" s="164">
        <v>29241</v>
      </c>
      <c r="B2644" s="154">
        <v>2.3062499999999999</v>
      </c>
      <c r="C2644" s="154">
        <v>3.6564999999999999</v>
      </c>
      <c r="D2644" s="154">
        <v>1.5963000000000001</v>
      </c>
      <c r="E2644" s="154">
        <v>1.3734999999999999</v>
      </c>
      <c r="F2644" s="154" t="s">
        <v>472</v>
      </c>
      <c r="G2644" s="154">
        <v>0.66400000000000003</v>
      </c>
      <c r="H2644" s="154" t="s">
        <v>472</v>
      </c>
      <c r="I2644" s="154">
        <v>2.1082999999999998</v>
      </c>
      <c r="J2644" s="154"/>
    </row>
    <row r="2645" spans="1:10">
      <c r="A2645" s="164">
        <v>29242</v>
      </c>
      <c r="B2645" s="154">
        <v>2.3097400000000001</v>
      </c>
      <c r="C2645" s="154">
        <v>3.6539999999999999</v>
      </c>
      <c r="D2645" s="154">
        <v>1.5994999999999999</v>
      </c>
      <c r="E2645" s="154">
        <v>1.377</v>
      </c>
      <c r="F2645" s="154" t="s">
        <v>472</v>
      </c>
      <c r="G2645" s="154">
        <v>0.66449999999999998</v>
      </c>
      <c r="H2645" s="154" t="s">
        <v>472</v>
      </c>
      <c r="I2645" s="154">
        <v>2.1112600000000001</v>
      </c>
      <c r="J2645" s="154"/>
    </row>
    <row r="2646" spans="1:10">
      <c r="A2646" s="164">
        <v>29243</v>
      </c>
      <c r="B2646" s="154">
        <v>2.3103799999999999</v>
      </c>
      <c r="C2646" s="154">
        <v>3.6379999999999999</v>
      </c>
      <c r="D2646" s="154">
        <v>1.6038999999999999</v>
      </c>
      <c r="E2646" s="154">
        <v>1.3820000000000001</v>
      </c>
      <c r="F2646" s="154" t="s">
        <v>472</v>
      </c>
      <c r="G2646" s="154">
        <v>0.67749999999999999</v>
      </c>
      <c r="H2646" s="154" t="s">
        <v>472</v>
      </c>
      <c r="I2646" s="154">
        <v>2.11497</v>
      </c>
      <c r="J2646" s="154"/>
    </row>
    <row r="2647" spans="1:10">
      <c r="A2647" s="164">
        <v>29244</v>
      </c>
      <c r="B2647" s="154">
        <v>2.3140100000000001</v>
      </c>
      <c r="C2647" s="154">
        <v>3.6579999999999999</v>
      </c>
      <c r="D2647" s="154">
        <v>1.6038000000000001</v>
      </c>
      <c r="E2647" s="154">
        <v>1.3835</v>
      </c>
      <c r="F2647" s="154" t="s">
        <v>472</v>
      </c>
      <c r="G2647" s="154">
        <v>0.67300000000000004</v>
      </c>
      <c r="H2647" s="154" t="s">
        <v>472</v>
      </c>
      <c r="I2647" s="154">
        <v>2.1164700000000001</v>
      </c>
      <c r="J2647" s="154"/>
    </row>
    <row r="2648" spans="1:10">
      <c r="A2648" s="164">
        <v>29245</v>
      </c>
      <c r="B2648" s="154">
        <v>2.3185799999999999</v>
      </c>
      <c r="C2648" s="154">
        <v>3.6579999999999999</v>
      </c>
      <c r="D2648" s="154">
        <v>1.6059999999999999</v>
      </c>
      <c r="E2648" s="154">
        <v>1.387</v>
      </c>
      <c r="F2648" s="154" t="s">
        <v>472</v>
      </c>
      <c r="G2648" s="154">
        <v>0.67100000000000004</v>
      </c>
      <c r="H2648" s="154" t="s">
        <v>472</v>
      </c>
      <c r="I2648" s="154">
        <v>2.1199699999999999</v>
      </c>
      <c r="J2648" s="154"/>
    </row>
    <row r="2649" spans="1:10">
      <c r="A2649" s="164">
        <v>29248</v>
      </c>
      <c r="B2649" s="154">
        <v>2.3188200000000001</v>
      </c>
      <c r="C2649" s="154">
        <v>3.6545000000000001</v>
      </c>
      <c r="D2649" s="154">
        <v>1.6160000000000001</v>
      </c>
      <c r="E2649" s="154">
        <v>1.3885000000000001</v>
      </c>
      <c r="F2649" s="154" t="s">
        <v>472</v>
      </c>
      <c r="G2649" s="154">
        <v>0.67300000000000004</v>
      </c>
      <c r="H2649" s="154" t="s">
        <v>472</v>
      </c>
      <c r="I2649" s="154">
        <v>2.1262599999999998</v>
      </c>
      <c r="J2649" s="154"/>
    </row>
    <row r="2650" spans="1:10">
      <c r="A2650" s="164">
        <v>29249</v>
      </c>
      <c r="B2650" s="154">
        <v>2.3164899999999999</v>
      </c>
      <c r="C2650" s="154">
        <v>3.63</v>
      </c>
      <c r="D2650" s="154">
        <v>1.6145</v>
      </c>
      <c r="E2650" s="154">
        <v>1.385</v>
      </c>
      <c r="F2650" s="154" t="s">
        <v>472</v>
      </c>
      <c r="G2650" s="154">
        <v>0.67549999999999999</v>
      </c>
      <c r="H2650" s="154" t="s">
        <v>472</v>
      </c>
      <c r="I2650" s="154">
        <v>2.1255500000000001</v>
      </c>
      <c r="J2650" s="154"/>
    </row>
    <row r="2651" spans="1:10">
      <c r="A2651" s="164">
        <v>29250</v>
      </c>
      <c r="B2651" s="154">
        <v>2.3237700000000001</v>
      </c>
      <c r="C2651" s="154">
        <v>3.6509999999999998</v>
      </c>
      <c r="D2651" s="154">
        <v>1.6143000000000001</v>
      </c>
      <c r="E2651" s="154">
        <v>1.3915</v>
      </c>
      <c r="F2651" s="154" t="s">
        <v>472</v>
      </c>
      <c r="G2651" s="154">
        <v>0.67549999999999999</v>
      </c>
      <c r="H2651" s="154" t="s">
        <v>472</v>
      </c>
      <c r="I2651" s="154">
        <v>2.13001</v>
      </c>
      <c r="J2651" s="154"/>
    </row>
    <row r="2652" spans="1:10">
      <c r="A2652" s="164">
        <v>29251</v>
      </c>
      <c r="B2652" s="154">
        <v>2.33046</v>
      </c>
      <c r="C2652" s="154">
        <v>3.6850000000000001</v>
      </c>
      <c r="D2652" s="154">
        <v>1.6254999999999999</v>
      </c>
      <c r="E2652" s="154">
        <v>1.3995</v>
      </c>
      <c r="F2652" s="154" t="s">
        <v>472</v>
      </c>
      <c r="G2652" s="154">
        <v>0.67949999999999999</v>
      </c>
      <c r="H2652" s="154" t="s">
        <v>472</v>
      </c>
      <c r="I2652" s="154">
        <v>2.1371600000000002</v>
      </c>
      <c r="J2652" s="154"/>
    </row>
    <row r="2653" spans="1:10">
      <c r="A2653" s="164">
        <v>29252</v>
      </c>
      <c r="B2653" s="154">
        <v>2.3376600000000001</v>
      </c>
      <c r="C2653" s="154">
        <v>3.7164999999999999</v>
      </c>
      <c r="D2653" s="154">
        <v>1.6355</v>
      </c>
      <c r="E2653" s="154">
        <v>1.413</v>
      </c>
      <c r="F2653" s="154" t="s">
        <v>472</v>
      </c>
      <c r="G2653" s="154">
        <v>0.68</v>
      </c>
      <c r="H2653" s="154" t="s">
        <v>472</v>
      </c>
      <c r="I2653" s="154">
        <v>2.14846</v>
      </c>
      <c r="J2653" s="154"/>
    </row>
    <row r="2654" spans="1:10">
      <c r="A2654" s="164">
        <v>29255</v>
      </c>
      <c r="B2654" s="154">
        <v>2.3385699999999998</v>
      </c>
      <c r="C2654" s="154">
        <v>3.7124999999999999</v>
      </c>
      <c r="D2654" s="154">
        <v>1.6343999999999999</v>
      </c>
      <c r="E2654" s="154">
        <v>1.4119999999999999</v>
      </c>
      <c r="F2654" s="154" t="s">
        <v>472</v>
      </c>
      <c r="G2654" s="154">
        <v>0.67900000000000005</v>
      </c>
      <c r="H2654" s="154" t="s">
        <v>472</v>
      </c>
      <c r="I2654" s="154">
        <v>2.1489199999999999</v>
      </c>
      <c r="J2654" s="154"/>
    </row>
    <row r="2655" spans="1:10">
      <c r="A2655" s="164">
        <v>29256</v>
      </c>
      <c r="B2655" s="154">
        <v>2.33386</v>
      </c>
      <c r="C2655" s="154">
        <v>3.7324999999999999</v>
      </c>
      <c r="D2655" s="154">
        <v>1.6315</v>
      </c>
      <c r="E2655" s="154">
        <v>1.4064999999999999</v>
      </c>
      <c r="F2655" s="154" t="s">
        <v>472</v>
      </c>
      <c r="G2655" s="154">
        <v>0.68049999999999999</v>
      </c>
      <c r="H2655" s="154" t="s">
        <v>472</v>
      </c>
      <c r="I2655" s="154">
        <v>2.1439300000000001</v>
      </c>
      <c r="J2655" s="154"/>
    </row>
    <row r="2656" spans="1:10">
      <c r="A2656" s="164">
        <v>29257</v>
      </c>
      <c r="B2656" s="154">
        <v>2.3231700000000002</v>
      </c>
      <c r="C2656" s="154">
        <v>3.7250000000000001</v>
      </c>
      <c r="D2656" s="154">
        <v>1.621</v>
      </c>
      <c r="E2656" s="154">
        <v>1.399</v>
      </c>
      <c r="F2656" s="154" t="s">
        <v>472</v>
      </c>
      <c r="G2656" s="154">
        <v>0.67500000000000004</v>
      </c>
      <c r="H2656" s="154" t="s">
        <v>472</v>
      </c>
      <c r="I2656" s="154">
        <v>2.1351399999999998</v>
      </c>
      <c r="J2656" s="154"/>
    </row>
    <row r="2657" spans="1:10">
      <c r="A2657" s="164">
        <v>29258</v>
      </c>
      <c r="B2657" s="154">
        <v>2.3160500000000002</v>
      </c>
      <c r="C2657" s="154">
        <v>3.7255000000000003</v>
      </c>
      <c r="D2657" s="154">
        <v>1.6160000000000001</v>
      </c>
      <c r="E2657" s="154">
        <v>1.3935</v>
      </c>
      <c r="F2657" s="154" t="s">
        <v>472</v>
      </c>
      <c r="G2657" s="154">
        <v>0.67349999999999999</v>
      </c>
      <c r="H2657" s="154" t="s">
        <v>472</v>
      </c>
      <c r="I2657" s="154">
        <v>2.1249600000000002</v>
      </c>
      <c r="J2657" s="154"/>
    </row>
    <row r="2658" spans="1:10">
      <c r="A2658" s="164">
        <v>29259</v>
      </c>
      <c r="B2658" s="154">
        <v>2.3281299999999998</v>
      </c>
      <c r="C2658" s="154">
        <v>3.7170000000000001</v>
      </c>
      <c r="D2658" s="154">
        <v>1.6143000000000001</v>
      </c>
      <c r="E2658" s="154">
        <v>1.3919999999999999</v>
      </c>
      <c r="F2658" s="154" t="s">
        <v>472</v>
      </c>
      <c r="G2658" s="154">
        <v>0.67049999999999998</v>
      </c>
      <c r="H2658" s="154" t="s">
        <v>472</v>
      </c>
      <c r="I2658" s="154">
        <v>2.1366700000000001</v>
      </c>
      <c r="J2658" s="154"/>
    </row>
    <row r="2659" spans="1:10">
      <c r="A2659" s="164">
        <v>29262</v>
      </c>
      <c r="B2659" s="154">
        <v>2.3229199999999999</v>
      </c>
      <c r="C2659" s="154">
        <v>3.73</v>
      </c>
      <c r="D2659" s="154">
        <v>1.6181999999999999</v>
      </c>
      <c r="E2659" s="154">
        <v>1.395</v>
      </c>
      <c r="F2659" s="154" t="s">
        <v>472</v>
      </c>
      <c r="G2659" s="154">
        <v>0.66949999999999998</v>
      </c>
      <c r="H2659" s="154" t="s">
        <v>472</v>
      </c>
      <c r="I2659" s="154">
        <v>2.1291099999999998</v>
      </c>
      <c r="J2659" s="154"/>
    </row>
    <row r="2660" spans="1:10">
      <c r="A2660" s="164">
        <v>29263</v>
      </c>
      <c r="B2660" s="154">
        <v>2.32463</v>
      </c>
      <c r="C2660" s="154">
        <v>3.7255000000000003</v>
      </c>
      <c r="D2660" s="154">
        <v>1.6179999999999999</v>
      </c>
      <c r="E2660" s="154">
        <v>1.395</v>
      </c>
      <c r="F2660" s="154" t="s">
        <v>472</v>
      </c>
      <c r="G2660" s="154">
        <v>0.67049999999999998</v>
      </c>
      <c r="H2660" s="154" t="s">
        <v>472</v>
      </c>
      <c r="I2660" s="154">
        <v>2.1319300000000001</v>
      </c>
      <c r="J2660" s="154"/>
    </row>
    <row r="2661" spans="1:10">
      <c r="A2661" s="164">
        <v>29264</v>
      </c>
      <c r="B2661" s="154">
        <v>2.3220100000000001</v>
      </c>
      <c r="C2661" s="154">
        <v>3.7145000000000001</v>
      </c>
      <c r="D2661" s="154">
        <v>1.6108</v>
      </c>
      <c r="E2661" s="154">
        <v>1.3879999999999999</v>
      </c>
      <c r="F2661" s="154" t="s">
        <v>472</v>
      </c>
      <c r="G2661" s="154">
        <v>0.66600000000000004</v>
      </c>
      <c r="H2661" s="154" t="s">
        <v>472</v>
      </c>
      <c r="I2661" s="154">
        <v>2.1263899999999998</v>
      </c>
      <c r="J2661" s="154"/>
    </row>
    <row r="2662" spans="1:10">
      <c r="A2662" s="164">
        <v>29265</v>
      </c>
      <c r="B2662" s="154">
        <v>2.3275600000000001</v>
      </c>
      <c r="C2662" s="154">
        <v>3.7235</v>
      </c>
      <c r="D2662" s="154">
        <v>1.613</v>
      </c>
      <c r="E2662" s="154">
        <v>1.3885000000000001</v>
      </c>
      <c r="F2662" s="154" t="s">
        <v>472</v>
      </c>
      <c r="G2662" s="154">
        <v>0.66300000000000003</v>
      </c>
      <c r="H2662" s="154" t="s">
        <v>472</v>
      </c>
      <c r="I2662" s="154">
        <v>2.1279300000000001</v>
      </c>
      <c r="J2662" s="154"/>
    </row>
    <row r="2663" spans="1:10">
      <c r="A2663" s="164">
        <v>29266</v>
      </c>
      <c r="B2663" s="154">
        <v>2.3323700000000001</v>
      </c>
      <c r="C2663" s="154">
        <v>3.7374999999999998</v>
      </c>
      <c r="D2663" s="154">
        <v>1.6168</v>
      </c>
      <c r="E2663" s="154">
        <v>1.3935</v>
      </c>
      <c r="F2663" s="154" t="s">
        <v>472</v>
      </c>
      <c r="G2663" s="154">
        <v>0.66400000000000003</v>
      </c>
      <c r="H2663" s="154" t="s">
        <v>472</v>
      </c>
      <c r="I2663" s="154">
        <v>2.1353499999999999</v>
      </c>
      <c r="J2663" s="154"/>
    </row>
    <row r="2664" spans="1:10">
      <c r="A2664" s="164">
        <v>29269</v>
      </c>
      <c r="B2664" s="154">
        <v>2.33833</v>
      </c>
      <c r="C2664" s="154">
        <v>3.7290000000000001</v>
      </c>
      <c r="D2664" s="154">
        <v>1.6257000000000001</v>
      </c>
      <c r="E2664" s="154">
        <v>1.3985000000000001</v>
      </c>
      <c r="F2664" s="154" t="s">
        <v>472</v>
      </c>
      <c r="G2664" s="154">
        <v>0.66500000000000004</v>
      </c>
      <c r="H2664" s="154" t="s">
        <v>472</v>
      </c>
      <c r="I2664" s="154" t="s">
        <v>472</v>
      </c>
      <c r="J2664" s="154"/>
    </row>
    <row r="2665" spans="1:10">
      <c r="A2665" s="164">
        <v>29270</v>
      </c>
      <c r="B2665" s="154">
        <v>2.3379799999999999</v>
      </c>
      <c r="C2665" s="154">
        <v>3.7330000000000001</v>
      </c>
      <c r="D2665" s="154">
        <v>1.633</v>
      </c>
      <c r="E2665" s="154">
        <v>1.4079999999999999</v>
      </c>
      <c r="F2665" s="154" t="s">
        <v>472</v>
      </c>
      <c r="G2665" s="154">
        <v>0.66549999999999998</v>
      </c>
      <c r="H2665" s="154" t="s">
        <v>472</v>
      </c>
      <c r="I2665" s="154">
        <v>2.1419299999999999</v>
      </c>
      <c r="J2665" s="154"/>
    </row>
    <row r="2666" spans="1:10">
      <c r="A2666" s="164">
        <v>29271</v>
      </c>
      <c r="B2666" s="154">
        <v>2.3371</v>
      </c>
      <c r="C2666" s="154">
        <v>3.722</v>
      </c>
      <c r="D2666" s="154">
        <v>1.6362000000000001</v>
      </c>
      <c r="E2666" s="154">
        <v>1.413</v>
      </c>
      <c r="F2666" s="154" t="s">
        <v>472</v>
      </c>
      <c r="G2666" s="154">
        <v>0.66449999999999998</v>
      </c>
      <c r="H2666" s="154" t="s">
        <v>472</v>
      </c>
      <c r="I2666" s="154">
        <v>2.1391200000000001</v>
      </c>
      <c r="J2666" s="154"/>
    </row>
    <row r="2667" spans="1:10">
      <c r="A2667" s="164">
        <v>29272</v>
      </c>
      <c r="B2667" s="154">
        <v>2.3477600000000001</v>
      </c>
      <c r="C2667" s="154">
        <v>3.7385000000000002</v>
      </c>
      <c r="D2667" s="154">
        <v>1.6393</v>
      </c>
      <c r="E2667" s="154">
        <v>1.4184999999999999</v>
      </c>
      <c r="F2667" s="154" t="s">
        <v>472</v>
      </c>
      <c r="G2667" s="154">
        <v>0.66600000000000004</v>
      </c>
      <c r="H2667" s="154" t="s">
        <v>472</v>
      </c>
      <c r="I2667" s="154">
        <v>2.1529400000000001</v>
      </c>
      <c r="J2667" s="154"/>
    </row>
    <row r="2668" spans="1:10">
      <c r="A2668" s="164">
        <v>29273</v>
      </c>
      <c r="B2668" s="154">
        <v>2.35968</v>
      </c>
      <c r="C2668" s="154">
        <v>3.7645</v>
      </c>
      <c r="D2668" s="154">
        <v>1.6468</v>
      </c>
      <c r="E2668" s="154">
        <v>1.4339999999999999</v>
      </c>
      <c r="F2668" s="154" t="s">
        <v>472</v>
      </c>
      <c r="G2668" s="154">
        <v>0.66749999999999998</v>
      </c>
      <c r="H2668" s="154" t="s">
        <v>472</v>
      </c>
      <c r="I2668" s="154">
        <v>2.16438</v>
      </c>
      <c r="J2668" s="154"/>
    </row>
    <row r="2669" spans="1:10">
      <c r="A2669" s="164">
        <v>29276</v>
      </c>
      <c r="B2669" s="154">
        <v>2.3633000000000002</v>
      </c>
      <c r="C2669" s="154">
        <v>3.7720000000000002</v>
      </c>
      <c r="D2669" s="154">
        <v>1.6602999999999999</v>
      </c>
      <c r="E2669" s="154">
        <v>1.4410000000000001</v>
      </c>
      <c r="F2669" s="154" t="s">
        <v>472</v>
      </c>
      <c r="G2669" s="154">
        <v>0.66849999999999998</v>
      </c>
      <c r="H2669" s="154" t="s">
        <v>472</v>
      </c>
      <c r="I2669" s="154">
        <v>2.1743800000000002</v>
      </c>
      <c r="J2669" s="154"/>
    </row>
    <row r="2670" spans="1:10">
      <c r="A2670" s="164">
        <v>29277</v>
      </c>
      <c r="B2670" s="154">
        <v>2.3699500000000002</v>
      </c>
      <c r="C2670" s="154">
        <v>3.7934999999999999</v>
      </c>
      <c r="D2670" s="154">
        <v>1.6637999999999999</v>
      </c>
      <c r="E2670" s="154">
        <v>1.448</v>
      </c>
      <c r="F2670" s="154" t="s">
        <v>472</v>
      </c>
      <c r="G2670" s="154">
        <v>0.66949999999999998</v>
      </c>
      <c r="H2670" s="154" t="s">
        <v>472</v>
      </c>
      <c r="I2670" s="154">
        <v>2.1806299999999998</v>
      </c>
      <c r="J2670" s="154"/>
    </row>
    <row r="2671" spans="1:10">
      <c r="A2671" s="164">
        <v>29278</v>
      </c>
      <c r="B2671" s="154">
        <v>2.3746200000000002</v>
      </c>
      <c r="C2671" s="154">
        <v>3.8174999999999999</v>
      </c>
      <c r="D2671" s="154">
        <v>1.6707000000000001</v>
      </c>
      <c r="E2671" s="154">
        <v>1.4530000000000001</v>
      </c>
      <c r="F2671" s="154" t="s">
        <v>472</v>
      </c>
      <c r="G2671" s="154">
        <v>0.67200000000000004</v>
      </c>
      <c r="H2671" s="154" t="s">
        <v>472</v>
      </c>
      <c r="I2671" s="154">
        <v>2.1857099999999998</v>
      </c>
      <c r="J2671" s="154"/>
    </row>
    <row r="2672" spans="1:10">
      <c r="A2672" s="164">
        <v>29279</v>
      </c>
      <c r="B2672" s="154">
        <v>2.3704100000000001</v>
      </c>
      <c r="C2672" s="154">
        <v>3.8140000000000001</v>
      </c>
      <c r="D2672" s="154">
        <v>1.669</v>
      </c>
      <c r="E2672" s="154">
        <v>1.4555</v>
      </c>
      <c r="F2672" s="154" t="s">
        <v>472</v>
      </c>
      <c r="G2672" s="154">
        <v>0.67200000000000004</v>
      </c>
      <c r="H2672" s="154" t="s">
        <v>472</v>
      </c>
      <c r="I2672" s="154">
        <v>2.1793900000000002</v>
      </c>
      <c r="J2672" s="154"/>
    </row>
    <row r="2673" spans="1:10">
      <c r="A2673" s="164">
        <v>29280</v>
      </c>
      <c r="B2673" s="154" t="s">
        <v>472</v>
      </c>
      <c r="C2673" s="154">
        <v>3.8460000000000001</v>
      </c>
      <c r="D2673" s="154">
        <v>1.6875</v>
      </c>
      <c r="E2673" s="154">
        <v>1.474</v>
      </c>
      <c r="F2673" s="154" t="s">
        <v>472</v>
      </c>
      <c r="G2673" s="154">
        <v>0.67400000000000004</v>
      </c>
      <c r="H2673" s="154" t="s">
        <v>472</v>
      </c>
      <c r="I2673" s="154">
        <v>2.1753399999999998</v>
      </c>
      <c r="J2673" s="154"/>
    </row>
    <row r="2674" spans="1:10">
      <c r="A2674" s="164">
        <v>29283</v>
      </c>
      <c r="B2674" s="154">
        <v>2.4096600000000001</v>
      </c>
      <c r="C2674" s="154">
        <v>3.8820000000000001</v>
      </c>
      <c r="D2674" s="154">
        <v>1.7151999999999998</v>
      </c>
      <c r="E2674" s="154">
        <v>1.4990000000000001</v>
      </c>
      <c r="F2674" s="154" t="s">
        <v>472</v>
      </c>
      <c r="G2674" s="154">
        <v>0.68899999999999995</v>
      </c>
      <c r="H2674" s="154" t="s">
        <v>472</v>
      </c>
      <c r="I2674" s="154">
        <v>2.2300399999999998</v>
      </c>
      <c r="J2674" s="154"/>
    </row>
    <row r="2675" spans="1:10">
      <c r="A2675" s="164">
        <v>29284</v>
      </c>
      <c r="B2675" s="154">
        <v>2.39832</v>
      </c>
      <c r="C2675" s="154">
        <v>3.8279999999999998</v>
      </c>
      <c r="D2675" s="154">
        <v>1.7061999999999999</v>
      </c>
      <c r="E2675" s="154">
        <v>1.4924999999999999</v>
      </c>
      <c r="F2675" s="154" t="s">
        <v>472</v>
      </c>
      <c r="G2675" s="154">
        <v>0.69099999999999995</v>
      </c>
      <c r="H2675" s="154" t="s">
        <v>472</v>
      </c>
      <c r="I2675" s="154">
        <v>2.22166</v>
      </c>
      <c r="J2675" s="154"/>
    </row>
    <row r="2676" spans="1:10">
      <c r="A2676" s="164">
        <v>29285</v>
      </c>
      <c r="B2676" s="154" t="s">
        <v>472</v>
      </c>
      <c r="C2676" s="154">
        <v>3.8479999999999999</v>
      </c>
      <c r="D2676" s="154">
        <v>1.7149999999999999</v>
      </c>
      <c r="E2676" s="154">
        <v>1.496</v>
      </c>
      <c r="F2676" s="154" t="s">
        <v>472</v>
      </c>
      <c r="G2676" s="154">
        <v>0.69350000000000001</v>
      </c>
      <c r="H2676" s="154" t="s">
        <v>472</v>
      </c>
      <c r="I2676" s="154">
        <v>2.2263600000000001</v>
      </c>
      <c r="J2676" s="154"/>
    </row>
    <row r="2677" spans="1:10">
      <c r="A2677" s="164">
        <v>29286</v>
      </c>
      <c r="B2677" s="154">
        <v>2.3882400000000001</v>
      </c>
      <c r="C2677" s="154">
        <v>3.8250000000000002</v>
      </c>
      <c r="D2677" s="154">
        <v>1.7128000000000001</v>
      </c>
      <c r="E2677" s="154">
        <v>1.4875</v>
      </c>
      <c r="F2677" s="154" t="s">
        <v>472</v>
      </c>
      <c r="G2677" s="154">
        <v>0.6915</v>
      </c>
      <c r="H2677" s="154" t="s">
        <v>472</v>
      </c>
      <c r="I2677" s="154">
        <v>2.2206299999999999</v>
      </c>
      <c r="J2677" s="154"/>
    </row>
    <row r="2678" spans="1:10">
      <c r="A2678" s="164">
        <v>29287</v>
      </c>
      <c r="B2678" s="154">
        <v>2.3903099999999999</v>
      </c>
      <c r="C2678" s="154">
        <v>3.8149999999999999</v>
      </c>
      <c r="D2678" s="154">
        <v>1.7124999999999999</v>
      </c>
      <c r="E2678" s="154">
        <v>1.4795</v>
      </c>
      <c r="F2678" s="154" t="s">
        <v>472</v>
      </c>
      <c r="G2678" s="154">
        <v>0.68899999999999995</v>
      </c>
      <c r="H2678" s="154" t="s">
        <v>472</v>
      </c>
      <c r="I2678" s="154">
        <v>2.2198799999999999</v>
      </c>
      <c r="J2678" s="154"/>
    </row>
    <row r="2679" spans="1:10">
      <c r="A2679" s="164">
        <v>29290</v>
      </c>
      <c r="B2679" s="154">
        <v>2.3929900000000002</v>
      </c>
      <c r="C2679" s="154">
        <v>3.8265000000000002</v>
      </c>
      <c r="D2679" s="154">
        <v>1.7242999999999999</v>
      </c>
      <c r="E2679" s="154">
        <v>1.4875</v>
      </c>
      <c r="F2679" s="154" t="s">
        <v>472</v>
      </c>
      <c r="G2679" s="154">
        <v>0.69450000000000001</v>
      </c>
      <c r="H2679" s="154" t="s">
        <v>472</v>
      </c>
      <c r="I2679" s="154">
        <v>2.22159</v>
      </c>
      <c r="J2679" s="154"/>
    </row>
    <row r="2680" spans="1:10">
      <c r="A2680" s="164">
        <v>29291</v>
      </c>
      <c r="B2680" s="154">
        <v>2.3934899999999999</v>
      </c>
      <c r="C2680" s="154">
        <v>3.8365</v>
      </c>
      <c r="D2680" s="154">
        <v>1.7275</v>
      </c>
      <c r="E2680" s="154">
        <v>1.4830000000000001</v>
      </c>
      <c r="F2680" s="154" t="s">
        <v>472</v>
      </c>
      <c r="G2680" s="154">
        <v>0.69850000000000001</v>
      </c>
      <c r="H2680" s="154" t="s">
        <v>472</v>
      </c>
      <c r="I2680" s="154">
        <v>2.2305799999999998</v>
      </c>
      <c r="J2680" s="154"/>
    </row>
    <row r="2681" spans="1:10">
      <c r="A2681" s="164">
        <v>29292</v>
      </c>
      <c r="B2681" s="154">
        <v>2.3956499999999998</v>
      </c>
      <c r="C2681" s="154">
        <v>3.8485</v>
      </c>
      <c r="D2681" s="154">
        <v>1.7195</v>
      </c>
      <c r="E2681" s="154">
        <v>1.476</v>
      </c>
      <c r="F2681" s="154" t="s">
        <v>472</v>
      </c>
      <c r="G2681" s="154">
        <v>0.69699999999999995</v>
      </c>
      <c r="H2681" s="154" t="s">
        <v>472</v>
      </c>
      <c r="I2681" s="154">
        <v>2.2288399999999999</v>
      </c>
      <c r="J2681" s="154"/>
    </row>
    <row r="2682" spans="1:10">
      <c r="A2682" s="164">
        <v>29293</v>
      </c>
      <c r="B2682" s="154">
        <v>2.3971</v>
      </c>
      <c r="C2682" s="154">
        <v>3.8479999999999999</v>
      </c>
      <c r="D2682" s="154">
        <v>1.728</v>
      </c>
      <c r="E2682" s="154">
        <v>1.4790000000000001</v>
      </c>
      <c r="F2682" s="154" t="s">
        <v>472</v>
      </c>
      <c r="G2682" s="154">
        <v>0.69799999999999995</v>
      </c>
      <c r="H2682" s="154" t="s">
        <v>472</v>
      </c>
      <c r="I2682" s="154">
        <v>2.2344499999999998</v>
      </c>
      <c r="J2682" s="154"/>
    </row>
    <row r="2683" spans="1:10">
      <c r="A2683" s="164">
        <v>29294</v>
      </c>
      <c r="B2683" s="154">
        <v>2.4076</v>
      </c>
      <c r="C2683" s="154">
        <v>3.891</v>
      </c>
      <c r="D2683" s="154">
        <v>1.762</v>
      </c>
      <c r="E2683" s="154">
        <v>1.5</v>
      </c>
      <c r="F2683" s="154" t="s">
        <v>472</v>
      </c>
      <c r="G2683" s="154">
        <v>0.70699999999999996</v>
      </c>
      <c r="H2683" s="154" t="s">
        <v>472</v>
      </c>
      <c r="I2683" s="154">
        <v>2.26207</v>
      </c>
      <c r="J2683" s="154"/>
    </row>
    <row r="2684" spans="1:10">
      <c r="A2684" s="164">
        <v>29297</v>
      </c>
      <c r="B2684" s="154">
        <v>2.3985699999999999</v>
      </c>
      <c r="C2684" s="154">
        <v>3.8994999999999997</v>
      </c>
      <c r="D2684" s="154">
        <v>1.7850000000000001</v>
      </c>
      <c r="E2684" s="154">
        <v>1.5065</v>
      </c>
      <c r="F2684" s="154" t="s">
        <v>472</v>
      </c>
      <c r="G2684" s="154">
        <v>0.71599999999999997</v>
      </c>
      <c r="H2684" s="154" t="s">
        <v>472</v>
      </c>
      <c r="I2684" s="154">
        <v>2.26736</v>
      </c>
      <c r="J2684" s="154"/>
    </row>
    <row r="2685" spans="1:10">
      <c r="A2685" s="164">
        <v>29298</v>
      </c>
      <c r="B2685" s="154">
        <v>2.3833799999999998</v>
      </c>
      <c r="C2685" s="154">
        <v>3.8980000000000001</v>
      </c>
      <c r="D2685" s="154">
        <v>1.786</v>
      </c>
      <c r="E2685" s="154">
        <v>1.5145</v>
      </c>
      <c r="F2685" s="154" t="s">
        <v>472</v>
      </c>
      <c r="G2685" s="154">
        <v>0.71699999999999997</v>
      </c>
      <c r="H2685" s="154" t="s">
        <v>472</v>
      </c>
      <c r="I2685" s="154">
        <v>2.2617400000000001</v>
      </c>
      <c r="J2685" s="154"/>
    </row>
    <row r="2686" spans="1:10">
      <c r="A2686" s="164">
        <v>29299</v>
      </c>
      <c r="B2686" s="154">
        <v>2.3729499999999999</v>
      </c>
      <c r="C2686" s="154">
        <v>3.8845000000000001</v>
      </c>
      <c r="D2686" s="154">
        <v>1.7711999999999999</v>
      </c>
      <c r="E2686" s="154">
        <v>1.5070000000000001</v>
      </c>
      <c r="F2686" s="154" t="s">
        <v>472</v>
      </c>
      <c r="G2686" s="154">
        <v>0.71150000000000002</v>
      </c>
      <c r="H2686" s="154" t="s">
        <v>472</v>
      </c>
      <c r="I2686" s="154">
        <v>2.2493599999999998</v>
      </c>
      <c r="J2686" s="154"/>
    </row>
    <row r="2687" spans="1:10">
      <c r="A2687" s="164">
        <v>29300</v>
      </c>
      <c r="B2687" s="154">
        <v>2.36972</v>
      </c>
      <c r="C2687" s="154">
        <v>3.875</v>
      </c>
      <c r="D2687" s="154">
        <v>1.7605</v>
      </c>
      <c r="E2687" s="154">
        <v>1.4955000000000001</v>
      </c>
      <c r="F2687" s="154" t="s">
        <v>472</v>
      </c>
      <c r="G2687" s="154">
        <v>0.70850000000000002</v>
      </c>
      <c r="H2687" s="154" t="s">
        <v>472</v>
      </c>
      <c r="I2687" s="154">
        <v>2.24044</v>
      </c>
      <c r="J2687" s="154"/>
    </row>
    <row r="2688" spans="1:10">
      <c r="A2688" s="164">
        <v>29301</v>
      </c>
      <c r="B2688" s="154">
        <v>2.3796499999999998</v>
      </c>
      <c r="C2688" s="154">
        <v>3.8730000000000002</v>
      </c>
      <c r="D2688" s="154">
        <v>1.7745</v>
      </c>
      <c r="E2688" s="154">
        <v>1.5030000000000001</v>
      </c>
      <c r="F2688" s="154" t="s">
        <v>472</v>
      </c>
      <c r="G2688" s="154">
        <v>0.71199999999999997</v>
      </c>
      <c r="H2688" s="154" t="s">
        <v>472</v>
      </c>
      <c r="I2688" s="154">
        <v>2.2528100000000002</v>
      </c>
      <c r="J2688" s="154"/>
    </row>
    <row r="2689" spans="1:10">
      <c r="A2689" s="164">
        <v>29304</v>
      </c>
      <c r="B2689" s="154">
        <v>2.3820899999999998</v>
      </c>
      <c r="C2689" s="154">
        <v>3.9045000000000001</v>
      </c>
      <c r="D2689" s="154">
        <v>1.7894999999999999</v>
      </c>
      <c r="E2689" s="154">
        <v>1.508</v>
      </c>
      <c r="F2689" s="154" t="s">
        <v>472</v>
      </c>
      <c r="G2689" s="154">
        <v>0.71850000000000003</v>
      </c>
      <c r="H2689" s="154" t="s">
        <v>472</v>
      </c>
      <c r="I2689" s="154">
        <v>2.2605599999999999</v>
      </c>
      <c r="J2689" s="154"/>
    </row>
    <row r="2690" spans="1:10">
      <c r="A2690" s="164">
        <v>29305</v>
      </c>
      <c r="B2690" s="154">
        <v>2.3796200000000001</v>
      </c>
      <c r="C2690" s="154">
        <v>3.92</v>
      </c>
      <c r="D2690" s="154">
        <v>1.7873000000000001</v>
      </c>
      <c r="E2690" s="154">
        <v>1.5004999999999999</v>
      </c>
      <c r="F2690" s="154" t="s">
        <v>472</v>
      </c>
      <c r="G2690" s="154">
        <v>0.71799999999999997</v>
      </c>
      <c r="H2690" s="154" t="s">
        <v>472</v>
      </c>
      <c r="I2690" s="154">
        <v>2.26132</v>
      </c>
      <c r="J2690" s="154"/>
    </row>
    <row r="2691" spans="1:10">
      <c r="A2691" s="164">
        <v>29306</v>
      </c>
      <c r="B2691" s="154">
        <v>2.3893</v>
      </c>
      <c r="C2691" s="154">
        <v>3.9375</v>
      </c>
      <c r="D2691" s="154">
        <v>1.788</v>
      </c>
      <c r="E2691" s="154">
        <v>1.5044999999999999</v>
      </c>
      <c r="F2691" s="154" t="s">
        <v>472</v>
      </c>
      <c r="G2691" s="154">
        <v>0.71950000000000003</v>
      </c>
      <c r="H2691" s="154" t="s">
        <v>472</v>
      </c>
      <c r="I2691" s="154">
        <v>2.26728</v>
      </c>
      <c r="J2691" s="154"/>
    </row>
    <row r="2692" spans="1:10">
      <c r="A2692" s="164">
        <v>29307</v>
      </c>
      <c r="B2692" s="154">
        <v>2.40211</v>
      </c>
      <c r="C2692" s="154">
        <v>3.9464999999999999</v>
      </c>
      <c r="D2692" s="154">
        <v>1.8090000000000002</v>
      </c>
      <c r="E2692" s="154">
        <v>1.5185</v>
      </c>
      <c r="F2692" s="154" t="s">
        <v>472</v>
      </c>
      <c r="G2692" s="154">
        <v>0.72399999999999998</v>
      </c>
      <c r="H2692" s="154" t="s">
        <v>472</v>
      </c>
      <c r="I2692" s="154">
        <v>2.2892199999999998</v>
      </c>
      <c r="J2692" s="154"/>
    </row>
    <row r="2693" spans="1:10">
      <c r="A2693" s="164">
        <v>29308</v>
      </c>
      <c r="B2693" s="154">
        <v>2.3995500000000001</v>
      </c>
      <c r="C2693" s="154">
        <v>3.9590000000000001</v>
      </c>
      <c r="D2693" s="154">
        <v>1.8199999999999998</v>
      </c>
      <c r="E2693" s="154">
        <v>1.534</v>
      </c>
      <c r="F2693" s="154" t="s">
        <v>472</v>
      </c>
      <c r="G2693" s="154">
        <v>0.72899999999999998</v>
      </c>
      <c r="H2693" s="154" t="s">
        <v>472</v>
      </c>
      <c r="I2693" s="154">
        <v>2.29793</v>
      </c>
      <c r="J2693" s="154"/>
    </row>
    <row r="2694" spans="1:10">
      <c r="A2694" s="164">
        <v>29311</v>
      </c>
      <c r="B2694" s="154">
        <v>2.4003299999999999</v>
      </c>
      <c r="C2694" s="154">
        <v>3.98</v>
      </c>
      <c r="D2694" s="154">
        <v>1.8319999999999999</v>
      </c>
      <c r="E2694" s="154">
        <v>1.5405</v>
      </c>
      <c r="F2694" s="154" t="s">
        <v>472</v>
      </c>
      <c r="G2694" s="154">
        <v>0.73350000000000004</v>
      </c>
      <c r="H2694" s="154" t="s">
        <v>472</v>
      </c>
      <c r="I2694" s="154">
        <v>2.3043</v>
      </c>
      <c r="J2694" s="154"/>
    </row>
    <row r="2695" spans="1:10">
      <c r="A2695" s="164">
        <v>29312</v>
      </c>
      <c r="B2695" s="154">
        <v>2.40503</v>
      </c>
      <c r="C2695" s="154">
        <v>3.9904999999999999</v>
      </c>
      <c r="D2695" s="154">
        <v>1.87</v>
      </c>
      <c r="E2695" s="154">
        <v>1.5594999999999999</v>
      </c>
      <c r="F2695" s="154" t="s">
        <v>472</v>
      </c>
      <c r="G2695" s="154">
        <v>0.73750000000000004</v>
      </c>
      <c r="H2695" s="154" t="s">
        <v>472</v>
      </c>
      <c r="I2695" s="154">
        <v>2.3201900000000002</v>
      </c>
      <c r="J2695" s="154"/>
    </row>
    <row r="2696" spans="1:10">
      <c r="A2696" s="164">
        <v>29313</v>
      </c>
      <c r="B2696" s="154">
        <v>2.40652</v>
      </c>
      <c r="C2696" s="154">
        <v>4</v>
      </c>
      <c r="D2696" s="154">
        <v>1.8635000000000002</v>
      </c>
      <c r="E2696" s="154">
        <v>1.5535000000000001</v>
      </c>
      <c r="F2696" s="154" t="s">
        <v>472</v>
      </c>
      <c r="G2696" s="154">
        <v>0.72599999999999998</v>
      </c>
      <c r="H2696" s="154" t="s">
        <v>472</v>
      </c>
      <c r="I2696" s="154">
        <v>2.3166700000000002</v>
      </c>
      <c r="J2696" s="154"/>
    </row>
    <row r="2697" spans="1:10">
      <c r="A2697" s="164">
        <v>29314</v>
      </c>
      <c r="B2697" s="154">
        <v>2.4018999999999999</v>
      </c>
      <c r="C2697" s="154">
        <v>3.9775</v>
      </c>
      <c r="D2697" s="154">
        <v>1.85</v>
      </c>
      <c r="E2697" s="154">
        <v>1.5525</v>
      </c>
      <c r="F2697" s="154" t="s">
        <v>472</v>
      </c>
      <c r="G2697" s="154">
        <v>0.71799999999999997</v>
      </c>
      <c r="H2697" s="154" t="s">
        <v>472</v>
      </c>
      <c r="I2697" s="154">
        <v>2.3075000000000001</v>
      </c>
      <c r="J2697" s="154"/>
    </row>
    <row r="2698" spans="1:10">
      <c r="A2698" s="164">
        <v>29315</v>
      </c>
      <c r="B2698" s="154" t="s">
        <v>472</v>
      </c>
      <c r="C2698" s="154" t="s">
        <v>472</v>
      </c>
      <c r="D2698" s="154" t="s">
        <v>472</v>
      </c>
      <c r="E2698" s="154" t="s">
        <v>472</v>
      </c>
      <c r="F2698" s="154" t="s">
        <v>472</v>
      </c>
      <c r="G2698" s="154" t="s">
        <v>472</v>
      </c>
      <c r="H2698" s="154" t="s">
        <v>472</v>
      </c>
      <c r="I2698" s="154" t="s">
        <v>472</v>
      </c>
      <c r="J2698" s="154"/>
    </row>
    <row r="2699" spans="1:10">
      <c r="A2699" s="164">
        <v>29318</v>
      </c>
      <c r="B2699" s="154" t="s">
        <v>472</v>
      </c>
      <c r="C2699" s="154" t="s">
        <v>472</v>
      </c>
      <c r="D2699" s="154" t="s">
        <v>472</v>
      </c>
      <c r="E2699" s="154" t="s">
        <v>472</v>
      </c>
      <c r="F2699" s="154" t="s">
        <v>472</v>
      </c>
      <c r="G2699" s="154" t="s">
        <v>472</v>
      </c>
      <c r="H2699" s="154" t="s">
        <v>472</v>
      </c>
      <c r="I2699" s="154" t="s">
        <v>472</v>
      </c>
      <c r="J2699" s="154"/>
    </row>
    <row r="2700" spans="1:10">
      <c r="A2700" s="164">
        <v>29319</v>
      </c>
      <c r="B2700" s="154">
        <v>2.4063400000000001</v>
      </c>
      <c r="C2700" s="154">
        <v>4.0004999999999997</v>
      </c>
      <c r="D2700" s="154">
        <v>1.87</v>
      </c>
      <c r="E2700" s="154">
        <v>1.575</v>
      </c>
      <c r="F2700" s="154" t="s">
        <v>472</v>
      </c>
      <c r="G2700" s="154">
        <v>0.71499999999999997</v>
      </c>
      <c r="H2700" s="154" t="s">
        <v>472</v>
      </c>
      <c r="I2700" s="154">
        <v>2.3103400000000001</v>
      </c>
      <c r="J2700" s="154"/>
    </row>
    <row r="2701" spans="1:10">
      <c r="A2701" s="164">
        <v>29320</v>
      </c>
      <c r="B2701" s="154">
        <v>2.3947799999999999</v>
      </c>
      <c r="C2701" s="154">
        <v>3.923</v>
      </c>
      <c r="D2701" s="154">
        <v>1.798</v>
      </c>
      <c r="E2701" s="154">
        <v>1.5245</v>
      </c>
      <c r="F2701" s="154" t="s">
        <v>472</v>
      </c>
      <c r="G2701" s="154">
        <v>0.70350000000000001</v>
      </c>
      <c r="H2701" s="154" t="s">
        <v>472</v>
      </c>
      <c r="I2701" s="154">
        <v>2.25373</v>
      </c>
      <c r="J2701" s="154"/>
    </row>
    <row r="2702" spans="1:10">
      <c r="A2702" s="164">
        <v>29321</v>
      </c>
      <c r="B2702" s="154">
        <v>2.3625600000000002</v>
      </c>
      <c r="C2702" s="154">
        <v>3.8605</v>
      </c>
      <c r="D2702" s="154">
        <v>1.7585</v>
      </c>
      <c r="E2702" s="154">
        <v>1.4895</v>
      </c>
      <c r="F2702" s="154" t="s">
        <v>472</v>
      </c>
      <c r="G2702" s="154">
        <v>0.70950000000000002</v>
      </c>
      <c r="H2702" s="154" t="s">
        <v>472</v>
      </c>
      <c r="I2702" s="154">
        <v>2.23882</v>
      </c>
      <c r="J2702" s="154"/>
    </row>
    <row r="2703" spans="1:10">
      <c r="A2703" s="164">
        <v>29322</v>
      </c>
      <c r="B2703" s="154">
        <v>2.3456999999999999</v>
      </c>
      <c r="C2703" s="154">
        <v>3.8294999999999999</v>
      </c>
      <c r="D2703" s="154">
        <v>1.746</v>
      </c>
      <c r="E2703" s="154">
        <v>1.4804999999999999</v>
      </c>
      <c r="F2703" s="154" t="s">
        <v>472</v>
      </c>
      <c r="G2703" s="154">
        <v>0.69450000000000001</v>
      </c>
      <c r="H2703" s="154" t="s">
        <v>472</v>
      </c>
      <c r="I2703" s="154">
        <v>2.2177600000000002</v>
      </c>
      <c r="J2703" s="154"/>
    </row>
    <row r="2704" spans="1:10">
      <c r="A2704" s="164">
        <v>29325</v>
      </c>
      <c r="B2704" s="154" t="s">
        <v>472</v>
      </c>
      <c r="C2704" s="154">
        <v>3.8410000000000002</v>
      </c>
      <c r="D2704" s="154">
        <v>1.7349999999999999</v>
      </c>
      <c r="E2704" s="154">
        <v>1.4729999999999999</v>
      </c>
      <c r="F2704" s="154" t="s">
        <v>472</v>
      </c>
      <c r="G2704" s="154">
        <v>0.68899999999999995</v>
      </c>
      <c r="H2704" s="154" t="s">
        <v>472</v>
      </c>
      <c r="I2704" s="154">
        <v>2.2254299999999998</v>
      </c>
      <c r="J2704" s="154"/>
    </row>
    <row r="2705" spans="1:10">
      <c r="A2705" s="164">
        <v>29326</v>
      </c>
      <c r="B2705" s="154">
        <v>2.35093</v>
      </c>
      <c r="C2705" s="154">
        <v>3.8795000000000002</v>
      </c>
      <c r="D2705" s="154">
        <v>1.764</v>
      </c>
      <c r="E2705" s="154">
        <v>1.4864999999999999</v>
      </c>
      <c r="F2705" s="154" t="s">
        <v>472</v>
      </c>
      <c r="G2705" s="154">
        <v>0.70099999999999996</v>
      </c>
      <c r="H2705" s="154" t="s">
        <v>472</v>
      </c>
      <c r="I2705" s="154">
        <v>2.2255400000000001</v>
      </c>
      <c r="J2705" s="154"/>
    </row>
    <row r="2706" spans="1:10">
      <c r="A2706" s="164">
        <v>29327</v>
      </c>
      <c r="B2706" s="154">
        <v>2.3592300000000002</v>
      </c>
      <c r="C2706" s="154">
        <v>3.8780000000000001</v>
      </c>
      <c r="D2706" s="154">
        <v>1.766</v>
      </c>
      <c r="E2706" s="154">
        <v>1.4824999999999999</v>
      </c>
      <c r="F2706" s="154" t="s">
        <v>472</v>
      </c>
      <c r="G2706" s="154">
        <v>0.70150000000000001</v>
      </c>
      <c r="H2706" s="154" t="s">
        <v>472</v>
      </c>
      <c r="I2706" s="154">
        <v>2.2338900000000002</v>
      </c>
      <c r="J2706" s="154"/>
    </row>
    <row r="2707" spans="1:10">
      <c r="A2707" s="164">
        <v>29328</v>
      </c>
      <c r="B2707" s="154">
        <v>2.3504800000000001</v>
      </c>
      <c r="C2707" s="154">
        <v>3.8665000000000003</v>
      </c>
      <c r="D2707" s="154">
        <v>1.734</v>
      </c>
      <c r="E2707" s="154">
        <v>1.4645000000000001</v>
      </c>
      <c r="F2707" s="154" t="s">
        <v>472</v>
      </c>
      <c r="G2707" s="154">
        <v>0.69899999999999995</v>
      </c>
      <c r="H2707" s="154" t="s">
        <v>472</v>
      </c>
      <c r="I2707" s="154">
        <v>2.2100300000000002</v>
      </c>
      <c r="J2707" s="154"/>
    </row>
    <row r="2708" spans="1:10">
      <c r="A2708" s="164">
        <v>29329</v>
      </c>
      <c r="B2708" s="154">
        <v>2.3385699999999998</v>
      </c>
      <c r="C2708" s="154">
        <v>3.8494999999999999</v>
      </c>
      <c r="D2708" s="154">
        <v>1.7324999999999999</v>
      </c>
      <c r="E2708" s="154">
        <v>1.4645000000000001</v>
      </c>
      <c r="F2708" s="154" t="s">
        <v>472</v>
      </c>
      <c r="G2708" s="154">
        <v>0.69650000000000001</v>
      </c>
      <c r="H2708" s="154" t="s">
        <v>472</v>
      </c>
      <c r="I2708" s="154">
        <v>2.1956899999999999</v>
      </c>
      <c r="J2708" s="154"/>
    </row>
    <row r="2709" spans="1:10">
      <c r="A2709" s="164">
        <v>29332</v>
      </c>
      <c r="B2709" s="154">
        <v>2.3474200000000001</v>
      </c>
      <c r="C2709" s="154">
        <v>3.85</v>
      </c>
      <c r="D2709" s="154">
        <v>1.7290999999999999</v>
      </c>
      <c r="E2709" s="154">
        <v>1.4610000000000001</v>
      </c>
      <c r="F2709" s="154" t="s">
        <v>472</v>
      </c>
      <c r="G2709" s="154">
        <v>0.6905</v>
      </c>
      <c r="H2709" s="154" t="s">
        <v>472</v>
      </c>
      <c r="I2709" s="154">
        <v>2.1956899999999999</v>
      </c>
      <c r="J2709" s="154"/>
    </row>
    <row r="2710" spans="1:10">
      <c r="A2710" s="164">
        <v>29333</v>
      </c>
      <c r="B2710" s="154">
        <v>2.3523000000000001</v>
      </c>
      <c r="C2710" s="154">
        <v>3.8845000000000001</v>
      </c>
      <c r="D2710" s="154">
        <v>1.732</v>
      </c>
      <c r="E2710" s="154">
        <v>1.4610000000000001</v>
      </c>
      <c r="F2710" s="154" t="s">
        <v>472</v>
      </c>
      <c r="G2710" s="154">
        <v>0.69350000000000001</v>
      </c>
      <c r="H2710" s="154" t="s">
        <v>472</v>
      </c>
      <c r="I2710" s="154">
        <v>2.21468</v>
      </c>
      <c r="J2710" s="154"/>
    </row>
    <row r="2711" spans="1:10">
      <c r="A2711" s="164">
        <v>29334</v>
      </c>
      <c r="B2711" s="154">
        <v>2.3489300000000002</v>
      </c>
      <c r="C2711" s="154">
        <v>3.879</v>
      </c>
      <c r="D2711" s="154">
        <v>1.7210000000000001</v>
      </c>
      <c r="E2711" s="154">
        <v>1.4590000000000001</v>
      </c>
      <c r="F2711" s="154" t="s">
        <v>472</v>
      </c>
      <c r="G2711" s="154">
        <v>0.69399999999999995</v>
      </c>
      <c r="H2711" s="154" t="s">
        <v>472</v>
      </c>
      <c r="I2711" s="154">
        <v>2.1999</v>
      </c>
      <c r="J2711" s="154"/>
    </row>
    <row r="2712" spans="1:10">
      <c r="A2712" s="164">
        <v>29335</v>
      </c>
      <c r="B2712" s="154">
        <v>2.3536700000000002</v>
      </c>
      <c r="C2712" s="154">
        <v>3.8460000000000001</v>
      </c>
      <c r="D2712" s="154">
        <v>1.698</v>
      </c>
      <c r="E2712" s="154">
        <v>1.4339999999999999</v>
      </c>
      <c r="F2712" s="154" t="s">
        <v>472</v>
      </c>
      <c r="G2712" s="154">
        <v>0.69299999999999995</v>
      </c>
      <c r="H2712" s="154" t="s">
        <v>472</v>
      </c>
      <c r="I2712" s="154">
        <v>2.1932</v>
      </c>
      <c r="J2712" s="154"/>
    </row>
    <row r="2713" spans="1:10">
      <c r="A2713" s="164">
        <v>29336</v>
      </c>
      <c r="B2713" s="154" t="s">
        <v>472</v>
      </c>
      <c r="C2713" s="154">
        <v>3.8544999999999998</v>
      </c>
      <c r="D2713" s="154">
        <v>1.6930000000000001</v>
      </c>
      <c r="E2713" s="154">
        <v>1.4350000000000001</v>
      </c>
      <c r="F2713" s="154" t="s">
        <v>472</v>
      </c>
      <c r="G2713" s="154">
        <v>0.6885</v>
      </c>
      <c r="H2713" s="154" t="s">
        <v>472</v>
      </c>
      <c r="I2713" s="154">
        <v>2.1865600000000001</v>
      </c>
      <c r="J2713" s="154"/>
    </row>
    <row r="2714" spans="1:10">
      <c r="A2714" s="164">
        <v>29339</v>
      </c>
      <c r="B2714" s="154" t="s">
        <v>472</v>
      </c>
      <c r="C2714" s="154">
        <v>3.8365</v>
      </c>
      <c r="D2714" s="154">
        <v>1.671</v>
      </c>
      <c r="E2714" s="154">
        <v>1.413</v>
      </c>
      <c r="F2714" s="154" t="s">
        <v>472</v>
      </c>
      <c r="G2714" s="154">
        <v>0.68799999999999994</v>
      </c>
      <c r="H2714" s="154" t="s">
        <v>472</v>
      </c>
      <c r="I2714" s="154">
        <v>2.1613699999999998</v>
      </c>
      <c r="J2714" s="154"/>
    </row>
    <row r="2715" spans="1:10">
      <c r="A2715" s="164">
        <v>29340</v>
      </c>
      <c r="B2715" s="154">
        <v>2.3300800000000002</v>
      </c>
      <c r="C2715" s="154">
        <v>3.7880000000000003</v>
      </c>
      <c r="D2715" s="154">
        <v>1.6595</v>
      </c>
      <c r="E2715" s="154">
        <v>1.399</v>
      </c>
      <c r="F2715" s="154" t="s">
        <v>472</v>
      </c>
      <c r="G2715" s="154">
        <v>0.69650000000000001</v>
      </c>
      <c r="H2715" s="154" t="s">
        <v>472</v>
      </c>
      <c r="I2715" s="154">
        <v>2.1705999999999999</v>
      </c>
      <c r="J2715" s="154"/>
    </row>
    <row r="2716" spans="1:10">
      <c r="A2716" s="164">
        <v>29341</v>
      </c>
      <c r="B2716" s="154" t="s">
        <v>472</v>
      </c>
      <c r="C2716" s="154">
        <v>3.7765</v>
      </c>
      <c r="D2716" s="154">
        <v>1.6680000000000001</v>
      </c>
      <c r="E2716" s="154">
        <v>1.405</v>
      </c>
      <c r="F2716" s="154" t="s">
        <v>472</v>
      </c>
      <c r="G2716" s="154">
        <v>0.69950000000000001</v>
      </c>
      <c r="H2716" s="154" t="s">
        <v>472</v>
      </c>
      <c r="I2716" s="154">
        <v>2.16092</v>
      </c>
      <c r="J2716" s="154"/>
    </row>
    <row r="2717" spans="1:10">
      <c r="A2717" s="164">
        <v>29342</v>
      </c>
      <c r="B2717" s="154" t="s">
        <v>472</v>
      </c>
      <c r="C2717" s="154" t="s">
        <v>472</v>
      </c>
      <c r="D2717" s="154" t="s">
        <v>472</v>
      </c>
      <c r="E2717" s="154" t="s">
        <v>472</v>
      </c>
      <c r="F2717" s="154" t="s">
        <v>472</v>
      </c>
      <c r="G2717" s="154" t="s">
        <v>472</v>
      </c>
      <c r="H2717" s="154" t="s">
        <v>472</v>
      </c>
      <c r="I2717" s="154">
        <v>2.16092</v>
      </c>
      <c r="J2717" s="154"/>
    </row>
    <row r="2718" spans="1:10">
      <c r="A2718" s="164">
        <v>29343</v>
      </c>
      <c r="B2718" s="154">
        <v>2.3274699999999999</v>
      </c>
      <c r="C2718" s="154">
        <v>3.7930000000000001</v>
      </c>
      <c r="D2718" s="154">
        <v>1.6760000000000002</v>
      </c>
      <c r="E2718" s="154">
        <v>1.4064999999999999</v>
      </c>
      <c r="F2718" s="154" t="s">
        <v>472</v>
      </c>
      <c r="G2718" s="154">
        <v>0.69750000000000001</v>
      </c>
      <c r="H2718" s="154" t="s">
        <v>472</v>
      </c>
      <c r="I2718" s="154">
        <v>2.1676099999999998</v>
      </c>
      <c r="J2718" s="154"/>
    </row>
    <row r="2719" spans="1:10">
      <c r="A2719" s="164">
        <v>29346</v>
      </c>
      <c r="B2719" s="154">
        <v>2.3250199999999999</v>
      </c>
      <c r="C2719" s="154">
        <v>3.81</v>
      </c>
      <c r="D2719" s="154">
        <v>1.6800000000000002</v>
      </c>
      <c r="E2719" s="154">
        <v>1.4064999999999999</v>
      </c>
      <c r="F2719" s="154" t="s">
        <v>472</v>
      </c>
      <c r="G2719" s="154">
        <v>0.70099999999999996</v>
      </c>
      <c r="H2719" s="154" t="s">
        <v>472</v>
      </c>
      <c r="I2719" s="154">
        <v>2.177</v>
      </c>
      <c r="J2719" s="154"/>
    </row>
    <row r="2720" spans="1:10">
      <c r="A2720" s="164">
        <v>29347</v>
      </c>
      <c r="B2720" s="154">
        <v>2.31867</v>
      </c>
      <c r="C2720" s="154">
        <v>3.7759999999999998</v>
      </c>
      <c r="D2720" s="154">
        <v>1.651</v>
      </c>
      <c r="E2720" s="154">
        <v>1.3895</v>
      </c>
      <c r="F2720" s="154" t="s">
        <v>472</v>
      </c>
      <c r="G2720" s="154">
        <v>0.70599999999999996</v>
      </c>
      <c r="H2720" s="154" t="s">
        <v>472</v>
      </c>
      <c r="I2720" s="154">
        <v>2.1575799999999998</v>
      </c>
      <c r="J2720" s="154"/>
    </row>
    <row r="2721" spans="1:10">
      <c r="A2721" s="164">
        <v>29348</v>
      </c>
      <c r="B2721" s="154" t="s">
        <v>472</v>
      </c>
      <c r="C2721" s="154">
        <v>3.7709999999999999</v>
      </c>
      <c r="D2721" s="154">
        <v>1.6505000000000001</v>
      </c>
      <c r="E2721" s="154">
        <v>1.3940000000000001</v>
      </c>
      <c r="F2721" s="154" t="s">
        <v>472</v>
      </c>
      <c r="G2721" s="154">
        <v>0.71050000000000002</v>
      </c>
      <c r="H2721" s="154" t="s">
        <v>472</v>
      </c>
      <c r="I2721" s="154">
        <v>2.14581</v>
      </c>
      <c r="J2721" s="154"/>
    </row>
    <row r="2722" spans="1:10">
      <c r="A2722" s="164">
        <v>29349</v>
      </c>
      <c r="B2722" s="154">
        <v>2.3195899999999998</v>
      </c>
      <c r="C2722" s="154">
        <v>3.7955000000000001</v>
      </c>
      <c r="D2722" s="154">
        <v>1.6606999999999998</v>
      </c>
      <c r="E2722" s="154">
        <v>1.4025000000000001</v>
      </c>
      <c r="F2722" s="154" t="s">
        <v>472</v>
      </c>
      <c r="G2722" s="154">
        <v>0.71399999999999997</v>
      </c>
      <c r="H2722" s="154" t="s">
        <v>472</v>
      </c>
      <c r="I2722" s="154">
        <v>2.1601300000000001</v>
      </c>
      <c r="J2722" s="154"/>
    </row>
    <row r="2723" spans="1:10">
      <c r="A2723" s="164">
        <v>29350</v>
      </c>
      <c r="B2723" s="154" t="s">
        <v>472</v>
      </c>
      <c r="C2723" s="154">
        <v>3.8035000000000001</v>
      </c>
      <c r="D2723" s="154">
        <v>1.6695</v>
      </c>
      <c r="E2723" s="154">
        <v>1.4155</v>
      </c>
      <c r="F2723" s="154" t="s">
        <v>472</v>
      </c>
      <c r="G2723" s="154">
        <v>0.71750000000000003</v>
      </c>
      <c r="H2723" s="154" t="s">
        <v>472</v>
      </c>
      <c r="I2723" s="154">
        <v>2.1636899999999999</v>
      </c>
      <c r="J2723" s="154"/>
    </row>
    <row r="2724" spans="1:10">
      <c r="A2724" s="164">
        <v>29353</v>
      </c>
      <c r="B2724" s="154">
        <v>2.3247900000000001</v>
      </c>
      <c r="C2724" s="154">
        <v>3.7960000000000003</v>
      </c>
      <c r="D2724" s="154">
        <v>1.6684999999999999</v>
      </c>
      <c r="E2724" s="154">
        <v>1.4165000000000001</v>
      </c>
      <c r="F2724" s="154" t="s">
        <v>472</v>
      </c>
      <c r="G2724" s="154">
        <v>0.73050000000000004</v>
      </c>
      <c r="H2724" s="154" t="s">
        <v>472</v>
      </c>
      <c r="I2724" s="154">
        <v>2.1671800000000001</v>
      </c>
      <c r="J2724" s="154"/>
    </row>
    <row r="2725" spans="1:10">
      <c r="A2725" s="164">
        <v>29354</v>
      </c>
      <c r="B2725" s="154">
        <v>2.3194400000000002</v>
      </c>
      <c r="C2725" s="154">
        <v>3.7789999999999999</v>
      </c>
      <c r="D2725" s="154">
        <v>1.6524999999999999</v>
      </c>
      <c r="E2725" s="154">
        <v>1.4052</v>
      </c>
      <c r="F2725" s="154" t="s">
        <v>472</v>
      </c>
      <c r="G2725" s="154">
        <v>0.72850000000000004</v>
      </c>
      <c r="H2725" s="154" t="s">
        <v>472</v>
      </c>
      <c r="I2725" s="154">
        <v>2.1565699999999999</v>
      </c>
      <c r="J2725" s="154"/>
    </row>
    <row r="2726" spans="1:10">
      <c r="A2726" s="164">
        <v>29355</v>
      </c>
      <c r="B2726" s="154">
        <v>2.32585</v>
      </c>
      <c r="C2726" s="154">
        <v>3.7970000000000002</v>
      </c>
      <c r="D2726" s="154">
        <v>1.6615</v>
      </c>
      <c r="E2726" s="154">
        <v>1.4159999999999999</v>
      </c>
      <c r="F2726" s="154" t="s">
        <v>472</v>
      </c>
      <c r="G2726" s="154">
        <v>0.73150000000000004</v>
      </c>
      <c r="H2726" s="154" t="s">
        <v>472</v>
      </c>
      <c r="I2726" s="154">
        <v>2.1657700000000002</v>
      </c>
      <c r="J2726" s="154"/>
    </row>
    <row r="2727" spans="1:10">
      <c r="A2727" s="164">
        <v>29356</v>
      </c>
      <c r="B2727" s="154" t="s">
        <v>472</v>
      </c>
      <c r="C2727" s="154" t="s">
        <v>472</v>
      </c>
      <c r="D2727" s="154" t="s">
        <v>472</v>
      </c>
      <c r="E2727" s="154" t="s">
        <v>472</v>
      </c>
      <c r="F2727" s="154" t="s">
        <v>472</v>
      </c>
      <c r="G2727" s="154" t="s">
        <v>472</v>
      </c>
      <c r="H2727" s="154" t="s">
        <v>472</v>
      </c>
      <c r="I2727" s="154">
        <v>2.1657700000000002</v>
      </c>
      <c r="J2727" s="154"/>
    </row>
    <row r="2728" spans="1:10">
      <c r="A2728" s="164">
        <v>29357</v>
      </c>
      <c r="B2728" s="154">
        <v>2.3335400000000002</v>
      </c>
      <c r="C2728" s="154">
        <v>3.83</v>
      </c>
      <c r="D2728" s="154">
        <v>1.6739999999999999</v>
      </c>
      <c r="E2728" s="154">
        <v>1.421</v>
      </c>
      <c r="F2728" s="154" t="s">
        <v>472</v>
      </c>
      <c r="G2728" s="154">
        <v>0.73650000000000004</v>
      </c>
      <c r="H2728" s="154" t="s">
        <v>472</v>
      </c>
      <c r="I2728" s="154">
        <v>2.1797599999999999</v>
      </c>
      <c r="J2728" s="154"/>
    </row>
    <row r="2729" spans="1:10">
      <c r="A2729" s="164">
        <v>29360</v>
      </c>
      <c r="B2729" s="154">
        <v>2.3319200000000002</v>
      </c>
      <c r="C2729" s="154">
        <v>3.8134999999999999</v>
      </c>
      <c r="D2729" s="154">
        <v>1.671</v>
      </c>
      <c r="E2729" s="154">
        <v>1.4245000000000001</v>
      </c>
      <c r="F2729" s="154" t="s">
        <v>472</v>
      </c>
      <c r="G2729" s="154">
        <v>0.72750000000000004</v>
      </c>
      <c r="H2729" s="154" t="s">
        <v>472</v>
      </c>
      <c r="I2729" s="154">
        <v>2.1744400000000002</v>
      </c>
      <c r="J2729" s="154"/>
    </row>
    <row r="2730" spans="1:10">
      <c r="A2730" s="164">
        <v>29361</v>
      </c>
      <c r="B2730" s="154" t="s">
        <v>472</v>
      </c>
      <c r="C2730" s="154">
        <v>3.8334999999999999</v>
      </c>
      <c r="D2730" s="154">
        <v>1.6760000000000002</v>
      </c>
      <c r="E2730" s="154">
        <v>1.4259999999999999</v>
      </c>
      <c r="F2730" s="154" t="s">
        <v>472</v>
      </c>
      <c r="G2730" s="154">
        <v>0.73499999999999999</v>
      </c>
      <c r="H2730" s="154" t="s">
        <v>472</v>
      </c>
      <c r="I2730" s="154">
        <v>2.17936</v>
      </c>
      <c r="J2730" s="154"/>
    </row>
    <row r="2731" spans="1:10">
      <c r="A2731" s="164">
        <v>29362</v>
      </c>
      <c r="B2731" s="154">
        <v>2.3385699999999998</v>
      </c>
      <c r="C2731" s="154">
        <v>3.8485</v>
      </c>
      <c r="D2731" s="154">
        <v>1.6675</v>
      </c>
      <c r="E2731" s="154">
        <v>1.44</v>
      </c>
      <c r="F2731" s="154" t="s">
        <v>472</v>
      </c>
      <c r="G2731" s="154">
        <v>0.74250000000000005</v>
      </c>
      <c r="H2731" s="154" t="s">
        <v>472</v>
      </c>
      <c r="I2731" s="154">
        <v>2.1766100000000002</v>
      </c>
      <c r="J2731" s="154"/>
    </row>
    <row r="2732" spans="1:10">
      <c r="A2732" s="164">
        <v>29363</v>
      </c>
      <c r="B2732" s="154">
        <v>2.3379500000000002</v>
      </c>
      <c r="C2732" s="154">
        <v>3.8675000000000002</v>
      </c>
      <c r="D2732" s="154">
        <v>1.6640000000000001</v>
      </c>
      <c r="E2732" s="154">
        <v>1.4319999999999999</v>
      </c>
      <c r="F2732" s="154" t="s">
        <v>472</v>
      </c>
      <c r="G2732" s="154">
        <v>0.74199999999999999</v>
      </c>
      <c r="H2732" s="154" t="s">
        <v>472</v>
      </c>
      <c r="I2732" s="154">
        <v>2.17415</v>
      </c>
      <c r="J2732" s="154"/>
    </row>
    <row r="2733" spans="1:10">
      <c r="A2733" s="164">
        <v>29364</v>
      </c>
      <c r="B2733" s="154">
        <v>2.3464900000000002</v>
      </c>
      <c r="C2733" s="154">
        <v>3.8685</v>
      </c>
      <c r="D2733" s="154">
        <v>1.6575</v>
      </c>
      <c r="E2733" s="154">
        <v>1.4259999999999999</v>
      </c>
      <c r="F2733" s="154" t="s">
        <v>472</v>
      </c>
      <c r="G2733" s="154">
        <v>0.74550000000000005</v>
      </c>
      <c r="H2733" s="154" t="s">
        <v>472</v>
      </c>
      <c r="I2733" s="154">
        <v>2.1797499999999999</v>
      </c>
      <c r="J2733" s="154"/>
    </row>
    <row r="2734" spans="1:10">
      <c r="A2734" s="164">
        <v>29367</v>
      </c>
      <c r="B2734" s="154" t="s">
        <v>472</v>
      </c>
      <c r="C2734" s="154" t="s">
        <v>472</v>
      </c>
      <c r="D2734" s="154" t="s">
        <v>472</v>
      </c>
      <c r="E2734" s="154" t="s">
        <v>472</v>
      </c>
      <c r="F2734" s="154" t="s">
        <v>472</v>
      </c>
      <c r="G2734" s="154" t="s">
        <v>472</v>
      </c>
      <c r="H2734" s="154" t="s">
        <v>472</v>
      </c>
      <c r="I2734" s="154" t="s">
        <v>472</v>
      </c>
      <c r="J2734" s="154"/>
    </row>
    <row r="2735" spans="1:10">
      <c r="A2735" s="164">
        <v>29368</v>
      </c>
      <c r="B2735" s="154">
        <v>2.3395700000000001</v>
      </c>
      <c r="C2735" s="154">
        <v>3.8745000000000003</v>
      </c>
      <c r="D2735" s="154">
        <v>1.6415</v>
      </c>
      <c r="E2735" s="154">
        <v>1.4139999999999999</v>
      </c>
      <c r="F2735" s="154" t="s">
        <v>472</v>
      </c>
      <c r="G2735" s="154">
        <v>0.746</v>
      </c>
      <c r="H2735" s="154" t="s">
        <v>472</v>
      </c>
      <c r="I2735" s="154">
        <v>2.16717</v>
      </c>
      <c r="J2735" s="154"/>
    </row>
    <row r="2736" spans="1:10">
      <c r="A2736" s="164">
        <v>29369</v>
      </c>
      <c r="B2736" s="154">
        <v>2.3425400000000001</v>
      </c>
      <c r="C2736" s="154">
        <v>3.8929999999999998</v>
      </c>
      <c r="D2736" s="154">
        <v>1.6480000000000001</v>
      </c>
      <c r="E2736" s="154">
        <v>1.4205000000000001</v>
      </c>
      <c r="F2736" s="154" t="s">
        <v>472</v>
      </c>
      <c r="G2736" s="154">
        <v>0.73799999999999999</v>
      </c>
      <c r="H2736" s="154" t="s">
        <v>472</v>
      </c>
      <c r="I2736" s="154">
        <v>2.1760000000000002</v>
      </c>
      <c r="J2736" s="154"/>
    </row>
    <row r="2737" spans="1:10">
      <c r="A2737" s="164">
        <v>29370</v>
      </c>
      <c r="B2737" s="154">
        <v>2.3440799999999999</v>
      </c>
      <c r="C2737" s="154">
        <v>3.8839999999999999</v>
      </c>
      <c r="D2737" s="154">
        <v>1.6539999999999999</v>
      </c>
      <c r="E2737" s="154">
        <v>1.4239999999999999</v>
      </c>
      <c r="F2737" s="154" t="s">
        <v>472</v>
      </c>
      <c r="G2737" s="154">
        <v>0.73899999999999999</v>
      </c>
      <c r="H2737" s="154" t="s">
        <v>472</v>
      </c>
      <c r="I2737" s="154">
        <v>2.1748099999999999</v>
      </c>
      <c r="J2737" s="154"/>
    </row>
    <row r="2738" spans="1:10">
      <c r="A2738" s="164">
        <v>29371</v>
      </c>
      <c r="B2738" s="154">
        <v>2.3459099999999999</v>
      </c>
      <c r="C2738" s="154">
        <v>3.8679999999999999</v>
      </c>
      <c r="D2738" s="154">
        <v>1.6615</v>
      </c>
      <c r="E2738" s="154">
        <v>1.4315</v>
      </c>
      <c r="F2738" s="154" t="s">
        <v>472</v>
      </c>
      <c r="G2738" s="154">
        <v>0.74</v>
      </c>
      <c r="H2738" s="154" t="s">
        <v>472</v>
      </c>
      <c r="I2738" s="154">
        <v>2.1820900000000001</v>
      </c>
      <c r="J2738" s="154"/>
    </row>
    <row r="2739" spans="1:10">
      <c r="A2739" s="164">
        <v>29374</v>
      </c>
      <c r="B2739" s="154">
        <v>2.34788</v>
      </c>
      <c r="C2739" s="154">
        <v>3.8919999999999999</v>
      </c>
      <c r="D2739" s="154">
        <v>1.6526999999999998</v>
      </c>
      <c r="E2739" s="154">
        <v>1.4259999999999999</v>
      </c>
      <c r="F2739" s="154" t="s">
        <v>472</v>
      </c>
      <c r="G2739" s="154">
        <v>0.74350000000000005</v>
      </c>
      <c r="H2739" s="154" t="s">
        <v>472</v>
      </c>
      <c r="I2739" s="154">
        <v>2.1750400000000001</v>
      </c>
      <c r="J2739" s="154"/>
    </row>
    <row r="2740" spans="1:10">
      <c r="A2740" s="164">
        <v>29375</v>
      </c>
      <c r="B2740" s="154">
        <v>2.34836</v>
      </c>
      <c r="C2740" s="154">
        <v>3.8774999999999999</v>
      </c>
      <c r="D2740" s="154">
        <v>1.6617</v>
      </c>
      <c r="E2740" s="154">
        <v>1.4330000000000001</v>
      </c>
      <c r="F2740" s="154" t="s">
        <v>472</v>
      </c>
      <c r="G2740" s="154">
        <v>0.74350000000000005</v>
      </c>
      <c r="H2740" s="154" t="s">
        <v>472</v>
      </c>
      <c r="I2740" s="154">
        <v>2.1805599999999998</v>
      </c>
      <c r="J2740" s="154"/>
    </row>
    <row r="2741" spans="1:10">
      <c r="A2741" s="164">
        <v>29376</v>
      </c>
      <c r="B2741" s="154">
        <v>2.3346900000000002</v>
      </c>
      <c r="C2741" s="154">
        <v>3.8209999999999997</v>
      </c>
      <c r="D2741" s="154">
        <v>1.6480000000000001</v>
      </c>
      <c r="E2741" s="154">
        <v>1.4239999999999999</v>
      </c>
      <c r="F2741" s="154" t="s">
        <v>472</v>
      </c>
      <c r="G2741" s="154">
        <v>0.74199999999999999</v>
      </c>
      <c r="H2741" s="154" t="s">
        <v>472</v>
      </c>
      <c r="I2741" s="154">
        <v>2.17422</v>
      </c>
      <c r="J2741" s="154"/>
    </row>
    <row r="2742" spans="1:10">
      <c r="A2742" s="164">
        <v>29377</v>
      </c>
      <c r="B2742" s="154">
        <v>2.3321899999999998</v>
      </c>
      <c r="C2742" s="154">
        <v>3.8319999999999999</v>
      </c>
      <c r="D2742" s="154">
        <v>1.6465000000000001</v>
      </c>
      <c r="E2742" s="154">
        <v>1.4219999999999999</v>
      </c>
      <c r="F2742" s="154" t="s">
        <v>472</v>
      </c>
      <c r="G2742" s="154">
        <v>0.74399999999999999</v>
      </c>
      <c r="H2742" s="154" t="s">
        <v>472</v>
      </c>
      <c r="I2742" s="154">
        <v>2.1640600000000001</v>
      </c>
      <c r="J2742" s="154"/>
    </row>
    <row r="2743" spans="1:10">
      <c r="A2743" s="164">
        <v>29378</v>
      </c>
      <c r="B2743" s="154">
        <v>2.3316300000000001</v>
      </c>
      <c r="C2743" s="154">
        <v>3.8334999999999999</v>
      </c>
      <c r="D2743" s="154">
        <v>1.6440000000000001</v>
      </c>
      <c r="E2743" s="154">
        <v>1.4219999999999999</v>
      </c>
      <c r="F2743" s="154" t="s">
        <v>472</v>
      </c>
      <c r="G2743" s="154">
        <v>0.74850000000000005</v>
      </c>
      <c r="H2743" s="154" t="s">
        <v>472</v>
      </c>
      <c r="I2743" s="154">
        <v>2.1656399999999998</v>
      </c>
      <c r="J2743" s="154"/>
    </row>
    <row r="2744" spans="1:10">
      <c r="A2744" s="164">
        <v>29381</v>
      </c>
      <c r="B2744" s="154">
        <v>2.3182299999999998</v>
      </c>
      <c r="C2744" s="154">
        <v>3.8325</v>
      </c>
      <c r="D2744" s="154">
        <v>1.629</v>
      </c>
      <c r="E2744" s="154">
        <v>1.4104999999999999</v>
      </c>
      <c r="F2744" s="154" t="s">
        <v>472</v>
      </c>
      <c r="G2744" s="154">
        <v>0.746</v>
      </c>
      <c r="H2744" s="154" t="s">
        <v>472</v>
      </c>
      <c r="I2744" s="154">
        <v>2.1515900000000001</v>
      </c>
      <c r="J2744" s="154"/>
    </row>
    <row r="2745" spans="1:10">
      <c r="A2745" s="164">
        <v>29382</v>
      </c>
      <c r="B2745" s="154">
        <v>2.3126799999999998</v>
      </c>
      <c r="C2745" s="154">
        <v>3.7720000000000002</v>
      </c>
      <c r="D2745" s="154">
        <v>1.62</v>
      </c>
      <c r="E2745" s="154">
        <v>1.4079999999999999</v>
      </c>
      <c r="F2745" s="154" t="s">
        <v>472</v>
      </c>
      <c r="G2745" s="154">
        <v>0.751</v>
      </c>
      <c r="H2745" s="154" t="s">
        <v>472</v>
      </c>
      <c r="I2745" s="154">
        <v>2.1478899999999999</v>
      </c>
      <c r="J2745" s="154"/>
    </row>
    <row r="2746" spans="1:10">
      <c r="A2746" s="164">
        <v>29383</v>
      </c>
      <c r="B2746" s="154">
        <v>2.3146</v>
      </c>
      <c r="C2746" s="154">
        <v>3.7925</v>
      </c>
      <c r="D2746" s="154">
        <v>1.6240000000000001</v>
      </c>
      <c r="E2746" s="154">
        <v>1.4144999999999999</v>
      </c>
      <c r="F2746" s="154" t="s">
        <v>472</v>
      </c>
      <c r="G2746" s="154">
        <v>0.749</v>
      </c>
      <c r="H2746" s="154" t="s">
        <v>472</v>
      </c>
      <c r="I2746" s="154">
        <v>2.1456900000000001</v>
      </c>
      <c r="J2746" s="154"/>
    </row>
    <row r="2747" spans="1:10">
      <c r="A2747" s="164">
        <v>29384</v>
      </c>
      <c r="B2747" s="154">
        <v>2.3226</v>
      </c>
      <c r="C2747" s="154">
        <v>3.8125</v>
      </c>
      <c r="D2747" s="154">
        <v>1.627</v>
      </c>
      <c r="E2747" s="154">
        <v>1.4165000000000001</v>
      </c>
      <c r="F2747" s="154" t="s">
        <v>472</v>
      </c>
      <c r="G2747" s="154">
        <v>0.74850000000000005</v>
      </c>
      <c r="H2747" s="154" t="s">
        <v>472</v>
      </c>
      <c r="I2747" s="154">
        <v>2.1560299999999999</v>
      </c>
      <c r="J2747" s="154"/>
    </row>
    <row r="2748" spans="1:10">
      <c r="A2748" s="164">
        <v>29385</v>
      </c>
      <c r="B2748" s="154">
        <v>2.3111000000000002</v>
      </c>
      <c r="C2748" s="154">
        <v>3.7800000000000002</v>
      </c>
      <c r="D2748" s="154">
        <v>1.6120000000000001</v>
      </c>
      <c r="E2748" s="154">
        <v>1.4075</v>
      </c>
      <c r="F2748" s="154" t="s">
        <v>472</v>
      </c>
      <c r="G2748" s="154">
        <v>0.748</v>
      </c>
      <c r="H2748" s="154" t="s">
        <v>472</v>
      </c>
      <c r="I2748" s="154">
        <v>2.1373600000000001</v>
      </c>
      <c r="J2748" s="154"/>
    </row>
    <row r="2749" spans="1:10">
      <c r="A2749" s="164">
        <v>29388</v>
      </c>
      <c r="B2749" s="154">
        <v>2.30986</v>
      </c>
      <c r="C2749" s="154">
        <v>3.7904999999999998</v>
      </c>
      <c r="D2749" s="154">
        <v>1.6196999999999999</v>
      </c>
      <c r="E2749" s="154">
        <v>1.413</v>
      </c>
      <c r="F2749" s="154" t="s">
        <v>472</v>
      </c>
      <c r="G2749" s="154">
        <v>0.74950000000000006</v>
      </c>
      <c r="H2749" s="154" t="s">
        <v>472</v>
      </c>
      <c r="I2749" s="154">
        <v>2.1430500000000001</v>
      </c>
      <c r="J2749" s="154"/>
    </row>
    <row r="2750" spans="1:10">
      <c r="A2750" s="164">
        <v>29389</v>
      </c>
      <c r="B2750" s="154">
        <v>2.3220800000000001</v>
      </c>
      <c r="C2750" s="154">
        <v>3.8134999999999999</v>
      </c>
      <c r="D2750" s="154">
        <v>1.635</v>
      </c>
      <c r="E2750" s="154">
        <v>1.417</v>
      </c>
      <c r="F2750" s="154" t="s">
        <v>472</v>
      </c>
      <c r="G2750" s="154">
        <v>0.75449999999999995</v>
      </c>
      <c r="H2750" s="154" t="s">
        <v>472</v>
      </c>
      <c r="I2750" s="154">
        <v>2.1591200000000002</v>
      </c>
      <c r="J2750" s="154"/>
    </row>
    <row r="2751" spans="1:10">
      <c r="A2751" s="164">
        <v>29390</v>
      </c>
      <c r="B2751" s="154">
        <v>2.3166199999999999</v>
      </c>
      <c r="C2751" s="154">
        <v>3.7845</v>
      </c>
      <c r="D2751" s="154">
        <v>1.6226</v>
      </c>
      <c r="E2751" s="154">
        <v>1.409</v>
      </c>
      <c r="F2751" s="154" t="s">
        <v>472</v>
      </c>
      <c r="G2751" s="154">
        <v>0.75249999999999995</v>
      </c>
      <c r="H2751" s="154" t="s">
        <v>472</v>
      </c>
      <c r="I2751" s="154">
        <v>2.1483699999999999</v>
      </c>
      <c r="J2751" s="154"/>
    </row>
    <row r="2752" spans="1:10">
      <c r="A2752" s="164">
        <v>29391</v>
      </c>
      <c r="B2752" s="154">
        <v>2.3224399999999998</v>
      </c>
      <c r="C2752" s="154">
        <v>3.794</v>
      </c>
      <c r="D2752" s="154">
        <v>1.6335</v>
      </c>
      <c r="E2752" s="154">
        <v>1.4195</v>
      </c>
      <c r="F2752" s="154" t="s">
        <v>472</v>
      </c>
      <c r="G2752" s="154">
        <v>0.754</v>
      </c>
      <c r="H2752" s="154" t="s">
        <v>472</v>
      </c>
      <c r="I2752" s="154">
        <v>2.1586400000000001</v>
      </c>
      <c r="J2752" s="154"/>
    </row>
    <row r="2753" spans="1:10">
      <c r="A2753" s="164">
        <v>29392</v>
      </c>
      <c r="B2753" s="154" t="s">
        <v>472</v>
      </c>
      <c r="C2753" s="154">
        <v>3.8045</v>
      </c>
      <c r="D2753" s="154">
        <v>1.63</v>
      </c>
      <c r="E2753" s="154">
        <v>1.4165000000000001</v>
      </c>
      <c r="F2753" s="154" t="s">
        <v>472</v>
      </c>
      <c r="G2753" s="154">
        <v>0.751</v>
      </c>
      <c r="H2753" s="154" t="s">
        <v>472</v>
      </c>
      <c r="I2753" s="154">
        <v>2.15469</v>
      </c>
      <c r="J2753" s="154"/>
    </row>
    <row r="2754" spans="1:10">
      <c r="A2754" s="164">
        <v>29395</v>
      </c>
      <c r="B2754" s="154">
        <v>2.3224999999999998</v>
      </c>
      <c r="C2754" s="154">
        <v>3.8090000000000002</v>
      </c>
      <c r="D2754" s="154">
        <v>1.6282999999999999</v>
      </c>
      <c r="E2754" s="154">
        <v>1.4165000000000001</v>
      </c>
      <c r="F2754" s="154" t="s">
        <v>472</v>
      </c>
      <c r="G2754" s="154">
        <v>0.75549999999999995</v>
      </c>
      <c r="H2754" s="154" t="s">
        <v>472</v>
      </c>
      <c r="I2754" s="154">
        <v>2.1562299999999999</v>
      </c>
      <c r="J2754" s="154"/>
    </row>
    <row r="2755" spans="1:10">
      <c r="A2755" s="164">
        <v>29396</v>
      </c>
      <c r="B2755" s="154">
        <v>2.32687</v>
      </c>
      <c r="C2755" s="154">
        <v>3.8209999999999997</v>
      </c>
      <c r="D2755" s="154">
        <v>1.6367</v>
      </c>
      <c r="E2755" s="154">
        <v>1.4235</v>
      </c>
      <c r="F2755" s="154" t="s">
        <v>472</v>
      </c>
      <c r="G2755" s="154">
        <v>0.75449999999999995</v>
      </c>
      <c r="H2755" s="154" t="s">
        <v>472</v>
      </c>
      <c r="I2755" s="154">
        <v>2.1587100000000001</v>
      </c>
      <c r="J2755" s="154"/>
    </row>
    <row r="2756" spans="1:10">
      <c r="A2756" s="164">
        <v>29397</v>
      </c>
      <c r="B2756" s="154">
        <v>2.3286600000000002</v>
      </c>
      <c r="C2756" s="154">
        <v>3.8170000000000002</v>
      </c>
      <c r="D2756" s="154">
        <v>1.637</v>
      </c>
      <c r="E2756" s="154">
        <v>1.4215</v>
      </c>
      <c r="F2756" s="154" t="s">
        <v>472</v>
      </c>
      <c r="G2756" s="154">
        <v>0.754</v>
      </c>
      <c r="H2756" s="154" t="s">
        <v>472</v>
      </c>
      <c r="I2756" s="154">
        <v>2.1629800000000001</v>
      </c>
      <c r="J2756" s="154"/>
    </row>
    <row r="2757" spans="1:10">
      <c r="A2757" s="164">
        <v>29398</v>
      </c>
      <c r="B2757" s="154">
        <v>2.3224999999999998</v>
      </c>
      <c r="C2757" s="154">
        <v>3.8129999999999997</v>
      </c>
      <c r="D2757" s="154">
        <v>1.6360000000000001</v>
      </c>
      <c r="E2757" s="154">
        <v>1.417</v>
      </c>
      <c r="F2757" s="154" t="s">
        <v>472</v>
      </c>
      <c r="G2757" s="154">
        <v>0.75</v>
      </c>
      <c r="H2757" s="154" t="s">
        <v>472</v>
      </c>
      <c r="I2757" s="154">
        <v>2.1540599999999999</v>
      </c>
      <c r="J2757" s="154"/>
    </row>
    <row r="2758" spans="1:10">
      <c r="A2758" s="164">
        <v>29399</v>
      </c>
      <c r="B2758" s="154">
        <v>2.3181699999999998</v>
      </c>
      <c r="C2758" s="154">
        <v>3.8214999999999999</v>
      </c>
      <c r="D2758" s="154">
        <v>1.63</v>
      </c>
      <c r="E2758" s="154">
        <v>1.4179999999999999</v>
      </c>
      <c r="F2758" s="154" t="s">
        <v>472</v>
      </c>
      <c r="G2758" s="154">
        <v>0.749</v>
      </c>
      <c r="H2758" s="154" t="s">
        <v>472</v>
      </c>
      <c r="I2758" s="154">
        <v>2.1512000000000002</v>
      </c>
      <c r="J2758" s="154"/>
    </row>
    <row r="2759" spans="1:10">
      <c r="A2759" s="164">
        <v>29402</v>
      </c>
      <c r="B2759" s="154">
        <v>2.31819</v>
      </c>
      <c r="C2759" s="154">
        <v>3.8254999999999999</v>
      </c>
      <c r="D2759" s="154">
        <v>1.6215000000000002</v>
      </c>
      <c r="E2759" s="154">
        <v>1.41</v>
      </c>
      <c r="F2759" s="154" t="s">
        <v>472</v>
      </c>
      <c r="G2759" s="154">
        <v>0.74399999999999999</v>
      </c>
      <c r="H2759" s="154" t="s">
        <v>472</v>
      </c>
      <c r="I2759" s="154">
        <v>2.14351</v>
      </c>
      <c r="J2759" s="154"/>
    </row>
    <row r="2760" spans="1:10">
      <c r="A2760" s="164">
        <v>29403</v>
      </c>
      <c r="B2760" s="154">
        <v>2.3249</v>
      </c>
      <c r="C2760" s="154">
        <v>3.8384999999999998</v>
      </c>
      <c r="D2760" s="154">
        <v>1.6280000000000001</v>
      </c>
      <c r="E2760" s="154">
        <v>1.4155</v>
      </c>
      <c r="F2760" s="154" t="s">
        <v>472</v>
      </c>
      <c r="G2760" s="154">
        <v>0.74050000000000005</v>
      </c>
      <c r="H2760" s="154" t="s">
        <v>472</v>
      </c>
      <c r="I2760" s="154">
        <v>2.1497299999999999</v>
      </c>
      <c r="J2760" s="154"/>
    </row>
    <row r="2761" spans="1:10">
      <c r="A2761" s="164">
        <v>29404</v>
      </c>
      <c r="B2761" s="154">
        <v>2.3204699999999998</v>
      </c>
      <c r="C2761" s="154">
        <v>3.8334999999999999</v>
      </c>
      <c r="D2761" s="154">
        <v>1.6240000000000001</v>
      </c>
      <c r="E2761" s="154">
        <v>1.411</v>
      </c>
      <c r="F2761" s="154" t="s">
        <v>472</v>
      </c>
      <c r="G2761" s="154">
        <v>0.74050000000000005</v>
      </c>
      <c r="H2761" s="154" t="s">
        <v>472</v>
      </c>
      <c r="I2761" s="154">
        <v>2.1472500000000001</v>
      </c>
      <c r="J2761" s="154"/>
    </row>
    <row r="2762" spans="1:10">
      <c r="A2762" s="164">
        <v>29405</v>
      </c>
      <c r="B2762" s="154">
        <v>2.3138700000000001</v>
      </c>
      <c r="C2762" s="154">
        <v>3.827</v>
      </c>
      <c r="D2762" s="154">
        <v>1.6194999999999999</v>
      </c>
      <c r="E2762" s="154">
        <v>1.4159999999999999</v>
      </c>
      <c r="F2762" s="154" t="s">
        <v>472</v>
      </c>
      <c r="G2762" s="154">
        <v>0.74</v>
      </c>
      <c r="H2762" s="154" t="s">
        <v>472</v>
      </c>
      <c r="I2762" s="154">
        <v>2.1431800000000001</v>
      </c>
      <c r="J2762" s="154"/>
    </row>
    <row r="2763" spans="1:10">
      <c r="A2763" s="164">
        <v>29406</v>
      </c>
      <c r="B2763" s="154">
        <v>2.3085599999999999</v>
      </c>
      <c r="C2763" s="154">
        <v>3.786</v>
      </c>
      <c r="D2763" s="154">
        <v>1.6099999999999999</v>
      </c>
      <c r="E2763" s="154">
        <v>1.4045000000000001</v>
      </c>
      <c r="F2763" s="154" t="s">
        <v>472</v>
      </c>
      <c r="G2763" s="154">
        <v>0.73350000000000004</v>
      </c>
      <c r="H2763" s="154" t="s">
        <v>472</v>
      </c>
      <c r="I2763" s="154" t="s">
        <v>472</v>
      </c>
      <c r="J2763" s="154"/>
    </row>
    <row r="2764" spans="1:10">
      <c r="A2764" s="164">
        <v>29409</v>
      </c>
      <c r="B2764" s="154">
        <v>2.30566</v>
      </c>
      <c r="C2764" s="154">
        <v>3.7755000000000001</v>
      </c>
      <c r="D2764" s="154">
        <v>1.6005</v>
      </c>
      <c r="E2764" s="154">
        <v>1.4020000000000001</v>
      </c>
      <c r="F2764" s="154" t="s">
        <v>472</v>
      </c>
      <c r="G2764" s="154">
        <v>0.73199999999999998</v>
      </c>
      <c r="H2764" s="154" t="s">
        <v>472</v>
      </c>
      <c r="I2764" s="154">
        <v>2.1250999999999998</v>
      </c>
      <c r="J2764" s="154"/>
    </row>
    <row r="2765" spans="1:10">
      <c r="A2765" s="164">
        <v>29410</v>
      </c>
      <c r="B2765" s="154">
        <v>2.2978399999999999</v>
      </c>
      <c r="C2765" s="154">
        <v>3.7720000000000002</v>
      </c>
      <c r="D2765" s="154">
        <v>1.5832999999999999</v>
      </c>
      <c r="E2765" s="154">
        <v>1.3855</v>
      </c>
      <c r="F2765" s="154" t="s">
        <v>472</v>
      </c>
      <c r="G2765" s="154">
        <v>0.72499999999999998</v>
      </c>
      <c r="H2765" s="154" t="s">
        <v>472</v>
      </c>
      <c r="I2765" s="154">
        <v>2.1177999999999999</v>
      </c>
      <c r="J2765" s="154"/>
    </row>
    <row r="2766" spans="1:10">
      <c r="A2766" s="164">
        <v>29411</v>
      </c>
      <c r="B2766" s="154">
        <v>2.2978000000000001</v>
      </c>
      <c r="C2766" s="154">
        <v>3.7664999999999997</v>
      </c>
      <c r="D2766" s="154">
        <v>1.5859999999999999</v>
      </c>
      <c r="E2766" s="154">
        <v>1.3860000000000001</v>
      </c>
      <c r="F2766" s="154" t="s">
        <v>472</v>
      </c>
      <c r="G2766" s="154">
        <v>0.72450000000000003</v>
      </c>
      <c r="H2766" s="154" t="s">
        <v>472</v>
      </c>
      <c r="I2766" s="154">
        <v>2.1137899999999998</v>
      </c>
      <c r="J2766" s="154"/>
    </row>
    <row r="2767" spans="1:10">
      <c r="A2767" s="164">
        <v>29412</v>
      </c>
      <c r="B2767" s="154">
        <v>2.30498</v>
      </c>
      <c r="C2767" s="154">
        <v>3.7720000000000002</v>
      </c>
      <c r="D2767" s="154">
        <v>1.5895000000000001</v>
      </c>
      <c r="E2767" s="154">
        <v>1.387</v>
      </c>
      <c r="F2767" s="154" t="s">
        <v>472</v>
      </c>
      <c r="G2767" s="154">
        <v>0.73</v>
      </c>
      <c r="H2767" s="154" t="s">
        <v>472</v>
      </c>
      <c r="I2767" s="154">
        <v>2.1194899999999999</v>
      </c>
      <c r="J2767" s="154"/>
    </row>
    <row r="2768" spans="1:10">
      <c r="A2768" s="164">
        <v>29413</v>
      </c>
      <c r="B2768" s="154">
        <v>2.3111899999999999</v>
      </c>
      <c r="C2768" s="154">
        <v>3.7949999999999999</v>
      </c>
      <c r="D2768" s="154">
        <v>1.5983000000000001</v>
      </c>
      <c r="E2768" s="154">
        <v>1.3925000000000001</v>
      </c>
      <c r="F2768" s="154" t="s">
        <v>472</v>
      </c>
      <c r="G2768" s="154">
        <v>0.73399999999999999</v>
      </c>
      <c r="H2768" s="154" t="s">
        <v>472</v>
      </c>
      <c r="I2768" s="154">
        <v>2.1323599999999998</v>
      </c>
      <c r="J2768" s="154"/>
    </row>
    <row r="2769" spans="1:10">
      <c r="A2769" s="164">
        <v>29416</v>
      </c>
      <c r="B2769" s="154">
        <v>2.3155299999999999</v>
      </c>
      <c r="C2769" s="154">
        <v>3.8134999999999999</v>
      </c>
      <c r="D2769" s="154">
        <v>1.6042999999999998</v>
      </c>
      <c r="E2769" s="154">
        <v>1.3955</v>
      </c>
      <c r="F2769" s="154" t="s">
        <v>472</v>
      </c>
      <c r="G2769" s="154">
        <v>0.73550000000000004</v>
      </c>
      <c r="H2769" s="154" t="s">
        <v>472</v>
      </c>
      <c r="I2769" s="154">
        <v>2.1348099999999999</v>
      </c>
      <c r="J2769" s="154"/>
    </row>
    <row r="2770" spans="1:10">
      <c r="A2770" s="164">
        <v>29417</v>
      </c>
      <c r="B2770" s="154">
        <v>2.3163999999999998</v>
      </c>
      <c r="C2770" s="154">
        <v>3.8144999999999998</v>
      </c>
      <c r="D2770" s="154">
        <v>1.6093</v>
      </c>
      <c r="E2770" s="154">
        <v>1.397</v>
      </c>
      <c r="F2770" s="154" t="s">
        <v>472</v>
      </c>
      <c r="G2770" s="154">
        <v>0.73450000000000004</v>
      </c>
      <c r="H2770" s="154" t="s">
        <v>472</v>
      </c>
      <c r="I2770" s="154">
        <v>2.13598</v>
      </c>
      <c r="J2770" s="154"/>
    </row>
    <row r="2771" spans="1:10">
      <c r="A2771" s="164">
        <v>29418</v>
      </c>
      <c r="B2771" s="154" t="s">
        <v>472</v>
      </c>
      <c r="C2771" s="154">
        <v>3.819</v>
      </c>
      <c r="D2771" s="154">
        <v>1.6105</v>
      </c>
      <c r="E2771" s="154">
        <v>1.3965000000000001</v>
      </c>
      <c r="F2771" s="154" t="s">
        <v>472</v>
      </c>
      <c r="G2771" s="154">
        <v>0.73599999999999999</v>
      </c>
      <c r="H2771" s="154" t="s">
        <v>472</v>
      </c>
      <c r="I2771" s="154">
        <v>2.1398600000000001</v>
      </c>
      <c r="J2771" s="154"/>
    </row>
    <row r="2772" spans="1:10">
      <c r="A2772" s="164">
        <v>29419</v>
      </c>
      <c r="B2772" s="154">
        <v>2.3125900000000001</v>
      </c>
      <c r="C2772" s="154">
        <v>3.7875000000000001</v>
      </c>
      <c r="D2772" s="154">
        <v>1.5960000000000001</v>
      </c>
      <c r="E2772" s="154">
        <v>1.387</v>
      </c>
      <c r="F2772" s="154" t="s">
        <v>472</v>
      </c>
      <c r="G2772" s="154">
        <v>0.73050000000000004</v>
      </c>
      <c r="H2772" s="154" t="s">
        <v>472</v>
      </c>
      <c r="I2772" s="154">
        <v>2.1260500000000002</v>
      </c>
      <c r="J2772" s="154"/>
    </row>
    <row r="2773" spans="1:10">
      <c r="A2773" s="164">
        <v>29420</v>
      </c>
      <c r="B2773" s="154">
        <v>2.3181599999999998</v>
      </c>
      <c r="C2773" s="154">
        <v>3.8149999999999999</v>
      </c>
      <c r="D2773" s="154">
        <v>1.6065</v>
      </c>
      <c r="E2773" s="154">
        <v>1.395</v>
      </c>
      <c r="F2773" s="154" t="s">
        <v>472</v>
      </c>
      <c r="G2773" s="154">
        <v>0.73250000000000004</v>
      </c>
      <c r="H2773" s="154" t="s">
        <v>472</v>
      </c>
      <c r="I2773" s="154">
        <v>2.1368200000000002</v>
      </c>
      <c r="J2773" s="154"/>
    </row>
    <row r="2774" spans="1:10">
      <c r="A2774" s="164">
        <v>29423</v>
      </c>
      <c r="B2774" s="154" t="s">
        <v>472</v>
      </c>
      <c r="C2774" s="154">
        <v>3.7890000000000001</v>
      </c>
      <c r="D2774" s="154">
        <v>1.5954999999999999</v>
      </c>
      <c r="E2774" s="154">
        <v>1.3839999999999999</v>
      </c>
      <c r="F2774" s="154" t="s">
        <v>472</v>
      </c>
      <c r="G2774" s="154">
        <v>0.72650000000000003</v>
      </c>
      <c r="H2774" s="154" t="s">
        <v>472</v>
      </c>
      <c r="I2774" s="154">
        <v>2.12873</v>
      </c>
      <c r="J2774" s="154"/>
    </row>
    <row r="2775" spans="1:10">
      <c r="A2775" s="164">
        <v>29424</v>
      </c>
      <c r="B2775" s="154">
        <v>2.3097799999999999</v>
      </c>
      <c r="C2775" s="154">
        <v>3.7989999999999999</v>
      </c>
      <c r="D2775" s="154">
        <v>1.595</v>
      </c>
      <c r="E2775" s="154">
        <v>1.383</v>
      </c>
      <c r="F2775" s="154" t="s">
        <v>472</v>
      </c>
      <c r="G2775" s="154">
        <v>0.72350000000000003</v>
      </c>
      <c r="H2775" s="154" t="s">
        <v>472</v>
      </c>
      <c r="I2775" s="154">
        <v>2.1228600000000002</v>
      </c>
      <c r="J2775" s="154"/>
    </row>
    <row r="2776" spans="1:10">
      <c r="A2776" s="164">
        <v>29425</v>
      </c>
      <c r="B2776" s="154">
        <v>2.31576</v>
      </c>
      <c r="C2776" s="154">
        <v>3.8134999999999999</v>
      </c>
      <c r="D2776" s="154">
        <v>1.5979999999999999</v>
      </c>
      <c r="E2776" s="154">
        <v>1.3865000000000001</v>
      </c>
      <c r="F2776" s="154" t="s">
        <v>472</v>
      </c>
      <c r="G2776" s="154">
        <v>0.71499999999999997</v>
      </c>
      <c r="H2776" s="154" t="s">
        <v>472</v>
      </c>
      <c r="I2776" s="154">
        <v>2.1274700000000002</v>
      </c>
      <c r="J2776" s="154"/>
    </row>
    <row r="2777" spans="1:10">
      <c r="A2777" s="164">
        <v>29426</v>
      </c>
      <c r="B2777" s="154">
        <v>2.3121900000000002</v>
      </c>
      <c r="C2777" s="154">
        <v>3.8045</v>
      </c>
      <c r="D2777" s="154">
        <v>1.5975000000000001</v>
      </c>
      <c r="E2777" s="154">
        <v>1.3845000000000001</v>
      </c>
      <c r="F2777" s="154" t="s">
        <v>472</v>
      </c>
      <c r="G2777" s="154">
        <v>0.71399999999999997</v>
      </c>
      <c r="H2777" s="154" t="s">
        <v>472</v>
      </c>
      <c r="I2777" s="154">
        <v>2.1226699999999998</v>
      </c>
      <c r="J2777" s="154"/>
    </row>
    <row r="2778" spans="1:10">
      <c r="A2778" s="164">
        <v>29427</v>
      </c>
      <c r="B2778" s="154">
        <v>2.3152599999999999</v>
      </c>
      <c r="C2778" s="154">
        <v>3.8205</v>
      </c>
      <c r="D2778" s="154">
        <v>1.5943000000000001</v>
      </c>
      <c r="E2778" s="154">
        <v>1.3815</v>
      </c>
      <c r="F2778" s="154" t="s">
        <v>472</v>
      </c>
      <c r="G2778" s="154">
        <v>0.70050000000000001</v>
      </c>
      <c r="H2778" s="154" t="s">
        <v>472</v>
      </c>
      <c r="I2778" s="154">
        <v>2.1238899999999998</v>
      </c>
      <c r="J2778" s="154"/>
    </row>
    <row r="2779" spans="1:10">
      <c r="A2779" s="164">
        <v>29430</v>
      </c>
      <c r="B2779" s="154">
        <v>2.31996</v>
      </c>
      <c r="C2779" s="154">
        <v>3.8239999999999998</v>
      </c>
      <c r="D2779" s="154">
        <v>1.5977000000000001</v>
      </c>
      <c r="E2779" s="154">
        <v>1.3785000000000001</v>
      </c>
      <c r="F2779" s="154" t="s">
        <v>472</v>
      </c>
      <c r="G2779" s="154">
        <v>0.70299999999999996</v>
      </c>
      <c r="H2779" s="154" t="s">
        <v>472</v>
      </c>
      <c r="I2779" s="154">
        <v>2.1269100000000001</v>
      </c>
      <c r="J2779" s="154"/>
    </row>
    <row r="2780" spans="1:10">
      <c r="A2780" s="164">
        <v>29431</v>
      </c>
      <c r="B2780" s="154">
        <v>2.3210799999999998</v>
      </c>
      <c r="C2780" s="154">
        <v>3.8239999999999998</v>
      </c>
      <c r="D2780" s="154">
        <v>1.6099999999999999</v>
      </c>
      <c r="E2780" s="154">
        <v>1.3805000000000001</v>
      </c>
      <c r="F2780" s="154" t="s">
        <v>472</v>
      </c>
      <c r="G2780" s="154">
        <v>0.71299999999999997</v>
      </c>
      <c r="H2780" s="154" t="s">
        <v>472</v>
      </c>
      <c r="I2780" s="154">
        <v>2.13456</v>
      </c>
      <c r="J2780" s="154"/>
    </row>
    <row r="2781" spans="1:10">
      <c r="A2781" s="164">
        <v>29432</v>
      </c>
      <c r="B2781" s="154">
        <v>2.3251400000000002</v>
      </c>
      <c r="C2781" s="154">
        <v>3.8525</v>
      </c>
      <c r="D2781" s="154">
        <v>1.6247</v>
      </c>
      <c r="E2781" s="154">
        <v>1.3955</v>
      </c>
      <c r="F2781" s="154" t="s">
        <v>472</v>
      </c>
      <c r="G2781" s="154">
        <v>0.71799999999999997</v>
      </c>
      <c r="H2781" s="154" t="s">
        <v>472</v>
      </c>
      <c r="I2781" s="154">
        <v>2.1480399999999999</v>
      </c>
      <c r="J2781" s="154"/>
    </row>
    <row r="2782" spans="1:10">
      <c r="A2782" s="164">
        <v>29433</v>
      </c>
      <c r="B2782" s="154">
        <v>2.3372199999999999</v>
      </c>
      <c r="C2782" s="154">
        <v>3.8559999999999999</v>
      </c>
      <c r="D2782" s="154">
        <v>1.65</v>
      </c>
      <c r="E2782" s="154">
        <v>1.4135</v>
      </c>
      <c r="F2782" s="154" t="s">
        <v>472</v>
      </c>
      <c r="G2782" s="154">
        <v>0.72499999999999998</v>
      </c>
      <c r="H2782" s="154" t="s">
        <v>472</v>
      </c>
      <c r="I2782" s="154">
        <v>2.1726700000000001</v>
      </c>
      <c r="J2782" s="154"/>
    </row>
    <row r="2783" spans="1:10">
      <c r="A2783" s="164">
        <v>29434</v>
      </c>
      <c r="B2783" s="154">
        <v>2.3430300000000002</v>
      </c>
      <c r="C2783" s="154" t="s">
        <v>472</v>
      </c>
      <c r="D2783" s="154" t="s">
        <v>472</v>
      </c>
      <c r="E2783" s="154" t="s">
        <v>472</v>
      </c>
      <c r="F2783" s="154" t="s">
        <v>472</v>
      </c>
      <c r="G2783" s="154" t="s">
        <v>472</v>
      </c>
      <c r="H2783" s="154" t="s">
        <v>472</v>
      </c>
      <c r="I2783" s="154" t="s">
        <v>472</v>
      </c>
      <c r="J2783" s="154"/>
    </row>
    <row r="2784" spans="1:10">
      <c r="A2784" s="164">
        <v>29437</v>
      </c>
      <c r="B2784" s="154">
        <v>2.3336899999999998</v>
      </c>
      <c r="C2784" s="154">
        <v>3.8765000000000001</v>
      </c>
      <c r="D2784" s="154">
        <v>1.6555</v>
      </c>
      <c r="E2784" s="154">
        <v>1.429</v>
      </c>
      <c r="F2784" s="154" t="s">
        <v>472</v>
      </c>
      <c r="G2784" s="154">
        <v>0.73099999999999998</v>
      </c>
      <c r="H2784" s="154" t="s">
        <v>472</v>
      </c>
      <c r="I2784" s="154">
        <v>2.1577500000000001</v>
      </c>
      <c r="J2784" s="154"/>
    </row>
    <row r="2785" spans="1:10">
      <c r="A2785" s="164">
        <v>29438</v>
      </c>
      <c r="B2785" s="154" t="s">
        <v>472</v>
      </c>
      <c r="C2785" s="154">
        <v>3.8565</v>
      </c>
      <c r="D2785" s="154">
        <v>1.6375</v>
      </c>
      <c r="E2785" s="154">
        <v>1.4155</v>
      </c>
      <c r="F2785" s="154" t="s">
        <v>472</v>
      </c>
      <c r="G2785" s="154">
        <v>0.72450000000000003</v>
      </c>
      <c r="H2785" s="154" t="s">
        <v>472</v>
      </c>
      <c r="I2785" s="154">
        <v>2.1598700000000002</v>
      </c>
      <c r="J2785" s="154"/>
    </row>
    <row r="2786" spans="1:10">
      <c r="A2786" s="164">
        <v>29439</v>
      </c>
      <c r="B2786" s="154">
        <v>2.3279399999999999</v>
      </c>
      <c r="C2786" s="154">
        <v>3.8605</v>
      </c>
      <c r="D2786" s="154">
        <v>1.6320000000000001</v>
      </c>
      <c r="E2786" s="154">
        <v>1.4119999999999999</v>
      </c>
      <c r="F2786" s="154" t="s">
        <v>472</v>
      </c>
      <c r="G2786" s="154">
        <v>0.72199999999999998</v>
      </c>
      <c r="H2786" s="154" t="s">
        <v>472</v>
      </c>
      <c r="I2786" s="154">
        <v>2.1484299999999998</v>
      </c>
      <c r="J2786" s="154"/>
    </row>
    <row r="2787" spans="1:10">
      <c r="A2787" s="164">
        <v>29440</v>
      </c>
      <c r="B2787" s="154">
        <v>2.3324699999999998</v>
      </c>
      <c r="C2787" s="154">
        <v>3.8765000000000001</v>
      </c>
      <c r="D2787" s="154">
        <v>1.6355</v>
      </c>
      <c r="E2787" s="154">
        <v>1.4135</v>
      </c>
      <c r="F2787" s="154" t="s">
        <v>472</v>
      </c>
      <c r="G2787" s="154">
        <v>0.72550000000000003</v>
      </c>
      <c r="H2787" s="154" t="s">
        <v>472</v>
      </c>
      <c r="I2787" s="154">
        <v>2.1598299999999999</v>
      </c>
      <c r="J2787" s="154"/>
    </row>
    <row r="2788" spans="1:10">
      <c r="A2788" s="164">
        <v>29441</v>
      </c>
      <c r="B2788" s="154">
        <v>2.33928</v>
      </c>
      <c r="C2788" s="154">
        <v>3.8970000000000002</v>
      </c>
      <c r="D2788" s="154">
        <v>1.6457000000000002</v>
      </c>
      <c r="E2788" s="154">
        <v>1.4215</v>
      </c>
      <c r="F2788" s="154" t="s">
        <v>472</v>
      </c>
      <c r="G2788" s="154">
        <v>0.72750000000000004</v>
      </c>
      <c r="H2788" s="154" t="s">
        <v>472</v>
      </c>
      <c r="I2788" s="154">
        <v>2.1691699999999998</v>
      </c>
      <c r="J2788" s="154"/>
    </row>
    <row r="2789" spans="1:10">
      <c r="A2789" s="164">
        <v>29444</v>
      </c>
      <c r="B2789" s="154">
        <v>2.3391999999999999</v>
      </c>
      <c r="C2789" s="154">
        <v>3.9169999999999998</v>
      </c>
      <c r="D2789" s="154">
        <v>1.6520000000000001</v>
      </c>
      <c r="E2789" s="154">
        <v>1.4264999999999999</v>
      </c>
      <c r="F2789" s="154" t="s">
        <v>472</v>
      </c>
      <c r="G2789" s="154">
        <v>0.72899999999999998</v>
      </c>
      <c r="H2789" s="154" t="s">
        <v>472</v>
      </c>
      <c r="I2789" s="154">
        <v>2.1674600000000002</v>
      </c>
      <c r="J2789" s="154"/>
    </row>
    <row r="2790" spans="1:10">
      <c r="A2790" s="164">
        <v>29445</v>
      </c>
      <c r="B2790" s="154">
        <v>2.3331900000000001</v>
      </c>
      <c r="C2790" s="154">
        <v>3.9009999999999998</v>
      </c>
      <c r="D2790" s="154">
        <v>1.6455</v>
      </c>
      <c r="E2790" s="154">
        <v>1.4165000000000001</v>
      </c>
      <c r="F2790" s="154" t="s">
        <v>472</v>
      </c>
      <c r="G2790" s="154">
        <v>0.73599999999999999</v>
      </c>
      <c r="H2790" s="154" t="s">
        <v>472</v>
      </c>
      <c r="I2790" s="154">
        <v>2.1638299999999999</v>
      </c>
      <c r="J2790" s="154"/>
    </row>
    <row r="2791" spans="1:10">
      <c r="A2791" s="164">
        <v>29446</v>
      </c>
      <c r="B2791" s="154">
        <v>2.3284000000000002</v>
      </c>
      <c r="C2791" s="154">
        <v>3.8879999999999999</v>
      </c>
      <c r="D2791" s="154">
        <v>1.635</v>
      </c>
      <c r="E2791" s="154">
        <v>1.4115</v>
      </c>
      <c r="F2791" s="154" t="s">
        <v>472</v>
      </c>
      <c r="G2791" s="154">
        <v>0.73</v>
      </c>
      <c r="H2791" s="154" t="s">
        <v>472</v>
      </c>
      <c r="I2791" s="154">
        <v>2.1558000000000002</v>
      </c>
      <c r="J2791" s="154"/>
    </row>
    <row r="2792" spans="1:10">
      <c r="A2792" s="164">
        <v>29447</v>
      </c>
      <c r="B2792" s="154">
        <v>2.3305500000000001</v>
      </c>
      <c r="C2792" s="154">
        <v>3.8994999999999997</v>
      </c>
      <c r="D2792" s="154">
        <v>1.641</v>
      </c>
      <c r="E2792" s="154">
        <v>1.417</v>
      </c>
      <c r="F2792" s="154" t="s">
        <v>472</v>
      </c>
      <c r="G2792" s="154">
        <v>0.73199999999999998</v>
      </c>
      <c r="H2792" s="154" t="s">
        <v>472</v>
      </c>
      <c r="I2792" s="154">
        <v>2.1612</v>
      </c>
      <c r="J2792" s="154"/>
    </row>
    <row r="2793" spans="1:10">
      <c r="A2793" s="164">
        <v>29448</v>
      </c>
      <c r="B2793" s="154">
        <v>2.33141</v>
      </c>
      <c r="C2793" s="154">
        <v>3.9005000000000001</v>
      </c>
      <c r="D2793" s="154">
        <v>1.641</v>
      </c>
      <c r="E2793" s="154">
        <v>1.415</v>
      </c>
      <c r="F2793" s="154" t="s">
        <v>472</v>
      </c>
      <c r="G2793" s="154">
        <v>0.73050000000000004</v>
      </c>
      <c r="H2793" s="154" t="s">
        <v>472</v>
      </c>
      <c r="I2793" s="154">
        <v>2.1631800000000001</v>
      </c>
      <c r="J2793" s="154"/>
    </row>
    <row r="2794" spans="1:10">
      <c r="A2794" s="164">
        <v>29451</v>
      </c>
      <c r="B2794" s="154">
        <v>2.3392300000000001</v>
      </c>
      <c r="C2794" s="154">
        <v>3.927</v>
      </c>
      <c r="D2794" s="154">
        <v>1.6555</v>
      </c>
      <c r="E2794" s="154">
        <v>1.425</v>
      </c>
      <c r="F2794" s="154" t="s">
        <v>472</v>
      </c>
      <c r="G2794" s="154">
        <v>0.73099999999999998</v>
      </c>
      <c r="H2794" s="154" t="s">
        <v>472</v>
      </c>
      <c r="I2794" s="154">
        <v>2.17984</v>
      </c>
      <c r="J2794" s="154"/>
    </row>
    <row r="2795" spans="1:10">
      <c r="A2795" s="164">
        <v>29452</v>
      </c>
      <c r="B2795" s="154">
        <v>2.3340000000000001</v>
      </c>
      <c r="C2795" s="154">
        <v>3.9224999999999999</v>
      </c>
      <c r="D2795" s="154">
        <v>1.6619999999999999</v>
      </c>
      <c r="E2795" s="154">
        <v>1.4259999999999999</v>
      </c>
      <c r="F2795" s="154" t="s">
        <v>472</v>
      </c>
      <c r="G2795" s="154">
        <v>0.73899999999999999</v>
      </c>
      <c r="H2795" s="154" t="s">
        <v>472</v>
      </c>
      <c r="I2795" s="154">
        <v>2.17692</v>
      </c>
      <c r="J2795" s="154"/>
    </row>
    <row r="2796" spans="1:10">
      <c r="A2796" s="164">
        <v>29453</v>
      </c>
      <c r="B2796" s="154" t="s">
        <v>472</v>
      </c>
      <c r="C2796" s="154">
        <v>3.9195000000000002</v>
      </c>
      <c r="D2796" s="154">
        <v>1.6579999999999999</v>
      </c>
      <c r="E2796" s="154">
        <v>1.4259999999999999</v>
      </c>
      <c r="F2796" s="154" t="s">
        <v>472</v>
      </c>
      <c r="G2796" s="154">
        <v>0.74</v>
      </c>
      <c r="H2796" s="154" t="s">
        <v>472</v>
      </c>
      <c r="I2796" s="154">
        <v>2.1711200000000002</v>
      </c>
      <c r="J2796" s="154"/>
    </row>
    <row r="2797" spans="1:10">
      <c r="A2797" s="164">
        <v>29454</v>
      </c>
      <c r="B2797" s="154">
        <v>2.3363999999999998</v>
      </c>
      <c r="C2797" s="154">
        <v>3.9365000000000001</v>
      </c>
      <c r="D2797" s="154">
        <v>1.663</v>
      </c>
      <c r="E2797" s="154">
        <v>1.4315</v>
      </c>
      <c r="F2797" s="154" t="s">
        <v>472</v>
      </c>
      <c r="G2797" s="154">
        <v>0.73950000000000005</v>
      </c>
      <c r="H2797" s="154" t="s">
        <v>472</v>
      </c>
      <c r="I2797" s="154">
        <v>2.1764199999999998</v>
      </c>
      <c r="J2797" s="154"/>
    </row>
    <row r="2798" spans="1:10">
      <c r="A2798" s="164">
        <v>29455</v>
      </c>
      <c r="B2798" s="154" t="s">
        <v>472</v>
      </c>
      <c r="C2798" s="154">
        <v>3.9424999999999999</v>
      </c>
      <c r="D2798" s="154">
        <v>1.6659999999999999</v>
      </c>
      <c r="E2798" s="154">
        <v>1.4325000000000001</v>
      </c>
      <c r="F2798" s="154" t="s">
        <v>472</v>
      </c>
      <c r="G2798" s="154">
        <v>0.74150000000000005</v>
      </c>
      <c r="H2798" s="154" t="s">
        <v>472</v>
      </c>
      <c r="I2798" s="154">
        <v>2.18228</v>
      </c>
      <c r="J2798" s="154"/>
    </row>
    <row r="2799" spans="1:10">
      <c r="A2799" s="164">
        <v>29458</v>
      </c>
      <c r="B2799" s="154">
        <v>2.3376399999999999</v>
      </c>
      <c r="C2799" s="154">
        <v>3.948</v>
      </c>
      <c r="D2799" s="154">
        <v>1.6665000000000001</v>
      </c>
      <c r="E2799" s="154">
        <v>1.4379999999999999</v>
      </c>
      <c r="F2799" s="154" t="s">
        <v>472</v>
      </c>
      <c r="G2799" s="154">
        <v>0.74450000000000005</v>
      </c>
      <c r="H2799" s="154" t="s">
        <v>472</v>
      </c>
      <c r="I2799" s="154">
        <v>2.18119</v>
      </c>
      <c r="J2799" s="154"/>
    </row>
    <row r="2800" spans="1:10">
      <c r="A2800" s="164">
        <v>29459</v>
      </c>
      <c r="B2800" s="154">
        <v>2.3346100000000001</v>
      </c>
      <c r="C2800" s="154">
        <v>3.9464999999999999</v>
      </c>
      <c r="D2800" s="154">
        <v>1.665</v>
      </c>
      <c r="E2800" s="154">
        <v>1.4370000000000001</v>
      </c>
      <c r="F2800" s="154" t="s">
        <v>472</v>
      </c>
      <c r="G2800" s="154">
        <v>0.75349999999999995</v>
      </c>
      <c r="H2800" s="154" t="s">
        <v>472</v>
      </c>
      <c r="I2800" s="154">
        <v>2.1787800000000002</v>
      </c>
      <c r="J2800" s="154"/>
    </row>
    <row r="2801" spans="1:10">
      <c r="A2801" s="164">
        <v>29460</v>
      </c>
      <c r="B2801" s="154">
        <v>2.3359299999999998</v>
      </c>
      <c r="C2801" s="154">
        <v>3.9670000000000001</v>
      </c>
      <c r="D2801" s="154">
        <v>1.6613</v>
      </c>
      <c r="E2801" s="154">
        <v>1.4335</v>
      </c>
      <c r="F2801" s="154" t="s">
        <v>472</v>
      </c>
      <c r="G2801" s="154">
        <v>0.75549999999999995</v>
      </c>
      <c r="H2801" s="154" t="s">
        <v>472</v>
      </c>
      <c r="I2801" s="154">
        <v>2.1828400000000001</v>
      </c>
      <c r="J2801" s="154"/>
    </row>
    <row r="2802" spans="1:10">
      <c r="A2802" s="164">
        <v>29461</v>
      </c>
      <c r="B2802" s="154">
        <v>2.3273000000000001</v>
      </c>
      <c r="C2802" s="154">
        <v>3.9544999999999999</v>
      </c>
      <c r="D2802" s="154">
        <v>1.6535</v>
      </c>
      <c r="E2802" s="154">
        <v>1.4295</v>
      </c>
      <c r="F2802" s="154" t="s">
        <v>472</v>
      </c>
      <c r="G2802" s="154">
        <v>0.75600000000000001</v>
      </c>
      <c r="H2802" s="154" t="s">
        <v>472</v>
      </c>
      <c r="I2802" s="154">
        <v>2.1690499999999999</v>
      </c>
      <c r="J2802" s="154"/>
    </row>
    <row r="2803" spans="1:10">
      <c r="A2803" s="164">
        <v>29462</v>
      </c>
      <c r="B2803" s="154">
        <v>2.3293200000000001</v>
      </c>
      <c r="C2803" s="154">
        <v>3.944</v>
      </c>
      <c r="D2803" s="154">
        <v>1.649</v>
      </c>
      <c r="E2803" s="154">
        <v>1.4259999999999999</v>
      </c>
      <c r="F2803" s="154" t="s">
        <v>472</v>
      </c>
      <c r="G2803" s="154">
        <v>0.752</v>
      </c>
      <c r="H2803" s="154" t="s">
        <v>472</v>
      </c>
      <c r="I2803" s="154">
        <v>2.1715399999999998</v>
      </c>
      <c r="J2803" s="154"/>
    </row>
    <row r="2804" spans="1:10">
      <c r="A2804" s="164">
        <v>29465</v>
      </c>
      <c r="B2804" s="154">
        <v>2.3284899999999999</v>
      </c>
      <c r="C2804" s="154">
        <v>3.9510000000000001</v>
      </c>
      <c r="D2804" s="154">
        <v>1.6442999999999999</v>
      </c>
      <c r="E2804" s="154">
        <v>1.4219999999999999</v>
      </c>
      <c r="F2804" s="154" t="s">
        <v>472</v>
      </c>
      <c r="G2804" s="154">
        <v>0.75600000000000001</v>
      </c>
      <c r="H2804" s="154" t="s">
        <v>472</v>
      </c>
      <c r="I2804" s="154">
        <v>2.1671900000000002</v>
      </c>
      <c r="J2804" s="154"/>
    </row>
    <row r="2805" spans="1:10">
      <c r="A2805" s="164">
        <v>29466</v>
      </c>
      <c r="B2805" s="154">
        <v>2.32728</v>
      </c>
      <c r="C2805" s="154">
        <v>3.9539999999999997</v>
      </c>
      <c r="D2805" s="154">
        <v>1.6364999999999998</v>
      </c>
      <c r="E2805" s="154">
        <v>1.4159999999999999</v>
      </c>
      <c r="F2805" s="154" t="s">
        <v>472</v>
      </c>
      <c r="G2805" s="154">
        <v>0.75600000000000001</v>
      </c>
      <c r="H2805" s="154" t="s">
        <v>472</v>
      </c>
      <c r="I2805" s="154">
        <v>2.1641599999999999</v>
      </c>
      <c r="J2805" s="154"/>
    </row>
    <row r="2806" spans="1:10">
      <c r="A2806" s="164">
        <v>29467</v>
      </c>
      <c r="B2806" s="154">
        <v>2.3264800000000001</v>
      </c>
      <c r="C2806" s="154">
        <v>3.9554999999999998</v>
      </c>
      <c r="D2806" s="154">
        <v>1.637</v>
      </c>
      <c r="E2806" s="154">
        <v>1.4175</v>
      </c>
      <c r="F2806" s="154" t="s">
        <v>472</v>
      </c>
      <c r="G2806" s="154">
        <v>0.753</v>
      </c>
      <c r="H2806" s="154" t="s">
        <v>472</v>
      </c>
      <c r="I2806" s="154">
        <v>2.1624099999999999</v>
      </c>
      <c r="J2806" s="154"/>
    </row>
    <row r="2807" spans="1:10">
      <c r="A2807" s="164">
        <v>29468</v>
      </c>
      <c r="B2807" s="154">
        <v>2.3198400000000001</v>
      </c>
      <c r="C2807" s="154">
        <v>3.927</v>
      </c>
      <c r="D2807" s="154">
        <v>1.6294999999999999</v>
      </c>
      <c r="E2807" s="154">
        <v>1.403</v>
      </c>
      <c r="F2807" s="154" t="s">
        <v>472</v>
      </c>
      <c r="G2807" s="154">
        <v>0.751</v>
      </c>
      <c r="H2807" s="154" t="s">
        <v>472</v>
      </c>
      <c r="I2807" s="154">
        <v>2.15056</v>
      </c>
      <c r="J2807" s="154"/>
    </row>
    <row r="2808" spans="1:10">
      <c r="A2808" s="164">
        <v>29469</v>
      </c>
      <c r="B2808" s="154">
        <v>2.32361</v>
      </c>
      <c r="C2808" s="154">
        <v>3.952</v>
      </c>
      <c r="D2808" s="154">
        <v>1.6358000000000001</v>
      </c>
      <c r="E2808" s="154">
        <v>1.4075</v>
      </c>
      <c r="F2808" s="154" t="s">
        <v>472</v>
      </c>
      <c r="G2808" s="154">
        <v>0.748</v>
      </c>
      <c r="H2808" s="154" t="s">
        <v>472</v>
      </c>
      <c r="I2808" s="154">
        <v>2.1594199999999999</v>
      </c>
      <c r="J2808" s="154"/>
    </row>
    <row r="2809" spans="1:10">
      <c r="A2809" s="164">
        <v>29472</v>
      </c>
      <c r="B2809" s="154">
        <v>2.3132700000000002</v>
      </c>
      <c r="C2809" s="154">
        <v>3.9390000000000001</v>
      </c>
      <c r="D2809" s="154">
        <v>1.6316999999999999</v>
      </c>
      <c r="E2809" s="154">
        <v>1.4025000000000001</v>
      </c>
      <c r="F2809" s="154" t="s">
        <v>472</v>
      </c>
      <c r="G2809" s="154">
        <v>0.75249999999999995</v>
      </c>
      <c r="H2809" s="154" t="s">
        <v>472</v>
      </c>
      <c r="I2809" s="154">
        <v>2.1472500000000001</v>
      </c>
      <c r="J2809" s="154"/>
    </row>
    <row r="2810" spans="1:10">
      <c r="A2810" s="164">
        <v>29473</v>
      </c>
      <c r="B2810" s="154">
        <v>2.31765</v>
      </c>
      <c r="C2810" s="154">
        <v>3.9295</v>
      </c>
      <c r="D2810" s="154">
        <v>1.6261999999999999</v>
      </c>
      <c r="E2810" s="154">
        <v>1.3955</v>
      </c>
      <c r="F2810" s="154" t="s">
        <v>472</v>
      </c>
      <c r="G2810" s="154">
        <v>0.75</v>
      </c>
      <c r="H2810" s="154" t="s">
        <v>472</v>
      </c>
      <c r="I2810" s="154">
        <v>2.1492800000000001</v>
      </c>
      <c r="J2810" s="154"/>
    </row>
    <row r="2811" spans="1:10">
      <c r="A2811" s="164">
        <v>29474</v>
      </c>
      <c r="B2811" s="154">
        <v>2.3168500000000001</v>
      </c>
      <c r="C2811" s="154">
        <v>3.911</v>
      </c>
      <c r="D2811" s="154">
        <v>1.6312</v>
      </c>
      <c r="E2811" s="154">
        <v>1.4039999999999999</v>
      </c>
      <c r="F2811" s="154" t="s">
        <v>472</v>
      </c>
      <c r="G2811" s="154">
        <v>0.753</v>
      </c>
      <c r="H2811" s="154" t="s">
        <v>472</v>
      </c>
      <c r="I2811" s="154">
        <v>2.1534599999999999</v>
      </c>
      <c r="J2811" s="154"/>
    </row>
    <row r="2812" spans="1:10">
      <c r="A2812" s="164">
        <v>29475</v>
      </c>
      <c r="B2812" s="154">
        <v>2.3165300000000002</v>
      </c>
      <c r="C2812" s="154">
        <v>3.9260000000000002</v>
      </c>
      <c r="D2812" s="154">
        <v>1.6263000000000001</v>
      </c>
      <c r="E2812" s="154">
        <v>1.3980000000000001</v>
      </c>
      <c r="F2812" s="154" t="s">
        <v>472</v>
      </c>
      <c r="G2812" s="154">
        <v>0.754</v>
      </c>
      <c r="H2812" s="154" t="s">
        <v>472</v>
      </c>
      <c r="I2812" s="154">
        <v>2.1502699999999999</v>
      </c>
      <c r="J2812" s="154"/>
    </row>
    <row r="2813" spans="1:10">
      <c r="A2813" s="164">
        <v>29476</v>
      </c>
      <c r="B2813" s="154">
        <v>2.3175599999999998</v>
      </c>
      <c r="C2813" s="154">
        <v>3.9285000000000001</v>
      </c>
      <c r="D2813" s="154">
        <v>1.627</v>
      </c>
      <c r="E2813" s="154">
        <v>1.401</v>
      </c>
      <c r="F2813" s="154" t="s">
        <v>472</v>
      </c>
      <c r="G2813" s="154">
        <v>0.76200000000000001</v>
      </c>
      <c r="H2813" s="154" t="s">
        <v>472</v>
      </c>
      <c r="I2813" s="154">
        <v>2.1543800000000002</v>
      </c>
      <c r="J2813" s="154"/>
    </row>
    <row r="2814" spans="1:10">
      <c r="A2814" s="164">
        <v>29479</v>
      </c>
      <c r="B2814" s="154">
        <v>2.3177300000000001</v>
      </c>
      <c r="C2814" s="154">
        <v>3.9169999999999998</v>
      </c>
      <c r="D2814" s="154">
        <v>1.6345000000000001</v>
      </c>
      <c r="E2814" s="154">
        <v>1.405</v>
      </c>
      <c r="F2814" s="154" t="s">
        <v>472</v>
      </c>
      <c r="G2814" s="154">
        <v>0.77300000000000002</v>
      </c>
      <c r="H2814" s="154" t="s">
        <v>472</v>
      </c>
      <c r="I2814" s="154">
        <v>2.1591399999999998</v>
      </c>
      <c r="J2814" s="154"/>
    </row>
    <row r="2815" spans="1:10">
      <c r="A2815" s="164">
        <v>29480</v>
      </c>
      <c r="B2815" s="154">
        <v>2.3161999999999998</v>
      </c>
      <c r="C2815" s="154">
        <v>3.9</v>
      </c>
      <c r="D2815" s="154">
        <v>1.6347</v>
      </c>
      <c r="E2815" s="154">
        <v>1.4015</v>
      </c>
      <c r="F2815" s="154" t="s">
        <v>472</v>
      </c>
      <c r="G2815" s="154">
        <v>0.77</v>
      </c>
      <c r="H2815" s="154" t="s">
        <v>472</v>
      </c>
      <c r="I2815" s="154">
        <v>2.1590199999999999</v>
      </c>
      <c r="J2815" s="154"/>
    </row>
    <row r="2816" spans="1:10">
      <c r="A2816" s="164">
        <v>29481</v>
      </c>
      <c r="B2816" s="154">
        <v>2.3143199999999999</v>
      </c>
      <c r="C2816" s="154">
        <v>3.899</v>
      </c>
      <c r="D2816" s="154">
        <v>1.6308</v>
      </c>
      <c r="E2816" s="154">
        <v>1.397</v>
      </c>
      <c r="F2816" s="154" t="s">
        <v>472</v>
      </c>
      <c r="G2816" s="154">
        <v>0.77100000000000002</v>
      </c>
      <c r="H2816" s="154" t="s">
        <v>472</v>
      </c>
      <c r="I2816" s="154">
        <v>2.15591</v>
      </c>
      <c r="J2816" s="154"/>
    </row>
    <row r="2817" spans="1:10">
      <c r="A2817" s="164">
        <v>29482</v>
      </c>
      <c r="B2817" s="154">
        <v>2.3138399999999999</v>
      </c>
      <c r="C2817" s="154">
        <v>3.9035000000000002</v>
      </c>
      <c r="D2817" s="154">
        <v>1.6316999999999999</v>
      </c>
      <c r="E2817" s="154">
        <v>1.3940000000000001</v>
      </c>
      <c r="F2817" s="154" t="s">
        <v>472</v>
      </c>
      <c r="G2817" s="154">
        <v>0.76749999999999996</v>
      </c>
      <c r="H2817" s="154" t="s">
        <v>472</v>
      </c>
      <c r="I2817" s="154">
        <v>2.1577799999999998</v>
      </c>
      <c r="J2817" s="154"/>
    </row>
    <row r="2818" spans="1:10">
      <c r="A2818" s="164">
        <v>29483</v>
      </c>
      <c r="B2818" s="154">
        <v>2.3162199999999999</v>
      </c>
      <c r="C2818" s="154">
        <v>3.9135</v>
      </c>
      <c r="D2818" s="154">
        <v>1.6393</v>
      </c>
      <c r="E2818" s="154">
        <v>1.405</v>
      </c>
      <c r="F2818" s="154" t="s">
        <v>472</v>
      </c>
      <c r="G2818" s="154">
        <v>0.77449999999999997</v>
      </c>
      <c r="H2818" s="154" t="s">
        <v>472</v>
      </c>
      <c r="I2818" s="154">
        <v>2.1682600000000001</v>
      </c>
      <c r="J2818" s="154"/>
    </row>
    <row r="2819" spans="1:10">
      <c r="A2819" s="164">
        <v>29486</v>
      </c>
      <c r="B2819" s="154">
        <v>2.31989</v>
      </c>
      <c r="C2819" s="154">
        <v>3.9384999999999999</v>
      </c>
      <c r="D2819" s="154">
        <v>1.6455</v>
      </c>
      <c r="E2819" s="154">
        <v>1.4104999999999999</v>
      </c>
      <c r="F2819" s="154" t="s">
        <v>472</v>
      </c>
      <c r="G2819" s="154">
        <v>0.77249999999999996</v>
      </c>
      <c r="H2819" s="154" t="s">
        <v>472</v>
      </c>
      <c r="I2819" s="154">
        <v>2.1694599999999999</v>
      </c>
      <c r="J2819" s="154"/>
    </row>
    <row r="2820" spans="1:10">
      <c r="A2820" s="164">
        <v>29487</v>
      </c>
      <c r="B2820" s="154">
        <v>2.3205100000000001</v>
      </c>
      <c r="C2820" s="154">
        <v>4.0084999999999997</v>
      </c>
      <c r="D2820" s="154">
        <v>1.6615</v>
      </c>
      <c r="E2820" s="154">
        <v>1.429</v>
      </c>
      <c r="F2820" s="154" t="s">
        <v>472</v>
      </c>
      <c r="G2820" s="154">
        <v>0.76600000000000001</v>
      </c>
      <c r="H2820" s="154" t="s">
        <v>472</v>
      </c>
      <c r="I2820" s="154">
        <v>2.17367</v>
      </c>
      <c r="J2820" s="154"/>
    </row>
    <row r="2821" spans="1:10">
      <c r="A2821" s="164">
        <v>29488</v>
      </c>
      <c r="B2821" s="154">
        <v>2.3238799999999999</v>
      </c>
      <c r="C2821" s="154">
        <v>3.9670000000000001</v>
      </c>
      <c r="D2821" s="154">
        <v>1.6495</v>
      </c>
      <c r="E2821" s="154">
        <v>1.415</v>
      </c>
      <c r="F2821" s="154" t="s">
        <v>472</v>
      </c>
      <c r="G2821" s="154">
        <v>0.76149999999999995</v>
      </c>
      <c r="H2821" s="154" t="s">
        <v>472</v>
      </c>
      <c r="I2821" s="154">
        <v>2.1681400000000002</v>
      </c>
      <c r="J2821" s="154"/>
    </row>
    <row r="2822" spans="1:10">
      <c r="A2822" s="164">
        <v>29489</v>
      </c>
      <c r="B2822" s="154">
        <v>2.3134700000000001</v>
      </c>
      <c r="C2822" s="154">
        <v>3.9515000000000002</v>
      </c>
      <c r="D2822" s="154">
        <v>1.6465000000000001</v>
      </c>
      <c r="E2822" s="154">
        <v>1.4139999999999999</v>
      </c>
      <c r="F2822" s="154" t="s">
        <v>472</v>
      </c>
      <c r="G2822" s="154">
        <v>0.76549999999999996</v>
      </c>
      <c r="H2822" s="154" t="s">
        <v>472</v>
      </c>
      <c r="I2822" s="154">
        <v>2.1599499999999998</v>
      </c>
      <c r="J2822" s="154"/>
    </row>
    <row r="2823" spans="1:10">
      <c r="A2823" s="164">
        <v>29490</v>
      </c>
      <c r="B2823" s="154" t="s">
        <v>472</v>
      </c>
      <c r="C2823" s="154">
        <v>3.9424999999999999</v>
      </c>
      <c r="D2823" s="154">
        <v>1.6459999999999999</v>
      </c>
      <c r="E2823" s="154">
        <v>1.41</v>
      </c>
      <c r="F2823" s="154" t="s">
        <v>472</v>
      </c>
      <c r="G2823" s="154">
        <v>0.77400000000000002</v>
      </c>
      <c r="H2823" s="154" t="s">
        <v>472</v>
      </c>
      <c r="I2823" s="154">
        <v>2.1661799999999998</v>
      </c>
      <c r="J2823" s="154"/>
    </row>
    <row r="2824" spans="1:10">
      <c r="A2824" s="164">
        <v>29493</v>
      </c>
      <c r="B2824" s="154">
        <v>2.3121200000000002</v>
      </c>
      <c r="C2824" s="154">
        <v>3.9409999999999998</v>
      </c>
      <c r="D2824" s="154">
        <v>1.6515</v>
      </c>
      <c r="E2824" s="154">
        <v>1.4085000000000001</v>
      </c>
      <c r="F2824" s="154" t="s">
        <v>472</v>
      </c>
      <c r="G2824" s="154">
        <v>0.77600000000000002</v>
      </c>
      <c r="H2824" s="154" t="s">
        <v>472</v>
      </c>
      <c r="I2824" s="154">
        <v>2.1678799999999998</v>
      </c>
      <c r="J2824" s="154"/>
    </row>
    <row r="2825" spans="1:10">
      <c r="A2825" s="164">
        <v>29494</v>
      </c>
      <c r="B2825" s="154">
        <v>2.3115800000000002</v>
      </c>
      <c r="C2825" s="154">
        <v>3.9370000000000003</v>
      </c>
      <c r="D2825" s="154">
        <v>1.6484999999999999</v>
      </c>
      <c r="E2825" s="154">
        <v>1.4060000000000001</v>
      </c>
      <c r="F2825" s="154" t="s">
        <v>472</v>
      </c>
      <c r="G2825" s="154">
        <v>0.77900000000000003</v>
      </c>
      <c r="H2825" s="154" t="s">
        <v>472</v>
      </c>
      <c r="I2825" s="154">
        <v>2.1674899999999999</v>
      </c>
      <c r="J2825" s="154"/>
    </row>
    <row r="2826" spans="1:10">
      <c r="A2826" s="164">
        <v>29495</v>
      </c>
      <c r="B2826" s="154">
        <v>2.3025700000000002</v>
      </c>
      <c r="C2826" s="154">
        <v>3.9290000000000003</v>
      </c>
      <c r="D2826" s="154">
        <v>1.6457000000000002</v>
      </c>
      <c r="E2826" s="154">
        <v>1.405</v>
      </c>
      <c r="F2826" s="154" t="s">
        <v>472</v>
      </c>
      <c r="G2826" s="154">
        <v>0.78700000000000003</v>
      </c>
      <c r="H2826" s="154" t="s">
        <v>472</v>
      </c>
      <c r="I2826" s="154">
        <v>2.16283</v>
      </c>
      <c r="J2826" s="154"/>
    </row>
    <row r="2827" spans="1:10">
      <c r="A2827" s="164">
        <v>29496</v>
      </c>
      <c r="B2827" s="154">
        <v>2.3010099999999998</v>
      </c>
      <c r="C2827" s="154">
        <v>3.9184999999999999</v>
      </c>
      <c r="D2827" s="154">
        <v>1.6415</v>
      </c>
      <c r="E2827" s="154">
        <v>1.4005000000000001</v>
      </c>
      <c r="F2827" s="154" t="s">
        <v>472</v>
      </c>
      <c r="G2827" s="154">
        <v>0.78749999999999998</v>
      </c>
      <c r="H2827" s="154" t="s">
        <v>472</v>
      </c>
      <c r="I2827" s="154">
        <v>2.1593300000000002</v>
      </c>
      <c r="J2827" s="154"/>
    </row>
    <row r="2828" spans="1:10">
      <c r="A2828" s="164">
        <v>29497</v>
      </c>
      <c r="B2828" s="154">
        <v>2.3004600000000002</v>
      </c>
      <c r="C2828" s="154">
        <v>3.9304999999999999</v>
      </c>
      <c r="D2828" s="154">
        <v>1.6465000000000001</v>
      </c>
      <c r="E2828" s="154">
        <v>1.4075</v>
      </c>
      <c r="F2828" s="154" t="s">
        <v>472</v>
      </c>
      <c r="G2828" s="154">
        <v>0.79249999999999998</v>
      </c>
      <c r="H2828" s="154" t="s">
        <v>472</v>
      </c>
      <c r="I2828" s="154">
        <v>2.1627000000000001</v>
      </c>
      <c r="J2828" s="154"/>
    </row>
    <row r="2829" spans="1:10">
      <c r="A2829" s="164">
        <v>29500</v>
      </c>
      <c r="B2829" s="154">
        <v>2.29684</v>
      </c>
      <c r="C2829" s="154">
        <v>3.9119999999999999</v>
      </c>
      <c r="D2829" s="154">
        <v>1.6324999999999998</v>
      </c>
      <c r="E2829" s="154">
        <v>1.4025000000000001</v>
      </c>
      <c r="F2829" s="154" t="s">
        <v>472</v>
      </c>
      <c r="G2829" s="154">
        <v>0.78749999999999998</v>
      </c>
      <c r="H2829" s="154" t="s">
        <v>472</v>
      </c>
      <c r="I2829" s="154">
        <v>2.1526200000000002</v>
      </c>
      <c r="J2829" s="154"/>
    </row>
    <row r="2830" spans="1:10">
      <c r="A2830" s="164">
        <v>29501</v>
      </c>
      <c r="B2830" s="154">
        <v>2.2993199999999998</v>
      </c>
      <c r="C2830" s="154">
        <v>3.9144999999999999</v>
      </c>
      <c r="D2830" s="154">
        <v>1.6364999999999998</v>
      </c>
      <c r="E2830" s="154">
        <v>1.4025000000000001</v>
      </c>
      <c r="F2830" s="154" t="s">
        <v>472</v>
      </c>
      <c r="G2830" s="154">
        <v>0.78200000000000003</v>
      </c>
      <c r="H2830" s="154" t="s">
        <v>472</v>
      </c>
      <c r="I2830" s="154">
        <v>2.1592899999999999</v>
      </c>
      <c r="J2830" s="154"/>
    </row>
    <row r="2831" spans="1:10">
      <c r="A2831" s="164">
        <v>29502</v>
      </c>
      <c r="B2831" s="154">
        <v>2.2992499999999998</v>
      </c>
      <c r="C2831" s="154">
        <v>3.91</v>
      </c>
      <c r="D2831" s="154">
        <v>1.6339999999999999</v>
      </c>
      <c r="E2831" s="154">
        <v>1.4005000000000001</v>
      </c>
      <c r="F2831" s="154" t="s">
        <v>472</v>
      </c>
      <c r="G2831" s="154">
        <v>0.78400000000000003</v>
      </c>
      <c r="H2831" s="154" t="s">
        <v>472</v>
      </c>
      <c r="I2831" s="154">
        <v>2.1556600000000001</v>
      </c>
      <c r="J2831" s="154"/>
    </row>
    <row r="2832" spans="1:10">
      <c r="A2832" s="164">
        <v>29503</v>
      </c>
      <c r="B2832" s="154">
        <v>2.3009599999999999</v>
      </c>
      <c r="C2832" s="154">
        <v>3.9210000000000003</v>
      </c>
      <c r="D2832" s="154">
        <v>1.6407</v>
      </c>
      <c r="E2832" s="154">
        <v>1.4055</v>
      </c>
      <c r="F2832" s="154" t="s">
        <v>472</v>
      </c>
      <c r="G2832" s="154">
        <v>0.78249999999999997</v>
      </c>
      <c r="H2832" s="154" t="s">
        <v>472</v>
      </c>
      <c r="I2832" s="154">
        <v>2.1572900000000002</v>
      </c>
      <c r="J2832" s="154"/>
    </row>
    <row r="2833" spans="1:10">
      <c r="A2833" s="164">
        <v>29504</v>
      </c>
      <c r="B2833" s="154">
        <v>2.2980700000000001</v>
      </c>
      <c r="C2833" s="154">
        <v>3.9234999999999998</v>
      </c>
      <c r="D2833" s="154">
        <v>1.6339999999999999</v>
      </c>
      <c r="E2833" s="154">
        <v>1.4035</v>
      </c>
      <c r="F2833" s="154" t="s">
        <v>472</v>
      </c>
      <c r="G2833" s="154">
        <v>0.78449999999999998</v>
      </c>
      <c r="H2833" s="154" t="s">
        <v>472</v>
      </c>
      <c r="I2833" s="154">
        <v>2.1537100000000002</v>
      </c>
      <c r="J2833" s="154"/>
    </row>
    <row r="2834" spans="1:10">
      <c r="A2834" s="164">
        <v>29507</v>
      </c>
      <c r="B2834" s="154">
        <v>2.2993800000000002</v>
      </c>
      <c r="C2834" s="154">
        <v>3.9390000000000001</v>
      </c>
      <c r="D2834" s="154">
        <v>1.6362999999999999</v>
      </c>
      <c r="E2834" s="154">
        <v>1.4045000000000001</v>
      </c>
      <c r="F2834" s="154" t="s">
        <v>472</v>
      </c>
      <c r="G2834" s="154">
        <v>0.78700000000000003</v>
      </c>
      <c r="H2834" s="154" t="s">
        <v>472</v>
      </c>
      <c r="I2834" s="154" t="s">
        <v>472</v>
      </c>
      <c r="J2834" s="154"/>
    </row>
    <row r="2835" spans="1:10">
      <c r="A2835" s="164">
        <v>29508</v>
      </c>
      <c r="B2835" s="154">
        <v>2.2990599999999999</v>
      </c>
      <c r="C2835" s="154">
        <v>3.9504999999999999</v>
      </c>
      <c r="D2835" s="154">
        <v>1.6381999999999999</v>
      </c>
      <c r="E2835" s="154">
        <v>1.4064999999999999</v>
      </c>
      <c r="F2835" s="154" t="s">
        <v>472</v>
      </c>
      <c r="G2835" s="154">
        <v>0.79249999999999998</v>
      </c>
      <c r="H2835" s="154" t="s">
        <v>472</v>
      </c>
      <c r="I2835" s="154">
        <v>2.1585200000000002</v>
      </c>
      <c r="J2835" s="154"/>
    </row>
    <row r="2836" spans="1:10">
      <c r="A2836" s="164">
        <v>29509</v>
      </c>
      <c r="B2836" s="154">
        <v>2.2980700000000001</v>
      </c>
      <c r="C2836" s="154">
        <v>3.9714999999999998</v>
      </c>
      <c r="D2836" s="154">
        <v>1.649</v>
      </c>
      <c r="E2836" s="154">
        <v>1.4165000000000001</v>
      </c>
      <c r="F2836" s="154" t="s">
        <v>472</v>
      </c>
      <c r="G2836" s="154">
        <v>0.79700000000000004</v>
      </c>
      <c r="H2836" s="154" t="s">
        <v>472</v>
      </c>
      <c r="I2836" s="154">
        <v>2.1683400000000002</v>
      </c>
      <c r="J2836" s="154"/>
    </row>
    <row r="2837" spans="1:10">
      <c r="A2837" s="164">
        <v>29510</v>
      </c>
      <c r="B2837" s="154">
        <v>2.2959000000000001</v>
      </c>
      <c r="C2837" s="154">
        <v>3.96</v>
      </c>
      <c r="D2837" s="154">
        <v>1.645</v>
      </c>
      <c r="E2837" s="154">
        <v>1.4115</v>
      </c>
      <c r="F2837" s="154" t="s">
        <v>472</v>
      </c>
      <c r="G2837" s="154">
        <v>0.79100000000000004</v>
      </c>
      <c r="H2837" s="154" t="s">
        <v>472</v>
      </c>
      <c r="I2837" s="154">
        <v>2.1604399999999999</v>
      </c>
      <c r="J2837" s="154"/>
    </row>
    <row r="2838" spans="1:10">
      <c r="A2838" s="164">
        <v>29511</v>
      </c>
      <c r="B2838" s="154" t="s">
        <v>472</v>
      </c>
      <c r="C2838" s="154">
        <v>4.0045000000000002</v>
      </c>
      <c r="D2838" s="154">
        <v>1.6564999999999999</v>
      </c>
      <c r="E2838" s="154">
        <v>1.4195</v>
      </c>
      <c r="F2838" s="154" t="s">
        <v>472</v>
      </c>
      <c r="G2838" s="154">
        <v>0.79500000000000004</v>
      </c>
      <c r="H2838" s="154" t="s">
        <v>472</v>
      </c>
      <c r="I2838" s="154">
        <v>2.1702900000000001</v>
      </c>
      <c r="J2838" s="154"/>
    </row>
    <row r="2839" spans="1:10">
      <c r="A2839" s="164">
        <v>29514</v>
      </c>
      <c r="B2839" s="154">
        <v>2.2799300000000002</v>
      </c>
      <c r="C2839" s="154">
        <v>3.9995000000000003</v>
      </c>
      <c r="D2839" s="154">
        <v>1.6560000000000001</v>
      </c>
      <c r="E2839" s="154">
        <v>1.419</v>
      </c>
      <c r="F2839" s="154" t="s">
        <v>472</v>
      </c>
      <c r="G2839" s="154">
        <v>0.79500000000000004</v>
      </c>
      <c r="H2839" s="154" t="s">
        <v>472</v>
      </c>
      <c r="I2839" s="154">
        <v>2.1633300000000002</v>
      </c>
      <c r="J2839" s="154"/>
    </row>
    <row r="2840" spans="1:10">
      <c r="A2840" s="164">
        <v>29515</v>
      </c>
      <c r="B2840" s="154">
        <v>2.2745600000000001</v>
      </c>
      <c r="C2840" s="154">
        <v>4.0270000000000001</v>
      </c>
      <c r="D2840" s="154">
        <v>1.6543999999999999</v>
      </c>
      <c r="E2840" s="154">
        <v>1.4175</v>
      </c>
      <c r="F2840" s="154" t="s">
        <v>472</v>
      </c>
      <c r="G2840" s="154">
        <v>0.79549999999999998</v>
      </c>
      <c r="H2840" s="154" t="s">
        <v>472</v>
      </c>
      <c r="I2840" s="154">
        <v>2.16357</v>
      </c>
      <c r="J2840" s="154"/>
    </row>
    <row r="2841" spans="1:10">
      <c r="A2841" s="164">
        <v>29516</v>
      </c>
      <c r="B2841" s="154">
        <v>2.2793299999999999</v>
      </c>
      <c r="C2841" s="154">
        <v>4.0609999999999999</v>
      </c>
      <c r="D2841" s="154">
        <v>1.6637</v>
      </c>
      <c r="E2841" s="154">
        <v>1.4259999999999999</v>
      </c>
      <c r="F2841" s="154" t="s">
        <v>472</v>
      </c>
      <c r="G2841" s="154">
        <v>0.79500000000000004</v>
      </c>
      <c r="H2841" s="154" t="s">
        <v>472</v>
      </c>
      <c r="I2841" s="154">
        <v>2.1633599999999999</v>
      </c>
      <c r="J2841" s="154"/>
    </row>
    <row r="2842" spans="1:10">
      <c r="A2842" s="164">
        <v>29517</v>
      </c>
      <c r="B2842" s="154">
        <v>2.2864200000000001</v>
      </c>
      <c r="C2842" s="154">
        <v>4.0430000000000001</v>
      </c>
      <c r="D2842" s="154">
        <v>1.6600000000000001</v>
      </c>
      <c r="E2842" s="154">
        <v>1.42</v>
      </c>
      <c r="F2842" s="154" t="s">
        <v>472</v>
      </c>
      <c r="G2842" s="154">
        <v>0.78900000000000003</v>
      </c>
      <c r="H2842" s="154" t="s">
        <v>472</v>
      </c>
      <c r="I2842" s="154">
        <v>2.1687699999999999</v>
      </c>
      <c r="J2842" s="154"/>
    </row>
    <row r="2843" spans="1:10">
      <c r="A2843" s="164">
        <v>29518</v>
      </c>
      <c r="B2843" s="154">
        <v>2.2962699999999998</v>
      </c>
      <c r="C2843" s="154">
        <v>4.0984999999999996</v>
      </c>
      <c r="D2843" s="154">
        <v>1.6688000000000001</v>
      </c>
      <c r="E2843" s="154">
        <v>1.4275</v>
      </c>
      <c r="F2843" s="154" t="s">
        <v>472</v>
      </c>
      <c r="G2843" s="154">
        <v>0.78549999999999998</v>
      </c>
      <c r="H2843" s="154" t="s">
        <v>472</v>
      </c>
      <c r="I2843" s="154">
        <v>2.17693</v>
      </c>
      <c r="J2843" s="154"/>
    </row>
    <row r="2844" spans="1:10">
      <c r="A2844" s="164">
        <v>29521</v>
      </c>
      <c r="B2844" s="154">
        <v>2.3073199999999998</v>
      </c>
      <c r="C2844" s="154">
        <v>4.1315</v>
      </c>
      <c r="D2844" s="154">
        <v>1.6877</v>
      </c>
      <c r="E2844" s="154">
        <v>1.4410000000000001</v>
      </c>
      <c r="F2844" s="154" t="s">
        <v>472</v>
      </c>
      <c r="G2844" s="154">
        <v>0.78900000000000003</v>
      </c>
      <c r="H2844" s="154" t="s">
        <v>472</v>
      </c>
      <c r="I2844" s="154">
        <v>2.19251</v>
      </c>
      <c r="J2844" s="154"/>
    </row>
    <row r="2845" spans="1:10">
      <c r="A2845" s="164">
        <v>29522</v>
      </c>
      <c r="B2845" s="154">
        <v>2.31433</v>
      </c>
      <c r="C2845" s="154">
        <v>4.1459999999999999</v>
      </c>
      <c r="D2845" s="154">
        <v>1.7025000000000001</v>
      </c>
      <c r="E2845" s="154">
        <v>1.4490000000000001</v>
      </c>
      <c r="F2845" s="154" t="s">
        <v>472</v>
      </c>
      <c r="G2845" s="154">
        <v>0.8</v>
      </c>
      <c r="H2845" s="154" t="s">
        <v>472</v>
      </c>
      <c r="I2845" s="154">
        <v>2.2114500000000001</v>
      </c>
      <c r="J2845" s="154"/>
    </row>
    <row r="2846" spans="1:10">
      <c r="A2846" s="164">
        <v>29523</v>
      </c>
      <c r="B2846" s="154">
        <v>2.3115100000000002</v>
      </c>
      <c r="C2846" s="154">
        <v>4.1539999999999999</v>
      </c>
      <c r="D2846" s="154">
        <v>1.7029999999999998</v>
      </c>
      <c r="E2846" s="154">
        <v>1.4495</v>
      </c>
      <c r="F2846" s="154" t="s">
        <v>472</v>
      </c>
      <c r="G2846" s="154">
        <v>0.80800000000000005</v>
      </c>
      <c r="H2846" s="154" t="s">
        <v>472</v>
      </c>
      <c r="I2846" s="154">
        <v>2.206</v>
      </c>
      <c r="J2846" s="154"/>
    </row>
    <row r="2847" spans="1:10">
      <c r="A2847" s="164">
        <v>29524</v>
      </c>
      <c r="B2847" s="154">
        <v>2.3110200000000001</v>
      </c>
      <c r="C2847" s="154">
        <v>4.1444999999999999</v>
      </c>
      <c r="D2847" s="154">
        <v>1.6970000000000001</v>
      </c>
      <c r="E2847" s="154">
        <v>1.4430000000000001</v>
      </c>
      <c r="F2847" s="154" t="s">
        <v>472</v>
      </c>
      <c r="G2847" s="154">
        <v>0.8095</v>
      </c>
      <c r="H2847" s="154" t="s">
        <v>472</v>
      </c>
      <c r="I2847" s="154">
        <v>2.2033499999999999</v>
      </c>
      <c r="J2847" s="154"/>
    </row>
    <row r="2848" spans="1:10">
      <c r="A2848" s="164">
        <v>29525</v>
      </c>
      <c r="B2848" s="154" t="s">
        <v>472</v>
      </c>
      <c r="C2848" s="154">
        <v>4.1959999999999997</v>
      </c>
      <c r="D2848" s="154">
        <v>1.7208000000000001</v>
      </c>
      <c r="E2848" s="154">
        <v>1.46</v>
      </c>
      <c r="F2848" s="154" t="s">
        <v>472</v>
      </c>
      <c r="G2848" s="154">
        <v>0.8115</v>
      </c>
      <c r="H2848" s="154" t="s">
        <v>472</v>
      </c>
      <c r="I2848" s="154">
        <v>2.21848</v>
      </c>
      <c r="J2848" s="154"/>
    </row>
    <row r="2849" spans="1:10">
      <c r="A2849" s="164">
        <v>29528</v>
      </c>
      <c r="B2849" s="154">
        <v>2.3078699999999999</v>
      </c>
      <c r="C2849" s="154">
        <v>4.1920000000000002</v>
      </c>
      <c r="D2849" s="154">
        <v>1.7252999999999998</v>
      </c>
      <c r="E2849" s="154">
        <v>1.4655</v>
      </c>
      <c r="F2849" s="154" t="s">
        <v>472</v>
      </c>
      <c r="G2849" s="154">
        <v>0.8165</v>
      </c>
      <c r="H2849" s="154" t="s">
        <v>472</v>
      </c>
      <c r="I2849" s="154">
        <v>2.2221199999999999</v>
      </c>
      <c r="J2849" s="154"/>
    </row>
    <row r="2850" spans="1:10">
      <c r="A2850" s="164">
        <v>29529</v>
      </c>
      <c r="B2850" s="154">
        <v>2.3117900000000002</v>
      </c>
      <c r="C2850" s="154">
        <v>4.2009999999999996</v>
      </c>
      <c r="D2850" s="154">
        <v>1.7122999999999999</v>
      </c>
      <c r="E2850" s="154">
        <v>1.4490000000000001</v>
      </c>
      <c r="F2850" s="154" t="s">
        <v>472</v>
      </c>
      <c r="G2850" s="154">
        <v>0.8135</v>
      </c>
      <c r="H2850" s="154" t="s">
        <v>472</v>
      </c>
      <c r="I2850" s="154">
        <v>2.2113200000000002</v>
      </c>
      <c r="J2850" s="154"/>
    </row>
    <row r="2851" spans="1:10">
      <c r="A2851" s="164">
        <v>29530</v>
      </c>
      <c r="B2851" s="154">
        <v>2.3165800000000001</v>
      </c>
      <c r="C2851" s="154">
        <v>4.2590000000000003</v>
      </c>
      <c r="D2851" s="154">
        <v>1.7385000000000002</v>
      </c>
      <c r="E2851" s="154">
        <v>1.4695</v>
      </c>
      <c r="F2851" s="154" t="s">
        <v>472</v>
      </c>
      <c r="G2851" s="154">
        <v>0.82299999999999995</v>
      </c>
      <c r="H2851" s="154" t="s">
        <v>472</v>
      </c>
      <c r="I2851" s="154">
        <v>2.2386900000000001</v>
      </c>
      <c r="J2851" s="154"/>
    </row>
    <row r="2852" spans="1:10">
      <c r="A2852" s="164">
        <v>29531</v>
      </c>
      <c r="B2852" s="154">
        <v>2.31115</v>
      </c>
      <c r="C2852" s="154">
        <v>4.2549999999999999</v>
      </c>
      <c r="D2852" s="154">
        <v>1.7395</v>
      </c>
      <c r="E2852" s="154">
        <v>1.4670000000000001</v>
      </c>
      <c r="F2852" s="154" t="s">
        <v>472</v>
      </c>
      <c r="G2852" s="154">
        <v>0.82550000000000001</v>
      </c>
      <c r="H2852" s="154" t="s">
        <v>472</v>
      </c>
      <c r="I2852" s="154">
        <v>2.2324799999999998</v>
      </c>
      <c r="J2852" s="154"/>
    </row>
    <row r="2853" spans="1:10">
      <c r="A2853" s="164">
        <v>29532</v>
      </c>
      <c r="B2853" s="154">
        <v>2.3151199999999998</v>
      </c>
      <c r="C2853" s="154">
        <v>4.2590000000000003</v>
      </c>
      <c r="D2853" s="154">
        <v>1.7555000000000001</v>
      </c>
      <c r="E2853" s="154">
        <v>1.4755</v>
      </c>
      <c r="F2853" s="154" t="s">
        <v>472</v>
      </c>
      <c r="G2853" s="154">
        <v>0.82199999999999995</v>
      </c>
      <c r="H2853" s="154" t="s">
        <v>472</v>
      </c>
      <c r="I2853" s="154">
        <v>2.2410199999999998</v>
      </c>
      <c r="J2853" s="154"/>
    </row>
    <row r="2854" spans="1:10">
      <c r="A2854" s="164">
        <v>29535</v>
      </c>
      <c r="B2854" s="154">
        <v>2.3020499999999999</v>
      </c>
      <c r="C2854" s="154">
        <v>4.1825000000000001</v>
      </c>
      <c r="D2854" s="154">
        <v>1.7402</v>
      </c>
      <c r="E2854" s="154">
        <v>1.4670000000000001</v>
      </c>
      <c r="F2854" s="154" t="s">
        <v>472</v>
      </c>
      <c r="G2854" s="154">
        <v>0.81599999999999995</v>
      </c>
      <c r="H2854" s="154" t="s">
        <v>472</v>
      </c>
      <c r="I2854" s="154">
        <v>2.2256</v>
      </c>
      <c r="J2854" s="154"/>
    </row>
    <row r="2855" spans="1:10">
      <c r="A2855" s="164">
        <v>29536</v>
      </c>
      <c r="B2855" s="154" t="s">
        <v>472</v>
      </c>
      <c r="C2855" s="154">
        <v>4.0605000000000002</v>
      </c>
      <c r="D2855" s="154">
        <v>1.694</v>
      </c>
      <c r="E2855" s="154">
        <v>1.4325000000000001</v>
      </c>
      <c r="F2855" s="154" t="s">
        <v>472</v>
      </c>
      <c r="G2855" s="154">
        <v>0.80349999999999999</v>
      </c>
      <c r="H2855" s="154" t="s">
        <v>472</v>
      </c>
      <c r="I2855" s="154">
        <v>2.20058</v>
      </c>
      <c r="J2855" s="154"/>
    </row>
    <row r="2856" spans="1:10">
      <c r="A2856" s="164">
        <v>29537</v>
      </c>
      <c r="B2856" s="154">
        <v>2.3046099999999998</v>
      </c>
      <c r="C2856" s="154">
        <v>4.0685000000000002</v>
      </c>
      <c r="D2856" s="154">
        <v>1.7044999999999999</v>
      </c>
      <c r="E2856" s="154">
        <v>1.4430000000000001</v>
      </c>
      <c r="F2856" s="154" t="s">
        <v>472</v>
      </c>
      <c r="G2856" s="154">
        <v>0.80249999999999999</v>
      </c>
      <c r="H2856" s="154" t="s">
        <v>472</v>
      </c>
      <c r="I2856" s="154">
        <v>2.20608</v>
      </c>
      <c r="J2856" s="154"/>
    </row>
    <row r="2857" spans="1:10">
      <c r="A2857" s="164">
        <v>29538</v>
      </c>
      <c r="B2857" s="154">
        <v>2.3003299999999998</v>
      </c>
      <c r="C2857" s="154">
        <v>4.09</v>
      </c>
      <c r="D2857" s="154">
        <v>1.6955</v>
      </c>
      <c r="E2857" s="154">
        <v>1.4330000000000001</v>
      </c>
      <c r="F2857" s="154" t="s">
        <v>472</v>
      </c>
      <c r="G2857" s="154">
        <v>0.80200000000000005</v>
      </c>
      <c r="H2857" s="154" t="s">
        <v>472</v>
      </c>
      <c r="I2857" s="154">
        <v>2.19232</v>
      </c>
      <c r="J2857" s="154"/>
    </row>
    <row r="2858" spans="1:10">
      <c r="A2858" s="164">
        <v>29539</v>
      </c>
      <c r="B2858" s="154">
        <v>2.30647</v>
      </c>
      <c r="C2858" s="154">
        <v>4.1319999999999997</v>
      </c>
      <c r="D2858" s="154">
        <v>1.7105000000000001</v>
      </c>
      <c r="E2858" s="154">
        <v>1.4419999999999999</v>
      </c>
      <c r="F2858" s="154" t="s">
        <v>472</v>
      </c>
      <c r="G2858" s="154">
        <v>0.80400000000000005</v>
      </c>
      <c r="H2858" s="154" t="s">
        <v>472</v>
      </c>
      <c r="I2858" s="154">
        <v>2.2069100000000001</v>
      </c>
      <c r="J2858" s="154"/>
    </row>
    <row r="2859" spans="1:10">
      <c r="A2859" s="164">
        <v>29542</v>
      </c>
      <c r="B2859" s="154">
        <v>2.2986</v>
      </c>
      <c r="C2859" s="154">
        <v>4.1284999999999998</v>
      </c>
      <c r="D2859" s="154">
        <v>1.7315</v>
      </c>
      <c r="E2859" s="154">
        <v>1.456</v>
      </c>
      <c r="F2859" s="154" t="s">
        <v>472</v>
      </c>
      <c r="G2859" s="154">
        <v>0.8115</v>
      </c>
      <c r="H2859" s="154" t="s">
        <v>472</v>
      </c>
      <c r="I2859" s="154">
        <v>2.2127599999999998</v>
      </c>
      <c r="J2859" s="154"/>
    </row>
    <row r="2860" spans="1:10">
      <c r="A2860" s="164">
        <v>29543</v>
      </c>
      <c r="B2860" s="154">
        <v>2.2973499999999998</v>
      </c>
      <c r="C2860" s="154">
        <v>4.1399999999999997</v>
      </c>
      <c r="D2860" s="154">
        <v>1.73</v>
      </c>
      <c r="E2860" s="154">
        <v>1.4565000000000001</v>
      </c>
      <c r="F2860" s="154" t="s">
        <v>472</v>
      </c>
      <c r="G2860" s="154">
        <v>0.81100000000000005</v>
      </c>
      <c r="H2860" s="154" t="s">
        <v>472</v>
      </c>
      <c r="I2860" s="154">
        <v>2.2152500000000002</v>
      </c>
      <c r="J2860" s="154"/>
    </row>
    <row r="2861" spans="1:10">
      <c r="A2861" s="164">
        <v>29544</v>
      </c>
      <c r="B2861" s="154">
        <v>2.30077</v>
      </c>
      <c r="C2861" s="154">
        <v>4.1055000000000001</v>
      </c>
      <c r="D2861" s="154">
        <v>1.7177</v>
      </c>
      <c r="E2861" s="154">
        <v>1.4510000000000001</v>
      </c>
      <c r="F2861" s="154" t="s">
        <v>472</v>
      </c>
      <c r="G2861" s="154">
        <v>0.80700000000000005</v>
      </c>
      <c r="H2861" s="154" t="s">
        <v>472</v>
      </c>
      <c r="I2861" s="154">
        <v>2.2088200000000002</v>
      </c>
      <c r="J2861" s="154"/>
    </row>
    <row r="2862" spans="1:10">
      <c r="A2862" s="164">
        <v>29545</v>
      </c>
      <c r="B2862" s="154">
        <v>2.3040799999999999</v>
      </c>
      <c r="C2862" s="154">
        <v>4.0819999999999999</v>
      </c>
      <c r="D2862" s="154">
        <v>1.7122999999999999</v>
      </c>
      <c r="E2862" s="154">
        <v>1.444</v>
      </c>
      <c r="F2862" s="154" t="s">
        <v>472</v>
      </c>
      <c r="G2862" s="154">
        <v>0.80449999999999999</v>
      </c>
      <c r="H2862" s="154" t="s">
        <v>472</v>
      </c>
      <c r="I2862" s="154">
        <v>2.2037200000000001</v>
      </c>
      <c r="J2862" s="154"/>
    </row>
    <row r="2863" spans="1:10">
      <c r="A2863" s="164">
        <v>29546</v>
      </c>
      <c r="B2863" s="154">
        <v>2.3017099999999999</v>
      </c>
      <c r="C2863" s="154">
        <v>4.13</v>
      </c>
      <c r="D2863" s="154">
        <v>1.7345000000000002</v>
      </c>
      <c r="E2863" s="154">
        <v>1.4635</v>
      </c>
      <c r="F2863" s="154" t="s">
        <v>472</v>
      </c>
      <c r="G2863" s="154">
        <v>0.81100000000000005</v>
      </c>
      <c r="H2863" s="154" t="s">
        <v>472</v>
      </c>
      <c r="I2863" s="154">
        <v>2.2190500000000002</v>
      </c>
      <c r="J2863" s="154"/>
    </row>
    <row r="2864" spans="1:10">
      <c r="A2864" s="164">
        <v>29549</v>
      </c>
      <c r="B2864" s="154" t="s">
        <v>472</v>
      </c>
      <c r="C2864" s="154">
        <v>4.0635000000000003</v>
      </c>
      <c r="D2864" s="154">
        <v>1.7290000000000001</v>
      </c>
      <c r="E2864" s="154">
        <v>1.4570000000000001</v>
      </c>
      <c r="F2864" s="154" t="s">
        <v>472</v>
      </c>
      <c r="G2864" s="154">
        <v>0.81</v>
      </c>
      <c r="H2864" s="154" t="s">
        <v>472</v>
      </c>
      <c r="I2864" s="154">
        <v>2.2084700000000002</v>
      </c>
      <c r="J2864" s="154"/>
    </row>
    <row r="2865" spans="1:10">
      <c r="A2865" s="164">
        <v>29550</v>
      </c>
      <c r="B2865" s="154">
        <v>2.30288</v>
      </c>
      <c r="C2865" s="154">
        <v>4.0545</v>
      </c>
      <c r="D2865" s="154">
        <v>1.7227999999999999</v>
      </c>
      <c r="E2865" s="154">
        <v>1.4475</v>
      </c>
      <c r="F2865" s="154" t="s">
        <v>472</v>
      </c>
      <c r="G2865" s="154">
        <v>0.80549999999999999</v>
      </c>
      <c r="H2865" s="154" t="s">
        <v>472</v>
      </c>
      <c r="I2865" s="154">
        <v>2.2113200000000002</v>
      </c>
      <c r="J2865" s="154"/>
    </row>
    <row r="2866" spans="1:10">
      <c r="A2866" s="164">
        <v>29551</v>
      </c>
      <c r="B2866" s="154">
        <v>2.30538</v>
      </c>
      <c r="C2866" s="154">
        <v>4.1029999999999998</v>
      </c>
      <c r="D2866" s="154">
        <v>1.7297</v>
      </c>
      <c r="E2866" s="154">
        <v>1.456</v>
      </c>
      <c r="F2866" s="154" t="s">
        <v>472</v>
      </c>
      <c r="G2866" s="154">
        <v>0.81</v>
      </c>
      <c r="H2866" s="154" t="s">
        <v>472</v>
      </c>
      <c r="I2866" s="154">
        <v>2.2166800000000002</v>
      </c>
      <c r="J2866" s="154"/>
    </row>
    <row r="2867" spans="1:10">
      <c r="A2867" s="164">
        <v>29552</v>
      </c>
      <c r="B2867" s="154">
        <v>2.3075299999999999</v>
      </c>
      <c r="C2867" s="154">
        <v>4.1059999999999999</v>
      </c>
      <c r="D2867" s="154">
        <v>1.7364999999999999</v>
      </c>
      <c r="E2867" s="154">
        <v>1.4610000000000001</v>
      </c>
      <c r="F2867" s="154" t="s">
        <v>472</v>
      </c>
      <c r="G2867" s="154">
        <v>0.8044</v>
      </c>
      <c r="H2867" s="154" t="s">
        <v>472</v>
      </c>
      <c r="I2867" s="154" t="s">
        <v>472</v>
      </c>
      <c r="J2867" s="154"/>
    </row>
    <row r="2868" spans="1:10">
      <c r="A2868" s="164">
        <v>29553</v>
      </c>
      <c r="B2868" s="154">
        <v>2.3075600000000001</v>
      </c>
      <c r="C2868" s="154">
        <v>4.1005000000000003</v>
      </c>
      <c r="D2868" s="154">
        <v>1.7372000000000001</v>
      </c>
      <c r="E2868" s="154">
        <v>1.464</v>
      </c>
      <c r="F2868" s="154" t="s">
        <v>472</v>
      </c>
      <c r="G2868" s="154">
        <v>0.80300000000000005</v>
      </c>
      <c r="H2868" s="154" t="s">
        <v>472</v>
      </c>
      <c r="I2868" s="154">
        <v>2.22085</v>
      </c>
      <c r="J2868" s="154"/>
    </row>
    <row r="2869" spans="1:10">
      <c r="A2869" s="164">
        <v>29556</v>
      </c>
      <c r="B2869" s="154" t="s">
        <v>472</v>
      </c>
      <c r="C2869" s="154">
        <v>4.1230000000000002</v>
      </c>
      <c r="D2869" s="154">
        <v>1.7483</v>
      </c>
      <c r="E2869" s="154">
        <v>1.4670000000000001</v>
      </c>
      <c r="F2869" s="154" t="s">
        <v>472</v>
      </c>
      <c r="G2869" s="154">
        <v>0.80149999999999999</v>
      </c>
      <c r="H2869" s="154" t="s">
        <v>472</v>
      </c>
      <c r="I2869" s="154">
        <v>2.2331599999999998</v>
      </c>
      <c r="J2869" s="154"/>
    </row>
    <row r="2870" spans="1:10">
      <c r="A2870" s="164">
        <v>29557</v>
      </c>
      <c r="B2870" s="154">
        <v>2.3067199999999999</v>
      </c>
      <c r="C2870" s="154">
        <v>4.1100000000000003</v>
      </c>
      <c r="D2870" s="154">
        <v>1.7469999999999999</v>
      </c>
      <c r="E2870" s="154">
        <v>1.4655</v>
      </c>
      <c r="F2870" s="154" t="s">
        <v>472</v>
      </c>
      <c r="G2870" s="154">
        <v>0.8095</v>
      </c>
      <c r="H2870" s="154" t="s">
        <v>472</v>
      </c>
      <c r="I2870" s="154">
        <v>2.2271800000000002</v>
      </c>
      <c r="J2870" s="154"/>
    </row>
    <row r="2871" spans="1:10">
      <c r="A2871" s="164">
        <v>29558</v>
      </c>
      <c r="B2871" s="154">
        <v>2.3070499999999998</v>
      </c>
      <c r="C2871" s="154">
        <v>4.1070000000000002</v>
      </c>
      <c r="D2871" s="154">
        <v>1.754</v>
      </c>
      <c r="E2871" s="154">
        <v>1.47</v>
      </c>
      <c r="F2871" s="154" t="s">
        <v>472</v>
      </c>
      <c r="G2871" s="154">
        <v>0.81699999999999995</v>
      </c>
      <c r="H2871" s="154" t="s">
        <v>472</v>
      </c>
      <c r="I2871" s="154">
        <v>2.2319100000000001</v>
      </c>
      <c r="J2871" s="154"/>
    </row>
    <row r="2872" spans="1:10">
      <c r="A2872" s="164">
        <v>29559</v>
      </c>
      <c r="B2872" s="154">
        <v>2.3083499999999999</v>
      </c>
      <c r="C2872" s="154">
        <v>4.1115000000000004</v>
      </c>
      <c r="D2872" s="154">
        <v>1.7511999999999999</v>
      </c>
      <c r="E2872" s="154">
        <v>1.4670000000000001</v>
      </c>
      <c r="F2872" s="154" t="s">
        <v>472</v>
      </c>
      <c r="G2872" s="154">
        <v>0.82199999999999995</v>
      </c>
      <c r="H2872" s="154" t="s">
        <v>472</v>
      </c>
      <c r="I2872" s="154">
        <v>2.2343299999999999</v>
      </c>
      <c r="J2872" s="154"/>
    </row>
    <row r="2873" spans="1:10">
      <c r="A2873" s="164">
        <v>29560</v>
      </c>
      <c r="B2873" s="154" t="s">
        <v>472</v>
      </c>
      <c r="C2873" s="154">
        <v>4.1310000000000002</v>
      </c>
      <c r="D2873" s="154">
        <v>1.7654999999999998</v>
      </c>
      <c r="E2873" s="154">
        <v>1.4764999999999999</v>
      </c>
      <c r="F2873" s="154" t="s">
        <v>472</v>
      </c>
      <c r="G2873" s="154">
        <v>0.83099999999999996</v>
      </c>
      <c r="H2873" s="154" t="s">
        <v>472</v>
      </c>
      <c r="I2873" s="154">
        <v>2.2417699999999998</v>
      </c>
      <c r="J2873" s="154"/>
    </row>
    <row r="2874" spans="1:10">
      <c r="A2874" s="164">
        <v>29563</v>
      </c>
      <c r="B2874" s="154">
        <v>2.3130199999999999</v>
      </c>
      <c r="C2874" s="154">
        <v>4.1485000000000003</v>
      </c>
      <c r="D2874" s="154">
        <v>1.7718</v>
      </c>
      <c r="E2874" s="154">
        <v>1.4824999999999999</v>
      </c>
      <c r="F2874" s="154" t="s">
        <v>472</v>
      </c>
      <c r="G2874" s="154">
        <v>0.84850000000000003</v>
      </c>
      <c r="H2874" s="154" t="s">
        <v>472</v>
      </c>
      <c r="I2874" s="154">
        <v>2.25116</v>
      </c>
      <c r="J2874" s="154"/>
    </row>
    <row r="2875" spans="1:10">
      <c r="A2875" s="164">
        <v>29564</v>
      </c>
      <c r="B2875" s="154">
        <v>2.3187799999999998</v>
      </c>
      <c r="C2875" s="154">
        <v>4.165</v>
      </c>
      <c r="D2875" s="154">
        <v>1.7812999999999999</v>
      </c>
      <c r="E2875" s="154">
        <v>1.4895</v>
      </c>
      <c r="F2875" s="154" t="s">
        <v>472</v>
      </c>
      <c r="G2875" s="154">
        <v>0.85</v>
      </c>
      <c r="H2875" s="154" t="s">
        <v>472</v>
      </c>
      <c r="I2875" s="154">
        <v>2.2647900000000001</v>
      </c>
      <c r="J2875" s="154"/>
    </row>
    <row r="2876" spans="1:10">
      <c r="A2876" s="164">
        <v>29565</v>
      </c>
      <c r="B2876" s="154" t="s">
        <v>472</v>
      </c>
      <c r="C2876" s="154">
        <v>4.2220000000000004</v>
      </c>
      <c r="D2876" s="154">
        <v>1.806</v>
      </c>
      <c r="E2876" s="154">
        <v>1.5070000000000001</v>
      </c>
      <c r="F2876" s="154" t="s">
        <v>472</v>
      </c>
      <c r="G2876" s="154">
        <v>0.86399999999999999</v>
      </c>
      <c r="H2876" s="154" t="s">
        <v>472</v>
      </c>
      <c r="I2876" s="154">
        <v>2.2841</v>
      </c>
      <c r="J2876" s="154"/>
    </row>
    <row r="2877" spans="1:10">
      <c r="A2877" s="164">
        <v>29566</v>
      </c>
      <c r="B2877" s="154">
        <v>2.3275999999999999</v>
      </c>
      <c r="C2877" s="154">
        <v>4.2670000000000003</v>
      </c>
      <c r="D2877" s="154">
        <v>1.8260000000000001</v>
      </c>
      <c r="E2877" s="154">
        <v>1.522</v>
      </c>
      <c r="F2877" s="154" t="s">
        <v>472</v>
      </c>
      <c r="G2877" s="154">
        <v>0.86650000000000005</v>
      </c>
      <c r="H2877" s="154" t="s">
        <v>472</v>
      </c>
      <c r="I2877" s="154">
        <v>2.2983199999999999</v>
      </c>
      <c r="J2877" s="154"/>
    </row>
    <row r="2878" spans="1:10">
      <c r="A2878" s="164">
        <v>29567</v>
      </c>
      <c r="B2878" s="154">
        <v>2.32552</v>
      </c>
      <c r="C2878" s="154">
        <v>4.2290000000000001</v>
      </c>
      <c r="D2878" s="154">
        <v>1.8260000000000001</v>
      </c>
      <c r="E2878" s="154">
        <v>1.5165</v>
      </c>
      <c r="F2878" s="154" t="s">
        <v>472</v>
      </c>
      <c r="G2878" s="154">
        <v>0.87150000000000005</v>
      </c>
      <c r="H2878" s="154" t="s">
        <v>472</v>
      </c>
      <c r="I2878" s="154">
        <v>2.2932800000000002</v>
      </c>
      <c r="J2878" s="154"/>
    </row>
    <row r="2879" spans="1:10">
      <c r="A2879" s="164">
        <v>29570</v>
      </c>
      <c r="B2879" s="154">
        <v>2.3189799999999998</v>
      </c>
      <c r="C2879" s="154">
        <v>4.1829999999999998</v>
      </c>
      <c r="D2879" s="154">
        <v>1.792</v>
      </c>
      <c r="E2879" s="154">
        <v>1.49</v>
      </c>
      <c r="F2879" s="154" t="s">
        <v>472</v>
      </c>
      <c r="G2879" s="154">
        <v>0.86250000000000004</v>
      </c>
      <c r="H2879" s="154" t="s">
        <v>472</v>
      </c>
      <c r="I2879" s="154">
        <v>2.2622999999999998</v>
      </c>
      <c r="J2879" s="154"/>
    </row>
    <row r="2880" spans="1:10">
      <c r="A2880" s="164">
        <v>29571</v>
      </c>
      <c r="B2880" s="154" t="s">
        <v>472</v>
      </c>
      <c r="C2880" s="154">
        <v>4.2350000000000003</v>
      </c>
      <c r="D2880" s="154">
        <v>1.8199999999999998</v>
      </c>
      <c r="E2880" s="154">
        <v>1.5049999999999999</v>
      </c>
      <c r="F2880" s="154" t="s">
        <v>472</v>
      </c>
      <c r="G2880" s="154">
        <v>0.86750000000000005</v>
      </c>
      <c r="H2880" s="154" t="s">
        <v>472</v>
      </c>
      <c r="I2880" s="154">
        <v>2.2861400000000001</v>
      </c>
      <c r="J2880" s="154"/>
    </row>
    <row r="2881" spans="1:10">
      <c r="A2881" s="164">
        <v>29572</v>
      </c>
      <c r="B2881" s="154">
        <v>2.3250600000000001</v>
      </c>
      <c r="C2881" s="154">
        <v>4.2240000000000002</v>
      </c>
      <c r="D2881" s="154">
        <v>1.823</v>
      </c>
      <c r="E2881" s="154">
        <v>1.5089999999999999</v>
      </c>
      <c r="F2881" s="154" t="s">
        <v>472</v>
      </c>
      <c r="G2881" s="154">
        <v>0.871</v>
      </c>
      <c r="H2881" s="154" t="s">
        <v>472</v>
      </c>
      <c r="I2881" s="154">
        <v>2.2801200000000001</v>
      </c>
      <c r="J2881" s="154"/>
    </row>
    <row r="2882" spans="1:10">
      <c r="A2882" s="164">
        <v>29573</v>
      </c>
      <c r="B2882" s="154">
        <v>2.3315899999999998</v>
      </c>
      <c r="C2882" s="154">
        <v>4.218</v>
      </c>
      <c r="D2882" s="154">
        <v>1.8155000000000001</v>
      </c>
      <c r="E2882" s="154">
        <v>1.5030000000000001</v>
      </c>
      <c r="F2882" s="154" t="s">
        <v>472</v>
      </c>
      <c r="G2882" s="154">
        <v>0.86599999999999999</v>
      </c>
      <c r="H2882" s="154" t="s">
        <v>472</v>
      </c>
      <c r="I2882" s="154">
        <v>2.2836500000000002</v>
      </c>
      <c r="J2882" s="154"/>
    </row>
    <row r="2883" spans="1:10">
      <c r="A2883" s="164">
        <v>29574</v>
      </c>
      <c r="B2883" s="154">
        <v>2.3341699999999999</v>
      </c>
      <c r="C2883" s="154">
        <v>4.2149999999999999</v>
      </c>
      <c r="D2883" s="154">
        <v>1.8090000000000002</v>
      </c>
      <c r="E2883" s="154">
        <v>1.51</v>
      </c>
      <c r="F2883" s="154" t="s">
        <v>472</v>
      </c>
      <c r="G2883" s="154">
        <v>0.86450000000000005</v>
      </c>
      <c r="H2883" s="154" t="s">
        <v>472</v>
      </c>
      <c r="I2883" s="154">
        <v>2.2849699999999999</v>
      </c>
      <c r="J2883" s="154"/>
    </row>
    <row r="2884" spans="1:10">
      <c r="A2884" s="164">
        <v>29577</v>
      </c>
      <c r="B2884" s="154">
        <v>2.3245800000000001</v>
      </c>
      <c r="C2884" s="154">
        <v>4.2140000000000004</v>
      </c>
      <c r="D2884" s="154">
        <v>1.796</v>
      </c>
      <c r="E2884" s="154">
        <v>1.5085</v>
      </c>
      <c r="F2884" s="154" t="s">
        <v>472</v>
      </c>
      <c r="G2884" s="154">
        <v>0.86450000000000005</v>
      </c>
      <c r="H2884" s="154" t="s">
        <v>472</v>
      </c>
      <c r="I2884" s="154">
        <v>2.28024</v>
      </c>
      <c r="J2884" s="154"/>
    </row>
    <row r="2885" spans="1:10">
      <c r="A2885" s="164">
        <v>29578</v>
      </c>
      <c r="B2885" s="154">
        <v>2.3241800000000001</v>
      </c>
      <c r="C2885" s="154">
        <v>4.1914999999999996</v>
      </c>
      <c r="D2885" s="154">
        <v>1.7749999999999999</v>
      </c>
      <c r="E2885" s="154">
        <v>1.4924999999999999</v>
      </c>
      <c r="F2885" s="154" t="s">
        <v>472</v>
      </c>
      <c r="G2885" s="154">
        <v>0.85399999999999998</v>
      </c>
      <c r="H2885" s="154" t="s">
        <v>472</v>
      </c>
      <c r="I2885" s="154">
        <v>2.2557399999999999</v>
      </c>
      <c r="J2885" s="154"/>
    </row>
    <row r="2886" spans="1:10">
      <c r="A2886" s="164">
        <v>29579</v>
      </c>
      <c r="B2886" s="154" t="s">
        <v>472</v>
      </c>
      <c r="C2886" s="154">
        <v>4.1784999999999997</v>
      </c>
      <c r="D2886" s="154">
        <v>1.7625</v>
      </c>
      <c r="E2886" s="154">
        <v>1.4784999999999999</v>
      </c>
      <c r="F2886" s="154" t="s">
        <v>472</v>
      </c>
      <c r="G2886" s="154">
        <v>0.84799999999999998</v>
      </c>
      <c r="H2886" s="154" t="s">
        <v>472</v>
      </c>
      <c r="I2886" s="154">
        <v>2.2484199999999999</v>
      </c>
      <c r="J2886" s="154"/>
    </row>
    <row r="2887" spans="1:10">
      <c r="A2887" s="164">
        <v>29580</v>
      </c>
      <c r="B2887" s="154" t="s">
        <v>472</v>
      </c>
      <c r="C2887" s="154" t="s">
        <v>472</v>
      </c>
      <c r="D2887" s="154" t="s">
        <v>472</v>
      </c>
      <c r="E2887" s="154" t="s">
        <v>472</v>
      </c>
      <c r="F2887" s="154" t="s">
        <v>472</v>
      </c>
      <c r="G2887" s="154" t="s">
        <v>472</v>
      </c>
      <c r="H2887" s="154" t="s">
        <v>472</v>
      </c>
      <c r="I2887" s="154" t="s">
        <v>472</v>
      </c>
      <c r="J2887" s="154"/>
    </row>
    <row r="2888" spans="1:10">
      <c r="A2888" s="164">
        <v>29581</v>
      </c>
      <c r="B2888" s="154" t="s">
        <v>472</v>
      </c>
      <c r="C2888" s="154" t="s">
        <v>472</v>
      </c>
      <c r="D2888" s="154" t="s">
        <v>472</v>
      </c>
      <c r="E2888" s="154" t="s">
        <v>472</v>
      </c>
      <c r="F2888" s="154" t="s">
        <v>472</v>
      </c>
      <c r="G2888" s="154" t="s">
        <v>472</v>
      </c>
      <c r="H2888" s="154" t="s">
        <v>472</v>
      </c>
      <c r="I2888" s="154" t="s">
        <v>472</v>
      </c>
      <c r="J2888" s="154"/>
    </row>
    <row r="2889" spans="1:10">
      <c r="A2889" s="164">
        <v>29584</v>
      </c>
      <c r="B2889" s="154">
        <v>2.3129900000000001</v>
      </c>
      <c r="C2889" s="154">
        <v>4.194</v>
      </c>
      <c r="D2889" s="154">
        <v>1.766</v>
      </c>
      <c r="E2889" s="154">
        <v>1.4835</v>
      </c>
      <c r="F2889" s="154" t="s">
        <v>472</v>
      </c>
      <c r="G2889" s="154">
        <v>0.85</v>
      </c>
      <c r="H2889" s="154" t="s">
        <v>472</v>
      </c>
      <c r="I2889" s="154">
        <v>2.25291</v>
      </c>
      <c r="J2889" s="154"/>
    </row>
    <row r="2890" spans="1:10">
      <c r="A2890" s="164">
        <v>29585</v>
      </c>
      <c r="B2890" s="154">
        <v>2.31094</v>
      </c>
      <c r="C2890" s="154">
        <v>4.1784999999999997</v>
      </c>
      <c r="D2890" s="154">
        <v>1.7574999999999998</v>
      </c>
      <c r="E2890" s="154">
        <v>1.482</v>
      </c>
      <c r="F2890" s="154" t="s">
        <v>472</v>
      </c>
      <c r="G2890" s="154">
        <v>0.86450000000000005</v>
      </c>
      <c r="H2890" s="154" t="s">
        <v>472</v>
      </c>
      <c r="I2890" s="154">
        <v>2.2457400000000001</v>
      </c>
      <c r="J2890" s="154"/>
    </row>
    <row r="2891" spans="1:10">
      <c r="A2891" s="164">
        <v>29586</v>
      </c>
      <c r="B2891" s="154">
        <v>2.3147700000000002</v>
      </c>
      <c r="C2891" s="154">
        <v>4.2039999999999997</v>
      </c>
      <c r="D2891" s="154">
        <v>1.7610000000000001</v>
      </c>
      <c r="E2891" s="154">
        <v>1.4790000000000001</v>
      </c>
      <c r="F2891" s="154" t="s">
        <v>472</v>
      </c>
      <c r="G2891" s="154">
        <v>0.86850000000000005</v>
      </c>
      <c r="H2891" s="154" t="s">
        <v>472</v>
      </c>
      <c r="I2891" s="154">
        <v>2.24919</v>
      </c>
      <c r="J2891" s="154"/>
    </row>
    <row r="2892" spans="1:10">
      <c r="A2892" s="164">
        <v>29587</v>
      </c>
      <c r="B2892" s="154" t="s">
        <v>472</v>
      </c>
      <c r="C2892" s="154" t="s">
        <v>472</v>
      </c>
      <c r="D2892" s="154" t="s">
        <v>472</v>
      </c>
      <c r="E2892" s="154" t="s">
        <v>472</v>
      </c>
      <c r="F2892" s="154" t="s">
        <v>472</v>
      </c>
      <c r="G2892" s="154" t="s">
        <v>472</v>
      </c>
      <c r="H2892" s="154" t="s">
        <v>472</v>
      </c>
      <c r="I2892" s="154" t="s">
        <v>472</v>
      </c>
      <c r="J2892" s="154"/>
    </row>
    <row r="2893" spans="1:10">
      <c r="A2893" s="164">
        <v>29588</v>
      </c>
      <c r="B2893" s="154">
        <v>2.3235199999999998</v>
      </c>
      <c r="C2893" s="154" t="s">
        <v>472</v>
      </c>
      <c r="D2893" s="154" t="s">
        <v>472</v>
      </c>
      <c r="E2893" s="154" t="s">
        <v>472</v>
      </c>
      <c r="F2893" s="154" t="s">
        <v>472</v>
      </c>
      <c r="G2893" s="154" t="s">
        <v>472</v>
      </c>
      <c r="H2893" s="154" t="s">
        <v>472</v>
      </c>
      <c r="I2893" s="154" t="s">
        <v>472</v>
      </c>
      <c r="J2893" s="154"/>
    </row>
    <row r="2894" spans="1:10">
      <c r="A2894" s="164">
        <v>29591</v>
      </c>
      <c r="B2894" s="154">
        <v>2.3229699999999998</v>
      </c>
      <c r="C2894" s="154">
        <v>4.2344999999999997</v>
      </c>
      <c r="D2894" s="154">
        <v>1.766</v>
      </c>
      <c r="E2894" s="154">
        <v>1.4830000000000001</v>
      </c>
      <c r="F2894" s="154" t="s">
        <v>472</v>
      </c>
      <c r="G2894" s="154">
        <v>0.88500000000000001</v>
      </c>
      <c r="H2894" s="154" t="s">
        <v>472</v>
      </c>
      <c r="I2894" s="154">
        <v>2.26302</v>
      </c>
      <c r="J2894" s="154"/>
    </row>
    <row r="2895" spans="1:10">
      <c r="A2895" s="164">
        <v>29592</v>
      </c>
      <c r="B2895" s="154">
        <v>2.32375</v>
      </c>
      <c r="C2895" s="154">
        <v>4.2590000000000003</v>
      </c>
      <c r="D2895" s="154">
        <v>1.7530000000000001</v>
      </c>
      <c r="E2895" s="154">
        <v>1.4744999999999999</v>
      </c>
      <c r="F2895" s="154" t="s">
        <v>472</v>
      </c>
      <c r="G2895" s="154">
        <v>0.87749999999999995</v>
      </c>
      <c r="H2895" s="154" t="s">
        <v>472</v>
      </c>
      <c r="I2895" s="154">
        <v>2.2505999999999999</v>
      </c>
      <c r="J2895" s="154"/>
    </row>
    <row r="2896" spans="1:10">
      <c r="A2896" s="164">
        <v>29593</v>
      </c>
      <c r="B2896" s="154">
        <v>2.3209</v>
      </c>
      <c r="C2896" s="154">
        <v>4.2415000000000003</v>
      </c>
      <c r="D2896" s="154">
        <v>1.7524999999999999</v>
      </c>
      <c r="E2896" s="154">
        <v>1.4744999999999999</v>
      </c>
      <c r="F2896" s="154" t="s">
        <v>472</v>
      </c>
      <c r="G2896" s="154">
        <v>0.87450000000000006</v>
      </c>
      <c r="H2896" s="154" t="s">
        <v>472</v>
      </c>
      <c r="I2896" s="154">
        <v>2.2525399999999998</v>
      </c>
      <c r="J2896" s="154"/>
    </row>
    <row r="2897" spans="1:10">
      <c r="A2897" s="164">
        <v>29594</v>
      </c>
      <c r="B2897" s="154">
        <v>2.3261500000000002</v>
      </c>
      <c r="C2897" s="154">
        <v>4.2709999999999999</v>
      </c>
      <c r="D2897" s="154">
        <v>1.7665</v>
      </c>
      <c r="E2897" s="154">
        <v>1.4924999999999999</v>
      </c>
      <c r="F2897" s="154" t="s">
        <v>472</v>
      </c>
      <c r="G2897" s="154">
        <v>0.88300000000000001</v>
      </c>
      <c r="H2897" s="154" t="s">
        <v>472</v>
      </c>
      <c r="I2897" s="154">
        <v>2.26966</v>
      </c>
      <c r="J2897" s="154"/>
    </row>
    <row r="2898" spans="1:10">
      <c r="A2898" s="164">
        <v>29595</v>
      </c>
      <c r="B2898" s="154">
        <v>2.3254799999999998</v>
      </c>
      <c r="C2898" s="154">
        <v>4.2690000000000001</v>
      </c>
      <c r="D2898" s="154">
        <v>1.7810000000000001</v>
      </c>
      <c r="E2898" s="154">
        <v>1.4995000000000001</v>
      </c>
      <c r="F2898" s="154" t="s">
        <v>472</v>
      </c>
      <c r="G2898" s="154">
        <v>0.88</v>
      </c>
      <c r="H2898" s="154" t="s">
        <v>472</v>
      </c>
      <c r="I2898" s="154">
        <v>2.26918</v>
      </c>
      <c r="J2898" s="154"/>
    </row>
    <row r="2899" spans="1:10">
      <c r="A2899" s="164">
        <v>29598</v>
      </c>
      <c r="B2899" s="154">
        <v>2.3359100000000002</v>
      </c>
      <c r="C2899" s="154">
        <v>4.2990000000000004</v>
      </c>
      <c r="D2899" s="154">
        <v>1.7854999999999999</v>
      </c>
      <c r="E2899" s="154">
        <v>1.5049999999999999</v>
      </c>
      <c r="F2899" s="154" t="s">
        <v>472</v>
      </c>
      <c r="G2899" s="154">
        <v>0.88249999999999995</v>
      </c>
      <c r="H2899" s="154" t="s">
        <v>472</v>
      </c>
      <c r="I2899" s="154">
        <v>2.2839399999999999</v>
      </c>
      <c r="J2899" s="154"/>
    </row>
    <row r="2900" spans="1:10">
      <c r="A2900" s="164">
        <v>29599</v>
      </c>
      <c r="B2900" s="154">
        <v>2.3321499999999999</v>
      </c>
      <c r="C2900" s="154">
        <v>4.3295000000000003</v>
      </c>
      <c r="D2900" s="154">
        <v>1.8127</v>
      </c>
      <c r="E2900" s="154">
        <v>1.5225</v>
      </c>
      <c r="F2900" s="154" t="s">
        <v>472</v>
      </c>
      <c r="G2900" s="154">
        <v>0.88749999999999996</v>
      </c>
      <c r="H2900" s="154" t="s">
        <v>472</v>
      </c>
      <c r="I2900" s="154">
        <v>2.29766</v>
      </c>
      <c r="J2900" s="154"/>
    </row>
    <row r="2901" spans="1:10">
      <c r="A2901" s="164">
        <v>29600</v>
      </c>
      <c r="B2901" s="154">
        <v>2.3330199999999999</v>
      </c>
      <c r="C2901" s="154">
        <v>4.3230000000000004</v>
      </c>
      <c r="D2901" s="154">
        <v>1.8045</v>
      </c>
      <c r="E2901" s="154">
        <v>1.52</v>
      </c>
      <c r="F2901" s="154" t="s">
        <v>472</v>
      </c>
      <c r="G2901" s="154">
        <v>0.88800000000000001</v>
      </c>
      <c r="H2901" s="154" t="s">
        <v>472</v>
      </c>
      <c r="I2901" s="154">
        <v>2.29006</v>
      </c>
      <c r="J2901" s="154"/>
    </row>
    <row r="2902" spans="1:10">
      <c r="A2902" s="164">
        <v>29601</v>
      </c>
      <c r="B2902" s="154">
        <v>2.3346100000000001</v>
      </c>
      <c r="C2902" s="154">
        <v>4.3514999999999997</v>
      </c>
      <c r="D2902" s="154">
        <v>1.8125</v>
      </c>
      <c r="E2902" s="154">
        <v>1.5205</v>
      </c>
      <c r="F2902" s="154" t="s">
        <v>472</v>
      </c>
      <c r="G2902" s="154">
        <v>0.89349999999999996</v>
      </c>
      <c r="H2902" s="154" t="s">
        <v>472</v>
      </c>
      <c r="I2902" s="154">
        <v>2.2997199999999998</v>
      </c>
      <c r="J2902" s="154"/>
    </row>
    <row r="2903" spans="1:10">
      <c r="A2903" s="164">
        <v>29602</v>
      </c>
      <c r="B2903" s="154">
        <v>2.3402699999999999</v>
      </c>
      <c r="C2903" s="154">
        <v>4.3784999999999998</v>
      </c>
      <c r="D2903" s="154">
        <v>1.8294999999999999</v>
      </c>
      <c r="E2903" s="154">
        <v>1.534</v>
      </c>
      <c r="F2903" s="154" t="s">
        <v>472</v>
      </c>
      <c r="G2903" s="154">
        <v>0.90200000000000002</v>
      </c>
      <c r="H2903" s="154" t="s">
        <v>472</v>
      </c>
      <c r="I2903" s="154">
        <v>2.3117299999999998</v>
      </c>
      <c r="J2903" s="154"/>
    </row>
    <row r="2904" spans="1:10">
      <c r="A2904" s="164">
        <v>29605</v>
      </c>
      <c r="B2904" s="154">
        <v>2.3483700000000001</v>
      </c>
      <c r="C2904" s="154">
        <v>4.3849999999999998</v>
      </c>
      <c r="D2904" s="154">
        <v>1.8165</v>
      </c>
      <c r="E2904" s="154">
        <v>1.5265</v>
      </c>
      <c r="F2904" s="154" t="s">
        <v>472</v>
      </c>
      <c r="G2904" s="154">
        <v>0.89900000000000002</v>
      </c>
      <c r="H2904" s="154" t="s">
        <v>472</v>
      </c>
      <c r="I2904" s="154">
        <v>2.3115399999999999</v>
      </c>
      <c r="J2904" s="154"/>
    </row>
    <row r="2905" spans="1:10">
      <c r="A2905" s="164">
        <v>29606</v>
      </c>
      <c r="B2905" s="154">
        <v>2.3475600000000001</v>
      </c>
      <c r="C2905" s="154">
        <v>4.3940000000000001</v>
      </c>
      <c r="D2905" s="154">
        <v>1.8195000000000001</v>
      </c>
      <c r="E2905" s="154">
        <v>1.528</v>
      </c>
      <c r="F2905" s="154" t="s">
        <v>472</v>
      </c>
      <c r="G2905" s="154">
        <v>0.90349999999999997</v>
      </c>
      <c r="H2905" s="154" t="s">
        <v>472</v>
      </c>
      <c r="I2905" s="154">
        <v>2.3144399999999998</v>
      </c>
      <c r="J2905" s="154"/>
    </row>
    <row r="2906" spans="1:10">
      <c r="A2906" s="164">
        <v>29607</v>
      </c>
      <c r="B2906" s="154">
        <v>2.3435999999999999</v>
      </c>
      <c r="C2906" s="154">
        <v>4.3905000000000003</v>
      </c>
      <c r="D2906" s="154">
        <v>1.8102</v>
      </c>
      <c r="E2906" s="154">
        <v>1.524</v>
      </c>
      <c r="F2906" s="154" t="s">
        <v>472</v>
      </c>
      <c r="G2906" s="154">
        <v>0.90649999999999997</v>
      </c>
      <c r="H2906" s="154" t="s">
        <v>472</v>
      </c>
      <c r="I2906" s="154">
        <v>2.3046099999999998</v>
      </c>
      <c r="J2906" s="154"/>
    </row>
    <row r="2907" spans="1:10">
      <c r="A2907" s="164">
        <v>29608</v>
      </c>
      <c r="B2907" s="154">
        <v>2.3420700000000001</v>
      </c>
      <c r="C2907" s="154">
        <v>4.41</v>
      </c>
      <c r="D2907" s="154">
        <v>1.821</v>
      </c>
      <c r="E2907" s="154">
        <v>1.5285</v>
      </c>
      <c r="F2907" s="154" t="s">
        <v>472</v>
      </c>
      <c r="G2907" s="154">
        <v>0.91</v>
      </c>
      <c r="H2907" s="154" t="s">
        <v>472</v>
      </c>
      <c r="I2907" s="154">
        <v>2.31596</v>
      </c>
      <c r="J2907" s="154"/>
    </row>
    <row r="2908" spans="1:10">
      <c r="A2908" s="164">
        <v>29609</v>
      </c>
      <c r="B2908" s="154">
        <v>2.3398400000000001</v>
      </c>
      <c r="C2908" s="154">
        <v>4.4115000000000002</v>
      </c>
      <c r="D2908" s="154">
        <v>1.8334999999999999</v>
      </c>
      <c r="E2908" s="154">
        <v>1.538</v>
      </c>
      <c r="F2908" s="154" t="s">
        <v>472</v>
      </c>
      <c r="G2908" s="154">
        <v>0.90949999999999998</v>
      </c>
      <c r="H2908" s="154" t="s">
        <v>472</v>
      </c>
      <c r="I2908" s="154">
        <v>2.3221500000000002</v>
      </c>
      <c r="J2908" s="154"/>
    </row>
    <row r="2909" spans="1:10">
      <c r="A2909" s="164">
        <v>29612</v>
      </c>
      <c r="B2909" s="154">
        <v>2.34104</v>
      </c>
      <c r="C2909" s="154">
        <v>4.4390000000000001</v>
      </c>
      <c r="D2909" s="154">
        <v>1.8420000000000001</v>
      </c>
      <c r="E2909" s="154">
        <v>1.548</v>
      </c>
      <c r="F2909" s="154" t="s">
        <v>472</v>
      </c>
      <c r="G2909" s="154">
        <v>0.90700000000000003</v>
      </c>
      <c r="H2909" s="154" t="s">
        <v>472</v>
      </c>
      <c r="I2909" s="154">
        <v>2.3309699999999998</v>
      </c>
      <c r="J2909" s="154"/>
    </row>
    <row r="2910" spans="1:10">
      <c r="A2910" s="164">
        <v>29613</v>
      </c>
      <c r="B2910" s="154" t="s">
        <v>472</v>
      </c>
      <c r="C2910" s="154">
        <v>4.4764999999999997</v>
      </c>
      <c r="D2910" s="154">
        <v>1.8559999999999999</v>
      </c>
      <c r="E2910" s="154">
        <v>1.56</v>
      </c>
      <c r="F2910" s="154" t="s">
        <v>472</v>
      </c>
      <c r="G2910" s="154">
        <v>0.91549999999999998</v>
      </c>
      <c r="H2910" s="154" t="s">
        <v>472</v>
      </c>
      <c r="I2910" s="154">
        <v>2.3426200000000001</v>
      </c>
      <c r="J2910" s="154"/>
    </row>
    <row r="2911" spans="1:10">
      <c r="A2911" s="164">
        <v>29614</v>
      </c>
      <c r="B2911" s="154" t="s">
        <v>472</v>
      </c>
      <c r="C2911" s="154">
        <v>4.4969999999999999</v>
      </c>
      <c r="D2911" s="154">
        <v>1.8672</v>
      </c>
      <c r="E2911" s="154">
        <v>1.5665</v>
      </c>
      <c r="F2911" s="154" t="s">
        <v>472</v>
      </c>
      <c r="G2911" s="154">
        <v>0.92</v>
      </c>
      <c r="H2911" s="154" t="s">
        <v>472</v>
      </c>
      <c r="I2911" s="154">
        <v>2.35961</v>
      </c>
      <c r="J2911" s="154"/>
    </row>
    <row r="2912" spans="1:10">
      <c r="A2912" s="164">
        <v>29615</v>
      </c>
      <c r="B2912" s="154" t="s">
        <v>472</v>
      </c>
      <c r="C2912" s="154">
        <v>4.548</v>
      </c>
      <c r="D2912" s="154">
        <v>1.8900000000000001</v>
      </c>
      <c r="E2912" s="154">
        <v>1.5760000000000001</v>
      </c>
      <c r="F2912" s="154" t="s">
        <v>472</v>
      </c>
      <c r="G2912" s="154">
        <v>0.92700000000000005</v>
      </c>
      <c r="H2912" s="154" t="s">
        <v>472</v>
      </c>
      <c r="I2912" s="154">
        <v>2.36985</v>
      </c>
      <c r="J2912" s="154"/>
    </row>
    <row r="2913" spans="1:10">
      <c r="A2913" s="164">
        <v>29616</v>
      </c>
      <c r="B2913" s="154">
        <v>2.3666200000000002</v>
      </c>
      <c r="C2913" s="154">
        <v>4.5555000000000003</v>
      </c>
      <c r="D2913" s="154">
        <v>1.9100000000000001</v>
      </c>
      <c r="E2913" s="154">
        <v>1.5965</v>
      </c>
      <c r="F2913" s="154" t="s">
        <v>472</v>
      </c>
      <c r="G2913" s="154">
        <v>0.92949999999999999</v>
      </c>
      <c r="H2913" s="154" t="s">
        <v>472</v>
      </c>
      <c r="I2913" s="154">
        <v>2.3981599999999998</v>
      </c>
      <c r="J2913" s="154"/>
    </row>
    <row r="2914" spans="1:10">
      <c r="A2914" s="164">
        <v>29619</v>
      </c>
      <c r="B2914" s="154">
        <v>2.34931</v>
      </c>
      <c r="C2914" s="154">
        <v>4.5199999999999996</v>
      </c>
      <c r="D2914" s="154">
        <v>1.9100000000000001</v>
      </c>
      <c r="E2914" s="154">
        <v>1.6</v>
      </c>
      <c r="F2914" s="154" t="s">
        <v>472</v>
      </c>
      <c r="G2914" s="154">
        <v>0.94</v>
      </c>
      <c r="H2914" s="154" t="s">
        <v>472</v>
      </c>
      <c r="I2914" s="154">
        <v>2.3838900000000001</v>
      </c>
      <c r="J2914" s="154"/>
    </row>
    <row r="2915" spans="1:10">
      <c r="A2915" s="164">
        <v>29620</v>
      </c>
      <c r="B2915" s="154">
        <v>2.34904</v>
      </c>
      <c r="C2915" s="154">
        <v>4.5425000000000004</v>
      </c>
      <c r="D2915" s="154">
        <v>1.95</v>
      </c>
      <c r="E2915" s="154">
        <v>1.6305000000000001</v>
      </c>
      <c r="F2915" s="154" t="s">
        <v>472</v>
      </c>
      <c r="G2915" s="154">
        <v>0.94899999999999995</v>
      </c>
      <c r="H2915" s="154" t="s">
        <v>472</v>
      </c>
      <c r="I2915" s="154">
        <v>2.4006500000000002</v>
      </c>
      <c r="J2915" s="154"/>
    </row>
    <row r="2916" spans="1:10">
      <c r="A2916" s="164">
        <v>29621</v>
      </c>
      <c r="B2916" s="154">
        <v>2.3466</v>
      </c>
      <c r="C2916" s="154">
        <v>4.5274999999999999</v>
      </c>
      <c r="D2916" s="154">
        <v>1.9279999999999999</v>
      </c>
      <c r="E2916" s="154">
        <v>1.6315</v>
      </c>
      <c r="F2916" s="154" t="s">
        <v>472</v>
      </c>
      <c r="G2916" s="154">
        <v>0.94499999999999995</v>
      </c>
      <c r="H2916" s="154" t="s">
        <v>472</v>
      </c>
      <c r="I2916" s="154">
        <v>2.3905099999999999</v>
      </c>
      <c r="J2916" s="154"/>
    </row>
    <row r="2917" spans="1:10">
      <c r="A2917" s="164">
        <v>29622</v>
      </c>
      <c r="B2917" s="154">
        <v>2.3523700000000001</v>
      </c>
      <c r="C2917" s="154">
        <v>4.5149999999999997</v>
      </c>
      <c r="D2917" s="154">
        <v>1.9260000000000002</v>
      </c>
      <c r="E2917" s="154">
        <v>1.6135000000000002</v>
      </c>
      <c r="F2917" s="154" t="s">
        <v>472</v>
      </c>
      <c r="G2917" s="154">
        <v>0.95099999999999996</v>
      </c>
      <c r="H2917" s="154" t="s">
        <v>472</v>
      </c>
      <c r="I2917" s="154">
        <v>2.3914400000000002</v>
      </c>
      <c r="J2917" s="154"/>
    </row>
    <row r="2918" spans="1:10">
      <c r="A2918" s="164">
        <v>29623</v>
      </c>
      <c r="B2918" s="154" t="s">
        <v>472</v>
      </c>
      <c r="C2918" s="154">
        <v>4.5469999999999997</v>
      </c>
      <c r="D2918" s="154">
        <v>1.9449999999999998</v>
      </c>
      <c r="E2918" s="154">
        <v>1.621</v>
      </c>
      <c r="F2918" s="154" t="s">
        <v>472</v>
      </c>
      <c r="G2918" s="154">
        <v>0.95599999999999996</v>
      </c>
      <c r="H2918" s="154" t="s">
        <v>472</v>
      </c>
      <c r="I2918" s="154">
        <v>2.4024800000000002</v>
      </c>
      <c r="J2918" s="154"/>
    </row>
    <row r="2919" spans="1:10">
      <c r="A2919" s="164">
        <v>29626</v>
      </c>
      <c r="B2919" s="154">
        <v>2.3536600000000001</v>
      </c>
      <c r="C2919" s="154">
        <v>4.5274999999999999</v>
      </c>
      <c r="D2919" s="154">
        <v>1.9375</v>
      </c>
      <c r="E2919" s="154">
        <v>1.62</v>
      </c>
      <c r="F2919" s="154" t="s">
        <v>472</v>
      </c>
      <c r="G2919" s="154">
        <v>0.95150000000000001</v>
      </c>
      <c r="H2919" s="154" t="s">
        <v>472</v>
      </c>
      <c r="I2919" s="154">
        <v>2.3989699999999998</v>
      </c>
      <c r="J2919" s="154"/>
    </row>
    <row r="2920" spans="1:10">
      <c r="A2920" s="164">
        <v>29627</v>
      </c>
      <c r="B2920" s="154">
        <v>2.3619300000000001</v>
      </c>
      <c r="C2920" s="154">
        <v>4.5270000000000001</v>
      </c>
      <c r="D2920" s="154">
        <v>1.9340000000000002</v>
      </c>
      <c r="E2920" s="154">
        <v>1.6145</v>
      </c>
      <c r="F2920" s="154" t="s">
        <v>472</v>
      </c>
      <c r="G2920" s="154">
        <v>0.95050000000000001</v>
      </c>
      <c r="H2920" s="154" t="s">
        <v>472</v>
      </c>
      <c r="I2920" s="154">
        <v>2.4032499999999999</v>
      </c>
      <c r="J2920" s="154"/>
    </row>
    <row r="2921" spans="1:10">
      <c r="A2921" s="164">
        <v>29628</v>
      </c>
      <c r="B2921" s="154">
        <v>2.3655900000000001</v>
      </c>
      <c r="C2921" s="154">
        <v>4.5529999999999999</v>
      </c>
      <c r="D2921" s="154">
        <v>1.9475</v>
      </c>
      <c r="E2921" s="154">
        <v>1.6259999999999999</v>
      </c>
      <c r="F2921" s="154" t="s">
        <v>472</v>
      </c>
      <c r="G2921" s="154">
        <v>0.95699999999999996</v>
      </c>
      <c r="H2921" s="154" t="s">
        <v>472</v>
      </c>
      <c r="I2921" s="154">
        <v>2.41188</v>
      </c>
      <c r="J2921" s="154"/>
    </row>
    <row r="2922" spans="1:10">
      <c r="A2922" s="164">
        <v>29629</v>
      </c>
      <c r="B2922" s="154" t="s">
        <v>472</v>
      </c>
      <c r="C2922" s="154">
        <v>4.6174999999999997</v>
      </c>
      <c r="D2922" s="154">
        <v>1.984</v>
      </c>
      <c r="E2922" s="154">
        <v>1.6524999999999999</v>
      </c>
      <c r="F2922" s="154" t="s">
        <v>472</v>
      </c>
      <c r="G2922" s="154">
        <v>0.96850000000000003</v>
      </c>
      <c r="H2922" s="154" t="s">
        <v>472</v>
      </c>
      <c r="I2922" s="154">
        <v>2.44</v>
      </c>
      <c r="J2922" s="154"/>
    </row>
    <row r="2923" spans="1:10">
      <c r="A2923" s="164">
        <v>29630</v>
      </c>
      <c r="B2923" s="154">
        <v>2.37799</v>
      </c>
      <c r="C2923" s="154">
        <v>4.6065000000000005</v>
      </c>
      <c r="D2923" s="154">
        <v>2.0045000000000002</v>
      </c>
      <c r="E2923" s="154">
        <v>1.6705000000000001</v>
      </c>
      <c r="F2923" s="154" t="s">
        <v>472</v>
      </c>
      <c r="G2923" s="154">
        <v>0.97399999999999998</v>
      </c>
      <c r="H2923" s="154" t="s">
        <v>472</v>
      </c>
      <c r="I2923" s="154">
        <v>2.45486</v>
      </c>
      <c r="J2923" s="154"/>
    </row>
    <row r="2924" spans="1:10">
      <c r="A2924" s="164">
        <v>29633</v>
      </c>
      <c r="B2924" s="154">
        <v>2.37799</v>
      </c>
      <c r="C2924" s="154">
        <v>4.6185</v>
      </c>
      <c r="D2924" s="154">
        <v>2.0499999999999998</v>
      </c>
      <c r="E2924" s="154">
        <v>1.7029999999999998</v>
      </c>
      <c r="F2924" s="154" t="s">
        <v>472</v>
      </c>
      <c r="G2924" s="154">
        <v>0.98350000000000004</v>
      </c>
      <c r="H2924" s="154" t="s">
        <v>472</v>
      </c>
      <c r="I2924" s="154">
        <v>2.4893299999999998</v>
      </c>
      <c r="J2924" s="154"/>
    </row>
    <row r="2925" spans="1:10">
      <c r="A2925" s="164">
        <v>29634</v>
      </c>
      <c r="B2925" s="154">
        <v>2.3613599999999999</v>
      </c>
      <c r="C2925" s="154">
        <v>4.5694999999999997</v>
      </c>
      <c r="D2925" s="154">
        <v>2.0249999999999999</v>
      </c>
      <c r="E2925" s="154">
        <v>1.6795</v>
      </c>
      <c r="F2925" s="154" t="s">
        <v>472</v>
      </c>
      <c r="G2925" s="154">
        <v>0.97699999999999998</v>
      </c>
      <c r="H2925" s="154" t="s">
        <v>472</v>
      </c>
      <c r="I2925" s="154">
        <v>2.4265599999999998</v>
      </c>
      <c r="J2925" s="154"/>
    </row>
    <row r="2926" spans="1:10">
      <c r="A2926" s="164">
        <v>29635</v>
      </c>
      <c r="B2926" s="154">
        <v>2.3487</v>
      </c>
      <c r="C2926" s="154">
        <v>4.4790000000000001</v>
      </c>
      <c r="D2926" s="154">
        <v>1.978</v>
      </c>
      <c r="E2926" s="154">
        <v>1.6425000000000001</v>
      </c>
      <c r="F2926" s="154" t="s">
        <v>472</v>
      </c>
      <c r="G2926" s="154">
        <v>0.95750000000000002</v>
      </c>
      <c r="H2926" s="154" t="s">
        <v>472</v>
      </c>
      <c r="I2926" s="154">
        <v>2.41229</v>
      </c>
      <c r="J2926" s="154"/>
    </row>
    <row r="2927" spans="1:10">
      <c r="A2927" s="164">
        <v>29636</v>
      </c>
      <c r="B2927" s="154">
        <v>2.3273199999999998</v>
      </c>
      <c r="C2927" s="154">
        <v>4.4444999999999997</v>
      </c>
      <c r="D2927" s="154">
        <v>1.9550000000000001</v>
      </c>
      <c r="E2927" s="154">
        <v>1.6265000000000001</v>
      </c>
      <c r="F2927" s="154" t="s">
        <v>472</v>
      </c>
      <c r="G2927" s="154">
        <v>0.94950000000000001</v>
      </c>
      <c r="H2927" s="154" t="s">
        <v>472</v>
      </c>
      <c r="I2927" s="154">
        <v>2.3964099999999999</v>
      </c>
      <c r="J2927" s="154"/>
    </row>
    <row r="2928" spans="1:10">
      <c r="A2928" s="164">
        <v>29637</v>
      </c>
      <c r="B2928" s="154">
        <v>2.3175300000000001</v>
      </c>
      <c r="C2928" s="154">
        <v>4.3920000000000003</v>
      </c>
      <c r="D2928" s="154">
        <v>1.903</v>
      </c>
      <c r="E2928" s="154">
        <v>1.5895000000000001</v>
      </c>
      <c r="F2928" s="154" t="s">
        <v>472</v>
      </c>
      <c r="G2928" s="154">
        <v>0.92549999999999999</v>
      </c>
      <c r="H2928" s="154" t="s">
        <v>472</v>
      </c>
      <c r="I2928" s="154">
        <v>2.34728</v>
      </c>
      <c r="J2928" s="154"/>
    </row>
    <row r="2929" spans="1:10">
      <c r="A2929" s="164">
        <v>29640</v>
      </c>
      <c r="B2929" s="154">
        <v>2.3100499999999999</v>
      </c>
      <c r="C2929" s="154">
        <v>4.3049999999999997</v>
      </c>
      <c r="D2929" s="154">
        <v>1.899</v>
      </c>
      <c r="E2929" s="154">
        <v>1.589</v>
      </c>
      <c r="F2929" s="154" t="s">
        <v>472</v>
      </c>
      <c r="G2929" s="154">
        <v>0.91349999999999998</v>
      </c>
      <c r="H2929" s="154" t="s">
        <v>472</v>
      </c>
      <c r="I2929" s="154">
        <v>2.34491</v>
      </c>
      <c r="J2929" s="154"/>
    </row>
    <row r="2930" spans="1:10">
      <c r="A2930" s="164">
        <v>29641</v>
      </c>
      <c r="B2930" s="154">
        <v>2.3132600000000001</v>
      </c>
      <c r="C2930" s="154">
        <v>4.2850000000000001</v>
      </c>
      <c r="D2930" s="154">
        <v>1.9159999999999999</v>
      </c>
      <c r="E2930" s="154">
        <v>1.5985</v>
      </c>
      <c r="F2930" s="154" t="s">
        <v>472</v>
      </c>
      <c r="G2930" s="154">
        <v>0.92300000000000004</v>
      </c>
      <c r="H2930" s="154" t="s">
        <v>472</v>
      </c>
      <c r="I2930" s="154">
        <v>2.3452600000000001</v>
      </c>
      <c r="J2930" s="154"/>
    </row>
    <row r="2931" spans="1:10">
      <c r="A2931" s="164">
        <v>29642</v>
      </c>
      <c r="B2931" s="154">
        <v>2.3179600000000002</v>
      </c>
      <c r="C2931" s="154">
        <v>4.2484999999999999</v>
      </c>
      <c r="D2931" s="154">
        <v>1.905</v>
      </c>
      <c r="E2931" s="154">
        <v>1.593</v>
      </c>
      <c r="F2931" s="154" t="s">
        <v>472</v>
      </c>
      <c r="G2931" s="154">
        <v>0.91800000000000004</v>
      </c>
      <c r="H2931" s="154" t="s">
        <v>472</v>
      </c>
      <c r="I2931" s="154">
        <v>2.3514699999999999</v>
      </c>
      <c r="J2931" s="154"/>
    </row>
    <row r="2932" spans="1:10">
      <c r="A2932" s="164">
        <v>29643</v>
      </c>
      <c r="B2932" s="154">
        <v>2.3329</v>
      </c>
      <c r="C2932" s="154">
        <v>4.298</v>
      </c>
      <c r="D2932" s="154">
        <v>1.9344999999999999</v>
      </c>
      <c r="E2932" s="154">
        <v>1.6105</v>
      </c>
      <c r="F2932" s="154" t="s">
        <v>472</v>
      </c>
      <c r="G2932" s="154">
        <v>0.93</v>
      </c>
      <c r="H2932" s="154" t="s">
        <v>472</v>
      </c>
      <c r="I2932" s="154">
        <v>2.37669</v>
      </c>
      <c r="J2932" s="154"/>
    </row>
    <row r="2933" spans="1:10">
      <c r="A2933" s="164">
        <v>29644</v>
      </c>
      <c r="B2933" s="154">
        <v>2.3499400000000001</v>
      </c>
      <c r="C2933" s="154">
        <v>4.3445</v>
      </c>
      <c r="D2933" s="154">
        <v>1.9675</v>
      </c>
      <c r="E2933" s="154">
        <v>1.637</v>
      </c>
      <c r="F2933" s="154" t="s">
        <v>472</v>
      </c>
      <c r="G2933" s="154">
        <v>0.94199999999999995</v>
      </c>
      <c r="H2933" s="154" t="s">
        <v>472</v>
      </c>
      <c r="I2933" s="154">
        <v>2.40252</v>
      </c>
      <c r="J2933" s="154"/>
    </row>
    <row r="2934" spans="1:10">
      <c r="A2934" s="164">
        <v>29647</v>
      </c>
      <c r="B2934" s="154">
        <v>2.3471000000000002</v>
      </c>
      <c r="C2934" s="154">
        <v>4.3235000000000001</v>
      </c>
      <c r="D2934" s="154">
        <v>1.9870000000000001</v>
      </c>
      <c r="E2934" s="154">
        <v>1.6515</v>
      </c>
      <c r="F2934" s="154" t="s">
        <v>472</v>
      </c>
      <c r="G2934" s="154">
        <v>0.9405</v>
      </c>
      <c r="H2934" s="154" t="s">
        <v>472</v>
      </c>
      <c r="I2934" s="154">
        <v>2.4151500000000001</v>
      </c>
      <c r="J2934" s="154"/>
    </row>
    <row r="2935" spans="1:10">
      <c r="A2935" s="164">
        <v>29648</v>
      </c>
      <c r="B2935" s="154">
        <v>2.3472400000000002</v>
      </c>
      <c r="C2935" s="154">
        <v>4.3484999999999996</v>
      </c>
      <c r="D2935" s="154">
        <v>1.994</v>
      </c>
      <c r="E2935" s="154">
        <v>1.6539999999999999</v>
      </c>
      <c r="F2935" s="154" t="s">
        <v>472</v>
      </c>
      <c r="G2935" s="154">
        <v>0.94850000000000001</v>
      </c>
      <c r="H2935" s="154" t="s">
        <v>472</v>
      </c>
      <c r="I2935" s="154">
        <v>2.4255</v>
      </c>
      <c r="J2935" s="154"/>
    </row>
    <row r="2936" spans="1:10">
      <c r="A2936" s="164">
        <v>29649</v>
      </c>
      <c r="B2936" s="154">
        <v>2.31976</v>
      </c>
      <c r="C2936" s="154">
        <v>4.2679999999999998</v>
      </c>
      <c r="D2936" s="154">
        <v>1.927</v>
      </c>
      <c r="E2936" s="154">
        <v>1.5994999999999999</v>
      </c>
      <c r="F2936" s="154" t="s">
        <v>472</v>
      </c>
      <c r="G2936" s="154">
        <v>0.92700000000000005</v>
      </c>
      <c r="H2936" s="154" t="s">
        <v>472</v>
      </c>
      <c r="I2936" s="154">
        <v>2.3669700000000002</v>
      </c>
      <c r="J2936" s="154"/>
    </row>
    <row r="2937" spans="1:10">
      <c r="A2937" s="164">
        <v>29650</v>
      </c>
      <c r="B2937" s="154">
        <v>2.3257300000000001</v>
      </c>
      <c r="C2937" s="154">
        <v>4.258</v>
      </c>
      <c r="D2937" s="154">
        <v>1.9330000000000001</v>
      </c>
      <c r="E2937" s="154">
        <v>1.6080000000000001</v>
      </c>
      <c r="F2937" s="154" t="s">
        <v>472</v>
      </c>
      <c r="G2937" s="154">
        <v>0.93</v>
      </c>
      <c r="H2937" s="154" t="s">
        <v>472</v>
      </c>
      <c r="I2937" s="154">
        <v>2.3795500000000001</v>
      </c>
      <c r="J2937" s="154"/>
    </row>
    <row r="2938" spans="1:10">
      <c r="A2938" s="164">
        <v>29651</v>
      </c>
      <c r="B2938" s="154">
        <v>2.3302100000000001</v>
      </c>
      <c r="C2938" s="154">
        <v>4.306</v>
      </c>
      <c r="D2938" s="154">
        <v>1.9649999999999999</v>
      </c>
      <c r="E2938" s="154">
        <v>1.635</v>
      </c>
      <c r="F2938" s="154" t="s">
        <v>472</v>
      </c>
      <c r="G2938" s="154">
        <v>0.93899999999999995</v>
      </c>
      <c r="H2938" s="154" t="s">
        <v>472</v>
      </c>
      <c r="I2938" s="154">
        <v>2.3949400000000001</v>
      </c>
      <c r="J2938" s="154"/>
    </row>
    <row r="2939" spans="1:10">
      <c r="A2939" s="164">
        <v>29654</v>
      </c>
      <c r="B2939" s="154">
        <v>2.3260899999999998</v>
      </c>
      <c r="C2939" s="154">
        <v>4.2569999999999997</v>
      </c>
      <c r="D2939" s="154">
        <v>1.9464999999999999</v>
      </c>
      <c r="E2939" s="154">
        <v>1.623</v>
      </c>
      <c r="F2939" s="154" t="s">
        <v>472</v>
      </c>
      <c r="G2939" s="154">
        <v>0.93899999999999995</v>
      </c>
      <c r="H2939" s="154" t="s">
        <v>472</v>
      </c>
      <c r="I2939" s="154">
        <v>2.3883100000000002</v>
      </c>
      <c r="J2939" s="154"/>
    </row>
    <row r="2940" spans="1:10">
      <c r="A2940" s="164">
        <v>29655</v>
      </c>
      <c r="B2940" s="154">
        <v>2.32111</v>
      </c>
      <c r="C2940" s="154">
        <v>4.2610000000000001</v>
      </c>
      <c r="D2940" s="154">
        <v>1.9300000000000002</v>
      </c>
      <c r="E2940" s="154">
        <v>1.6120000000000001</v>
      </c>
      <c r="F2940" s="154" t="s">
        <v>472</v>
      </c>
      <c r="G2940" s="154">
        <v>0.9345</v>
      </c>
      <c r="H2940" s="154" t="s">
        <v>472</v>
      </c>
      <c r="I2940" s="154">
        <v>2.37012</v>
      </c>
      <c r="J2940" s="154"/>
    </row>
    <row r="2941" spans="1:10">
      <c r="A2941" s="164">
        <v>29656</v>
      </c>
      <c r="B2941" s="154" t="s">
        <v>472</v>
      </c>
      <c r="C2941" s="154">
        <v>4.274</v>
      </c>
      <c r="D2941" s="154">
        <v>1.921</v>
      </c>
      <c r="E2941" s="154">
        <v>1.6040000000000001</v>
      </c>
      <c r="F2941" s="154" t="s">
        <v>472</v>
      </c>
      <c r="G2941" s="154">
        <v>0.92600000000000005</v>
      </c>
      <c r="H2941" s="154" t="s">
        <v>472</v>
      </c>
      <c r="I2941" s="154">
        <v>2.3657599999999999</v>
      </c>
      <c r="J2941" s="154"/>
    </row>
    <row r="2942" spans="1:10">
      <c r="A2942" s="164">
        <v>29657</v>
      </c>
      <c r="B2942" s="154">
        <v>2.3310900000000001</v>
      </c>
      <c r="C2942" s="154">
        <v>4.2850000000000001</v>
      </c>
      <c r="D2942" s="154">
        <v>1.9330000000000001</v>
      </c>
      <c r="E2942" s="154">
        <v>1.6120000000000001</v>
      </c>
      <c r="F2942" s="154" t="s">
        <v>472</v>
      </c>
      <c r="G2942" s="154">
        <v>0.9325</v>
      </c>
      <c r="H2942" s="154" t="s">
        <v>472</v>
      </c>
      <c r="I2942" s="154">
        <v>2.37493</v>
      </c>
      <c r="J2942" s="154"/>
    </row>
    <row r="2943" spans="1:10">
      <c r="A2943" s="164">
        <v>29658</v>
      </c>
      <c r="B2943" s="154">
        <v>2.32803</v>
      </c>
      <c r="C2943" s="154">
        <v>4.2965</v>
      </c>
      <c r="D2943" s="154">
        <v>1.9335</v>
      </c>
      <c r="E2943" s="154">
        <v>1.617</v>
      </c>
      <c r="F2943" s="154" t="s">
        <v>472</v>
      </c>
      <c r="G2943" s="154">
        <v>0.93049999999999999</v>
      </c>
      <c r="H2943" s="154" t="s">
        <v>472</v>
      </c>
      <c r="I2943" s="154">
        <v>2.3747099999999999</v>
      </c>
      <c r="J2943" s="154"/>
    </row>
    <row r="2944" spans="1:10">
      <c r="A2944" s="164">
        <v>29661</v>
      </c>
      <c r="B2944" s="154">
        <v>2.31413</v>
      </c>
      <c r="C2944" s="154">
        <v>4.2690000000000001</v>
      </c>
      <c r="D2944" s="154">
        <v>1.9205000000000001</v>
      </c>
      <c r="E2944" s="154">
        <v>1.6095000000000002</v>
      </c>
      <c r="F2944" s="154" t="s">
        <v>472</v>
      </c>
      <c r="G2944" s="154">
        <v>0.92349999999999999</v>
      </c>
      <c r="H2944" s="154" t="s">
        <v>472</v>
      </c>
      <c r="I2944" s="154">
        <v>2.3520599999999998</v>
      </c>
      <c r="J2944" s="154"/>
    </row>
    <row r="2945" spans="1:10">
      <c r="A2945" s="164">
        <v>29662</v>
      </c>
      <c r="B2945" s="154">
        <v>2.30986</v>
      </c>
      <c r="C2945" s="154">
        <v>4.2560000000000002</v>
      </c>
      <c r="D2945" s="154">
        <v>1.8879999999999999</v>
      </c>
      <c r="E2945" s="154">
        <v>1.593</v>
      </c>
      <c r="F2945" s="154" t="s">
        <v>472</v>
      </c>
      <c r="G2945" s="154">
        <v>0.91300000000000003</v>
      </c>
      <c r="H2945" s="154" t="s">
        <v>472</v>
      </c>
      <c r="I2945" s="154">
        <v>2.33684</v>
      </c>
      <c r="J2945" s="154"/>
    </row>
    <row r="2946" spans="1:10">
      <c r="A2946" s="164">
        <v>29663</v>
      </c>
      <c r="B2946" s="154">
        <v>2.3086000000000002</v>
      </c>
      <c r="C2946" s="154">
        <v>4.2519999999999998</v>
      </c>
      <c r="D2946" s="154">
        <v>1.8745000000000001</v>
      </c>
      <c r="E2946" s="154">
        <v>1.5865</v>
      </c>
      <c r="F2946" s="154" t="s">
        <v>472</v>
      </c>
      <c r="G2946" s="154">
        <v>0.90349999999999997</v>
      </c>
      <c r="H2946" s="154" t="s">
        <v>472</v>
      </c>
      <c r="I2946" s="154">
        <v>2.3287200000000001</v>
      </c>
      <c r="J2946" s="154"/>
    </row>
    <row r="2947" spans="1:10">
      <c r="A2947" s="164">
        <v>29664</v>
      </c>
      <c r="B2947" s="154">
        <v>2.31134</v>
      </c>
      <c r="C2947" s="154">
        <v>4.2454999999999998</v>
      </c>
      <c r="D2947" s="154">
        <v>1.8605</v>
      </c>
      <c r="E2947" s="154">
        <v>1.5720000000000001</v>
      </c>
      <c r="F2947" s="154" t="s">
        <v>472</v>
      </c>
      <c r="G2947" s="154">
        <v>0.89449999999999996</v>
      </c>
      <c r="H2947" s="154" t="s">
        <v>472</v>
      </c>
      <c r="I2947" s="154">
        <v>2.3151899999999999</v>
      </c>
      <c r="J2947" s="154"/>
    </row>
    <row r="2948" spans="1:10">
      <c r="A2948" s="164">
        <v>29665</v>
      </c>
      <c r="B2948" s="154">
        <v>2.3098800000000002</v>
      </c>
      <c r="C2948" s="154">
        <v>4.2774999999999999</v>
      </c>
      <c r="D2948" s="154">
        <v>1.8864999999999998</v>
      </c>
      <c r="E2948" s="154">
        <v>1.5920000000000001</v>
      </c>
      <c r="F2948" s="154" t="s">
        <v>472</v>
      </c>
      <c r="G2948" s="154">
        <v>0.90149999999999997</v>
      </c>
      <c r="H2948" s="154" t="s">
        <v>472</v>
      </c>
      <c r="I2948" s="154">
        <v>2.33433</v>
      </c>
      <c r="J2948" s="154"/>
    </row>
    <row r="2949" spans="1:10">
      <c r="A2949" s="164">
        <v>29668</v>
      </c>
      <c r="B2949" s="154">
        <v>2.3122699999999998</v>
      </c>
      <c r="C2949" s="154">
        <v>4.2785000000000002</v>
      </c>
      <c r="D2949" s="154">
        <v>1.9060000000000001</v>
      </c>
      <c r="E2949" s="154">
        <v>1.6139999999999999</v>
      </c>
      <c r="F2949" s="154" t="s">
        <v>472</v>
      </c>
      <c r="G2949" s="154">
        <v>0.91100000000000003</v>
      </c>
      <c r="H2949" s="154" t="s">
        <v>472</v>
      </c>
      <c r="I2949" s="154">
        <v>2.34524</v>
      </c>
      <c r="J2949" s="154"/>
    </row>
    <row r="2950" spans="1:10">
      <c r="A2950" s="164">
        <v>29669</v>
      </c>
      <c r="B2950" s="154" t="s">
        <v>472</v>
      </c>
      <c r="C2950" s="154">
        <v>4.2885</v>
      </c>
      <c r="D2950" s="154">
        <v>1.8984999999999999</v>
      </c>
      <c r="E2950" s="154">
        <v>1.6025</v>
      </c>
      <c r="F2950" s="154" t="s">
        <v>472</v>
      </c>
      <c r="G2950" s="154">
        <v>0.90900000000000003</v>
      </c>
      <c r="H2950" s="154" t="s">
        <v>472</v>
      </c>
      <c r="I2950" s="154">
        <v>2.3459699999999999</v>
      </c>
      <c r="J2950" s="154"/>
    </row>
    <row r="2951" spans="1:10">
      <c r="A2951" s="164">
        <v>29670</v>
      </c>
      <c r="B2951" s="154">
        <v>2.3149799999999998</v>
      </c>
      <c r="C2951" s="154">
        <v>4.3025000000000002</v>
      </c>
      <c r="D2951" s="154">
        <v>1.899</v>
      </c>
      <c r="E2951" s="154">
        <v>1.6040000000000001</v>
      </c>
      <c r="F2951" s="154" t="s">
        <v>472</v>
      </c>
      <c r="G2951" s="154">
        <v>0.90849999999999997</v>
      </c>
      <c r="H2951" s="154" t="s">
        <v>472</v>
      </c>
      <c r="I2951" s="154">
        <v>2.3481199999999998</v>
      </c>
      <c r="J2951" s="154"/>
    </row>
    <row r="2952" spans="1:10">
      <c r="A2952" s="164">
        <v>29671</v>
      </c>
      <c r="B2952" s="154">
        <v>2.3151099999999998</v>
      </c>
      <c r="C2952" s="154">
        <v>4.3079999999999998</v>
      </c>
      <c r="D2952" s="154">
        <v>1.9055</v>
      </c>
      <c r="E2952" s="154">
        <v>1.6114999999999999</v>
      </c>
      <c r="F2952" s="154" t="s">
        <v>472</v>
      </c>
      <c r="G2952" s="154">
        <v>0.90649999999999997</v>
      </c>
      <c r="H2952" s="154" t="s">
        <v>472</v>
      </c>
      <c r="I2952" s="154">
        <v>2.3517700000000001</v>
      </c>
      <c r="J2952" s="154"/>
    </row>
    <row r="2953" spans="1:10">
      <c r="A2953" s="164">
        <v>29672</v>
      </c>
      <c r="B2953" s="154">
        <v>2.3161499999999999</v>
      </c>
      <c r="C2953" s="154">
        <v>4.3475000000000001</v>
      </c>
      <c r="D2953" s="154">
        <v>1.9409999999999998</v>
      </c>
      <c r="E2953" s="154">
        <v>1.6345000000000001</v>
      </c>
      <c r="F2953" s="154" t="s">
        <v>472</v>
      </c>
      <c r="G2953" s="154">
        <v>0.91749999999999998</v>
      </c>
      <c r="H2953" s="154" t="s">
        <v>472</v>
      </c>
      <c r="I2953" s="154">
        <v>2.3666100000000001</v>
      </c>
      <c r="J2953" s="154"/>
    </row>
    <row r="2954" spans="1:10">
      <c r="A2954" s="164">
        <v>29675</v>
      </c>
      <c r="B2954" s="154">
        <v>2.3174899999999998</v>
      </c>
      <c r="C2954" s="154">
        <v>4.3250000000000002</v>
      </c>
      <c r="D2954" s="154">
        <v>1.9317</v>
      </c>
      <c r="E2954" s="154">
        <v>1.6265000000000001</v>
      </c>
      <c r="F2954" s="154" t="s">
        <v>472</v>
      </c>
      <c r="G2954" s="154">
        <v>0.91049999999999998</v>
      </c>
      <c r="H2954" s="154" t="s">
        <v>472</v>
      </c>
      <c r="I2954" s="154">
        <v>2.36836</v>
      </c>
      <c r="J2954" s="154"/>
    </row>
    <row r="2955" spans="1:10">
      <c r="A2955" s="164">
        <v>29676</v>
      </c>
      <c r="B2955" s="154">
        <v>2.3144499999999999</v>
      </c>
      <c r="C2955" s="154">
        <v>4.2969999999999997</v>
      </c>
      <c r="D2955" s="154">
        <v>1.9125000000000001</v>
      </c>
      <c r="E2955" s="154">
        <v>1.6120000000000001</v>
      </c>
      <c r="F2955" s="154" t="s">
        <v>472</v>
      </c>
      <c r="G2955" s="154">
        <v>0.90549999999999997</v>
      </c>
      <c r="H2955" s="154" t="s">
        <v>472</v>
      </c>
      <c r="I2955" s="154">
        <v>2.3523700000000001</v>
      </c>
      <c r="J2955" s="154"/>
    </row>
    <row r="2956" spans="1:10">
      <c r="A2956" s="164">
        <v>29677</v>
      </c>
      <c r="B2956" s="154">
        <v>2.3183699999999998</v>
      </c>
      <c r="C2956" s="154">
        <v>4.2874999999999996</v>
      </c>
      <c r="D2956" s="154">
        <v>1.913</v>
      </c>
      <c r="E2956" s="154">
        <v>1.6160000000000001</v>
      </c>
      <c r="F2956" s="154" t="s">
        <v>472</v>
      </c>
      <c r="G2956" s="154">
        <v>0.90449999999999997</v>
      </c>
      <c r="H2956" s="154" t="s">
        <v>472</v>
      </c>
      <c r="I2956" s="154">
        <v>2.3539599999999998</v>
      </c>
      <c r="J2956" s="154"/>
    </row>
    <row r="2957" spans="1:10">
      <c r="A2957" s="164">
        <v>29678</v>
      </c>
      <c r="B2957" s="154" t="s">
        <v>472</v>
      </c>
      <c r="C2957" s="154">
        <v>4.282</v>
      </c>
      <c r="D2957" s="154">
        <v>1.9125000000000001</v>
      </c>
      <c r="E2957" s="154">
        <v>1.617</v>
      </c>
      <c r="F2957" s="154" t="s">
        <v>472</v>
      </c>
      <c r="G2957" s="154">
        <v>0.89900000000000002</v>
      </c>
      <c r="H2957" s="154" t="s">
        <v>472</v>
      </c>
      <c r="I2957" s="154">
        <v>2.3487</v>
      </c>
      <c r="J2957" s="154"/>
    </row>
    <row r="2958" spans="1:10">
      <c r="A2958" s="164">
        <v>29679</v>
      </c>
      <c r="B2958" s="154">
        <v>2.3153100000000002</v>
      </c>
      <c r="C2958" s="154">
        <v>4.2824999999999998</v>
      </c>
      <c r="D2958" s="154">
        <v>1.9370000000000001</v>
      </c>
      <c r="E2958" s="154">
        <v>1.6364999999999998</v>
      </c>
      <c r="F2958" s="154" t="s">
        <v>472</v>
      </c>
      <c r="G2958" s="154">
        <v>0.90600000000000003</v>
      </c>
      <c r="H2958" s="154" t="s">
        <v>472</v>
      </c>
      <c r="I2958" s="154">
        <v>2.3672200000000001</v>
      </c>
      <c r="J2958" s="154"/>
    </row>
    <row r="2959" spans="1:10">
      <c r="A2959" s="164">
        <v>29682</v>
      </c>
      <c r="B2959" s="154">
        <v>2.3138299999999998</v>
      </c>
      <c r="C2959" s="154">
        <v>4.282</v>
      </c>
      <c r="D2959" s="154">
        <v>1.9555</v>
      </c>
      <c r="E2959" s="154">
        <v>1.6495</v>
      </c>
      <c r="F2959" s="154" t="s">
        <v>472</v>
      </c>
      <c r="G2959" s="154">
        <v>0.91300000000000003</v>
      </c>
      <c r="H2959" s="154" t="s">
        <v>472</v>
      </c>
      <c r="I2959" s="154">
        <v>2.3771599999999999</v>
      </c>
      <c r="J2959" s="154"/>
    </row>
    <row r="2960" spans="1:10">
      <c r="A2960" s="164">
        <v>29683</v>
      </c>
      <c r="B2960" s="154">
        <v>2.31359</v>
      </c>
      <c r="C2960" s="154">
        <v>4.2584999999999997</v>
      </c>
      <c r="D2960" s="154">
        <v>1.9569999999999999</v>
      </c>
      <c r="E2960" s="154">
        <v>1.6465000000000001</v>
      </c>
      <c r="F2960" s="154" t="s">
        <v>472</v>
      </c>
      <c r="G2960" s="154">
        <v>0.91700000000000004</v>
      </c>
      <c r="H2960" s="154" t="s">
        <v>472</v>
      </c>
      <c r="I2960" s="154">
        <v>2.3778100000000002</v>
      </c>
      <c r="J2960" s="154"/>
    </row>
    <row r="2961" spans="1:10">
      <c r="A2961" s="164">
        <v>29684</v>
      </c>
      <c r="B2961" s="154">
        <v>2.3105500000000001</v>
      </c>
      <c r="C2961" s="154">
        <v>4.2645</v>
      </c>
      <c r="D2961" s="154">
        <v>1.9344999999999999</v>
      </c>
      <c r="E2961" s="154">
        <v>1.6345000000000001</v>
      </c>
      <c r="F2961" s="154" t="s">
        <v>472</v>
      </c>
      <c r="G2961" s="154">
        <v>0.90749999999999997</v>
      </c>
      <c r="H2961" s="154" t="s">
        <v>472</v>
      </c>
      <c r="I2961" s="154">
        <v>2.36191</v>
      </c>
      <c r="J2961" s="154"/>
    </row>
    <row r="2962" spans="1:10">
      <c r="A2962" s="164">
        <v>29685</v>
      </c>
      <c r="B2962" s="154">
        <v>2.3115800000000002</v>
      </c>
      <c r="C2962" s="154">
        <v>4.2725</v>
      </c>
      <c r="D2962" s="154">
        <v>1.9466999999999999</v>
      </c>
      <c r="E2962" s="154">
        <v>1.6415</v>
      </c>
      <c r="F2962" s="154" t="s">
        <v>472</v>
      </c>
      <c r="G2962" s="154">
        <v>0.91149999999999998</v>
      </c>
      <c r="H2962" s="154" t="s">
        <v>472</v>
      </c>
      <c r="I2962" s="154">
        <v>2.3711000000000002</v>
      </c>
      <c r="J2962" s="154"/>
    </row>
    <row r="2963" spans="1:10">
      <c r="A2963" s="164">
        <v>29686</v>
      </c>
      <c r="B2963" s="154" t="s">
        <v>472</v>
      </c>
      <c r="C2963" s="154">
        <v>4.2824999999999998</v>
      </c>
      <c r="D2963" s="154">
        <v>1.9529999999999998</v>
      </c>
      <c r="E2963" s="154">
        <v>1.649</v>
      </c>
      <c r="F2963" s="154" t="s">
        <v>472</v>
      </c>
      <c r="G2963" s="154">
        <v>0.91</v>
      </c>
      <c r="H2963" s="154" t="s">
        <v>472</v>
      </c>
      <c r="I2963" s="154">
        <v>2.3751600000000002</v>
      </c>
      <c r="J2963" s="154"/>
    </row>
    <row r="2964" spans="1:10">
      <c r="A2964" s="164">
        <v>29689</v>
      </c>
      <c r="B2964" s="154">
        <v>2.31724</v>
      </c>
      <c r="C2964" s="154">
        <v>4.2780000000000005</v>
      </c>
      <c r="D2964" s="154">
        <v>1.9855</v>
      </c>
      <c r="E2964" s="154">
        <v>1.6680000000000001</v>
      </c>
      <c r="F2964" s="154" t="s">
        <v>472</v>
      </c>
      <c r="G2964" s="154">
        <v>0.91500000000000004</v>
      </c>
      <c r="H2964" s="154" t="s">
        <v>472</v>
      </c>
      <c r="I2964" s="154">
        <v>2.3970500000000001</v>
      </c>
      <c r="J2964" s="154"/>
    </row>
    <row r="2965" spans="1:10">
      <c r="A2965" s="164">
        <v>29690</v>
      </c>
      <c r="B2965" s="154">
        <v>2.3143599999999998</v>
      </c>
      <c r="C2965" s="154">
        <v>4.2934999999999999</v>
      </c>
      <c r="D2965" s="154">
        <v>1.9748000000000001</v>
      </c>
      <c r="E2965" s="154">
        <v>1.657</v>
      </c>
      <c r="F2965" s="154" t="s">
        <v>472</v>
      </c>
      <c r="G2965" s="154">
        <v>0.91500000000000004</v>
      </c>
      <c r="H2965" s="154" t="s">
        <v>472</v>
      </c>
      <c r="I2965" s="154">
        <v>2.3866399999999999</v>
      </c>
      <c r="J2965" s="154"/>
    </row>
    <row r="2966" spans="1:10">
      <c r="A2966" s="164">
        <v>29691</v>
      </c>
      <c r="B2966" s="154">
        <v>2.3160400000000001</v>
      </c>
      <c r="C2966" s="154">
        <v>4.306</v>
      </c>
      <c r="D2966" s="154">
        <v>1.982</v>
      </c>
      <c r="E2966" s="154">
        <v>1.6585000000000001</v>
      </c>
      <c r="F2966" s="154" t="s">
        <v>472</v>
      </c>
      <c r="G2966" s="154">
        <v>0.91649999999999998</v>
      </c>
      <c r="H2966" s="154" t="s">
        <v>472</v>
      </c>
      <c r="I2966" s="154">
        <v>2.3948299999999998</v>
      </c>
      <c r="J2966" s="154"/>
    </row>
    <row r="2967" spans="1:10">
      <c r="A2967" s="164">
        <v>29692</v>
      </c>
      <c r="B2967" s="154">
        <v>2.3125100000000001</v>
      </c>
      <c r="C2967" s="154">
        <v>4.2919999999999998</v>
      </c>
      <c r="D2967" s="154">
        <v>1.9944999999999999</v>
      </c>
      <c r="E2967" s="154">
        <v>1.6644999999999999</v>
      </c>
      <c r="F2967" s="154" t="s">
        <v>472</v>
      </c>
      <c r="G2967" s="154">
        <v>0.91800000000000004</v>
      </c>
      <c r="H2967" s="154" t="s">
        <v>472</v>
      </c>
      <c r="I2967" s="154">
        <v>2.3955799999999998</v>
      </c>
      <c r="J2967" s="154"/>
    </row>
    <row r="2968" spans="1:10">
      <c r="A2968" s="164">
        <v>29693</v>
      </c>
      <c r="B2968" s="154" t="s">
        <v>472</v>
      </c>
      <c r="C2968" s="154" t="s">
        <v>472</v>
      </c>
      <c r="D2968" s="154" t="s">
        <v>472</v>
      </c>
      <c r="E2968" s="154" t="s">
        <v>472</v>
      </c>
      <c r="F2968" s="154" t="s">
        <v>472</v>
      </c>
      <c r="G2968" s="154" t="s">
        <v>472</v>
      </c>
      <c r="H2968" s="154" t="s">
        <v>472</v>
      </c>
      <c r="I2968" s="154" t="s">
        <v>472</v>
      </c>
      <c r="J2968" s="154"/>
    </row>
    <row r="2969" spans="1:10">
      <c r="A2969" s="164">
        <v>29696</v>
      </c>
      <c r="B2969" s="154" t="s">
        <v>472</v>
      </c>
      <c r="C2969" s="154" t="s">
        <v>472</v>
      </c>
      <c r="D2969" s="154" t="s">
        <v>472</v>
      </c>
      <c r="E2969" s="154" t="s">
        <v>472</v>
      </c>
      <c r="F2969" s="154" t="s">
        <v>472</v>
      </c>
      <c r="G2969" s="154" t="s">
        <v>472</v>
      </c>
      <c r="H2969" s="154" t="s">
        <v>472</v>
      </c>
      <c r="I2969" s="154" t="s">
        <v>472</v>
      </c>
      <c r="J2969" s="154"/>
    </row>
    <row r="2970" spans="1:10">
      <c r="A2970" s="164">
        <v>29697</v>
      </c>
      <c r="B2970" s="154">
        <v>2.31311</v>
      </c>
      <c r="C2970" s="154">
        <v>4.2919999999999998</v>
      </c>
      <c r="D2970" s="154">
        <v>1.988</v>
      </c>
      <c r="E2970" s="154">
        <v>1.6640000000000001</v>
      </c>
      <c r="F2970" s="154" t="s">
        <v>472</v>
      </c>
      <c r="G2970" s="154">
        <v>0.91249999999999998</v>
      </c>
      <c r="H2970" s="154" t="s">
        <v>472</v>
      </c>
      <c r="I2970" s="154">
        <v>2.399</v>
      </c>
      <c r="J2970" s="154"/>
    </row>
    <row r="2971" spans="1:10">
      <c r="A2971" s="164">
        <v>29698</v>
      </c>
      <c r="B2971" s="154">
        <v>2.3105199999999999</v>
      </c>
      <c r="C2971" s="154">
        <v>4.3014999999999999</v>
      </c>
      <c r="D2971" s="154">
        <v>1.9807000000000001</v>
      </c>
      <c r="E2971" s="154">
        <v>1.6595</v>
      </c>
      <c r="F2971" s="154" t="s">
        <v>472</v>
      </c>
      <c r="G2971" s="154">
        <v>0.91</v>
      </c>
      <c r="H2971" s="154" t="s">
        <v>472</v>
      </c>
      <c r="I2971" s="154">
        <v>2.3895499999999998</v>
      </c>
      <c r="J2971" s="154"/>
    </row>
    <row r="2972" spans="1:10">
      <c r="A2972" s="164">
        <v>29699</v>
      </c>
      <c r="B2972" s="154">
        <v>2.3136900000000002</v>
      </c>
      <c r="C2972" s="154">
        <v>4.3164999999999996</v>
      </c>
      <c r="D2972" s="154">
        <v>1.9769999999999999</v>
      </c>
      <c r="E2972" s="154">
        <v>1.6539999999999999</v>
      </c>
      <c r="F2972" s="154" t="s">
        <v>472</v>
      </c>
      <c r="G2972" s="154">
        <v>0.91700000000000004</v>
      </c>
      <c r="H2972" s="154" t="s">
        <v>472</v>
      </c>
      <c r="I2972" s="154">
        <v>2.3921299999999999</v>
      </c>
      <c r="J2972" s="154"/>
    </row>
    <row r="2973" spans="1:10">
      <c r="A2973" s="164">
        <v>29700</v>
      </c>
      <c r="B2973" s="154">
        <v>2.3148599999999999</v>
      </c>
      <c r="C2973" s="154">
        <v>4.3019999999999996</v>
      </c>
      <c r="D2973" s="154">
        <v>1.9849999999999999</v>
      </c>
      <c r="E2973" s="154">
        <v>1.6619999999999999</v>
      </c>
      <c r="F2973" s="154" t="s">
        <v>472</v>
      </c>
      <c r="G2973" s="154">
        <v>0.92149999999999999</v>
      </c>
      <c r="H2973" s="154" t="s">
        <v>472</v>
      </c>
      <c r="I2973" s="154">
        <v>2.3962599999999998</v>
      </c>
      <c r="J2973" s="154"/>
    </row>
    <row r="2974" spans="1:10">
      <c r="A2974" s="164">
        <v>29703</v>
      </c>
      <c r="B2974" s="154">
        <v>2.3102800000000001</v>
      </c>
      <c r="C2974" s="154">
        <v>4.2990000000000004</v>
      </c>
      <c r="D2974" s="154">
        <v>1.982</v>
      </c>
      <c r="E2974" s="154">
        <v>1.661</v>
      </c>
      <c r="F2974" s="154" t="s">
        <v>472</v>
      </c>
      <c r="G2974" s="154">
        <v>0.93600000000000005</v>
      </c>
      <c r="H2974" s="154" t="s">
        <v>472</v>
      </c>
      <c r="I2974" s="154">
        <v>2.3951600000000002</v>
      </c>
      <c r="J2974" s="154"/>
    </row>
    <row r="2975" spans="1:10">
      <c r="A2975" s="164">
        <v>29704</v>
      </c>
      <c r="B2975" s="154">
        <v>2.3093300000000001</v>
      </c>
      <c r="C2975" s="154">
        <v>4.2969999999999997</v>
      </c>
      <c r="D2975" s="154">
        <v>1.9923</v>
      </c>
      <c r="E2975" s="154">
        <v>1.6680000000000001</v>
      </c>
      <c r="F2975" s="154" t="s">
        <v>472</v>
      </c>
      <c r="G2975" s="154">
        <v>0.9385</v>
      </c>
      <c r="H2975" s="154" t="s">
        <v>472</v>
      </c>
      <c r="I2975" s="154">
        <v>2.3990200000000002</v>
      </c>
      <c r="J2975" s="154"/>
    </row>
    <row r="2976" spans="1:10">
      <c r="A2976" s="164">
        <v>29705</v>
      </c>
      <c r="B2976" s="154">
        <v>2.3160600000000002</v>
      </c>
      <c r="C2976" s="154">
        <v>4.3040000000000003</v>
      </c>
      <c r="D2976" s="154">
        <v>2.0110000000000001</v>
      </c>
      <c r="E2976" s="154">
        <v>1.6825000000000001</v>
      </c>
      <c r="F2976" s="154" t="s">
        <v>472</v>
      </c>
      <c r="G2976" s="154">
        <v>0.93700000000000006</v>
      </c>
      <c r="H2976" s="154" t="s">
        <v>472</v>
      </c>
      <c r="I2976" s="154">
        <v>2.4173299999999998</v>
      </c>
      <c r="J2976" s="154"/>
    </row>
    <row r="2977" spans="1:10">
      <c r="A2977" s="164">
        <v>29706</v>
      </c>
      <c r="B2977" s="154">
        <v>2.3191000000000002</v>
      </c>
      <c r="C2977" s="154">
        <v>4.327</v>
      </c>
      <c r="D2977" s="154">
        <v>2.0247000000000002</v>
      </c>
      <c r="E2977" s="154">
        <v>1.6905000000000001</v>
      </c>
      <c r="F2977" s="154" t="s">
        <v>472</v>
      </c>
      <c r="G2977" s="154">
        <v>0.94199999999999995</v>
      </c>
      <c r="H2977" s="154" t="s">
        <v>472</v>
      </c>
      <c r="I2977" s="154">
        <v>2.4223300000000001</v>
      </c>
      <c r="J2977" s="154"/>
    </row>
    <row r="2978" spans="1:10">
      <c r="A2978" s="164">
        <v>29707</v>
      </c>
      <c r="B2978" s="154" t="s">
        <v>472</v>
      </c>
      <c r="C2978" s="154" t="s">
        <v>472</v>
      </c>
      <c r="D2978" s="154" t="s">
        <v>472</v>
      </c>
      <c r="E2978" s="154" t="s">
        <v>472</v>
      </c>
      <c r="F2978" s="154" t="s">
        <v>472</v>
      </c>
      <c r="G2978" s="154" t="s">
        <v>472</v>
      </c>
      <c r="H2978" s="154" t="s">
        <v>472</v>
      </c>
      <c r="I2978" s="154" t="s">
        <v>472</v>
      </c>
      <c r="J2978" s="154"/>
    </row>
    <row r="2979" spans="1:10">
      <c r="A2979" s="164">
        <v>29710</v>
      </c>
      <c r="B2979" s="154">
        <v>2.31473</v>
      </c>
      <c r="C2979" s="154">
        <v>4.3235000000000001</v>
      </c>
      <c r="D2979" s="154">
        <v>2.0445000000000002</v>
      </c>
      <c r="E2979" s="154">
        <v>1.702</v>
      </c>
      <c r="F2979" s="154" t="s">
        <v>472</v>
      </c>
      <c r="G2979" s="154">
        <v>0.9375</v>
      </c>
      <c r="H2979" s="154" t="s">
        <v>472</v>
      </c>
      <c r="I2979" s="154">
        <v>2.4318</v>
      </c>
      <c r="J2979" s="154"/>
    </row>
    <row r="2980" spans="1:10">
      <c r="A2980" s="164">
        <v>29711</v>
      </c>
      <c r="B2980" s="154">
        <v>2.3178100000000001</v>
      </c>
      <c r="C2980" s="154">
        <v>4.3719999999999999</v>
      </c>
      <c r="D2980" s="154">
        <v>2.069</v>
      </c>
      <c r="E2980" s="154">
        <v>1.72</v>
      </c>
      <c r="F2980" s="154" t="s">
        <v>472</v>
      </c>
      <c r="G2980" s="154">
        <v>0.94699999999999995</v>
      </c>
      <c r="H2980" s="154" t="s">
        <v>472</v>
      </c>
      <c r="I2980" s="154">
        <v>2.4553199999999999</v>
      </c>
      <c r="J2980" s="154"/>
    </row>
    <row r="2981" spans="1:10">
      <c r="A2981" s="164">
        <v>29712</v>
      </c>
      <c r="B2981" s="154">
        <v>2.31637</v>
      </c>
      <c r="C2981" s="154">
        <v>4.3594999999999997</v>
      </c>
      <c r="D2981" s="154">
        <v>2.0609999999999999</v>
      </c>
      <c r="E2981" s="154">
        <v>1.7189999999999999</v>
      </c>
      <c r="F2981" s="154" t="s">
        <v>472</v>
      </c>
      <c r="G2981" s="154">
        <v>0.94850000000000001</v>
      </c>
      <c r="H2981" s="154" t="s">
        <v>472</v>
      </c>
      <c r="I2981" s="154">
        <v>2.4454799999999999</v>
      </c>
      <c r="J2981" s="154"/>
    </row>
    <row r="2982" spans="1:10">
      <c r="A2982" s="164">
        <v>29713</v>
      </c>
      <c r="B2982" s="154">
        <v>2.3217099999999999</v>
      </c>
      <c r="C2982" s="154">
        <v>4.3609999999999998</v>
      </c>
      <c r="D2982" s="154">
        <v>2.0667</v>
      </c>
      <c r="E2982" s="154">
        <v>1.72</v>
      </c>
      <c r="F2982" s="154" t="s">
        <v>472</v>
      </c>
      <c r="G2982" s="154">
        <v>0.95099999999999996</v>
      </c>
      <c r="H2982" s="154" t="s">
        <v>472</v>
      </c>
      <c r="I2982" s="154">
        <v>2.4532400000000001</v>
      </c>
      <c r="J2982" s="154"/>
    </row>
    <row r="2983" spans="1:10">
      <c r="A2983" s="164">
        <v>29714</v>
      </c>
      <c r="B2983" s="154">
        <v>2.3150399999999998</v>
      </c>
      <c r="C2983" s="154">
        <v>4.3579999999999997</v>
      </c>
      <c r="D2983" s="154">
        <v>2.0674999999999999</v>
      </c>
      <c r="E2983" s="154">
        <v>1.7250000000000001</v>
      </c>
      <c r="F2983" s="154" t="s">
        <v>472</v>
      </c>
      <c r="G2983" s="154">
        <v>0.94699999999999995</v>
      </c>
      <c r="H2983" s="154" t="s">
        <v>472</v>
      </c>
      <c r="I2983" s="154">
        <v>2.4428800000000002</v>
      </c>
      <c r="J2983" s="154"/>
    </row>
    <row r="2984" spans="1:10">
      <c r="A2984" s="164">
        <v>29717</v>
      </c>
      <c r="B2984" s="154">
        <v>2.3071700000000002</v>
      </c>
      <c r="C2984" s="154">
        <v>4.3685</v>
      </c>
      <c r="D2984" s="154">
        <v>2.069</v>
      </c>
      <c r="E2984" s="154">
        <v>1.7235</v>
      </c>
      <c r="F2984" s="154" t="s">
        <v>472</v>
      </c>
      <c r="G2984" s="154">
        <v>0.95</v>
      </c>
      <c r="H2984" s="154" t="s">
        <v>472</v>
      </c>
      <c r="I2984" s="154">
        <v>2.4491800000000001</v>
      </c>
      <c r="J2984" s="154"/>
    </row>
    <row r="2985" spans="1:10">
      <c r="A2985" s="164">
        <v>29718</v>
      </c>
      <c r="B2985" s="154">
        <v>2.29121</v>
      </c>
      <c r="C2985" s="154">
        <v>4.3125</v>
      </c>
      <c r="D2985" s="154">
        <v>2.0579999999999998</v>
      </c>
      <c r="E2985" s="154">
        <v>1.712</v>
      </c>
      <c r="F2985" s="154" t="s">
        <v>472</v>
      </c>
      <c r="G2985" s="154">
        <v>0.94199999999999995</v>
      </c>
      <c r="H2985" s="154" t="s">
        <v>472</v>
      </c>
      <c r="I2985" s="154">
        <v>2.4336799999999998</v>
      </c>
      <c r="J2985" s="154"/>
    </row>
    <row r="2986" spans="1:10">
      <c r="A2986" s="164">
        <v>29719</v>
      </c>
      <c r="B2986" s="154">
        <v>2.29169</v>
      </c>
      <c r="C2986" s="154">
        <v>4.3239999999999998</v>
      </c>
      <c r="D2986" s="154">
        <v>2.0615000000000001</v>
      </c>
      <c r="E2986" s="154">
        <v>1.7185000000000001</v>
      </c>
      <c r="F2986" s="154" t="s">
        <v>472</v>
      </c>
      <c r="G2986" s="154">
        <v>0.9405</v>
      </c>
      <c r="H2986" s="154" t="s">
        <v>472</v>
      </c>
      <c r="I2986" s="154">
        <v>2.43866</v>
      </c>
      <c r="J2986" s="154"/>
    </row>
    <row r="2987" spans="1:10">
      <c r="A2987" s="164">
        <v>29720</v>
      </c>
      <c r="B2987" s="154">
        <v>2.2894100000000002</v>
      </c>
      <c r="C2987" s="154">
        <v>4.3049999999999997</v>
      </c>
      <c r="D2987" s="154">
        <v>2.0819999999999999</v>
      </c>
      <c r="E2987" s="154">
        <v>1.73</v>
      </c>
      <c r="F2987" s="154" t="s">
        <v>472</v>
      </c>
      <c r="G2987" s="154">
        <v>0.9365</v>
      </c>
      <c r="H2987" s="154" t="s">
        <v>472</v>
      </c>
      <c r="I2987" s="154">
        <v>2.4431400000000001</v>
      </c>
      <c r="J2987" s="154"/>
    </row>
    <row r="2988" spans="1:10">
      <c r="A2988" s="164">
        <v>29721</v>
      </c>
      <c r="B2988" s="154">
        <v>2.27712</v>
      </c>
      <c r="C2988" s="154">
        <v>4.2874999999999996</v>
      </c>
      <c r="D2988" s="154">
        <v>2.0655000000000001</v>
      </c>
      <c r="E2988" s="154">
        <v>1.72</v>
      </c>
      <c r="F2988" s="154" t="s">
        <v>472</v>
      </c>
      <c r="G2988" s="154">
        <v>0.92949999999999999</v>
      </c>
      <c r="H2988" s="154" t="s">
        <v>472</v>
      </c>
      <c r="I2988" s="154">
        <v>2.4235099999999998</v>
      </c>
      <c r="J2988" s="154"/>
    </row>
    <row r="2989" spans="1:10">
      <c r="A2989" s="164">
        <v>29724</v>
      </c>
      <c r="B2989" s="154">
        <v>2.2629899999999998</v>
      </c>
      <c r="C2989" s="154">
        <v>4.2880000000000003</v>
      </c>
      <c r="D2989" s="154">
        <v>2.0525000000000002</v>
      </c>
      <c r="E2989" s="154">
        <v>1.7109999999999999</v>
      </c>
      <c r="F2989" s="154" t="s">
        <v>472</v>
      </c>
      <c r="G2989" s="154">
        <v>0.92649999999999999</v>
      </c>
      <c r="H2989" s="154" t="s">
        <v>472</v>
      </c>
      <c r="I2989" s="154">
        <v>2.40387</v>
      </c>
      <c r="J2989" s="154"/>
    </row>
    <row r="2990" spans="1:10">
      <c r="A2990" s="164">
        <v>29725</v>
      </c>
      <c r="B2990" s="154">
        <v>2.2572999999999999</v>
      </c>
      <c r="C2990" s="154">
        <v>4.2675000000000001</v>
      </c>
      <c r="D2990" s="154">
        <v>2.0365000000000002</v>
      </c>
      <c r="E2990" s="154">
        <v>1.6995</v>
      </c>
      <c r="F2990" s="154" t="s">
        <v>472</v>
      </c>
      <c r="G2990" s="154">
        <v>0.92649999999999999</v>
      </c>
      <c r="H2990" s="154" t="s">
        <v>472</v>
      </c>
      <c r="I2990" s="154">
        <v>2.40381</v>
      </c>
      <c r="J2990" s="154"/>
    </row>
    <row r="2991" spans="1:10">
      <c r="A2991" s="164">
        <v>29726</v>
      </c>
      <c r="B2991" s="154" t="s">
        <v>472</v>
      </c>
      <c r="C2991" s="154">
        <v>4.2569999999999997</v>
      </c>
      <c r="D2991" s="154">
        <v>2.0510000000000002</v>
      </c>
      <c r="E2991" s="154">
        <v>1.7090000000000001</v>
      </c>
      <c r="F2991" s="154" t="s">
        <v>472</v>
      </c>
      <c r="G2991" s="154">
        <v>0.92549999999999999</v>
      </c>
      <c r="H2991" s="154" t="s">
        <v>472</v>
      </c>
      <c r="I2991" s="154">
        <v>2.4003700000000001</v>
      </c>
      <c r="J2991" s="154"/>
    </row>
    <row r="2992" spans="1:10">
      <c r="A2992" s="164">
        <v>29727</v>
      </c>
      <c r="B2992" s="154">
        <v>2.2648999999999999</v>
      </c>
      <c r="C2992" s="154">
        <v>4.2720000000000002</v>
      </c>
      <c r="D2992" s="154">
        <v>2.044</v>
      </c>
      <c r="E2992" s="154">
        <v>1.7015</v>
      </c>
      <c r="F2992" s="154" t="s">
        <v>472</v>
      </c>
      <c r="G2992" s="154">
        <v>0.92649999999999999</v>
      </c>
      <c r="H2992" s="154" t="s">
        <v>472</v>
      </c>
      <c r="I2992" s="154">
        <v>2.4128400000000001</v>
      </c>
      <c r="J2992" s="154"/>
    </row>
    <row r="2993" spans="1:10">
      <c r="A2993" s="164">
        <v>29728</v>
      </c>
      <c r="B2993" s="154">
        <v>2.2614299999999998</v>
      </c>
      <c r="C2993" s="154">
        <v>4.2699999999999996</v>
      </c>
      <c r="D2993" s="154">
        <v>2.0590000000000002</v>
      </c>
      <c r="E2993" s="154">
        <v>1.714</v>
      </c>
      <c r="F2993" s="154" t="s">
        <v>472</v>
      </c>
      <c r="G2993" s="154">
        <v>0.92849999999999999</v>
      </c>
      <c r="H2993" s="154" t="s">
        <v>472</v>
      </c>
      <c r="I2993" s="154">
        <v>2.4258799999999998</v>
      </c>
      <c r="J2993" s="154"/>
    </row>
    <row r="2994" spans="1:10">
      <c r="A2994" s="164">
        <v>29731</v>
      </c>
      <c r="B2994" s="154" t="s">
        <v>472</v>
      </c>
      <c r="C2994" s="154">
        <v>4.2785000000000002</v>
      </c>
      <c r="D2994" s="154">
        <v>2.0609999999999999</v>
      </c>
      <c r="E2994" s="154">
        <v>1.718</v>
      </c>
      <c r="F2994" s="154" t="s">
        <v>472</v>
      </c>
      <c r="G2994" s="154">
        <v>0.92600000000000005</v>
      </c>
      <c r="H2994" s="154" t="s">
        <v>472</v>
      </c>
      <c r="I2994" s="154">
        <v>2.4197000000000002</v>
      </c>
      <c r="J2994" s="154"/>
    </row>
    <row r="2995" spans="1:10">
      <c r="A2995" s="164">
        <v>29732</v>
      </c>
      <c r="B2995" s="154">
        <v>2.2653499999999998</v>
      </c>
      <c r="C2995" s="154">
        <v>4.3034999999999997</v>
      </c>
      <c r="D2995" s="154">
        <v>2.077</v>
      </c>
      <c r="E2995" s="154">
        <v>1.7284999999999999</v>
      </c>
      <c r="F2995" s="154" t="s">
        <v>472</v>
      </c>
      <c r="G2995" s="154">
        <v>0.92849999999999999</v>
      </c>
      <c r="H2995" s="154" t="s">
        <v>472</v>
      </c>
      <c r="I2995" s="154">
        <v>2.4275199999999999</v>
      </c>
      <c r="J2995" s="154"/>
    </row>
    <row r="2996" spans="1:10">
      <c r="A2996" s="164">
        <v>29733</v>
      </c>
      <c r="B2996" s="154">
        <v>2.2693300000000001</v>
      </c>
      <c r="C2996" s="154">
        <v>4.2984999999999998</v>
      </c>
      <c r="D2996" s="154">
        <v>2.0834999999999999</v>
      </c>
      <c r="E2996" s="154">
        <v>1.7349999999999999</v>
      </c>
      <c r="F2996" s="154" t="s">
        <v>472</v>
      </c>
      <c r="G2996" s="154">
        <v>0.92700000000000005</v>
      </c>
      <c r="H2996" s="154" t="s">
        <v>472</v>
      </c>
      <c r="I2996" s="154">
        <v>2.43113</v>
      </c>
      <c r="J2996" s="154"/>
    </row>
    <row r="2997" spans="1:10">
      <c r="A2997" s="164">
        <v>29734</v>
      </c>
      <c r="B2997" s="154" t="s">
        <v>472</v>
      </c>
      <c r="C2997" s="154" t="s">
        <v>472</v>
      </c>
      <c r="D2997" s="154" t="s">
        <v>472</v>
      </c>
      <c r="E2997" s="154" t="s">
        <v>472</v>
      </c>
      <c r="F2997" s="154" t="s">
        <v>472</v>
      </c>
      <c r="G2997" s="154" t="s">
        <v>472</v>
      </c>
      <c r="H2997" s="154" t="s">
        <v>472</v>
      </c>
      <c r="I2997" s="154" t="s">
        <v>472</v>
      </c>
      <c r="J2997" s="154"/>
    </row>
    <row r="2998" spans="1:10">
      <c r="A2998" s="164">
        <v>29735</v>
      </c>
      <c r="B2998" s="154">
        <v>2.2658499999999999</v>
      </c>
      <c r="C2998" s="154">
        <v>4.2824999999999998</v>
      </c>
      <c r="D2998" s="154">
        <v>2.0649999999999999</v>
      </c>
      <c r="E2998" s="154">
        <v>1.7189999999999999</v>
      </c>
      <c r="F2998" s="154" t="s">
        <v>472</v>
      </c>
      <c r="G2998" s="154">
        <v>0.92300000000000004</v>
      </c>
      <c r="H2998" s="154" t="s">
        <v>472</v>
      </c>
      <c r="I2998" s="154">
        <v>2.4251399999999999</v>
      </c>
      <c r="J2998" s="154"/>
    </row>
    <row r="2999" spans="1:10">
      <c r="A2999" s="164">
        <v>29738</v>
      </c>
      <c r="B2999" s="154">
        <v>2.2623099999999998</v>
      </c>
      <c r="C2999" s="154">
        <v>4.2874999999999996</v>
      </c>
      <c r="D2999" s="154">
        <v>2.0655000000000001</v>
      </c>
      <c r="E2999" s="154">
        <v>1.7185000000000001</v>
      </c>
      <c r="F2999" s="154" t="s">
        <v>472</v>
      </c>
      <c r="G2999" s="154">
        <v>0.93300000000000005</v>
      </c>
      <c r="H2999" s="154" t="s">
        <v>472</v>
      </c>
      <c r="I2999" s="154">
        <v>2.4250500000000001</v>
      </c>
      <c r="J2999" s="154"/>
    </row>
    <row r="3000" spans="1:10">
      <c r="A3000" s="164">
        <v>29739</v>
      </c>
      <c r="B3000" s="154">
        <v>2.25346</v>
      </c>
      <c r="C3000" s="154">
        <v>4.2805</v>
      </c>
      <c r="D3000" s="154">
        <v>2.0939999999999999</v>
      </c>
      <c r="E3000" s="154">
        <v>1.734</v>
      </c>
      <c r="F3000" s="154" t="s">
        <v>472</v>
      </c>
      <c r="G3000" s="154">
        <v>0.9375</v>
      </c>
      <c r="H3000" s="154" t="s">
        <v>472</v>
      </c>
      <c r="I3000" s="154">
        <v>2.43268</v>
      </c>
      <c r="J3000" s="154"/>
    </row>
    <row r="3001" spans="1:10">
      <c r="A3001" s="164">
        <v>29740</v>
      </c>
      <c r="B3001" s="154">
        <v>2.2501899999999999</v>
      </c>
      <c r="C3001" s="154">
        <v>4.226</v>
      </c>
      <c r="D3001" s="154">
        <v>2.0855000000000001</v>
      </c>
      <c r="E3001" s="154">
        <v>1.73</v>
      </c>
      <c r="F3001" s="154" t="s">
        <v>472</v>
      </c>
      <c r="G3001" s="154">
        <v>0.93200000000000005</v>
      </c>
      <c r="H3001" s="154" t="s">
        <v>472</v>
      </c>
      <c r="I3001" s="154">
        <v>2.4277299999999999</v>
      </c>
      <c r="J3001" s="154"/>
    </row>
    <row r="3002" spans="1:10">
      <c r="A3002" s="164">
        <v>29741</v>
      </c>
      <c r="B3002" s="154">
        <v>2.24918</v>
      </c>
      <c r="C3002" s="154">
        <v>4.1479999999999997</v>
      </c>
      <c r="D3002" s="154">
        <v>2.117</v>
      </c>
      <c r="E3002" s="154">
        <v>1.7495000000000001</v>
      </c>
      <c r="F3002" s="154" t="s">
        <v>472</v>
      </c>
      <c r="G3002" s="154">
        <v>0.94020000000000004</v>
      </c>
      <c r="H3002" s="154" t="s">
        <v>472</v>
      </c>
      <c r="I3002" s="154">
        <v>2.44543</v>
      </c>
      <c r="J3002" s="154"/>
    </row>
    <row r="3003" spans="1:10">
      <c r="A3003" s="164">
        <v>29742</v>
      </c>
      <c r="B3003" s="154">
        <v>2.2378399999999998</v>
      </c>
      <c r="C3003" s="154">
        <v>4.1550000000000002</v>
      </c>
      <c r="D3003" s="154">
        <v>2.1444999999999999</v>
      </c>
      <c r="E3003" s="154">
        <v>1.7730000000000001</v>
      </c>
      <c r="F3003" s="154" t="s">
        <v>472</v>
      </c>
      <c r="G3003" s="154">
        <v>0.9425</v>
      </c>
      <c r="H3003" s="154" t="s">
        <v>472</v>
      </c>
      <c r="I3003" s="154">
        <v>2.45445</v>
      </c>
      <c r="J3003" s="154"/>
    </row>
    <row r="3004" spans="1:10">
      <c r="A3004" s="164">
        <v>29745</v>
      </c>
      <c r="B3004" s="154" t="s">
        <v>472</v>
      </c>
      <c r="C3004" s="154" t="s">
        <v>472</v>
      </c>
      <c r="D3004" s="154" t="s">
        <v>472</v>
      </c>
      <c r="E3004" s="154" t="s">
        <v>472</v>
      </c>
      <c r="F3004" s="154" t="s">
        <v>472</v>
      </c>
      <c r="G3004" s="154" t="s">
        <v>472</v>
      </c>
      <c r="H3004" s="154" t="s">
        <v>472</v>
      </c>
      <c r="I3004" s="154" t="s">
        <v>472</v>
      </c>
      <c r="J3004" s="154"/>
    </row>
    <row r="3005" spans="1:10">
      <c r="A3005" s="164">
        <v>29746</v>
      </c>
      <c r="B3005" s="154">
        <v>2.2260800000000001</v>
      </c>
      <c r="C3005" s="154">
        <v>4.1360000000000001</v>
      </c>
      <c r="D3005" s="154">
        <v>2.1355</v>
      </c>
      <c r="E3005" s="154">
        <v>1.7705</v>
      </c>
      <c r="F3005" s="154" t="s">
        <v>472</v>
      </c>
      <c r="G3005" s="154">
        <v>0.93300000000000005</v>
      </c>
      <c r="H3005" s="154" t="s">
        <v>472</v>
      </c>
      <c r="I3005" s="154">
        <v>2.4277799999999998</v>
      </c>
      <c r="J3005" s="154"/>
    </row>
    <row r="3006" spans="1:10">
      <c r="A3006" s="164">
        <v>29747</v>
      </c>
      <c r="B3006" s="154">
        <v>2.226</v>
      </c>
      <c r="C3006" s="154">
        <v>4.0925000000000002</v>
      </c>
      <c r="D3006" s="154">
        <v>2.0840000000000001</v>
      </c>
      <c r="E3006" s="154">
        <v>1.7349999999999999</v>
      </c>
      <c r="F3006" s="154" t="s">
        <v>472</v>
      </c>
      <c r="G3006" s="154">
        <v>0.91949999999999998</v>
      </c>
      <c r="H3006" s="154" t="s">
        <v>472</v>
      </c>
      <c r="I3006" s="154">
        <v>2.41099</v>
      </c>
      <c r="J3006" s="154"/>
    </row>
    <row r="3007" spans="1:10">
      <c r="A3007" s="164">
        <v>29748</v>
      </c>
      <c r="B3007" s="154">
        <v>2.22864</v>
      </c>
      <c r="C3007" s="154">
        <v>4.1044999999999998</v>
      </c>
      <c r="D3007" s="154">
        <v>2.1065</v>
      </c>
      <c r="E3007" s="154">
        <v>1.7450000000000001</v>
      </c>
      <c r="F3007" s="154" t="s">
        <v>472</v>
      </c>
      <c r="G3007" s="154">
        <v>0.9335</v>
      </c>
      <c r="H3007" s="154" t="s">
        <v>472</v>
      </c>
      <c r="I3007" s="154">
        <v>2.4319600000000001</v>
      </c>
      <c r="J3007" s="154"/>
    </row>
    <row r="3008" spans="1:10">
      <c r="A3008" s="164">
        <v>29749</v>
      </c>
      <c r="B3008" s="154">
        <v>2.2188699999999999</v>
      </c>
      <c r="C3008" s="154">
        <v>4.1079999999999997</v>
      </c>
      <c r="D3008" s="154">
        <v>2.1055000000000001</v>
      </c>
      <c r="E3008" s="154">
        <v>1.748</v>
      </c>
      <c r="F3008" s="154" t="s">
        <v>472</v>
      </c>
      <c r="G3008" s="154">
        <v>0.93700000000000006</v>
      </c>
      <c r="H3008" s="154" t="s">
        <v>472</v>
      </c>
      <c r="I3008" s="154">
        <v>2.4237899999999999</v>
      </c>
      <c r="J3008" s="154"/>
    </row>
    <row r="3009" spans="1:10">
      <c r="A3009" s="164">
        <v>29752</v>
      </c>
      <c r="B3009" s="154">
        <v>2.2002600000000001</v>
      </c>
      <c r="C3009" s="154">
        <v>4.0875000000000004</v>
      </c>
      <c r="D3009" s="154">
        <v>2.0674999999999999</v>
      </c>
      <c r="E3009" s="154">
        <v>1.7185000000000001</v>
      </c>
      <c r="F3009" s="154" t="s">
        <v>472</v>
      </c>
      <c r="G3009" s="154">
        <v>0.9335</v>
      </c>
      <c r="H3009" s="154" t="s">
        <v>472</v>
      </c>
      <c r="I3009" s="154">
        <v>2.3944100000000001</v>
      </c>
      <c r="J3009" s="154"/>
    </row>
    <row r="3010" spans="1:10">
      <c r="A3010" s="164">
        <v>29753</v>
      </c>
      <c r="B3010" s="154">
        <v>2.2101299999999999</v>
      </c>
      <c r="C3010" s="154">
        <v>4.0795000000000003</v>
      </c>
      <c r="D3010" s="154">
        <v>2.0430000000000001</v>
      </c>
      <c r="E3010" s="154">
        <v>1.6985000000000001</v>
      </c>
      <c r="F3010" s="154" t="s">
        <v>472</v>
      </c>
      <c r="G3010" s="154">
        <v>0.92849999999999999</v>
      </c>
      <c r="H3010" s="154" t="s">
        <v>472</v>
      </c>
      <c r="I3010" s="154">
        <v>2.38415</v>
      </c>
      <c r="J3010" s="154"/>
    </row>
    <row r="3011" spans="1:10">
      <c r="A3011" s="164">
        <v>29754</v>
      </c>
      <c r="B3011" s="154">
        <v>2.2079900000000001</v>
      </c>
      <c r="C3011" s="154">
        <v>4.0804999999999998</v>
      </c>
      <c r="D3011" s="154">
        <v>2.0392999999999999</v>
      </c>
      <c r="E3011" s="154">
        <v>1.6955</v>
      </c>
      <c r="F3011" s="154" t="s">
        <v>472</v>
      </c>
      <c r="G3011" s="154">
        <v>0.92449999999999999</v>
      </c>
      <c r="H3011" s="154" t="s">
        <v>472</v>
      </c>
      <c r="I3011" s="154">
        <v>2.3797600000000001</v>
      </c>
      <c r="J3011" s="154"/>
    </row>
    <row r="3012" spans="1:10">
      <c r="A3012" s="164">
        <v>29755</v>
      </c>
      <c r="B3012" s="154">
        <v>2.20844</v>
      </c>
      <c r="C3012" s="154">
        <v>4.0919999999999996</v>
      </c>
      <c r="D3012" s="154">
        <v>2.0605000000000002</v>
      </c>
      <c r="E3012" s="154">
        <v>1.708</v>
      </c>
      <c r="F3012" s="154" t="s">
        <v>472</v>
      </c>
      <c r="G3012" s="154">
        <v>0.92949999999999999</v>
      </c>
      <c r="H3012" s="154" t="s">
        <v>472</v>
      </c>
      <c r="I3012" s="154">
        <v>2.3924799999999999</v>
      </c>
      <c r="J3012" s="154"/>
    </row>
    <row r="3013" spans="1:10">
      <c r="A3013" s="164">
        <v>29756</v>
      </c>
      <c r="B3013" s="154">
        <v>2.2017600000000002</v>
      </c>
      <c r="C3013" s="154">
        <v>4.0785</v>
      </c>
      <c r="D3013" s="154">
        <v>2.0775000000000001</v>
      </c>
      <c r="E3013" s="154">
        <v>1.722</v>
      </c>
      <c r="F3013" s="154" t="s">
        <v>472</v>
      </c>
      <c r="G3013" s="154">
        <v>0.92800000000000005</v>
      </c>
      <c r="H3013" s="154" t="s">
        <v>472</v>
      </c>
      <c r="I3013" s="154">
        <v>2.3992100000000001</v>
      </c>
      <c r="J3013" s="154"/>
    </row>
    <row r="3014" spans="1:10">
      <c r="A3014" s="164">
        <v>29759</v>
      </c>
      <c r="B3014" s="154">
        <v>2.1976599999999999</v>
      </c>
      <c r="C3014" s="154">
        <v>4.0830000000000002</v>
      </c>
      <c r="D3014" s="154">
        <v>2.0565000000000002</v>
      </c>
      <c r="E3014" s="154">
        <v>1.7084999999999999</v>
      </c>
      <c r="F3014" s="154" t="s">
        <v>472</v>
      </c>
      <c r="G3014" s="154">
        <v>0.92449999999999999</v>
      </c>
      <c r="H3014" s="154" t="s">
        <v>472</v>
      </c>
      <c r="I3014" s="154">
        <v>2.3832800000000001</v>
      </c>
      <c r="J3014" s="154"/>
    </row>
    <row r="3015" spans="1:10">
      <c r="A3015" s="164">
        <v>29760</v>
      </c>
      <c r="B3015" s="154">
        <v>2.1875399999999998</v>
      </c>
      <c r="C3015" s="154">
        <v>4.0890000000000004</v>
      </c>
      <c r="D3015" s="154">
        <v>2.0405000000000002</v>
      </c>
      <c r="E3015" s="154">
        <v>1.7</v>
      </c>
      <c r="F3015" s="154" t="s">
        <v>472</v>
      </c>
      <c r="G3015" s="154">
        <v>0.92</v>
      </c>
      <c r="H3015" s="154" t="s">
        <v>472</v>
      </c>
      <c r="I3015" s="154">
        <v>2.3719399999999999</v>
      </c>
      <c r="J3015" s="154"/>
    </row>
    <row r="3016" spans="1:10">
      <c r="A3016" s="164">
        <v>29761</v>
      </c>
      <c r="B3016" s="154">
        <v>2.1620499999999998</v>
      </c>
      <c r="C3016" s="154">
        <v>4.0220000000000002</v>
      </c>
      <c r="D3016" s="154">
        <v>2.02</v>
      </c>
      <c r="E3016" s="154">
        <v>1.6850000000000001</v>
      </c>
      <c r="F3016" s="154" t="s">
        <v>472</v>
      </c>
      <c r="G3016" s="154">
        <v>0.90700000000000003</v>
      </c>
      <c r="H3016" s="154" t="s">
        <v>472</v>
      </c>
      <c r="I3016" s="154">
        <v>2.3455300000000001</v>
      </c>
      <c r="J3016" s="154"/>
    </row>
    <row r="3017" spans="1:10">
      <c r="A3017" s="164">
        <v>29762</v>
      </c>
      <c r="B3017" s="154" t="s">
        <v>472</v>
      </c>
      <c r="C3017" s="154">
        <v>4</v>
      </c>
      <c r="D3017" s="154">
        <v>2.0339999999999998</v>
      </c>
      <c r="E3017" s="154">
        <v>1.6924999999999999</v>
      </c>
      <c r="F3017" s="154" t="s">
        <v>472</v>
      </c>
      <c r="G3017" s="154">
        <v>0.90649999999999997</v>
      </c>
      <c r="H3017" s="154" t="s">
        <v>472</v>
      </c>
      <c r="I3017" s="154">
        <v>2.3481700000000001</v>
      </c>
      <c r="J3017" s="154"/>
    </row>
    <row r="3018" spans="1:10">
      <c r="A3018" s="164">
        <v>29763</v>
      </c>
      <c r="B3018" s="154">
        <v>2.14682</v>
      </c>
      <c r="C3018" s="154">
        <v>3.9595000000000002</v>
      </c>
      <c r="D3018" s="154">
        <v>2.0390000000000001</v>
      </c>
      <c r="E3018" s="154">
        <v>1.696</v>
      </c>
      <c r="F3018" s="154" t="s">
        <v>472</v>
      </c>
      <c r="G3018" s="154">
        <v>0.90349999999999997</v>
      </c>
      <c r="H3018" s="154" t="s">
        <v>472</v>
      </c>
      <c r="I3018" s="154">
        <v>2.3465199999999999</v>
      </c>
      <c r="J3018" s="154"/>
    </row>
    <row r="3019" spans="1:10">
      <c r="A3019" s="164">
        <v>29766</v>
      </c>
      <c r="B3019" s="154">
        <v>2.1472600000000002</v>
      </c>
      <c r="C3019" s="154">
        <v>3.9544999999999999</v>
      </c>
      <c r="D3019" s="154">
        <v>2.024</v>
      </c>
      <c r="E3019" s="154">
        <v>1.6859999999999999</v>
      </c>
      <c r="F3019" s="154" t="s">
        <v>472</v>
      </c>
      <c r="G3019" s="154">
        <v>0.9</v>
      </c>
      <c r="H3019" s="154" t="s">
        <v>472</v>
      </c>
      <c r="I3019" s="154">
        <v>2.3358099999999999</v>
      </c>
      <c r="J3019" s="154"/>
    </row>
    <row r="3020" spans="1:10">
      <c r="A3020" s="164">
        <v>29767</v>
      </c>
      <c r="B3020" s="154" t="s">
        <v>472</v>
      </c>
      <c r="C3020" s="154">
        <v>3.9495</v>
      </c>
      <c r="D3020" s="154">
        <v>2.0297999999999998</v>
      </c>
      <c r="E3020" s="154">
        <v>1.6909999999999998</v>
      </c>
      <c r="F3020" s="154" t="s">
        <v>472</v>
      </c>
      <c r="G3020" s="154">
        <v>0.89800000000000002</v>
      </c>
      <c r="H3020" s="154" t="s">
        <v>472</v>
      </c>
      <c r="I3020" s="154">
        <v>2.3368700000000002</v>
      </c>
      <c r="J3020" s="154"/>
    </row>
    <row r="3021" spans="1:10">
      <c r="A3021" s="164">
        <v>29768</v>
      </c>
      <c r="B3021" s="154">
        <v>2.1604200000000002</v>
      </c>
      <c r="C3021" s="154">
        <v>3.9424999999999999</v>
      </c>
      <c r="D3021" s="154">
        <v>2.0533000000000001</v>
      </c>
      <c r="E3021" s="154">
        <v>1.7095</v>
      </c>
      <c r="F3021" s="154" t="s">
        <v>472</v>
      </c>
      <c r="G3021" s="154">
        <v>0.90149999999999997</v>
      </c>
      <c r="H3021" s="154" t="s">
        <v>472</v>
      </c>
      <c r="I3021" s="154">
        <v>2.35832</v>
      </c>
      <c r="J3021" s="154"/>
    </row>
    <row r="3022" spans="1:10">
      <c r="A3022" s="164">
        <v>29769</v>
      </c>
      <c r="B3022" s="154">
        <v>2.1666400000000001</v>
      </c>
      <c r="C3022" s="154">
        <v>3.9135</v>
      </c>
      <c r="D3022" s="154">
        <v>2.0739999999999998</v>
      </c>
      <c r="E3022" s="154">
        <v>1.7235</v>
      </c>
      <c r="F3022" s="154" t="s">
        <v>472</v>
      </c>
      <c r="G3022" s="154">
        <v>0.91149999999999998</v>
      </c>
      <c r="H3022" s="154" t="s">
        <v>472</v>
      </c>
      <c r="I3022" s="154">
        <v>2.3739300000000001</v>
      </c>
      <c r="J3022" s="154"/>
    </row>
    <row r="3023" spans="1:10">
      <c r="A3023" s="164">
        <v>29770</v>
      </c>
      <c r="B3023" s="154">
        <v>2.16588</v>
      </c>
      <c r="C3023" s="154">
        <v>3.9224999999999999</v>
      </c>
      <c r="D3023" s="154">
        <v>2.0699999999999998</v>
      </c>
      <c r="E3023" s="154">
        <v>1.7215</v>
      </c>
      <c r="F3023" s="154" t="s">
        <v>472</v>
      </c>
      <c r="G3023" s="154">
        <v>0.91200000000000003</v>
      </c>
      <c r="H3023" s="154" t="s">
        <v>472</v>
      </c>
      <c r="I3023" s="154">
        <v>2.36605</v>
      </c>
      <c r="J3023" s="154"/>
    </row>
    <row r="3024" spans="1:10">
      <c r="A3024" s="164">
        <v>29773</v>
      </c>
      <c r="B3024" s="154">
        <v>2.1570900000000002</v>
      </c>
      <c r="C3024" s="154">
        <v>3.956</v>
      </c>
      <c r="D3024" s="154">
        <v>2.0910000000000002</v>
      </c>
      <c r="E3024" s="154">
        <v>1.74</v>
      </c>
      <c r="F3024" s="154" t="s">
        <v>472</v>
      </c>
      <c r="G3024" s="154">
        <v>0.90749999999999997</v>
      </c>
      <c r="H3024" s="154" t="s">
        <v>472</v>
      </c>
      <c r="I3024" s="154">
        <v>2.37662</v>
      </c>
      <c r="J3024" s="154"/>
    </row>
    <row r="3025" spans="1:10">
      <c r="A3025" s="164">
        <v>29774</v>
      </c>
      <c r="B3025" s="154">
        <v>2.1648999999999998</v>
      </c>
      <c r="C3025" s="154">
        <v>3.996</v>
      </c>
      <c r="D3025" s="154">
        <v>2.0834999999999999</v>
      </c>
      <c r="E3025" s="154">
        <v>1.7335</v>
      </c>
      <c r="F3025" s="154" t="s">
        <v>472</v>
      </c>
      <c r="G3025" s="154">
        <v>0.91</v>
      </c>
      <c r="H3025" s="154" t="s">
        <v>472</v>
      </c>
      <c r="I3025" s="154">
        <v>2.38063</v>
      </c>
      <c r="J3025" s="154"/>
    </row>
    <row r="3026" spans="1:10">
      <c r="A3026" s="164">
        <v>29775</v>
      </c>
      <c r="B3026" s="154">
        <v>2.1658900000000001</v>
      </c>
      <c r="C3026" s="154">
        <v>3.9874999999999998</v>
      </c>
      <c r="D3026" s="154">
        <v>2.1065</v>
      </c>
      <c r="E3026" s="154">
        <v>1.7509999999999999</v>
      </c>
      <c r="F3026" s="154" t="s">
        <v>472</v>
      </c>
      <c r="G3026" s="154">
        <v>0.91700000000000004</v>
      </c>
      <c r="H3026" s="154" t="s">
        <v>472</v>
      </c>
      <c r="I3026" s="154">
        <v>2.3940100000000002</v>
      </c>
      <c r="J3026" s="154"/>
    </row>
    <row r="3027" spans="1:10">
      <c r="A3027" s="164">
        <v>29776</v>
      </c>
      <c r="B3027" s="154">
        <v>2.1554099999999998</v>
      </c>
      <c r="C3027" s="154">
        <v>3.972</v>
      </c>
      <c r="D3027" s="154">
        <v>2.1055000000000001</v>
      </c>
      <c r="E3027" s="154">
        <v>1.7465000000000002</v>
      </c>
      <c r="F3027" s="154" t="s">
        <v>472</v>
      </c>
      <c r="G3027" s="154">
        <v>0.91900000000000004</v>
      </c>
      <c r="H3027" s="154" t="s">
        <v>472</v>
      </c>
      <c r="I3027" s="154">
        <v>2.3902299999999999</v>
      </c>
      <c r="J3027" s="154"/>
    </row>
    <row r="3028" spans="1:10">
      <c r="A3028" s="164">
        <v>29777</v>
      </c>
      <c r="B3028" s="154">
        <v>2.14988</v>
      </c>
      <c r="C3028" s="154">
        <v>3.9515000000000002</v>
      </c>
      <c r="D3028" s="154">
        <v>2.0844999999999998</v>
      </c>
      <c r="E3028" s="154">
        <v>1.73</v>
      </c>
      <c r="F3028" s="154" t="s">
        <v>472</v>
      </c>
      <c r="G3028" s="154">
        <v>0.91249999999999998</v>
      </c>
      <c r="H3028" s="154" t="s">
        <v>472</v>
      </c>
      <c r="I3028" s="154">
        <v>2.3715000000000002</v>
      </c>
      <c r="J3028" s="154"/>
    </row>
    <row r="3029" spans="1:10">
      <c r="A3029" s="164">
        <v>29780</v>
      </c>
      <c r="B3029" s="154">
        <v>2.1484899999999998</v>
      </c>
      <c r="C3029" s="154">
        <v>3.9184999999999999</v>
      </c>
      <c r="D3029" s="154">
        <v>2.0609999999999999</v>
      </c>
      <c r="E3029" s="154">
        <v>1.714</v>
      </c>
      <c r="F3029" s="154" t="s">
        <v>472</v>
      </c>
      <c r="G3029" s="154">
        <v>0.90449999999999997</v>
      </c>
      <c r="H3029" s="154" t="s">
        <v>472</v>
      </c>
      <c r="I3029" s="154">
        <v>2.3584399999999999</v>
      </c>
      <c r="J3029" s="154"/>
    </row>
    <row r="3030" spans="1:10">
      <c r="A3030" s="164">
        <v>29781</v>
      </c>
      <c r="B3030" s="154" t="s">
        <v>472</v>
      </c>
      <c r="C3030" s="154">
        <v>3.8879999999999999</v>
      </c>
      <c r="D3030" s="154">
        <v>2.093</v>
      </c>
      <c r="E3030" s="154">
        <v>1.7370000000000001</v>
      </c>
      <c r="F3030" s="154" t="s">
        <v>472</v>
      </c>
      <c r="G3030" s="154">
        <v>0.90600000000000003</v>
      </c>
      <c r="H3030" s="154" t="s">
        <v>472</v>
      </c>
      <c r="I3030" s="154">
        <v>2.3727100000000001</v>
      </c>
      <c r="J3030" s="154"/>
    </row>
    <row r="3031" spans="1:10">
      <c r="A3031" s="164">
        <v>29782</v>
      </c>
      <c r="B3031" s="154">
        <v>2.15794</v>
      </c>
      <c r="C3031" s="154">
        <v>3.9009999999999998</v>
      </c>
      <c r="D3031" s="154">
        <v>2.0775000000000001</v>
      </c>
      <c r="E3031" s="154">
        <v>1.7269999999999999</v>
      </c>
      <c r="F3031" s="154" t="s">
        <v>472</v>
      </c>
      <c r="G3031" s="154">
        <v>0.89900000000000002</v>
      </c>
      <c r="H3031" s="154" t="s">
        <v>472</v>
      </c>
      <c r="I3031" s="154">
        <v>2.3656800000000002</v>
      </c>
      <c r="J3031" s="154"/>
    </row>
    <row r="3032" spans="1:10">
      <c r="A3032" s="164">
        <v>29783</v>
      </c>
      <c r="B3032" s="154">
        <v>2.1650999999999998</v>
      </c>
      <c r="C3032" s="154">
        <v>3.9024999999999999</v>
      </c>
      <c r="D3032" s="154">
        <v>2.0754999999999999</v>
      </c>
      <c r="E3032" s="154">
        <v>1.722</v>
      </c>
      <c r="F3032" s="154" t="s">
        <v>472</v>
      </c>
      <c r="G3032" s="154">
        <v>0.89800000000000002</v>
      </c>
      <c r="H3032" s="154" t="s">
        <v>472</v>
      </c>
      <c r="I3032" s="154">
        <v>2.36633</v>
      </c>
      <c r="J3032" s="154"/>
    </row>
    <row r="3033" spans="1:10">
      <c r="A3033" s="164">
        <v>29784</v>
      </c>
      <c r="B3033" s="154">
        <v>2.1665800000000002</v>
      </c>
      <c r="C3033" s="154">
        <v>3.9015</v>
      </c>
      <c r="D3033" s="154">
        <v>2.0861999999999998</v>
      </c>
      <c r="E3033" s="154">
        <v>1.7295</v>
      </c>
      <c r="F3033" s="154" t="s">
        <v>472</v>
      </c>
      <c r="G3033" s="154">
        <v>0.89949999999999997</v>
      </c>
      <c r="H3033" s="154" t="s">
        <v>472</v>
      </c>
      <c r="I3033" s="154">
        <v>2.37391</v>
      </c>
      <c r="J3033" s="154"/>
    </row>
    <row r="3034" spans="1:10">
      <c r="A3034" s="164">
        <v>29787</v>
      </c>
      <c r="B3034" s="154">
        <v>2.1644999999999999</v>
      </c>
      <c r="C3034" s="154">
        <v>3.9325000000000001</v>
      </c>
      <c r="D3034" s="154">
        <v>2.0985</v>
      </c>
      <c r="E3034" s="154">
        <v>1.7389999999999999</v>
      </c>
      <c r="F3034" s="154" t="s">
        <v>472</v>
      </c>
      <c r="G3034" s="154">
        <v>0.90049999999999997</v>
      </c>
      <c r="H3034" s="154" t="s">
        <v>472</v>
      </c>
      <c r="I3034" s="154">
        <v>2.3795899999999999</v>
      </c>
      <c r="J3034" s="154"/>
    </row>
    <row r="3035" spans="1:10">
      <c r="A3035" s="164">
        <v>29788</v>
      </c>
      <c r="B3035" s="154" t="s">
        <v>472</v>
      </c>
      <c r="C3035" s="154">
        <v>3.891</v>
      </c>
      <c r="D3035" s="154">
        <v>2.0994999999999999</v>
      </c>
      <c r="E3035" s="154">
        <v>1.7324999999999999</v>
      </c>
      <c r="F3035" s="154" t="s">
        <v>472</v>
      </c>
      <c r="G3035" s="154">
        <v>0.89600000000000002</v>
      </c>
      <c r="H3035" s="154" t="s">
        <v>472</v>
      </c>
      <c r="I3035" s="154">
        <v>2.38524</v>
      </c>
      <c r="J3035" s="154"/>
    </row>
    <row r="3036" spans="1:10">
      <c r="A3036" s="164">
        <v>29789</v>
      </c>
      <c r="B3036" s="154">
        <v>2.1587899999999998</v>
      </c>
      <c r="C3036" s="154">
        <v>3.8929999999999998</v>
      </c>
      <c r="D3036" s="154">
        <v>2.1073</v>
      </c>
      <c r="E3036" s="154">
        <v>1.7395</v>
      </c>
      <c r="F3036" s="154" t="s">
        <v>472</v>
      </c>
      <c r="G3036" s="154">
        <v>0.89700000000000002</v>
      </c>
      <c r="H3036" s="154" t="s">
        <v>472</v>
      </c>
      <c r="I3036" s="154">
        <v>2.37758</v>
      </c>
      <c r="J3036" s="154"/>
    </row>
    <row r="3037" spans="1:10">
      <c r="A3037" s="164">
        <v>29790</v>
      </c>
      <c r="B3037" s="154">
        <v>2.1685599999999998</v>
      </c>
      <c r="C3037" s="154">
        <v>3.9089999999999998</v>
      </c>
      <c r="D3037" s="154">
        <v>2.0935000000000001</v>
      </c>
      <c r="E3037" s="154">
        <v>1.7225000000000001</v>
      </c>
      <c r="F3037" s="154" t="s">
        <v>472</v>
      </c>
      <c r="G3037" s="154">
        <v>0.89649999999999996</v>
      </c>
      <c r="H3037" s="154" t="s">
        <v>472</v>
      </c>
      <c r="I3037" s="154">
        <v>2.3834599999999999</v>
      </c>
      <c r="J3037" s="154"/>
    </row>
    <row r="3038" spans="1:10">
      <c r="A3038" s="164">
        <v>29791</v>
      </c>
      <c r="B3038" s="154">
        <v>2.1746500000000002</v>
      </c>
      <c r="C3038" s="154">
        <v>3.9180000000000001</v>
      </c>
      <c r="D3038" s="154">
        <v>2.1120000000000001</v>
      </c>
      <c r="E3038" s="154">
        <v>1.7345000000000002</v>
      </c>
      <c r="F3038" s="154" t="s">
        <v>472</v>
      </c>
      <c r="G3038" s="154">
        <v>0.89900000000000002</v>
      </c>
      <c r="H3038" s="154" t="s">
        <v>472</v>
      </c>
      <c r="I3038" s="154">
        <v>2.3891499999999999</v>
      </c>
      <c r="J3038" s="154"/>
    </row>
    <row r="3039" spans="1:10">
      <c r="A3039" s="164">
        <v>29794</v>
      </c>
      <c r="B3039" s="154">
        <v>2.1794000000000002</v>
      </c>
      <c r="C3039" s="154">
        <v>3.9260000000000002</v>
      </c>
      <c r="D3039" s="154">
        <v>2.0918000000000001</v>
      </c>
      <c r="E3039" s="154">
        <v>1.7210000000000001</v>
      </c>
      <c r="F3039" s="154" t="s">
        <v>472</v>
      </c>
      <c r="G3039" s="154">
        <v>0.89300000000000002</v>
      </c>
      <c r="H3039" s="154" t="s">
        <v>472</v>
      </c>
      <c r="I3039" s="154">
        <v>2.38347</v>
      </c>
      <c r="J3039" s="154"/>
    </row>
    <row r="3040" spans="1:10">
      <c r="A3040" s="164">
        <v>29795</v>
      </c>
      <c r="B3040" s="154">
        <v>2.18649</v>
      </c>
      <c r="C3040" s="154">
        <v>3.9495</v>
      </c>
      <c r="D3040" s="154">
        <v>2.1248</v>
      </c>
      <c r="E3040" s="154">
        <v>1.7335</v>
      </c>
      <c r="F3040" s="154" t="s">
        <v>472</v>
      </c>
      <c r="G3040" s="154">
        <v>0.89900000000000002</v>
      </c>
      <c r="H3040" s="154" t="s">
        <v>472</v>
      </c>
      <c r="I3040" s="154">
        <v>2.4008799999999999</v>
      </c>
      <c r="J3040" s="154"/>
    </row>
    <row r="3041" spans="1:10">
      <c r="A3041" s="164">
        <v>29796</v>
      </c>
      <c r="B3041" s="154">
        <v>2.1790799999999999</v>
      </c>
      <c r="C3041" s="154">
        <v>3.9295</v>
      </c>
      <c r="D3041" s="154">
        <v>2.1114999999999999</v>
      </c>
      <c r="E3041" s="154">
        <v>1.7189999999999999</v>
      </c>
      <c r="F3041" s="154" t="s">
        <v>472</v>
      </c>
      <c r="G3041" s="154">
        <v>0.89</v>
      </c>
      <c r="H3041" s="154" t="s">
        <v>472</v>
      </c>
      <c r="I3041" s="154">
        <v>2.3858899999999998</v>
      </c>
      <c r="J3041" s="154"/>
    </row>
    <row r="3042" spans="1:10">
      <c r="A3042" s="164">
        <v>29797</v>
      </c>
      <c r="B3042" s="154">
        <v>2.1872500000000001</v>
      </c>
      <c r="C3042" s="154">
        <v>3.9525000000000001</v>
      </c>
      <c r="D3042" s="154">
        <v>2.1339999999999999</v>
      </c>
      <c r="E3042" s="154">
        <v>1.7435</v>
      </c>
      <c r="F3042" s="154" t="s">
        <v>472</v>
      </c>
      <c r="G3042" s="154">
        <v>0.89300000000000002</v>
      </c>
      <c r="H3042" s="154" t="s">
        <v>472</v>
      </c>
      <c r="I3042" s="154">
        <v>2.4074300000000002</v>
      </c>
      <c r="J3042" s="154"/>
    </row>
    <row r="3043" spans="1:10">
      <c r="A3043" s="164">
        <v>29798</v>
      </c>
      <c r="B3043" s="154">
        <v>2.1925400000000002</v>
      </c>
      <c r="C3043" s="154">
        <v>3.9655</v>
      </c>
      <c r="D3043" s="154">
        <v>2.1305000000000001</v>
      </c>
      <c r="E3043" s="154">
        <v>1.7290000000000001</v>
      </c>
      <c r="F3043" s="154" t="s">
        <v>472</v>
      </c>
      <c r="G3043" s="154">
        <v>0.89</v>
      </c>
      <c r="H3043" s="154" t="s">
        <v>472</v>
      </c>
      <c r="I3043" s="154">
        <v>2.4102399999999999</v>
      </c>
      <c r="J3043" s="154"/>
    </row>
    <row r="3044" spans="1:10">
      <c r="A3044" s="164">
        <v>29801</v>
      </c>
      <c r="B3044" s="154">
        <v>2.19455</v>
      </c>
      <c r="C3044" s="154">
        <v>3.9580000000000002</v>
      </c>
      <c r="D3044" s="154">
        <v>2.1745000000000001</v>
      </c>
      <c r="E3044" s="154">
        <v>1.7570000000000001</v>
      </c>
      <c r="F3044" s="154" t="s">
        <v>472</v>
      </c>
      <c r="G3044" s="154">
        <v>0.89149999999999996</v>
      </c>
      <c r="H3044" s="154" t="s">
        <v>472</v>
      </c>
      <c r="I3044" s="154">
        <v>2.4305400000000001</v>
      </c>
      <c r="J3044" s="154"/>
    </row>
    <row r="3045" spans="1:10">
      <c r="A3045" s="164">
        <v>29802</v>
      </c>
      <c r="B3045" s="154">
        <v>2.1870799999999999</v>
      </c>
      <c r="C3045" s="154">
        <v>3.9515000000000002</v>
      </c>
      <c r="D3045" s="154">
        <v>2.181</v>
      </c>
      <c r="E3045" s="154">
        <v>1.7549999999999999</v>
      </c>
      <c r="F3045" s="154" t="s">
        <v>472</v>
      </c>
      <c r="G3045" s="154">
        <v>0.89649999999999996</v>
      </c>
      <c r="H3045" s="154" t="s">
        <v>472</v>
      </c>
      <c r="I3045" s="154">
        <v>2.4303900000000001</v>
      </c>
      <c r="J3045" s="154"/>
    </row>
    <row r="3046" spans="1:10">
      <c r="A3046" s="164">
        <v>29803</v>
      </c>
      <c r="B3046" s="154">
        <v>2.1878899999999999</v>
      </c>
      <c r="C3046" s="154">
        <v>3.9329999999999998</v>
      </c>
      <c r="D3046" s="154">
        <v>2.1749999999999998</v>
      </c>
      <c r="E3046" s="154">
        <v>1.7515000000000001</v>
      </c>
      <c r="F3046" s="154" t="s">
        <v>472</v>
      </c>
      <c r="G3046" s="154">
        <v>0.90100000000000002</v>
      </c>
      <c r="H3046" s="154" t="s">
        <v>472</v>
      </c>
      <c r="I3046" s="154">
        <v>2.4339599999999999</v>
      </c>
      <c r="J3046" s="154"/>
    </row>
    <row r="3047" spans="1:10">
      <c r="A3047" s="164">
        <v>29804</v>
      </c>
      <c r="B3047" s="154">
        <v>2.1856200000000001</v>
      </c>
      <c r="C3047" s="154">
        <v>3.931</v>
      </c>
      <c r="D3047" s="154">
        <v>2.1779999999999999</v>
      </c>
      <c r="E3047" s="154">
        <v>1.762</v>
      </c>
      <c r="F3047" s="154" t="s">
        <v>472</v>
      </c>
      <c r="G3047" s="154">
        <v>0.91</v>
      </c>
      <c r="H3047" s="154" t="s">
        <v>472</v>
      </c>
      <c r="I3047" s="154">
        <v>2.4380600000000001</v>
      </c>
      <c r="J3047" s="154"/>
    </row>
    <row r="3048" spans="1:10">
      <c r="A3048" s="164">
        <v>29805</v>
      </c>
      <c r="B3048" s="154">
        <v>2.17746</v>
      </c>
      <c r="C3048" s="154">
        <v>3.923</v>
      </c>
      <c r="D3048" s="154">
        <v>2.1880000000000002</v>
      </c>
      <c r="E3048" s="154">
        <v>1.7625</v>
      </c>
      <c r="F3048" s="154" t="s">
        <v>472</v>
      </c>
      <c r="G3048" s="154">
        <v>0.93</v>
      </c>
      <c r="H3048" s="154" t="s">
        <v>472</v>
      </c>
      <c r="I3048" s="154">
        <v>2.4471400000000001</v>
      </c>
      <c r="J3048" s="154"/>
    </row>
    <row r="3049" spans="1:10">
      <c r="A3049" s="164">
        <v>29808</v>
      </c>
      <c r="B3049" s="154">
        <v>2.15774</v>
      </c>
      <c r="C3049" s="154">
        <v>3.9169999999999998</v>
      </c>
      <c r="D3049" s="154">
        <v>2.2120000000000002</v>
      </c>
      <c r="E3049" s="154">
        <v>1.778</v>
      </c>
      <c r="F3049" s="154" t="s">
        <v>472</v>
      </c>
      <c r="G3049" s="154">
        <v>0.92900000000000005</v>
      </c>
      <c r="H3049" s="154" t="s">
        <v>472</v>
      </c>
      <c r="I3049" s="154">
        <v>2.4471600000000002</v>
      </c>
      <c r="J3049" s="154"/>
    </row>
    <row r="3050" spans="1:10">
      <c r="A3050" s="164">
        <v>29809</v>
      </c>
      <c r="B3050" s="154" t="s">
        <v>472</v>
      </c>
      <c r="C3050" s="154">
        <v>3.895</v>
      </c>
      <c r="D3050" s="154">
        <v>2.202</v>
      </c>
      <c r="E3050" s="154">
        <v>1.7785</v>
      </c>
      <c r="F3050" s="154" t="s">
        <v>472</v>
      </c>
      <c r="G3050" s="154">
        <v>0.92849999999999999</v>
      </c>
      <c r="H3050" s="154" t="s">
        <v>472</v>
      </c>
      <c r="I3050" s="154">
        <v>2.43954</v>
      </c>
      <c r="J3050" s="154"/>
    </row>
    <row r="3051" spans="1:10">
      <c r="A3051" s="164">
        <v>29810</v>
      </c>
      <c r="B3051" s="154">
        <v>2.1511399999999998</v>
      </c>
      <c r="C3051" s="154">
        <v>3.8820000000000001</v>
      </c>
      <c r="D3051" s="154">
        <v>2.173</v>
      </c>
      <c r="E3051" s="154">
        <v>1.7694999999999999</v>
      </c>
      <c r="F3051" s="154" t="s">
        <v>472</v>
      </c>
      <c r="G3051" s="154">
        <v>0.9335</v>
      </c>
      <c r="H3051" s="154" t="s">
        <v>472</v>
      </c>
      <c r="I3051" s="154">
        <v>2.4243399999999999</v>
      </c>
      <c r="J3051" s="154"/>
    </row>
    <row r="3052" spans="1:10">
      <c r="A3052" s="164">
        <v>29811</v>
      </c>
      <c r="B3052" s="154" t="s">
        <v>472</v>
      </c>
      <c r="C3052" s="154">
        <v>3.8885000000000001</v>
      </c>
      <c r="D3052" s="154">
        <v>2.1640000000000001</v>
      </c>
      <c r="E3052" s="154">
        <v>1.7570000000000001</v>
      </c>
      <c r="F3052" s="154" t="s">
        <v>472</v>
      </c>
      <c r="G3052" s="154">
        <v>0.9335</v>
      </c>
      <c r="H3052" s="154" t="s">
        <v>472</v>
      </c>
      <c r="I3052" s="154">
        <v>2.42</v>
      </c>
      <c r="J3052" s="154"/>
    </row>
    <row r="3053" spans="1:10">
      <c r="A3053" s="164">
        <v>29812</v>
      </c>
      <c r="B3053" s="154">
        <v>2.1673499999999999</v>
      </c>
      <c r="C3053" s="154">
        <v>3.9154999999999998</v>
      </c>
      <c r="D3053" s="154">
        <v>2.1840000000000002</v>
      </c>
      <c r="E3053" s="154">
        <v>1.772</v>
      </c>
      <c r="F3053" s="154" t="s">
        <v>472</v>
      </c>
      <c r="G3053" s="154">
        <v>0.92900000000000005</v>
      </c>
      <c r="H3053" s="154" t="s">
        <v>472</v>
      </c>
      <c r="I3053" s="154">
        <v>2.42605</v>
      </c>
      <c r="J3053" s="154"/>
    </row>
    <row r="3054" spans="1:10">
      <c r="A3054" s="164">
        <v>29815</v>
      </c>
      <c r="B3054" s="154">
        <v>2.1931099999999999</v>
      </c>
      <c r="C3054" s="154">
        <v>3.94</v>
      </c>
      <c r="D3054" s="154">
        <v>2.1825000000000001</v>
      </c>
      <c r="E3054" s="154">
        <v>1.7785</v>
      </c>
      <c r="F3054" s="154" t="s">
        <v>472</v>
      </c>
      <c r="G3054" s="154">
        <v>0.93799999999999994</v>
      </c>
      <c r="H3054" s="154" t="s">
        <v>472</v>
      </c>
      <c r="I3054" s="154">
        <v>2.4441000000000002</v>
      </c>
      <c r="J3054" s="154"/>
    </row>
    <row r="3055" spans="1:10">
      <c r="A3055" s="164">
        <v>29816</v>
      </c>
      <c r="B3055" s="154" t="s">
        <v>472</v>
      </c>
      <c r="C3055" s="154">
        <v>3.9529999999999998</v>
      </c>
      <c r="D3055" s="154">
        <v>2.1520000000000001</v>
      </c>
      <c r="E3055" s="154">
        <v>1.7665</v>
      </c>
      <c r="F3055" s="154" t="s">
        <v>472</v>
      </c>
      <c r="G3055" s="154">
        <v>0.93700000000000006</v>
      </c>
      <c r="H3055" s="154" t="s">
        <v>472</v>
      </c>
      <c r="I3055" s="154">
        <v>2.4340000000000002</v>
      </c>
      <c r="J3055" s="154"/>
    </row>
    <row r="3056" spans="1:10">
      <c r="A3056" s="164">
        <v>29817</v>
      </c>
      <c r="B3056" s="154">
        <v>2.19706</v>
      </c>
      <c r="C3056" s="154">
        <v>3.9794999999999998</v>
      </c>
      <c r="D3056" s="154">
        <v>2.1665000000000001</v>
      </c>
      <c r="E3056" s="154">
        <v>1.7869999999999999</v>
      </c>
      <c r="F3056" s="154" t="s">
        <v>472</v>
      </c>
      <c r="G3056" s="154">
        <v>0.9425</v>
      </c>
      <c r="H3056" s="154" t="s">
        <v>472</v>
      </c>
      <c r="I3056" s="154">
        <v>2.44713</v>
      </c>
      <c r="J3056" s="154"/>
    </row>
    <row r="3057" spans="1:10">
      <c r="A3057" s="164">
        <v>29818</v>
      </c>
      <c r="B3057" s="154">
        <v>2.1964700000000001</v>
      </c>
      <c r="C3057" s="154">
        <v>3.9975000000000001</v>
      </c>
      <c r="D3057" s="154">
        <v>2.1509999999999998</v>
      </c>
      <c r="E3057" s="154">
        <v>1.778</v>
      </c>
      <c r="F3057" s="154" t="s">
        <v>472</v>
      </c>
      <c r="G3057" s="154">
        <v>0.93799999999999994</v>
      </c>
      <c r="H3057" s="154" t="s">
        <v>472</v>
      </c>
      <c r="I3057" s="154">
        <v>2.4394100000000001</v>
      </c>
      <c r="J3057" s="154"/>
    </row>
    <row r="3058" spans="1:10">
      <c r="A3058" s="164">
        <v>29819</v>
      </c>
      <c r="B3058" s="154">
        <v>2.1967500000000002</v>
      </c>
      <c r="C3058" s="154">
        <v>3.9950000000000001</v>
      </c>
      <c r="D3058" s="154">
        <v>2.1465000000000001</v>
      </c>
      <c r="E3058" s="154">
        <v>1.7749999999999999</v>
      </c>
      <c r="F3058" s="154" t="s">
        <v>472</v>
      </c>
      <c r="G3058" s="154">
        <v>0.9375</v>
      </c>
      <c r="H3058" s="154" t="s">
        <v>472</v>
      </c>
      <c r="I3058" s="154">
        <v>2.46678</v>
      </c>
      <c r="J3058" s="154"/>
    </row>
    <row r="3059" spans="1:10">
      <c r="A3059" s="164">
        <v>29822</v>
      </c>
      <c r="B3059" s="154">
        <v>2.1959900000000001</v>
      </c>
      <c r="C3059" s="154">
        <v>3.9990000000000001</v>
      </c>
      <c r="D3059" s="154">
        <v>2.129</v>
      </c>
      <c r="E3059" s="154">
        <v>1.7665</v>
      </c>
      <c r="F3059" s="154" t="s">
        <v>472</v>
      </c>
      <c r="G3059" s="154">
        <v>0.9385</v>
      </c>
      <c r="H3059" s="154" t="s">
        <v>472</v>
      </c>
      <c r="I3059" s="154">
        <v>2.4248799999999999</v>
      </c>
      <c r="J3059" s="154"/>
    </row>
    <row r="3060" spans="1:10">
      <c r="A3060" s="164">
        <v>29823</v>
      </c>
      <c r="B3060" s="154">
        <v>2.1892399999999999</v>
      </c>
      <c r="C3060" s="154">
        <v>3.9704999999999999</v>
      </c>
      <c r="D3060" s="154">
        <v>2.1739999999999999</v>
      </c>
      <c r="E3060" s="154">
        <v>1.796</v>
      </c>
      <c r="F3060" s="154" t="s">
        <v>472</v>
      </c>
      <c r="G3060" s="154">
        <v>0.94350000000000001</v>
      </c>
      <c r="H3060" s="154" t="s">
        <v>472</v>
      </c>
      <c r="I3060" s="154">
        <v>2.4466200000000002</v>
      </c>
      <c r="J3060" s="154"/>
    </row>
    <row r="3061" spans="1:10">
      <c r="A3061" s="164">
        <v>29824</v>
      </c>
      <c r="B3061" s="154">
        <v>2.1847799999999999</v>
      </c>
      <c r="C3061" s="154">
        <v>3.9634999999999998</v>
      </c>
      <c r="D3061" s="154">
        <v>2.1655000000000002</v>
      </c>
      <c r="E3061" s="154">
        <v>1.7850000000000001</v>
      </c>
      <c r="F3061" s="154" t="s">
        <v>472</v>
      </c>
      <c r="G3061" s="154">
        <v>0.93700000000000006</v>
      </c>
      <c r="H3061" s="154" t="s">
        <v>472</v>
      </c>
      <c r="I3061" s="154">
        <v>2.4319799999999998</v>
      </c>
      <c r="J3061" s="154"/>
    </row>
    <row r="3062" spans="1:10">
      <c r="A3062" s="164">
        <v>29825</v>
      </c>
      <c r="B3062" s="154">
        <v>2.1898300000000002</v>
      </c>
      <c r="C3062" s="154">
        <v>3.9420000000000002</v>
      </c>
      <c r="D3062" s="154">
        <v>2.1425000000000001</v>
      </c>
      <c r="E3062" s="154">
        <v>1.7635000000000001</v>
      </c>
      <c r="F3062" s="154" t="s">
        <v>472</v>
      </c>
      <c r="G3062" s="154">
        <v>0.92700000000000005</v>
      </c>
      <c r="H3062" s="154" t="s">
        <v>472</v>
      </c>
      <c r="I3062" s="154">
        <v>2.4287200000000002</v>
      </c>
      <c r="J3062" s="154"/>
    </row>
    <row r="3063" spans="1:10">
      <c r="A3063" s="164">
        <v>29826</v>
      </c>
      <c r="B3063" s="154" t="s">
        <v>472</v>
      </c>
      <c r="C3063" s="154">
        <v>3.9459999999999997</v>
      </c>
      <c r="D3063" s="154">
        <v>2.1455000000000002</v>
      </c>
      <c r="E3063" s="154">
        <v>1.7789999999999999</v>
      </c>
      <c r="F3063" s="154" t="s">
        <v>472</v>
      </c>
      <c r="G3063" s="154">
        <v>0.93</v>
      </c>
      <c r="H3063" s="154" t="s">
        <v>472</v>
      </c>
      <c r="I3063" s="154">
        <v>2.42469</v>
      </c>
      <c r="J3063" s="154"/>
    </row>
    <row r="3064" spans="1:10">
      <c r="A3064" s="164">
        <v>29829</v>
      </c>
      <c r="B3064" s="154">
        <v>2.1966999999999999</v>
      </c>
      <c r="C3064" s="154">
        <v>3.9344999999999999</v>
      </c>
      <c r="D3064" s="154">
        <v>2.1219999999999999</v>
      </c>
      <c r="E3064" s="154">
        <v>1.768</v>
      </c>
      <c r="F3064" s="154" t="s">
        <v>472</v>
      </c>
      <c r="G3064" s="154">
        <v>0.92549999999999999</v>
      </c>
      <c r="H3064" s="154" t="s">
        <v>472</v>
      </c>
      <c r="I3064" s="154">
        <v>2.4026999999999998</v>
      </c>
      <c r="J3064" s="154"/>
    </row>
    <row r="3065" spans="1:10">
      <c r="A3065" s="164">
        <v>29830</v>
      </c>
      <c r="B3065" s="154">
        <v>2.2046299999999999</v>
      </c>
      <c r="C3065" s="154">
        <v>3.9445000000000001</v>
      </c>
      <c r="D3065" s="154">
        <v>2.1545000000000001</v>
      </c>
      <c r="E3065" s="154">
        <v>1.7925</v>
      </c>
      <c r="F3065" s="154" t="s">
        <v>472</v>
      </c>
      <c r="G3065" s="154">
        <v>0.9335</v>
      </c>
      <c r="H3065" s="154" t="s">
        <v>472</v>
      </c>
      <c r="I3065" s="154">
        <v>2.4436599999999999</v>
      </c>
      <c r="J3065" s="154"/>
    </row>
    <row r="3066" spans="1:10">
      <c r="A3066" s="164">
        <v>29831</v>
      </c>
      <c r="B3066" s="154">
        <v>2.20811</v>
      </c>
      <c r="C3066" s="154">
        <v>3.9379999999999997</v>
      </c>
      <c r="D3066" s="154">
        <v>2.1379999999999999</v>
      </c>
      <c r="E3066" s="154">
        <v>1.7890000000000001</v>
      </c>
      <c r="F3066" s="154" t="s">
        <v>472</v>
      </c>
      <c r="G3066" s="154">
        <v>0.93049999999999999</v>
      </c>
      <c r="H3066" s="154" t="s">
        <v>472</v>
      </c>
      <c r="I3066" s="154">
        <v>2.4295100000000001</v>
      </c>
      <c r="J3066" s="154"/>
    </row>
    <row r="3067" spans="1:10">
      <c r="A3067" s="164">
        <v>29832</v>
      </c>
      <c r="B3067" s="154" t="s">
        <v>472</v>
      </c>
      <c r="C3067" s="154">
        <v>3.9245000000000001</v>
      </c>
      <c r="D3067" s="154">
        <v>2.1230000000000002</v>
      </c>
      <c r="E3067" s="154">
        <v>1.7745</v>
      </c>
      <c r="F3067" s="154" t="s">
        <v>472</v>
      </c>
      <c r="G3067" s="154">
        <v>0.92500000000000004</v>
      </c>
      <c r="H3067" s="154" t="s">
        <v>472</v>
      </c>
      <c r="I3067" s="154">
        <v>2.4127299999999998</v>
      </c>
      <c r="J3067" s="154"/>
    </row>
    <row r="3068" spans="1:10">
      <c r="A3068" s="164">
        <v>29833</v>
      </c>
      <c r="B3068" s="154">
        <v>2.1768000000000001</v>
      </c>
      <c r="C3068" s="154">
        <v>3.8839999999999999</v>
      </c>
      <c r="D3068" s="154">
        <v>2.1059999999999999</v>
      </c>
      <c r="E3068" s="154">
        <v>1.7585</v>
      </c>
      <c r="F3068" s="154" t="s">
        <v>472</v>
      </c>
      <c r="G3068" s="154">
        <v>0.91400000000000003</v>
      </c>
      <c r="H3068" s="154" t="s">
        <v>472</v>
      </c>
      <c r="I3068" s="154">
        <v>2.38415</v>
      </c>
      <c r="J3068" s="154"/>
    </row>
    <row r="3069" spans="1:10">
      <c r="A3069" s="164">
        <v>29836</v>
      </c>
      <c r="B3069" s="154">
        <v>2.1694300000000002</v>
      </c>
      <c r="C3069" s="154">
        <v>3.8395000000000001</v>
      </c>
      <c r="D3069" s="154">
        <v>2.1034999999999999</v>
      </c>
      <c r="E3069" s="154">
        <v>1.7565</v>
      </c>
      <c r="F3069" s="154" t="s">
        <v>472</v>
      </c>
      <c r="G3069" s="154">
        <v>0.91100000000000003</v>
      </c>
      <c r="H3069" s="154" t="s">
        <v>472</v>
      </c>
      <c r="I3069" s="154">
        <v>2.3842499999999998</v>
      </c>
      <c r="J3069" s="154"/>
    </row>
    <row r="3070" spans="1:10">
      <c r="A3070" s="164">
        <v>29837</v>
      </c>
      <c r="B3070" s="154">
        <v>2.1662300000000001</v>
      </c>
      <c r="C3070" s="154">
        <v>3.8005</v>
      </c>
      <c r="D3070" s="154">
        <v>2.1124999999999998</v>
      </c>
      <c r="E3070" s="154">
        <v>1.7635000000000001</v>
      </c>
      <c r="F3070" s="154" t="s">
        <v>472</v>
      </c>
      <c r="G3070" s="154">
        <v>0.91049999999999998</v>
      </c>
      <c r="H3070" s="154" t="s">
        <v>472</v>
      </c>
      <c r="I3070" s="154">
        <v>2.3744299999999998</v>
      </c>
      <c r="J3070" s="154"/>
    </row>
    <row r="3071" spans="1:10">
      <c r="A3071" s="164">
        <v>29838</v>
      </c>
      <c r="B3071" s="154">
        <v>2.1610800000000001</v>
      </c>
      <c r="C3071" s="154">
        <v>3.7530000000000001</v>
      </c>
      <c r="D3071" s="154">
        <v>2.1</v>
      </c>
      <c r="E3071" s="154">
        <v>1.7455000000000001</v>
      </c>
      <c r="F3071" s="154" t="s">
        <v>472</v>
      </c>
      <c r="G3071" s="154">
        <v>0.90300000000000002</v>
      </c>
      <c r="H3071" s="154" t="s">
        <v>472</v>
      </c>
      <c r="I3071" s="154">
        <v>2.37439</v>
      </c>
      <c r="J3071" s="154"/>
    </row>
    <row r="3072" spans="1:10">
      <c r="A3072" s="164">
        <v>29839</v>
      </c>
      <c r="B3072" s="154">
        <v>2.14357</v>
      </c>
      <c r="C3072" s="154">
        <v>3.7170000000000001</v>
      </c>
      <c r="D3072" s="154">
        <v>2.077</v>
      </c>
      <c r="E3072" s="154">
        <v>1.7244999999999999</v>
      </c>
      <c r="F3072" s="154" t="s">
        <v>472</v>
      </c>
      <c r="G3072" s="154">
        <v>0.89400000000000002</v>
      </c>
      <c r="H3072" s="154" t="s">
        <v>472</v>
      </c>
      <c r="I3072" s="154">
        <v>2.3518599999999998</v>
      </c>
      <c r="J3072" s="154"/>
    </row>
    <row r="3073" spans="1:10">
      <c r="A3073" s="164">
        <v>29840</v>
      </c>
      <c r="B3073" s="154">
        <v>2.1393399999999998</v>
      </c>
      <c r="C3073" s="154">
        <v>3.726</v>
      </c>
      <c r="D3073" s="154">
        <v>2.0720000000000001</v>
      </c>
      <c r="E3073" s="154">
        <v>1.7145000000000001</v>
      </c>
      <c r="F3073" s="154" t="s">
        <v>472</v>
      </c>
      <c r="G3073" s="154">
        <v>0.89300000000000002</v>
      </c>
      <c r="H3073" s="154" t="s">
        <v>472</v>
      </c>
      <c r="I3073" s="154">
        <v>2.3393999999999999</v>
      </c>
      <c r="J3073" s="154"/>
    </row>
    <row r="3074" spans="1:10">
      <c r="A3074" s="164">
        <v>29843</v>
      </c>
      <c r="B3074" s="154">
        <v>2.1160100000000002</v>
      </c>
      <c r="C3074" s="154">
        <v>3.6225000000000001</v>
      </c>
      <c r="D3074" s="154">
        <v>2.0225</v>
      </c>
      <c r="E3074" s="154">
        <v>1.6865000000000001</v>
      </c>
      <c r="F3074" s="154" t="s">
        <v>472</v>
      </c>
      <c r="G3074" s="154">
        <v>0.87350000000000005</v>
      </c>
      <c r="H3074" s="154" t="s">
        <v>472</v>
      </c>
      <c r="I3074" s="154" t="s">
        <v>472</v>
      </c>
      <c r="J3074" s="154"/>
    </row>
    <row r="3075" spans="1:10">
      <c r="A3075" s="164">
        <v>29844</v>
      </c>
      <c r="B3075" s="154">
        <v>2.1216300000000001</v>
      </c>
      <c r="C3075" s="154">
        <v>3.6165000000000003</v>
      </c>
      <c r="D3075" s="154">
        <v>2.0009999999999999</v>
      </c>
      <c r="E3075" s="154">
        <v>1.669</v>
      </c>
      <c r="F3075" s="154" t="s">
        <v>472</v>
      </c>
      <c r="G3075" s="154">
        <v>0.87949999999999995</v>
      </c>
      <c r="H3075" s="154" t="s">
        <v>472</v>
      </c>
      <c r="I3075" s="154">
        <v>2.2968600000000001</v>
      </c>
      <c r="J3075" s="154"/>
    </row>
    <row r="3076" spans="1:10">
      <c r="A3076" s="164">
        <v>29845</v>
      </c>
      <c r="B3076" s="154">
        <v>2.1389800000000001</v>
      </c>
      <c r="C3076" s="154">
        <v>3.6949999999999998</v>
      </c>
      <c r="D3076" s="154">
        <v>2.0034999999999998</v>
      </c>
      <c r="E3076" s="154">
        <v>1.6695</v>
      </c>
      <c r="F3076" s="154" t="s">
        <v>472</v>
      </c>
      <c r="G3076" s="154">
        <v>0.879</v>
      </c>
      <c r="H3076" s="154" t="s">
        <v>472</v>
      </c>
      <c r="I3076" s="154">
        <v>2.2974600000000001</v>
      </c>
      <c r="J3076" s="154"/>
    </row>
    <row r="3077" spans="1:10">
      <c r="A3077" s="164">
        <v>29846</v>
      </c>
      <c r="B3077" s="154">
        <v>2.13625</v>
      </c>
      <c r="C3077" s="154">
        <v>3.6459999999999999</v>
      </c>
      <c r="D3077" s="154">
        <v>1.97</v>
      </c>
      <c r="E3077" s="154">
        <v>1.6360000000000001</v>
      </c>
      <c r="F3077" s="154" t="s">
        <v>472</v>
      </c>
      <c r="G3077" s="154">
        <v>0.87050000000000005</v>
      </c>
      <c r="H3077" s="154" t="s">
        <v>472</v>
      </c>
      <c r="I3077" s="154">
        <v>2.26417</v>
      </c>
      <c r="J3077" s="154"/>
    </row>
    <row r="3078" spans="1:10">
      <c r="A3078" s="164">
        <v>29847</v>
      </c>
      <c r="B3078" s="154">
        <v>2.1189800000000001</v>
      </c>
      <c r="C3078" s="154">
        <v>3.5714999999999999</v>
      </c>
      <c r="D3078" s="154">
        <v>1.9489999999999998</v>
      </c>
      <c r="E3078" s="154">
        <v>1.6225000000000001</v>
      </c>
      <c r="F3078" s="154" t="s">
        <v>472</v>
      </c>
      <c r="G3078" s="154">
        <v>0.85699999999999998</v>
      </c>
      <c r="H3078" s="154" t="s">
        <v>472</v>
      </c>
      <c r="I3078" s="154">
        <v>2.2563300000000002</v>
      </c>
      <c r="J3078" s="154"/>
    </row>
    <row r="3079" spans="1:10">
      <c r="A3079" s="164">
        <v>29850</v>
      </c>
      <c r="B3079" s="154">
        <v>2.1260599999999998</v>
      </c>
      <c r="C3079" s="154">
        <v>3.5270000000000001</v>
      </c>
      <c r="D3079" s="154">
        <v>1.923</v>
      </c>
      <c r="E3079" s="154">
        <v>1.6065</v>
      </c>
      <c r="F3079" s="154" t="s">
        <v>472</v>
      </c>
      <c r="G3079" s="154">
        <v>0.85099999999999998</v>
      </c>
      <c r="H3079" s="154" t="s">
        <v>472</v>
      </c>
      <c r="I3079" s="154">
        <v>2.2384200000000001</v>
      </c>
      <c r="J3079" s="154"/>
    </row>
    <row r="3080" spans="1:10">
      <c r="A3080" s="164">
        <v>29851</v>
      </c>
      <c r="B3080" s="154" t="s">
        <v>472</v>
      </c>
      <c r="C3080" s="154">
        <v>3.5709999999999997</v>
      </c>
      <c r="D3080" s="154">
        <v>1.9424999999999999</v>
      </c>
      <c r="E3080" s="154">
        <v>1.6245000000000001</v>
      </c>
      <c r="F3080" s="154" t="s">
        <v>472</v>
      </c>
      <c r="G3080" s="154">
        <v>0.85850000000000004</v>
      </c>
      <c r="H3080" s="154" t="s">
        <v>472</v>
      </c>
      <c r="I3080" s="154">
        <v>2.2679900000000002</v>
      </c>
      <c r="J3080" s="154"/>
    </row>
    <row r="3081" spans="1:10">
      <c r="A3081" s="164">
        <v>29852</v>
      </c>
      <c r="B3081" s="154">
        <v>2.1215000000000002</v>
      </c>
      <c r="C3081" s="154">
        <v>3.5724999999999998</v>
      </c>
      <c r="D3081" s="154">
        <v>1.9510000000000001</v>
      </c>
      <c r="E3081" s="154">
        <v>1.6284999999999998</v>
      </c>
      <c r="F3081" s="154" t="s">
        <v>472</v>
      </c>
      <c r="G3081" s="154">
        <v>0.86</v>
      </c>
      <c r="H3081" s="154" t="s">
        <v>472</v>
      </c>
      <c r="I3081" s="154">
        <v>2.2582</v>
      </c>
      <c r="J3081" s="154"/>
    </row>
    <row r="3082" spans="1:10">
      <c r="A3082" s="164">
        <v>29853</v>
      </c>
      <c r="B3082" s="154">
        <v>2.10833</v>
      </c>
      <c r="C3082" s="154">
        <v>3.5484999999999998</v>
      </c>
      <c r="D3082" s="154">
        <v>1.9815</v>
      </c>
      <c r="E3082" s="154">
        <v>1.6515</v>
      </c>
      <c r="F3082" s="154" t="s">
        <v>472</v>
      </c>
      <c r="G3082" s="154">
        <v>0.86650000000000005</v>
      </c>
      <c r="H3082" s="154" t="s">
        <v>472</v>
      </c>
      <c r="I3082" s="154">
        <v>2.2660800000000001</v>
      </c>
      <c r="J3082" s="154"/>
    </row>
    <row r="3083" spans="1:10">
      <c r="A3083" s="164">
        <v>29854</v>
      </c>
      <c r="B3083" s="154">
        <v>2.0973600000000001</v>
      </c>
      <c r="C3083" s="154">
        <v>3.5270000000000001</v>
      </c>
      <c r="D3083" s="154">
        <v>1.9649999999999999</v>
      </c>
      <c r="E3083" s="154">
        <v>1.6425000000000001</v>
      </c>
      <c r="F3083" s="154" t="s">
        <v>472</v>
      </c>
      <c r="G3083" s="154">
        <v>0.86099999999999999</v>
      </c>
      <c r="H3083" s="154" t="s">
        <v>472</v>
      </c>
      <c r="I3083" s="154">
        <v>2.2631899999999998</v>
      </c>
      <c r="J3083" s="154"/>
    </row>
    <row r="3084" spans="1:10">
      <c r="A3084" s="164">
        <v>29857</v>
      </c>
      <c r="B3084" s="154">
        <v>2.09951</v>
      </c>
      <c r="C3084" s="154">
        <v>3.5274999999999999</v>
      </c>
      <c r="D3084" s="154">
        <v>1.996</v>
      </c>
      <c r="E3084" s="154">
        <v>1.657</v>
      </c>
      <c r="F3084" s="154" t="s">
        <v>472</v>
      </c>
      <c r="G3084" s="154">
        <v>0.85950000000000004</v>
      </c>
      <c r="H3084" s="154" t="s">
        <v>472</v>
      </c>
      <c r="I3084" s="154">
        <v>2.2721299999999998</v>
      </c>
      <c r="J3084" s="154"/>
    </row>
    <row r="3085" spans="1:10">
      <c r="A3085" s="164">
        <v>29858</v>
      </c>
      <c r="B3085" s="154">
        <v>2.1017600000000001</v>
      </c>
      <c r="C3085" s="154">
        <v>3.5190000000000001</v>
      </c>
      <c r="D3085" s="154">
        <v>1.9550000000000001</v>
      </c>
      <c r="E3085" s="154">
        <v>1.6280000000000001</v>
      </c>
      <c r="F3085" s="154" t="s">
        <v>472</v>
      </c>
      <c r="G3085" s="154">
        <v>0.84850000000000003</v>
      </c>
      <c r="H3085" s="154" t="s">
        <v>472</v>
      </c>
      <c r="I3085" s="154">
        <v>2.2456999999999998</v>
      </c>
      <c r="J3085" s="154"/>
    </row>
    <row r="3086" spans="1:10">
      <c r="A3086" s="164">
        <v>29859</v>
      </c>
      <c r="B3086" s="154">
        <v>2.10853</v>
      </c>
      <c r="C3086" s="154">
        <v>3.5545</v>
      </c>
      <c r="D3086" s="154">
        <v>1.9769999999999999</v>
      </c>
      <c r="E3086" s="154">
        <v>1.6419999999999999</v>
      </c>
      <c r="F3086" s="154" t="s">
        <v>472</v>
      </c>
      <c r="G3086" s="154">
        <v>0.85050000000000003</v>
      </c>
      <c r="H3086" s="154" t="s">
        <v>472</v>
      </c>
      <c r="I3086" s="154">
        <v>2.25658</v>
      </c>
      <c r="J3086" s="154"/>
    </row>
    <row r="3087" spans="1:10">
      <c r="A3087" s="164">
        <v>29860</v>
      </c>
      <c r="B3087" s="154">
        <v>2.1093999999999999</v>
      </c>
      <c r="C3087" s="154">
        <v>3.601</v>
      </c>
      <c r="D3087" s="154">
        <v>1.9744999999999999</v>
      </c>
      <c r="E3087" s="154">
        <v>1.6360000000000001</v>
      </c>
      <c r="F3087" s="154" t="s">
        <v>472</v>
      </c>
      <c r="G3087" s="154">
        <v>0.84399999999999997</v>
      </c>
      <c r="H3087" s="154" t="s">
        <v>472</v>
      </c>
      <c r="I3087" s="154">
        <v>2.2638799999999999</v>
      </c>
      <c r="J3087" s="154"/>
    </row>
    <row r="3088" spans="1:10">
      <c r="A3088" s="164">
        <v>29861</v>
      </c>
      <c r="B3088" s="154">
        <v>2.0929000000000002</v>
      </c>
      <c r="C3088" s="154">
        <v>3.556</v>
      </c>
      <c r="D3088" s="154">
        <v>1.9415</v>
      </c>
      <c r="E3088" s="154">
        <v>1.613</v>
      </c>
      <c r="F3088" s="154" t="s">
        <v>472</v>
      </c>
      <c r="G3088" s="154">
        <v>0.84</v>
      </c>
      <c r="H3088" s="154" t="s">
        <v>472</v>
      </c>
      <c r="I3088" s="154">
        <v>2.23061</v>
      </c>
      <c r="J3088" s="154"/>
    </row>
    <row r="3089" spans="1:10">
      <c r="A3089" s="164">
        <v>29864</v>
      </c>
      <c r="B3089" s="154">
        <v>2.0738699999999999</v>
      </c>
      <c r="C3089" s="154">
        <v>3.4779999999999998</v>
      </c>
      <c r="D3089" s="154">
        <v>1.8959999999999999</v>
      </c>
      <c r="E3089" s="154">
        <v>1.5794999999999999</v>
      </c>
      <c r="F3089" s="154" t="s">
        <v>472</v>
      </c>
      <c r="G3089" s="154">
        <v>0.82899999999999996</v>
      </c>
      <c r="H3089" s="154" t="s">
        <v>472</v>
      </c>
      <c r="I3089" s="154">
        <v>2.19909</v>
      </c>
      <c r="J3089" s="154"/>
    </row>
    <row r="3090" spans="1:10">
      <c r="A3090" s="164">
        <v>29865</v>
      </c>
      <c r="B3090" s="154">
        <v>2.0728599999999999</v>
      </c>
      <c r="C3090" s="154">
        <v>3.5105</v>
      </c>
      <c r="D3090" s="154">
        <v>1.8900000000000001</v>
      </c>
      <c r="E3090" s="154">
        <v>1.577</v>
      </c>
      <c r="F3090" s="154" t="s">
        <v>472</v>
      </c>
      <c r="G3090" s="154">
        <v>0.82650000000000001</v>
      </c>
      <c r="H3090" s="154" t="s">
        <v>472</v>
      </c>
      <c r="I3090" s="154">
        <v>2.2123499999999998</v>
      </c>
      <c r="J3090" s="154"/>
    </row>
    <row r="3091" spans="1:10">
      <c r="A3091" s="164">
        <v>29866</v>
      </c>
      <c r="B3091" s="154">
        <v>2.0629499999999998</v>
      </c>
      <c r="C3091" s="154">
        <v>3.496</v>
      </c>
      <c r="D3091" s="154">
        <v>1.8824999999999998</v>
      </c>
      <c r="E3091" s="154">
        <v>1.571</v>
      </c>
      <c r="F3091" s="154" t="s">
        <v>472</v>
      </c>
      <c r="G3091" s="154">
        <v>0.82299999999999995</v>
      </c>
      <c r="H3091" s="154" t="s">
        <v>472</v>
      </c>
      <c r="I3091" s="154">
        <v>2.1804700000000001</v>
      </c>
      <c r="J3091" s="154"/>
    </row>
    <row r="3092" spans="1:10">
      <c r="A3092" s="164">
        <v>29867</v>
      </c>
      <c r="B3092" s="154">
        <v>2.06697</v>
      </c>
      <c r="C3092" s="154">
        <v>3.5225</v>
      </c>
      <c r="D3092" s="154">
        <v>1.8875</v>
      </c>
      <c r="E3092" s="154">
        <v>1.5714999999999999</v>
      </c>
      <c r="F3092" s="154" t="s">
        <v>472</v>
      </c>
      <c r="G3092" s="154">
        <v>0.82250000000000001</v>
      </c>
      <c r="H3092" s="154" t="s">
        <v>472</v>
      </c>
      <c r="I3092" s="154">
        <v>2.1963699999999999</v>
      </c>
      <c r="J3092" s="154"/>
    </row>
    <row r="3093" spans="1:10">
      <c r="A3093" s="164">
        <v>29868</v>
      </c>
      <c r="B3093" s="154">
        <v>2.0484499999999999</v>
      </c>
      <c r="C3093" s="154">
        <v>3.532</v>
      </c>
      <c r="D3093" s="154">
        <v>1.8475000000000001</v>
      </c>
      <c r="E3093" s="154">
        <v>1.5430000000000001</v>
      </c>
      <c r="F3093" s="154" t="s">
        <v>472</v>
      </c>
      <c r="G3093" s="154">
        <v>0.8115</v>
      </c>
      <c r="H3093" s="154" t="s">
        <v>472</v>
      </c>
      <c r="I3093" s="154">
        <v>2.1476700000000002</v>
      </c>
      <c r="J3093" s="154"/>
    </row>
    <row r="3094" spans="1:10">
      <c r="A3094" s="164">
        <v>29871</v>
      </c>
      <c r="B3094" s="154">
        <v>2.0425499999999999</v>
      </c>
      <c r="C3094" s="154">
        <v>3.45</v>
      </c>
      <c r="D3094" s="154">
        <v>1.8275000000000001</v>
      </c>
      <c r="E3094" s="154">
        <v>1.53</v>
      </c>
      <c r="F3094" s="154" t="s">
        <v>472</v>
      </c>
      <c r="G3094" s="154">
        <v>0.80549999999999999</v>
      </c>
      <c r="H3094" s="154" t="s">
        <v>472</v>
      </c>
      <c r="I3094" s="154">
        <v>2.1356700000000002</v>
      </c>
      <c r="J3094" s="154"/>
    </row>
    <row r="3095" spans="1:10">
      <c r="A3095" s="164">
        <v>29872</v>
      </c>
      <c r="B3095" s="154">
        <v>2.0379499999999999</v>
      </c>
      <c r="C3095" s="154">
        <v>3.44</v>
      </c>
      <c r="D3095" s="154">
        <v>1.8460000000000001</v>
      </c>
      <c r="E3095" s="154">
        <v>1.5434999999999999</v>
      </c>
      <c r="F3095" s="154" t="s">
        <v>472</v>
      </c>
      <c r="G3095" s="154">
        <v>0.8085</v>
      </c>
      <c r="H3095" s="154" t="s">
        <v>472</v>
      </c>
      <c r="I3095" s="154">
        <v>2.1494200000000001</v>
      </c>
      <c r="J3095" s="154"/>
    </row>
    <row r="3096" spans="1:10">
      <c r="A3096" s="164">
        <v>29873</v>
      </c>
      <c r="B3096" s="154">
        <v>2.0444399999999998</v>
      </c>
      <c r="C3096" s="154">
        <v>3.4630000000000001</v>
      </c>
      <c r="D3096" s="154">
        <v>1.863</v>
      </c>
      <c r="E3096" s="154">
        <v>1.5525</v>
      </c>
      <c r="F3096" s="154" t="s">
        <v>472</v>
      </c>
      <c r="G3096" s="154">
        <v>0.8145</v>
      </c>
      <c r="H3096" s="154" t="s">
        <v>472</v>
      </c>
      <c r="I3096" s="154">
        <v>2.1672199999999999</v>
      </c>
      <c r="J3096" s="154"/>
    </row>
    <row r="3097" spans="1:10">
      <c r="A3097" s="164">
        <v>29874</v>
      </c>
      <c r="B3097" s="154">
        <v>2.03607</v>
      </c>
      <c r="C3097" s="154">
        <v>3.4350000000000001</v>
      </c>
      <c r="D3097" s="154">
        <v>1.8460000000000001</v>
      </c>
      <c r="E3097" s="154">
        <v>1.5385</v>
      </c>
      <c r="F3097" s="154" t="s">
        <v>472</v>
      </c>
      <c r="G3097" s="154">
        <v>0.80700000000000005</v>
      </c>
      <c r="H3097" s="154" t="s">
        <v>472</v>
      </c>
      <c r="I3097" s="154">
        <v>2.1477499999999998</v>
      </c>
      <c r="J3097" s="154"/>
    </row>
    <row r="3098" spans="1:10">
      <c r="A3098" s="164">
        <v>29875</v>
      </c>
      <c r="B3098" s="154">
        <v>2.0447299999999999</v>
      </c>
      <c r="C3098" s="154">
        <v>3.4515000000000002</v>
      </c>
      <c r="D3098" s="154">
        <v>1.8740000000000001</v>
      </c>
      <c r="E3098" s="154">
        <v>1.5585</v>
      </c>
      <c r="F3098" s="154" t="s">
        <v>472</v>
      </c>
      <c r="G3098" s="154">
        <v>0.81100000000000005</v>
      </c>
      <c r="H3098" s="154" t="s">
        <v>472</v>
      </c>
      <c r="I3098" s="154">
        <v>2.1650800000000001</v>
      </c>
      <c r="J3098" s="154"/>
    </row>
    <row r="3099" spans="1:10">
      <c r="A3099" s="164">
        <v>29878</v>
      </c>
      <c r="B3099" s="154">
        <v>2.0344500000000001</v>
      </c>
      <c r="C3099" s="154">
        <v>3.4495</v>
      </c>
      <c r="D3099" s="154">
        <v>1.8719999999999999</v>
      </c>
      <c r="E3099" s="154">
        <v>1.5565</v>
      </c>
      <c r="F3099" s="154" t="s">
        <v>472</v>
      </c>
      <c r="G3099" s="154">
        <v>0.80800000000000005</v>
      </c>
      <c r="H3099" s="154" t="s">
        <v>472</v>
      </c>
      <c r="I3099" s="154">
        <v>2.1623199999999998</v>
      </c>
      <c r="J3099" s="154"/>
    </row>
    <row r="3100" spans="1:10">
      <c r="A3100" s="164">
        <v>29879</v>
      </c>
      <c r="B3100" s="154">
        <v>2.0358000000000001</v>
      </c>
      <c r="C3100" s="154">
        <v>3.4165000000000001</v>
      </c>
      <c r="D3100" s="154">
        <v>1.861</v>
      </c>
      <c r="E3100" s="154">
        <v>1.5495000000000001</v>
      </c>
      <c r="F3100" s="154" t="s">
        <v>472</v>
      </c>
      <c r="G3100" s="154">
        <v>0.80149999999999999</v>
      </c>
      <c r="H3100" s="154" t="s">
        <v>472</v>
      </c>
      <c r="I3100" s="154">
        <v>2.15429</v>
      </c>
      <c r="J3100" s="154"/>
    </row>
    <row r="3101" spans="1:10">
      <c r="A3101" s="164">
        <v>29880</v>
      </c>
      <c r="B3101" s="154" t="s">
        <v>472</v>
      </c>
      <c r="C3101" s="154">
        <v>3.4515000000000002</v>
      </c>
      <c r="D3101" s="154">
        <v>1.88</v>
      </c>
      <c r="E3101" s="154">
        <v>1.5615000000000001</v>
      </c>
      <c r="F3101" s="154" t="s">
        <v>472</v>
      </c>
      <c r="G3101" s="154">
        <v>0.80500000000000005</v>
      </c>
      <c r="H3101" s="154" t="s">
        <v>472</v>
      </c>
      <c r="I3101" s="154">
        <v>2.1684600000000001</v>
      </c>
      <c r="J3101" s="154"/>
    </row>
    <row r="3102" spans="1:10">
      <c r="A3102" s="164">
        <v>29881</v>
      </c>
      <c r="B3102" s="154">
        <v>2.0323799999999999</v>
      </c>
      <c r="C3102" s="154">
        <v>3.4455</v>
      </c>
      <c r="D3102" s="154">
        <v>1.891</v>
      </c>
      <c r="E3102" s="154">
        <v>1.5685</v>
      </c>
      <c r="F3102" s="154" t="s">
        <v>472</v>
      </c>
      <c r="G3102" s="154">
        <v>0.80800000000000005</v>
      </c>
      <c r="H3102" s="154" t="s">
        <v>472</v>
      </c>
      <c r="I3102" s="154">
        <v>2.1711399999999998</v>
      </c>
      <c r="J3102" s="154"/>
    </row>
    <row r="3103" spans="1:10">
      <c r="A3103" s="164">
        <v>29882</v>
      </c>
      <c r="B3103" s="154">
        <v>2.0298099999999999</v>
      </c>
      <c r="C3103" s="154">
        <v>3.4470000000000001</v>
      </c>
      <c r="D3103" s="154">
        <v>1.8915</v>
      </c>
      <c r="E3103" s="154">
        <v>1.5699999999999998</v>
      </c>
      <c r="F3103" s="154" t="s">
        <v>472</v>
      </c>
      <c r="G3103" s="154">
        <v>0.8105</v>
      </c>
      <c r="H3103" s="154" t="s">
        <v>472</v>
      </c>
      <c r="I3103" s="154">
        <v>2.1728499999999999</v>
      </c>
      <c r="J3103" s="154"/>
    </row>
    <row r="3104" spans="1:10">
      <c r="A3104" s="164">
        <v>29885</v>
      </c>
      <c r="B3104" s="154">
        <v>2.0318399999999999</v>
      </c>
      <c r="C3104" s="154">
        <v>3.4939999999999998</v>
      </c>
      <c r="D3104" s="154">
        <v>1.925</v>
      </c>
      <c r="E3104" s="154">
        <v>1.5945</v>
      </c>
      <c r="F3104" s="154" t="s">
        <v>472</v>
      </c>
      <c r="G3104" s="154">
        <v>0.8165</v>
      </c>
      <c r="H3104" s="154" t="s">
        <v>472</v>
      </c>
      <c r="I3104" s="154">
        <v>2.1923599999999999</v>
      </c>
      <c r="J3104" s="154"/>
    </row>
    <row r="3105" spans="1:10">
      <c r="A3105" s="164">
        <v>29886</v>
      </c>
      <c r="B3105" s="154">
        <v>2.0214099999999999</v>
      </c>
      <c r="C3105" s="154">
        <v>3.4695</v>
      </c>
      <c r="D3105" s="154">
        <v>1.9119999999999999</v>
      </c>
      <c r="E3105" s="154">
        <v>1.5815000000000001</v>
      </c>
      <c r="F3105" s="154" t="s">
        <v>472</v>
      </c>
      <c r="G3105" s="154">
        <v>0.81200000000000006</v>
      </c>
      <c r="H3105" s="154" t="s">
        <v>472</v>
      </c>
      <c r="I3105" s="154">
        <v>2.1803300000000001</v>
      </c>
      <c r="J3105" s="154"/>
    </row>
    <row r="3106" spans="1:10">
      <c r="A3106" s="164">
        <v>29887</v>
      </c>
      <c r="B3106" s="154">
        <v>2.0195799999999999</v>
      </c>
      <c r="C3106" s="154">
        <v>3.4590000000000001</v>
      </c>
      <c r="D3106" s="154">
        <v>1.9039999999999999</v>
      </c>
      <c r="E3106" s="154">
        <v>1.5760000000000001</v>
      </c>
      <c r="F3106" s="154" t="s">
        <v>472</v>
      </c>
      <c r="G3106" s="154">
        <v>0.8125</v>
      </c>
      <c r="H3106" s="154" t="s">
        <v>472</v>
      </c>
      <c r="I3106" s="154">
        <v>2.1676899999999999</v>
      </c>
      <c r="J3106" s="154"/>
    </row>
    <row r="3107" spans="1:10">
      <c r="A3107" s="164">
        <v>29888</v>
      </c>
      <c r="B3107" s="154">
        <v>2.0051600000000001</v>
      </c>
      <c r="C3107" s="154">
        <v>3.4409999999999998</v>
      </c>
      <c r="D3107" s="154">
        <v>1.8940000000000001</v>
      </c>
      <c r="E3107" s="154">
        <v>1.5665</v>
      </c>
      <c r="F3107" s="154" t="s">
        <v>472</v>
      </c>
      <c r="G3107" s="154">
        <v>0.80400000000000005</v>
      </c>
      <c r="H3107" s="154" t="s">
        <v>472</v>
      </c>
      <c r="I3107" s="154">
        <v>2.1603599999999998</v>
      </c>
      <c r="J3107" s="154"/>
    </row>
    <row r="3108" spans="1:10">
      <c r="A3108" s="164">
        <v>29889</v>
      </c>
      <c r="B3108" s="154" t="s">
        <v>472</v>
      </c>
      <c r="C3108" s="154">
        <v>3.4095</v>
      </c>
      <c r="D3108" s="154">
        <v>1.8460000000000001</v>
      </c>
      <c r="E3108" s="154">
        <v>1.5329999999999999</v>
      </c>
      <c r="F3108" s="154" t="s">
        <v>472</v>
      </c>
      <c r="G3108" s="154">
        <v>0.79200000000000004</v>
      </c>
      <c r="H3108" s="154" t="s">
        <v>472</v>
      </c>
      <c r="I3108" s="154">
        <v>2.1268099999999999</v>
      </c>
      <c r="J3108" s="154"/>
    </row>
    <row r="3109" spans="1:10">
      <c r="A3109" s="164">
        <v>29892</v>
      </c>
      <c r="B3109" s="154">
        <v>1.9903200000000001</v>
      </c>
      <c r="C3109" s="154">
        <v>3.3895</v>
      </c>
      <c r="D3109" s="154">
        <v>1.8054999999999999</v>
      </c>
      <c r="E3109" s="154">
        <v>1.506</v>
      </c>
      <c r="F3109" s="154" t="s">
        <v>472</v>
      </c>
      <c r="G3109" s="154">
        <v>0.78549999999999998</v>
      </c>
      <c r="H3109" s="154" t="s">
        <v>472</v>
      </c>
      <c r="I3109" s="154">
        <v>2.1082100000000001</v>
      </c>
      <c r="J3109" s="154"/>
    </row>
    <row r="3110" spans="1:10">
      <c r="A3110" s="164">
        <v>29893</v>
      </c>
      <c r="B3110" s="154">
        <v>1.9824899999999999</v>
      </c>
      <c r="C3110" s="154">
        <v>3.3885000000000001</v>
      </c>
      <c r="D3110" s="154">
        <v>1.819</v>
      </c>
      <c r="E3110" s="154">
        <v>1.512</v>
      </c>
      <c r="F3110" s="154" t="s">
        <v>472</v>
      </c>
      <c r="G3110" s="154">
        <v>0.79349999999999998</v>
      </c>
      <c r="H3110" s="154" t="s">
        <v>472</v>
      </c>
      <c r="I3110" s="154">
        <v>2.1078199999999998</v>
      </c>
      <c r="J3110" s="154"/>
    </row>
    <row r="3111" spans="1:10">
      <c r="A3111" s="164">
        <v>29894</v>
      </c>
      <c r="B3111" s="154">
        <v>1.9672100000000001</v>
      </c>
      <c r="C3111" s="154">
        <v>3.3689999999999998</v>
      </c>
      <c r="D3111" s="154">
        <v>1.794</v>
      </c>
      <c r="E3111" s="154">
        <v>1.4955000000000001</v>
      </c>
      <c r="F3111" s="154" t="s">
        <v>472</v>
      </c>
      <c r="G3111" s="154">
        <v>0.78449999999999998</v>
      </c>
      <c r="H3111" s="154" t="s">
        <v>472</v>
      </c>
      <c r="I3111" s="154">
        <v>2.0752100000000002</v>
      </c>
      <c r="J3111" s="154"/>
    </row>
    <row r="3112" spans="1:10">
      <c r="A3112" s="164">
        <v>29895</v>
      </c>
      <c r="B3112" s="154" t="s">
        <v>472</v>
      </c>
      <c r="C3112" s="154">
        <v>3.351</v>
      </c>
      <c r="D3112" s="154">
        <v>1.7854999999999999</v>
      </c>
      <c r="E3112" s="154">
        <v>1.4950000000000001</v>
      </c>
      <c r="F3112" s="154" t="s">
        <v>472</v>
      </c>
      <c r="G3112" s="154">
        <v>0.78349999999999997</v>
      </c>
      <c r="H3112" s="154" t="s">
        <v>472</v>
      </c>
      <c r="I3112" s="154">
        <v>2.0794000000000001</v>
      </c>
      <c r="J3112" s="154"/>
    </row>
    <row r="3113" spans="1:10">
      <c r="A3113" s="164">
        <v>29896</v>
      </c>
      <c r="B3113" s="154">
        <v>1.96509</v>
      </c>
      <c r="C3113" s="154">
        <v>3.3490000000000002</v>
      </c>
      <c r="D3113" s="154">
        <v>1.7875000000000001</v>
      </c>
      <c r="E3113" s="154">
        <v>1.4950000000000001</v>
      </c>
      <c r="F3113" s="154" t="s">
        <v>472</v>
      </c>
      <c r="G3113" s="154">
        <v>0.78100000000000003</v>
      </c>
      <c r="H3113" s="154" t="s">
        <v>472</v>
      </c>
      <c r="I3113" s="154">
        <v>2.08216</v>
      </c>
      <c r="J3113" s="154"/>
    </row>
    <row r="3114" spans="1:10">
      <c r="A3114" s="164">
        <v>29899</v>
      </c>
      <c r="B3114" s="154">
        <v>1.95895</v>
      </c>
      <c r="C3114" s="154">
        <v>3.3374999999999999</v>
      </c>
      <c r="D3114" s="154">
        <v>1.7610000000000001</v>
      </c>
      <c r="E3114" s="154">
        <v>1.46</v>
      </c>
      <c r="F3114" s="154" t="s">
        <v>472</v>
      </c>
      <c r="G3114" s="154">
        <v>0.77749999999999997</v>
      </c>
      <c r="H3114" s="154" t="s">
        <v>472</v>
      </c>
      <c r="I3114" s="154">
        <v>2.0592100000000002</v>
      </c>
      <c r="J3114" s="154"/>
    </row>
    <row r="3115" spans="1:10">
      <c r="A3115" s="164">
        <v>29900</v>
      </c>
      <c r="B3115" s="154">
        <v>1.95404</v>
      </c>
      <c r="C3115" s="154">
        <v>3.35</v>
      </c>
      <c r="D3115" s="154">
        <v>1.7774999999999999</v>
      </c>
      <c r="E3115" s="154">
        <v>1.4895</v>
      </c>
      <c r="F3115" s="154" t="s">
        <v>472</v>
      </c>
      <c r="G3115" s="154">
        <v>0.77549999999999997</v>
      </c>
      <c r="H3115" s="154" t="s">
        <v>472</v>
      </c>
      <c r="I3115" s="154">
        <v>2.0654699999999999</v>
      </c>
      <c r="J3115" s="154"/>
    </row>
    <row r="3116" spans="1:10">
      <c r="A3116" s="164">
        <v>29901</v>
      </c>
      <c r="B3116" s="154" t="s">
        <v>472</v>
      </c>
      <c r="C3116" s="154">
        <v>3.343</v>
      </c>
      <c r="D3116" s="154">
        <v>1.7850000000000001</v>
      </c>
      <c r="E3116" s="154">
        <v>1.4969999999999999</v>
      </c>
      <c r="F3116" s="154" t="s">
        <v>472</v>
      </c>
      <c r="G3116" s="154">
        <v>0.78049999999999997</v>
      </c>
      <c r="H3116" s="154" t="s">
        <v>472</v>
      </c>
      <c r="I3116" s="154">
        <v>2.0631900000000001</v>
      </c>
      <c r="J3116" s="154"/>
    </row>
    <row r="3117" spans="1:10">
      <c r="A3117" s="164">
        <v>29902</v>
      </c>
      <c r="B3117" s="154">
        <v>1.9507400000000001</v>
      </c>
      <c r="C3117" s="154">
        <v>3.3325</v>
      </c>
      <c r="D3117" s="154">
        <v>1.768</v>
      </c>
      <c r="E3117" s="154">
        <v>1.4844999999999999</v>
      </c>
      <c r="F3117" s="154" t="s">
        <v>472</v>
      </c>
      <c r="G3117" s="154">
        <v>0.77700000000000002</v>
      </c>
      <c r="H3117" s="154" t="s">
        <v>472</v>
      </c>
      <c r="I3117" s="154">
        <v>2.0628899999999999</v>
      </c>
      <c r="J3117" s="154"/>
    </row>
    <row r="3118" spans="1:10">
      <c r="A3118" s="164">
        <v>29903</v>
      </c>
      <c r="B3118" s="154">
        <v>1.9398200000000001</v>
      </c>
      <c r="C3118" s="154">
        <v>3.3475000000000001</v>
      </c>
      <c r="D3118" s="154">
        <v>1.7544999999999999</v>
      </c>
      <c r="E3118" s="154">
        <v>1.4769999999999999</v>
      </c>
      <c r="F3118" s="154" t="s">
        <v>472</v>
      </c>
      <c r="G3118" s="154">
        <v>0.77249999999999996</v>
      </c>
      <c r="H3118" s="154" t="s">
        <v>472</v>
      </c>
      <c r="I3118" s="154">
        <v>2.0499399999999999</v>
      </c>
      <c r="J3118" s="154"/>
    </row>
    <row r="3119" spans="1:10">
      <c r="A3119" s="164">
        <v>29906</v>
      </c>
      <c r="B3119" s="154">
        <v>1.93973</v>
      </c>
      <c r="C3119" s="154">
        <v>3.3820000000000001</v>
      </c>
      <c r="D3119" s="154">
        <v>1.7625</v>
      </c>
      <c r="E3119" s="154">
        <v>1.4824999999999999</v>
      </c>
      <c r="F3119" s="154" t="s">
        <v>472</v>
      </c>
      <c r="G3119" s="154">
        <v>0.77600000000000002</v>
      </c>
      <c r="H3119" s="154" t="s">
        <v>472</v>
      </c>
      <c r="I3119" s="154">
        <v>2.0588099999999998</v>
      </c>
      <c r="J3119" s="154"/>
    </row>
    <row r="3120" spans="1:10">
      <c r="A3120" s="164">
        <v>29907</v>
      </c>
      <c r="B3120" s="154">
        <v>1.9451000000000001</v>
      </c>
      <c r="C3120" s="154">
        <v>3.395</v>
      </c>
      <c r="D3120" s="154">
        <v>1.7774999999999999</v>
      </c>
      <c r="E3120" s="154">
        <v>1.4969999999999999</v>
      </c>
      <c r="F3120" s="154" t="s">
        <v>472</v>
      </c>
      <c r="G3120" s="154">
        <v>0.78900000000000003</v>
      </c>
      <c r="H3120" s="154" t="s">
        <v>472</v>
      </c>
      <c r="I3120" s="154">
        <v>2.0691199999999998</v>
      </c>
      <c r="J3120" s="154"/>
    </row>
    <row r="3121" spans="1:10">
      <c r="A3121" s="164">
        <v>29908</v>
      </c>
      <c r="B3121" s="154">
        <v>1.9701200000000001</v>
      </c>
      <c r="C3121" s="154">
        <v>3.4234999999999998</v>
      </c>
      <c r="D3121" s="154">
        <v>1.8075000000000001</v>
      </c>
      <c r="E3121" s="154">
        <v>1.524</v>
      </c>
      <c r="F3121" s="154" t="s">
        <v>472</v>
      </c>
      <c r="G3121" s="154">
        <v>0.81</v>
      </c>
      <c r="H3121" s="154" t="s">
        <v>472</v>
      </c>
      <c r="I3121" s="154">
        <v>2.1001300000000001</v>
      </c>
      <c r="J3121" s="154"/>
    </row>
    <row r="3122" spans="1:10">
      <c r="A3122" s="164">
        <v>29909</v>
      </c>
      <c r="B3122" s="154">
        <v>1.96678</v>
      </c>
      <c r="C3122" s="154">
        <v>3.4165000000000001</v>
      </c>
      <c r="D3122" s="154">
        <v>1.7749999999999999</v>
      </c>
      <c r="E3122" s="154">
        <v>1.502</v>
      </c>
      <c r="F3122" s="154" t="s">
        <v>472</v>
      </c>
      <c r="G3122" s="154">
        <v>0.8115</v>
      </c>
      <c r="H3122" s="154" t="s">
        <v>472</v>
      </c>
      <c r="I3122" s="154">
        <v>2.0842900000000002</v>
      </c>
      <c r="J3122" s="154"/>
    </row>
    <row r="3123" spans="1:10">
      <c r="A3123" s="164">
        <v>29910</v>
      </c>
      <c r="B3123" s="154">
        <v>1.9636200000000001</v>
      </c>
      <c r="C3123" s="154">
        <v>3.4279999999999999</v>
      </c>
      <c r="D3123" s="154">
        <v>1.7976999999999999</v>
      </c>
      <c r="E3123" s="154">
        <v>1.5169999999999999</v>
      </c>
      <c r="F3123" s="154" t="s">
        <v>472</v>
      </c>
      <c r="G3123" s="154">
        <v>0.82050000000000001</v>
      </c>
      <c r="H3123" s="154" t="s">
        <v>472</v>
      </c>
      <c r="I3123" s="154">
        <v>2.0970900000000001</v>
      </c>
      <c r="J3123" s="154"/>
    </row>
    <row r="3124" spans="1:10">
      <c r="A3124" s="164">
        <v>29913</v>
      </c>
      <c r="B3124" s="154" t="s">
        <v>472</v>
      </c>
      <c r="C3124" s="154">
        <v>3.4384999999999999</v>
      </c>
      <c r="D3124" s="154">
        <v>1.8140000000000001</v>
      </c>
      <c r="E3124" s="154">
        <v>1.5310000000000001</v>
      </c>
      <c r="F3124" s="154" t="s">
        <v>472</v>
      </c>
      <c r="G3124" s="154">
        <v>0.83650000000000002</v>
      </c>
      <c r="H3124" s="154" t="s">
        <v>472</v>
      </c>
      <c r="I3124" s="154">
        <v>2.11537</v>
      </c>
      <c r="J3124" s="154"/>
    </row>
    <row r="3125" spans="1:10">
      <c r="A3125" s="164">
        <v>29914</v>
      </c>
      <c r="B3125" s="154" t="s">
        <v>472</v>
      </c>
      <c r="C3125" s="154">
        <v>3.4205000000000001</v>
      </c>
      <c r="D3125" s="154">
        <v>1.7945</v>
      </c>
      <c r="E3125" s="154">
        <v>1.5169999999999999</v>
      </c>
      <c r="F3125" s="154" t="s">
        <v>472</v>
      </c>
      <c r="G3125" s="154">
        <v>0.82699999999999996</v>
      </c>
      <c r="H3125" s="154" t="s">
        <v>472</v>
      </c>
      <c r="I3125" s="154">
        <v>2.0986500000000001</v>
      </c>
      <c r="J3125" s="154"/>
    </row>
    <row r="3126" spans="1:10">
      <c r="A3126" s="164">
        <v>29915</v>
      </c>
      <c r="B3126" s="154">
        <v>1.95695</v>
      </c>
      <c r="C3126" s="154">
        <v>3.4209999999999998</v>
      </c>
      <c r="D3126" s="154">
        <v>1.7774999999999999</v>
      </c>
      <c r="E3126" s="154">
        <v>1.508</v>
      </c>
      <c r="F3126" s="154" t="s">
        <v>472</v>
      </c>
      <c r="G3126" s="154">
        <v>0.82150000000000001</v>
      </c>
      <c r="H3126" s="154" t="s">
        <v>472</v>
      </c>
      <c r="I3126" s="154">
        <v>2.0889799999999998</v>
      </c>
      <c r="J3126" s="154"/>
    </row>
    <row r="3127" spans="1:10">
      <c r="A3127" s="164">
        <v>29916</v>
      </c>
      <c r="B3127" s="154">
        <v>1.9599899999999999</v>
      </c>
      <c r="C3127" s="154">
        <v>3.4430000000000001</v>
      </c>
      <c r="D3127" s="154">
        <v>1.7745</v>
      </c>
      <c r="E3127" s="154">
        <v>1.504</v>
      </c>
      <c r="F3127" s="154" t="s">
        <v>472</v>
      </c>
      <c r="G3127" s="154">
        <v>0.82050000000000001</v>
      </c>
      <c r="H3127" s="154" t="s">
        <v>472</v>
      </c>
      <c r="I3127" s="154">
        <v>2.0859299999999998</v>
      </c>
      <c r="J3127" s="154"/>
    </row>
    <row r="3128" spans="1:10">
      <c r="A3128" s="164">
        <v>29917</v>
      </c>
      <c r="B3128" s="154">
        <v>1.9676200000000001</v>
      </c>
      <c r="C3128" s="154">
        <v>3.4775</v>
      </c>
      <c r="D3128" s="154">
        <v>1.7869999999999999</v>
      </c>
      <c r="E3128" s="154">
        <v>1.5165</v>
      </c>
      <c r="F3128" s="154" t="s">
        <v>472</v>
      </c>
      <c r="G3128" s="154">
        <v>0.82599999999999996</v>
      </c>
      <c r="H3128" s="154" t="s">
        <v>472</v>
      </c>
      <c r="I3128" s="154">
        <v>2.0943499999999999</v>
      </c>
      <c r="J3128" s="154"/>
    </row>
    <row r="3129" spans="1:10">
      <c r="A3129" s="164">
        <v>29920</v>
      </c>
      <c r="B3129" s="154">
        <v>1.96099</v>
      </c>
      <c r="C3129" s="154">
        <v>3.4664999999999999</v>
      </c>
      <c r="D3129" s="154">
        <v>1.7675000000000001</v>
      </c>
      <c r="E3129" s="154">
        <v>1.5024999999999999</v>
      </c>
      <c r="F3129" s="154" t="s">
        <v>472</v>
      </c>
      <c r="G3129" s="154">
        <v>0.82399999999999995</v>
      </c>
      <c r="H3129" s="154" t="s">
        <v>472</v>
      </c>
      <c r="I3129" s="154">
        <v>2.0842100000000001</v>
      </c>
      <c r="J3129" s="154"/>
    </row>
    <row r="3130" spans="1:10">
      <c r="A3130" s="164">
        <v>29921</v>
      </c>
      <c r="B3130" s="154">
        <v>1.9634499999999999</v>
      </c>
      <c r="C3130" s="154">
        <v>3.4710000000000001</v>
      </c>
      <c r="D3130" s="154">
        <v>1.7734999999999999</v>
      </c>
      <c r="E3130" s="154">
        <v>1.5070000000000001</v>
      </c>
      <c r="F3130" s="154" t="s">
        <v>472</v>
      </c>
      <c r="G3130" s="154">
        <v>0.82750000000000001</v>
      </c>
      <c r="H3130" s="154" t="s">
        <v>472</v>
      </c>
      <c r="I3130" s="154">
        <v>2.0910000000000002</v>
      </c>
      <c r="J3130" s="154"/>
    </row>
    <row r="3131" spans="1:10">
      <c r="A3131" s="164">
        <v>29922</v>
      </c>
      <c r="B3131" s="154">
        <v>1.96651</v>
      </c>
      <c r="C3131" s="154">
        <v>3.488</v>
      </c>
      <c r="D3131" s="154">
        <v>1.7875000000000001</v>
      </c>
      <c r="E3131" s="154">
        <v>1.5175000000000001</v>
      </c>
      <c r="F3131" s="154" t="s">
        <v>472</v>
      </c>
      <c r="G3131" s="154">
        <v>0.82599999999999996</v>
      </c>
      <c r="H3131" s="154" t="s">
        <v>472</v>
      </c>
      <c r="I3131" s="154">
        <v>2.0972599999999999</v>
      </c>
      <c r="J3131" s="154"/>
    </row>
    <row r="3132" spans="1:10">
      <c r="A3132" s="164">
        <v>29923</v>
      </c>
      <c r="B3132" s="154">
        <v>1.96462</v>
      </c>
      <c r="C3132" s="154">
        <v>3.4834999999999998</v>
      </c>
      <c r="D3132" s="154">
        <v>1.7890000000000001</v>
      </c>
      <c r="E3132" s="154">
        <v>1.5185</v>
      </c>
      <c r="F3132" s="154" t="s">
        <v>472</v>
      </c>
      <c r="G3132" s="154">
        <v>0.82899999999999996</v>
      </c>
      <c r="H3132" s="154" t="s">
        <v>472</v>
      </c>
      <c r="I3132" s="154">
        <v>2.09918</v>
      </c>
      <c r="J3132" s="154"/>
    </row>
    <row r="3133" spans="1:10">
      <c r="A3133" s="164">
        <v>29924</v>
      </c>
      <c r="B3133" s="154">
        <v>1.9659599999999999</v>
      </c>
      <c r="C3133" s="154">
        <v>3.4744999999999999</v>
      </c>
      <c r="D3133" s="154">
        <v>1.7795000000000001</v>
      </c>
      <c r="E3133" s="154">
        <v>1.5095000000000001</v>
      </c>
      <c r="F3133" s="154" t="s">
        <v>472</v>
      </c>
      <c r="G3133" s="154">
        <v>0.82499999999999996</v>
      </c>
      <c r="H3133" s="154" t="s">
        <v>472</v>
      </c>
      <c r="I3133" s="154">
        <v>2.0955599999999999</v>
      </c>
      <c r="J3133" s="154"/>
    </row>
    <row r="3134" spans="1:10">
      <c r="A3134" s="164">
        <v>29927</v>
      </c>
      <c r="B3134" s="154">
        <v>1.96584</v>
      </c>
      <c r="C3134" s="154">
        <v>3.4815</v>
      </c>
      <c r="D3134" s="154">
        <v>1.7890000000000001</v>
      </c>
      <c r="E3134" s="154">
        <v>1.5169999999999999</v>
      </c>
      <c r="F3134" s="154" t="s">
        <v>472</v>
      </c>
      <c r="G3134" s="154">
        <v>0.82499999999999996</v>
      </c>
      <c r="H3134" s="154" t="s">
        <v>472</v>
      </c>
      <c r="I3134" s="154">
        <v>2.0972200000000001</v>
      </c>
      <c r="J3134" s="154"/>
    </row>
    <row r="3135" spans="1:10">
      <c r="A3135" s="164">
        <v>29928</v>
      </c>
      <c r="B3135" s="154">
        <v>1.98047</v>
      </c>
      <c r="C3135" s="154">
        <v>3.5065</v>
      </c>
      <c r="D3135" s="154">
        <v>1.8065</v>
      </c>
      <c r="E3135" s="154">
        <v>1.5265</v>
      </c>
      <c r="F3135" s="154" t="s">
        <v>472</v>
      </c>
      <c r="G3135" s="154">
        <v>0.83250000000000002</v>
      </c>
      <c r="H3135" s="154" t="s">
        <v>472</v>
      </c>
      <c r="I3135" s="154">
        <v>2.1234600000000001</v>
      </c>
      <c r="J3135" s="154"/>
    </row>
    <row r="3136" spans="1:10">
      <c r="A3136" s="164">
        <v>29929</v>
      </c>
      <c r="B3136" s="154">
        <v>1.99244</v>
      </c>
      <c r="C3136" s="154">
        <v>3.5175000000000001</v>
      </c>
      <c r="D3136" s="154">
        <v>1.83</v>
      </c>
      <c r="E3136" s="154">
        <v>1.546</v>
      </c>
      <c r="F3136" s="154" t="s">
        <v>472</v>
      </c>
      <c r="G3136" s="154">
        <v>0.83650000000000002</v>
      </c>
      <c r="H3136" s="154" t="s">
        <v>472</v>
      </c>
      <c r="I3136" s="154">
        <v>2.1336200000000001</v>
      </c>
      <c r="J3136" s="154"/>
    </row>
    <row r="3137" spans="1:10">
      <c r="A3137" s="164">
        <v>29930</v>
      </c>
      <c r="B3137" s="154">
        <v>2.0072899999999998</v>
      </c>
      <c r="C3137" s="154">
        <v>3.5220000000000002</v>
      </c>
      <c r="D3137" s="154">
        <v>1.8454999999999999</v>
      </c>
      <c r="E3137" s="154">
        <v>1.5580000000000001</v>
      </c>
      <c r="F3137" s="154" t="s">
        <v>472</v>
      </c>
      <c r="G3137" s="154">
        <v>0.84399999999999997</v>
      </c>
      <c r="H3137" s="154" t="s">
        <v>472</v>
      </c>
      <c r="I3137" s="154">
        <v>2.15022</v>
      </c>
      <c r="J3137" s="154"/>
    </row>
    <row r="3138" spans="1:10">
      <c r="A3138" s="164">
        <v>29931</v>
      </c>
      <c r="B3138" s="154">
        <v>1.9902199999999999</v>
      </c>
      <c r="C3138" s="154">
        <v>3.4830000000000001</v>
      </c>
      <c r="D3138" s="154">
        <v>1.8445</v>
      </c>
      <c r="E3138" s="154">
        <v>1.5535000000000001</v>
      </c>
      <c r="F3138" s="154" t="s">
        <v>472</v>
      </c>
      <c r="G3138" s="154">
        <v>0.84299999999999997</v>
      </c>
      <c r="H3138" s="154" t="s">
        <v>472</v>
      </c>
      <c r="I3138" s="154">
        <v>2.1434799999999998</v>
      </c>
      <c r="J3138" s="154"/>
    </row>
    <row r="3139" spans="1:10">
      <c r="A3139" s="164">
        <v>29934</v>
      </c>
      <c r="B3139" s="154">
        <v>1.98122</v>
      </c>
      <c r="C3139" s="154">
        <v>3.4794999999999998</v>
      </c>
      <c r="D3139" s="154">
        <v>1.8645</v>
      </c>
      <c r="E3139" s="154">
        <v>1.5615000000000001</v>
      </c>
      <c r="F3139" s="154" t="s">
        <v>472</v>
      </c>
      <c r="G3139" s="154">
        <v>0.84099999999999997</v>
      </c>
      <c r="H3139" s="154" t="s">
        <v>472</v>
      </c>
      <c r="I3139" s="154">
        <v>2.14791</v>
      </c>
      <c r="J3139" s="154"/>
    </row>
    <row r="3140" spans="1:10">
      <c r="A3140" s="164">
        <v>29935</v>
      </c>
      <c r="B3140" s="154">
        <v>1.97702</v>
      </c>
      <c r="C3140" s="154">
        <v>3.4435000000000002</v>
      </c>
      <c r="D3140" s="154">
        <v>1.839</v>
      </c>
      <c r="E3140" s="154">
        <v>1.5405</v>
      </c>
      <c r="F3140" s="154" t="s">
        <v>472</v>
      </c>
      <c r="G3140" s="154">
        <v>0.83699999999999997</v>
      </c>
      <c r="H3140" s="154" t="s">
        <v>472</v>
      </c>
      <c r="I3140" s="154">
        <v>2.12866</v>
      </c>
      <c r="J3140" s="154"/>
    </row>
    <row r="3141" spans="1:10">
      <c r="A3141" s="164">
        <v>29936</v>
      </c>
      <c r="B3141" s="154">
        <v>1.9725000000000001</v>
      </c>
      <c r="C3141" s="154">
        <v>3.464</v>
      </c>
      <c r="D3141" s="154">
        <v>1.835</v>
      </c>
      <c r="E3141" s="154">
        <v>1.5405</v>
      </c>
      <c r="F3141" s="154" t="s">
        <v>472</v>
      </c>
      <c r="G3141" s="154">
        <v>0.84050000000000002</v>
      </c>
      <c r="H3141" s="154" t="s">
        <v>472</v>
      </c>
      <c r="I3141" s="154">
        <v>2.1268600000000002</v>
      </c>
      <c r="J3141" s="154"/>
    </row>
    <row r="3142" spans="1:10">
      <c r="A3142" s="164">
        <v>29937</v>
      </c>
      <c r="B3142" s="154">
        <v>1.9582000000000002</v>
      </c>
      <c r="C3142" s="154">
        <v>3.4540000000000002</v>
      </c>
      <c r="D3142" s="154">
        <v>1.8235000000000001</v>
      </c>
      <c r="E3142" s="154">
        <v>1.5310000000000001</v>
      </c>
      <c r="F3142" s="154" t="s">
        <v>472</v>
      </c>
      <c r="G3142" s="154">
        <v>0.83550000000000002</v>
      </c>
      <c r="H3142" s="154" t="s">
        <v>472</v>
      </c>
      <c r="I3142" s="154">
        <v>2.1114600000000001</v>
      </c>
      <c r="J3142" s="154"/>
    </row>
    <row r="3143" spans="1:10">
      <c r="A3143" s="164">
        <v>29938</v>
      </c>
      <c r="B3143" s="154">
        <v>1.95356</v>
      </c>
      <c r="C3143" s="154">
        <v>3.4390000000000001</v>
      </c>
      <c r="D3143" s="154">
        <v>1.831</v>
      </c>
      <c r="E3143" s="154">
        <v>1.5385</v>
      </c>
      <c r="F3143" s="154" t="s">
        <v>472</v>
      </c>
      <c r="G3143" s="154">
        <v>0.83250000000000002</v>
      </c>
      <c r="H3143" s="154" t="s">
        <v>472</v>
      </c>
      <c r="I3143" s="154">
        <v>2.1166299999999998</v>
      </c>
      <c r="J3143" s="154"/>
    </row>
    <row r="3144" spans="1:10">
      <c r="A3144" s="164">
        <v>29941</v>
      </c>
      <c r="B3144" s="154">
        <v>1.95488</v>
      </c>
      <c r="C3144" s="154">
        <v>3.4344999999999999</v>
      </c>
      <c r="D3144" s="154">
        <v>1.8279999999999998</v>
      </c>
      <c r="E3144" s="154">
        <v>1.5369999999999999</v>
      </c>
      <c r="F3144" s="154" t="s">
        <v>472</v>
      </c>
      <c r="G3144" s="154">
        <v>0.83</v>
      </c>
      <c r="H3144" s="154" t="s">
        <v>472</v>
      </c>
      <c r="I3144" s="154">
        <v>2.1110099999999998</v>
      </c>
      <c r="J3144" s="154"/>
    </row>
    <row r="3145" spans="1:10">
      <c r="A3145" s="164">
        <v>29942</v>
      </c>
      <c r="B3145" s="154">
        <v>1.9510399999999999</v>
      </c>
      <c r="C3145" s="154">
        <v>3.4060000000000001</v>
      </c>
      <c r="D3145" s="154">
        <v>1.8109999999999999</v>
      </c>
      <c r="E3145" s="154">
        <v>1.5289999999999999</v>
      </c>
      <c r="F3145" s="154" t="s">
        <v>472</v>
      </c>
      <c r="G3145" s="154">
        <v>0.82499999999999996</v>
      </c>
      <c r="H3145" s="154" t="s">
        <v>472</v>
      </c>
      <c r="I3145" s="154">
        <v>2.1025</v>
      </c>
      <c r="J3145" s="154"/>
    </row>
    <row r="3146" spans="1:10">
      <c r="A3146" s="164">
        <v>29943</v>
      </c>
      <c r="B3146" s="154">
        <v>1.9518900000000001</v>
      </c>
      <c r="C3146" s="154">
        <v>3.4295</v>
      </c>
      <c r="D3146" s="154">
        <v>1.8159999999999998</v>
      </c>
      <c r="E3146" s="154">
        <v>1.536</v>
      </c>
      <c r="F3146" s="154" t="s">
        <v>472</v>
      </c>
      <c r="G3146" s="154">
        <v>0.82499999999999996</v>
      </c>
      <c r="H3146" s="154" t="s">
        <v>472</v>
      </c>
      <c r="I3146" s="154">
        <v>2.10304</v>
      </c>
      <c r="J3146" s="154"/>
    </row>
    <row r="3147" spans="1:10">
      <c r="A3147" s="164">
        <v>29944</v>
      </c>
      <c r="B3147" s="154" t="s">
        <v>472</v>
      </c>
      <c r="C3147" s="154">
        <v>3.4355000000000002</v>
      </c>
      <c r="D3147" s="154">
        <v>1.8149999999999999</v>
      </c>
      <c r="E3147" s="154">
        <v>1.536</v>
      </c>
      <c r="F3147" s="154" t="s">
        <v>472</v>
      </c>
      <c r="G3147" s="154">
        <v>0.82099999999999995</v>
      </c>
      <c r="H3147" s="154" t="s">
        <v>472</v>
      </c>
      <c r="I3147" s="154" t="s">
        <v>472</v>
      </c>
      <c r="J3147" s="154"/>
    </row>
    <row r="3148" spans="1:10">
      <c r="A3148" s="164">
        <v>29945</v>
      </c>
      <c r="B3148" s="154" t="s">
        <v>472</v>
      </c>
      <c r="C3148" s="154" t="s">
        <v>472</v>
      </c>
      <c r="D3148" s="154" t="s">
        <v>472</v>
      </c>
      <c r="E3148" s="154" t="s">
        <v>472</v>
      </c>
      <c r="F3148" s="154" t="s">
        <v>472</v>
      </c>
      <c r="G3148" s="154" t="s">
        <v>472</v>
      </c>
      <c r="H3148" s="154" t="s">
        <v>472</v>
      </c>
      <c r="I3148" s="154" t="s">
        <v>472</v>
      </c>
      <c r="J3148" s="154"/>
    </row>
    <row r="3149" spans="1:10">
      <c r="A3149" s="164">
        <v>29948</v>
      </c>
      <c r="B3149" s="154">
        <v>1.94564</v>
      </c>
      <c r="C3149" s="154">
        <v>3.4234999999999998</v>
      </c>
      <c r="D3149" s="154">
        <v>1.8120000000000001</v>
      </c>
      <c r="E3149" s="154">
        <v>1.5314999999999999</v>
      </c>
      <c r="F3149" s="154" t="s">
        <v>472</v>
      </c>
      <c r="G3149" s="154">
        <v>0.81599999999999995</v>
      </c>
      <c r="H3149" s="154" t="s">
        <v>472</v>
      </c>
      <c r="I3149" s="154">
        <v>2.09348</v>
      </c>
      <c r="J3149" s="154"/>
    </row>
    <row r="3150" spans="1:10">
      <c r="A3150" s="164">
        <v>29949</v>
      </c>
      <c r="B3150" s="154">
        <v>1.94316</v>
      </c>
      <c r="C3150" s="154">
        <v>3.4165000000000001</v>
      </c>
      <c r="D3150" s="154">
        <v>1.8050000000000002</v>
      </c>
      <c r="E3150" s="154">
        <v>1.5274999999999999</v>
      </c>
      <c r="F3150" s="154" t="s">
        <v>472</v>
      </c>
      <c r="G3150" s="154">
        <v>0.8135</v>
      </c>
      <c r="H3150" s="154" t="s">
        <v>472</v>
      </c>
      <c r="I3150" s="154">
        <v>2.09389</v>
      </c>
      <c r="J3150" s="154"/>
    </row>
    <row r="3151" spans="1:10">
      <c r="A3151" s="164">
        <v>29950</v>
      </c>
      <c r="B3151" s="154">
        <v>1.95004</v>
      </c>
      <c r="C3151" s="154">
        <v>3.4234999999999998</v>
      </c>
      <c r="D3151" s="154">
        <v>1.802</v>
      </c>
      <c r="E3151" s="154">
        <v>1.5225</v>
      </c>
      <c r="F3151" s="154" t="s">
        <v>472</v>
      </c>
      <c r="G3151" s="154">
        <v>0.82150000000000001</v>
      </c>
      <c r="H3151" s="154" t="s">
        <v>472</v>
      </c>
      <c r="I3151" s="154">
        <v>2.0981000000000001</v>
      </c>
      <c r="J3151" s="154"/>
    </row>
    <row r="3152" spans="1:10">
      <c r="A3152" s="164">
        <v>29951</v>
      </c>
      <c r="B3152" s="154">
        <v>1.9516900000000001</v>
      </c>
      <c r="C3152" s="154">
        <v>3.4375</v>
      </c>
      <c r="D3152" s="154">
        <v>1.796</v>
      </c>
      <c r="E3152" s="154">
        <v>1.514</v>
      </c>
      <c r="F3152" s="154" t="s">
        <v>472</v>
      </c>
      <c r="G3152" s="154">
        <v>0.8165</v>
      </c>
      <c r="H3152" s="154" t="s">
        <v>472</v>
      </c>
      <c r="I3152" s="154">
        <v>2.0933799999999998</v>
      </c>
      <c r="J3152" s="154"/>
    </row>
    <row r="3153" spans="1:10">
      <c r="A3153" s="164">
        <v>29952</v>
      </c>
      <c r="B3153" s="154" t="s">
        <v>472</v>
      </c>
      <c r="C3153" s="154" t="s">
        <v>472</v>
      </c>
      <c r="D3153" s="154" t="s">
        <v>472</v>
      </c>
      <c r="E3153" s="154" t="s">
        <v>472</v>
      </c>
      <c r="F3153" s="154" t="s">
        <v>472</v>
      </c>
      <c r="G3153" s="154" t="s">
        <v>472</v>
      </c>
      <c r="H3153" s="154" t="s">
        <v>472</v>
      </c>
      <c r="I3153" s="154" t="s">
        <v>472</v>
      </c>
      <c r="J3153" s="154"/>
    </row>
    <row r="3154" spans="1:10">
      <c r="A3154" s="164">
        <v>29955</v>
      </c>
      <c r="B3154" s="154">
        <v>1.95286</v>
      </c>
      <c r="C3154" s="154">
        <v>3.4380000000000002</v>
      </c>
      <c r="D3154" s="154">
        <v>1.78</v>
      </c>
      <c r="E3154" s="154">
        <v>1.5024999999999999</v>
      </c>
      <c r="F3154" s="154" t="s">
        <v>472</v>
      </c>
      <c r="G3154" s="154">
        <v>0.81799999999999995</v>
      </c>
      <c r="H3154" s="154" t="s">
        <v>472</v>
      </c>
      <c r="I3154" s="154">
        <v>2.0912899999999999</v>
      </c>
      <c r="J3154" s="154"/>
    </row>
    <row r="3155" spans="1:10">
      <c r="A3155" s="164">
        <v>29956</v>
      </c>
      <c r="B3155" s="154">
        <v>1.9555400000000001</v>
      </c>
      <c r="C3155" s="154">
        <v>3.4620000000000002</v>
      </c>
      <c r="D3155" s="154">
        <v>1.8029999999999999</v>
      </c>
      <c r="E3155" s="154">
        <v>1.5169999999999999</v>
      </c>
      <c r="F3155" s="154" t="s">
        <v>472</v>
      </c>
      <c r="G3155" s="154">
        <v>0.82299999999999995</v>
      </c>
      <c r="H3155" s="154" t="s">
        <v>472</v>
      </c>
      <c r="I3155" s="154">
        <v>2.1024599999999998</v>
      </c>
      <c r="J3155" s="154"/>
    </row>
    <row r="3156" spans="1:10">
      <c r="A3156" s="164">
        <v>29957</v>
      </c>
      <c r="B3156" s="154">
        <v>1.9557899999999999</v>
      </c>
      <c r="C3156" s="154">
        <v>3.4609999999999999</v>
      </c>
      <c r="D3156" s="154">
        <v>1.7985</v>
      </c>
      <c r="E3156" s="154">
        <v>1.516</v>
      </c>
      <c r="F3156" s="154" t="s">
        <v>472</v>
      </c>
      <c r="G3156" s="154">
        <v>0.82</v>
      </c>
      <c r="H3156" s="154" t="s">
        <v>472</v>
      </c>
      <c r="I3156" s="154">
        <v>2.09735</v>
      </c>
      <c r="J3156" s="154"/>
    </row>
    <row r="3157" spans="1:10">
      <c r="A3157" s="164">
        <v>29958</v>
      </c>
      <c r="B3157" s="154">
        <v>1.9767000000000001</v>
      </c>
      <c r="C3157" s="154">
        <v>3.4980000000000002</v>
      </c>
      <c r="D3157" s="154">
        <v>1.827</v>
      </c>
      <c r="E3157" s="154">
        <v>1.5369999999999999</v>
      </c>
      <c r="F3157" s="154" t="s">
        <v>472</v>
      </c>
      <c r="G3157" s="154">
        <v>0.82699999999999996</v>
      </c>
      <c r="H3157" s="154" t="s">
        <v>472</v>
      </c>
      <c r="I3157" s="154">
        <v>2.1250399999999998</v>
      </c>
      <c r="J3157" s="154"/>
    </row>
    <row r="3158" spans="1:10">
      <c r="A3158" s="164">
        <v>29959</v>
      </c>
      <c r="B3158" s="154">
        <v>1.97685</v>
      </c>
      <c r="C3158" s="154">
        <v>3.5110000000000001</v>
      </c>
      <c r="D3158" s="154">
        <v>1.8315000000000001</v>
      </c>
      <c r="E3158" s="154">
        <v>1.5430000000000001</v>
      </c>
      <c r="F3158" s="154" t="s">
        <v>472</v>
      </c>
      <c r="G3158" s="154">
        <v>0.82550000000000001</v>
      </c>
      <c r="H3158" s="154" t="s">
        <v>472</v>
      </c>
      <c r="I3158" s="154">
        <v>2.1248200000000002</v>
      </c>
      <c r="J3158" s="154"/>
    </row>
    <row r="3159" spans="1:10">
      <c r="A3159" s="164">
        <v>29962</v>
      </c>
      <c r="B3159" s="154">
        <v>1.9824299999999999</v>
      </c>
      <c r="C3159" s="154">
        <v>3.4965000000000002</v>
      </c>
      <c r="D3159" s="154">
        <v>1.8365</v>
      </c>
      <c r="E3159" s="154">
        <v>1.5465</v>
      </c>
      <c r="F3159" s="154" t="s">
        <v>472</v>
      </c>
      <c r="G3159" s="154">
        <v>0.82399999999999995</v>
      </c>
      <c r="H3159" s="154" t="s">
        <v>472</v>
      </c>
      <c r="I3159" s="154">
        <v>2.1341199999999998</v>
      </c>
      <c r="J3159" s="154"/>
    </row>
    <row r="3160" spans="1:10">
      <c r="A3160" s="164">
        <v>29963</v>
      </c>
      <c r="B3160" s="154">
        <v>1.98322</v>
      </c>
      <c r="C3160" s="154">
        <v>3.4969999999999999</v>
      </c>
      <c r="D3160" s="154">
        <v>1.8625</v>
      </c>
      <c r="E3160" s="154">
        <v>1.5629999999999999</v>
      </c>
      <c r="F3160" s="154" t="s">
        <v>472</v>
      </c>
      <c r="G3160" s="154">
        <v>0.83399999999999996</v>
      </c>
      <c r="H3160" s="154" t="s">
        <v>472</v>
      </c>
      <c r="I3160" s="154">
        <v>2.1523300000000001</v>
      </c>
      <c r="J3160" s="154"/>
    </row>
    <row r="3161" spans="1:10">
      <c r="A3161" s="164">
        <v>29964</v>
      </c>
      <c r="B3161" s="154">
        <v>1.9804200000000001</v>
      </c>
      <c r="C3161" s="154">
        <v>3.4750000000000001</v>
      </c>
      <c r="D3161" s="154">
        <v>1.8519999999999999</v>
      </c>
      <c r="E3161" s="154">
        <v>1.5554999999999999</v>
      </c>
      <c r="F3161" s="154" t="s">
        <v>472</v>
      </c>
      <c r="G3161" s="154">
        <v>0.83050000000000002</v>
      </c>
      <c r="H3161" s="154" t="s">
        <v>472</v>
      </c>
      <c r="I3161" s="154">
        <v>2.1363500000000002</v>
      </c>
      <c r="J3161" s="154"/>
    </row>
    <row r="3162" spans="1:10">
      <c r="A3162" s="164">
        <v>29965</v>
      </c>
      <c r="B3162" s="154">
        <v>1.9766699999999999</v>
      </c>
      <c r="C3162" s="154">
        <v>3.4699999999999998</v>
      </c>
      <c r="D3162" s="154">
        <v>1.8660000000000001</v>
      </c>
      <c r="E3162" s="154">
        <v>1.5620000000000001</v>
      </c>
      <c r="F3162" s="154" t="s">
        <v>472</v>
      </c>
      <c r="G3162" s="154">
        <v>0.82799999999999996</v>
      </c>
      <c r="H3162" s="154" t="s">
        <v>472</v>
      </c>
      <c r="I3162" s="154">
        <v>2.1433</v>
      </c>
      <c r="J3162" s="154"/>
    </row>
    <row r="3163" spans="1:10">
      <c r="A3163" s="164">
        <v>29966</v>
      </c>
      <c r="B3163" s="154" t="s">
        <v>472</v>
      </c>
      <c r="C3163" s="154">
        <v>3.464</v>
      </c>
      <c r="D3163" s="154">
        <v>1.855</v>
      </c>
      <c r="E3163" s="154">
        <v>1.5550000000000002</v>
      </c>
      <c r="F3163" s="154" t="s">
        <v>472</v>
      </c>
      <c r="G3163" s="154">
        <v>0.82550000000000001</v>
      </c>
      <c r="H3163" s="154" t="s">
        <v>472</v>
      </c>
      <c r="I3163" s="154">
        <v>2.1332599999999999</v>
      </c>
      <c r="J3163" s="154"/>
    </row>
    <row r="3164" spans="1:10">
      <c r="A3164" s="164">
        <v>29969</v>
      </c>
      <c r="B3164" s="154">
        <v>1.96383</v>
      </c>
      <c r="C3164" s="154">
        <v>3.4769999999999999</v>
      </c>
      <c r="D3164" s="154">
        <v>1.8614999999999999</v>
      </c>
      <c r="E3164" s="154">
        <v>1.556</v>
      </c>
      <c r="F3164" s="154" t="s">
        <v>472</v>
      </c>
      <c r="G3164" s="154">
        <v>0.82399999999999995</v>
      </c>
      <c r="H3164" s="154" t="s">
        <v>472</v>
      </c>
      <c r="I3164" s="154">
        <v>2.13402</v>
      </c>
      <c r="J3164" s="154"/>
    </row>
    <row r="3165" spans="1:10">
      <c r="A3165" s="164">
        <v>29970</v>
      </c>
      <c r="B3165" s="154">
        <v>1.9692499999999999</v>
      </c>
      <c r="C3165" s="154">
        <v>3.4874999999999998</v>
      </c>
      <c r="D3165" s="154">
        <v>1.8414999999999999</v>
      </c>
      <c r="E3165" s="154">
        <v>1.5415000000000001</v>
      </c>
      <c r="F3165" s="154" t="s">
        <v>472</v>
      </c>
      <c r="G3165" s="154">
        <v>0.82150000000000001</v>
      </c>
      <c r="H3165" s="154" t="s">
        <v>472</v>
      </c>
      <c r="I3165" s="154">
        <v>2.1277400000000002</v>
      </c>
      <c r="J3165" s="154"/>
    </row>
    <row r="3166" spans="1:10">
      <c r="A3166" s="164">
        <v>29971</v>
      </c>
      <c r="B3166" s="154">
        <v>1.97115</v>
      </c>
      <c r="C3166" s="154">
        <v>3.4954999999999998</v>
      </c>
      <c r="D3166" s="154">
        <v>1.8519999999999999</v>
      </c>
      <c r="E3166" s="154">
        <v>1.5495000000000001</v>
      </c>
      <c r="F3166" s="154" t="s">
        <v>472</v>
      </c>
      <c r="G3166" s="154">
        <v>0.82350000000000001</v>
      </c>
      <c r="H3166" s="154" t="s">
        <v>472</v>
      </c>
      <c r="I3166" s="154">
        <v>2.1380599999999998</v>
      </c>
      <c r="J3166" s="154"/>
    </row>
    <row r="3167" spans="1:10">
      <c r="A3167" s="164">
        <v>29972</v>
      </c>
      <c r="B3167" s="154">
        <v>1.9681999999999999</v>
      </c>
      <c r="C3167" s="154">
        <v>3.4965000000000002</v>
      </c>
      <c r="D3167" s="154">
        <v>1.8525</v>
      </c>
      <c r="E3167" s="154">
        <v>1.5525</v>
      </c>
      <c r="F3167" s="154" t="s">
        <v>472</v>
      </c>
      <c r="G3167" s="154">
        <v>0.81950000000000001</v>
      </c>
      <c r="H3167" s="154" t="s">
        <v>472</v>
      </c>
      <c r="I3167" s="154">
        <v>2.13828</v>
      </c>
      <c r="J3167" s="154"/>
    </row>
    <row r="3168" spans="1:10">
      <c r="A3168" s="164">
        <v>29973</v>
      </c>
      <c r="B3168" s="154">
        <v>1.95932</v>
      </c>
      <c r="C3168" s="154">
        <v>3.4620000000000002</v>
      </c>
      <c r="D3168" s="154">
        <v>1.8445</v>
      </c>
      <c r="E3168" s="154">
        <v>1.5465</v>
      </c>
      <c r="F3168" s="154" t="s">
        <v>472</v>
      </c>
      <c r="G3168" s="154">
        <v>0.8155</v>
      </c>
      <c r="H3168" s="154" t="s">
        <v>472</v>
      </c>
      <c r="I3168" s="154">
        <v>2.1230699999999998</v>
      </c>
      <c r="J3168" s="154"/>
    </row>
    <row r="3169" spans="1:10">
      <c r="A3169" s="164">
        <v>29976</v>
      </c>
      <c r="B3169" s="154">
        <v>1.95296</v>
      </c>
      <c r="C3169" s="154">
        <v>3.4605000000000001</v>
      </c>
      <c r="D3169" s="154">
        <v>1.8635000000000002</v>
      </c>
      <c r="E3169" s="154">
        <v>1.5554999999999999</v>
      </c>
      <c r="F3169" s="154" t="s">
        <v>472</v>
      </c>
      <c r="G3169" s="154">
        <v>0.81299999999999994</v>
      </c>
      <c r="H3169" s="154" t="s">
        <v>472</v>
      </c>
      <c r="I3169" s="154">
        <v>2.1322100000000002</v>
      </c>
      <c r="J3169" s="154"/>
    </row>
    <row r="3170" spans="1:10">
      <c r="A3170" s="164">
        <v>29977</v>
      </c>
      <c r="B3170" s="154" t="s">
        <v>472</v>
      </c>
      <c r="C3170" s="154">
        <v>3.4634999999999998</v>
      </c>
      <c r="D3170" s="154">
        <v>1.867</v>
      </c>
      <c r="E3170" s="154">
        <v>1.5590000000000002</v>
      </c>
      <c r="F3170" s="154" t="s">
        <v>472</v>
      </c>
      <c r="G3170" s="154">
        <v>0.8135</v>
      </c>
      <c r="H3170" s="154" t="s">
        <v>472</v>
      </c>
      <c r="I3170" s="154">
        <v>2.13042</v>
      </c>
      <c r="J3170" s="154"/>
    </row>
    <row r="3171" spans="1:10">
      <c r="A3171" s="164">
        <v>29978</v>
      </c>
      <c r="B3171" s="154">
        <v>1.9562900000000001</v>
      </c>
      <c r="C3171" s="154">
        <v>3.472</v>
      </c>
      <c r="D3171" s="154">
        <v>1.8505</v>
      </c>
      <c r="E3171" s="154">
        <v>1.5474999999999999</v>
      </c>
      <c r="F3171" s="154" t="s">
        <v>472</v>
      </c>
      <c r="G3171" s="154">
        <v>0.81100000000000005</v>
      </c>
      <c r="H3171" s="154" t="s">
        <v>472</v>
      </c>
      <c r="I3171" s="154">
        <v>2.1237200000000001</v>
      </c>
      <c r="J3171" s="154"/>
    </row>
    <row r="3172" spans="1:10">
      <c r="A3172" s="164">
        <v>29979</v>
      </c>
      <c r="B3172" s="154">
        <v>1.95174</v>
      </c>
      <c r="C3172" s="154">
        <v>3.4740000000000002</v>
      </c>
      <c r="D3172" s="154">
        <v>1.8593</v>
      </c>
      <c r="E3172" s="154">
        <v>1.5529999999999999</v>
      </c>
      <c r="F3172" s="154" t="s">
        <v>472</v>
      </c>
      <c r="G3172" s="154">
        <v>0.80549999999999999</v>
      </c>
      <c r="H3172" s="154" t="s">
        <v>472</v>
      </c>
      <c r="I3172" s="154">
        <v>2.12513</v>
      </c>
      <c r="J3172" s="154"/>
    </row>
    <row r="3173" spans="1:10">
      <c r="A3173" s="164">
        <v>29980</v>
      </c>
      <c r="B3173" s="154">
        <v>1.9539499999999999</v>
      </c>
      <c r="C3173" s="154">
        <v>3.472</v>
      </c>
      <c r="D3173" s="154">
        <v>1.8399999999999999</v>
      </c>
      <c r="E3173" s="154">
        <v>1.5385</v>
      </c>
      <c r="F3173" s="154" t="s">
        <v>472</v>
      </c>
      <c r="G3173" s="154">
        <v>0.80700000000000005</v>
      </c>
      <c r="H3173" s="154" t="s">
        <v>472</v>
      </c>
      <c r="I3173" s="154">
        <v>2.1171899999999999</v>
      </c>
      <c r="J3173" s="154"/>
    </row>
    <row r="3174" spans="1:10">
      <c r="A3174" s="164">
        <v>29983</v>
      </c>
      <c r="B3174" s="154">
        <v>1.9511500000000002</v>
      </c>
      <c r="C3174" s="154">
        <v>3.4830000000000001</v>
      </c>
      <c r="D3174" s="154">
        <v>1.863</v>
      </c>
      <c r="E3174" s="154">
        <v>1.5545</v>
      </c>
      <c r="F3174" s="154" t="s">
        <v>472</v>
      </c>
      <c r="G3174" s="154">
        <v>0.80600000000000005</v>
      </c>
      <c r="H3174" s="154" t="s">
        <v>472</v>
      </c>
      <c r="I3174" s="154">
        <v>2.1249799999999999</v>
      </c>
      <c r="J3174" s="154"/>
    </row>
    <row r="3175" spans="1:10">
      <c r="A3175" s="164">
        <v>29984</v>
      </c>
      <c r="B3175" s="154">
        <v>1.9596499999999999</v>
      </c>
      <c r="C3175" s="154">
        <v>3.5055000000000001</v>
      </c>
      <c r="D3175" s="154">
        <v>1.8915</v>
      </c>
      <c r="E3175" s="154">
        <v>1.5649999999999999</v>
      </c>
      <c r="F3175" s="154" t="s">
        <v>472</v>
      </c>
      <c r="G3175" s="154">
        <v>0.8095</v>
      </c>
      <c r="H3175" s="154" t="s">
        <v>472</v>
      </c>
      <c r="I3175" s="154">
        <v>2.1442399999999999</v>
      </c>
      <c r="J3175" s="154"/>
    </row>
    <row r="3176" spans="1:10">
      <c r="A3176" s="164">
        <v>29985</v>
      </c>
      <c r="B3176" s="154">
        <v>1.96627</v>
      </c>
      <c r="C3176" s="154">
        <v>3.5055000000000001</v>
      </c>
      <c r="D3176" s="154">
        <v>1.8765000000000001</v>
      </c>
      <c r="E3176" s="154">
        <v>1.5565</v>
      </c>
      <c r="F3176" s="154" t="s">
        <v>472</v>
      </c>
      <c r="G3176" s="154">
        <v>0.80549999999999999</v>
      </c>
      <c r="H3176" s="154" t="s">
        <v>472</v>
      </c>
      <c r="I3176" s="154">
        <v>2.1406200000000002</v>
      </c>
      <c r="J3176" s="154"/>
    </row>
    <row r="3177" spans="1:10">
      <c r="A3177" s="164">
        <v>29986</v>
      </c>
      <c r="B3177" s="154">
        <v>1.9642599999999999</v>
      </c>
      <c r="C3177" s="154">
        <v>3.5259999999999998</v>
      </c>
      <c r="D3177" s="154">
        <v>1.8895</v>
      </c>
      <c r="E3177" s="154">
        <v>1.5669999999999999</v>
      </c>
      <c r="F3177" s="154" t="s">
        <v>472</v>
      </c>
      <c r="G3177" s="154">
        <v>0.80449999999999999</v>
      </c>
      <c r="H3177" s="154" t="s">
        <v>472</v>
      </c>
      <c r="I3177" s="154">
        <v>2.1449799999999999</v>
      </c>
      <c r="J3177" s="154"/>
    </row>
    <row r="3178" spans="1:10">
      <c r="A3178" s="164">
        <v>29987</v>
      </c>
      <c r="B3178" s="154">
        <v>1.96302</v>
      </c>
      <c r="C3178" s="154">
        <v>3.5049999999999999</v>
      </c>
      <c r="D3178" s="154">
        <v>1.8687</v>
      </c>
      <c r="E3178" s="154">
        <v>1.55</v>
      </c>
      <c r="F3178" s="154" t="s">
        <v>472</v>
      </c>
      <c r="G3178" s="154">
        <v>0.80500000000000005</v>
      </c>
      <c r="H3178" s="154" t="s">
        <v>472</v>
      </c>
      <c r="I3178" s="154">
        <v>2.1386799999999999</v>
      </c>
      <c r="J3178" s="154"/>
    </row>
    <row r="3179" spans="1:10">
      <c r="A3179" s="164">
        <v>29990</v>
      </c>
      <c r="B3179" s="154">
        <v>1.9681299999999999</v>
      </c>
      <c r="C3179" s="154">
        <v>3.5095000000000001</v>
      </c>
      <c r="D3179" s="154">
        <v>1.885</v>
      </c>
      <c r="E3179" s="154">
        <v>1.5605</v>
      </c>
      <c r="F3179" s="154" t="s">
        <v>472</v>
      </c>
      <c r="G3179" s="154">
        <v>0.80649999999999999</v>
      </c>
      <c r="H3179" s="154" t="s">
        <v>472</v>
      </c>
      <c r="I3179" s="154">
        <v>2.1480800000000002</v>
      </c>
      <c r="J3179" s="154"/>
    </row>
    <row r="3180" spans="1:10">
      <c r="A3180" s="164">
        <v>29991</v>
      </c>
      <c r="B3180" s="154">
        <v>1.96888</v>
      </c>
      <c r="C3180" s="154">
        <v>3.5300000000000002</v>
      </c>
      <c r="D3180" s="154">
        <v>1.9039999999999999</v>
      </c>
      <c r="E3180" s="154">
        <v>1.5685</v>
      </c>
      <c r="F3180" s="154" t="s">
        <v>472</v>
      </c>
      <c r="G3180" s="154">
        <v>0.80549999999999999</v>
      </c>
      <c r="H3180" s="154" t="s">
        <v>472</v>
      </c>
      <c r="I3180" s="154">
        <v>2.1597</v>
      </c>
      <c r="J3180" s="154"/>
    </row>
    <row r="3181" spans="1:10">
      <c r="A3181" s="164">
        <v>29992</v>
      </c>
      <c r="B3181" s="154">
        <v>1.9641600000000001</v>
      </c>
      <c r="C3181" s="154">
        <v>3.5179999999999998</v>
      </c>
      <c r="D3181" s="154">
        <v>1.9055</v>
      </c>
      <c r="E3181" s="154">
        <v>1.5674999999999999</v>
      </c>
      <c r="F3181" s="154" t="s">
        <v>472</v>
      </c>
      <c r="G3181" s="154">
        <v>0.80600000000000005</v>
      </c>
      <c r="H3181" s="154" t="s">
        <v>472</v>
      </c>
      <c r="I3181" s="154">
        <v>2.1505900000000002</v>
      </c>
      <c r="J3181" s="154"/>
    </row>
    <row r="3182" spans="1:10">
      <c r="A3182" s="164">
        <v>29993</v>
      </c>
      <c r="B3182" s="154">
        <v>1.96648</v>
      </c>
      <c r="C3182" s="154">
        <v>3.5089999999999999</v>
      </c>
      <c r="D3182" s="154">
        <v>1.8940000000000001</v>
      </c>
      <c r="E3182" s="154">
        <v>1.5629999999999999</v>
      </c>
      <c r="F3182" s="154" t="s">
        <v>472</v>
      </c>
      <c r="G3182" s="154">
        <v>0.80349999999999999</v>
      </c>
      <c r="H3182" s="154" t="s">
        <v>472</v>
      </c>
      <c r="I3182" s="154">
        <v>2.1479699999999999</v>
      </c>
      <c r="J3182" s="154"/>
    </row>
    <row r="3183" spans="1:10">
      <c r="A3183" s="164">
        <v>29994</v>
      </c>
      <c r="B3183" s="154" t="s">
        <v>472</v>
      </c>
      <c r="C3183" s="154">
        <v>3.516</v>
      </c>
      <c r="D3183" s="154">
        <v>1.9066999999999998</v>
      </c>
      <c r="E3183" s="154">
        <v>1.5735000000000001</v>
      </c>
      <c r="F3183" s="154" t="s">
        <v>472</v>
      </c>
      <c r="G3183" s="154">
        <v>0.80200000000000005</v>
      </c>
      <c r="H3183" s="154" t="s">
        <v>472</v>
      </c>
      <c r="I3183" s="154">
        <v>2.1599499999999998</v>
      </c>
      <c r="J3183" s="154"/>
    </row>
    <row r="3184" spans="1:10">
      <c r="A3184" s="164">
        <v>29997</v>
      </c>
      <c r="B3184" s="154">
        <v>1.9622899999999999</v>
      </c>
      <c r="C3184" s="154">
        <v>3.5169999999999999</v>
      </c>
      <c r="D3184" s="154">
        <v>1.9239999999999999</v>
      </c>
      <c r="E3184" s="154">
        <v>1.5805</v>
      </c>
      <c r="F3184" s="154" t="s">
        <v>472</v>
      </c>
      <c r="G3184" s="154">
        <v>0.79700000000000004</v>
      </c>
      <c r="H3184" s="154" t="s">
        <v>472</v>
      </c>
      <c r="I3184" s="154">
        <v>2.16174</v>
      </c>
      <c r="J3184" s="154"/>
    </row>
    <row r="3185" spans="1:10">
      <c r="A3185" s="164">
        <v>29998</v>
      </c>
      <c r="B3185" s="154" t="s">
        <v>472</v>
      </c>
      <c r="C3185" s="154">
        <v>3.5129999999999999</v>
      </c>
      <c r="D3185" s="154">
        <v>1.917</v>
      </c>
      <c r="E3185" s="154">
        <v>1.5739999999999998</v>
      </c>
      <c r="F3185" s="154" t="s">
        <v>472</v>
      </c>
      <c r="G3185" s="154">
        <v>0.79600000000000004</v>
      </c>
      <c r="H3185" s="154" t="s">
        <v>472</v>
      </c>
      <c r="I3185" s="154">
        <v>2.15802</v>
      </c>
      <c r="J3185" s="154"/>
    </row>
    <row r="3186" spans="1:10">
      <c r="A3186" s="164">
        <v>29999</v>
      </c>
      <c r="B3186" s="154" t="s">
        <v>472</v>
      </c>
      <c r="C3186" s="154">
        <v>3.5055000000000001</v>
      </c>
      <c r="D3186" s="154">
        <v>1.907</v>
      </c>
      <c r="E3186" s="154">
        <v>1.5685</v>
      </c>
      <c r="F3186" s="154" t="s">
        <v>472</v>
      </c>
      <c r="G3186" s="154">
        <v>0.79649999999999999</v>
      </c>
      <c r="H3186" s="154" t="s">
        <v>472</v>
      </c>
      <c r="I3186" s="154">
        <v>2.1487799999999999</v>
      </c>
      <c r="J3186" s="154"/>
    </row>
    <row r="3187" spans="1:10">
      <c r="A3187" s="164">
        <v>30000</v>
      </c>
      <c r="B3187" s="154">
        <v>1.95577</v>
      </c>
      <c r="C3187" s="154">
        <v>3.5015000000000001</v>
      </c>
      <c r="D3187" s="154">
        <v>1.9013</v>
      </c>
      <c r="E3187" s="154">
        <v>1.5634999999999999</v>
      </c>
      <c r="F3187" s="154" t="s">
        <v>472</v>
      </c>
      <c r="G3187" s="154">
        <v>0.79849999999999999</v>
      </c>
      <c r="H3187" s="154" t="s">
        <v>472</v>
      </c>
      <c r="I3187" s="154">
        <v>2.1467800000000001</v>
      </c>
      <c r="J3187" s="154"/>
    </row>
    <row r="3188" spans="1:10">
      <c r="A3188" s="164">
        <v>30001</v>
      </c>
      <c r="B3188" s="154">
        <v>1.9498199999999999</v>
      </c>
      <c r="C3188" s="154">
        <v>3.4975000000000001</v>
      </c>
      <c r="D3188" s="154">
        <v>1.8860000000000001</v>
      </c>
      <c r="E3188" s="154">
        <v>1.5525</v>
      </c>
      <c r="F3188" s="154" t="s">
        <v>472</v>
      </c>
      <c r="G3188" s="154">
        <v>0.8095</v>
      </c>
      <c r="H3188" s="154" t="s">
        <v>472</v>
      </c>
      <c r="I3188" s="154">
        <v>2.1368999999999998</v>
      </c>
      <c r="J3188" s="154"/>
    </row>
    <row r="3189" spans="1:10">
      <c r="A3189" s="164">
        <v>30004</v>
      </c>
      <c r="B3189" s="154">
        <v>1.93526</v>
      </c>
      <c r="C3189" s="154">
        <v>3.4699999999999998</v>
      </c>
      <c r="D3189" s="154">
        <v>1.869</v>
      </c>
      <c r="E3189" s="154">
        <v>1.5385</v>
      </c>
      <c r="F3189" s="154" t="s">
        <v>472</v>
      </c>
      <c r="G3189" s="154">
        <v>0.8075</v>
      </c>
      <c r="H3189" s="154" t="s">
        <v>472</v>
      </c>
      <c r="I3189" s="154">
        <v>2.13083</v>
      </c>
      <c r="J3189" s="154"/>
    </row>
    <row r="3190" spans="1:10">
      <c r="A3190" s="164">
        <v>30005</v>
      </c>
      <c r="B3190" s="154">
        <v>1.92323</v>
      </c>
      <c r="C3190" s="154">
        <v>3.4495</v>
      </c>
      <c r="D3190" s="154">
        <v>1.875</v>
      </c>
      <c r="E3190" s="154">
        <v>1.5385</v>
      </c>
      <c r="F3190" s="154" t="s">
        <v>472</v>
      </c>
      <c r="G3190" s="154">
        <v>0.8</v>
      </c>
      <c r="H3190" s="154" t="s">
        <v>472</v>
      </c>
      <c r="I3190" s="154">
        <v>2.1251799999999998</v>
      </c>
      <c r="J3190" s="154"/>
    </row>
    <row r="3191" spans="1:10">
      <c r="A3191" s="164">
        <v>30006</v>
      </c>
      <c r="B3191" s="154">
        <v>1.9188000000000001</v>
      </c>
      <c r="C3191" s="154">
        <v>3.4314999999999998</v>
      </c>
      <c r="D3191" s="154">
        <v>1.8719999999999999</v>
      </c>
      <c r="E3191" s="154">
        <v>1.5345</v>
      </c>
      <c r="F3191" s="154" t="s">
        <v>472</v>
      </c>
      <c r="G3191" s="154">
        <v>0.80100000000000005</v>
      </c>
      <c r="H3191" s="154" t="s">
        <v>472</v>
      </c>
      <c r="I3191" s="154">
        <v>2.1206399999999999</v>
      </c>
      <c r="J3191" s="154"/>
    </row>
    <row r="3192" spans="1:10">
      <c r="A3192" s="164">
        <v>30007</v>
      </c>
      <c r="B3192" s="154">
        <v>1.9228000000000001</v>
      </c>
      <c r="C3192" s="154">
        <v>3.4435000000000002</v>
      </c>
      <c r="D3192" s="154">
        <v>1.877</v>
      </c>
      <c r="E3192" s="154">
        <v>1.5390000000000001</v>
      </c>
      <c r="F3192" s="154" t="s">
        <v>472</v>
      </c>
      <c r="G3192" s="154">
        <v>0.79500000000000004</v>
      </c>
      <c r="H3192" s="154" t="s">
        <v>472</v>
      </c>
      <c r="I3192" s="154">
        <v>2.1249699999999998</v>
      </c>
      <c r="J3192" s="154"/>
    </row>
    <row r="3193" spans="1:10">
      <c r="A3193" s="164">
        <v>30008</v>
      </c>
      <c r="B3193" s="154">
        <v>1.92517</v>
      </c>
      <c r="C3193" s="154">
        <v>3.4424999999999999</v>
      </c>
      <c r="D3193" s="154">
        <v>1.8875</v>
      </c>
      <c r="E3193" s="154">
        <v>1.5390000000000001</v>
      </c>
      <c r="F3193" s="154" t="s">
        <v>472</v>
      </c>
      <c r="G3193" s="154">
        <v>0.79500000000000004</v>
      </c>
      <c r="H3193" s="154" t="s">
        <v>472</v>
      </c>
      <c r="I3193" s="154">
        <v>2.13286</v>
      </c>
      <c r="J3193" s="154"/>
    </row>
    <row r="3194" spans="1:10">
      <c r="A3194" s="164">
        <v>30011</v>
      </c>
      <c r="B3194" s="154">
        <v>1.92011</v>
      </c>
      <c r="C3194" s="154">
        <v>3.4470000000000001</v>
      </c>
      <c r="D3194" s="154">
        <v>1.901</v>
      </c>
      <c r="E3194" s="154">
        <v>1.5430000000000001</v>
      </c>
      <c r="F3194" s="154" t="s">
        <v>472</v>
      </c>
      <c r="G3194" s="154">
        <v>0.79649999999999999</v>
      </c>
      <c r="H3194" s="154" t="s">
        <v>472</v>
      </c>
      <c r="I3194" s="154">
        <v>2.1283799999999999</v>
      </c>
      <c r="J3194" s="154"/>
    </row>
    <row r="3195" spans="1:10">
      <c r="A3195" s="164">
        <v>30012</v>
      </c>
      <c r="B3195" s="154" t="s">
        <v>472</v>
      </c>
      <c r="C3195" s="154">
        <v>3.4215</v>
      </c>
      <c r="D3195" s="154">
        <v>1.8767</v>
      </c>
      <c r="E3195" s="154">
        <v>1.5325</v>
      </c>
      <c r="F3195" s="154" t="s">
        <v>472</v>
      </c>
      <c r="G3195" s="154">
        <v>0.79149999999999998</v>
      </c>
      <c r="H3195" s="154" t="s">
        <v>472</v>
      </c>
      <c r="I3195" s="154">
        <v>2.1214499999999998</v>
      </c>
      <c r="J3195" s="154"/>
    </row>
    <row r="3196" spans="1:10">
      <c r="A3196" s="164">
        <v>30013</v>
      </c>
      <c r="B3196" s="154">
        <v>1.9201899999999998</v>
      </c>
      <c r="C3196" s="154">
        <v>3.4079999999999999</v>
      </c>
      <c r="D3196" s="154">
        <v>1.8745000000000001</v>
      </c>
      <c r="E3196" s="154">
        <v>1.5310000000000001</v>
      </c>
      <c r="F3196" s="154" t="s">
        <v>472</v>
      </c>
      <c r="G3196" s="154">
        <v>0.79349999999999998</v>
      </c>
      <c r="H3196" s="154" t="s">
        <v>472</v>
      </c>
      <c r="I3196" s="154">
        <v>2.12073</v>
      </c>
      <c r="J3196" s="154"/>
    </row>
    <row r="3197" spans="1:10">
      <c r="A3197" s="164">
        <v>30014</v>
      </c>
      <c r="B3197" s="154">
        <v>1.92266</v>
      </c>
      <c r="C3197" s="154">
        <v>3.4295</v>
      </c>
      <c r="D3197" s="154">
        <v>1.8820000000000001</v>
      </c>
      <c r="E3197" s="154">
        <v>1.5390000000000001</v>
      </c>
      <c r="F3197" s="154" t="s">
        <v>472</v>
      </c>
      <c r="G3197" s="154">
        <v>0.79600000000000004</v>
      </c>
      <c r="H3197" s="154" t="s">
        <v>472</v>
      </c>
      <c r="I3197" s="154">
        <v>2.1246999999999998</v>
      </c>
      <c r="J3197" s="154"/>
    </row>
    <row r="3198" spans="1:10">
      <c r="A3198" s="164">
        <v>30015</v>
      </c>
      <c r="B3198" s="154">
        <v>1.91645</v>
      </c>
      <c r="C3198" s="154">
        <v>3.4249999999999998</v>
      </c>
      <c r="D3198" s="154">
        <v>1.8645</v>
      </c>
      <c r="E3198" s="154">
        <v>1.534</v>
      </c>
      <c r="F3198" s="154" t="s">
        <v>472</v>
      </c>
      <c r="G3198" s="154">
        <v>0.79200000000000004</v>
      </c>
      <c r="H3198" s="154" t="s">
        <v>472</v>
      </c>
      <c r="I3198" s="154">
        <v>2.1071</v>
      </c>
      <c r="J3198" s="154"/>
    </row>
    <row r="3199" spans="1:10">
      <c r="A3199" s="164">
        <v>30018</v>
      </c>
      <c r="B3199" s="154">
        <v>1.90045</v>
      </c>
      <c r="C3199" s="154">
        <v>3.3744999999999998</v>
      </c>
      <c r="D3199" s="154">
        <v>1.841</v>
      </c>
      <c r="E3199" s="154">
        <v>1.5194999999999999</v>
      </c>
      <c r="F3199" s="154" t="s">
        <v>472</v>
      </c>
      <c r="G3199" s="154">
        <v>0.78849999999999998</v>
      </c>
      <c r="H3199" s="154" t="s">
        <v>472</v>
      </c>
      <c r="I3199" s="154">
        <v>2.09043</v>
      </c>
      <c r="J3199" s="154"/>
    </row>
    <row r="3200" spans="1:10">
      <c r="A3200" s="164">
        <v>30019</v>
      </c>
      <c r="B3200" s="154" t="s">
        <v>472</v>
      </c>
      <c r="C3200" s="154">
        <v>3.3725000000000001</v>
      </c>
      <c r="D3200" s="154">
        <v>1.855</v>
      </c>
      <c r="E3200" s="154">
        <v>1.5255000000000001</v>
      </c>
      <c r="F3200" s="154" t="s">
        <v>472</v>
      </c>
      <c r="G3200" s="154">
        <v>0.78600000000000003</v>
      </c>
      <c r="H3200" s="154" t="s">
        <v>472</v>
      </c>
      <c r="I3200" s="154">
        <v>2.0977199999999998</v>
      </c>
      <c r="J3200" s="154"/>
    </row>
    <row r="3201" spans="1:10">
      <c r="A3201" s="164">
        <v>30020</v>
      </c>
      <c r="B3201" s="154">
        <v>1.9020999999999999</v>
      </c>
      <c r="C3201" s="154">
        <v>3.359</v>
      </c>
      <c r="D3201" s="154">
        <v>1.8552999999999999</v>
      </c>
      <c r="E3201" s="154">
        <v>1.5305</v>
      </c>
      <c r="F3201" s="154" t="s">
        <v>472</v>
      </c>
      <c r="G3201" s="154">
        <v>0.78149999999999997</v>
      </c>
      <c r="H3201" s="154" t="s">
        <v>472</v>
      </c>
      <c r="I3201" s="154">
        <v>2.1020099999999999</v>
      </c>
      <c r="J3201" s="154"/>
    </row>
    <row r="3202" spans="1:10">
      <c r="A3202" s="164">
        <v>30021</v>
      </c>
      <c r="B3202" s="154">
        <v>1.90344</v>
      </c>
      <c r="C3202" s="154">
        <v>3.3645</v>
      </c>
      <c r="D3202" s="154">
        <v>1.859</v>
      </c>
      <c r="E3202" s="154">
        <v>1.534</v>
      </c>
      <c r="F3202" s="154" t="s">
        <v>472</v>
      </c>
      <c r="G3202" s="154">
        <v>0.78100000000000003</v>
      </c>
      <c r="H3202" s="154" t="s">
        <v>472</v>
      </c>
      <c r="I3202" s="154">
        <v>2.1001699999999999</v>
      </c>
      <c r="J3202" s="154"/>
    </row>
    <row r="3203" spans="1:10">
      <c r="A3203" s="164">
        <v>30022</v>
      </c>
      <c r="B3203" s="154">
        <v>1.9079000000000002</v>
      </c>
      <c r="C3203" s="154">
        <v>3.3769999999999998</v>
      </c>
      <c r="D3203" s="154">
        <v>1.8732</v>
      </c>
      <c r="E3203" s="154">
        <v>1.5434999999999999</v>
      </c>
      <c r="F3203" s="154" t="s">
        <v>472</v>
      </c>
      <c r="G3203" s="154">
        <v>0.78200000000000003</v>
      </c>
      <c r="H3203" s="154" t="s">
        <v>472</v>
      </c>
      <c r="I3203" s="154">
        <v>2.10866</v>
      </c>
      <c r="J3203" s="154"/>
    </row>
    <row r="3204" spans="1:10">
      <c r="A3204" s="164">
        <v>30025</v>
      </c>
      <c r="B3204" s="154">
        <v>1.9059599999999999</v>
      </c>
      <c r="C3204" s="154">
        <v>3.3769999999999998</v>
      </c>
      <c r="D3204" s="154">
        <v>1.8685</v>
      </c>
      <c r="E3204" s="154">
        <v>1.536</v>
      </c>
      <c r="F3204" s="154" t="s">
        <v>472</v>
      </c>
      <c r="G3204" s="154">
        <v>0.78149999999999997</v>
      </c>
      <c r="H3204" s="154" t="s">
        <v>472</v>
      </c>
      <c r="I3204" s="154">
        <v>2.1065900000000002</v>
      </c>
      <c r="J3204" s="154"/>
    </row>
    <row r="3205" spans="1:10">
      <c r="A3205" s="164">
        <v>30026</v>
      </c>
      <c r="B3205" s="154">
        <v>1.90849</v>
      </c>
      <c r="C3205" s="154">
        <v>3.3929999999999998</v>
      </c>
      <c r="D3205" s="154">
        <v>1.8754999999999999</v>
      </c>
      <c r="E3205" s="154">
        <v>1.5415000000000001</v>
      </c>
      <c r="F3205" s="154" t="s">
        <v>472</v>
      </c>
      <c r="G3205" s="154">
        <v>0.77500000000000002</v>
      </c>
      <c r="H3205" s="154" t="s">
        <v>472</v>
      </c>
      <c r="I3205" s="154">
        <v>2.1133000000000002</v>
      </c>
      <c r="J3205" s="154"/>
    </row>
    <row r="3206" spans="1:10">
      <c r="A3206" s="164">
        <v>30027</v>
      </c>
      <c r="B3206" s="154">
        <v>1.91296</v>
      </c>
      <c r="C3206" s="154">
        <v>3.3984999999999999</v>
      </c>
      <c r="D3206" s="154">
        <v>1.88</v>
      </c>
      <c r="E3206" s="154">
        <v>1.5455000000000001</v>
      </c>
      <c r="F3206" s="154" t="s">
        <v>472</v>
      </c>
      <c r="G3206" s="154">
        <v>0.77849999999999997</v>
      </c>
      <c r="H3206" s="154" t="s">
        <v>472</v>
      </c>
      <c r="I3206" s="154">
        <v>2.1145800000000001</v>
      </c>
      <c r="J3206" s="154"/>
    </row>
    <row r="3207" spans="1:10">
      <c r="A3207" s="164">
        <v>30028</v>
      </c>
      <c r="B3207" s="154">
        <v>1.9064100000000002</v>
      </c>
      <c r="C3207" s="154">
        <v>3.4089999999999998</v>
      </c>
      <c r="D3207" s="154">
        <v>1.885</v>
      </c>
      <c r="E3207" s="154">
        <v>1.5514999999999999</v>
      </c>
      <c r="F3207" s="154" t="s">
        <v>472</v>
      </c>
      <c r="G3207" s="154">
        <v>0.78149999999999997</v>
      </c>
      <c r="H3207" s="154" t="s">
        <v>472</v>
      </c>
      <c r="I3207" s="154">
        <v>2.1164100000000001</v>
      </c>
      <c r="J3207" s="154"/>
    </row>
    <row r="3208" spans="1:10">
      <c r="A3208" s="164">
        <v>30029</v>
      </c>
      <c r="B3208" s="154">
        <v>1.91076</v>
      </c>
      <c r="C3208" s="154">
        <v>3.4249999999999998</v>
      </c>
      <c r="D3208" s="154">
        <v>1.8961999999999999</v>
      </c>
      <c r="E3208" s="154">
        <v>1.5554999999999999</v>
      </c>
      <c r="F3208" s="154" t="s">
        <v>472</v>
      </c>
      <c r="G3208" s="154">
        <v>0.77749999999999997</v>
      </c>
      <c r="H3208" s="154" t="s">
        <v>472</v>
      </c>
      <c r="I3208" s="154">
        <v>2.1277400000000002</v>
      </c>
      <c r="J3208" s="154"/>
    </row>
    <row r="3209" spans="1:10">
      <c r="A3209" s="164">
        <v>30032</v>
      </c>
      <c r="B3209" s="154">
        <v>1.9105400000000001</v>
      </c>
      <c r="C3209" s="154">
        <v>3.427</v>
      </c>
      <c r="D3209" s="154">
        <v>1.9020000000000001</v>
      </c>
      <c r="E3209" s="154">
        <v>1.5575000000000001</v>
      </c>
      <c r="F3209" s="154" t="s">
        <v>472</v>
      </c>
      <c r="G3209" s="154">
        <v>0.77749999999999997</v>
      </c>
      <c r="H3209" s="154" t="s">
        <v>472</v>
      </c>
      <c r="I3209" s="154">
        <v>2.1280000000000001</v>
      </c>
      <c r="J3209" s="154"/>
    </row>
    <row r="3210" spans="1:10">
      <c r="A3210" s="164">
        <v>30033</v>
      </c>
      <c r="B3210" s="154">
        <v>1.9035299999999999</v>
      </c>
      <c r="C3210" s="154">
        <v>3.4304999999999999</v>
      </c>
      <c r="D3210" s="154">
        <v>1.903</v>
      </c>
      <c r="E3210" s="154">
        <v>1.5605</v>
      </c>
      <c r="F3210" s="154" t="s">
        <v>472</v>
      </c>
      <c r="G3210" s="154">
        <v>0.77500000000000002</v>
      </c>
      <c r="H3210" s="154" t="s">
        <v>472</v>
      </c>
      <c r="I3210" s="154">
        <v>2.1236600000000001</v>
      </c>
      <c r="J3210" s="154"/>
    </row>
    <row r="3211" spans="1:10">
      <c r="A3211" s="164">
        <v>30034</v>
      </c>
      <c r="B3211" s="154" t="s">
        <v>472</v>
      </c>
      <c r="C3211" s="154">
        <v>3.4125000000000001</v>
      </c>
      <c r="D3211" s="154">
        <v>1.8855</v>
      </c>
      <c r="E3211" s="154">
        <v>1.544</v>
      </c>
      <c r="F3211" s="154" t="s">
        <v>472</v>
      </c>
      <c r="G3211" s="154">
        <v>0.77800000000000002</v>
      </c>
      <c r="H3211" s="154" t="s">
        <v>472</v>
      </c>
      <c r="I3211" s="154">
        <v>2.11938</v>
      </c>
      <c r="J3211" s="154"/>
    </row>
    <row r="3212" spans="1:10">
      <c r="A3212" s="164">
        <v>30035</v>
      </c>
      <c r="B3212" s="154">
        <v>1.9098600000000001</v>
      </c>
      <c r="C3212" s="154">
        <v>3.4325000000000001</v>
      </c>
      <c r="D3212" s="154">
        <v>1.9016999999999999</v>
      </c>
      <c r="E3212" s="154">
        <v>1.5529999999999999</v>
      </c>
      <c r="F3212" s="154" t="s">
        <v>472</v>
      </c>
      <c r="G3212" s="154">
        <v>0.77900000000000003</v>
      </c>
      <c r="H3212" s="154" t="s">
        <v>472</v>
      </c>
      <c r="I3212" s="154">
        <v>2.1284200000000002</v>
      </c>
      <c r="J3212" s="154"/>
    </row>
    <row r="3213" spans="1:10">
      <c r="A3213" s="164">
        <v>30036</v>
      </c>
      <c r="B3213" s="154">
        <v>1.90757</v>
      </c>
      <c r="C3213" s="154">
        <v>3.4060000000000001</v>
      </c>
      <c r="D3213" s="154">
        <v>1.9104999999999999</v>
      </c>
      <c r="E3213" s="154">
        <v>1.5554999999999999</v>
      </c>
      <c r="F3213" s="154" t="s">
        <v>472</v>
      </c>
      <c r="G3213" s="154">
        <v>0.77300000000000002</v>
      </c>
      <c r="H3213" s="154" t="s">
        <v>472</v>
      </c>
      <c r="I3213" s="154">
        <v>2.1271399999999998</v>
      </c>
      <c r="J3213" s="154"/>
    </row>
    <row r="3214" spans="1:10">
      <c r="A3214" s="164">
        <v>30039</v>
      </c>
      <c r="B3214" s="154">
        <v>1.91221</v>
      </c>
      <c r="C3214" s="154">
        <v>3.4239999999999999</v>
      </c>
      <c r="D3214" s="154">
        <v>1.92</v>
      </c>
      <c r="E3214" s="154">
        <v>1.5609999999999999</v>
      </c>
      <c r="F3214" s="154" t="s">
        <v>472</v>
      </c>
      <c r="G3214" s="154">
        <v>0.77649999999999997</v>
      </c>
      <c r="H3214" s="154" t="s">
        <v>472</v>
      </c>
      <c r="I3214" s="154">
        <v>2.13917</v>
      </c>
      <c r="J3214" s="154"/>
    </row>
    <row r="3215" spans="1:10">
      <c r="A3215" s="164">
        <v>30040</v>
      </c>
      <c r="B3215" s="154">
        <v>1.93059</v>
      </c>
      <c r="C3215" s="154">
        <v>3.4470000000000001</v>
      </c>
      <c r="D3215" s="154">
        <v>1.9344999999999999</v>
      </c>
      <c r="E3215" s="154">
        <v>1.5735000000000001</v>
      </c>
      <c r="F3215" s="154" t="s">
        <v>472</v>
      </c>
      <c r="G3215" s="154">
        <v>0.78700000000000003</v>
      </c>
      <c r="H3215" s="154" t="s">
        <v>472</v>
      </c>
      <c r="I3215" s="154">
        <v>2.1624500000000002</v>
      </c>
      <c r="J3215" s="154"/>
    </row>
    <row r="3216" spans="1:10">
      <c r="A3216" s="164">
        <v>30041</v>
      </c>
      <c r="B3216" s="154">
        <v>1.92588</v>
      </c>
      <c r="C3216" s="154">
        <v>3.4529999999999998</v>
      </c>
      <c r="D3216" s="154">
        <v>1.9409999999999998</v>
      </c>
      <c r="E3216" s="154">
        <v>1.5779999999999998</v>
      </c>
      <c r="F3216" s="154" t="s">
        <v>472</v>
      </c>
      <c r="G3216" s="154">
        <v>0.78149999999999997</v>
      </c>
      <c r="H3216" s="154" t="s">
        <v>472</v>
      </c>
      <c r="I3216" s="154">
        <v>2.1529400000000001</v>
      </c>
      <c r="J3216" s="154"/>
    </row>
    <row r="3217" spans="1:10">
      <c r="A3217" s="164">
        <v>30042</v>
      </c>
      <c r="B3217" s="154">
        <v>1.93188</v>
      </c>
      <c r="C3217" s="154">
        <v>3.4584999999999999</v>
      </c>
      <c r="D3217" s="154">
        <v>1.9395</v>
      </c>
      <c r="E3217" s="154">
        <v>1.5794999999999999</v>
      </c>
      <c r="F3217" s="154" t="s">
        <v>472</v>
      </c>
      <c r="G3217" s="154">
        <v>0.78349999999999997</v>
      </c>
      <c r="H3217" s="154" t="s">
        <v>472</v>
      </c>
      <c r="I3217" s="154">
        <v>2.1608800000000001</v>
      </c>
      <c r="J3217" s="154"/>
    </row>
    <row r="3218" spans="1:10">
      <c r="A3218" s="164">
        <v>30043</v>
      </c>
      <c r="B3218" s="154">
        <v>1.9342000000000001</v>
      </c>
      <c r="C3218" s="154">
        <v>3.4620000000000002</v>
      </c>
      <c r="D3218" s="154">
        <v>1.9325000000000001</v>
      </c>
      <c r="E3218" s="154">
        <v>1.577</v>
      </c>
      <c r="F3218" s="154" t="s">
        <v>472</v>
      </c>
      <c r="G3218" s="154">
        <v>0.78500000000000003</v>
      </c>
      <c r="H3218" s="154" t="s">
        <v>472</v>
      </c>
      <c r="I3218" s="154">
        <v>2.1570299999999998</v>
      </c>
      <c r="J3218" s="154"/>
    </row>
    <row r="3219" spans="1:10">
      <c r="A3219" s="164">
        <v>30046</v>
      </c>
      <c r="B3219" s="154" t="s">
        <v>472</v>
      </c>
      <c r="C3219" s="154">
        <v>3.4609999999999999</v>
      </c>
      <c r="D3219" s="154">
        <v>1.95</v>
      </c>
      <c r="E3219" s="154">
        <v>1.5895000000000001</v>
      </c>
      <c r="F3219" s="154" t="s">
        <v>472</v>
      </c>
      <c r="G3219" s="154">
        <v>0.78649999999999998</v>
      </c>
      <c r="H3219" s="154" t="s">
        <v>472</v>
      </c>
      <c r="I3219" s="154">
        <v>2.1712500000000001</v>
      </c>
      <c r="J3219" s="154"/>
    </row>
    <row r="3220" spans="1:10">
      <c r="A3220" s="164">
        <v>30047</v>
      </c>
      <c r="B3220" s="154">
        <v>1.94641</v>
      </c>
      <c r="C3220" s="154">
        <v>3.444</v>
      </c>
      <c r="D3220" s="154">
        <v>1.9555</v>
      </c>
      <c r="E3220" s="154">
        <v>1.5914999999999999</v>
      </c>
      <c r="F3220" s="154" t="s">
        <v>472</v>
      </c>
      <c r="G3220" s="154">
        <v>0.78700000000000003</v>
      </c>
      <c r="H3220" s="154" t="s">
        <v>472</v>
      </c>
      <c r="I3220" s="154">
        <v>2.1813099999999999</v>
      </c>
      <c r="J3220" s="154"/>
    </row>
    <row r="3221" spans="1:10">
      <c r="A3221" s="164">
        <v>30048</v>
      </c>
      <c r="B3221" s="154">
        <v>1.94476</v>
      </c>
      <c r="C3221" s="154">
        <v>3.4554999999999998</v>
      </c>
      <c r="D3221" s="154">
        <v>1.9609999999999999</v>
      </c>
      <c r="E3221" s="154">
        <v>1.5945</v>
      </c>
      <c r="F3221" s="154" t="s">
        <v>472</v>
      </c>
      <c r="G3221" s="154">
        <v>0.79649999999999999</v>
      </c>
      <c r="H3221" s="154" t="s">
        <v>472</v>
      </c>
      <c r="I3221" s="154">
        <v>2.1792699999999998</v>
      </c>
      <c r="J3221" s="154"/>
    </row>
    <row r="3222" spans="1:10">
      <c r="A3222" s="164">
        <v>30049</v>
      </c>
      <c r="B3222" s="154">
        <v>1.95661</v>
      </c>
      <c r="C3222" s="154">
        <v>3.4580000000000002</v>
      </c>
      <c r="D3222" s="154">
        <v>1.9750000000000001</v>
      </c>
      <c r="E3222" s="154">
        <v>1.6019999999999999</v>
      </c>
      <c r="F3222" s="154" t="s">
        <v>472</v>
      </c>
      <c r="G3222" s="154">
        <v>0.79600000000000004</v>
      </c>
      <c r="H3222" s="154" t="s">
        <v>472</v>
      </c>
      <c r="I3222" s="154">
        <v>2.1957200000000001</v>
      </c>
      <c r="J3222" s="154"/>
    </row>
    <row r="3223" spans="1:10">
      <c r="A3223" s="164">
        <v>30050</v>
      </c>
      <c r="B3223" s="154" t="s">
        <v>472</v>
      </c>
      <c r="C3223" s="154" t="s">
        <v>472</v>
      </c>
      <c r="D3223" s="154" t="s">
        <v>472</v>
      </c>
      <c r="E3223" s="154" t="s">
        <v>472</v>
      </c>
      <c r="F3223" s="154" t="s">
        <v>472</v>
      </c>
      <c r="G3223" s="154" t="s">
        <v>472</v>
      </c>
      <c r="H3223" s="154" t="s">
        <v>472</v>
      </c>
      <c r="I3223" s="154" t="s">
        <v>472</v>
      </c>
      <c r="J3223" s="154"/>
    </row>
    <row r="3224" spans="1:10">
      <c r="A3224" s="164">
        <v>30053</v>
      </c>
      <c r="B3224" s="154" t="s">
        <v>472</v>
      </c>
      <c r="C3224" s="154" t="s">
        <v>472</v>
      </c>
      <c r="D3224" s="154" t="s">
        <v>472</v>
      </c>
      <c r="E3224" s="154" t="s">
        <v>472</v>
      </c>
      <c r="F3224" s="154" t="s">
        <v>472</v>
      </c>
      <c r="G3224" s="154" t="s">
        <v>472</v>
      </c>
      <c r="H3224" s="154" t="s">
        <v>472</v>
      </c>
      <c r="I3224" s="154" t="s">
        <v>472</v>
      </c>
      <c r="J3224" s="154"/>
    </row>
    <row r="3225" spans="1:10">
      <c r="A3225" s="164">
        <v>30054</v>
      </c>
      <c r="B3225" s="154">
        <v>1.9565600000000001</v>
      </c>
      <c r="C3225" s="154">
        <v>3.4864999999999999</v>
      </c>
      <c r="D3225" s="154">
        <v>1.9786999999999999</v>
      </c>
      <c r="E3225" s="154">
        <v>1.6095000000000002</v>
      </c>
      <c r="F3225" s="154" t="s">
        <v>472</v>
      </c>
      <c r="G3225" s="154">
        <v>0.8</v>
      </c>
      <c r="H3225" s="154" t="s">
        <v>472</v>
      </c>
      <c r="I3225" s="154">
        <v>2.1976599999999999</v>
      </c>
      <c r="J3225" s="154"/>
    </row>
    <row r="3226" spans="1:10">
      <c r="A3226" s="164">
        <v>30055</v>
      </c>
      <c r="B3226" s="154">
        <v>1.9419300000000002</v>
      </c>
      <c r="C3226" s="154">
        <v>3.4525000000000001</v>
      </c>
      <c r="D3226" s="154">
        <v>1.9550000000000001</v>
      </c>
      <c r="E3226" s="154">
        <v>1.5954999999999999</v>
      </c>
      <c r="F3226" s="154" t="s">
        <v>472</v>
      </c>
      <c r="G3226" s="154">
        <v>0.79100000000000004</v>
      </c>
      <c r="H3226" s="154" t="s">
        <v>472</v>
      </c>
      <c r="I3226" s="154">
        <v>2.1780200000000001</v>
      </c>
      <c r="J3226" s="154"/>
    </row>
    <row r="3227" spans="1:10">
      <c r="A3227" s="164">
        <v>30056</v>
      </c>
      <c r="B3227" s="154">
        <v>1.87493</v>
      </c>
      <c r="C3227" s="154">
        <v>3.4634999999999998</v>
      </c>
      <c r="D3227" s="154">
        <v>1.9697</v>
      </c>
      <c r="E3227" s="154">
        <v>1.6105</v>
      </c>
      <c r="F3227" s="154" t="s">
        <v>472</v>
      </c>
      <c r="G3227" s="154">
        <v>0.79349999999999998</v>
      </c>
      <c r="H3227" s="154" t="s">
        <v>472</v>
      </c>
      <c r="I3227" s="154">
        <v>2.18926</v>
      </c>
      <c r="J3227" s="154"/>
    </row>
    <row r="3228" spans="1:10">
      <c r="A3228" s="164">
        <v>30057</v>
      </c>
      <c r="B3228" s="154">
        <v>1.9553799999999999</v>
      </c>
      <c r="C3228" s="154">
        <v>3.476</v>
      </c>
      <c r="D3228" s="154">
        <v>1.978</v>
      </c>
      <c r="E3228" s="154">
        <v>1.6175000000000002</v>
      </c>
      <c r="F3228" s="154" t="s">
        <v>472</v>
      </c>
      <c r="G3228" s="154">
        <v>0.79800000000000004</v>
      </c>
      <c r="H3228" s="154" t="s">
        <v>472</v>
      </c>
      <c r="I3228" s="154">
        <v>2.1979299999999999</v>
      </c>
      <c r="J3228" s="154"/>
    </row>
    <row r="3229" spans="1:10">
      <c r="A3229" s="164">
        <v>30060</v>
      </c>
      <c r="B3229" s="154">
        <v>1.95042</v>
      </c>
      <c r="C3229" s="154">
        <v>3.4624999999999999</v>
      </c>
      <c r="D3229" s="154">
        <v>1.9685000000000001</v>
      </c>
      <c r="E3229" s="154">
        <v>1.6139999999999999</v>
      </c>
      <c r="F3229" s="154" t="s">
        <v>472</v>
      </c>
      <c r="G3229" s="154">
        <v>0.79949999999999999</v>
      </c>
      <c r="H3229" s="154" t="s">
        <v>472</v>
      </c>
      <c r="I3229" s="154" t="s">
        <v>472</v>
      </c>
      <c r="J3229" s="154"/>
    </row>
    <row r="3230" spans="1:10">
      <c r="A3230" s="164">
        <v>30061</v>
      </c>
      <c r="B3230" s="154">
        <v>1.9453499999999999</v>
      </c>
      <c r="C3230" s="154">
        <v>3.4569999999999999</v>
      </c>
      <c r="D3230" s="154">
        <v>1.9538</v>
      </c>
      <c r="E3230" s="154">
        <v>1.6019999999999999</v>
      </c>
      <c r="F3230" s="154" t="s">
        <v>472</v>
      </c>
      <c r="G3230" s="154">
        <v>0.8</v>
      </c>
      <c r="H3230" s="154" t="s">
        <v>472</v>
      </c>
      <c r="I3230" s="154">
        <v>2.1727599999999998</v>
      </c>
      <c r="J3230" s="154"/>
    </row>
    <row r="3231" spans="1:10">
      <c r="A3231" s="164">
        <v>30062</v>
      </c>
      <c r="B3231" s="154">
        <v>1.9446099999999999</v>
      </c>
      <c r="C3231" s="154">
        <v>3.4375</v>
      </c>
      <c r="D3231" s="154">
        <v>1.9430000000000001</v>
      </c>
      <c r="E3231" s="154">
        <v>1.5905</v>
      </c>
      <c r="F3231" s="154" t="s">
        <v>472</v>
      </c>
      <c r="G3231" s="154">
        <v>0.79949999999999999</v>
      </c>
      <c r="H3231" s="154" t="s">
        <v>472</v>
      </c>
      <c r="I3231" s="154">
        <v>2.1704400000000001</v>
      </c>
      <c r="J3231" s="154"/>
    </row>
    <row r="3232" spans="1:10">
      <c r="A3232" s="164">
        <v>30063</v>
      </c>
      <c r="B3232" s="154">
        <v>1.96279</v>
      </c>
      <c r="C3232" s="154">
        <v>3.4790000000000001</v>
      </c>
      <c r="D3232" s="154">
        <v>1.9617</v>
      </c>
      <c r="E3232" s="154">
        <v>1.6019999999999999</v>
      </c>
      <c r="F3232" s="154" t="s">
        <v>472</v>
      </c>
      <c r="G3232" s="154">
        <v>0.80649999999999999</v>
      </c>
      <c r="H3232" s="154" t="s">
        <v>472</v>
      </c>
      <c r="I3232" s="154">
        <v>2.1728999999999998</v>
      </c>
      <c r="J3232" s="154"/>
    </row>
    <row r="3233" spans="1:10">
      <c r="A3233" s="164">
        <v>30064</v>
      </c>
      <c r="B3233" s="154">
        <v>1.96601</v>
      </c>
      <c r="C3233" s="154">
        <v>3.4935</v>
      </c>
      <c r="D3233" s="154">
        <v>1.9722</v>
      </c>
      <c r="E3233" s="154">
        <v>1.6105</v>
      </c>
      <c r="F3233" s="154" t="s">
        <v>472</v>
      </c>
      <c r="G3233" s="154">
        <v>0.81200000000000006</v>
      </c>
      <c r="H3233" s="154" t="s">
        <v>472</v>
      </c>
      <c r="I3233" s="154">
        <v>2.20024</v>
      </c>
      <c r="J3233" s="154"/>
    </row>
    <row r="3234" spans="1:10">
      <c r="A3234" s="164">
        <v>30067</v>
      </c>
      <c r="B3234" s="154">
        <v>1.96732</v>
      </c>
      <c r="C3234" s="154">
        <v>3.4615</v>
      </c>
      <c r="D3234" s="154">
        <v>1.9552</v>
      </c>
      <c r="E3234" s="154">
        <v>1.6019999999999999</v>
      </c>
      <c r="F3234" s="154" t="s">
        <v>472</v>
      </c>
      <c r="G3234" s="154">
        <v>0.82250000000000001</v>
      </c>
      <c r="H3234" s="154" t="s">
        <v>472</v>
      </c>
      <c r="I3234" s="154">
        <v>2.19781</v>
      </c>
      <c r="J3234" s="154"/>
    </row>
    <row r="3235" spans="1:10">
      <c r="A3235" s="164">
        <v>30068</v>
      </c>
      <c r="B3235" s="154">
        <v>1.9736400000000001</v>
      </c>
      <c r="C3235" s="154">
        <v>3.49</v>
      </c>
      <c r="D3235" s="154">
        <v>1.9628000000000001</v>
      </c>
      <c r="E3235" s="154">
        <v>1.6040000000000001</v>
      </c>
      <c r="F3235" s="154" t="s">
        <v>472</v>
      </c>
      <c r="G3235" s="154">
        <v>0.82</v>
      </c>
      <c r="H3235" s="154" t="s">
        <v>472</v>
      </c>
      <c r="I3235" s="154">
        <v>2.2022599999999999</v>
      </c>
      <c r="J3235" s="154"/>
    </row>
    <row r="3236" spans="1:10">
      <c r="A3236" s="164">
        <v>30069</v>
      </c>
      <c r="B3236" s="154">
        <v>1.97296</v>
      </c>
      <c r="C3236" s="154">
        <v>3.4740000000000002</v>
      </c>
      <c r="D3236" s="154">
        <v>1.9510000000000001</v>
      </c>
      <c r="E3236" s="154">
        <v>1.591</v>
      </c>
      <c r="F3236" s="154" t="s">
        <v>472</v>
      </c>
      <c r="G3236" s="154">
        <v>0.82250000000000001</v>
      </c>
      <c r="H3236" s="154" t="s">
        <v>472</v>
      </c>
      <c r="I3236" s="154">
        <v>2.19354</v>
      </c>
      <c r="J3236" s="154"/>
    </row>
    <row r="3237" spans="1:10">
      <c r="A3237" s="164">
        <v>30070</v>
      </c>
      <c r="B3237" s="154">
        <v>1.98689</v>
      </c>
      <c r="C3237" s="154">
        <v>3.484</v>
      </c>
      <c r="D3237" s="154">
        <v>1.9550000000000001</v>
      </c>
      <c r="E3237" s="154">
        <v>1.595</v>
      </c>
      <c r="F3237" s="154" t="s">
        <v>472</v>
      </c>
      <c r="G3237" s="154">
        <v>0.82299999999999995</v>
      </c>
      <c r="H3237" s="154" t="s">
        <v>472</v>
      </c>
      <c r="I3237" s="154">
        <v>2.2082100000000002</v>
      </c>
      <c r="J3237" s="154"/>
    </row>
    <row r="3238" spans="1:10">
      <c r="A3238" s="164">
        <v>30071</v>
      </c>
      <c r="B3238" s="154">
        <v>1.9967899999999998</v>
      </c>
      <c r="C3238" s="154">
        <v>3.5004999999999997</v>
      </c>
      <c r="D3238" s="154">
        <v>1.954</v>
      </c>
      <c r="E3238" s="154">
        <v>1.6019999999999999</v>
      </c>
      <c r="F3238" s="154" t="s">
        <v>472</v>
      </c>
      <c r="G3238" s="154">
        <v>0.82799999999999996</v>
      </c>
      <c r="H3238" s="154" t="s">
        <v>472</v>
      </c>
      <c r="I3238" s="154">
        <v>2.2090700000000001</v>
      </c>
      <c r="J3238" s="154"/>
    </row>
    <row r="3239" spans="1:10">
      <c r="A3239" s="164">
        <v>30074</v>
      </c>
      <c r="B3239" s="154">
        <v>1.9913400000000001</v>
      </c>
      <c r="C3239" s="154">
        <v>3.5074999999999998</v>
      </c>
      <c r="D3239" s="154">
        <v>1.944</v>
      </c>
      <c r="E3239" s="154">
        <v>1.5899999999999999</v>
      </c>
      <c r="F3239" s="154" t="s">
        <v>472</v>
      </c>
      <c r="G3239" s="154">
        <v>0.82650000000000001</v>
      </c>
      <c r="H3239" s="154" t="s">
        <v>472</v>
      </c>
      <c r="I3239" s="154">
        <v>2.1947100000000002</v>
      </c>
      <c r="J3239" s="154"/>
    </row>
    <row r="3240" spans="1:10">
      <c r="A3240" s="164">
        <v>30075</v>
      </c>
      <c r="B3240" s="154">
        <v>1.9959899999999999</v>
      </c>
      <c r="C3240" s="154">
        <v>3.5255000000000001</v>
      </c>
      <c r="D3240" s="154">
        <v>1.9510000000000001</v>
      </c>
      <c r="E3240" s="154">
        <v>1.5905</v>
      </c>
      <c r="F3240" s="154" t="s">
        <v>472</v>
      </c>
      <c r="G3240" s="154">
        <v>0.82199999999999995</v>
      </c>
      <c r="H3240" s="154" t="s">
        <v>472</v>
      </c>
      <c r="I3240" s="154">
        <v>2.2064300000000001</v>
      </c>
      <c r="J3240" s="154"/>
    </row>
    <row r="3241" spans="1:10">
      <c r="A3241" s="164">
        <v>30076</v>
      </c>
      <c r="B3241" s="154">
        <v>1.9943200000000001</v>
      </c>
      <c r="C3241" s="154">
        <v>3.4929999999999999</v>
      </c>
      <c r="D3241" s="154">
        <v>1.9447999999999999</v>
      </c>
      <c r="E3241" s="154">
        <v>1.5895000000000001</v>
      </c>
      <c r="F3241" s="154" t="s">
        <v>472</v>
      </c>
      <c r="G3241" s="154">
        <v>0.82550000000000001</v>
      </c>
      <c r="H3241" s="154" t="s">
        <v>472</v>
      </c>
      <c r="I3241" s="154">
        <v>2.2001400000000002</v>
      </c>
      <c r="J3241" s="154"/>
    </row>
    <row r="3242" spans="1:10">
      <c r="A3242" s="164">
        <v>30077</v>
      </c>
      <c r="B3242" s="154">
        <v>1.9952800000000002</v>
      </c>
      <c r="C3242" s="154">
        <v>3.516</v>
      </c>
      <c r="D3242" s="154">
        <v>1.9279999999999999</v>
      </c>
      <c r="E3242" s="154">
        <v>1.5745</v>
      </c>
      <c r="F3242" s="154" t="s">
        <v>472</v>
      </c>
      <c r="G3242" s="154">
        <v>0.82699999999999996</v>
      </c>
      <c r="H3242" s="154" t="s">
        <v>472</v>
      </c>
      <c r="I3242" s="154">
        <v>2.1951000000000001</v>
      </c>
      <c r="J3242" s="154"/>
    </row>
    <row r="3243" spans="1:10">
      <c r="A3243" s="164">
        <v>30078</v>
      </c>
      <c r="B3243" s="154">
        <v>1.9695200000000002</v>
      </c>
      <c r="C3243" s="154">
        <v>3.4620000000000002</v>
      </c>
      <c r="D3243" s="154">
        <v>1.8944999999999999</v>
      </c>
      <c r="E3243" s="154">
        <v>1.552</v>
      </c>
      <c r="F3243" s="154" t="s">
        <v>472</v>
      </c>
      <c r="G3243" s="154">
        <v>0.81599999999999995</v>
      </c>
      <c r="H3243" s="154" t="s">
        <v>472</v>
      </c>
      <c r="I3243" s="154">
        <v>2.1574300000000002</v>
      </c>
      <c r="J3243" s="154"/>
    </row>
    <row r="3244" spans="1:10">
      <c r="A3244" s="164">
        <v>30081</v>
      </c>
      <c r="B3244" s="154">
        <v>1.9814400000000001</v>
      </c>
      <c r="C3244" s="154">
        <v>3.472</v>
      </c>
      <c r="D3244" s="154">
        <v>1.8935</v>
      </c>
      <c r="E3244" s="154">
        <v>1.5495000000000001</v>
      </c>
      <c r="F3244" s="154" t="s">
        <v>472</v>
      </c>
      <c r="G3244" s="154">
        <v>0.8125</v>
      </c>
      <c r="H3244" s="154" t="s">
        <v>472</v>
      </c>
      <c r="I3244" s="154">
        <v>2.1672099999999999</v>
      </c>
      <c r="J3244" s="154"/>
    </row>
    <row r="3245" spans="1:10">
      <c r="A3245" s="164">
        <v>30082</v>
      </c>
      <c r="B3245" s="154">
        <v>1.99346</v>
      </c>
      <c r="C3245" s="154">
        <v>3.4925000000000002</v>
      </c>
      <c r="D3245" s="154">
        <v>1.9079999999999999</v>
      </c>
      <c r="E3245" s="154">
        <v>1.5510000000000002</v>
      </c>
      <c r="F3245" s="154" t="s">
        <v>472</v>
      </c>
      <c r="G3245" s="154">
        <v>0.81499999999999995</v>
      </c>
      <c r="H3245" s="154" t="s">
        <v>472</v>
      </c>
      <c r="I3245" s="154">
        <v>2.1768000000000001</v>
      </c>
      <c r="J3245" s="154"/>
    </row>
    <row r="3246" spans="1:10">
      <c r="A3246" s="164">
        <v>30083</v>
      </c>
      <c r="B3246" s="154">
        <v>2.0000399999999998</v>
      </c>
      <c r="C3246" s="154">
        <v>3.5164999999999997</v>
      </c>
      <c r="D3246" s="154">
        <v>1.9060000000000001</v>
      </c>
      <c r="E3246" s="154">
        <v>1.5474999999999999</v>
      </c>
      <c r="F3246" s="154" t="s">
        <v>472</v>
      </c>
      <c r="G3246" s="154">
        <v>0.82250000000000001</v>
      </c>
      <c r="H3246" s="154" t="s">
        <v>472</v>
      </c>
      <c r="I3246" s="154">
        <v>2.1842000000000001</v>
      </c>
      <c r="J3246" s="154"/>
    </row>
    <row r="3247" spans="1:10">
      <c r="A3247" s="164">
        <v>30084</v>
      </c>
      <c r="B3247" s="154">
        <v>2.0164599999999999</v>
      </c>
      <c r="C3247" s="154">
        <v>3.5634999999999999</v>
      </c>
      <c r="D3247" s="154">
        <v>1.94</v>
      </c>
      <c r="E3247" s="154">
        <v>1.5620000000000001</v>
      </c>
      <c r="F3247" s="154" t="s">
        <v>472</v>
      </c>
      <c r="G3247" s="154">
        <v>0.82599999999999996</v>
      </c>
      <c r="H3247" s="154" t="s">
        <v>472</v>
      </c>
      <c r="I3247" s="154">
        <v>2.2083900000000001</v>
      </c>
      <c r="J3247" s="154"/>
    </row>
    <row r="3248" spans="1:10">
      <c r="A3248" s="164">
        <v>30085</v>
      </c>
      <c r="B3248" s="154">
        <v>2.0042200000000001</v>
      </c>
      <c r="C3248" s="154">
        <v>3.5419999999999998</v>
      </c>
      <c r="D3248" s="154">
        <v>1.9424999999999999</v>
      </c>
      <c r="E3248" s="154">
        <v>1.5669999999999999</v>
      </c>
      <c r="F3248" s="154" t="s">
        <v>472</v>
      </c>
      <c r="G3248" s="154">
        <v>0.82250000000000001</v>
      </c>
      <c r="H3248" s="154" t="s">
        <v>472</v>
      </c>
      <c r="I3248" s="154">
        <v>2.2061500000000001</v>
      </c>
      <c r="J3248" s="154"/>
    </row>
    <row r="3249" spans="1:10">
      <c r="A3249" s="164">
        <v>30088</v>
      </c>
      <c r="B3249" s="154">
        <v>2.0205600000000001</v>
      </c>
      <c r="C3249" s="154">
        <v>3.5419999999999998</v>
      </c>
      <c r="D3249" s="154">
        <v>1.9375</v>
      </c>
      <c r="E3249" s="154">
        <v>1.5659999999999998</v>
      </c>
      <c r="F3249" s="154" t="s">
        <v>472</v>
      </c>
      <c r="G3249" s="154">
        <v>0.82550000000000001</v>
      </c>
      <c r="H3249" s="154" t="s">
        <v>472</v>
      </c>
      <c r="I3249" s="154">
        <v>2.2091400000000001</v>
      </c>
      <c r="J3249" s="154"/>
    </row>
    <row r="3250" spans="1:10">
      <c r="A3250" s="164">
        <v>30089</v>
      </c>
      <c r="B3250" s="154">
        <v>2.0262600000000002</v>
      </c>
      <c r="C3250" s="154">
        <v>3.5629999999999997</v>
      </c>
      <c r="D3250" s="154">
        <v>1.9744999999999999</v>
      </c>
      <c r="E3250" s="154">
        <v>1.5925</v>
      </c>
      <c r="F3250" s="154" t="s">
        <v>472</v>
      </c>
      <c r="G3250" s="154">
        <v>0.82899999999999996</v>
      </c>
      <c r="H3250" s="154" t="s">
        <v>472</v>
      </c>
      <c r="I3250" s="154">
        <v>2.2324999999999999</v>
      </c>
      <c r="J3250" s="154"/>
    </row>
    <row r="3251" spans="1:10">
      <c r="A3251" s="164">
        <v>30090</v>
      </c>
      <c r="B3251" s="154" t="s">
        <v>472</v>
      </c>
      <c r="C3251" s="154">
        <v>3.569</v>
      </c>
      <c r="D3251" s="154">
        <v>1.9769999999999999</v>
      </c>
      <c r="E3251" s="154">
        <v>1.597</v>
      </c>
      <c r="F3251" s="154" t="s">
        <v>472</v>
      </c>
      <c r="G3251" s="154">
        <v>0.83</v>
      </c>
      <c r="H3251" s="154" t="s">
        <v>472</v>
      </c>
      <c r="I3251" s="154">
        <v>2.2384300000000001</v>
      </c>
      <c r="J3251" s="154"/>
    </row>
    <row r="3252" spans="1:10">
      <c r="A3252" s="164">
        <v>30091</v>
      </c>
      <c r="B3252" s="154" t="s">
        <v>472</v>
      </c>
      <c r="C3252" s="154" t="s">
        <v>472</v>
      </c>
      <c r="D3252" s="154" t="s">
        <v>472</v>
      </c>
      <c r="E3252" s="154" t="s">
        <v>472</v>
      </c>
      <c r="F3252" s="154" t="s">
        <v>472</v>
      </c>
      <c r="G3252" s="154" t="s">
        <v>472</v>
      </c>
      <c r="H3252" s="154" t="s">
        <v>472</v>
      </c>
      <c r="I3252" s="154" t="s">
        <v>472</v>
      </c>
      <c r="J3252" s="154"/>
    </row>
    <row r="3253" spans="1:10">
      <c r="A3253" s="164">
        <v>30092</v>
      </c>
      <c r="B3253" s="154" t="s">
        <v>472</v>
      </c>
      <c r="C3253" s="154">
        <v>3.5129999999999999</v>
      </c>
      <c r="D3253" s="154">
        <v>1.9590000000000001</v>
      </c>
      <c r="E3253" s="154">
        <v>1.599</v>
      </c>
      <c r="F3253" s="154" t="s">
        <v>472</v>
      </c>
      <c r="G3253" s="154">
        <v>0.82699999999999996</v>
      </c>
      <c r="H3253" s="154" t="s">
        <v>472</v>
      </c>
      <c r="I3253" s="154">
        <v>2.2216200000000002</v>
      </c>
      <c r="J3253" s="154"/>
    </row>
    <row r="3254" spans="1:10">
      <c r="A3254" s="164">
        <v>30095</v>
      </c>
      <c r="B3254" s="154">
        <v>2.0242</v>
      </c>
      <c r="C3254" s="154">
        <v>3.5404999999999998</v>
      </c>
      <c r="D3254" s="154">
        <v>1.9633</v>
      </c>
      <c r="E3254" s="154">
        <v>1.589</v>
      </c>
      <c r="F3254" s="154" t="s">
        <v>472</v>
      </c>
      <c r="G3254" s="154">
        <v>0.82550000000000001</v>
      </c>
      <c r="H3254" s="154" t="s">
        <v>472</v>
      </c>
      <c r="I3254" s="154">
        <v>2.2201300000000002</v>
      </c>
      <c r="J3254" s="154"/>
    </row>
    <row r="3255" spans="1:10">
      <c r="A3255" s="164">
        <v>30096</v>
      </c>
      <c r="B3255" s="154">
        <v>2.0337399999999999</v>
      </c>
      <c r="C3255" s="154">
        <v>3.5350000000000001</v>
      </c>
      <c r="D3255" s="154">
        <v>1.9557</v>
      </c>
      <c r="E3255" s="154">
        <v>1.583</v>
      </c>
      <c r="F3255" s="154" t="s">
        <v>472</v>
      </c>
      <c r="G3255" s="154">
        <v>0.8155</v>
      </c>
      <c r="H3255" s="154" t="s">
        <v>472</v>
      </c>
      <c r="I3255" s="154">
        <v>2.2228500000000002</v>
      </c>
      <c r="J3255" s="154"/>
    </row>
    <row r="3256" spans="1:10">
      <c r="A3256" s="164">
        <v>30097</v>
      </c>
      <c r="B3256" s="154" t="s">
        <v>472</v>
      </c>
      <c r="C3256" s="154">
        <v>3.532</v>
      </c>
      <c r="D3256" s="154">
        <v>1.9569999999999999</v>
      </c>
      <c r="E3256" s="154">
        <v>1.5845</v>
      </c>
      <c r="F3256" s="154" t="s">
        <v>472</v>
      </c>
      <c r="G3256" s="154">
        <v>0.81899999999999995</v>
      </c>
      <c r="H3256" s="154" t="s">
        <v>472</v>
      </c>
      <c r="I3256" s="154">
        <v>2.2209500000000002</v>
      </c>
      <c r="J3256" s="154"/>
    </row>
    <row r="3257" spans="1:10">
      <c r="A3257" s="164">
        <v>30098</v>
      </c>
      <c r="B3257" s="154" t="s">
        <v>472</v>
      </c>
      <c r="C3257" s="154">
        <v>3.5445000000000002</v>
      </c>
      <c r="D3257" s="154">
        <v>1.9710000000000001</v>
      </c>
      <c r="E3257" s="154">
        <v>1.5899999999999999</v>
      </c>
      <c r="F3257" s="154" t="s">
        <v>472</v>
      </c>
      <c r="G3257" s="154">
        <v>0.81699999999999995</v>
      </c>
      <c r="H3257" s="154" t="s">
        <v>472</v>
      </c>
      <c r="I3257" s="154">
        <v>2.2277</v>
      </c>
      <c r="J3257" s="154"/>
    </row>
    <row r="3258" spans="1:10">
      <c r="A3258" s="164">
        <v>30099</v>
      </c>
      <c r="B3258" s="154">
        <v>2.0321899999999999</v>
      </c>
      <c r="C3258" s="154">
        <v>3.5720000000000001</v>
      </c>
      <c r="D3258" s="154">
        <v>1.994</v>
      </c>
      <c r="E3258" s="154">
        <v>1.6045</v>
      </c>
      <c r="F3258" s="154" t="s">
        <v>472</v>
      </c>
      <c r="G3258" s="154">
        <v>0.8175</v>
      </c>
      <c r="H3258" s="154" t="s">
        <v>472</v>
      </c>
      <c r="I3258" s="154">
        <v>2.2442700000000002</v>
      </c>
      <c r="J3258" s="154"/>
    </row>
    <row r="3259" spans="1:10">
      <c r="A3259" s="164">
        <v>30102</v>
      </c>
      <c r="B3259" s="154" t="s">
        <v>472</v>
      </c>
      <c r="C3259" s="154" t="s">
        <v>472</v>
      </c>
      <c r="D3259" s="154" t="s">
        <v>472</v>
      </c>
      <c r="E3259" s="154" t="s">
        <v>472</v>
      </c>
      <c r="F3259" s="154" t="s">
        <v>472</v>
      </c>
      <c r="G3259" s="154" t="s">
        <v>472</v>
      </c>
      <c r="H3259" s="154" t="s">
        <v>472</v>
      </c>
      <c r="I3259" s="154" t="s">
        <v>472</v>
      </c>
      <c r="J3259" s="154"/>
    </row>
    <row r="3260" spans="1:10">
      <c r="A3260" s="164">
        <v>30103</v>
      </c>
      <c r="B3260" s="154">
        <v>2.0384899999999999</v>
      </c>
      <c r="C3260" s="154">
        <v>3.5945</v>
      </c>
      <c r="D3260" s="154">
        <v>2.0049999999999999</v>
      </c>
      <c r="E3260" s="154">
        <v>1.6105</v>
      </c>
      <c r="F3260" s="154" t="s">
        <v>472</v>
      </c>
      <c r="G3260" s="154">
        <v>0.82399999999999995</v>
      </c>
      <c r="H3260" s="154" t="s">
        <v>472</v>
      </c>
      <c r="I3260" s="154">
        <v>2.2643300000000002</v>
      </c>
      <c r="J3260" s="154"/>
    </row>
    <row r="3261" spans="1:10">
      <c r="A3261" s="164">
        <v>30104</v>
      </c>
      <c r="B3261" s="154">
        <v>2.0419200000000002</v>
      </c>
      <c r="C3261" s="154">
        <v>3.6364999999999998</v>
      </c>
      <c r="D3261" s="154">
        <v>2.0375000000000001</v>
      </c>
      <c r="E3261" s="154">
        <v>1.635</v>
      </c>
      <c r="F3261" s="154" t="s">
        <v>472</v>
      </c>
      <c r="G3261" s="154">
        <v>0.82750000000000001</v>
      </c>
      <c r="H3261" s="154" t="s">
        <v>472</v>
      </c>
      <c r="I3261" s="154">
        <v>2.2719900000000002</v>
      </c>
      <c r="J3261" s="154"/>
    </row>
    <row r="3262" spans="1:10">
      <c r="A3262" s="164">
        <v>30105</v>
      </c>
      <c r="B3262" s="154">
        <v>2.0465800000000001</v>
      </c>
      <c r="C3262" s="154">
        <v>3.6185</v>
      </c>
      <c r="D3262" s="154">
        <v>2.0169999999999999</v>
      </c>
      <c r="E3262" s="154">
        <v>1.621</v>
      </c>
      <c r="F3262" s="154" t="s">
        <v>472</v>
      </c>
      <c r="G3262" s="154">
        <v>0.82950000000000002</v>
      </c>
      <c r="H3262" s="154" t="s">
        <v>472</v>
      </c>
      <c r="I3262" s="154">
        <v>2.27502</v>
      </c>
      <c r="J3262" s="154"/>
    </row>
    <row r="3263" spans="1:10">
      <c r="A3263" s="164">
        <v>30106</v>
      </c>
      <c r="B3263" s="154">
        <v>2.0501200000000002</v>
      </c>
      <c r="C3263" s="154">
        <v>3.6324999999999998</v>
      </c>
      <c r="D3263" s="154">
        <v>2.0234999999999999</v>
      </c>
      <c r="E3263" s="154">
        <v>1.621</v>
      </c>
      <c r="F3263" s="154" t="s">
        <v>472</v>
      </c>
      <c r="G3263" s="154">
        <v>0.82899999999999996</v>
      </c>
      <c r="H3263" s="154" t="s">
        <v>472</v>
      </c>
      <c r="I3263" s="154">
        <v>2.26844</v>
      </c>
      <c r="J3263" s="154"/>
    </row>
    <row r="3264" spans="1:10">
      <c r="A3264" s="164">
        <v>30109</v>
      </c>
      <c r="B3264" s="154">
        <v>2.0460799999999999</v>
      </c>
      <c r="C3264" s="154">
        <v>3.6480000000000001</v>
      </c>
      <c r="D3264" s="154">
        <v>2.0394999999999999</v>
      </c>
      <c r="E3264" s="154">
        <v>1.6225000000000001</v>
      </c>
      <c r="F3264" s="154" t="s">
        <v>472</v>
      </c>
      <c r="G3264" s="154">
        <v>0.83899999999999997</v>
      </c>
      <c r="H3264" s="154" t="s">
        <v>472</v>
      </c>
      <c r="I3264" s="154">
        <v>2.27928</v>
      </c>
      <c r="J3264" s="154"/>
    </row>
    <row r="3265" spans="1:10">
      <c r="A3265" s="164">
        <v>30110</v>
      </c>
      <c r="B3265" s="154">
        <v>2.0399799999999999</v>
      </c>
      <c r="C3265" s="154">
        <v>3.6179999999999999</v>
      </c>
      <c r="D3265" s="154">
        <v>2.0185</v>
      </c>
      <c r="E3265" s="154">
        <v>1.6065</v>
      </c>
      <c r="F3265" s="154" t="s">
        <v>472</v>
      </c>
      <c r="G3265" s="154">
        <v>0.82199999999999995</v>
      </c>
      <c r="H3265" s="154" t="s">
        <v>472</v>
      </c>
      <c r="I3265" s="154">
        <v>2.2709600000000001</v>
      </c>
      <c r="J3265" s="154"/>
    </row>
    <row r="3266" spans="1:10">
      <c r="A3266" s="164">
        <v>30111</v>
      </c>
      <c r="B3266" s="154">
        <v>2.0356800000000002</v>
      </c>
      <c r="C3266" s="154">
        <v>3.6404999999999998</v>
      </c>
      <c r="D3266" s="154">
        <v>2.048</v>
      </c>
      <c r="E3266" s="154">
        <v>1.6219999999999999</v>
      </c>
      <c r="F3266" s="154" t="s">
        <v>472</v>
      </c>
      <c r="G3266" s="154">
        <v>0.82499999999999996</v>
      </c>
      <c r="H3266" s="154" t="s">
        <v>472</v>
      </c>
      <c r="I3266" s="154">
        <v>2.2829600000000001</v>
      </c>
      <c r="J3266" s="154"/>
    </row>
    <row r="3267" spans="1:10">
      <c r="A3267" s="164">
        <v>30112</v>
      </c>
      <c r="B3267" s="154">
        <v>2.0408300000000001</v>
      </c>
      <c r="C3267" s="154">
        <v>3.6465000000000001</v>
      </c>
      <c r="D3267" s="154">
        <v>2.0569999999999999</v>
      </c>
      <c r="E3267" s="154">
        <v>1.6320000000000001</v>
      </c>
      <c r="F3267" s="154" t="s">
        <v>472</v>
      </c>
      <c r="G3267" s="154">
        <v>0.82499999999999996</v>
      </c>
      <c r="H3267" s="154" t="s">
        <v>472</v>
      </c>
      <c r="I3267" s="154">
        <v>2.2831000000000001</v>
      </c>
      <c r="J3267" s="154"/>
    </row>
    <row r="3268" spans="1:10">
      <c r="A3268" s="164">
        <v>30113</v>
      </c>
      <c r="B3268" s="154">
        <v>2.0416599999999998</v>
      </c>
      <c r="C3268" s="154">
        <v>3.61</v>
      </c>
      <c r="D3268" s="154">
        <v>2.0434999999999999</v>
      </c>
      <c r="E3268" s="154">
        <v>1.6234999999999999</v>
      </c>
      <c r="F3268" s="154" t="s">
        <v>472</v>
      </c>
      <c r="G3268" s="154">
        <v>0.82750000000000001</v>
      </c>
      <c r="H3268" s="154" t="s">
        <v>472</v>
      </c>
      <c r="I3268" s="154">
        <v>2.2757399999999999</v>
      </c>
      <c r="J3268" s="154"/>
    </row>
    <row r="3269" spans="1:10">
      <c r="A3269" s="164">
        <v>30116</v>
      </c>
      <c r="B3269" s="154">
        <v>2.0156200000000002</v>
      </c>
      <c r="C3269" s="154">
        <v>3.6215000000000002</v>
      </c>
      <c r="D3269" s="154">
        <v>2.052</v>
      </c>
      <c r="E3269" s="154">
        <v>1.6234999999999999</v>
      </c>
      <c r="F3269" s="154" t="s">
        <v>472</v>
      </c>
      <c r="G3269" s="154">
        <v>0.82199999999999995</v>
      </c>
      <c r="H3269" s="154" t="s">
        <v>472</v>
      </c>
      <c r="I3269" s="154">
        <v>2.2703799999999998</v>
      </c>
      <c r="J3269" s="154"/>
    </row>
    <row r="3270" spans="1:10">
      <c r="A3270" s="164">
        <v>30117</v>
      </c>
      <c r="B3270" s="154">
        <v>2.0204800000000001</v>
      </c>
      <c r="C3270" s="154">
        <v>3.6589999999999998</v>
      </c>
      <c r="D3270" s="154">
        <v>2.0644999999999998</v>
      </c>
      <c r="E3270" s="154">
        <v>1.6205000000000001</v>
      </c>
      <c r="F3270" s="154" t="s">
        <v>472</v>
      </c>
      <c r="G3270" s="154">
        <v>0.82399999999999995</v>
      </c>
      <c r="H3270" s="154" t="s">
        <v>472</v>
      </c>
      <c r="I3270" s="154">
        <v>2.28322</v>
      </c>
      <c r="J3270" s="154"/>
    </row>
    <row r="3271" spans="1:10">
      <c r="A3271" s="164">
        <v>30118</v>
      </c>
      <c r="B3271" s="154" t="s">
        <v>472</v>
      </c>
      <c r="C3271" s="154">
        <v>3.6710000000000003</v>
      </c>
      <c r="D3271" s="154">
        <v>2.0834999999999999</v>
      </c>
      <c r="E3271" s="154">
        <v>1.6339999999999999</v>
      </c>
      <c r="F3271" s="154" t="s">
        <v>472</v>
      </c>
      <c r="G3271" s="154">
        <v>0.82550000000000001</v>
      </c>
      <c r="H3271" s="154" t="s">
        <v>472</v>
      </c>
      <c r="I3271" s="154">
        <v>2.2973699999999999</v>
      </c>
      <c r="J3271" s="154"/>
    </row>
    <row r="3272" spans="1:10">
      <c r="A3272" s="164">
        <v>30119</v>
      </c>
      <c r="B3272" s="154">
        <v>2.0397500000000002</v>
      </c>
      <c r="C3272" s="154">
        <v>3.694</v>
      </c>
      <c r="D3272" s="154">
        <v>2.113</v>
      </c>
      <c r="E3272" s="154">
        <v>1.6455</v>
      </c>
      <c r="F3272" s="154" t="s">
        <v>472</v>
      </c>
      <c r="G3272" s="154">
        <v>0.82950000000000002</v>
      </c>
      <c r="H3272" s="154" t="s">
        <v>472</v>
      </c>
      <c r="I3272" s="154">
        <v>2.3097699999999999</v>
      </c>
      <c r="J3272" s="154"/>
    </row>
    <row r="3273" spans="1:10">
      <c r="A3273" s="164">
        <v>30120</v>
      </c>
      <c r="B3273" s="154">
        <v>2.0381299999999998</v>
      </c>
      <c r="C3273" s="154">
        <v>3.673</v>
      </c>
      <c r="D3273" s="154">
        <v>2.1160000000000001</v>
      </c>
      <c r="E3273" s="154">
        <v>1.6375</v>
      </c>
      <c r="F3273" s="154" t="s">
        <v>472</v>
      </c>
      <c r="G3273" s="154">
        <v>0.83150000000000002</v>
      </c>
      <c r="H3273" s="154" t="s">
        <v>472</v>
      </c>
      <c r="I3273" s="154">
        <v>2.3132199999999998</v>
      </c>
      <c r="J3273" s="154"/>
    </row>
    <row r="3274" spans="1:10">
      <c r="A3274" s="164">
        <v>30123</v>
      </c>
      <c r="B3274" s="154">
        <v>2.0325000000000002</v>
      </c>
      <c r="C3274" s="154">
        <v>3.6829999999999998</v>
      </c>
      <c r="D3274" s="154">
        <v>2.1375000000000002</v>
      </c>
      <c r="E3274" s="154">
        <v>1.651</v>
      </c>
      <c r="F3274" s="154" t="s">
        <v>472</v>
      </c>
      <c r="G3274" s="154">
        <v>0.82850000000000001</v>
      </c>
      <c r="H3274" s="154" t="s">
        <v>472</v>
      </c>
      <c r="I3274" s="154">
        <v>2.32456</v>
      </c>
      <c r="J3274" s="154"/>
    </row>
    <row r="3275" spans="1:10">
      <c r="A3275" s="164">
        <v>30124</v>
      </c>
      <c r="B3275" s="154">
        <v>2.0175800000000002</v>
      </c>
      <c r="C3275" s="154">
        <v>3.6695000000000002</v>
      </c>
      <c r="D3275" s="154">
        <v>2.1147</v>
      </c>
      <c r="E3275" s="154">
        <v>1.63</v>
      </c>
      <c r="F3275" s="154" t="s">
        <v>472</v>
      </c>
      <c r="G3275" s="154">
        <v>0.82199999999999995</v>
      </c>
      <c r="H3275" s="154" t="s">
        <v>472</v>
      </c>
      <c r="I3275" s="154">
        <v>2.2955299999999998</v>
      </c>
      <c r="J3275" s="154"/>
    </row>
    <row r="3276" spans="1:10">
      <c r="A3276" s="164">
        <v>30125</v>
      </c>
      <c r="B3276" s="154" t="s">
        <v>472</v>
      </c>
      <c r="C3276" s="154">
        <v>3.6375000000000002</v>
      </c>
      <c r="D3276" s="154">
        <v>2.11</v>
      </c>
      <c r="E3276" s="154">
        <v>1.6205000000000001</v>
      </c>
      <c r="F3276" s="154" t="s">
        <v>472</v>
      </c>
      <c r="G3276" s="154">
        <v>0.82299999999999995</v>
      </c>
      <c r="H3276" s="154" t="s">
        <v>472</v>
      </c>
      <c r="I3276" s="154">
        <v>2.3021799999999999</v>
      </c>
      <c r="J3276" s="154"/>
    </row>
    <row r="3277" spans="1:10">
      <c r="A3277" s="164">
        <v>30126</v>
      </c>
      <c r="B3277" s="154" t="s">
        <v>472</v>
      </c>
      <c r="C3277" s="154">
        <v>3.6284999999999998</v>
      </c>
      <c r="D3277" s="154">
        <v>2.09</v>
      </c>
      <c r="E3277" s="154">
        <v>1.6320000000000001</v>
      </c>
      <c r="F3277" s="154" t="s">
        <v>472</v>
      </c>
      <c r="G3277" s="154">
        <v>0.82350000000000001</v>
      </c>
      <c r="H3277" s="154" t="s">
        <v>472</v>
      </c>
      <c r="I3277" s="154">
        <v>2.2872400000000002</v>
      </c>
      <c r="J3277" s="154"/>
    </row>
    <row r="3278" spans="1:10">
      <c r="A3278" s="164">
        <v>30127</v>
      </c>
      <c r="B3278" s="154">
        <v>2.01383</v>
      </c>
      <c r="C3278" s="154">
        <v>3.6494999999999997</v>
      </c>
      <c r="D3278" s="154">
        <v>2.1230000000000002</v>
      </c>
      <c r="E3278" s="154">
        <v>1.6495</v>
      </c>
      <c r="F3278" s="154" t="s">
        <v>472</v>
      </c>
      <c r="G3278" s="154">
        <v>0.82399999999999995</v>
      </c>
      <c r="H3278" s="154" t="s">
        <v>472</v>
      </c>
      <c r="I3278" s="154">
        <v>2.3061500000000001</v>
      </c>
      <c r="J3278" s="154"/>
    </row>
    <row r="3279" spans="1:10">
      <c r="A3279" s="164">
        <v>30130</v>
      </c>
      <c r="B3279" s="154" t="s">
        <v>472</v>
      </c>
      <c r="C3279" s="154">
        <v>3.6515</v>
      </c>
      <c r="D3279" s="154">
        <v>2.129</v>
      </c>
      <c r="E3279" s="154">
        <v>1.647</v>
      </c>
      <c r="F3279" s="154" t="s">
        <v>472</v>
      </c>
      <c r="G3279" s="154">
        <v>0.82350000000000001</v>
      </c>
      <c r="H3279" s="154" t="s">
        <v>472</v>
      </c>
      <c r="I3279" s="154">
        <v>2.30918</v>
      </c>
      <c r="J3279" s="154"/>
    </row>
    <row r="3280" spans="1:10">
      <c r="A3280" s="164">
        <v>30131</v>
      </c>
      <c r="B3280" s="154">
        <v>2.02569</v>
      </c>
      <c r="C3280" s="154">
        <v>3.661</v>
      </c>
      <c r="D3280" s="154">
        <v>2.1204999999999998</v>
      </c>
      <c r="E3280" s="154">
        <v>1.6360000000000001</v>
      </c>
      <c r="F3280" s="154" t="s">
        <v>472</v>
      </c>
      <c r="G3280" s="154">
        <v>0.82299999999999995</v>
      </c>
      <c r="H3280" s="154" t="s">
        <v>472</v>
      </c>
      <c r="I3280" s="154">
        <v>2.3093599999999999</v>
      </c>
      <c r="J3280" s="154"/>
    </row>
    <row r="3281" spans="1:10">
      <c r="A3281" s="164">
        <v>30132</v>
      </c>
      <c r="B3281" s="154">
        <v>2.0206200000000001</v>
      </c>
      <c r="C3281" s="154">
        <v>3.6550000000000002</v>
      </c>
      <c r="D3281" s="154">
        <v>2.1015000000000001</v>
      </c>
      <c r="E3281" s="154">
        <v>1.623</v>
      </c>
      <c r="F3281" s="154" t="s">
        <v>472</v>
      </c>
      <c r="G3281" s="154">
        <v>0.82099999999999995</v>
      </c>
      <c r="H3281" s="154" t="s">
        <v>472</v>
      </c>
      <c r="I3281" s="154">
        <v>2.2975300000000001</v>
      </c>
      <c r="J3281" s="154"/>
    </row>
    <row r="3282" spans="1:10">
      <c r="A3282" s="164">
        <v>30133</v>
      </c>
      <c r="B3282" s="154">
        <v>2.0127700000000002</v>
      </c>
      <c r="C3282" s="154">
        <v>3.6484999999999999</v>
      </c>
      <c r="D3282" s="154">
        <v>2.1084999999999998</v>
      </c>
      <c r="E3282" s="154">
        <v>1.6320000000000001</v>
      </c>
      <c r="F3282" s="154" t="s">
        <v>472</v>
      </c>
      <c r="G3282" s="154">
        <v>0.82150000000000001</v>
      </c>
      <c r="H3282" s="154" t="s">
        <v>472</v>
      </c>
      <c r="I3282" s="154">
        <v>2.2896100000000001</v>
      </c>
      <c r="J3282" s="154"/>
    </row>
    <row r="3283" spans="1:10">
      <c r="A3283" s="164">
        <v>30134</v>
      </c>
      <c r="B3283" s="154" t="s">
        <v>472</v>
      </c>
      <c r="C3283" s="154">
        <v>3.6404999999999998</v>
      </c>
      <c r="D3283" s="154">
        <v>2.0945</v>
      </c>
      <c r="E3283" s="154">
        <v>1.6280000000000001</v>
      </c>
      <c r="F3283" s="154" t="s">
        <v>472</v>
      </c>
      <c r="G3283" s="154">
        <v>0.81950000000000001</v>
      </c>
      <c r="H3283" s="154" t="s">
        <v>472</v>
      </c>
      <c r="I3283" s="154">
        <v>2.28661</v>
      </c>
      <c r="J3283" s="154"/>
    </row>
    <row r="3284" spans="1:10">
      <c r="A3284" s="164">
        <v>30137</v>
      </c>
      <c r="B3284" s="154" t="s">
        <v>472</v>
      </c>
      <c r="C3284" s="154">
        <v>3.6520000000000001</v>
      </c>
      <c r="D3284" s="154">
        <v>2.1059999999999999</v>
      </c>
      <c r="E3284" s="154">
        <v>1.6375</v>
      </c>
      <c r="F3284" s="154" t="s">
        <v>472</v>
      </c>
      <c r="G3284" s="154">
        <v>0.82</v>
      </c>
      <c r="H3284" s="154" t="s">
        <v>472</v>
      </c>
      <c r="I3284" s="154">
        <v>2.2945099999999998</v>
      </c>
      <c r="J3284" s="154"/>
    </row>
    <row r="3285" spans="1:10">
      <c r="A3285" s="164">
        <v>30138</v>
      </c>
      <c r="B3285" s="154">
        <v>2.01315</v>
      </c>
      <c r="C3285" s="154">
        <v>3.6535000000000002</v>
      </c>
      <c r="D3285" s="154">
        <v>2.1164999999999998</v>
      </c>
      <c r="E3285" s="154">
        <v>1.6360000000000001</v>
      </c>
      <c r="F3285" s="154" t="s">
        <v>472</v>
      </c>
      <c r="G3285" s="154">
        <v>0.82199999999999995</v>
      </c>
      <c r="H3285" s="154" t="s">
        <v>472</v>
      </c>
      <c r="I3285" s="154">
        <v>2.3031199999999998</v>
      </c>
      <c r="J3285" s="154"/>
    </row>
    <row r="3286" spans="1:10">
      <c r="A3286" s="164">
        <v>30139</v>
      </c>
      <c r="B3286" s="154">
        <v>2.0138199999999999</v>
      </c>
      <c r="C3286" s="154">
        <v>3.6465000000000001</v>
      </c>
      <c r="D3286" s="154">
        <v>2.137</v>
      </c>
      <c r="E3286" s="154">
        <v>1.6495</v>
      </c>
      <c r="F3286" s="154" t="s">
        <v>472</v>
      </c>
      <c r="G3286" s="154">
        <v>0.82299999999999995</v>
      </c>
      <c r="H3286" s="154" t="s">
        <v>472</v>
      </c>
      <c r="I3286" s="154">
        <v>2.3167900000000001</v>
      </c>
      <c r="J3286" s="154"/>
    </row>
    <row r="3287" spans="1:10">
      <c r="A3287" s="164">
        <v>30140</v>
      </c>
      <c r="B3287" s="154">
        <v>2.0161699999999998</v>
      </c>
      <c r="C3287" s="154">
        <v>3.6675</v>
      </c>
      <c r="D3287" s="154">
        <v>2.1440000000000001</v>
      </c>
      <c r="E3287" s="154">
        <v>1.6619999999999999</v>
      </c>
      <c r="F3287" s="154" t="s">
        <v>472</v>
      </c>
      <c r="G3287" s="154">
        <v>0.82699999999999996</v>
      </c>
      <c r="H3287" s="154" t="s">
        <v>472</v>
      </c>
      <c r="I3287" s="154">
        <v>2.31629</v>
      </c>
      <c r="J3287" s="154"/>
    </row>
    <row r="3288" spans="1:10">
      <c r="A3288" s="164">
        <v>30141</v>
      </c>
      <c r="B3288" s="154">
        <v>2.0150700000000001</v>
      </c>
      <c r="C3288" s="154">
        <v>3.6574999999999998</v>
      </c>
      <c r="D3288" s="154">
        <v>2.129</v>
      </c>
      <c r="E3288" s="154">
        <v>1.65</v>
      </c>
      <c r="F3288" s="154" t="s">
        <v>472</v>
      </c>
      <c r="G3288" s="154">
        <v>0.82750000000000001</v>
      </c>
      <c r="H3288" s="154" t="s">
        <v>472</v>
      </c>
      <c r="I3288" s="154">
        <v>2.30829</v>
      </c>
      <c r="J3288" s="154"/>
    </row>
    <row r="3289" spans="1:10">
      <c r="A3289" s="164">
        <v>30144</v>
      </c>
      <c r="B3289" s="154">
        <v>2.0090300000000001</v>
      </c>
      <c r="C3289" s="154">
        <v>3.6320000000000001</v>
      </c>
      <c r="D3289" s="154">
        <v>2.0935000000000001</v>
      </c>
      <c r="E3289" s="154">
        <v>1.6484999999999999</v>
      </c>
      <c r="F3289" s="154" t="s">
        <v>472</v>
      </c>
      <c r="G3289" s="154">
        <v>0.82550000000000001</v>
      </c>
      <c r="H3289" s="154" t="s">
        <v>472</v>
      </c>
      <c r="I3289" s="154">
        <v>2.2874400000000001</v>
      </c>
      <c r="J3289" s="154"/>
    </row>
    <row r="3290" spans="1:10">
      <c r="A3290" s="164">
        <v>30145</v>
      </c>
      <c r="B3290" s="154">
        <v>2.0127100000000002</v>
      </c>
      <c r="C3290" s="154">
        <v>3.6560000000000001</v>
      </c>
      <c r="D3290" s="154">
        <v>2.1160000000000001</v>
      </c>
      <c r="E3290" s="154">
        <v>1.6635</v>
      </c>
      <c r="F3290" s="154" t="s">
        <v>472</v>
      </c>
      <c r="G3290" s="154">
        <v>0.82899999999999996</v>
      </c>
      <c r="H3290" s="154" t="s">
        <v>472</v>
      </c>
      <c r="I3290" s="154">
        <v>2.2995700000000001</v>
      </c>
      <c r="J3290" s="154"/>
    </row>
    <row r="3291" spans="1:10">
      <c r="A3291" s="164">
        <v>30146</v>
      </c>
      <c r="B3291" s="154">
        <v>2.0146799999999998</v>
      </c>
      <c r="C3291" s="154">
        <v>3.6635</v>
      </c>
      <c r="D3291" s="154">
        <v>2.1234999999999999</v>
      </c>
      <c r="E3291" s="154">
        <v>1.67</v>
      </c>
      <c r="F3291" s="154" t="s">
        <v>472</v>
      </c>
      <c r="G3291" s="154">
        <v>0.82799999999999996</v>
      </c>
      <c r="H3291" s="154" t="s">
        <v>472</v>
      </c>
      <c r="I3291" s="154">
        <v>2.3091499999999998</v>
      </c>
      <c r="J3291" s="154"/>
    </row>
    <row r="3292" spans="1:10">
      <c r="A3292" s="164">
        <v>30147</v>
      </c>
      <c r="B3292" s="154">
        <v>2.01613</v>
      </c>
      <c r="C3292" s="154">
        <v>3.6695000000000002</v>
      </c>
      <c r="D3292" s="154">
        <v>2.1280000000000001</v>
      </c>
      <c r="E3292" s="154">
        <v>1.677</v>
      </c>
      <c r="F3292" s="154" t="s">
        <v>472</v>
      </c>
      <c r="G3292" s="154">
        <v>0.83050000000000002</v>
      </c>
      <c r="H3292" s="154" t="s">
        <v>472</v>
      </c>
      <c r="I3292" s="154">
        <v>2.31108</v>
      </c>
      <c r="J3292" s="154"/>
    </row>
    <row r="3293" spans="1:10">
      <c r="A3293" s="164">
        <v>30148</v>
      </c>
      <c r="B3293" s="154" t="s">
        <v>472</v>
      </c>
      <c r="C3293" s="154">
        <v>3.6545000000000001</v>
      </c>
      <c r="D3293" s="154">
        <v>2.1244999999999998</v>
      </c>
      <c r="E3293" s="154">
        <v>1.6785000000000001</v>
      </c>
      <c r="F3293" s="154" t="s">
        <v>472</v>
      </c>
      <c r="G3293" s="154">
        <v>0.82899999999999996</v>
      </c>
      <c r="H3293" s="154" t="s">
        <v>472</v>
      </c>
      <c r="I3293" s="154">
        <v>2.30585</v>
      </c>
      <c r="J3293" s="154"/>
    </row>
    <row r="3294" spans="1:10">
      <c r="A3294" s="164">
        <v>30151</v>
      </c>
      <c r="B3294" s="154">
        <v>2.0097700000000001</v>
      </c>
      <c r="C3294" s="154">
        <v>3.6444999999999999</v>
      </c>
      <c r="D3294" s="154">
        <v>2.0960000000000001</v>
      </c>
      <c r="E3294" s="154">
        <v>1.6635</v>
      </c>
      <c r="F3294" s="154" t="s">
        <v>472</v>
      </c>
      <c r="G3294" s="154">
        <v>0.82450000000000001</v>
      </c>
      <c r="H3294" s="154" t="s">
        <v>472</v>
      </c>
      <c r="I3294" s="154">
        <v>2.2895699999999999</v>
      </c>
      <c r="J3294" s="154"/>
    </row>
    <row r="3295" spans="1:10">
      <c r="A3295" s="164">
        <v>30152</v>
      </c>
      <c r="B3295" s="154">
        <v>2.0134500000000002</v>
      </c>
      <c r="C3295" s="154">
        <v>3.6455000000000002</v>
      </c>
      <c r="D3295" s="154">
        <v>2.0994999999999999</v>
      </c>
      <c r="E3295" s="154">
        <v>1.6675</v>
      </c>
      <c r="F3295" s="154" t="s">
        <v>472</v>
      </c>
      <c r="G3295" s="154">
        <v>0.82199999999999995</v>
      </c>
      <c r="H3295" s="154" t="s">
        <v>472</v>
      </c>
      <c r="I3295" s="154">
        <v>2.2918599999999998</v>
      </c>
      <c r="J3295" s="154"/>
    </row>
    <row r="3296" spans="1:10">
      <c r="A3296" s="164">
        <v>30153</v>
      </c>
      <c r="B3296" s="154">
        <v>2.0019300000000002</v>
      </c>
      <c r="C3296" s="154">
        <v>3.6390000000000002</v>
      </c>
      <c r="D3296" s="154">
        <v>2.0855000000000001</v>
      </c>
      <c r="E3296" s="154">
        <v>1.661</v>
      </c>
      <c r="F3296" s="154" t="s">
        <v>472</v>
      </c>
      <c r="G3296" s="154">
        <v>0.82150000000000001</v>
      </c>
      <c r="H3296" s="154" t="s">
        <v>472</v>
      </c>
      <c r="I3296" s="154">
        <v>2.2751399999999999</v>
      </c>
      <c r="J3296" s="154"/>
    </row>
    <row r="3297" spans="1:10">
      <c r="A3297" s="164">
        <v>30154</v>
      </c>
      <c r="B3297" s="154">
        <v>2.0035099999999999</v>
      </c>
      <c r="C3297" s="154">
        <v>3.6120000000000001</v>
      </c>
      <c r="D3297" s="154">
        <v>2.0688</v>
      </c>
      <c r="E3297" s="154">
        <v>1.6440000000000001</v>
      </c>
      <c r="F3297" s="154" t="s">
        <v>472</v>
      </c>
      <c r="G3297" s="154">
        <v>0.81850000000000001</v>
      </c>
      <c r="H3297" s="154" t="s">
        <v>472</v>
      </c>
      <c r="I3297" s="154">
        <v>2.2684600000000001</v>
      </c>
      <c r="J3297" s="154"/>
    </row>
    <row r="3298" spans="1:10">
      <c r="A3298" s="164">
        <v>30155</v>
      </c>
      <c r="B3298" s="154">
        <v>1.9867300000000001</v>
      </c>
      <c r="C3298" s="154">
        <v>3.5554999999999999</v>
      </c>
      <c r="D3298" s="154">
        <v>2.02</v>
      </c>
      <c r="E3298" s="154">
        <v>1.6095000000000002</v>
      </c>
      <c r="F3298" s="154" t="s">
        <v>472</v>
      </c>
      <c r="G3298" s="154">
        <v>0.8085</v>
      </c>
      <c r="H3298" s="154" t="s">
        <v>472</v>
      </c>
      <c r="I3298" s="154">
        <v>2.2338200000000001</v>
      </c>
      <c r="J3298" s="154"/>
    </row>
    <row r="3299" spans="1:10">
      <c r="A3299" s="164">
        <v>30158</v>
      </c>
      <c r="B3299" s="154" t="s">
        <v>472</v>
      </c>
      <c r="C3299" s="154">
        <v>3.5685000000000002</v>
      </c>
      <c r="D3299" s="154">
        <v>2.0249999999999999</v>
      </c>
      <c r="E3299" s="154">
        <v>1.6059999999999999</v>
      </c>
      <c r="F3299" s="154" t="s">
        <v>472</v>
      </c>
      <c r="G3299" s="154">
        <v>0.8095</v>
      </c>
      <c r="H3299" s="154" t="s">
        <v>472</v>
      </c>
      <c r="I3299" s="154">
        <v>2.2377600000000002</v>
      </c>
      <c r="J3299" s="154"/>
    </row>
    <row r="3300" spans="1:10">
      <c r="A3300" s="164">
        <v>30159</v>
      </c>
      <c r="B3300" s="154" t="s">
        <v>472</v>
      </c>
      <c r="C3300" s="154">
        <v>3.5834999999999999</v>
      </c>
      <c r="D3300" s="154">
        <v>2.04</v>
      </c>
      <c r="E3300" s="154">
        <v>1.613</v>
      </c>
      <c r="F3300" s="154" t="s">
        <v>472</v>
      </c>
      <c r="G3300" s="154">
        <v>0.8105</v>
      </c>
      <c r="H3300" s="154" t="s">
        <v>472</v>
      </c>
      <c r="I3300" s="154">
        <v>2.2465799999999998</v>
      </c>
      <c r="J3300" s="154"/>
    </row>
    <row r="3301" spans="1:10">
      <c r="A3301" s="164">
        <v>30160</v>
      </c>
      <c r="B3301" s="154">
        <v>1.99701</v>
      </c>
      <c r="C3301" s="154">
        <v>3.6040000000000001</v>
      </c>
      <c r="D3301" s="154">
        <v>2.0575000000000001</v>
      </c>
      <c r="E3301" s="154">
        <v>1.6320000000000001</v>
      </c>
      <c r="F3301" s="154" t="s">
        <v>472</v>
      </c>
      <c r="G3301" s="154">
        <v>0.81299999999999994</v>
      </c>
      <c r="H3301" s="154" t="s">
        <v>472</v>
      </c>
      <c r="I3301" s="154">
        <v>2.2618999999999998</v>
      </c>
      <c r="J3301" s="154"/>
    </row>
    <row r="3302" spans="1:10">
      <c r="A3302" s="164">
        <v>30161</v>
      </c>
      <c r="B3302" s="154">
        <v>2.0034000000000001</v>
      </c>
      <c r="C3302" s="154">
        <v>3.621</v>
      </c>
      <c r="D3302" s="154">
        <v>2.0912000000000002</v>
      </c>
      <c r="E3302" s="154">
        <v>1.6535</v>
      </c>
      <c r="F3302" s="154" t="s">
        <v>472</v>
      </c>
      <c r="G3302" s="154">
        <v>0.8175</v>
      </c>
      <c r="H3302" s="154" t="s">
        <v>472</v>
      </c>
      <c r="I3302" s="154">
        <v>2.2785099999999998</v>
      </c>
      <c r="J3302" s="154"/>
    </row>
    <row r="3303" spans="1:10">
      <c r="A3303" s="164">
        <v>30162</v>
      </c>
      <c r="B3303" s="154" t="s">
        <v>472</v>
      </c>
      <c r="C3303" s="154">
        <v>3.6345000000000001</v>
      </c>
      <c r="D3303" s="154">
        <v>2.0924999999999998</v>
      </c>
      <c r="E3303" s="154">
        <v>1.6635</v>
      </c>
      <c r="F3303" s="154" t="s">
        <v>472</v>
      </c>
      <c r="G3303" s="154">
        <v>0.8165</v>
      </c>
      <c r="H3303" s="154" t="s">
        <v>472</v>
      </c>
      <c r="I3303" s="154">
        <v>2.2843</v>
      </c>
      <c r="J3303" s="154"/>
    </row>
    <row r="3304" spans="1:10">
      <c r="A3304" s="164">
        <v>30165</v>
      </c>
      <c r="B3304" s="154">
        <v>2.0036299999999998</v>
      </c>
      <c r="C3304" s="154">
        <v>3.6074999999999999</v>
      </c>
      <c r="D3304" s="154">
        <v>2.0594999999999999</v>
      </c>
      <c r="E3304" s="154">
        <v>1.6455</v>
      </c>
      <c r="F3304" s="154" t="s">
        <v>472</v>
      </c>
      <c r="G3304" s="154">
        <v>0.80700000000000005</v>
      </c>
      <c r="H3304" s="154" t="s">
        <v>472</v>
      </c>
      <c r="I3304" s="154">
        <v>2.2654999999999998</v>
      </c>
      <c r="J3304" s="154"/>
    </row>
    <row r="3305" spans="1:10">
      <c r="A3305" s="164">
        <v>30166</v>
      </c>
      <c r="B3305" s="154">
        <v>2.0034900000000002</v>
      </c>
      <c r="C3305" s="154">
        <v>3.6025</v>
      </c>
      <c r="D3305" s="154">
        <v>2.0489999999999999</v>
      </c>
      <c r="E3305" s="154">
        <v>1.6404999999999998</v>
      </c>
      <c r="F3305" s="154" t="s">
        <v>472</v>
      </c>
      <c r="G3305" s="154">
        <v>0.80100000000000005</v>
      </c>
      <c r="H3305" s="154" t="s">
        <v>472</v>
      </c>
      <c r="I3305" s="154">
        <v>2.2559800000000001</v>
      </c>
      <c r="J3305" s="154"/>
    </row>
    <row r="3306" spans="1:10">
      <c r="A3306" s="164">
        <v>30167</v>
      </c>
      <c r="B3306" s="154" t="s">
        <v>472</v>
      </c>
      <c r="C3306" s="154">
        <v>3.6364999999999998</v>
      </c>
      <c r="D3306" s="154">
        <v>2.0945</v>
      </c>
      <c r="E3306" s="154">
        <v>1.6695</v>
      </c>
      <c r="F3306" s="154" t="s">
        <v>472</v>
      </c>
      <c r="G3306" s="154">
        <v>0.80800000000000005</v>
      </c>
      <c r="H3306" s="154" t="s">
        <v>472</v>
      </c>
      <c r="I3306" s="154">
        <v>2.2887200000000001</v>
      </c>
      <c r="J3306" s="154"/>
    </row>
    <row r="3307" spans="1:10">
      <c r="A3307" s="164">
        <v>30168</v>
      </c>
      <c r="B3307" s="154">
        <v>2.0100699999999998</v>
      </c>
      <c r="C3307" s="154">
        <v>3.6475</v>
      </c>
      <c r="D3307" s="154">
        <v>2.1040000000000001</v>
      </c>
      <c r="E3307" s="154">
        <v>1.6859999999999999</v>
      </c>
      <c r="F3307" s="154" t="s">
        <v>472</v>
      </c>
      <c r="G3307" s="154">
        <v>0.81200000000000006</v>
      </c>
      <c r="H3307" s="154" t="s">
        <v>472</v>
      </c>
      <c r="I3307" s="154">
        <v>2.2912599999999999</v>
      </c>
      <c r="J3307" s="154"/>
    </row>
    <row r="3308" spans="1:10">
      <c r="A3308" s="164">
        <v>30169</v>
      </c>
      <c r="B3308" s="154">
        <v>2.0128900000000001</v>
      </c>
      <c r="C3308" s="154">
        <v>3.6435</v>
      </c>
      <c r="D3308" s="154">
        <v>2.1345000000000001</v>
      </c>
      <c r="E3308" s="154">
        <v>1.7055</v>
      </c>
      <c r="F3308" s="154" t="s">
        <v>472</v>
      </c>
      <c r="G3308" s="154">
        <v>0.8165</v>
      </c>
      <c r="H3308" s="154" t="s">
        <v>472</v>
      </c>
      <c r="I3308" s="154">
        <v>2.3107699999999998</v>
      </c>
      <c r="J3308" s="154"/>
    </row>
    <row r="3309" spans="1:10">
      <c r="A3309" s="164">
        <v>30172</v>
      </c>
      <c r="B3309" s="154">
        <v>2.0159400000000001</v>
      </c>
      <c r="C3309" s="154">
        <v>3.6574999999999998</v>
      </c>
      <c r="D3309" s="154">
        <v>2.161</v>
      </c>
      <c r="E3309" s="154">
        <v>1.722</v>
      </c>
      <c r="F3309" s="154" t="s">
        <v>472</v>
      </c>
      <c r="G3309" s="154">
        <v>0.82150000000000001</v>
      </c>
      <c r="H3309" s="154" t="s">
        <v>472</v>
      </c>
      <c r="I3309" s="154">
        <v>2.3163</v>
      </c>
      <c r="J3309" s="154"/>
    </row>
    <row r="3310" spans="1:10">
      <c r="A3310" s="164">
        <v>30173</v>
      </c>
      <c r="B3310" s="154">
        <v>2.0149499999999998</v>
      </c>
      <c r="C3310" s="154">
        <v>3.6465000000000001</v>
      </c>
      <c r="D3310" s="154">
        <v>2.1390000000000002</v>
      </c>
      <c r="E3310" s="154">
        <v>1.708</v>
      </c>
      <c r="F3310" s="154" t="s">
        <v>472</v>
      </c>
      <c r="G3310" s="154">
        <v>0.81599999999999995</v>
      </c>
      <c r="H3310" s="154" t="s">
        <v>472</v>
      </c>
      <c r="I3310" s="154">
        <v>2.3017799999999999</v>
      </c>
      <c r="J3310" s="154"/>
    </row>
    <row r="3311" spans="1:10">
      <c r="A3311" s="164">
        <v>30174</v>
      </c>
      <c r="B3311" s="154">
        <v>2.01797</v>
      </c>
      <c r="C3311" s="154">
        <v>3.6574999999999998</v>
      </c>
      <c r="D3311" s="154">
        <v>2.1535000000000002</v>
      </c>
      <c r="E3311" s="154">
        <v>1.7175</v>
      </c>
      <c r="F3311" s="154" t="s">
        <v>472</v>
      </c>
      <c r="G3311" s="154">
        <v>0.81799999999999995</v>
      </c>
      <c r="H3311" s="154" t="s">
        <v>472</v>
      </c>
      <c r="I3311" s="154">
        <v>2.3222300000000002</v>
      </c>
      <c r="J3311" s="154"/>
    </row>
    <row r="3312" spans="1:10">
      <c r="A3312" s="164">
        <v>30175</v>
      </c>
      <c r="B3312" s="154" t="s">
        <v>472</v>
      </c>
      <c r="C3312" s="154">
        <v>3.6520000000000001</v>
      </c>
      <c r="D3312" s="154">
        <v>2.1509999999999998</v>
      </c>
      <c r="E3312" s="154">
        <v>1.7095</v>
      </c>
      <c r="F3312" s="154" t="s">
        <v>472</v>
      </c>
      <c r="G3312" s="154">
        <v>0.8165</v>
      </c>
      <c r="H3312" s="154" t="s">
        <v>472</v>
      </c>
      <c r="I3312" s="154">
        <v>2.3227700000000002</v>
      </c>
      <c r="J3312" s="154"/>
    </row>
    <row r="3313" spans="1:10">
      <c r="A3313" s="164">
        <v>30176</v>
      </c>
      <c r="B3313" s="154">
        <v>2.0213100000000002</v>
      </c>
      <c r="C3313" s="154">
        <v>3.6545000000000001</v>
      </c>
      <c r="D3313" s="154">
        <v>2.141</v>
      </c>
      <c r="E3313" s="154">
        <v>1.7065000000000001</v>
      </c>
      <c r="F3313" s="154" t="s">
        <v>472</v>
      </c>
      <c r="G3313" s="154">
        <v>0.8165</v>
      </c>
      <c r="H3313" s="154" t="s">
        <v>472</v>
      </c>
      <c r="I3313" s="154">
        <v>2.31392</v>
      </c>
      <c r="J3313" s="154"/>
    </row>
    <row r="3314" spans="1:10">
      <c r="A3314" s="164">
        <v>30179</v>
      </c>
      <c r="B3314" s="154">
        <v>2.0257000000000001</v>
      </c>
      <c r="C3314" s="154">
        <v>3.6604999999999999</v>
      </c>
      <c r="D3314" s="154">
        <v>2.1444999999999999</v>
      </c>
      <c r="E3314" s="154">
        <v>1.7145000000000001</v>
      </c>
      <c r="F3314" s="154" t="s">
        <v>472</v>
      </c>
      <c r="G3314" s="154">
        <v>0.8155</v>
      </c>
      <c r="H3314" s="154" t="s">
        <v>472</v>
      </c>
      <c r="I3314" s="154">
        <v>2.3286500000000001</v>
      </c>
      <c r="J3314" s="154"/>
    </row>
    <row r="3315" spans="1:10">
      <c r="A3315" s="164">
        <v>30180</v>
      </c>
      <c r="B3315" s="154">
        <v>2.0260500000000001</v>
      </c>
      <c r="C3315" s="154">
        <v>3.6724999999999999</v>
      </c>
      <c r="D3315" s="154">
        <v>2.1585000000000001</v>
      </c>
      <c r="E3315" s="154">
        <v>1.73</v>
      </c>
      <c r="F3315" s="154" t="s">
        <v>472</v>
      </c>
      <c r="G3315" s="154">
        <v>0.8145</v>
      </c>
      <c r="H3315" s="154" t="s">
        <v>472</v>
      </c>
      <c r="I3315" s="154">
        <v>2.3264900000000002</v>
      </c>
      <c r="J3315" s="154"/>
    </row>
    <row r="3316" spans="1:10">
      <c r="A3316" s="164">
        <v>30181</v>
      </c>
      <c r="B3316" s="154">
        <v>2.00589</v>
      </c>
      <c r="C3316" s="154">
        <v>3.6494999999999997</v>
      </c>
      <c r="D3316" s="154">
        <v>2.1070000000000002</v>
      </c>
      <c r="E3316" s="154">
        <v>1.706</v>
      </c>
      <c r="F3316" s="154" t="s">
        <v>472</v>
      </c>
      <c r="G3316" s="154">
        <v>0.8115</v>
      </c>
      <c r="H3316" s="154" t="s">
        <v>472</v>
      </c>
      <c r="I3316" s="154">
        <v>2.29114</v>
      </c>
      <c r="J3316" s="154"/>
    </row>
    <row r="3317" spans="1:10">
      <c r="A3317" s="164">
        <v>30182</v>
      </c>
      <c r="B3317" s="154">
        <v>2.0050500000000002</v>
      </c>
      <c r="C3317" s="154">
        <v>3.6470000000000002</v>
      </c>
      <c r="D3317" s="154">
        <v>2.1154999999999999</v>
      </c>
      <c r="E3317" s="154">
        <v>1.698</v>
      </c>
      <c r="F3317" s="154" t="s">
        <v>472</v>
      </c>
      <c r="G3317" s="154">
        <v>0.8175</v>
      </c>
      <c r="H3317" s="154" t="s">
        <v>472</v>
      </c>
      <c r="I3317" s="154">
        <v>2.2970199999999998</v>
      </c>
      <c r="J3317" s="154"/>
    </row>
    <row r="3318" spans="1:10">
      <c r="A3318" s="164">
        <v>30183</v>
      </c>
      <c r="B3318" s="154" t="s">
        <v>472</v>
      </c>
      <c r="C3318" s="154">
        <v>3.6284999999999998</v>
      </c>
      <c r="D3318" s="154">
        <v>2.0804999999999998</v>
      </c>
      <c r="E3318" s="154">
        <v>1.6835</v>
      </c>
      <c r="F3318" s="154" t="s">
        <v>472</v>
      </c>
      <c r="G3318" s="154">
        <v>0.8145</v>
      </c>
      <c r="H3318" s="154" t="s">
        <v>472</v>
      </c>
      <c r="I3318" s="154">
        <v>2.2718699999999998</v>
      </c>
      <c r="J3318" s="154"/>
    </row>
    <row r="3319" spans="1:10">
      <c r="A3319" s="164">
        <v>30186</v>
      </c>
      <c r="B3319" s="154" t="s">
        <v>472</v>
      </c>
      <c r="C3319" s="154">
        <v>3.605</v>
      </c>
      <c r="D3319" s="154">
        <v>2.0750000000000002</v>
      </c>
      <c r="E3319" s="154">
        <v>1.677</v>
      </c>
      <c r="F3319" s="154" t="s">
        <v>472</v>
      </c>
      <c r="G3319" s="154">
        <v>0.8115</v>
      </c>
      <c r="H3319" s="154" t="s">
        <v>472</v>
      </c>
      <c r="I3319" s="154">
        <v>2.2636799999999999</v>
      </c>
      <c r="J3319" s="154"/>
    </row>
    <row r="3320" spans="1:10">
      <c r="A3320" s="164">
        <v>30187</v>
      </c>
      <c r="B3320" s="154">
        <v>1.98698</v>
      </c>
      <c r="C3320" s="154">
        <v>3.6019999999999999</v>
      </c>
      <c r="D3320" s="154">
        <v>2.0615000000000001</v>
      </c>
      <c r="E3320" s="154">
        <v>1.663</v>
      </c>
      <c r="F3320" s="154" t="s">
        <v>472</v>
      </c>
      <c r="G3320" s="154">
        <v>0.8115</v>
      </c>
      <c r="H3320" s="154" t="s">
        <v>472</v>
      </c>
      <c r="I3320" s="154">
        <v>2.2496399999999999</v>
      </c>
      <c r="J3320" s="154"/>
    </row>
    <row r="3321" spans="1:10">
      <c r="A3321" s="164">
        <v>30188</v>
      </c>
      <c r="B3321" s="154" t="s">
        <v>472</v>
      </c>
      <c r="C3321" s="154">
        <v>3.6154999999999999</v>
      </c>
      <c r="D3321" s="154">
        <v>2.0470000000000002</v>
      </c>
      <c r="E3321" s="154">
        <v>1.6595</v>
      </c>
      <c r="F3321" s="154" t="s">
        <v>472</v>
      </c>
      <c r="G3321" s="154">
        <v>0.8155</v>
      </c>
      <c r="H3321" s="154" t="s">
        <v>472</v>
      </c>
      <c r="I3321" s="154">
        <v>2.24796</v>
      </c>
      <c r="J3321" s="154"/>
    </row>
    <row r="3322" spans="1:10">
      <c r="A3322" s="164">
        <v>30189</v>
      </c>
      <c r="B3322" s="154">
        <v>1.9894699999999998</v>
      </c>
      <c r="C3322" s="154">
        <v>3.6124999999999998</v>
      </c>
      <c r="D3322" s="154">
        <v>2.0541999999999998</v>
      </c>
      <c r="E3322" s="154">
        <v>1.6615</v>
      </c>
      <c r="F3322" s="154" t="s">
        <v>472</v>
      </c>
      <c r="G3322" s="154">
        <v>0.8135</v>
      </c>
      <c r="H3322" s="154" t="s">
        <v>472</v>
      </c>
      <c r="I3322" s="154">
        <v>2.2540800000000001</v>
      </c>
      <c r="J3322" s="154"/>
    </row>
    <row r="3323" spans="1:10">
      <c r="A3323" s="164">
        <v>30190</v>
      </c>
      <c r="B3323" s="154" t="s">
        <v>472</v>
      </c>
      <c r="C3323" s="154">
        <v>3.6219999999999999</v>
      </c>
      <c r="D3323" s="154">
        <v>2.0644999999999998</v>
      </c>
      <c r="E3323" s="154">
        <v>1.6715</v>
      </c>
      <c r="F3323" s="154" t="s">
        <v>472</v>
      </c>
      <c r="G3323" s="154">
        <v>0.81299999999999994</v>
      </c>
      <c r="H3323" s="154" t="s">
        <v>472</v>
      </c>
      <c r="I3323" s="154">
        <v>2.26884</v>
      </c>
      <c r="J3323" s="154"/>
    </row>
    <row r="3324" spans="1:10">
      <c r="A3324" s="164">
        <v>30193</v>
      </c>
      <c r="B3324" s="154">
        <v>2.0078200000000002</v>
      </c>
      <c r="C3324" s="154">
        <v>3.661</v>
      </c>
      <c r="D3324" s="154">
        <v>2.1267</v>
      </c>
      <c r="E3324" s="154">
        <v>1.7109999999999999</v>
      </c>
      <c r="F3324" s="154" t="s">
        <v>472</v>
      </c>
      <c r="G3324" s="154">
        <v>0.81899999999999995</v>
      </c>
      <c r="H3324" s="154" t="s">
        <v>472</v>
      </c>
      <c r="I3324" s="154">
        <v>2.2959200000000002</v>
      </c>
      <c r="J3324" s="154"/>
    </row>
    <row r="3325" spans="1:10">
      <c r="A3325" s="164">
        <v>30194</v>
      </c>
      <c r="B3325" s="154">
        <v>2.0045799999999998</v>
      </c>
      <c r="C3325" s="154">
        <v>3.6515</v>
      </c>
      <c r="D3325" s="154">
        <v>2.1324999999999998</v>
      </c>
      <c r="E3325" s="154">
        <v>1.7189999999999999</v>
      </c>
      <c r="F3325" s="154" t="s">
        <v>472</v>
      </c>
      <c r="G3325" s="154">
        <v>0.81950000000000001</v>
      </c>
      <c r="H3325" s="154" t="s">
        <v>472</v>
      </c>
      <c r="I3325" s="154">
        <v>2.2950699999999999</v>
      </c>
      <c r="J3325" s="154"/>
    </row>
    <row r="3326" spans="1:10">
      <c r="A3326" s="164">
        <v>30195</v>
      </c>
      <c r="B3326" s="154">
        <v>2.0084599999999999</v>
      </c>
      <c r="C3326" s="154">
        <v>3.653</v>
      </c>
      <c r="D3326" s="154">
        <v>2.129</v>
      </c>
      <c r="E3326" s="154">
        <v>1.716</v>
      </c>
      <c r="F3326" s="154" t="s">
        <v>472</v>
      </c>
      <c r="G3326" s="154">
        <v>0.82050000000000001</v>
      </c>
      <c r="H3326" s="154" t="s">
        <v>472</v>
      </c>
      <c r="I3326" s="154">
        <v>2.30403</v>
      </c>
      <c r="J3326" s="154"/>
    </row>
    <row r="3327" spans="1:10">
      <c r="A3327" s="164">
        <v>30196</v>
      </c>
      <c r="B3327" s="154" t="s">
        <v>472</v>
      </c>
      <c r="C3327" s="154">
        <v>3.6494999999999997</v>
      </c>
      <c r="D3327" s="154">
        <v>2.1114999999999999</v>
      </c>
      <c r="E3327" s="154">
        <v>1.706</v>
      </c>
      <c r="F3327" s="154" t="s">
        <v>472</v>
      </c>
      <c r="G3327" s="154">
        <v>0.81850000000000001</v>
      </c>
      <c r="H3327" s="154" t="s">
        <v>472</v>
      </c>
      <c r="I3327" s="154">
        <v>2.28606</v>
      </c>
      <c r="J3327" s="154"/>
    </row>
    <row r="3328" spans="1:10">
      <c r="A3328" s="164">
        <v>30197</v>
      </c>
      <c r="B3328" s="154">
        <v>1.9976500000000001</v>
      </c>
      <c r="C3328" s="154">
        <v>3.6280000000000001</v>
      </c>
      <c r="D3328" s="154">
        <v>2.0819999999999999</v>
      </c>
      <c r="E3328" s="154">
        <v>1.637</v>
      </c>
      <c r="F3328" s="154" t="s">
        <v>472</v>
      </c>
      <c r="G3328" s="154">
        <v>0.8135</v>
      </c>
      <c r="H3328" s="154" t="s">
        <v>472</v>
      </c>
      <c r="I3328" s="154">
        <v>2.2744</v>
      </c>
      <c r="J3328" s="154"/>
    </row>
    <row r="3329" spans="1:10">
      <c r="A3329" s="164">
        <v>30200</v>
      </c>
      <c r="B3329" s="154" t="s">
        <v>472</v>
      </c>
      <c r="C3329" s="154">
        <v>3.6375000000000002</v>
      </c>
      <c r="D3329" s="154">
        <v>2.1065</v>
      </c>
      <c r="E3329" s="154">
        <v>1.694</v>
      </c>
      <c r="F3329" s="154" t="s">
        <v>472</v>
      </c>
      <c r="G3329" s="154">
        <v>0.81599999999999995</v>
      </c>
      <c r="H3329" s="154" t="s">
        <v>472</v>
      </c>
      <c r="I3329" s="154">
        <v>2.2879300000000002</v>
      </c>
      <c r="J3329" s="154"/>
    </row>
    <row r="3330" spans="1:10">
      <c r="A3330" s="164">
        <v>30201</v>
      </c>
      <c r="B3330" s="154" t="s">
        <v>472</v>
      </c>
      <c r="C3330" s="154">
        <v>3.6385000000000001</v>
      </c>
      <c r="D3330" s="154">
        <v>2.0985</v>
      </c>
      <c r="E3330" s="154">
        <v>1.6930000000000001</v>
      </c>
      <c r="F3330" s="154" t="s">
        <v>472</v>
      </c>
      <c r="G3330" s="154">
        <v>0.8165</v>
      </c>
      <c r="H3330" s="154" t="s">
        <v>472</v>
      </c>
      <c r="I3330" s="154">
        <v>2.2827299999999999</v>
      </c>
      <c r="J3330" s="154"/>
    </row>
    <row r="3331" spans="1:10">
      <c r="A3331" s="164">
        <v>30202</v>
      </c>
      <c r="B3331" s="154">
        <v>2.0068600000000001</v>
      </c>
      <c r="C3331" s="154">
        <v>3.6505000000000001</v>
      </c>
      <c r="D3331" s="154">
        <v>2.113</v>
      </c>
      <c r="E3331" s="154">
        <v>1.706</v>
      </c>
      <c r="F3331" s="154" t="s">
        <v>472</v>
      </c>
      <c r="G3331" s="154">
        <v>0.81899999999999995</v>
      </c>
      <c r="H3331" s="154" t="s">
        <v>472</v>
      </c>
      <c r="I3331" s="154">
        <v>2.3003299999999998</v>
      </c>
      <c r="J3331" s="154"/>
    </row>
    <row r="3332" spans="1:10">
      <c r="A3332" s="164">
        <v>30203</v>
      </c>
      <c r="B3332" s="154">
        <v>2.0049800000000002</v>
      </c>
      <c r="C3332" s="154">
        <v>3.6595</v>
      </c>
      <c r="D3332" s="154">
        <v>2.1240000000000001</v>
      </c>
      <c r="E3332" s="154">
        <v>1.7229999999999999</v>
      </c>
      <c r="F3332" s="154" t="s">
        <v>472</v>
      </c>
      <c r="G3332" s="154">
        <v>0.8175</v>
      </c>
      <c r="H3332" s="154" t="s">
        <v>472</v>
      </c>
      <c r="I3332" s="154">
        <v>2.3005200000000001</v>
      </c>
      <c r="J3332" s="154"/>
    </row>
    <row r="3333" spans="1:10">
      <c r="A3333" s="164">
        <v>30204</v>
      </c>
      <c r="B3333" s="154" t="s">
        <v>472</v>
      </c>
      <c r="C3333" s="154">
        <v>3.6595</v>
      </c>
      <c r="D3333" s="154">
        <v>2.1320000000000001</v>
      </c>
      <c r="E3333" s="154">
        <v>1.7244999999999999</v>
      </c>
      <c r="F3333" s="154" t="s">
        <v>472</v>
      </c>
      <c r="G3333" s="154">
        <v>0.8155</v>
      </c>
      <c r="H3333" s="154" t="s">
        <v>472</v>
      </c>
      <c r="I3333" s="154">
        <v>2.3073399999999999</v>
      </c>
      <c r="J3333" s="154"/>
    </row>
    <row r="3334" spans="1:10">
      <c r="A3334" s="164">
        <v>30207</v>
      </c>
      <c r="B3334" s="154">
        <v>2.0097100000000001</v>
      </c>
      <c r="C3334" s="154">
        <v>3.665</v>
      </c>
      <c r="D3334" s="154">
        <v>2.1520000000000001</v>
      </c>
      <c r="E3334" s="154">
        <v>1.7355</v>
      </c>
      <c r="F3334" s="154" t="s">
        <v>472</v>
      </c>
      <c r="G3334" s="154">
        <v>0.8155</v>
      </c>
      <c r="H3334" s="154" t="s">
        <v>472</v>
      </c>
      <c r="I3334" s="154" t="s">
        <v>472</v>
      </c>
      <c r="J3334" s="154"/>
    </row>
    <row r="3335" spans="1:10">
      <c r="A3335" s="164">
        <v>30208</v>
      </c>
      <c r="B3335" s="154">
        <v>2.0089399999999999</v>
      </c>
      <c r="C3335" s="154">
        <v>3.6659999999999999</v>
      </c>
      <c r="D3335" s="154">
        <v>2.1429999999999998</v>
      </c>
      <c r="E3335" s="154">
        <v>1.7349999999999999</v>
      </c>
      <c r="F3335" s="154" t="s">
        <v>472</v>
      </c>
      <c r="G3335" s="154">
        <v>0.81399999999999995</v>
      </c>
      <c r="H3335" s="154" t="s">
        <v>472</v>
      </c>
      <c r="I3335" s="154">
        <v>2.3100100000000001</v>
      </c>
      <c r="J3335" s="154"/>
    </row>
    <row r="3336" spans="1:10">
      <c r="A3336" s="164">
        <v>30209</v>
      </c>
      <c r="B3336" s="154">
        <v>2.0055000000000001</v>
      </c>
      <c r="C3336" s="154">
        <v>3.6535000000000002</v>
      </c>
      <c r="D3336" s="154">
        <v>2.137</v>
      </c>
      <c r="E3336" s="154">
        <v>1.7330000000000001</v>
      </c>
      <c r="F3336" s="154" t="s">
        <v>472</v>
      </c>
      <c r="G3336" s="154">
        <v>0.8115</v>
      </c>
      <c r="H3336" s="154" t="s">
        <v>472</v>
      </c>
      <c r="I3336" s="154">
        <v>2.2987099999999998</v>
      </c>
      <c r="J3336" s="154"/>
    </row>
    <row r="3337" spans="1:10">
      <c r="A3337" s="164">
        <v>30210</v>
      </c>
      <c r="B3337" s="154">
        <v>2.0090300000000001</v>
      </c>
      <c r="C3337" s="154">
        <v>3.6579999999999999</v>
      </c>
      <c r="D3337" s="154">
        <v>2.1469999999999998</v>
      </c>
      <c r="E3337" s="154">
        <v>1.736</v>
      </c>
      <c r="F3337" s="154" t="s">
        <v>472</v>
      </c>
      <c r="G3337" s="154">
        <v>0.8125</v>
      </c>
      <c r="H3337" s="154" t="s">
        <v>472</v>
      </c>
      <c r="I3337" s="154">
        <v>2.3116699999999999</v>
      </c>
      <c r="J3337" s="154"/>
    </row>
    <row r="3338" spans="1:10">
      <c r="A3338" s="164">
        <v>30211</v>
      </c>
      <c r="B3338" s="154">
        <v>2.0062600000000002</v>
      </c>
      <c r="C3338" s="154">
        <v>3.6505000000000001</v>
      </c>
      <c r="D3338" s="154">
        <v>2.1337000000000002</v>
      </c>
      <c r="E3338" s="154">
        <v>1.7284999999999999</v>
      </c>
      <c r="F3338" s="154" t="s">
        <v>472</v>
      </c>
      <c r="G3338" s="154">
        <v>0.80900000000000005</v>
      </c>
      <c r="H3338" s="154" t="s">
        <v>472</v>
      </c>
      <c r="I3338" s="154">
        <v>2.3008799999999998</v>
      </c>
      <c r="J3338" s="154"/>
    </row>
    <row r="3339" spans="1:10">
      <c r="A3339" s="164">
        <v>30214</v>
      </c>
      <c r="B3339" s="154">
        <v>2.00867</v>
      </c>
      <c r="C3339" s="154">
        <v>3.64</v>
      </c>
      <c r="D3339" s="154">
        <v>2.1215000000000002</v>
      </c>
      <c r="E3339" s="154">
        <v>1.7215</v>
      </c>
      <c r="F3339" s="154" t="s">
        <v>472</v>
      </c>
      <c r="G3339" s="154">
        <v>0.80600000000000005</v>
      </c>
      <c r="H3339" s="154" t="s">
        <v>472</v>
      </c>
      <c r="I3339" s="154">
        <v>2.2976700000000001</v>
      </c>
      <c r="J3339" s="154"/>
    </row>
    <row r="3340" spans="1:10">
      <c r="A3340" s="164">
        <v>30215</v>
      </c>
      <c r="B3340" s="154">
        <v>2.0107900000000001</v>
      </c>
      <c r="C3340" s="154">
        <v>3.657</v>
      </c>
      <c r="D3340" s="154">
        <v>2.1375000000000002</v>
      </c>
      <c r="E3340" s="154">
        <v>1.736</v>
      </c>
      <c r="F3340" s="154" t="s">
        <v>472</v>
      </c>
      <c r="G3340" s="154">
        <v>0.80549999999999999</v>
      </c>
      <c r="H3340" s="154" t="s">
        <v>472</v>
      </c>
      <c r="I3340" s="154">
        <v>2.3039999999999998</v>
      </c>
      <c r="J3340" s="154"/>
    </row>
    <row r="3341" spans="1:10">
      <c r="A3341" s="164">
        <v>30216</v>
      </c>
      <c r="B3341" s="154" t="s">
        <v>472</v>
      </c>
      <c r="C3341" s="154">
        <v>3.6545000000000001</v>
      </c>
      <c r="D3341" s="154">
        <v>2.13</v>
      </c>
      <c r="E3341" s="154">
        <v>1.738</v>
      </c>
      <c r="F3341" s="154" t="s">
        <v>472</v>
      </c>
      <c r="G3341" s="154">
        <v>0.81</v>
      </c>
      <c r="H3341" s="154" t="s">
        <v>472</v>
      </c>
      <c r="I3341" s="154">
        <v>2.3053599999999999</v>
      </c>
      <c r="J3341" s="154"/>
    </row>
    <row r="3342" spans="1:10">
      <c r="A3342" s="164">
        <v>30217</v>
      </c>
      <c r="B3342" s="154">
        <v>2.0138500000000001</v>
      </c>
      <c r="C3342" s="154">
        <v>3.6635</v>
      </c>
      <c r="D3342" s="154">
        <v>2.1355</v>
      </c>
      <c r="E3342" s="154">
        <v>1.74</v>
      </c>
      <c r="F3342" s="154" t="s">
        <v>472</v>
      </c>
      <c r="G3342" s="154">
        <v>0.81</v>
      </c>
      <c r="H3342" s="154" t="s">
        <v>472</v>
      </c>
      <c r="I3342" s="154">
        <v>2.3126699999999998</v>
      </c>
      <c r="J3342" s="154"/>
    </row>
    <row r="3343" spans="1:10">
      <c r="A3343" s="164">
        <v>30218</v>
      </c>
      <c r="B3343" s="154">
        <v>2.0225200000000001</v>
      </c>
      <c r="C3343" s="154">
        <v>3.681</v>
      </c>
      <c r="D3343" s="154">
        <v>2.1558000000000002</v>
      </c>
      <c r="E3343" s="154">
        <v>1.7484999999999999</v>
      </c>
      <c r="F3343" s="154" t="s">
        <v>472</v>
      </c>
      <c r="G3343" s="154">
        <v>0.80800000000000005</v>
      </c>
      <c r="H3343" s="154" t="s">
        <v>472</v>
      </c>
      <c r="I3343" s="154">
        <v>2.3227199999999999</v>
      </c>
      <c r="J3343" s="154"/>
    </row>
    <row r="3344" spans="1:10">
      <c r="A3344" s="164">
        <v>30221</v>
      </c>
      <c r="B3344" s="154">
        <v>2.0204399999999998</v>
      </c>
      <c r="C3344" s="154">
        <v>3.6935000000000002</v>
      </c>
      <c r="D3344" s="154">
        <v>2.1698</v>
      </c>
      <c r="E3344" s="154">
        <v>1.7570000000000001</v>
      </c>
      <c r="F3344" s="154" t="s">
        <v>472</v>
      </c>
      <c r="G3344" s="154">
        <v>0.8095</v>
      </c>
      <c r="H3344" s="154" t="s">
        <v>472</v>
      </c>
      <c r="I3344" s="154">
        <v>2.3294999999999999</v>
      </c>
      <c r="J3344" s="154"/>
    </row>
    <row r="3345" spans="1:10">
      <c r="A3345" s="164">
        <v>30222</v>
      </c>
      <c r="B3345" s="154">
        <v>2.0182000000000002</v>
      </c>
      <c r="C3345" s="154">
        <v>3.6819999999999999</v>
      </c>
      <c r="D3345" s="154">
        <v>2.1684999999999999</v>
      </c>
      <c r="E3345" s="154">
        <v>1.7534999999999998</v>
      </c>
      <c r="F3345" s="154" t="s">
        <v>472</v>
      </c>
      <c r="G3345" s="154">
        <v>0.80700000000000005</v>
      </c>
      <c r="H3345" s="154" t="s">
        <v>472</v>
      </c>
      <c r="I3345" s="154">
        <v>2.33663</v>
      </c>
      <c r="J3345" s="154"/>
    </row>
    <row r="3346" spans="1:10">
      <c r="A3346" s="164">
        <v>30223</v>
      </c>
      <c r="B3346" s="154">
        <v>2.01816</v>
      </c>
      <c r="C3346" s="154">
        <v>3.6835</v>
      </c>
      <c r="D3346" s="154">
        <v>2.1659999999999999</v>
      </c>
      <c r="E3346" s="154">
        <v>1.7544999999999999</v>
      </c>
      <c r="F3346" s="154" t="s">
        <v>472</v>
      </c>
      <c r="G3346" s="154">
        <v>0.80700000000000005</v>
      </c>
      <c r="H3346" s="154" t="s">
        <v>472</v>
      </c>
      <c r="I3346" s="154">
        <v>2.3278699999999999</v>
      </c>
      <c r="J3346" s="154"/>
    </row>
    <row r="3347" spans="1:10">
      <c r="A3347" s="164">
        <v>30224</v>
      </c>
      <c r="B3347" s="154">
        <v>2.01864</v>
      </c>
      <c r="C3347" s="154">
        <v>3.6680000000000001</v>
      </c>
      <c r="D3347" s="154">
        <v>2.1684999999999999</v>
      </c>
      <c r="E3347" s="154">
        <v>1.7574999999999998</v>
      </c>
      <c r="F3347" s="154" t="s">
        <v>472</v>
      </c>
      <c r="G3347" s="154">
        <v>0.8075</v>
      </c>
      <c r="H3347" s="154" t="s">
        <v>472</v>
      </c>
      <c r="I3347" s="154">
        <v>2.3245100000000001</v>
      </c>
      <c r="J3347" s="154"/>
    </row>
    <row r="3348" spans="1:10">
      <c r="A3348" s="164">
        <v>30225</v>
      </c>
      <c r="B3348" s="154" t="s">
        <v>472</v>
      </c>
      <c r="C3348" s="154">
        <v>3.6850000000000001</v>
      </c>
      <c r="D3348" s="154">
        <v>2.1711999999999998</v>
      </c>
      <c r="E3348" s="154">
        <v>1.756</v>
      </c>
      <c r="F3348" s="154" t="s">
        <v>472</v>
      </c>
      <c r="G3348" s="154">
        <v>0.80800000000000005</v>
      </c>
      <c r="H3348" s="154" t="s">
        <v>472</v>
      </c>
      <c r="I3348" s="154">
        <v>2.3293599999999999</v>
      </c>
      <c r="J3348" s="154"/>
    </row>
    <row r="3349" spans="1:10">
      <c r="A3349" s="164">
        <v>30228</v>
      </c>
      <c r="B3349" s="154">
        <v>2.0276200000000002</v>
      </c>
      <c r="C3349" s="154">
        <v>3.6935000000000002</v>
      </c>
      <c r="D3349" s="154">
        <v>2.1911999999999998</v>
      </c>
      <c r="E3349" s="154">
        <v>1.7694999999999999</v>
      </c>
      <c r="F3349" s="154" t="s">
        <v>472</v>
      </c>
      <c r="G3349" s="154">
        <v>0.80400000000000005</v>
      </c>
      <c r="H3349" s="154" t="s">
        <v>472</v>
      </c>
      <c r="I3349" s="154">
        <v>2.3443399999999999</v>
      </c>
      <c r="J3349" s="154"/>
    </row>
    <row r="3350" spans="1:10">
      <c r="A3350" s="164">
        <v>30229</v>
      </c>
      <c r="B3350" s="154">
        <v>2.0299100000000001</v>
      </c>
      <c r="C3350" s="154">
        <v>3.7080000000000002</v>
      </c>
      <c r="D3350" s="154">
        <v>2.202</v>
      </c>
      <c r="E3350" s="154">
        <v>1.7810000000000001</v>
      </c>
      <c r="F3350" s="154" t="s">
        <v>472</v>
      </c>
      <c r="G3350" s="154">
        <v>0.80149999999999999</v>
      </c>
      <c r="H3350" s="154" t="s">
        <v>472</v>
      </c>
      <c r="I3350" s="154">
        <v>2.3481000000000001</v>
      </c>
      <c r="J3350" s="154"/>
    </row>
    <row r="3351" spans="1:10">
      <c r="A3351" s="164">
        <v>30230</v>
      </c>
      <c r="B3351" s="154">
        <v>2.02895</v>
      </c>
      <c r="C3351" s="154">
        <v>3.7065000000000001</v>
      </c>
      <c r="D3351" s="154">
        <v>2.1938</v>
      </c>
      <c r="E3351" s="154">
        <v>1.7734999999999999</v>
      </c>
      <c r="F3351" s="154" t="s">
        <v>472</v>
      </c>
      <c r="G3351" s="154">
        <v>0.79949999999999999</v>
      </c>
      <c r="H3351" s="154" t="s">
        <v>472</v>
      </c>
      <c r="I3351" s="154">
        <v>2.34259</v>
      </c>
      <c r="J3351" s="154"/>
    </row>
    <row r="3352" spans="1:10">
      <c r="A3352" s="164">
        <v>30231</v>
      </c>
      <c r="B3352" s="154">
        <v>2.0166200000000001</v>
      </c>
      <c r="C3352" s="154">
        <v>3.69</v>
      </c>
      <c r="D3352" s="154">
        <v>2.1789999999999998</v>
      </c>
      <c r="E3352" s="154">
        <v>1.7589999999999999</v>
      </c>
      <c r="F3352" s="154" t="s">
        <v>472</v>
      </c>
      <c r="G3352" s="154">
        <v>0.8</v>
      </c>
      <c r="H3352" s="154" t="s">
        <v>472</v>
      </c>
      <c r="I3352" s="154">
        <v>2.3290600000000001</v>
      </c>
      <c r="J3352" s="154"/>
    </row>
    <row r="3353" spans="1:10">
      <c r="A3353" s="164">
        <v>30232</v>
      </c>
      <c r="B3353" s="154">
        <v>2.0028999999999999</v>
      </c>
      <c r="C3353" s="154">
        <v>3.6640000000000001</v>
      </c>
      <c r="D3353" s="154">
        <v>2.1435</v>
      </c>
      <c r="E3353" s="154">
        <v>1.7375</v>
      </c>
      <c r="F3353" s="154" t="s">
        <v>472</v>
      </c>
      <c r="G3353" s="154">
        <v>0.79900000000000004</v>
      </c>
      <c r="H3353" s="154" t="s">
        <v>472</v>
      </c>
      <c r="I3353" s="154">
        <v>2.3075100000000002</v>
      </c>
      <c r="J3353" s="154"/>
    </row>
    <row r="3354" spans="1:10">
      <c r="A3354" s="164">
        <v>30235</v>
      </c>
      <c r="B3354" s="154">
        <v>2.0042300000000002</v>
      </c>
      <c r="C3354" s="154">
        <v>3.6680000000000001</v>
      </c>
      <c r="D3354" s="154">
        <v>2.1320000000000001</v>
      </c>
      <c r="E3354" s="154">
        <v>1.7355</v>
      </c>
      <c r="F3354" s="154" t="s">
        <v>472</v>
      </c>
      <c r="G3354" s="154">
        <v>0.8085</v>
      </c>
      <c r="H3354" s="154" t="s">
        <v>472</v>
      </c>
      <c r="I3354" s="154">
        <v>2.3049200000000001</v>
      </c>
      <c r="J3354" s="154"/>
    </row>
    <row r="3355" spans="1:10">
      <c r="A3355" s="164">
        <v>30236</v>
      </c>
      <c r="B3355" s="154">
        <v>2.0012500000000002</v>
      </c>
      <c r="C3355" s="154">
        <v>3.649</v>
      </c>
      <c r="D3355" s="154">
        <v>2.1230000000000002</v>
      </c>
      <c r="E3355" s="154">
        <v>1.73</v>
      </c>
      <c r="F3355" s="154" t="s">
        <v>472</v>
      </c>
      <c r="G3355" s="154">
        <v>0.80500000000000005</v>
      </c>
      <c r="H3355" s="154" t="s">
        <v>472</v>
      </c>
      <c r="I3355" s="154">
        <v>2.2960400000000001</v>
      </c>
      <c r="J3355" s="154"/>
    </row>
    <row r="3356" spans="1:10">
      <c r="A3356" s="164">
        <v>30237</v>
      </c>
      <c r="B3356" s="154">
        <v>2.00359</v>
      </c>
      <c r="C3356" s="154">
        <v>3.6595</v>
      </c>
      <c r="D3356" s="154">
        <v>2.1360000000000001</v>
      </c>
      <c r="E3356" s="154">
        <v>1.7415</v>
      </c>
      <c r="F3356" s="154" t="s">
        <v>472</v>
      </c>
      <c r="G3356" s="154">
        <v>0.80300000000000005</v>
      </c>
      <c r="H3356" s="154" t="s">
        <v>472</v>
      </c>
      <c r="I3356" s="154">
        <v>2.3025199999999999</v>
      </c>
      <c r="J3356" s="154"/>
    </row>
    <row r="3357" spans="1:10">
      <c r="A3357" s="164">
        <v>30238</v>
      </c>
      <c r="B3357" s="154">
        <v>2.0067900000000001</v>
      </c>
      <c r="C3357" s="154">
        <v>3.6619999999999999</v>
      </c>
      <c r="D3357" s="154">
        <v>2.1375000000000002</v>
      </c>
      <c r="E3357" s="154">
        <v>1.7429999999999999</v>
      </c>
      <c r="F3357" s="154" t="s">
        <v>472</v>
      </c>
      <c r="G3357" s="154">
        <v>0.80400000000000005</v>
      </c>
      <c r="H3357" s="154" t="s">
        <v>472</v>
      </c>
      <c r="I3357" s="154">
        <v>2.2984800000000001</v>
      </c>
      <c r="J3357" s="154"/>
    </row>
    <row r="3358" spans="1:10">
      <c r="A3358" s="164">
        <v>30239</v>
      </c>
      <c r="B3358" s="154">
        <v>2.0100799999999999</v>
      </c>
      <c r="C3358" s="154">
        <v>3.665</v>
      </c>
      <c r="D3358" s="154">
        <v>2.1539999999999999</v>
      </c>
      <c r="E3358" s="154">
        <v>1.7490000000000001</v>
      </c>
      <c r="F3358" s="154" t="s">
        <v>472</v>
      </c>
      <c r="G3358" s="154">
        <v>0.79949999999999999</v>
      </c>
      <c r="H3358" s="154" t="s">
        <v>472</v>
      </c>
      <c r="I3358" s="154">
        <v>2.3117399999999999</v>
      </c>
      <c r="J3358" s="154"/>
    </row>
    <row r="3359" spans="1:10">
      <c r="A3359" s="164">
        <v>30242</v>
      </c>
      <c r="B3359" s="154">
        <v>2.0095499999999999</v>
      </c>
      <c r="C3359" s="154">
        <v>3.6715</v>
      </c>
      <c r="D3359" s="154">
        <v>2.1454</v>
      </c>
      <c r="E3359" s="154">
        <v>1.7455000000000001</v>
      </c>
      <c r="F3359" s="154" t="s">
        <v>472</v>
      </c>
      <c r="G3359" s="154">
        <v>0.80100000000000005</v>
      </c>
      <c r="H3359" s="154" t="s">
        <v>472</v>
      </c>
      <c r="I3359" s="154">
        <v>2.3102800000000001</v>
      </c>
      <c r="J3359" s="154"/>
    </row>
    <row r="3360" spans="1:10">
      <c r="A3360" s="164">
        <v>30243</v>
      </c>
      <c r="B3360" s="154">
        <v>2.0110600000000001</v>
      </c>
      <c r="C3360" s="154">
        <v>3.6705000000000001</v>
      </c>
      <c r="D3360" s="154">
        <v>2.153</v>
      </c>
      <c r="E3360" s="154">
        <v>1.7555000000000001</v>
      </c>
      <c r="F3360" s="154" t="s">
        <v>472</v>
      </c>
      <c r="G3360" s="154">
        <v>0.8</v>
      </c>
      <c r="H3360" s="154" t="s">
        <v>472</v>
      </c>
      <c r="I3360" s="154">
        <v>2.3128199999999999</v>
      </c>
      <c r="J3360" s="154"/>
    </row>
    <row r="3361" spans="1:10">
      <c r="A3361" s="164">
        <v>30244</v>
      </c>
      <c r="B3361" s="154">
        <v>2.0190999999999999</v>
      </c>
      <c r="C3361" s="154">
        <v>3.681</v>
      </c>
      <c r="D3361" s="154">
        <v>2.1652</v>
      </c>
      <c r="E3361" s="154">
        <v>1.762</v>
      </c>
      <c r="F3361" s="154" t="s">
        <v>472</v>
      </c>
      <c r="G3361" s="154">
        <v>0.80400000000000005</v>
      </c>
      <c r="H3361" s="154" t="s">
        <v>472</v>
      </c>
      <c r="I3361" s="154">
        <v>2.3264300000000002</v>
      </c>
      <c r="J3361" s="154"/>
    </row>
    <row r="3362" spans="1:10">
      <c r="A3362" s="164">
        <v>30245</v>
      </c>
      <c r="B3362" s="154">
        <v>2.0174500000000002</v>
      </c>
      <c r="C3362" s="154">
        <v>3.6829999999999998</v>
      </c>
      <c r="D3362" s="154">
        <v>2.1720000000000002</v>
      </c>
      <c r="E3362" s="154">
        <v>1.7685</v>
      </c>
      <c r="F3362" s="154" t="s">
        <v>472</v>
      </c>
      <c r="G3362" s="154">
        <v>0.79649999999999999</v>
      </c>
      <c r="H3362" s="154" t="s">
        <v>472</v>
      </c>
      <c r="I3362" s="154">
        <v>2.32315</v>
      </c>
      <c r="J3362" s="154"/>
    </row>
    <row r="3363" spans="1:10">
      <c r="A3363" s="164">
        <v>30246</v>
      </c>
      <c r="B3363" s="154">
        <v>2.0203099999999998</v>
      </c>
      <c r="C3363" s="154">
        <v>3.6760000000000002</v>
      </c>
      <c r="D3363" s="154">
        <v>2.165</v>
      </c>
      <c r="E3363" s="154">
        <v>1.764</v>
      </c>
      <c r="F3363" s="154" t="s">
        <v>472</v>
      </c>
      <c r="G3363" s="154">
        <v>0.79649999999999999</v>
      </c>
      <c r="H3363" s="154" t="s">
        <v>472</v>
      </c>
      <c r="I3363" s="154">
        <v>2.3275299999999999</v>
      </c>
      <c r="J3363" s="154"/>
    </row>
    <row r="3364" spans="1:10">
      <c r="A3364" s="164">
        <v>30249</v>
      </c>
      <c r="B3364" s="154">
        <v>2.0259499999999999</v>
      </c>
      <c r="C3364" s="154">
        <v>3.6909999999999998</v>
      </c>
      <c r="D3364" s="154">
        <v>2.1911999999999998</v>
      </c>
      <c r="E3364" s="154">
        <v>1.782</v>
      </c>
      <c r="F3364" s="154" t="s">
        <v>472</v>
      </c>
      <c r="G3364" s="154">
        <v>0.79249999999999998</v>
      </c>
      <c r="H3364" s="154" t="s">
        <v>472</v>
      </c>
      <c r="I3364" s="154">
        <v>2.3403399999999999</v>
      </c>
      <c r="J3364" s="154"/>
    </row>
    <row r="3365" spans="1:10">
      <c r="A3365" s="164">
        <v>30250</v>
      </c>
      <c r="B3365" s="154">
        <v>2.02271</v>
      </c>
      <c r="C3365" s="154">
        <v>3.6859999999999999</v>
      </c>
      <c r="D3365" s="154">
        <v>2.1886999999999999</v>
      </c>
      <c r="E3365" s="154">
        <v>1.7845</v>
      </c>
      <c r="F3365" s="154" t="s">
        <v>472</v>
      </c>
      <c r="G3365" s="154">
        <v>0.79300000000000004</v>
      </c>
      <c r="H3365" s="154" t="s">
        <v>472</v>
      </c>
      <c r="I3365" s="154">
        <v>2.3301699999999999</v>
      </c>
      <c r="J3365" s="154"/>
    </row>
    <row r="3366" spans="1:10">
      <c r="A3366" s="164">
        <v>30251</v>
      </c>
      <c r="B3366" s="154">
        <v>2.0256500000000002</v>
      </c>
      <c r="C3366" s="154">
        <v>3.6859999999999999</v>
      </c>
      <c r="D3366" s="154">
        <v>2.1844999999999999</v>
      </c>
      <c r="E3366" s="154">
        <v>1.7814999999999999</v>
      </c>
      <c r="F3366" s="154" t="s">
        <v>472</v>
      </c>
      <c r="G3366" s="154">
        <v>0.79249999999999998</v>
      </c>
      <c r="H3366" s="154" t="s">
        <v>472</v>
      </c>
      <c r="I3366" s="154">
        <v>2.33365</v>
      </c>
      <c r="J3366" s="154"/>
    </row>
    <row r="3367" spans="1:10">
      <c r="A3367" s="164">
        <v>30252</v>
      </c>
      <c r="B3367" s="154">
        <v>2.0341900000000002</v>
      </c>
      <c r="C3367" s="154">
        <v>3.7010000000000001</v>
      </c>
      <c r="D3367" s="154">
        <v>2.2004999999999999</v>
      </c>
      <c r="E3367" s="154">
        <v>1.7925</v>
      </c>
      <c r="F3367" s="154" t="s">
        <v>472</v>
      </c>
      <c r="G3367" s="154">
        <v>0.79900000000000004</v>
      </c>
      <c r="H3367" s="154" t="s">
        <v>472</v>
      </c>
      <c r="I3367" s="154">
        <v>2.3510599999999999</v>
      </c>
      <c r="J3367" s="154"/>
    </row>
    <row r="3368" spans="1:10">
      <c r="A3368" s="164">
        <v>30253</v>
      </c>
      <c r="B3368" s="154">
        <v>2.0299200000000002</v>
      </c>
      <c r="C3368" s="154">
        <v>3.698</v>
      </c>
      <c r="D3368" s="154">
        <v>2.2063000000000001</v>
      </c>
      <c r="E3368" s="154">
        <v>1.7989999999999999</v>
      </c>
      <c r="F3368" s="154" t="s">
        <v>472</v>
      </c>
      <c r="G3368" s="154">
        <v>0.79549999999999998</v>
      </c>
      <c r="H3368" s="154" t="s">
        <v>472</v>
      </c>
      <c r="I3368" s="154">
        <v>2.3533599999999999</v>
      </c>
      <c r="J3368" s="154"/>
    </row>
    <row r="3369" spans="1:10">
      <c r="A3369" s="164">
        <v>30256</v>
      </c>
      <c r="B3369" s="154">
        <v>2.0273300000000001</v>
      </c>
      <c r="C3369" s="154">
        <v>3.7015000000000002</v>
      </c>
      <c r="D3369" s="154">
        <v>2.2050000000000001</v>
      </c>
      <c r="E3369" s="154">
        <v>1.7995000000000001</v>
      </c>
      <c r="F3369" s="154" t="s">
        <v>472</v>
      </c>
      <c r="G3369" s="154">
        <v>0.79349999999999998</v>
      </c>
      <c r="H3369" s="154" t="s">
        <v>472</v>
      </c>
      <c r="I3369" s="154">
        <v>2.3456600000000001</v>
      </c>
      <c r="J3369" s="154"/>
    </row>
    <row r="3370" spans="1:10">
      <c r="A3370" s="164">
        <v>30257</v>
      </c>
      <c r="B3370" s="154" t="s">
        <v>472</v>
      </c>
      <c r="C3370" s="154">
        <v>3.6844999999999999</v>
      </c>
      <c r="D3370" s="154">
        <v>2.1859999999999999</v>
      </c>
      <c r="E3370" s="154">
        <v>1.7865</v>
      </c>
      <c r="F3370" s="154" t="s">
        <v>472</v>
      </c>
      <c r="G3370" s="154">
        <v>0.79400000000000004</v>
      </c>
      <c r="H3370" s="154" t="s">
        <v>472</v>
      </c>
      <c r="I3370" s="154">
        <v>2.3388900000000001</v>
      </c>
      <c r="J3370" s="154"/>
    </row>
    <row r="3371" spans="1:10">
      <c r="A3371" s="164">
        <v>30258</v>
      </c>
      <c r="B3371" s="154">
        <v>2.02407</v>
      </c>
      <c r="C3371" s="154">
        <v>3.6905000000000001</v>
      </c>
      <c r="D3371" s="154">
        <v>2.1920000000000002</v>
      </c>
      <c r="E3371" s="154">
        <v>1.7945</v>
      </c>
      <c r="F3371" s="154" t="s">
        <v>472</v>
      </c>
      <c r="G3371" s="154">
        <v>0.79400000000000004</v>
      </c>
      <c r="H3371" s="154" t="s">
        <v>472</v>
      </c>
      <c r="I3371" s="154">
        <v>2.3387099999999998</v>
      </c>
      <c r="J3371" s="154"/>
    </row>
    <row r="3372" spans="1:10">
      <c r="A3372" s="164">
        <v>30259</v>
      </c>
      <c r="B3372" s="154">
        <v>2.0318999999999998</v>
      </c>
      <c r="C3372" s="154">
        <v>3.7039999999999997</v>
      </c>
      <c r="D3372" s="154">
        <v>2.214</v>
      </c>
      <c r="E3372" s="154">
        <v>1.81</v>
      </c>
      <c r="F3372" s="154" t="s">
        <v>472</v>
      </c>
      <c r="G3372" s="154">
        <v>0.79749999999999999</v>
      </c>
      <c r="H3372" s="154" t="s">
        <v>472</v>
      </c>
      <c r="I3372" s="154">
        <v>2.3603399999999999</v>
      </c>
      <c r="J3372" s="154"/>
    </row>
    <row r="3373" spans="1:10">
      <c r="A3373" s="164">
        <v>30260</v>
      </c>
      <c r="B3373" s="154">
        <v>2.0300400000000001</v>
      </c>
      <c r="C3373" s="154">
        <v>3.7029999999999998</v>
      </c>
      <c r="D3373" s="154">
        <v>2.2193000000000001</v>
      </c>
      <c r="E3373" s="154">
        <v>1.8169999999999999</v>
      </c>
      <c r="F3373" s="154" t="s">
        <v>472</v>
      </c>
      <c r="G3373" s="154">
        <v>0.80200000000000005</v>
      </c>
      <c r="H3373" s="154" t="s">
        <v>472</v>
      </c>
      <c r="I3373" s="154">
        <v>2.3605999999999998</v>
      </c>
      <c r="J3373" s="154"/>
    </row>
    <row r="3374" spans="1:10">
      <c r="A3374" s="164">
        <v>30263</v>
      </c>
      <c r="B3374" s="154">
        <v>2.02698</v>
      </c>
      <c r="C3374" s="154">
        <v>3.6949999999999998</v>
      </c>
      <c r="D3374" s="154">
        <v>2.2305000000000001</v>
      </c>
      <c r="E3374" s="154">
        <v>1.825</v>
      </c>
      <c r="F3374" s="154" t="s">
        <v>472</v>
      </c>
      <c r="G3374" s="154">
        <v>0.80800000000000005</v>
      </c>
      <c r="H3374" s="154" t="s">
        <v>472</v>
      </c>
      <c r="I3374" s="154">
        <v>2.36389</v>
      </c>
      <c r="J3374" s="154"/>
    </row>
    <row r="3375" spans="1:10">
      <c r="A3375" s="164">
        <v>30264</v>
      </c>
      <c r="B3375" s="154">
        <v>2.0175399999999999</v>
      </c>
      <c r="C3375" s="154">
        <v>3.6875</v>
      </c>
      <c r="D3375" s="154">
        <v>2.2277</v>
      </c>
      <c r="E3375" s="154">
        <v>1.8260000000000001</v>
      </c>
      <c r="F3375" s="154" t="s">
        <v>472</v>
      </c>
      <c r="G3375" s="154">
        <v>0.8145</v>
      </c>
      <c r="H3375" s="154" t="s">
        <v>472</v>
      </c>
      <c r="I3375" s="154">
        <v>2.3617900000000001</v>
      </c>
      <c r="J3375" s="154"/>
    </row>
    <row r="3376" spans="1:10">
      <c r="A3376" s="164">
        <v>30265</v>
      </c>
      <c r="B3376" s="154">
        <v>2.0198100000000001</v>
      </c>
      <c r="C3376" s="154">
        <v>3.6814999999999998</v>
      </c>
      <c r="D3376" s="154">
        <v>2.2130000000000001</v>
      </c>
      <c r="E3376" s="154">
        <v>1.8149999999999999</v>
      </c>
      <c r="F3376" s="154" t="s">
        <v>472</v>
      </c>
      <c r="G3376" s="154">
        <v>0.82099999999999995</v>
      </c>
      <c r="H3376" s="154" t="s">
        <v>472</v>
      </c>
      <c r="I3376" s="154">
        <v>2.3572199999999999</v>
      </c>
      <c r="J3376" s="154"/>
    </row>
    <row r="3377" spans="1:10">
      <c r="A3377" s="164">
        <v>30266</v>
      </c>
      <c r="B3377" s="154">
        <v>2.0251999999999999</v>
      </c>
      <c r="C3377" s="154">
        <v>3.6875</v>
      </c>
      <c r="D3377" s="154">
        <v>2.2280000000000002</v>
      </c>
      <c r="E3377" s="154">
        <v>1.821</v>
      </c>
      <c r="F3377" s="154" t="s">
        <v>472</v>
      </c>
      <c r="G3377" s="154">
        <v>0.82550000000000001</v>
      </c>
      <c r="H3377" s="154" t="s">
        <v>472</v>
      </c>
      <c r="I3377" s="154">
        <v>2.37033</v>
      </c>
      <c r="J3377" s="154"/>
    </row>
    <row r="3378" spans="1:10">
      <c r="A3378" s="164">
        <v>30267</v>
      </c>
      <c r="B3378" s="154">
        <v>2.0243099999999998</v>
      </c>
      <c r="C3378" s="154">
        <v>3.6870000000000003</v>
      </c>
      <c r="D3378" s="154">
        <v>2.2284000000000002</v>
      </c>
      <c r="E3378" s="154">
        <v>1.8185</v>
      </c>
      <c r="F3378" s="154" t="s">
        <v>472</v>
      </c>
      <c r="G3378" s="154">
        <v>0.82950000000000002</v>
      </c>
      <c r="H3378" s="154" t="s">
        <v>472</v>
      </c>
      <c r="I3378" s="154">
        <v>2.3698999999999999</v>
      </c>
      <c r="J3378" s="154"/>
    </row>
    <row r="3379" spans="1:10">
      <c r="A3379" s="164">
        <v>30270</v>
      </c>
      <c r="B3379" s="154">
        <v>2.0169700000000002</v>
      </c>
      <c r="C3379" s="154">
        <v>3.6480000000000001</v>
      </c>
      <c r="D3379" s="154">
        <v>2.2256999999999998</v>
      </c>
      <c r="E3379" s="154">
        <v>1.8199999999999998</v>
      </c>
      <c r="F3379" s="154" t="s">
        <v>472</v>
      </c>
      <c r="G3379" s="154">
        <v>0.83</v>
      </c>
      <c r="H3379" s="154" t="s">
        <v>472</v>
      </c>
      <c r="I3379" s="154">
        <v>2.3633199999999999</v>
      </c>
      <c r="J3379" s="154"/>
    </row>
    <row r="3380" spans="1:10">
      <c r="A3380" s="164">
        <v>30271</v>
      </c>
      <c r="B3380" s="154">
        <v>2.00406</v>
      </c>
      <c r="C3380" s="154">
        <v>3.5949999999999998</v>
      </c>
      <c r="D3380" s="154">
        <v>2.2069999999999999</v>
      </c>
      <c r="E3380" s="154">
        <v>1.8005</v>
      </c>
      <c r="F3380" s="154" t="s">
        <v>472</v>
      </c>
      <c r="G3380" s="154">
        <v>0.82499999999999996</v>
      </c>
      <c r="H3380" s="154" t="s">
        <v>472</v>
      </c>
      <c r="I3380" s="154">
        <v>2.3444699999999998</v>
      </c>
      <c r="J3380" s="154"/>
    </row>
    <row r="3381" spans="1:10">
      <c r="A3381" s="164">
        <v>30272</v>
      </c>
      <c r="B3381" s="154">
        <v>1.9919500000000001</v>
      </c>
      <c r="C3381" s="154">
        <v>3.5004999999999997</v>
      </c>
      <c r="D3381" s="154">
        <v>2.1850000000000001</v>
      </c>
      <c r="E3381" s="154">
        <v>1.7835000000000001</v>
      </c>
      <c r="F3381" s="154" t="s">
        <v>472</v>
      </c>
      <c r="G3381" s="154">
        <v>0.83350000000000002</v>
      </c>
      <c r="H3381" s="154" t="s">
        <v>472</v>
      </c>
      <c r="I3381" s="154">
        <v>2.3300200000000002</v>
      </c>
      <c r="J3381" s="154"/>
    </row>
    <row r="3382" spans="1:10">
      <c r="A3382" s="164">
        <v>30273</v>
      </c>
      <c r="B3382" s="154">
        <v>1.99901</v>
      </c>
      <c r="C3382" s="154">
        <v>3.5179999999999998</v>
      </c>
      <c r="D3382" s="154">
        <v>2.1945000000000001</v>
      </c>
      <c r="E3382" s="154">
        <v>1.7909999999999999</v>
      </c>
      <c r="F3382" s="154" t="s">
        <v>472</v>
      </c>
      <c r="G3382" s="154">
        <v>0.83550000000000002</v>
      </c>
      <c r="H3382" s="154" t="s">
        <v>472</v>
      </c>
      <c r="I3382" s="154">
        <v>2.3365999999999998</v>
      </c>
      <c r="J3382" s="154"/>
    </row>
    <row r="3383" spans="1:10">
      <c r="A3383" s="164">
        <v>30274</v>
      </c>
      <c r="B3383" s="154">
        <v>2.0032399999999999</v>
      </c>
      <c r="C3383" s="154">
        <v>3.5285000000000002</v>
      </c>
      <c r="D3383" s="154">
        <v>2.1835</v>
      </c>
      <c r="E3383" s="154">
        <v>1.788</v>
      </c>
      <c r="F3383" s="154" t="s">
        <v>472</v>
      </c>
      <c r="G3383" s="154">
        <v>0.84299999999999997</v>
      </c>
      <c r="H3383" s="154" t="s">
        <v>472</v>
      </c>
      <c r="I3383" s="154">
        <v>2.3382700000000001</v>
      </c>
      <c r="J3383" s="154"/>
    </row>
    <row r="3384" spans="1:10">
      <c r="A3384" s="164">
        <v>30277</v>
      </c>
      <c r="B3384" s="154">
        <v>2.0008300000000001</v>
      </c>
      <c r="C3384" s="154">
        <v>3.4525000000000001</v>
      </c>
      <c r="D3384" s="154">
        <v>2.1745000000000001</v>
      </c>
      <c r="E3384" s="154">
        <v>1.7810000000000001</v>
      </c>
      <c r="F3384" s="154" t="s">
        <v>472</v>
      </c>
      <c r="G3384" s="154">
        <v>0.85250000000000004</v>
      </c>
      <c r="H3384" s="154" t="s">
        <v>472</v>
      </c>
      <c r="I3384" s="154">
        <v>2.33568</v>
      </c>
      <c r="J3384" s="154"/>
    </row>
    <row r="3385" spans="1:10">
      <c r="A3385" s="164">
        <v>30278</v>
      </c>
      <c r="B3385" s="154">
        <v>2.0039199999999999</v>
      </c>
      <c r="C3385" s="154">
        <v>3.5015000000000001</v>
      </c>
      <c r="D3385" s="154">
        <v>2.1981999999999999</v>
      </c>
      <c r="E3385" s="154">
        <v>1.7925</v>
      </c>
      <c r="F3385" s="154" t="s">
        <v>472</v>
      </c>
      <c r="G3385" s="154">
        <v>0.85550000000000004</v>
      </c>
      <c r="H3385" s="154" t="s">
        <v>472</v>
      </c>
      <c r="I3385" s="154">
        <v>2.3461600000000002</v>
      </c>
      <c r="J3385" s="154"/>
    </row>
    <row r="3386" spans="1:10">
      <c r="A3386" s="164">
        <v>30279</v>
      </c>
      <c r="B3386" s="154">
        <v>2.00163</v>
      </c>
      <c r="C3386" s="154">
        <v>3.4809999999999999</v>
      </c>
      <c r="D3386" s="154">
        <v>2.1844999999999999</v>
      </c>
      <c r="E3386" s="154">
        <v>1.7805</v>
      </c>
      <c r="F3386" s="154" t="s">
        <v>472</v>
      </c>
      <c r="G3386" s="154">
        <v>0.86450000000000005</v>
      </c>
      <c r="H3386" s="154" t="s">
        <v>472</v>
      </c>
      <c r="I3386" s="154">
        <v>2.3410299999999999</v>
      </c>
      <c r="J3386" s="154"/>
    </row>
    <row r="3387" spans="1:10">
      <c r="A3387" s="164">
        <v>30280</v>
      </c>
      <c r="B3387" s="154">
        <v>1.99048</v>
      </c>
      <c r="C3387" s="154">
        <v>3.4424999999999999</v>
      </c>
      <c r="D3387" s="154">
        <v>2.16</v>
      </c>
      <c r="E3387" s="154">
        <v>1.7530000000000001</v>
      </c>
      <c r="F3387" s="154" t="s">
        <v>472</v>
      </c>
      <c r="G3387" s="154">
        <v>0.86450000000000005</v>
      </c>
      <c r="H3387" s="154" t="s">
        <v>472</v>
      </c>
      <c r="I3387" s="154">
        <v>2.32145</v>
      </c>
      <c r="J3387" s="154"/>
    </row>
    <row r="3388" spans="1:10">
      <c r="A3388" s="164">
        <v>30281</v>
      </c>
      <c r="B3388" s="154">
        <v>1.99299</v>
      </c>
      <c r="C3388" s="154">
        <v>3.4095</v>
      </c>
      <c r="D3388" s="154">
        <v>2.17</v>
      </c>
      <c r="E3388" s="154">
        <v>1.7555000000000001</v>
      </c>
      <c r="F3388" s="154" t="s">
        <v>472</v>
      </c>
      <c r="G3388" s="154">
        <v>0.86399999999999999</v>
      </c>
      <c r="H3388" s="154" t="s">
        <v>472</v>
      </c>
      <c r="I3388" s="154">
        <v>2.3318500000000002</v>
      </c>
      <c r="J3388" s="154"/>
    </row>
    <row r="3389" spans="1:10">
      <c r="A3389" s="164">
        <v>30284</v>
      </c>
      <c r="B3389" s="154">
        <v>1.9880599999999999</v>
      </c>
      <c r="C3389" s="154">
        <v>3.4279999999999999</v>
      </c>
      <c r="D3389" s="154">
        <v>2.1360000000000001</v>
      </c>
      <c r="E3389" s="154">
        <v>1.7235</v>
      </c>
      <c r="F3389" s="154" t="s">
        <v>472</v>
      </c>
      <c r="G3389" s="154">
        <v>0.85550000000000004</v>
      </c>
      <c r="H3389" s="154" t="s">
        <v>472</v>
      </c>
      <c r="I3389" s="154">
        <v>2.3073899999999998</v>
      </c>
      <c r="J3389" s="154"/>
    </row>
    <row r="3390" spans="1:10">
      <c r="A3390" s="164">
        <v>30285</v>
      </c>
      <c r="B3390" s="154">
        <v>1.9922200000000001</v>
      </c>
      <c r="C3390" s="154">
        <v>3.4485000000000001</v>
      </c>
      <c r="D3390" s="154">
        <v>2.1404999999999998</v>
      </c>
      <c r="E3390" s="154">
        <v>1.7215</v>
      </c>
      <c r="F3390" s="154" t="s">
        <v>472</v>
      </c>
      <c r="G3390" s="154">
        <v>0.84650000000000003</v>
      </c>
      <c r="H3390" s="154" t="s">
        <v>472</v>
      </c>
      <c r="I3390" s="154">
        <v>2.3075000000000001</v>
      </c>
      <c r="J3390" s="154"/>
    </row>
    <row r="3391" spans="1:10">
      <c r="A3391" s="164">
        <v>30286</v>
      </c>
      <c r="B3391" s="154">
        <v>1.99271</v>
      </c>
      <c r="C3391" s="154">
        <v>3.4449999999999998</v>
      </c>
      <c r="D3391" s="154">
        <v>2.1135000000000002</v>
      </c>
      <c r="E3391" s="154">
        <v>1.71</v>
      </c>
      <c r="F3391" s="154" t="s">
        <v>472</v>
      </c>
      <c r="G3391" s="154">
        <v>0.84950000000000003</v>
      </c>
      <c r="H3391" s="154" t="s">
        <v>472</v>
      </c>
      <c r="I3391" s="154">
        <v>2.2947600000000001</v>
      </c>
      <c r="J3391" s="154"/>
    </row>
    <row r="3392" spans="1:10">
      <c r="A3392" s="164">
        <v>30287</v>
      </c>
      <c r="B3392" s="154" t="s">
        <v>472</v>
      </c>
      <c r="C3392" s="154">
        <v>3.4420000000000002</v>
      </c>
      <c r="D3392" s="154">
        <v>2.1150000000000002</v>
      </c>
      <c r="E3392" s="154">
        <v>1.7069999999999999</v>
      </c>
      <c r="F3392" s="154" t="s">
        <v>472</v>
      </c>
      <c r="G3392" s="154">
        <v>0.84799999999999998</v>
      </c>
      <c r="H3392" s="154" t="s">
        <v>472</v>
      </c>
      <c r="I3392" s="154">
        <v>2.2925499999999999</v>
      </c>
      <c r="J3392" s="154"/>
    </row>
    <row r="3393" spans="1:10">
      <c r="A3393" s="164">
        <v>30288</v>
      </c>
      <c r="B3393" s="154">
        <v>1.98681</v>
      </c>
      <c r="C3393" s="154">
        <v>3.4224999999999999</v>
      </c>
      <c r="D3393" s="154">
        <v>2.089</v>
      </c>
      <c r="E3393" s="154">
        <v>1.6870000000000001</v>
      </c>
      <c r="F3393" s="154" t="s">
        <v>472</v>
      </c>
      <c r="G3393" s="154">
        <v>0.84350000000000003</v>
      </c>
      <c r="H3393" s="154" t="s">
        <v>472</v>
      </c>
      <c r="I3393" s="154">
        <v>2.2750699999999999</v>
      </c>
      <c r="J3393" s="154"/>
    </row>
    <row r="3394" spans="1:10">
      <c r="A3394" s="164">
        <v>30291</v>
      </c>
      <c r="B3394" s="154">
        <v>1.9737900000000002</v>
      </c>
      <c r="C3394" s="154">
        <v>3.3689999999999998</v>
      </c>
      <c r="D3394" s="154">
        <v>2.0680000000000001</v>
      </c>
      <c r="E3394" s="154">
        <v>1.6715</v>
      </c>
      <c r="F3394" s="154" t="s">
        <v>472</v>
      </c>
      <c r="G3394" s="154">
        <v>0.84199999999999997</v>
      </c>
      <c r="H3394" s="154" t="s">
        <v>472</v>
      </c>
      <c r="I3394" s="154">
        <v>2.2538800000000001</v>
      </c>
      <c r="J3394" s="154"/>
    </row>
    <row r="3395" spans="1:10">
      <c r="A3395" s="164">
        <v>30292</v>
      </c>
      <c r="B3395" s="154">
        <v>1.96668</v>
      </c>
      <c r="C3395" s="154">
        <v>3.3265000000000002</v>
      </c>
      <c r="D3395" s="154">
        <v>2.0455000000000001</v>
      </c>
      <c r="E3395" s="154">
        <v>1.6495</v>
      </c>
      <c r="F3395" s="154" t="s">
        <v>472</v>
      </c>
      <c r="G3395" s="154">
        <v>0.84299999999999997</v>
      </c>
      <c r="H3395" s="154" t="s">
        <v>472</v>
      </c>
      <c r="I3395" s="154">
        <v>2.2418499999999999</v>
      </c>
      <c r="J3395" s="154"/>
    </row>
    <row r="3396" spans="1:10">
      <c r="A3396" s="164">
        <v>30293</v>
      </c>
      <c r="B3396" s="154">
        <v>1.9630800000000002</v>
      </c>
      <c r="C3396" s="154">
        <v>3.3635000000000002</v>
      </c>
      <c r="D3396" s="154">
        <v>2.0634999999999999</v>
      </c>
      <c r="E3396" s="154">
        <v>1.6575</v>
      </c>
      <c r="F3396" s="154" t="s">
        <v>472</v>
      </c>
      <c r="G3396" s="154">
        <v>0.85099999999999998</v>
      </c>
      <c r="H3396" s="154" t="s">
        <v>472</v>
      </c>
      <c r="I3396" s="154">
        <v>2.25725</v>
      </c>
      <c r="J3396" s="154"/>
    </row>
    <row r="3397" spans="1:10">
      <c r="A3397" s="164">
        <v>30294</v>
      </c>
      <c r="B3397" s="154">
        <v>1.96404</v>
      </c>
      <c r="C3397" s="154">
        <v>3.363</v>
      </c>
      <c r="D3397" s="154">
        <v>2.0830000000000002</v>
      </c>
      <c r="E3397" s="154">
        <v>1.6795</v>
      </c>
      <c r="F3397" s="154" t="s">
        <v>472</v>
      </c>
      <c r="G3397" s="154">
        <v>0.85150000000000003</v>
      </c>
      <c r="H3397" s="154" t="s">
        <v>472</v>
      </c>
      <c r="I3397" s="154">
        <v>2.2615400000000001</v>
      </c>
      <c r="J3397" s="154"/>
    </row>
    <row r="3398" spans="1:10">
      <c r="A3398" s="164">
        <v>30295</v>
      </c>
      <c r="B3398" s="154">
        <v>1.96814</v>
      </c>
      <c r="C3398" s="154">
        <v>3.3595000000000002</v>
      </c>
      <c r="D3398" s="154">
        <v>2.08</v>
      </c>
      <c r="E3398" s="154">
        <v>1.6844999999999999</v>
      </c>
      <c r="F3398" s="154" t="s">
        <v>472</v>
      </c>
      <c r="G3398" s="154">
        <v>0.85199999999999998</v>
      </c>
      <c r="H3398" s="154" t="s">
        <v>472</v>
      </c>
      <c r="I3398" s="154">
        <v>2.2680199999999999</v>
      </c>
      <c r="J3398" s="154"/>
    </row>
    <row r="3399" spans="1:10">
      <c r="A3399" s="164">
        <v>30298</v>
      </c>
      <c r="B3399" s="154">
        <v>1.97723</v>
      </c>
      <c r="C3399" s="154">
        <v>3.3795000000000002</v>
      </c>
      <c r="D3399" s="154">
        <v>2.1</v>
      </c>
      <c r="E3399" s="154">
        <v>1.6985000000000001</v>
      </c>
      <c r="F3399" s="154" t="s">
        <v>472</v>
      </c>
      <c r="G3399" s="154">
        <v>0.85250000000000004</v>
      </c>
      <c r="H3399" s="154" t="s">
        <v>472</v>
      </c>
      <c r="I3399" s="154">
        <v>2.2869899999999999</v>
      </c>
      <c r="J3399" s="154"/>
    </row>
    <row r="3400" spans="1:10">
      <c r="A3400" s="164">
        <v>30299</v>
      </c>
      <c r="B3400" s="154">
        <v>1.9678599999999999</v>
      </c>
      <c r="C3400" s="154">
        <v>3.375</v>
      </c>
      <c r="D3400" s="154">
        <v>2.0905</v>
      </c>
      <c r="E3400" s="154">
        <v>1.6919999999999999</v>
      </c>
      <c r="F3400" s="154" t="s">
        <v>472</v>
      </c>
      <c r="G3400" s="154">
        <v>0.85150000000000003</v>
      </c>
      <c r="H3400" s="154" t="s">
        <v>472</v>
      </c>
      <c r="I3400" s="154">
        <v>2.26471</v>
      </c>
      <c r="J3400" s="154"/>
    </row>
    <row r="3401" spans="1:10">
      <c r="A3401" s="164">
        <v>30300</v>
      </c>
      <c r="B3401" s="154" t="s">
        <v>472</v>
      </c>
      <c r="C3401" s="154">
        <v>3.363</v>
      </c>
      <c r="D3401" s="154">
        <v>2.081</v>
      </c>
      <c r="E3401" s="154">
        <v>1.6825000000000001</v>
      </c>
      <c r="F3401" s="154" t="s">
        <v>472</v>
      </c>
      <c r="G3401" s="154">
        <v>0.84850000000000003</v>
      </c>
      <c r="H3401" s="154" t="s">
        <v>472</v>
      </c>
      <c r="I3401" s="154">
        <v>2.2686099999999998</v>
      </c>
      <c r="J3401" s="154"/>
    </row>
    <row r="3402" spans="1:10">
      <c r="A3402" s="164">
        <v>30301</v>
      </c>
      <c r="B3402" s="154">
        <v>1.9657200000000001</v>
      </c>
      <c r="C3402" s="154">
        <v>3.3519999999999999</v>
      </c>
      <c r="D3402" s="154">
        <v>2.073</v>
      </c>
      <c r="E3402" s="154">
        <v>1.673</v>
      </c>
      <c r="F3402" s="154" t="s">
        <v>472</v>
      </c>
      <c r="G3402" s="154">
        <v>0.84799999999999998</v>
      </c>
      <c r="H3402" s="154" t="s">
        <v>472</v>
      </c>
      <c r="I3402" s="154">
        <v>2.2579799999999999</v>
      </c>
      <c r="J3402" s="154"/>
    </row>
    <row r="3403" spans="1:10">
      <c r="A3403" s="164">
        <v>30302</v>
      </c>
      <c r="B3403" s="154">
        <v>1.9577499999999999</v>
      </c>
      <c r="C3403" s="154">
        <v>3.3105000000000002</v>
      </c>
      <c r="D3403" s="154">
        <v>2.0369999999999999</v>
      </c>
      <c r="E3403" s="154">
        <v>1.6465000000000001</v>
      </c>
      <c r="F3403" s="154" t="s">
        <v>472</v>
      </c>
      <c r="G3403" s="154">
        <v>0.83899999999999997</v>
      </c>
      <c r="H3403" s="154" t="s">
        <v>472</v>
      </c>
      <c r="I3403" s="154">
        <v>2.2384300000000001</v>
      </c>
      <c r="J3403" s="154"/>
    </row>
    <row r="3404" spans="1:10">
      <c r="A3404" s="164">
        <v>30305</v>
      </c>
      <c r="B3404" s="154">
        <v>1.9509099999999999</v>
      </c>
      <c r="C3404" s="154">
        <v>3.3069999999999999</v>
      </c>
      <c r="D3404" s="154">
        <v>2.0525000000000002</v>
      </c>
      <c r="E3404" s="154">
        <v>1.6595</v>
      </c>
      <c r="F3404" s="154" t="s">
        <v>472</v>
      </c>
      <c r="G3404" s="154">
        <v>0.83899999999999997</v>
      </c>
      <c r="H3404" s="154" t="s">
        <v>472</v>
      </c>
      <c r="I3404" s="154">
        <v>2.2324299999999999</v>
      </c>
      <c r="J3404" s="154"/>
    </row>
    <row r="3405" spans="1:10">
      <c r="A3405" s="164">
        <v>30306</v>
      </c>
      <c r="B3405" s="154">
        <v>1.94455</v>
      </c>
      <c r="C3405" s="154">
        <v>3.2694999999999999</v>
      </c>
      <c r="D3405" s="154">
        <v>2.0285000000000002</v>
      </c>
      <c r="E3405" s="154">
        <v>1.6404999999999998</v>
      </c>
      <c r="F3405" s="154" t="s">
        <v>472</v>
      </c>
      <c r="G3405" s="154">
        <v>0.83499999999999996</v>
      </c>
      <c r="H3405" s="154" t="s">
        <v>472</v>
      </c>
      <c r="I3405" s="154">
        <v>2.2233999999999998</v>
      </c>
      <c r="J3405" s="154"/>
    </row>
    <row r="3406" spans="1:10">
      <c r="A3406" s="164">
        <v>30307</v>
      </c>
      <c r="B3406" s="154">
        <v>1.93814</v>
      </c>
      <c r="C3406" s="154">
        <v>3.2429999999999999</v>
      </c>
      <c r="D3406" s="154">
        <v>2.0125000000000002</v>
      </c>
      <c r="E3406" s="154">
        <v>1.6259999999999999</v>
      </c>
      <c r="F3406" s="154" t="s">
        <v>472</v>
      </c>
      <c r="G3406" s="154">
        <v>0.83499999999999996</v>
      </c>
      <c r="H3406" s="154" t="s">
        <v>472</v>
      </c>
      <c r="I3406" s="154">
        <v>2.2123599999999999</v>
      </c>
      <c r="J3406" s="154"/>
    </row>
    <row r="3407" spans="1:10">
      <c r="A3407" s="164">
        <v>30308</v>
      </c>
      <c r="B3407" s="154" t="s">
        <v>472</v>
      </c>
      <c r="C3407" s="154">
        <v>3.2355</v>
      </c>
      <c r="D3407" s="154">
        <v>2.0129999999999999</v>
      </c>
      <c r="E3407" s="154">
        <v>1.6265000000000001</v>
      </c>
      <c r="F3407" s="154" t="s">
        <v>472</v>
      </c>
      <c r="G3407" s="154">
        <v>0.84050000000000002</v>
      </c>
      <c r="H3407" s="154" t="s">
        <v>472</v>
      </c>
      <c r="I3407" s="154">
        <v>2.2117399999999998</v>
      </c>
      <c r="J3407" s="154"/>
    </row>
    <row r="3408" spans="1:10">
      <c r="A3408" s="164">
        <v>30309</v>
      </c>
      <c r="B3408" s="154" t="s">
        <v>472</v>
      </c>
      <c r="C3408" s="154">
        <v>3.2254999999999998</v>
      </c>
      <c r="D3408" s="154">
        <v>2.008</v>
      </c>
      <c r="E3408" s="154">
        <v>1.62</v>
      </c>
      <c r="F3408" s="154" t="s">
        <v>472</v>
      </c>
      <c r="G3408" s="154">
        <v>0.84250000000000003</v>
      </c>
      <c r="H3408" s="154" t="s">
        <v>472</v>
      </c>
      <c r="I3408" s="154" t="s">
        <v>472</v>
      </c>
      <c r="J3408" s="154"/>
    </row>
    <row r="3409" spans="1:10">
      <c r="A3409" s="164">
        <v>30312</v>
      </c>
      <c r="B3409" s="154">
        <v>1.93285</v>
      </c>
      <c r="C3409" s="154">
        <v>3.1960000000000002</v>
      </c>
      <c r="D3409" s="154">
        <v>2</v>
      </c>
      <c r="E3409" s="154">
        <v>1.6160000000000001</v>
      </c>
      <c r="F3409" s="154" t="s">
        <v>472</v>
      </c>
      <c r="G3409" s="154">
        <v>0.83899999999999997</v>
      </c>
      <c r="H3409" s="154" t="s">
        <v>472</v>
      </c>
      <c r="I3409" s="154">
        <v>2.2080799999999998</v>
      </c>
      <c r="J3409" s="154"/>
    </row>
    <row r="3410" spans="1:10">
      <c r="A3410" s="164">
        <v>30313</v>
      </c>
      <c r="B3410" s="154">
        <v>1.9364300000000001</v>
      </c>
      <c r="C3410" s="154">
        <v>3.2105000000000001</v>
      </c>
      <c r="D3410" s="154">
        <v>1.9929999999999999</v>
      </c>
      <c r="E3410" s="154">
        <v>1.6099999999999999</v>
      </c>
      <c r="F3410" s="154" t="s">
        <v>472</v>
      </c>
      <c r="G3410" s="154">
        <v>0.84599999999999997</v>
      </c>
      <c r="H3410" s="154" t="s">
        <v>472</v>
      </c>
      <c r="I3410" s="154">
        <v>2.2021299999999999</v>
      </c>
      <c r="J3410" s="154"/>
    </row>
    <row r="3411" spans="1:10">
      <c r="A3411" s="164">
        <v>30314</v>
      </c>
      <c r="B3411" s="154" t="s">
        <v>472</v>
      </c>
      <c r="C3411" s="154">
        <v>3.2315</v>
      </c>
      <c r="D3411" s="154">
        <v>1.984</v>
      </c>
      <c r="E3411" s="154">
        <v>1.601</v>
      </c>
      <c r="F3411" s="154" t="s">
        <v>472</v>
      </c>
      <c r="G3411" s="154">
        <v>0.85050000000000003</v>
      </c>
      <c r="H3411" s="154" t="s">
        <v>472</v>
      </c>
      <c r="I3411" s="154">
        <v>2.2015000000000002</v>
      </c>
      <c r="J3411" s="154"/>
    </row>
    <row r="3412" spans="1:10">
      <c r="A3412" s="164">
        <v>30315</v>
      </c>
      <c r="B3412" s="154">
        <v>1.9333900000000002</v>
      </c>
      <c r="C3412" s="154">
        <v>3.2309999999999999</v>
      </c>
      <c r="D3412" s="154">
        <v>1.994</v>
      </c>
      <c r="E3412" s="154">
        <v>1.611</v>
      </c>
      <c r="F3412" s="154" t="s">
        <v>472</v>
      </c>
      <c r="G3412" s="154">
        <v>0.85450000000000004</v>
      </c>
      <c r="H3412" s="154" t="s">
        <v>472</v>
      </c>
      <c r="I3412" s="154">
        <v>2.1999</v>
      </c>
      <c r="J3412" s="154"/>
    </row>
    <row r="3413" spans="1:10">
      <c r="A3413" s="164">
        <v>30316</v>
      </c>
      <c r="B3413" s="154" t="s">
        <v>472</v>
      </c>
      <c r="C3413" s="154">
        <v>3.2164999999999999</v>
      </c>
      <c r="D3413" s="154">
        <v>1.9929999999999999</v>
      </c>
      <c r="E3413" s="154">
        <v>1.6154999999999999</v>
      </c>
      <c r="F3413" s="154" t="s">
        <v>472</v>
      </c>
      <c r="G3413" s="154">
        <v>0.84799999999999998</v>
      </c>
      <c r="H3413" s="154" t="s">
        <v>472</v>
      </c>
      <c r="I3413" s="154">
        <v>2.2001499999999998</v>
      </c>
      <c r="J3413" s="154"/>
    </row>
    <row r="3414" spans="1:10">
      <c r="A3414" s="164">
        <v>30319</v>
      </c>
      <c r="B3414" s="154">
        <v>1.94279</v>
      </c>
      <c r="C3414" s="154">
        <v>3.2324999999999999</v>
      </c>
      <c r="D3414" s="154">
        <v>1.9950000000000001</v>
      </c>
      <c r="E3414" s="154">
        <v>1.6225000000000001</v>
      </c>
      <c r="F3414" s="154" t="s">
        <v>472</v>
      </c>
      <c r="G3414" s="154">
        <v>0.85750000000000004</v>
      </c>
      <c r="H3414" s="154" t="s">
        <v>472</v>
      </c>
      <c r="I3414" s="154">
        <v>2.21062</v>
      </c>
      <c r="J3414" s="154"/>
    </row>
    <row r="3415" spans="1:10">
      <c r="A3415" s="164">
        <v>30320</v>
      </c>
      <c r="B3415" s="154">
        <v>1.9313799999999999</v>
      </c>
      <c r="C3415" s="154">
        <v>3.2189999999999999</v>
      </c>
      <c r="D3415" s="154">
        <v>1.9775</v>
      </c>
      <c r="E3415" s="154">
        <v>1.6105</v>
      </c>
      <c r="F3415" s="154" t="s">
        <v>472</v>
      </c>
      <c r="G3415" s="154">
        <v>0.86350000000000005</v>
      </c>
      <c r="H3415" s="154" t="s">
        <v>472</v>
      </c>
      <c r="I3415" s="154">
        <v>2.1937000000000002</v>
      </c>
      <c r="J3415" s="154"/>
    </row>
    <row r="3416" spans="1:10">
      <c r="A3416" s="164">
        <v>30321</v>
      </c>
      <c r="B3416" s="154">
        <v>1.9135800000000001</v>
      </c>
      <c r="C3416" s="154">
        <v>3.1905000000000001</v>
      </c>
      <c r="D3416" s="154">
        <v>1.968</v>
      </c>
      <c r="E3416" s="154">
        <v>1.5994999999999999</v>
      </c>
      <c r="F3416" s="154" t="s">
        <v>472</v>
      </c>
      <c r="G3416" s="154">
        <v>0.85850000000000004</v>
      </c>
      <c r="H3416" s="154" t="s">
        <v>472</v>
      </c>
      <c r="I3416" s="154">
        <v>2.1820300000000001</v>
      </c>
      <c r="J3416" s="154"/>
    </row>
    <row r="3417" spans="1:10">
      <c r="A3417" s="164">
        <v>30322</v>
      </c>
      <c r="B3417" s="154">
        <v>1.9153</v>
      </c>
      <c r="C3417" s="154">
        <v>3.1524999999999999</v>
      </c>
      <c r="D3417" s="154">
        <v>1.9555</v>
      </c>
      <c r="E3417" s="154">
        <v>1.5905</v>
      </c>
      <c r="F3417" s="154" t="s">
        <v>472</v>
      </c>
      <c r="G3417" s="154">
        <v>0.85199999999999998</v>
      </c>
      <c r="H3417" s="154" t="s">
        <v>472</v>
      </c>
      <c r="I3417" s="154">
        <v>2.1742699999999999</v>
      </c>
      <c r="J3417" s="154"/>
    </row>
    <row r="3418" spans="1:10">
      <c r="A3418" s="164">
        <v>30323</v>
      </c>
      <c r="B3418" s="154">
        <v>1.90324</v>
      </c>
      <c r="C3418" s="154">
        <v>3.1305000000000001</v>
      </c>
      <c r="D3418" s="154">
        <v>1.9550000000000001</v>
      </c>
      <c r="E3418" s="154">
        <v>1.5885</v>
      </c>
      <c r="F3418" s="154" t="s">
        <v>472</v>
      </c>
      <c r="G3418" s="154">
        <v>0.84499999999999997</v>
      </c>
      <c r="H3418" s="154" t="s">
        <v>472</v>
      </c>
      <c r="I3418" s="154">
        <v>2.1594699999999998</v>
      </c>
      <c r="J3418" s="154"/>
    </row>
    <row r="3419" spans="1:10">
      <c r="A3419" s="164">
        <v>30326</v>
      </c>
      <c r="B3419" s="154">
        <v>1.8909899999999999</v>
      </c>
      <c r="C3419" s="154">
        <v>3.09</v>
      </c>
      <c r="D3419" s="154">
        <v>1.9279999999999999</v>
      </c>
      <c r="E3419" s="154">
        <v>1.573</v>
      </c>
      <c r="F3419" s="154" t="s">
        <v>472</v>
      </c>
      <c r="G3419" s="154">
        <v>0.84750000000000003</v>
      </c>
      <c r="H3419" s="154" t="s">
        <v>472</v>
      </c>
      <c r="I3419" s="154">
        <v>2.1368200000000002</v>
      </c>
      <c r="J3419" s="154"/>
    </row>
    <row r="3420" spans="1:10">
      <c r="A3420" s="164">
        <v>30327</v>
      </c>
      <c r="B3420" s="154">
        <v>1.87744</v>
      </c>
      <c r="C3420" s="154">
        <v>3.0350000000000001</v>
      </c>
      <c r="D3420" s="154">
        <v>1.9184999999999999</v>
      </c>
      <c r="E3420" s="154">
        <v>1.5665</v>
      </c>
      <c r="F3420" s="154" t="s">
        <v>472</v>
      </c>
      <c r="G3420" s="154">
        <v>0.84250000000000003</v>
      </c>
      <c r="H3420" s="154" t="s">
        <v>472</v>
      </c>
      <c r="I3420" s="154">
        <v>2.1293700000000002</v>
      </c>
      <c r="J3420" s="154"/>
    </row>
    <row r="3421" spans="1:10">
      <c r="A3421" s="164">
        <v>30328</v>
      </c>
      <c r="B3421" s="154">
        <v>1.88442</v>
      </c>
      <c r="C3421" s="154">
        <v>3.0539999999999998</v>
      </c>
      <c r="D3421" s="154">
        <v>1.9325000000000001</v>
      </c>
      <c r="E3421" s="154">
        <v>1.5805</v>
      </c>
      <c r="F3421" s="154" t="s">
        <v>472</v>
      </c>
      <c r="G3421" s="154">
        <v>0.84050000000000002</v>
      </c>
      <c r="H3421" s="154" t="s">
        <v>472</v>
      </c>
      <c r="I3421" s="154">
        <v>2.1379299999999999</v>
      </c>
      <c r="J3421" s="154"/>
    </row>
    <row r="3422" spans="1:10">
      <c r="A3422" s="164">
        <v>30329</v>
      </c>
      <c r="B3422" s="154">
        <v>1.87679</v>
      </c>
      <c r="C3422" s="154">
        <v>3.024</v>
      </c>
      <c r="D3422" s="154">
        <v>1.9195</v>
      </c>
      <c r="E3422" s="154">
        <v>1.5714999999999999</v>
      </c>
      <c r="F3422" s="154" t="s">
        <v>472</v>
      </c>
      <c r="G3422" s="154">
        <v>0.83950000000000002</v>
      </c>
      <c r="H3422" s="154" t="s">
        <v>472</v>
      </c>
      <c r="I3422" s="154">
        <v>2.1292800000000001</v>
      </c>
      <c r="J3422" s="154"/>
    </row>
    <row r="3423" spans="1:10">
      <c r="A3423" s="164">
        <v>30330</v>
      </c>
      <c r="B3423" s="154">
        <v>1.8863300000000001</v>
      </c>
      <c r="C3423" s="154">
        <v>3.0505</v>
      </c>
      <c r="D3423" s="154">
        <v>1.931</v>
      </c>
      <c r="E3423" s="154">
        <v>1.5794999999999999</v>
      </c>
      <c r="F3423" s="154" t="s">
        <v>472</v>
      </c>
      <c r="G3423" s="154">
        <v>0.84</v>
      </c>
      <c r="H3423" s="154" t="s">
        <v>472</v>
      </c>
      <c r="I3423" s="154">
        <v>2.14107</v>
      </c>
      <c r="J3423" s="154"/>
    </row>
    <row r="3424" spans="1:10">
      <c r="A3424" s="164">
        <v>30333</v>
      </c>
      <c r="B3424" s="154">
        <v>1.8860700000000001</v>
      </c>
      <c r="C3424" s="154">
        <v>3.073</v>
      </c>
      <c r="D3424" s="154">
        <v>1.9370000000000001</v>
      </c>
      <c r="E3424" s="154">
        <v>1.5840000000000001</v>
      </c>
      <c r="F3424" s="154" t="s">
        <v>472</v>
      </c>
      <c r="G3424" s="154">
        <v>0.84150000000000003</v>
      </c>
      <c r="H3424" s="154" t="s">
        <v>472</v>
      </c>
      <c r="I3424" s="154">
        <v>2.1432099999999998</v>
      </c>
      <c r="J3424" s="154"/>
    </row>
    <row r="3425" spans="1:10">
      <c r="A3425" s="164">
        <v>30334</v>
      </c>
      <c r="B3425" s="154">
        <v>1.8829799999999999</v>
      </c>
      <c r="C3425" s="154">
        <v>3.1</v>
      </c>
      <c r="D3425" s="154">
        <v>1.954</v>
      </c>
      <c r="E3425" s="154">
        <v>1.593</v>
      </c>
      <c r="F3425" s="154" t="s">
        <v>472</v>
      </c>
      <c r="G3425" s="154">
        <v>0.84350000000000003</v>
      </c>
      <c r="H3425" s="154" t="s">
        <v>472</v>
      </c>
      <c r="I3425" s="154">
        <v>2.1544300000000001</v>
      </c>
      <c r="J3425" s="154"/>
    </row>
    <row r="3426" spans="1:10">
      <c r="A3426" s="164">
        <v>30335</v>
      </c>
      <c r="B3426" s="154">
        <v>1.88557</v>
      </c>
      <c r="C3426" s="154">
        <v>3.1044999999999998</v>
      </c>
      <c r="D3426" s="154">
        <v>1.9790000000000001</v>
      </c>
      <c r="E3426" s="154">
        <v>1.613</v>
      </c>
      <c r="F3426" s="154" t="s">
        <v>472</v>
      </c>
      <c r="G3426" s="154">
        <v>0.83899999999999997</v>
      </c>
      <c r="H3426" s="154" t="s">
        <v>472</v>
      </c>
      <c r="I3426" s="154">
        <v>2.16553</v>
      </c>
      <c r="J3426" s="154"/>
    </row>
    <row r="3427" spans="1:10">
      <c r="A3427" s="164">
        <v>30336</v>
      </c>
      <c r="B3427" s="154">
        <v>1.8819599999999999</v>
      </c>
      <c r="C3427" s="154">
        <v>3.1019999999999999</v>
      </c>
      <c r="D3427" s="154">
        <v>1.9790000000000001</v>
      </c>
      <c r="E3427" s="154">
        <v>1.6145</v>
      </c>
      <c r="F3427" s="154" t="s">
        <v>472</v>
      </c>
      <c r="G3427" s="154">
        <v>0.84050000000000002</v>
      </c>
      <c r="H3427" s="154" t="s">
        <v>472</v>
      </c>
      <c r="I3427" s="154">
        <v>2.1615099999999998</v>
      </c>
      <c r="J3427" s="154"/>
    </row>
    <row r="3428" spans="1:10">
      <c r="A3428" s="164">
        <v>30337</v>
      </c>
      <c r="B3428" s="154">
        <v>1.88287</v>
      </c>
      <c r="C3428" s="154">
        <v>3.1154999999999999</v>
      </c>
      <c r="D3428" s="154">
        <v>1.9769999999999999</v>
      </c>
      <c r="E3428" s="154">
        <v>1.6114999999999999</v>
      </c>
      <c r="F3428" s="154" t="s">
        <v>472</v>
      </c>
      <c r="G3428" s="154">
        <v>0.84150000000000003</v>
      </c>
      <c r="H3428" s="154" t="s">
        <v>472</v>
      </c>
      <c r="I3428" s="154">
        <v>2.1706099999999999</v>
      </c>
      <c r="J3428" s="154"/>
    </row>
    <row r="3429" spans="1:10">
      <c r="A3429" s="164">
        <v>30340</v>
      </c>
      <c r="B3429" s="154" t="s">
        <v>472</v>
      </c>
      <c r="C3429" s="154">
        <v>3.1274999999999999</v>
      </c>
      <c r="D3429" s="154">
        <v>2.0211999999999999</v>
      </c>
      <c r="E3429" s="154">
        <v>1.6395</v>
      </c>
      <c r="F3429" s="154" t="s">
        <v>472</v>
      </c>
      <c r="G3429" s="154">
        <v>0.83750000000000002</v>
      </c>
      <c r="H3429" s="154" t="s">
        <v>472</v>
      </c>
      <c r="I3429" s="154">
        <v>2.1989900000000002</v>
      </c>
      <c r="J3429" s="154"/>
    </row>
    <row r="3430" spans="1:10">
      <c r="A3430" s="164">
        <v>30341</v>
      </c>
      <c r="B3430" s="154">
        <v>1.8864999999999998</v>
      </c>
      <c r="C3430" s="154">
        <v>3.0785</v>
      </c>
      <c r="D3430" s="154">
        <v>2.0105</v>
      </c>
      <c r="E3430" s="154">
        <v>1.6294999999999999</v>
      </c>
      <c r="F3430" s="154" t="s">
        <v>472</v>
      </c>
      <c r="G3430" s="154">
        <v>0.84350000000000003</v>
      </c>
      <c r="H3430" s="154" t="s">
        <v>472</v>
      </c>
      <c r="I3430" s="154">
        <v>2.1793100000000001</v>
      </c>
      <c r="J3430" s="154"/>
    </row>
    <row r="3431" spans="1:10">
      <c r="A3431" s="164">
        <v>30342</v>
      </c>
      <c r="B3431" s="154" t="s">
        <v>472</v>
      </c>
      <c r="C3431" s="154">
        <v>3.0554999999999999</v>
      </c>
      <c r="D3431" s="154">
        <v>1.9755</v>
      </c>
      <c r="E3431" s="154">
        <v>1.6005</v>
      </c>
      <c r="F3431" s="154" t="s">
        <v>472</v>
      </c>
      <c r="G3431" s="154">
        <v>0.84450000000000003</v>
      </c>
      <c r="H3431" s="154" t="s">
        <v>472</v>
      </c>
      <c r="I3431" s="154">
        <v>2.1677200000000001</v>
      </c>
      <c r="J3431" s="154"/>
    </row>
    <row r="3432" spans="1:10">
      <c r="A3432" s="164">
        <v>30343</v>
      </c>
      <c r="B3432" s="154">
        <v>1.8803100000000001</v>
      </c>
      <c r="C3432" s="154">
        <v>3.0659999999999998</v>
      </c>
      <c r="D3432" s="154">
        <v>1.9944999999999999</v>
      </c>
      <c r="E3432" s="154">
        <v>1.6114999999999999</v>
      </c>
      <c r="F3432" s="154" t="s">
        <v>472</v>
      </c>
      <c r="G3432" s="154">
        <v>0.84299999999999997</v>
      </c>
      <c r="H3432" s="154" t="s">
        <v>472</v>
      </c>
      <c r="I3432" s="154">
        <v>2.1745100000000002</v>
      </c>
      <c r="J3432" s="154"/>
    </row>
    <row r="3433" spans="1:10">
      <c r="A3433" s="164">
        <v>30344</v>
      </c>
      <c r="B3433" s="154">
        <v>1.8768099999999999</v>
      </c>
      <c r="C3433" s="154">
        <v>3.056</v>
      </c>
      <c r="D3433" s="154">
        <v>1.9925000000000002</v>
      </c>
      <c r="E3433" s="154">
        <v>1.6120000000000001</v>
      </c>
      <c r="F3433" s="154" t="s">
        <v>472</v>
      </c>
      <c r="G3433" s="154">
        <v>0.84</v>
      </c>
      <c r="H3433" s="154" t="s">
        <v>472</v>
      </c>
      <c r="I3433" s="154">
        <v>2.1714799999999999</v>
      </c>
      <c r="J3433" s="154"/>
    </row>
    <row r="3434" spans="1:10">
      <c r="A3434" s="164">
        <v>30347</v>
      </c>
      <c r="B3434" s="154">
        <v>1.87514</v>
      </c>
      <c r="C3434" s="154">
        <v>3.0720000000000001</v>
      </c>
      <c r="D3434" s="154">
        <v>2.0019999999999998</v>
      </c>
      <c r="E3434" s="154">
        <v>1.619</v>
      </c>
      <c r="F3434" s="154" t="s">
        <v>472</v>
      </c>
      <c r="G3434" s="154">
        <v>0.84</v>
      </c>
      <c r="H3434" s="154" t="s">
        <v>472</v>
      </c>
      <c r="I3434" s="154">
        <v>2.1720299999999999</v>
      </c>
      <c r="J3434" s="154"/>
    </row>
    <row r="3435" spans="1:10">
      <c r="A3435" s="164">
        <v>30348</v>
      </c>
      <c r="B3435" s="154">
        <v>1.87836</v>
      </c>
      <c r="C3435" s="154">
        <v>3.0750000000000002</v>
      </c>
      <c r="D3435" s="154">
        <v>2.0225</v>
      </c>
      <c r="E3435" s="154">
        <v>1.6339999999999999</v>
      </c>
      <c r="F3435" s="154" t="s">
        <v>472</v>
      </c>
      <c r="G3435" s="154">
        <v>0.84</v>
      </c>
      <c r="H3435" s="154" t="s">
        <v>472</v>
      </c>
      <c r="I3435" s="154">
        <v>2.18201</v>
      </c>
      <c r="J3435" s="154"/>
    </row>
    <row r="3436" spans="1:10">
      <c r="A3436" s="164">
        <v>30349</v>
      </c>
      <c r="B3436" s="154">
        <v>1.88445</v>
      </c>
      <c r="C3436" s="154">
        <v>3.0954999999999999</v>
      </c>
      <c r="D3436" s="154">
        <v>2.0345</v>
      </c>
      <c r="E3436" s="154">
        <v>1.6444999999999999</v>
      </c>
      <c r="F3436" s="154" t="s">
        <v>472</v>
      </c>
      <c r="G3436" s="154">
        <v>0.84550000000000003</v>
      </c>
      <c r="H3436" s="154" t="s">
        <v>472</v>
      </c>
      <c r="I3436" s="154">
        <v>2.1984300000000001</v>
      </c>
      <c r="J3436" s="154"/>
    </row>
    <row r="3437" spans="1:10">
      <c r="A3437" s="164">
        <v>30350</v>
      </c>
      <c r="B3437" s="154">
        <v>1.8777699999999999</v>
      </c>
      <c r="C3437" s="154">
        <v>3.0739999999999998</v>
      </c>
      <c r="D3437" s="154">
        <v>2.0190000000000001</v>
      </c>
      <c r="E3437" s="154">
        <v>1.6360000000000001</v>
      </c>
      <c r="F3437" s="154" t="s">
        <v>472</v>
      </c>
      <c r="G3437" s="154">
        <v>0.84450000000000003</v>
      </c>
      <c r="H3437" s="154" t="s">
        <v>472</v>
      </c>
      <c r="I3437" s="154">
        <v>2.1844000000000001</v>
      </c>
      <c r="J3437" s="154"/>
    </row>
    <row r="3438" spans="1:10">
      <c r="A3438" s="164">
        <v>30351</v>
      </c>
      <c r="B3438" s="154">
        <v>1.88453</v>
      </c>
      <c r="C3438" s="154">
        <v>3.0914999999999999</v>
      </c>
      <c r="D3438" s="154">
        <v>2.0314999999999999</v>
      </c>
      <c r="E3438" s="154">
        <v>1.6515</v>
      </c>
      <c r="F3438" s="154" t="s">
        <v>472</v>
      </c>
      <c r="G3438" s="154">
        <v>0.84550000000000003</v>
      </c>
      <c r="H3438" s="154" t="s">
        <v>472</v>
      </c>
      <c r="I3438" s="154">
        <v>2.1953800000000001</v>
      </c>
      <c r="J3438" s="154"/>
    </row>
    <row r="3439" spans="1:10">
      <c r="A3439" s="164">
        <v>30354</v>
      </c>
      <c r="B3439" s="154">
        <v>1.89453</v>
      </c>
      <c r="C3439" s="154">
        <v>3.0924999999999998</v>
      </c>
      <c r="D3439" s="154">
        <v>2.0379999999999998</v>
      </c>
      <c r="E3439" s="154">
        <v>1.6600000000000001</v>
      </c>
      <c r="F3439" s="154" t="s">
        <v>472</v>
      </c>
      <c r="G3439" s="154">
        <v>0.84799999999999998</v>
      </c>
      <c r="H3439" s="154" t="s">
        <v>472</v>
      </c>
      <c r="I3439" s="154">
        <v>2.2056499999999999</v>
      </c>
      <c r="J3439" s="154"/>
    </row>
    <row r="3440" spans="1:10">
      <c r="A3440" s="164">
        <v>30355</v>
      </c>
      <c r="B3440" s="154">
        <v>1.8974199999999999</v>
      </c>
      <c r="C3440" s="154">
        <v>3.0935000000000001</v>
      </c>
      <c r="D3440" s="154">
        <v>2.0179999999999998</v>
      </c>
      <c r="E3440" s="154">
        <v>1.6480000000000001</v>
      </c>
      <c r="F3440" s="154" t="s">
        <v>472</v>
      </c>
      <c r="G3440" s="154">
        <v>0.84899999999999998</v>
      </c>
      <c r="H3440" s="154" t="s">
        <v>472</v>
      </c>
      <c r="I3440" s="154">
        <v>2.1908799999999999</v>
      </c>
      <c r="J3440" s="154"/>
    </row>
    <row r="3441" spans="1:10">
      <c r="A3441" s="164">
        <v>30356</v>
      </c>
      <c r="B3441" s="154" t="s">
        <v>472</v>
      </c>
      <c r="C3441" s="154">
        <v>3.0994999999999999</v>
      </c>
      <c r="D3441" s="154">
        <v>2.0110000000000001</v>
      </c>
      <c r="E3441" s="154">
        <v>1.6415</v>
      </c>
      <c r="F3441" s="154" t="s">
        <v>472</v>
      </c>
      <c r="G3441" s="154">
        <v>0.84850000000000003</v>
      </c>
      <c r="H3441" s="154" t="s">
        <v>472</v>
      </c>
      <c r="I3441" s="154">
        <v>2.1909700000000001</v>
      </c>
      <c r="J3441" s="154"/>
    </row>
    <row r="3442" spans="1:10">
      <c r="A3442" s="164">
        <v>30357</v>
      </c>
      <c r="B3442" s="154">
        <v>1.9178600000000001</v>
      </c>
      <c r="C3442" s="154">
        <v>3.1110000000000002</v>
      </c>
      <c r="D3442" s="154">
        <v>2.0099999999999998</v>
      </c>
      <c r="E3442" s="154">
        <v>1.6404999999999998</v>
      </c>
      <c r="F3442" s="154" t="s">
        <v>472</v>
      </c>
      <c r="G3442" s="154">
        <v>0.85350000000000004</v>
      </c>
      <c r="H3442" s="154" t="s">
        <v>472</v>
      </c>
      <c r="I3442" s="154">
        <v>2.2040899999999999</v>
      </c>
      <c r="J3442" s="154"/>
    </row>
    <row r="3443" spans="1:10">
      <c r="A3443" s="164">
        <v>30358</v>
      </c>
      <c r="B3443" s="154">
        <v>1.90663</v>
      </c>
      <c r="C3443" s="154">
        <v>3.0939999999999999</v>
      </c>
      <c r="D3443" s="154">
        <v>2</v>
      </c>
      <c r="E3443" s="154">
        <v>1.6324999999999998</v>
      </c>
      <c r="F3443" s="154" t="s">
        <v>472</v>
      </c>
      <c r="G3443" s="154">
        <v>0.85099999999999998</v>
      </c>
      <c r="H3443" s="154" t="s">
        <v>472</v>
      </c>
      <c r="I3443" s="154">
        <v>2.1902499999999998</v>
      </c>
      <c r="J3443" s="154"/>
    </row>
    <row r="3444" spans="1:10">
      <c r="A3444" s="164">
        <v>30361</v>
      </c>
      <c r="B3444" s="154" t="s">
        <v>472</v>
      </c>
      <c r="C3444" s="154">
        <v>3.097</v>
      </c>
      <c r="D3444" s="154">
        <v>2.0175000000000001</v>
      </c>
      <c r="E3444" s="154">
        <v>1.6459999999999999</v>
      </c>
      <c r="F3444" s="154" t="s">
        <v>472</v>
      </c>
      <c r="G3444" s="154">
        <v>0.85450000000000004</v>
      </c>
      <c r="H3444" s="154" t="s">
        <v>472</v>
      </c>
      <c r="I3444" s="154">
        <v>2.2008700000000001</v>
      </c>
      <c r="J3444" s="154"/>
    </row>
    <row r="3445" spans="1:10">
      <c r="A3445" s="164">
        <v>30362</v>
      </c>
      <c r="B3445" s="154">
        <v>1.8999600000000001</v>
      </c>
      <c r="C3445" s="154">
        <v>3.0724999999999998</v>
      </c>
      <c r="D3445" s="154">
        <v>1.9855</v>
      </c>
      <c r="E3445" s="154">
        <v>1.625</v>
      </c>
      <c r="F3445" s="154" t="s">
        <v>472</v>
      </c>
      <c r="G3445" s="154">
        <v>0.85150000000000003</v>
      </c>
      <c r="H3445" s="154" t="s">
        <v>472</v>
      </c>
      <c r="I3445" s="154">
        <v>2.17875</v>
      </c>
      <c r="J3445" s="154"/>
    </row>
    <row r="3446" spans="1:10">
      <c r="A3446" s="164">
        <v>30363</v>
      </c>
      <c r="B3446" s="154" t="s">
        <v>472</v>
      </c>
      <c r="C3446" s="154">
        <v>3.0785</v>
      </c>
      <c r="D3446" s="154">
        <v>1.9944999999999999</v>
      </c>
      <c r="E3446" s="154">
        <v>1.6274999999999999</v>
      </c>
      <c r="F3446" s="154" t="s">
        <v>472</v>
      </c>
      <c r="G3446" s="154">
        <v>0.85250000000000004</v>
      </c>
      <c r="H3446" s="154" t="s">
        <v>472</v>
      </c>
      <c r="I3446" s="154">
        <v>2.1836000000000002</v>
      </c>
      <c r="J3446" s="154"/>
    </row>
    <row r="3447" spans="1:10">
      <c r="A3447" s="164">
        <v>30364</v>
      </c>
      <c r="B3447" s="154">
        <v>1.90028</v>
      </c>
      <c r="C3447" s="154">
        <v>3.0720000000000001</v>
      </c>
      <c r="D3447" s="154">
        <v>1.9845000000000002</v>
      </c>
      <c r="E3447" s="154">
        <v>1.6225000000000001</v>
      </c>
      <c r="F3447" s="154" t="s">
        <v>472</v>
      </c>
      <c r="G3447" s="154">
        <v>0.85399999999999998</v>
      </c>
      <c r="H3447" s="154" t="s">
        <v>472</v>
      </c>
      <c r="I3447" s="154">
        <v>2.1779799999999998</v>
      </c>
      <c r="J3447" s="154"/>
    </row>
    <row r="3448" spans="1:10">
      <c r="A3448" s="164">
        <v>30365</v>
      </c>
      <c r="B3448" s="154">
        <v>1.9029199999999999</v>
      </c>
      <c r="C3448" s="154">
        <v>3.0779999999999998</v>
      </c>
      <c r="D3448" s="154">
        <v>1.9990000000000001</v>
      </c>
      <c r="E3448" s="154">
        <v>1.6315</v>
      </c>
      <c r="F3448" s="154" t="s">
        <v>472</v>
      </c>
      <c r="G3448" s="154">
        <v>0.85150000000000003</v>
      </c>
      <c r="H3448" s="154" t="s">
        <v>472</v>
      </c>
      <c r="I3448" s="154">
        <v>2.1878600000000001</v>
      </c>
      <c r="J3448" s="154"/>
    </row>
    <row r="3449" spans="1:10">
      <c r="A3449" s="164">
        <v>30368</v>
      </c>
      <c r="B3449" s="154">
        <v>1.9037999999999999</v>
      </c>
      <c r="C3449" s="154">
        <v>3.0630000000000002</v>
      </c>
      <c r="D3449" s="154">
        <v>1.9910000000000001</v>
      </c>
      <c r="E3449" s="154">
        <v>1.627</v>
      </c>
      <c r="F3449" s="154" t="s">
        <v>472</v>
      </c>
      <c r="G3449" s="154">
        <v>0.85650000000000004</v>
      </c>
      <c r="H3449" s="154" t="s">
        <v>472</v>
      </c>
      <c r="I3449" s="154">
        <v>2.1857000000000002</v>
      </c>
      <c r="J3449" s="154"/>
    </row>
    <row r="3450" spans="1:10">
      <c r="A3450" s="164">
        <v>30369</v>
      </c>
      <c r="B3450" s="154" t="s">
        <v>472</v>
      </c>
      <c r="C3450" s="154">
        <v>3.06</v>
      </c>
      <c r="D3450" s="154">
        <v>1.9995000000000001</v>
      </c>
      <c r="E3450" s="154">
        <v>1.6335</v>
      </c>
      <c r="F3450" s="154" t="s">
        <v>472</v>
      </c>
      <c r="G3450" s="154">
        <v>0.85750000000000004</v>
      </c>
      <c r="H3450" s="154" t="s">
        <v>472</v>
      </c>
      <c r="I3450" s="154">
        <v>2.18852</v>
      </c>
      <c r="J3450" s="154"/>
    </row>
    <row r="3451" spans="1:10">
      <c r="A3451" s="164">
        <v>30370</v>
      </c>
      <c r="B3451" s="154" t="s">
        <v>472</v>
      </c>
      <c r="C3451" s="154">
        <v>3.0859999999999999</v>
      </c>
      <c r="D3451" s="154">
        <v>2.0329999999999999</v>
      </c>
      <c r="E3451" s="154">
        <v>1.6520000000000001</v>
      </c>
      <c r="F3451" s="154" t="s">
        <v>472</v>
      </c>
      <c r="G3451" s="154">
        <v>0.86399999999999999</v>
      </c>
      <c r="H3451" s="154" t="s">
        <v>472</v>
      </c>
      <c r="I3451" s="154">
        <v>2.2178399999999998</v>
      </c>
      <c r="J3451" s="154"/>
    </row>
    <row r="3452" spans="1:10">
      <c r="A3452" s="164">
        <v>30371</v>
      </c>
      <c r="B3452" s="154">
        <v>1.9291100000000001</v>
      </c>
      <c r="C3452" s="154">
        <v>3.089</v>
      </c>
      <c r="D3452" s="154">
        <v>2.0305</v>
      </c>
      <c r="E3452" s="154">
        <v>1.6524999999999999</v>
      </c>
      <c r="F3452" s="154" t="s">
        <v>472</v>
      </c>
      <c r="G3452" s="154">
        <v>0.86350000000000005</v>
      </c>
      <c r="H3452" s="154" t="s">
        <v>472</v>
      </c>
      <c r="I3452" s="154">
        <v>2.2205900000000001</v>
      </c>
      <c r="J3452" s="154"/>
    </row>
    <row r="3453" spans="1:10">
      <c r="A3453" s="164">
        <v>30372</v>
      </c>
      <c r="B3453" s="154" t="s">
        <v>472</v>
      </c>
      <c r="C3453" s="154">
        <v>3.0960000000000001</v>
      </c>
      <c r="D3453" s="154">
        <v>2.028</v>
      </c>
      <c r="E3453" s="154">
        <v>1.6505000000000001</v>
      </c>
      <c r="F3453" s="154" t="s">
        <v>472</v>
      </c>
      <c r="G3453" s="154">
        <v>0.86299999999999999</v>
      </c>
      <c r="H3453" s="154" t="s">
        <v>472</v>
      </c>
      <c r="I3453" s="154">
        <v>2.21576</v>
      </c>
      <c r="J3453" s="154"/>
    </row>
    <row r="3454" spans="1:10">
      <c r="A3454" s="164">
        <v>30375</v>
      </c>
      <c r="B3454" s="154">
        <v>1.93126</v>
      </c>
      <c r="C3454" s="154">
        <v>3.1114999999999999</v>
      </c>
      <c r="D3454" s="154">
        <v>2.0411999999999999</v>
      </c>
      <c r="E3454" s="154">
        <v>1.6640000000000001</v>
      </c>
      <c r="F3454" s="154" t="s">
        <v>472</v>
      </c>
      <c r="G3454" s="154">
        <v>0.86499999999999999</v>
      </c>
      <c r="H3454" s="154" t="s">
        <v>472</v>
      </c>
      <c r="I3454" s="154">
        <v>2.2280799999999998</v>
      </c>
      <c r="J3454" s="154"/>
    </row>
    <row r="3455" spans="1:10">
      <c r="A3455" s="164">
        <v>30376</v>
      </c>
      <c r="B3455" s="154">
        <v>1.9303900000000001</v>
      </c>
      <c r="C3455" s="154">
        <v>3.1160000000000001</v>
      </c>
      <c r="D3455" s="154">
        <v>2.0649999999999999</v>
      </c>
      <c r="E3455" s="154">
        <v>1.6785000000000001</v>
      </c>
      <c r="F3455" s="154" t="s">
        <v>472</v>
      </c>
      <c r="G3455" s="154">
        <v>0.86450000000000005</v>
      </c>
      <c r="H3455" s="154" t="s">
        <v>472</v>
      </c>
      <c r="I3455" s="154">
        <v>2.2364199999999999</v>
      </c>
      <c r="J3455" s="154"/>
    </row>
    <row r="3456" spans="1:10">
      <c r="A3456" s="164">
        <v>30377</v>
      </c>
      <c r="B3456" s="154">
        <v>1.9284699999999999</v>
      </c>
      <c r="C3456" s="154">
        <v>3.0865</v>
      </c>
      <c r="D3456" s="154">
        <v>2.0529999999999999</v>
      </c>
      <c r="E3456" s="154">
        <v>1.6720000000000002</v>
      </c>
      <c r="F3456" s="154" t="s">
        <v>472</v>
      </c>
      <c r="G3456" s="154">
        <v>0.86199999999999999</v>
      </c>
      <c r="H3456" s="154" t="s">
        <v>472</v>
      </c>
      <c r="I3456" s="154">
        <v>2.2282500000000001</v>
      </c>
      <c r="J3456" s="154"/>
    </row>
    <row r="3457" spans="1:10">
      <c r="A3457" s="164">
        <v>30378</v>
      </c>
      <c r="B3457" s="154">
        <v>1.93645</v>
      </c>
      <c r="C3457" s="154">
        <v>3.0920000000000001</v>
      </c>
      <c r="D3457" s="154">
        <v>2.0470000000000002</v>
      </c>
      <c r="E3457" s="154">
        <v>1.673</v>
      </c>
      <c r="F3457" s="154" t="s">
        <v>472</v>
      </c>
      <c r="G3457" s="154">
        <v>0.86599999999999999</v>
      </c>
      <c r="H3457" s="154" t="s">
        <v>472</v>
      </c>
      <c r="I3457" s="154">
        <v>2.2336499999999999</v>
      </c>
      <c r="J3457" s="154"/>
    </row>
    <row r="3458" spans="1:10">
      <c r="A3458" s="164">
        <v>30379</v>
      </c>
      <c r="B3458" s="154" t="s">
        <v>472</v>
      </c>
      <c r="C3458" s="154">
        <v>3.1004999999999998</v>
      </c>
      <c r="D3458" s="154">
        <v>2.048</v>
      </c>
      <c r="E3458" s="154">
        <v>1.6755</v>
      </c>
      <c r="F3458" s="154" t="s">
        <v>472</v>
      </c>
      <c r="G3458" s="154">
        <v>0.86650000000000005</v>
      </c>
      <c r="H3458" s="154" t="s">
        <v>472</v>
      </c>
      <c r="I3458" s="154">
        <v>2.2334999999999998</v>
      </c>
      <c r="J3458" s="154"/>
    </row>
    <row r="3459" spans="1:10">
      <c r="A3459" s="164">
        <v>30382</v>
      </c>
      <c r="B3459" s="154" t="s">
        <v>472</v>
      </c>
      <c r="C3459" s="154">
        <v>3.085</v>
      </c>
      <c r="D3459" s="154">
        <v>2.0365000000000002</v>
      </c>
      <c r="E3459" s="154">
        <v>1.6659999999999999</v>
      </c>
      <c r="F3459" s="154" t="s">
        <v>472</v>
      </c>
      <c r="G3459" s="154">
        <v>0.86499999999999999</v>
      </c>
      <c r="H3459" s="154" t="s">
        <v>472</v>
      </c>
      <c r="I3459" s="154">
        <v>2.2242799999999998</v>
      </c>
      <c r="J3459" s="154"/>
    </row>
    <row r="3460" spans="1:10">
      <c r="A3460" s="164">
        <v>30383</v>
      </c>
      <c r="B3460" s="154">
        <v>1.94513</v>
      </c>
      <c r="C3460" s="154">
        <v>3.0819999999999999</v>
      </c>
      <c r="D3460" s="154">
        <v>2.0430000000000001</v>
      </c>
      <c r="E3460" s="154">
        <v>1.669</v>
      </c>
      <c r="F3460" s="154" t="s">
        <v>472</v>
      </c>
      <c r="G3460" s="154">
        <v>0.86250000000000004</v>
      </c>
      <c r="H3460" s="154" t="s">
        <v>472</v>
      </c>
      <c r="I3460" s="154">
        <v>2.2347999999999999</v>
      </c>
      <c r="J3460" s="154"/>
    </row>
    <row r="3461" spans="1:10">
      <c r="A3461" s="164">
        <v>30384</v>
      </c>
      <c r="B3461" s="154">
        <v>1.9431400000000001</v>
      </c>
      <c r="C3461" s="154">
        <v>3.0865</v>
      </c>
      <c r="D3461" s="154">
        <v>2.0569999999999999</v>
      </c>
      <c r="E3461" s="154">
        <v>1.677</v>
      </c>
      <c r="F3461" s="154" t="s">
        <v>472</v>
      </c>
      <c r="G3461" s="154">
        <v>0.86350000000000005</v>
      </c>
      <c r="H3461" s="154" t="s">
        <v>472</v>
      </c>
      <c r="I3461" s="154">
        <v>2.2410999999999999</v>
      </c>
      <c r="J3461" s="154"/>
    </row>
    <row r="3462" spans="1:10">
      <c r="A3462" s="164">
        <v>30385</v>
      </c>
      <c r="B3462" s="154">
        <v>1.9417</v>
      </c>
      <c r="C3462" s="154">
        <v>3.1030000000000002</v>
      </c>
      <c r="D3462" s="154">
        <v>2.0550000000000002</v>
      </c>
      <c r="E3462" s="154">
        <v>1.6764999999999999</v>
      </c>
      <c r="F3462" s="154" t="s">
        <v>472</v>
      </c>
      <c r="G3462" s="154">
        <v>0.86499999999999999</v>
      </c>
      <c r="H3462" s="154" t="s">
        <v>472</v>
      </c>
      <c r="I3462" s="154">
        <v>2.2381000000000002</v>
      </c>
      <c r="J3462" s="154"/>
    </row>
    <row r="3463" spans="1:10">
      <c r="A3463" s="164">
        <v>30386</v>
      </c>
      <c r="B3463" s="154">
        <v>1.94164</v>
      </c>
      <c r="C3463" s="154">
        <v>3.0945</v>
      </c>
      <c r="D3463" s="154">
        <v>2.0525000000000002</v>
      </c>
      <c r="E3463" s="154">
        <v>1.6760000000000002</v>
      </c>
      <c r="F3463" s="154" t="s">
        <v>472</v>
      </c>
      <c r="G3463" s="154">
        <v>0.86350000000000005</v>
      </c>
      <c r="H3463" s="154" t="s">
        <v>472</v>
      </c>
      <c r="I3463" s="154">
        <v>2.2363</v>
      </c>
      <c r="J3463" s="154"/>
    </row>
    <row r="3464" spans="1:10">
      <c r="A3464" s="164">
        <v>30389</v>
      </c>
      <c r="B3464" s="154">
        <v>1.96408</v>
      </c>
      <c r="C3464" s="154">
        <v>3.1065</v>
      </c>
      <c r="D3464" s="154">
        <v>2.0659999999999998</v>
      </c>
      <c r="E3464" s="154">
        <v>1.6844999999999999</v>
      </c>
      <c r="F3464" s="154" t="s">
        <v>472</v>
      </c>
      <c r="G3464" s="154">
        <v>0.86850000000000005</v>
      </c>
      <c r="H3464" s="154" t="s">
        <v>472</v>
      </c>
      <c r="I3464" s="154">
        <v>2.2534299999999998</v>
      </c>
      <c r="J3464" s="154"/>
    </row>
    <row r="3465" spans="1:10">
      <c r="A3465" s="164">
        <v>30390</v>
      </c>
      <c r="B3465" s="154">
        <v>1.95763</v>
      </c>
      <c r="C3465" s="154">
        <v>3.1080000000000001</v>
      </c>
      <c r="D3465" s="154">
        <v>2.0470000000000002</v>
      </c>
      <c r="E3465" s="154">
        <v>1.6735</v>
      </c>
      <c r="F3465" s="154" t="s">
        <v>472</v>
      </c>
      <c r="G3465" s="154">
        <v>0.86550000000000005</v>
      </c>
      <c r="H3465" s="154" t="s">
        <v>472</v>
      </c>
      <c r="I3465" s="154">
        <v>2.2377099999999999</v>
      </c>
      <c r="J3465" s="154"/>
    </row>
    <row r="3466" spans="1:10">
      <c r="A3466" s="164">
        <v>30391</v>
      </c>
      <c r="B3466" s="154">
        <v>1.9506000000000001</v>
      </c>
      <c r="C3466" s="154">
        <v>3.0950000000000002</v>
      </c>
      <c r="D3466" s="154">
        <v>2.0499999999999998</v>
      </c>
      <c r="E3466" s="154">
        <v>1.675</v>
      </c>
      <c r="F3466" s="154" t="s">
        <v>472</v>
      </c>
      <c r="G3466" s="154">
        <v>0.86450000000000005</v>
      </c>
      <c r="H3466" s="154" t="s">
        <v>472</v>
      </c>
      <c r="I3466" s="154">
        <v>2.2421699999999998</v>
      </c>
      <c r="J3466" s="154"/>
    </row>
    <row r="3467" spans="1:10">
      <c r="A3467" s="164">
        <v>30392</v>
      </c>
      <c r="B3467" s="154" t="s">
        <v>472</v>
      </c>
      <c r="C3467" s="154">
        <v>3.0855000000000001</v>
      </c>
      <c r="D3467" s="154">
        <v>2.048</v>
      </c>
      <c r="E3467" s="154">
        <v>1.6760000000000002</v>
      </c>
      <c r="F3467" s="154" t="s">
        <v>472</v>
      </c>
      <c r="G3467" s="154">
        <v>0.86299999999999999</v>
      </c>
      <c r="H3467" s="154" t="s">
        <v>472</v>
      </c>
      <c r="I3467" s="154">
        <v>2.2386300000000001</v>
      </c>
      <c r="J3467" s="154"/>
    </row>
    <row r="3468" spans="1:10">
      <c r="A3468" s="164">
        <v>30393</v>
      </c>
      <c r="B3468" s="154" t="s">
        <v>472</v>
      </c>
      <c r="C3468" s="154">
        <v>3.0954999999999999</v>
      </c>
      <c r="D3468" s="154">
        <v>2.0619999999999998</v>
      </c>
      <c r="E3468" s="154">
        <v>1.6835</v>
      </c>
      <c r="F3468" s="154" t="s">
        <v>472</v>
      </c>
      <c r="G3468" s="154">
        <v>0.86450000000000005</v>
      </c>
      <c r="H3468" s="154" t="s">
        <v>472</v>
      </c>
      <c r="I3468" s="154">
        <v>2.2423500000000001</v>
      </c>
      <c r="J3468" s="154"/>
    </row>
    <row r="3469" spans="1:10">
      <c r="A3469" s="164">
        <v>30396</v>
      </c>
      <c r="B3469" s="154" t="s">
        <v>472</v>
      </c>
      <c r="C3469" s="154">
        <v>3.0659999999999998</v>
      </c>
      <c r="D3469" s="154">
        <v>2.069</v>
      </c>
      <c r="E3469" s="154">
        <v>1.6884999999999999</v>
      </c>
      <c r="F3469" s="154" t="s">
        <v>472</v>
      </c>
      <c r="G3469" s="154">
        <v>0.86</v>
      </c>
      <c r="H3469" s="154" t="s">
        <v>472</v>
      </c>
      <c r="I3469" s="154">
        <v>2.2369599999999998</v>
      </c>
      <c r="J3469" s="154"/>
    </row>
    <row r="3470" spans="1:10">
      <c r="A3470" s="164">
        <v>30397</v>
      </c>
      <c r="B3470" s="154" t="s">
        <v>472</v>
      </c>
      <c r="C3470" s="154">
        <v>3.0545</v>
      </c>
      <c r="D3470" s="154">
        <v>2.0724999999999998</v>
      </c>
      <c r="E3470" s="154">
        <v>1.6924999999999999</v>
      </c>
      <c r="F3470" s="154" t="s">
        <v>472</v>
      </c>
      <c r="G3470" s="154">
        <v>0.86250000000000004</v>
      </c>
      <c r="H3470" s="154" t="s">
        <v>472</v>
      </c>
      <c r="I3470" s="154">
        <v>2.23874</v>
      </c>
      <c r="J3470" s="154"/>
    </row>
    <row r="3471" spans="1:10">
      <c r="A3471" s="164">
        <v>30398</v>
      </c>
      <c r="B3471" s="154">
        <v>1.9226799999999999</v>
      </c>
      <c r="C3471" s="154">
        <v>3.0405000000000002</v>
      </c>
      <c r="D3471" s="154">
        <v>2.0720000000000001</v>
      </c>
      <c r="E3471" s="154">
        <v>1.6895</v>
      </c>
      <c r="F3471" s="154" t="s">
        <v>472</v>
      </c>
      <c r="G3471" s="154">
        <v>0.87050000000000005</v>
      </c>
      <c r="H3471" s="154" t="s">
        <v>472</v>
      </c>
      <c r="I3471" s="154">
        <v>2.23874</v>
      </c>
      <c r="J3471" s="154"/>
    </row>
    <row r="3472" spans="1:10">
      <c r="A3472" s="164">
        <v>30399</v>
      </c>
      <c r="B3472" s="154">
        <v>1.91937</v>
      </c>
      <c r="C3472" s="154">
        <v>3.0259999999999998</v>
      </c>
      <c r="D3472" s="154">
        <v>2.0750000000000002</v>
      </c>
      <c r="E3472" s="154">
        <v>1.6905000000000001</v>
      </c>
      <c r="F3472" s="154" t="s">
        <v>472</v>
      </c>
      <c r="G3472" s="154">
        <v>0.874</v>
      </c>
      <c r="H3472" s="154" t="s">
        <v>472</v>
      </c>
      <c r="I3472" s="154">
        <v>2.23481</v>
      </c>
      <c r="J3472" s="154"/>
    </row>
    <row r="3473" spans="1:10">
      <c r="A3473" s="164">
        <v>30400</v>
      </c>
      <c r="B3473" s="154">
        <v>1.91228</v>
      </c>
      <c r="C3473" s="154">
        <v>3.0070000000000001</v>
      </c>
      <c r="D3473" s="154">
        <v>2.0619999999999998</v>
      </c>
      <c r="E3473" s="154">
        <v>1.6795</v>
      </c>
      <c r="F3473" s="154" t="s">
        <v>472</v>
      </c>
      <c r="G3473" s="154">
        <v>0.86850000000000005</v>
      </c>
      <c r="H3473" s="154" t="s">
        <v>472</v>
      </c>
      <c r="I3473" s="154">
        <v>2.2289099999999999</v>
      </c>
      <c r="J3473" s="154"/>
    </row>
    <row r="3474" spans="1:10">
      <c r="A3474" s="164">
        <v>30403</v>
      </c>
      <c r="B3474" s="154">
        <v>1.9205100000000002</v>
      </c>
      <c r="C3474" s="154">
        <v>3.0285000000000002</v>
      </c>
      <c r="D3474" s="154">
        <v>2.0779999999999998</v>
      </c>
      <c r="E3474" s="154">
        <v>1.6924999999999999</v>
      </c>
      <c r="F3474" s="154" t="s">
        <v>472</v>
      </c>
      <c r="G3474" s="154">
        <v>0.86850000000000005</v>
      </c>
      <c r="H3474" s="154" t="s">
        <v>472</v>
      </c>
      <c r="I3474" s="154">
        <v>2.2460900000000001</v>
      </c>
      <c r="J3474" s="154"/>
    </row>
    <row r="3475" spans="1:10">
      <c r="A3475" s="164">
        <v>30404</v>
      </c>
      <c r="B3475" s="154">
        <v>1.91858</v>
      </c>
      <c r="C3475" s="154">
        <v>3.0329999999999999</v>
      </c>
      <c r="D3475" s="154">
        <v>2.0815000000000001</v>
      </c>
      <c r="E3475" s="154">
        <v>1.6905000000000001</v>
      </c>
      <c r="F3475" s="154" t="s">
        <v>472</v>
      </c>
      <c r="G3475" s="154">
        <v>0.87</v>
      </c>
      <c r="H3475" s="154" t="s">
        <v>472</v>
      </c>
      <c r="I3475" s="154">
        <v>2.2442099999999998</v>
      </c>
      <c r="J3475" s="154"/>
    </row>
    <row r="3476" spans="1:10">
      <c r="A3476" s="164">
        <v>30405</v>
      </c>
      <c r="B3476" s="154">
        <v>1.9190800000000001</v>
      </c>
      <c r="C3476" s="154">
        <v>3.028</v>
      </c>
      <c r="D3476" s="154">
        <v>2.0750000000000002</v>
      </c>
      <c r="E3476" s="154">
        <v>1.6884999999999999</v>
      </c>
      <c r="F3476" s="154" t="s">
        <v>472</v>
      </c>
      <c r="G3476" s="154">
        <v>0.86550000000000005</v>
      </c>
      <c r="H3476" s="154" t="s">
        <v>472</v>
      </c>
      <c r="I3476" s="154">
        <v>2.2385700000000002</v>
      </c>
      <c r="J3476" s="154"/>
    </row>
    <row r="3477" spans="1:10">
      <c r="A3477" s="164">
        <v>30406</v>
      </c>
      <c r="B3477" s="154">
        <v>1.9235199999999999</v>
      </c>
      <c r="C3477" s="154">
        <v>3.0680000000000001</v>
      </c>
      <c r="D3477" s="154">
        <v>2.0819999999999999</v>
      </c>
      <c r="E3477" s="154">
        <v>1.69</v>
      </c>
      <c r="F3477" s="154" t="s">
        <v>472</v>
      </c>
      <c r="G3477" s="154">
        <v>0.86950000000000005</v>
      </c>
      <c r="H3477" s="154" t="s">
        <v>472</v>
      </c>
      <c r="I3477" s="154">
        <v>2.2454700000000001</v>
      </c>
      <c r="J3477" s="154"/>
    </row>
    <row r="3478" spans="1:10">
      <c r="A3478" s="164">
        <v>30407</v>
      </c>
      <c r="B3478" s="154" t="s">
        <v>472</v>
      </c>
      <c r="C3478" s="154" t="s">
        <v>472</v>
      </c>
      <c r="D3478" s="154" t="s">
        <v>472</v>
      </c>
      <c r="E3478" s="154" t="s">
        <v>472</v>
      </c>
      <c r="F3478" s="154" t="s">
        <v>472</v>
      </c>
      <c r="G3478" s="154" t="s">
        <v>472</v>
      </c>
      <c r="H3478" s="154" t="s">
        <v>472</v>
      </c>
      <c r="I3478" s="154" t="s">
        <v>472</v>
      </c>
      <c r="J3478" s="154"/>
    </row>
    <row r="3479" spans="1:10">
      <c r="A3479" s="164">
        <v>30410</v>
      </c>
      <c r="B3479" s="154" t="s">
        <v>472</v>
      </c>
      <c r="C3479" s="154" t="s">
        <v>472</v>
      </c>
      <c r="D3479" s="154" t="s">
        <v>472</v>
      </c>
      <c r="E3479" s="154" t="s">
        <v>472</v>
      </c>
      <c r="F3479" s="154" t="s">
        <v>472</v>
      </c>
      <c r="G3479" s="154" t="s">
        <v>472</v>
      </c>
      <c r="H3479" s="154" t="s">
        <v>472</v>
      </c>
      <c r="I3479" s="154" t="s">
        <v>472</v>
      </c>
      <c r="J3479" s="154"/>
    </row>
    <row r="3480" spans="1:10">
      <c r="A3480" s="164">
        <v>30411</v>
      </c>
      <c r="B3480" s="154">
        <v>1.92167</v>
      </c>
      <c r="C3480" s="154">
        <v>3.0859999999999999</v>
      </c>
      <c r="D3480" s="154">
        <v>2.0659999999999998</v>
      </c>
      <c r="E3480" s="154">
        <v>1.6720000000000002</v>
      </c>
      <c r="F3480" s="154" t="s">
        <v>472</v>
      </c>
      <c r="G3480" s="154">
        <v>0.86750000000000005</v>
      </c>
      <c r="H3480" s="154" t="s">
        <v>472</v>
      </c>
      <c r="I3480" s="154">
        <v>2.2363400000000002</v>
      </c>
      <c r="J3480" s="154"/>
    </row>
    <row r="3481" spans="1:10">
      <c r="A3481" s="164">
        <v>30412</v>
      </c>
      <c r="B3481" s="154">
        <v>1.9093900000000001</v>
      </c>
      <c r="C3481" s="154">
        <v>3.0884999999999998</v>
      </c>
      <c r="D3481" s="154">
        <v>2.0470000000000002</v>
      </c>
      <c r="E3481" s="154">
        <v>1.6585000000000001</v>
      </c>
      <c r="F3481" s="154" t="s">
        <v>472</v>
      </c>
      <c r="G3481" s="154">
        <v>0.86250000000000004</v>
      </c>
      <c r="H3481" s="154" t="s">
        <v>472</v>
      </c>
      <c r="I3481" s="154">
        <v>2.2187299999999999</v>
      </c>
      <c r="J3481" s="154"/>
    </row>
    <row r="3482" spans="1:10">
      <c r="A3482" s="164">
        <v>30413</v>
      </c>
      <c r="B3482" s="154" t="s">
        <v>472</v>
      </c>
      <c r="C3482" s="154">
        <v>3.0954999999999999</v>
      </c>
      <c r="D3482" s="154">
        <v>2.0465</v>
      </c>
      <c r="E3482" s="154">
        <v>1.655</v>
      </c>
      <c r="F3482" s="154" t="s">
        <v>472</v>
      </c>
      <c r="G3482" s="154">
        <v>0.86199999999999999</v>
      </c>
      <c r="H3482" s="154" t="s">
        <v>472</v>
      </c>
      <c r="I3482" s="154">
        <v>2.2176800000000001</v>
      </c>
      <c r="J3482" s="154"/>
    </row>
    <row r="3483" spans="1:10">
      <c r="A3483" s="164">
        <v>30414</v>
      </c>
      <c r="B3483" s="154">
        <v>1.9084099999999999</v>
      </c>
      <c r="C3483" s="154">
        <v>3.0924999999999998</v>
      </c>
      <c r="D3483" s="154">
        <v>2.0505</v>
      </c>
      <c r="E3483" s="154">
        <v>1.6600000000000001</v>
      </c>
      <c r="F3483" s="154" t="s">
        <v>472</v>
      </c>
      <c r="G3483" s="154">
        <v>0.85850000000000004</v>
      </c>
      <c r="H3483" s="154" t="s">
        <v>472</v>
      </c>
      <c r="I3483" s="154">
        <v>2.2252100000000001</v>
      </c>
      <c r="J3483" s="154"/>
    </row>
    <row r="3484" spans="1:10">
      <c r="A3484" s="164">
        <v>30417</v>
      </c>
      <c r="B3484" s="154">
        <v>1.9062600000000001</v>
      </c>
      <c r="C3484" s="154">
        <v>3.12</v>
      </c>
      <c r="D3484" s="154">
        <v>2.0470000000000002</v>
      </c>
      <c r="E3484" s="154">
        <v>1.659</v>
      </c>
      <c r="F3484" s="154" t="s">
        <v>472</v>
      </c>
      <c r="G3484" s="154">
        <v>0.85899999999999999</v>
      </c>
      <c r="H3484" s="154" t="s">
        <v>472</v>
      </c>
      <c r="I3484" s="154">
        <v>2.2192400000000001</v>
      </c>
      <c r="J3484" s="154"/>
    </row>
    <row r="3485" spans="1:10">
      <c r="A3485" s="164">
        <v>30418</v>
      </c>
      <c r="B3485" s="154" t="s">
        <v>472</v>
      </c>
      <c r="C3485" s="154">
        <v>3.133</v>
      </c>
      <c r="D3485" s="154">
        <v>2.0419999999999998</v>
      </c>
      <c r="E3485" s="154">
        <v>1.6585000000000001</v>
      </c>
      <c r="F3485" s="154" t="s">
        <v>472</v>
      </c>
      <c r="G3485" s="154">
        <v>0.85950000000000004</v>
      </c>
      <c r="H3485" s="154" t="s">
        <v>472</v>
      </c>
      <c r="I3485" s="154">
        <v>2.21489</v>
      </c>
      <c r="J3485" s="154"/>
    </row>
    <row r="3486" spans="1:10">
      <c r="A3486" s="164">
        <v>30419</v>
      </c>
      <c r="B3486" s="154">
        <v>1.90246</v>
      </c>
      <c r="C3486" s="154">
        <v>3.1515</v>
      </c>
      <c r="D3486" s="154">
        <v>2.044</v>
      </c>
      <c r="E3486" s="154">
        <v>1.6585000000000001</v>
      </c>
      <c r="F3486" s="154" t="s">
        <v>472</v>
      </c>
      <c r="G3486" s="154">
        <v>0.86</v>
      </c>
      <c r="H3486" s="154" t="s">
        <v>472</v>
      </c>
      <c r="I3486" s="154">
        <v>2.2201499999999998</v>
      </c>
      <c r="J3486" s="154"/>
    </row>
    <row r="3487" spans="1:10">
      <c r="A3487" s="164">
        <v>30420</v>
      </c>
      <c r="B3487" s="154" t="s">
        <v>472</v>
      </c>
      <c r="C3487" s="154">
        <v>3.1509999999999998</v>
      </c>
      <c r="D3487" s="154">
        <v>2.0565000000000002</v>
      </c>
      <c r="E3487" s="154">
        <v>1.6659999999999999</v>
      </c>
      <c r="F3487" s="154" t="s">
        <v>472</v>
      </c>
      <c r="G3487" s="154">
        <v>0.86</v>
      </c>
      <c r="H3487" s="154" t="s">
        <v>472</v>
      </c>
      <c r="I3487" s="154">
        <v>2.2203900000000001</v>
      </c>
      <c r="J3487" s="154"/>
    </row>
    <row r="3488" spans="1:10">
      <c r="A3488" s="164">
        <v>30421</v>
      </c>
      <c r="B3488" s="154">
        <v>1.8924400000000001</v>
      </c>
      <c r="C3488" s="154">
        <v>3.1509999999999998</v>
      </c>
      <c r="D3488" s="154">
        <v>2.0419999999999998</v>
      </c>
      <c r="E3488" s="154">
        <v>1.6564999999999999</v>
      </c>
      <c r="F3488" s="154" t="s">
        <v>472</v>
      </c>
      <c r="G3488" s="154">
        <v>0.85850000000000004</v>
      </c>
      <c r="H3488" s="154" t="s">
        <v>472</v>
      </c>
      <c r="I3488" s="154">
        <v>2.2132399999999999</v>
      </c>
      <c r="J3488" s="154"/>
    </row>
    <row r="3489" spans="1:10">
      <c r="A3489" s="164">
        <v>30424</v>
      </c>
      <c r="B3489" s="154">
        <v>1.89229</v>
      </c>
      <c r="C3489" s="154">
        <v>3.1749999999999998</v>
      </c>
      <c r="D3489" s="154">
        <v>2.0394999999999999</v>
      </c>
      <c r="E3489" s="154">
        <v>1.651</v>
      </c>
      <c r="F3489" s="154" t="s">
        <v>472</v>
      </c>
      <c r="G3489" s="154">
        <v>0.85950000000000004</v>
      </c>
      <c r="H3489" s="154" t="s">
        <v>472</v>
      </c>
      <c r="I3489" s="154" t="s">
        <v>472</v>
      </c>
      <c r="J3489" s="154"/>
    </row>
    <row r="3490" spans="1:10">
      <c r="A3490" s="164">
        <v>30425</v>
      </c>
      <c r="B3490" s="154">
        <v>1.90161</v>
      </c>
      <c r="C3490" s="154">
        <v>3.2115</v>
      </c>
      <c r="D3490" s="154">
        <v>2.056</v>
      </c>
      <c r="E3490" s="154">
        <v>1.6619999999999999</v>
      </c>
      <c r="F3490" s="154" t="s">
        <v>472</v>
      </c>
      <c r="G3490" s="154">
        <v>0.86399999999999999</v>
      </c>
      <c r="H3490" s="154" t="s">
        <v>472</v>
      </c>
      <c r="I3490" s="154">
        <v>2.2292399999999999</v>
      </c>
      <c r="J3490" s="154"/>
    </row>
    <row r="3491" spans="1:10">
      <c r="A3491" s="164">
        <v>30426</v>
      </c>
      <c r="B3491" s="154" t="s">
        <v>472</v>
      </c>
      <c r="C3491" s="154">
        <v>3.2069999999999999</v>
      </c>
      <c r="D3491" s="154">
        <v>2.0644999999999998</v>
      </c>
      <c r="E3491" s="154">
        <v>1.667</v>
      </c>
      <c r="F3491" s="154" t="s">
        <v>472</v>
      </c>
      <c r="G3491" s="154">
        <v>0.86899999999999999</v>
      </c>
      <c r="H3491" s="154" t="s">
        <v>472</v>
      </c>
      <c r="I3491" s="154">
        <v>2.2335599999999998</v>
      </c>
      <c r="J3491" s="154"/>
    </row>
    <row r="3492" spans="1:10">
      <c r="A3492" s="164">
        <v>30427</v>
      </c>
      <c r="B3492" s="154">
        <v>1.8986499999999999</v>
      </c>
      <c r="C3492" s="154">
        <v>3.1825000000000001</v>
      </c>
      <c r="D3492" s="154">
        <v>2.0619999999999998</v>
      </c>
      <c r="E3492" s="154">
        <v>1.6739999999999999</v>
      </c>
      <c r="F3492" s="154" t="s">
        <v>472</v>
      </c>
      <c r="G3492" s="154">
        <v>0.87150000000000005</v>
      </c>
      <c r="H3492" s="154" t="s">
        <v>472</v>
      </c>
      <c r="I3492" s="154">
        <v>2.2303700000000002</v>
      </c>
      <c r="J3492" s="154"/>
    </row>
    <row r="3493" spans="1:10">
      <c r="A3493" s="164">
        <v>30428</v>
      </c>
      <c r="B3493" s="154" t="s">
        <v>472</v>
      </c>
      <c r="C3493" s="154">
        <v>3.1859999999999999</v>
      </c>
      <c r="D3493" s="154">
        <v>2.0569999999999999</v>
      </c>
      <c r="E3493" s="154">
        <v>1.673</v>
      </c>
      <c r="F3493" s="154" t="s">
        <v>472</v>
      </c>
      <c r="G3493" s="154">
        <v>0.87</v>
      </c>
      <c r="H3493" s="154" t="s">
        <v>472</v>
      </c>
      <c r="I3493" s="154">
        <v>2.2277300000000002</v>
      </c>
      <c r="J3493" s="154"/>
    </row>
    <row r="3494" spans="1:10">
      <c r="A3494" s="164">
        <v>30431</v>
      </c>
      <c r="B3494" s="154" t="s">
        <v>472</v>
      </c>
      <c r="C3494" s="154">
        <v>3.1964999999999999</v>
      </c>
      <c r="D3494" s="154">
        <v>2.0465</v>
      </c>
      <c r="E3494" s="154">
        <v>1.6695</v>
      </c>
      <c r="F3494" s="154" t="s">
        <v>472</v>
      </c>
      <c r="G3494" s="154">
        <v>0.86799999999999999</v>
      </c>
      <c r="H3494" s="154" t="s">
        <v>472</v>
      </c>
      <c r="I3494" s="154">
        <v>2.2260599999999999</v>
      </c>
      <c r="J3494" s="154"/>
    </row>
    <row r="3495" spans="1:10">
      <c r="A3495" s="164">
        <v>30432</v>
      </c>
      <c r="B3495" s="154">
        <v>1.9013100000000001</v>
      </c>
      <c r="C3495" s="154">
        <v>3.23</v>
      </c>
      <c r="D3495" s="154">
        <v>2.0569999999999999</v>
      </c>
      <c r="E3495" s="154">
        <v>1.6764999999999999</v>
      </c>
      <c r="F3495" s="154" t="s">
        <v>472</v>
      </c>
      <c r="G3495" s="154">
        <v>0.86850000000000005</v>
      </c>
      <c r="H3495" s="154" t="s">
        <v>472</v>
      </c>
      <c r="I3495" s="154">
        <v>2.23</v>
      </c>
      <c r="J3495" s="154"/>
    </row>
    <row r="3496" spans="1:10">
      <c r="A3496" s="164">
        <v>30433</v>
      </c>
      <c r="B3496" s="154">
        <v>1.89714</v>
      </c>
      <c r="C3496" s="154">
        <v>3.2229999999999999</v>
      </c>
      <c r="D3496" s="154">
        <v>2.0545</v>
      </c>
      <c r="E3496" s="154">
        <v>1.6739999999999999</v>
      </c>
      <c r="F3496" s="154" t="s">
        <v>472</v>
      </c>
      <c r="G3496" s="154">
        <v>0.86650000000000005</v>
      </c>
      <c r="H3496" s="154" t="s">
        <v>472</v>
      </c>
      <c r="I3496" s="154">
        <v>2.2248800000000002</v>
      </c>
      <c r="J3496" s="154"/>
    </row>
    <row r="3497" spans="1:10">
      <c r="A3497" s="164">
        <v>30434</v>
      </c>
      <c r="B3497" s="154">
        <v>1.89906</v>
      </c>
      <c r="C3497" s="154">
        <v>3.234</v>
      </c>
      <c r="D3497" s="154">
        <v>2.0659999999999998</v>
      </c>
      <c r="E3497" s="154">
        <v>1.6819999999999999</v>
      </c>
      <c r="F3497" s="154" t="s">
        <v>472</v>
      </c>
      <c r="G3497" s="154">
        <v>0.86899999999999999</v>
      </c>
      <c r="H3497" s="154" t="s">
        <v>472</v>
      </c>
      <c r="I3497" s="154">
        <v>2.2327300000000001</v>
      </c>
      <c r="J3497" s="154"/>
    </row>
    <row r="3498" spans="1:10">
      <c r="A3498" s="164">
        <v>30435</v>
      </c>
      <c r="B3498" s="154">
        <v>1.90059</v>
      </c>
      <c r="C3498" s="154">
        <v>3.218</v>
      </c>
      <c r="D3498" s="154">
        <v>2.0602</v>
      </c>
      <c r="E3498" s="154">
        <v>1.681</v>
      </c>
      <c r="F3498" s="154" t="s">
        <v>472</v>
      </c>
      <c r="G3498" s="154">
        <v>0.86750000000000005</v>
      </c>
      <c r="H3498" s="154" t="s">
        <v>472</v>
      </c>
      <c r="I3498" s="154">
        <v>2.2313999999999998</v>
      </c>
      <c r="J3498" s="154"/>
    </row>
    <row r="3499" spans="1:10">
      <c r="A3499" s="164">
        <v>30438</v>
      </c>
      <c r="B3499" s="154" t="s">
        <v>472</v>
      </c>
      <c r="C3499" s="154">
        <v>3.2349999999999999</v>
      </c>
      <c r="D3499" s="154">
        <v>2.0707</v>
      </c>
      <c r="E3499" s="154">
        <v>1.6905000000000001</v>
      </c>
      <c r="F3499" s="154" t="s">
        <v>472</v>
      </c>
      <c r="G3499" s="154">
        <v>0.86899999999999999</v>
      </c>
      <c r="H3499" s="154" t="s">
        <v>472</v>
      </c>
      <c r="I3499" s="154">
        <v>2.2393900000000002</v>
      </c>
      <c r="J3499" s="154"/>
    </row>
    <row r="3500" spans="1:10">
      <c r="A3500" s="164">
        <v>30439</v>
      </c>
      <c r="B3500" s="154">
        <v>1.90581</v>
      </c>
      <c r="C3500" s="154">
        <v>3.2589999999999999</v>
      </c>
      <c r="D3500" s="154">
        <v>2.0655000000000001</v>
      </c>
      <c r="E3500" s="154">
        <v>1.6859999999999999</v>
      </c>
      <c r="F3500" s="154" t="s">
        <v>472</v>
      </c>
      <c r="G3500" s="154">
        <v>0.87</v>
      </c>
      <c r="H3500" s="154" t="s">
        <v>472</v>
      </c>
      <c r="I3500" s="154">
        <v>2.23671</v>
      </c>
      <c r="J3500" s="154"/>
    </row>
    <row r="3501" spans="1:10">
      <c r="A3501" s="164">
        <v>30440</v>
      </c>
      <c r="B3501" s="154" t="s">
        <v>472</v>
      </c>
      <c r="C3501" s="154">
        <v>3.2555000000000001</v>
      </c>
      <c r="D3501" s="154">
        <v>2.0567000000000002</v>
      </c>
      <c r="E3501" s="154">
        <v>1.6785000000000001</v>
      </c>
      <c r="F3501" s="154" t="s">
        <v>472</v>
      </c>
      <c r="G3501" s="154">
        <v>0.86899999999999999</v>
      </c>
      <c r="H3501" s="154" t="s">
        <v>472</v>
      </c>
      <c r="I3501" s="154">
        <v>2.23251</v>
      </c>
      <c r="J3501" s="154"/>
    </row>
    <row r="3502" spans="1:10">
      <c r="A3502" s="164">
        <v>30441</v>
      </c>
      <c r="B3502" s="154" t="s">
        <v>472</v>
      </c>
      <c r="C3502" s="154">
        <v>3.2334999999999998</v>
      </c>
      <c r="D3502" s="154">
        <v>2.0537000000000001</v>
      </c>
      <c r="E3502" s="154">
        <v>1.6779999999999999</v>
      </c>
      <c r="F3502" s="154" t="s">
        <v>472</v>
      </c>
      <c r="G3502" s="154">
        <v>0.87250000000000005</v>
      </c>
      <c r="H3502" s="154" t="s">
        <v>472</v>
      </c>
      <c r="I3502" s="154">
        <v>2.2298200000000001</v>
      </c>
      <c r="J3502" s="154"/>
    </row>
    <row r="3503" spans="1:10">
      <c r="A3503" s="164">
        <v>30442</v>
      </c>
      <c r="B3503" s="154" t="s">
        <v>472</v>
      </c>
      <c r="C3503" s="154">
        <v>3.2320000000000002</v>
      </c>
      <c r="D3503" s="154">
        <v>2.0525000000000002</v>
      </c>
      <c r="E3503" s="154">
        <v>1.6745000000000001</v>
      </c>
      <c r="F3503" s="154" t="s">
        <v>472</v>
      </c>
      <c r="G3503" s="154">
        <v>0.872</v>
      </c>
      <c r="H3503" s="154" t="s">
        <v>472</v>
      </c>
      <c r="I3503" s="154">
        <v>2.22906</v>
      </c>
      <c r="J3503" s="154"/>
    </row>
    <row r="3504" spans="1:10">
      <c r="A3504" s="164">
        <v>30445</v>
      </c>
      <c r="B3504" s="154" t="s">
        <v>472</v>
      </c>
      <c r="C3504" s="154">
        <v>3.2305000000000001</v>
      </c>
      <c r="D3504" s="154">
        <v>2.0407999999999999</v>
      </c>
      <c r="E3504" s="154">
        <v>1.6640000000000001</v>
      </c>
      <c r="F3504" s="154" t="s">
        <v>472</v>
      </c>
      <c r="G3504" s="154">
        <v>0.87549999999999994</v>
      </c>
      <c r="H3504" s="154" t="s">
        <v>472</v>
      </c>
      <c r="I3504" s="154">
        <v>2.22098</v>
      </c>
      <c r="J3504" s="154"/>
    </row>
    <row r="3505" spans="1:10">
      <c r="A3505" s="164">
        <v>30446</v>
      </c>
      <c r="B3505" s="154" t="s">
        <v>472</v>
      </c>
      <c r="C3505" s="154">
        <v>3.1945000000000001</v>
      </c>
      <c r="D3505" s="154">
        <v>2.0362999999999998</v>
      </c>
      <c r="E3505" s="154">
        <v>1.661</v>
      </c>
      <c r="F3505" s="154" t="s">
        <v>472</v>
      </c>
      <c r="G3505" s="154">
        <v>0.876</v>
      </c>
      <c r="H3505" s="154" t="s">
        <v>472</v>
      </c>
      <c r="I3505" s="154">
        <v>2.21576</v>
      </c>
      <c r="J3505" s="154"/>
    </row>
    <row r="3506" spans="1:10">
      <c r="A3506" s="164">
        <v>30447</v>
      </c>
      <c r="B3506" s="154">
        <v>1.88469</v>
      </c>
      <c r="C3506" s="154">
        <v>3.1890000000000001</v>
      </c>
      <c r="D3506" s="154">
        <v>2.036</v>
      </c>
      <c r="E3506" s="154">
        <v>1.6600000000000001</v>
      </c>
      <c r="F3506" s="154" t="s">
        <v>472</v>
      </c>
      <c r="G3506" s="154">
        <v>0.879</v>
      </c>
      <c r="H3506" s="154" t="s">
        <v>472</v>
      </c>
      <c r="I3506" s="154">
        <v>2.21482</v>
      </c>
      <c r="J3506" s="154"/>
    </row>
    <row r="3507" spans="1:10">
      <c r="A3507" s="164">
        <v>30448</v>
      </c>
      <c r="B3507" s="154" t="s">
        <v>472</v>
      </c>
      <c r="C3507" s="154" t="s">
        <v>472</v>
      </c>
      <c r="D3507" s="154" t="s">
        <v>472</v>
      </c>
      <c r="E3507" s="154" t="s">
        <v>472</v>
      </c>
      <c r="F3507" s="154" t="s">
        <v>472</v>
      </c>
      <c r="G3507" s="154" t="s">
        <v>472</v>
      </c>
      <c r="H3507" s="154" t="s">
        <v>472</v>
      </c>
      <c r="I3507" s="154" t="s">
        <v>472</v>
      </c>
      <c r="J3507" s="154"/>
    </row>
    <row r="3508" spans="1:10">
      <c r="A3508" s="164">
        <v>30449</v>
      </c>
      <c r="B3508" s="154">
        <v>1.8750200000000001</v>
      </c>
      <c r="C3508" s="154">
        <v>3.1785000000000001</v>
      </c>
      <c r="D3508" s="154">
        <v>2.0350000000000001</v>
      </c>
      <c r="E3508" s="154">
        <v>1.657</v>
      </c>
      <c r="F3508" s="154" t="s">
        <v>472</v>
      </c>
      <c r="G3508" s="154">
        <v>0.87150000000000005</v>
      </c>
      <c r="H3508" s="154" t="s">
        <v>472</v>
      </c>
      <c r="I3508" s="154">
        <v>2.2037399999999998</v>
      </c>
      <c r="J3508" s="154"/>
    </row>
    <row r="3509" spans="1:10">
      <c r="A3509" s="164">
        <v>30452</v>
      </c>
      <c r="B3509" s="154" t="s">
        <v>472</v>
      </c>
      <c r="C3509" s="154">
        <v>3.1840000000000002</v>
      </c>
      <c r="D3509" s="154">
        <v>2.0381</v>
      </c>
      <c r="E3509" s="154">
        <v>1.6575</v>
      </c>
      <c r="F3509" s="154" t="s">
        <v>472</v>
      </c>
      <c r="G3509" s="154">
        <v>0.87350000000000005</v>
      </c>
      <c r="H3509" s="154" t="s">
        <v>472</v>
      </c>
      <c r="I3509" s="154">
        <v>2.2086000000000001</v>
      </c>
      <c r="J3509" s="154"/>
    </row>
    <row r="3510" spans="1:10">
      <c r="A3510" s="164">
        <v>30453</v>
      </c>
      <c r="B3510" s="154" t="s">
        <v>472</v>
      </c>
      <c r="C3510" s="154">
        <v>3.1835</v>
      </c>
      <c r="D3510" s="154">
        <v>2.0449999999999999</v>
      </c>
      <c r="E3510" s="154">
        <v>1.6635</v>
      </c>
      <c r="F3510" s="154" t="s">
        <v>472</v>
      </c>
      <c r="G3510" s="154">
        <v>0.87549999999999994</v>
      </c>
      <c r="H3510" s="154" t="s">
        <v>472</v>
      </c>
      <c r="I3510" s="154">
        <v>2.2180499999999999</v>
      </c>
      <c r="J3510" s="154"/>
    </row>
    <row r="3511" spans="1:10">
      <c r="A3511" s="164">
        <v>30454</v>
      </c>
      <c r="B3511" s="154" t="s">
        <v>472</v>
      </c>
      <c r="C3511" s="154">
        <v>3.1915</v>
      </c>
      <c r="D3511" s="154">
        <v>2.0459999999999998</v>
      </c>
      <c r="E3511" s="154">
        <v>1.6615</v>
      </c>
      <c r="F3511" s="154" t="s">
        <v>472</v>
      </c>
      <c r="G3511" s="154">
        <v>0.879</v>
      </c>
      <c r="H3511" s="154" t="s">
        <v>472</v>
      </c>
      <c r="I3511" s="154">
        <v>2.2187000000000001</v>
      </c>
      <c r="J3511" s="154"/>
    </row>
    <row r="3512" spans="1:10">
      <c r="A3512" s="164">
        <v>30455</v>
      </c>
      <c r="B3512" s="154" t="s">
        <v>472</v>
      </c>
      <c r="C3512" s="154">
        <v>3.2025000000000001</v>
      </c>
      <c r="D3512" s="154">
        <v>2.0605000000000002</v>
      </c>
      <c r="E3512" s="154">
        <v>1.6720000000000002</v>
      </c>
      <c r="F3512" s="154" t="s">
        <v>472</v>
      </c>
      <c r="G3512" s="154">
        <v>0.88149999999999995</v>
      </c>
      <c r="H3512" s="154" t="s">
        <v>472</v>
      </c>
      <c r="I3512" s="154">
        <v>2.2310500000000002</v>
      </c>
      <c r="J3512" s="154"/>
    </row>
    <row r="3513" spans="1:10">
      <c r="A3513" s="164">
        <v>30456</v>
      </c>
      <c r="B3513" s="154" t="s">
        <v>472</v>
      </c>
      <c r="C3513" s="154">
        <v>3.2120000000000002</v>
      </c>
      <c r="D3513" s="154">
        <v>2.0649999999999999</v>
      </c>
      <c r="E3513" s="154">
        <v>1.6764999999999999</v>
      </c>
      <c r="F3513" s="154" t="s">
        <v>472</v>
      </c>
      <c r="G3513" s="154">
        <v>0.88249999999999995</v>
      </c>
      <c r="H3513" s="154" t="s">
        <v>472</v>
      </c>
      <c r="I3513" s="154">
        <v>2.2347999999999999</v>
      </c>
      <c r="J3513" s="154"/>
    </row>
    <row r="3514" spans="1:10">
      <c r="A3514" s="164">
        <v>30459</v>
      </c>
      <c r="B3514" s="154" t="s">
        <v>472</v>
      </c>
      <c r="C3514" s="154" t="s">
        <v>472</v>
      </c>
      <c r="D3514" s="154" t="s">
        <v>472</v>
      </c>
      <c r="E3514" s="154" t="s">
        <v>472</v>
      </c>
      <c r="F3514" s="154" t="s">
        <v>472</v>
      </c>
      <c r="G3514" s="154" t="s">
        <v>472</v>
      </c>
      <c r="H3514" s="154" t="s">
        <v>472</v>
      </c>
      <c r="I3514" s="154" t="s">
        <v>472</v>
      </c>
      <c r="J3514" s="154"/>
    </row>
    <row r="3515" spans="1:10">
      <c r="A3515" s="164">
        <v>30460</v>
      </c>
      <c r="B3515" s="154">
        <v>1.8987400000000001</v>
      </c>
      <c r="C3515" s="154">
        <v>3.2654999999999998</v>
      </c>
      <c r="D3515" s="154">
        <v>2.0815000000000001</v>
      </c>
      <c r="E3515" s="154">
        <v>1.6850000000000001</v>
      </c>
      <c r="F3515" s="154" t="s">
        <v>472</v>
      </c>
      <c r="G3515" s="154">
        <v>0.88249999999999995</v>
      </c>
      <c r="H3515" s="154" t="s">
        <v>472</v>
      </c>
      <c r="I3515" s="154">
        <v>2.23516</v>
      </c>
      <c r="J3515" s="154"/>
    </row>
    <row r="3516" spans="1:10">
      <c r="A3516" s="164">
        <v>30461</v>
      </c>
      <c r="B3516" s="154">
        <v>1.89019</v>
      </c>
      <c r="C3516" s="154">
        <v>3.2635000000000001</v>
      </c>
      <c r="D3516" s="154">
        <v>2.0708000000000002</v>
      </c>
      <c r="E3516" s="154">
        <v>1.6800000000000002</v>
      </c>
      <c r="F3516" s="154" t="s">
        <v>472</v>
      </c>
      <c r="G3516" s="154">
        <v>0.878</v>
      </c>
      <c r="H3516" s="154" t="s">
        <v>472</v>
      </c>
      <c r="I3516" s="154">
        <v>2.2357399999999998</v>
      </c>
      <c r="J3516" s="154"/>
    </row>
    <row r="3517" spans="1:10">
      <c r="A3517" s="164">
        <v>30462</v>
      </c>
      <c r="B3517" s="154">
        <v>1.8928199999999999</v>
      </c>
      <c r="C3517" s="154">
        <v>3.2915000000000001</v>
      </c>
      <c r="D3517" s="154">
        <v>2.0710000000000002</v>
      </c>
      <c r="E3517" s="154">
        <v>1.6819999999999999</v>
      </c>
      <c r="F3517" s="154" t="s">
        <v>472</v>
      </c>
      <c r="G3517" s="154">
        <v>0.87649999999999995</v>
      </c>
      <c r="H3517" s="154" t="s">
        <v>472</v>
      </c>
      <c r="I3517" s="154">
        <v>2.23773</v>
      </c>
      <c r="J3517" s="154"/>
    </row>
    <row r="3518" spans="1:10">
      <c r="A3518" s="164">
        <v>30463</v>
      </c>
      <c r="B3518" s="154">
        <v>1.8929800000000001</v>
      </c>
      <c r="C3518" s="154">
        <v>3.3384999999999998</v>
      </c>
      <c r="D3518" s="154">
        <v>2.0823</v>
      </c>
      <c r="E3518" s="154">
        <v>1.6895</v>
      </c>
      <c r="F3518" s="154" t="s">
        <v>472</v>
      </c>
      <c r="G3518" s="154">
        <v>0.87649999999999995</v>
      </c>
      <c r="H3518" s="154" t="s">
        <v>472</v>
      </c>
      <c r="I3518" s="154">
        <v>2.2467899999999998</v>
      </c>
      <c r="J3518" s="154"/>
    </row>
    <row r="3519" spans="1:10">
      <c r="A3519" s="164">
        <v>30466</v>
      </c>
      <c r="B3519" s="154" t="s">
        <v>472</v>
      </c>
      <c r="C3519" s="154">
        <v>3.3574999999999999</v>
      </c>
      <c r="D3519" s="154">
        <v>2.0895000000000001</v>
      </c>
      <c r="E3519" s="154">
        <v>1.6989999999999998</v>
      </c>
      <c r="F3519" s="154" t="s">
        <v>472</v>
      </c>
      <c r="G3519" s="154">
        <v>0.877</v>
      </c>
      <c r="H3519" s="154" t="s">
        <v>472</v>
      </c>
      <c r="I3519" s="154">
        <v>2.2533099999999999</v>
      </c>
      <c r="J3519" s="154"/>
    </row>
    <row r="3520" spans="1:10">
      <c r="A3520" s="164">
        <v>30467</v>
      </c>
      <c r="B3520" s="154">
        <v>1.8957899999999999</v>
      </c>
      <c r="C3520" s="154">
        <v>3.37</v>
      </c>
      <c r="D3520" s="154">
        <v>2.0920000000000001</v>
      </c>
      <c r="E3520" s="154">
        <v>1.7004999999999999</v>
      </c>
      <c r="F3520" s="154" t="s">
        <v>472</v>
      </c>
      <c r="G3520" s="154">
        <v>0.877</v>
      </c>
      <c r="H3520" s="154" t="s">
        <v>472</v>
      </c>
      <c r="I3520" s="154">
        <v>2.2527200000000001</v>
      </c>
      <c r="J3520" s="154"/>
    </row>
    <row r="3521" spans="1:10">
      <c r="A3521" s="164">
        <v>30468</v>
      </c>
      <c r="B3521" s="154">
        <v>1.89022</v>
      </c>
      <c r="C3521" s="154">
        <v>3.3565</v>
      </c>
      <c r="D3521" s="154">
        <v>2.1080000000000001</v>
      </c>
      <c r="E3521" s="154">
        <v>1.714</v>
      </c>
      <c r="F3521" s="154" t="s">
        <v>472</v>
      </c>
      <c r="G3521" s="154">
        <v>0.87849999999999995</v>
      </c>
      <c r="H3521" s="154" t="s">
        <v>472</v>
      </c>
      <c r="I3521" s="154">
        <v>2.2599999999999998</v>
      </c>
      <c r="J3521" s="154"/>
    </row>
    <row r="3522" spans="1:10">
      <c r="A3522" s="164">
        <v>30469</v>
      </c>
      <c r="B3522" s="154">
        <v>1.8872200000000001</v>
      </c>
      <c r="C3522" s="154">
        <v>3.3454999999999999</v>
      </c>
      <c r="D3522" s="154">
        <v>2.1074999999999999</v>
      </c>
      <c r="E3522" s="154">
        <v>1.7124999999999999</v>
      </c>
      <c r="F3522" s="154" t="s">
        <v>472</v>
      </c>
      <c r="G3522" s="154">
        <v>0.88</v>
      </c>
      <c r="H3522" s="154" t="s">
        <v>472</v>
      </c>
      <c r="I3522" s="154">
        <v>2.2586399999999998</v>
      </c>
      <c r="J3522" s="154"/>
    </row>
    <row r="3523" spans="1:10">
      <c r="A3523" s="164">
        <v>30470</v>
      </c>
      <c r="B3523" s="154" t="s">
        <v>472</v>
      </c>
      <c r="C3523" s="154">
        <v>3.3109999999999999</v>
      </c>
      <c r="D3523" s="154">
        <v>2.1019999999999999</v>
      </c>
      <c r="E3523" s="154">
        <v>1.7090000000000001</v>
      </c>
      <c r="F3523" s="154" t="s">
        <v>472</v>
      </c>
      <c r="G3523" s="154">
        <v>0.88149999999999995</v>
      </c>
      <c r="H3523" s="154" t="s">
        <v>472</v>
      </c>
      <c r="I3523" s="154">
        <v>2.2534999999999998</v>
      </c>
      <c r="J3523" s="154"/>
    </row>
    <row r="3524" spans="1:10">
      <c r="A3524" s="164">
        <v>30473</v>
      </c>
      <c r="B3524" s="154">
        <v>1.8846799999999999</v>
      </c>
      <c r="C3524" s="154">
        <v>3.3515000000000001</v>
      </c>
      <c r="D3524" s="154">
        <v>2.1175000000000002</v>
      </c>
      <c r="E3524" s="154">
        <v>1.7155</v>
      </c>
      <c r="F3524" s="154" t="s">
        <v>472</v>
      </c>
      <c r="G3524" s="154">
        <v>0.88049999999999995</v>
      </c>
      <c r="H3524" s="154" t="s">
        <v>472</v>
      </c>
      <c r="I3524" s="154">
        <v>2.26397</v>
      </c>
      <c r="J3524" s="154"/>
    </row>
    <row r="3525" spans="1:10">
      <c r="A3525" s="164">
        <v>30474</v>
      </c>
      <c r="B3525" s="154">
        <v>1.891</v>
      </c>
      <c r="C3525" s="154">
        <v>3.3265000000000002</v>
      </c>
      <c r="D3525" s="154">
        <v>2.1172</v>
      </c>
      <c r="E3525" s="154">
        <v>1.7145000000000001</v>
      </c>
      <c r="F3525" s="154" t="s">
        <v>472</v>
      </c>
      <c r="G3525" s="154">
        <v>0.88149999999999995</v>
      </c>
      <c r="H3525" s="154" t="s">
        <v>472</v>
      </c>
      <c r="I3525" s="154">
        <v>2.26864</v>
      </c>
      <c r="J3525" s="154"/>
    </row>
    <row r="3526" spans="1:10">
      <c r="A3526" s="164">
        <v>30475</v>
      </c>
      <c r="B3526" s="154">
        <v>1.89272</v>
      </c>
      <c r="C3526" s="154">
        <v>3.3565</v>
      </c>
      <c r="D3526" s="154">
        <v>2.1345000000000001</v>
      </c>
      <c r="E3526" s="154">
        <v>1.726</v>
      </c>
      <c r="F3526" s="154" t="s">
        <v>472</v>
      </c>
      <c r="G3526" s="154">
        <v>0.88349999999999995</v>
      </c>
      <c r="H3526" s="154" t="s">
        <v>472</v>
      </c>
      <c r="I3526" s="154">
        <v>2.2771499999999998</v>
      </c>
      <c r="J3526" s="154"/>
    </row>
    <row r="3527" spans="1:10">
      <c r="A3527" s="164">
        <v>30476</v>
      </c>
      <c r="B3527" s="154" t="s">
        <v>472</v>
      </c>
      <c r="C3527" s="154">
        <v>3.3365</v>
      </c>
      <c r="D3527" s="154">
        <v>2.129</v>
      </c>
      <c r="E3527" s="154">
        <v>1.7235</v>
      </c>
      <c r="F3527" s="154" t="s">
        <v>472</v>
      </c>
      <c r="G3527" s="154">
        <v>0.87849999999999995</v>
      </c>
      <c r="H3527" s="154" t="s">
        <v>472</v>
      </c>
      <c r="I3527" s="154">
        <v>2.2730800000000002</v>
      </c>
      <c r="J3527" s="154"/>
    </row>
    <row r="3528" spans="1:10">
      <c r="A3528" s="164">
        <v>30477</v>
      </c>
      <c r="B3528" s="154">
        <v>1.8969200000000002</v>
      </c>
      <c r="C3528" s="154">
        <v>3.3555000000000001</v>
      </c>
      <c r="D3528" s="154">
        <v>2.1212</v>
      </c>
      <c r="E3528" s="154">
        <v>1.72</v>
      </c>
      <c r="F3528" s="154" t="s">
        <v>472</v>
      </c>
      <c r="G3528" s="154">
        <v>0.87549999999999994</v>
      </c>
      <c r="H3528" s="154" t="s">
        <v>472</v>
      </c>
      <c r="I3528" s="154">
        <v>2.2692100000000002</v>
      </c>
      <c r="J3528" s="154"/>
    </row>
    <row r="3529" spans="1:10">
      <c r="A3529" s="164">
        <v>30480</v>
      </c>
      <c r="B3529" s="154" t="s">
        <v>472</v>
      </c>
      <c r="C3529" s="154">
        <v>3.3069999999999999</v>
      </c>
      <c r="D3529" s="154">
        <v>2.1158000000000001</v>
      </c>
      <c r="E3529" s="154">
        <v>1.7145000000000001</v>
      </c>
      <c r="F3529" s="154" t="s">
        <v>472</v>
      </c>
      <c r="G3529" s="154">
        <v>0.876</v>
      </c>
      <c r="H3529" s="154" t="s">
        <v>472</v>
      </c>
      <c r="I3529" s="154">
        <v>2.26328</v>
      </c>
      <c r="J3529" s="154"/>
    </row>
    <row r="3530" spans="1:10">
      <c r="A3530" s="164">
        <v>30481</v>
      </c>
      <c r="B3530" s="154">
        <v>1.8895</v>
      </c>
      <c r="C3530" s="154">
        <v>3.2835000000000001</v>
      </c>
      <c r="D3530" s="154">
        <v>2.1265000000000001</v>
      </c>
      <c r="E3530" s="154">
        <v>1.722</v>
      </c>
      <c r="F3530" s="154" t="s">
        <v>472</v>
      </c>
      <c r="G3530" s="154">
        <v>0.87549999999999994</v>
      </c>
      <c r="H3530" s="154" t="s">
        <v>472</v>
      </c>
      <c r="I3530" s="154">
        <v>2.2680699999999998</v>
      </c>
      <c r="J3530" s="154"/>
    </row>
    <row r="3531" spans="1:10">
      <c r="A3531" s="164">
        <v>30482</v>
      </c>
      <c r="B3531" s="154" t="s">
        <v>472</v>
      </c>
      <c r="C3531" s="154">
        <v>3.2534999999999998</v>
      </c>
      <c r="D3531" s="154">
        <v>2.137</v>
      </c>
      <c r="E3531" s="154">
        <v>1.7275</v>
      </c>
      <c r="F3531" s="154" t="s">
        <v>472</v>
      </c>
      <c r="G3531" s="154">
        <v>0.878</v>
      </c>
      <c r="H3531" s="154" t="s">
        <v>472</v>
      </c>
      <c r="I3531" s="154">
        <v>2.2725200000000001</v>
      </c>
      <c r="J3531" s="154"/>
    </row>
    <row r="3532" spans="1:10">
      <c r="A3532" s="164">
        <v>30483</v>
      </c>
      <c r="B3532" s="154">
        <v>1.88924</v>
      </c>
      <c r="C3532" s="154">
        <v>3.2595000000000001</v>
      </c>
      <c r="D3532" s="154">
        <v>2.1333000000000002</v>
      </c>
      <c r="E3532" s="154">
        <v>1.726</v>
      </c>
      <c r="F3532" s="154" t="s">
        <v>472</v>
      </c>
      <c r="G3532" s="154">
        <v>0.88049999999999995</v>
      </c>
      <c r="H3532" s="154" t="s">
        <v>472</v>
      </c>
      <c r="I3532" s="154">
        <v>2.26755</v>
      </c>
      <c r="J3532" s="154"/>
    </row>
    <row r="3533" spans="1:10">
      <c r="A3533" s="164">
        <v>30484</v>
      </c>
      <c r="B3533" s="154">
        <v>1.8824700000000001</v>
      </c>
      <c r="C3533" s="154">
        <v>3.2309999999999999</v>
      </c>
      <c r="D3533" s="154">
        <v>2.1120000000000001</v>
      </c>
      <c r="E3533" s="154">
        <v>1.7124999999999999</v>
      </c>
      <c r="F3533" s="154" t="s">
        <v>472</v>
      </c>
      <c r="G3533" s="154">
        <v>0.88400000000000001</v>
      </c>
      <c r="H3533" s="154" t="s">
        <v>472</v>
      </c>
      <c r="I3533" s="154">
        <v>2.2555999999999998</v>
      </c>
      <c r="J3533" s="154"/>
    </row>
    <row r="3534" spans="1:10">
      <c r="A3534" s="164">
        <v>30487</v>
      </c>
      <c r="B3534" s="154" t="s">
        <v>472</v>
      </c>
      <c r="C3534" s="154">
        <v>3.2364999999999999</v>
      </c>
      <c r="D3534" s="154">
        <v>2.1158000000000001</v>
      </c>
      <c r="E3534" s="154">
        <v>1.718</v>
      </c>
      <c r="F3534" s="154" t="s">
        <v>472</v>
      </c>
      <c r="G3534" s="154">
        <v>0.88200000000000001</v>
      </c>
      <c r="H3534" s="154" t="s">
        <v>472</v>
      </c>
      <c r="I3534" s="154">
        <v>2.2544200000000001</v>
      </c>
      <c r="J3534" s="154"/>
    </row>
    <row r="3535" spans="1:10">
      <c r="A3535" s="164">
        <v>30488</v>
      </c>
      <c r="B3535" s="154">
        <v>1.8794499999999998</v>
      </c>
      <c r="C3535" s="154">
        <v>3.2429999999999999</v>
      </c>
      <c r="D3535" s="154">
        <v>2.1101999999999999</v>
      </c>
      <c r="E3535" s="154">
        <v>1.716</v>
      </c>
      <c r="F3535" s="154" t="s">
        <v>472</v>
      </c>
      <c r="G3535" s="154">
        <v>0.87849999999999995</v>
      </c>
      <c r="H3535" s="154" t="s">
        <v>472</v>
      </c>
      <c r="I3535" s="154">
        <v>2.25359</v>
      </c>
      <c r="J3535" s="154"/>
    </row>
    <row r="3536" spans="1:10">
      <c r="A3536" s="164">
        <v>30489</v>
      </c>
      <c r="B3536" s="154">
        <v>1.87192</v>
      </c>
      <c r="C3536" s="154">
        <v>3.1995</v>
      </c>
      <c r="D3536" s="154">
        <v>2.0920000000000001</v>
      </c>
      <c r="E3536" s="154">
        <v>1.7029999999999998</v>
      </c>
      <c r="F3536" s="154" t="s">
        <v>472</v>
      </c>
      <c r="G3536" s="154">
        <v>0.88</v>
      </c>
      <c r="H3536" s="154" t="s">
        <v>472</v>
      </c>
      <c r="I3536" s="154">
        <v>2.2325300000000001</v>
      </c>
      <c r="J3536" s="154"/>
    </row>
    <row r="3537" spans="1:10">
      <c r="A3537" s="164">
        <v>30490</v>
      </c>
      <c r="B3537" s="154">
        <v>1.8712</v>
      </c>
      <c r="C3537" s="154">
        <v>3.194</v>
      </c>
      <c r="D3537" s="154">
        <v>2.0859999999999999</v>
      </c>
      <c r="E3537" s="154">
        <v>1.6964999999999999</v>
      </c>
      <c r="F3537" s="154" t="s">
        <v>472</v>
      </c>
      <c r="G3537" s="154">
        <v>0.87649999999999995</v>
      </c>
      <c r="H3537" s="154" t="s">
        <v>472</v>
      </c>
      <c r="I3537" s="154">
        <v>2.2339899999999999</v>
      </c>
      <c r="J3537" s="154"/>
    </row>
    <row r="3538" spans="1:10">
      <c r="A3538" s="164">
        <v>30491</v>
      </c>
      <c r="B3538" s="154">
        <v>1.87351</v>
      </c>
      <c r="C3538" s="154">
        <v>3.2050000000000001</v>
      </c>
      <c r="D3538" s="154">
        <v>2.0838000000000001</v>
      </c>
      <c r="E3538" s="154">
        <v>1.6919999999999999</v>
      </c>
      <c r="F3538" s="154" t="s">
        <v>472</v>
      </c>
      <c r="G3538" s="154">
        <v>0.876</v>
      </c>
      <c r="H3538" s="154" t="s">
        <v>472</v>
      </c>
      <c r="I3538" s="154">
        <v>2.23753</v>
      </c>
      <c r="J3538" s="154"/>
    </row>
    <row r="3539" spans="1:10">
      <c r="A3539" s="164">
        <v>30494</v>
      </c>
      <c r="B3539" s="154">
        <v>1.87182</v>
      </c>
      <c r="C3539" s="154">
        <v>3.2080000000000002</v>
      </c>
      <c r="D3539" s="154">
        <v>2.0764999999999998</v>
      </c>
      <c r="E3539" s="154">
        <v>1.6890000000000001</v>
      </c>
      <c r="F3539" s="154" t="s">
        <v>472</v>
      </c>
      <c r="G3539" s="154">
        <v>0.874</v>
      </c>
      <c r="H3539" s="154" t="s">
        <v>472</v>
      </c>
      <c r="I3539" s="154">
        <v>2.23007</v>
      </c>
      <c r="J3539" s="154"/>
    </row>
    <row r="3540" spans="1:10">
      <c r="A3540" s="164">
        <v>30495</v>
      </c>
      <c r="B3540" s="154">
        <v>1.8751799999999998</v>
      </c>
      <c r="C3540" s="154">
        <v>3.2155</v>
      </c>
      <c r="D3540" s="154">
        <v>2.1118000000000001</v>
      </c>
      <c r="E3540" s="154">
        <v>1.7145000000000001</v>
      </c>
      <c r="F3540" s="154" t="s">
        <v>472</v>
      </c>
      <c r="G3540" s="154">
        <v>0.87649999999999995</v>
      </c>
      <c r="H3540" s="154" t="s">
        <v>472</v>
      </c>
      <c r="I3540" s="154">
        <v>2.2528999999999999</v>
      </c>
      <c r="J3540" s="154"/>
    </row>
    <row r="3541" spans="1:10">
      <c r="A3541" s="164">
        <v>30496</v>
      </c>
      <c r="B3541" s="154">
        <v>1.87605</v>
      </c>
      <c r="C3541" s="154">
        <v>3.2084999999999999</v>
      </c>
      <c r="D3541" s="154">
        <v>2.0937999999999999</v>
      </c>
      <c r="E3541" s="154">
        <v>1.7035</v>
      </c>
      <c r="F3541" s="154" t="s">
        <v>472</v>
      </c>
      <c r="G3541" s="154">
        <v>0.87849999999999995</v>
      </c>
      <c r="H3541" s="154" t="s">
        <v>472</v>
      </c>
      <c r="I3541" s="154">
        <v>2.2439800000000001</v>
      </c>
      <c r="J3541" s="154"/>
    </row>
    <row r="3542" spans="1:10">
      <c r="A3542" s="164">
        <v>30497</v>
      </c>
      <c r="B3542" s="154" t="s">
        <v>472</v>
      </c>
      <c r="C3542" s="154">
        <v>3.2109999999999999</v>
      </c>
      <c r="D3542" s="154">
        <v>2.1030000000000002</v>
      </c>
      <c r="E3542" s="154">
        <v>1.7130000000000001</v>
      </c>
      <c r="F3542" s="154" t="s">
        <v>472</v>
      </c>
      <c r="G3542" s="154">
        <v>0.878</v>
      </c>
      <c r="H3542" s="154" t="s">
        <v>472</v>
      </c>
      <c r="I3542" s="154">
        <v>2.2483399999999998</v>
      </c>
      <c r="J3542" s="154"/>
    </row>
    <row r="3543" spans="1:10">
      <c r="A3543" s="164">
        <v>30498</v>
      </c>
      <c r="B3543" s="154" t="s">
        <v>472</v>
      </c>
      <c r="C3543" s="154">
        <v>3.2195</v>
      </c>
      <c r="D3543" s="154">
        <v>2.0996999999999999</v>
      </c>
      <c r="E3543" s="154">
        <v>1.7115</v>
      </c>
      <c r="F3543" s="154" t="s">
        <v>472</v>
      </c>
      <c r="G3543" s="154">
        <v>0.879</v>
      </c>
      <c r="H3543" s="154" t="s">
        <v>472</v>
      </c>
      <c r="I3543" s="154">
        <v>2.2490899999999998</v>
      </c>
      <c r="J3543" s="154"/>
    </row>
    <row r="3544" spans="1:10">
      <c r="A3544" s="164">
        <v>30501</v>
      </c>
      <c r="B3544" s="154" t="s">
        <v>472</v>
      </c>
      <c r="C3544" s="154">
        <v>3.2290000000000001</v>
      </c>
      <c r="D3544" s="154">
        <v>2.1120000000000001</v>
      </c>
      <c r="E3544" s="154">
        <v>1.716</v>
      </c>
      <c r="F3544" s="154" t="s">
        <v>472</v>
      </c>
      <c r="G3544" s="154">
        <v>0.87949999999999995</v>
      </c>
      <c r="H3544" s="154" t="s">
        <v>472</v>
      </c>
      <c r="I3544" s="154">
        <v>2.2555499999999999</v>
      </c>
      <c r="J3544" s="154"/>
    </row>
    <row r="3545" spans="1:10">
      <c r="A3545" s="164">
        <v>30502</v>
      </c>
      <c r="B3545" s="154" t="s">
        <v>472</v>
      </c>
      <c r="C3545" s="154">
        <v>3.2574999999999998</v>
      </c>
      <c r="D3545" s="154">
        <v>2.1269999999999998</v>
      </c>
      <c r="E3545" s="154">
        <v>1.7269999999999999</v>
      </c>
      <c r="F3545" s="154" t="s">
        <v>472</v>
      </c>
      <c r="G3545" s="154">
        <v>0.88300000000000001</v>
      </c>
      <c r="H3545" s="154" t="s">
        <v>472</v>
      </c>
      <c r="I3545" s="154">
        <v>2.26545</v>
      </c>
      <c r="J3545" s="154"/>
    </row>
    <row r="3546" spans="1:10">
      <c r="A3546" s="164">
        <v>30503</v>
      </c>
      <c r="B3546" s="154">
        <v>1.88245</v>
      </c>
      <c r="C3546" s="154">
        <v>3.266</v>
      </c>
      <c r="D3546" s="154">
        <v>2.125</v>
      </c>
      <c r="E3546" s="154">
        <v>1.726</v>
      </c>
      <c r="F3546" s="154" t="s">
        <v>472</v>
      </c>
      <c r="G3546" s="154">
        <v>0.88500000000000001</v>
      </c>
      <c r="H3546" s="154" t="s">
        <v>472</v>
      </c>
      <c r="I3546" s="154">
        <v>2.266</v>
      </c>
      <c r="J3546" s="154"/>
    </row>
    <row r="3547" spans="1:10">
      <c r="A3547" s="164">
        <v>30504</v>
      </c>
      <c r="B3547" s="154" t="s">
        <v>472</v>
      </c>
      <c r="C3547" s="154">
        <v>3.2789999999999999</v>
      </c>
      <c r="D3547" s="154">
        <v>2.1204999999999998</v>
      </c>
      <c r="E3547" s="154">
        <v>1.7244999999999999</v>
      </c>
      <c r="F3547" s="154" t="s">
        <v>472</v>
      </c>
      <c r="G3547" s="154">
        <v>0.88400000000000001</v>
      </c>
      <c r="H3547" s="154" t="s">
        <v>472</v>
      </c>
      <c r="I3547" s="154">
        <v>2.2625500000000001</v>
      </c>
      <c r="J3547" s="154"/>
    </row>
    <row r="3548" spans="1:10">
      <c r="A3548" s="164">
        <v>30505</v>
      </c>
      <c r="B3548" s="154">
        <v>1.8786</v>
      </c>
      <c r="C3548" s="154">
        <v>3.2789999999999999</v>
      </c>
      <c r="D3548" s="154">
        <v>2.1259999999999999</v>
      </c>
      <c r="E3548" s="154">
        <v>1.7265000000000001</v>
      </c>
      <c r="F3548" s="154" t="s">
        <v>472</v>
      </c>
      <c r="G3548" s="154">
        <v>0.88349999999999995</v>
      </c>
      <c r="H3548" s="154" t="s">
        <v>472</v>
      </c>
      <c r="I3548" s="154">
        <v>2.26355</v>
      </c>
      <c r="J3548" s="154"/>
    </row>
    <row r="3549" spans="1:10">
      <c r="A3549" s="164">
        <v>30508</v>
      </c>
      <c r="B3549" s="154">
        <v>1.8714</v>
      </c>
      <c r="C3549" s="154">
        <v>3.27</v>
      </c>
      <c r="D3549" s="154">
        <v>2.1316999999999999</v>
      </c>
      <c r="E3549" s="154">
        <v>1.7309999999999999</v>
      </c>
      <c r="F3549" s="154" t="s">
        <v>472</v>
      </c>
      <c r="G3549" s="154">
        <v>0.88249999999999995</v>
      </c>
      <c r="H3549" s="154" t="s">
        <v>472</v>
      </c>
      <c r="I3549" s="154">
        <v>2.2594699999999999</v>
      </c>
      <c r="J3549" s="154"/>
    </row>
    <row r="3550" spans="1:10">
      <c r="A3550" s="164">
        <v>30509</v>
      </c>
      <c r="B3550" s="154">
        <v>1.8714</v>
      </c>
      <c r="C3550" s="154">
        <v>3.2509999999999999</v>
      </c>
      <c r="D3550" s="154">
        <v>2.12</v>
      </c>
      <c r="E3550" s="154">
        <v>1.7210000000000001</v>
      </c>
      <c r="F3550" s="154" t="s">
        <v>472</v>
      </c>
      <c r="G3550" s="154">
        <v>0.879</v>
      </c>
      <c r="H3550" s="154" t="s">
        <v>472</v>
      </c>
      <c r="I3550" s="154">
        <v>2.2536</v>
      </c>
      <c r="J3550" s="154"/>
    </row>
    <row r="3551" spans="1:10">
      <c r="A3551" s="164">
        <v>30510</v>
      </c>
      <c r="B3551" s="154">
        <v>1.8622800000000002</v>
      </c>
      <c r="C3551" s="154">
        <v>3.2395</v>
      </c>
      <c r="D3551" s="154">
        <v>2.1177999999999999</v>
      </c>
      <c r="E3551" s="154">
        <v>1.7189999999999999</v>
      </c>
      <c r="F3551" s="154" t="s">
        <v>472</v>
      </c>
      <c r="G3551" s="154">
        <v>0.88100000000000001</v>
      </c>
      <c r="H3551" s="154" t="s">
        <v>472</v>
      </c>
      <c r="I3551" s="154">
        <v>2.2541799999999999</v>
      </c>
      <c r="J3551" s="154"/>
    </row>
    <row r="3552" spans="1:10">
      <c r="A3552" s="164">
        <v>30511</v>
      </c>
      <c r="B3552" s="154">
        <v>1.86252</v>
      </c>
      <c r="C3552" s="154">
        <v>3.2345000000000002</v>
      </c>
      <c r="D3552" s="154">
        <v>2.1147999999999998</v>
      </c>
      <c r="E3552" s="154">
        <v>1.716</v>
      </c>
      <c r="F3552" s="154" t="s">
        <v>472</v>
      </c>
      <c r="G3552" s="154">
        <v>0.87949999999999995</v>
      </c>
      <c r="H3552" s="154" t="s">
        <v>472</v>
      </c>
      <c r="I3552" s="154">
        <v>2.24973</v>
      </c>
      <c r="J3552" s="154"/>
    </row>
    <row r="3553" spans="1:10">
      <c r="A3553" s="164">
        <v>30512</v>
      </c>
      <c r="B3553" s="154">
        <v>1.86084</v>
      </c>
      <c r="C3553" s="154">
        <v>3.2254999999999998</v>
      </c>
      <c r="D3553" s="154">
        <v>2.1269999999999998</v>
      </c>
      <c r="E3553" s="154">
        <v>1.7229999999999999</v>
      </c>
      <c r="F3553" s="154" t="s">
        <v>472</v>
      </c>
      <c r="G3553" s="154">
        <v>0.88049999999999995</v>
      </c>
      <c r="H3553" s="154" t="s">
        <v>472</v>
      </c>
      <c r="I3553" s="154">
        <v>2.2547899999999998</v>
      </c>
      <c r="J3553" s="154"/>
    </row>
    <row r="3554" spans="1:10">
      <c r="A3554" s="164">
        <v>30515</v>
      </c>
      <c r="B3554" s="154">
        <v>1.85951</v>
      </c>
      <c r="C3554" s="154">
        <v>3.2244999999999999</v>
      </c>
      <c r="D3554" s="154">
        <v>2.1173999999999999</v>
      </c>
      <c r="E3554" s="154">
        <v>1.7170000000000001</v>
      </c>
      <c r="F3554" s="154" t="s">
        <v>472</v>
      </c>
      <c r="G3554" s="154">
        <v>0.88</v>
      </c>
      <c r="H3554" s="154" t="s">
        <v>472</v>
      </c>
      <c r="I3554" s="154">
        <v>2.25231</v>
      </c>
      <c r="J3554" s="154"/>
    </row>
    <row r="3555" spans="1:10">
      <c r="A3555" s="164">
        <v>30516</v>
      </c>
      <c r="B3555" s="154">
        <v>1.8584000000000001</v>
      </c>
      <c r="C3555" s="154">
        <v>3.2269999999999999</v>
      </c>
      <c r="D3555" s="154">
        <v>2.1194999999999999</v>
      </c>
      <c r="E3555" s="154">
        <v>1.7195</v>
      </c>
      <c r="F3555" s="154" t="s">
        <v>472</v>
      </c>
      <c r="G3555" s="154">
        <v>0.88049999999999995</v>
      </c>
      <c r="H3555" s="154" t="s">
        <v>472</v>
      </c>
      <c r="I3555" s="154">
        <v>2.2500999999999998</v>
      </c>
      <c r="J3555" s="154"/>
    </row>
    <row r="3556" spans="1:10">
      <c r="A3556" s="164">
        <v>30517</v>
      </c>
      <c r="B3556" s="154">
        <v>1.8565800000000001</v>
      </c>
      <c r="C3556" s="154">
        <v>3.2130000000000001</v>
      </c>
      <c r="D3556" s="154">
        <v>2.1105</v>
      </c>
      <c r="E3556" s="154">
        <v>1.7124999999999999</v>
      </c>
      <c r="F3556" s="154" t="s">
        <v>472</v>
      </c>
      <c r="G3556" s="154">
        <v>0.88</v>
      </c>
      <c r="H3556" s="154" t="s">
        <v>472</v>
      </c>
      <c r="I3556" s="154">
        <v>2.2452000000000001</v>
      </c>
      <c r="J3556" s="154"/>
    </row>
    <row r="3557" spans="1:10">
      <c r="A3557" s="164">
        <v>30518</v>
      </c>
      <c r="B3557" s="154" t="s">
        <v>472</v>
      </c>
      <c r="C3557" s="154">
        <v>3.1909999999999998</v>
      </c>
      <c r="D3557" s="154">
        <v>2.0880000000000001</v>
      </c>
      <c r="E3557" s="154">
        <v>1.694</v>
      </c>
      <c r="F3557" s="154" t="s">
        <v>472</v>
      </c>
      <c r="G3557" s="154">
        <v>0.87350000000000005</v>
      </c>
      <c r="H3557" s="154" t="s">
        <v>472</v>
      </c>
      <c r="I3557" s="154">
        <v>2.22566</v>
      </c>
      <c r="J3557" s="154"/>
    </row>
    <row r="3558" spans="1:10">
      <c r="A3558" s="164">
        <v>30519</v>
      </c>
      <c r="B3558" s="154" t="s">
        <v>472</v>
      </c>
      <c r="C3558" s="154">
        <v>3.1935000000000002</v>
      </c>
      <c r="D3558" s="154">
        <v>2.0952000000000002</v>
      </c>
      <c r="E3558" s="154">
        <v>1.6985000000000001</v>
      </c>
      <c r="F3558" s="154" t="s">
        <v>472</v>
      </c>
      <c r="G3558" s="154">
        <v>0.87350000000000005</v>
      </c>
      <c r="H3558" s="154" t="s">
        <v>472</v>
      </c>
      <c r="I3558" s="154">
        <v>2.2324199999999998</v>
      </c>
      <c r="J3558" s="154"/>
    </row>
    <row r="3559" spans="1:10">
      <c r="A3559" s="164">
        <v>30522</v>
      </c>
      <c r="B3559" s="154" t="s">
        <v>472</v>
      </c>
      <c r="C3559" s="154">
        <v>3.2115</v>
      </c>
      <c r="D3559" s="154">
        <v>2.1114999999999999</v>
      </c>
      <c r="E3559" s="154">
        <v>1.7105000000000001</v>
      </c>
      <c r="F3559" s="154" t="s">
        <v>472</v>
      </c>
      <c r="G3559" s="154">
        <v>0.87649999999999995</v>
      </c>
      <c r="H3559" s="154" t="s">
        <v>472</v>
      </c>
      <c r="I3559" s="154">
        <v>2.2456900000000002</v>
      </c>
      <c r="J3559" s="154"/>
    </row>
    <row r="3560" spans="1:10">
      <c r="A3560" s="164">
        <v>30523</v>
      </c>
      <c r="B3560" s="154">
        <v>1.84131</v>
      </c>
      <c r="C3560" s="154">
        <v>3.2004999999999999</v>
      </c>
      <c r="D3560" s="154">
        <v>2.1019999999999999</v>
      </c>
      <c r="E3560" s="154">
        <v>1.7055</v>
      </c>
      <c r="F3560" s="154" t="s">
        <v>472</v>
      </c>
      <c r="G3560" s="154">
        <v>0.875</v>
      </c>
      <c r="H3560" s="154" t="s">
        <v>472</v>
      </c>
      <c r="I3560" s="154">
        <v>2.2317</v>
      </c>
      <c r="J3560" s="154"/>
    </row>
    <row r="3561" spans="1:10">
      <c r="A3561" s="164">
        <v>30524</v>
      </c>
      <c r="B3561" s="154">
        <v>1.8373300000000001</v>
      </c>
      <c r="C3561" s="154">
        <v>3.234</v>
      </c>
      <c r="D3561" s="154">
        <v>2.1141999999999999</v>
      </c>
      <c r="E3561" s="154">
        <v>1.7155</v>
      </c>
      <c r="F3561" s="154" t="s">
        <v>472</v>
      </c>
      <c r="G3561" s="154">
        <v>0.878</v>
      </c>
      <c r="H3561" s="154" t="s">
        <v>472</v>
      </c>
      <c r="I3561" s="154">
        <v>2.2386599999999999</v>
      </c>
      <c r="J3561" s="154"/>
    </row>
    <row r="3562" spans="1:10">
      <c r="A3562" s="164">
        <v>30525</v>
      </c>
      <c r="B3562" s="154">
        <v>1.83954</v>
      </c>
      <c r="C3562" s="154">
        <v>3.2235</v>
      </c>
      <c r="D3562" s="154">
        <v>2.1128</v>
      </c>
      <c r="E3562" s="154">
        <v>1.7130000000000001</v>
      </c>
      <c r="F3562" s="154" t="s">
        <v>472</v>
      </c>
      <c r="G3562" s="154">
        <v>0.878</v>
      </c>
      <c r="H3562" s="154" t="s">
        <v>472</v>
      </c>
      <c r="I3562" s="154">
        <v>2.2431700000000001</v>
      </c>
      <c r="J3562" s="154"/>
    </row>
    <row r="3563" spans="1:10">
      <c r="A3563" s="164">
        <v>30526</v>
      </c>
      <c r="B3563" s="154" t="s">
        <v>472</v>
      </c>
      <c r="C3563" s="154">
        <v>3.2315</v>
      </c>
      <c r="D3563" s="154">
        <v>2.1257000000000001</v>
      </c>
      <c r="E3563" s="154">
        <v>1.7250000000000001</v>
      </c>
      <c r="F3563" s="154" t="s">
        <v>472</v>
      </c>
      <c r="G3563" s="154">
        <v>0.87949999999999995</v>
      </c>
      <c r="H3563" s="154" t="s">
        <v>472</v>
      </c>
      <c r="I3563" s="154">
        <v>2.2476500000000001</v>
      </c>
      <c r="J3563" s="154"/>
    </row>
    <row r="3564" spans="1:10">
      <c r="A3564" s="164">
        <v>30529</v>
      </c>
      <c r="B3564" s="154" t="s">
        <v>472</v>
      </c>
      <c r="C3564" s="154" t="s">
        <v>472</v>
      </c>
      <c r="D3564" s="154" t="s">
        <v>472</v>
      </c>
      <c r="E3564" s="154" t="s">
        <v>472</v>
      </c>
      <c r="F3564" s="154" t="s">
        <v>472</v>
      </c>
      <c r="G3564" s="154" t="s">
        <v>472</v>
      </c>
      <c r="H3564" s="154" t="s">
        <v>472</v>
      </c>
      <c r="I3564" s="154" t="s">
        <v>472</v>
      </c>
      <c r="J3564" s="154"/>
    </row>
    <row r="3565" spans="1:10">
      <c r="A3565" s="164">
        <v>30530</v>
      </c>
      <c r="B3565" s="154">
        <v>1.8335300000000001</v>
      </c>
      <c r="C3565" s="154">
        <v>3.234</v>
      </c>
      <c r="D3565" s="154">
        <v>2.1375000000000002</v>
      </c>
      <c r="E3565" s="154">
        <v>1.7330000000000001</v>
      </c>
      <c r="F3565" s="154" t="s">
        <v>472</v>
      </c>
      <c r="G3565" s="154">
        <v>0.88149999999999995</v>
      </c>
      <c r="H3565" s="154" t="s">
        <v>472</v>
      </c>
      <c r="I3565" s="154">
        <v>2.2516600000000002</v>
      </c>
      <c r="J3565" s="154"/>
    </row>
    <row r="3566" spans="1:10">
      <c r="A3566" s="164">
        <v>30531</v>
      </c>
      <c r="B3566" s="154">
        <v>1.83674</v>
      </c>
      <c r="C3566" s="154">
        <v>3.2244999999999999</v>
      </c>
      <c r="D3566" s="154">
        <v>2.1390000000000002</v>
      </c>
      <c r="E3566" s="154">
        <v>1.7335</v>
      </c>
      <c r="F3566" s="154" t="s">
        <v>472</v>
      </c>
      <c r="G3566" s="154">
        <v>0.87849999999999995</v>
      </c>
      <c r="H3566" s="154" t="s">
        <v>472</v>
      </c>
      <c r="I3566" s="154">
        <v>2.2553999999999998</v>
      </c>
      <c r="J3566" s="154"/>
    </row>
    <row r="3567" spans="1:10">
      <c r="A3567" s="164">
        <v>30532</v>
      </c>
      <c r="B3567" s="154" t="s">
        <v>472</v>
      </c>
      <c r="C3567" s="154">
        <v>3.2115</v>
      </c>
      <c r="D3567" s="154">
        <v>2.1528</v>
      </c>
      <c r="E3567" s="154">
        <v>1.746</v>
      </c>
      <c r="F3567" s="154" t="s">
        <v>472</v>
      </c>
      <c r="G3567" s="154">
        <v>0.88500000000000001</v>
      </c>
      <c r="H3567" s="154" t="s">
        <v>472</v>
      </c>
      <c r="I3567" s="154">
        <v>2.2629199999999998</v>
      </c>
      <c r="J3567" s="154"/>
    </row>
    <row r="3568" spans="1:10">
      <c r="A3568" s="164">
        <v>30533</v>
      </c>
      <c r="B3568" s="154">
        <v>1.84036</v>
      </c>
      <c r="C3568" s="154">
        <v>3.2054999999999998</v>
      </c>
      <c r="D3568" s="154">
        <v>2.1734999999999998</v>
      </c>
      <c r="E3568" s="154">
        <v>1.7595000000000001</v>
      </c>
      <c r="F3568" s="154" t="s">
        <v>472</v>
      </c>
      <c r="G3568" s="154">
        <v>0.88749999999999996</v>
      </c>
      <c r="H3568" s="154" t="s">
        <v>472</v>
      </c>
      <c r="I3568" s="154">
        <v>2.27488</v>
      </c>
      <c r="J3568" s="154"/>
    </row>
    <row r="3569" spans="1:10">
      <c r="A3569" s="164">
        <v>30536</v>
      </c>
      <c r="B3569" s="154">
        <v>1.8423400000000001</v>
      </c>
      <c r="C3569" s="154">
        <v>3.2284999999999999</v>
      </c>
      <c r="D3569" s="154">
        <v>2.1800000000000002</v>
      </c>
      <c r="E3569" s="154">
        <v>1.7635000000000001</v>
      </c>
      <c r="F3569" s="154" t="s">
        <v>472</v>
      </c>
      <c r="G3569" s="154">
        <v>0.88949999999999996</v>
      </c>
      <c r="H3569" s="154" t="s">
        <v>472</v>
      </c>
      <c r="I3569" s="154">
        <v>2.2825199999999999</v>
      </c>
      <c r="J3569" s="154"/>
    </row>
    <row r="3570" spans="1:10">
      <c r="A3570" s="164">
        <v>30537</v>
      </c>
      <c r="B3570" s="154" t="s">
        <v>472</v>
      </c>
      <c r="C3570" s="154">
        <v>3.2484999999999999</v>
      </c>
      <c r="D3570" s="154">
        <v>2.1722000000000001</v>
      </c>
      <c r="E3570" s="154">
        <v>1.7589999999999999</v>
      </c>
      <c r="F3570" s="154" t="s">
        <v>472</v>
      </c>
      <c r="G3570" s="154">
        <v>0.89149999999999996</v>
      </c>
      <c r="H3570" s="154" t="s">
        <v>472</v>
      </c>
      <c r="I3570" s="154">
        <v>2.2787000000000002</v>
      </c>
      <c r="J3570" s="154"/>
    </row>
    <row r="3571" spans="1:10">
      <c r="A3571" s="164">
        <v>30538</v>
      </c>
      <c r="B3571" s="154">
        <v>1.84155</v>
      </c>
      <c r="C3571" s="154">
        <v>3.2475000000000001</v>
      </c>
      <c r="D3571" s="154">
        <v>2.1888000000000001</v>
      </c>
      <c r="E3571" s="154">
        <v>1.7694999999999999</v>
      </c>
      <c r="F3571" s="154" t="s">
        <v>472</v>
      </c>
      <c r="G3571" s="154">
        <v>0.89200000000000002</v>
      </c>
      <c r="H3571" s="154" t="s">
        <v>472</v>
      </c>
      <c r="I3571" s="154">
        <v>2.2887900000000001</v>
      </c>
      <c r="J3571" s="154"/>
    </row>
    <row r="3572" spans="1:10">
      <c r="A3572" s="164">
        <v>30539</v>
      </c>
      <c r="B3572" s="154">
        <v>1.8315000000000001</v>
      </c>
      <c r="C3572" s="154">
        <v>3.2480000000000002</v>
      </c>
      <c r="D3572" s="154">
        <v>2.1964999999999999</v>
      </c>
      <c r="E3572" s="154">
        <v>1.7765</v>
      </c>
      <c r="F3572" s="154" t="s">
        <v>472</v>
      </c>
      <c r="G3572" s="154">
        <v>0.89100000000000001</v>
      </c>
      <c r="H3572" s="154" t="s">
        <v>472</v>
      </c>
      <c r="I3572" s="154">
        <v>2.2856999999999998</v>
      </c>
      <c r="J3572" s="154"/>
    </row>
    <row r="3573" spans="1:10">
      <c r="A3573" s="164">
        <v>30540</v>
      </c>
      <c r="B3573" s="154" t="s">
        <v>472</v>
      </c>
      <c r="C3573" s="154">
        <v>3.242</v>
      </c>
      <c r="D3573" s="154">
        <v>2.1894999999999998</v>
      </c>
      <c r="E3573" s="154">
        <v>1.7715000000000001</v>
      </c>
      <c r="F3573" s="154" t="s">
        <v>472</v>
      </c>
      <c r="G3573" s="154">
        <v>0.88600000000000001</v>
      </c>
      <c r="H3573" s="154" t="s">
        <v>472</v>
      </c>
      <c r="I3573" s="154">
        <v>2.2801399999999998</v>
      </c>
      <c r="J3573" s="154"/>
    </row>
    <row r="3574" spans="1:10">
      <c r="A3574" s="164">
        <v>30543</v>
      </c>
      <c r="B3574" s="154">
        <v>1.82762</v>
      </c>
      <c r="C3574" s="154">
        <v>3.23</v>
      </c>
      <c r="D3574" s="154">
        <v>2.1720000000000002</v>
      </c>
      <c r="E3574" s="154">
        <v>1.7574999999999998</v>
      </c>
      <c r="F3574" s="154" t="s">
        <v>472</v>
      </c>
      <c r="G3574" s="154">
        <v>0.88100000000000001</v>
      </c>
      <c r="H3574" s="154" t="s">
        <v>472</v>
      </c>
      <c r="I3574" s="154">
        <v>2.2680500000000001</v>
      </c>
      <c r="J3574" s="154"/>
    </row>
    <row r="3575" spans="1:10">
      <c r="A3575" s="164">
        <v>30544</v>
      </c>
      <c r="B3575" s="154" t="s">
        <v>472</v>
      </c>
      <c r="C3575" s="154">
        <v>3.2275</v>
      </c>
      <c r="D3575" s="154">
        <v>2.1516999999999999</v>
      </c>
      <c r="E3575" s="154">
        <v>1.7435</v>
      </c>
      <c r="F3575" s="154" t="s">
        <v>472</v>
      </c>
      <c r="G3575" s="154">
        <v>0.87849999999999995</v>
      </c>
      <c r="H3575" s="154" t="s">
        <v>472</v>
      </c>
      <c r="I3575" s="154">
        <v>2.2557100000000001</v>
      </c>
      <c r="J3575" s="154"/>
    </row>
    <row r="3576" spans="1:10">
      <c r="A3576" s="164">
        <v>30545</v>
      </c>
      <c r="B3576" s="154">
        <v>1.8428499999999999</v>
      </c>
      <c r="C3576" s="154">
        <v>3.2294999999999998</v>
      </c>
      <c r="D3576" s="154">
        <v>2.1459999999999999</v>
      </c>
      <c r="E3576" s="154">
        <v>1.7404999999999999</v>
      </c>
      <c r="F3576" s="154" t="s">
        <v>472</v>
      </c>
      <c r="G3576" s="154">
        <v>0.88</v>
      </c>
      <c r="H3576" s="154" t="s">
        <v>472</v>
      </c>
      <c r="I3576" s="154">
        <v>2.2581699999999998</v>
      </c>
      <c r="J3576" s="154"/>
    </row>
    <row r="3577" spans="1:10">
      <c r="A3577" s="164">
        <v>30546</v>
      </c>
      <c r="B3577" s="154">
        <v>1.85436</v>
      </c>
      <c r="C3577" s="154">
        <v>3.2530000000000001</v>
      </c>
      <c r="D3577" s="154">
        <v>2.1402999999999999</v>
      </c>
      <c r="E3577" s="154">
        <v>1.7364999999999999</v>
      </c>
      <c r="F3577" s="154" t="s">
        <v>472</v>
      </c>
      <c r="G3577" s="154">
        <v>0.87949999999999995</v>
      </c>
      <c r="H3577" s="154" t="s">
        <v>472</v>
      </c>
      <c r="I3577" s="154">
        <v>2.2597100000000001</v>
      </c>
      <c r="J3577" s="154"/>
    </row>
    <row r="3578" spans="1:10">
      <c r="A3578" s="164">
        <v>30547</v>
      </c>
      <c r="B3578" s="154">
        <v>1.8492</v>
      </c>
      <c r="C3578" s="154">
        <v>3.2690000000000001</v>
      </c>
      <c r="D3578" s="154">
        <v>2.1515</v>
      </c>
      <c r="E3578" s="154">
        <v>1.7425000000000002</v>
      </c>
      <c r="F3578" s="154" t="s">
        <v>472</v>
      </c>
      <c r="G3578" s="154">
        <v>0.88200000000000001</v>
      </c>
      <c r="H3578" s="154" t="s">
        <v>472</v>
      </c>
      <c r="I3578" s="154">
        <v>2.2685200000000001</v>
      </c>
      <c r="J3578" s="154"/>
    </row>
    <row r="3579" spans="1:10">
      <c r="A3579" s="164">
        <v>30550</v>
      </c>
      <c r="B3579" s="154">
        <v>1.85297</v>
      </c>
      <c r="C3579" s="154">
        <v>3.2765</v>
      </c>
      <c r="D3579" s="154">
        <v>2.1448</v>
      </c>
      <c r="E3579" s="154">
        <v>1.7404999999999999</v>
      </c>
      <c r="F3579" s="154" t="s">
        <v>472</v>
      </c>
      <c r="G3579" s="154">
        <v>0.88100000000000001</v>
      </c>
      <c r="H3579" s="154" t="s">
        <v>472</v>
      </c>
      <c r="I3579" s="154">
        <v>2.2648700000000002</v>
      </c>
      <c r="J3579" s="154"/>
    </row>
    <row r="3580" spans="1:10">
      <c r="A3580" s="164">
        <v>30551</v>
      </c>
      <c r="B3580" s="154">
        <v>1.8529800000000001</v>
      </c>
      <c r="C3580" s="154">
        <v>3.2650000000000001</v>
      </c>
      <c r="D3580" s="154">
        <v>2.13</v>
      </c>
      <c r="E3580" s="154">
        <v>1.73</v>
      </c>
      <c r="F3580" s="154" t="s">
        <v>472</v>
      </c>
      <c r="G3580" s="154">
        <v>0.88</v>
      </c>
      <c r="H3580" s="154" t="s">
        <v>472</v>
      </c>
      <c r="I3580" s="154">
        <v>2.2547600000000001</v>
      </c>
      <c r="J3580" s="154"/>
    </row>
    <row r="3581" spans="1:10">
      <c r="A3581" s="164">
        <v>30552</v>
      </c>
      <c r="B3581" s="154">
        <v>1.85368</v>
      </c>
      <c r="C3581" s="154">
        <v>3.27</v>
      </c>
      <c r="D3581" s="154">
        <v>2.1493000000000002</v>
      </c>
      <c r="E3581" s="154">
        <v>1.746</v>
      </c>
      <c r="F3581" s="154" t="s">
        <v>472</v>
      </c>
      <c r="G3581" s="154">
        <v>0.88249999999999995</v>
      </c>
      <c r="H3581" s="154" t="s">
        <v>472</v>
      </c>
      <c r="I3581" s="154">
        <v>2.26823</v>
      </c>
      <c r="J3581" s="154"/>
    </row>
    <row r="3582" spans="1:10">
      <c r="A3582" s="164">
        <v>30553</v>
      </c>
      <c r="B3582" s="154">
        <v>1.85304</v>
      </c>
      <c r="C3582" s="154">
        <v>3.2589999999999999</v>
      </c>
      <c r="D3582" s="154">
        <v>2.15</v>
      </c>
      <c r="E3582" s="154">
        <v>1.7475000000000001</v>
      </c>
      <c r="F3582" s="154" t="s">
        <v>472</v>
      </c>
      <c r="G3582" s="154">
        <v>0.88349999999999995</v>
      </c>
      <c r="H3582" s="154" t="s">
        <v>472</v>
      </c>
      <c r="I3582" s="154">
        <v>2.2660999999999998</v>
      </c>
      <c r="J3582" s="154"/>
    </row>
    <row r="3583" spans="1:10">
      <c r="A3583" s="164">
        <v>30554</v>
      </c>
      <c r="B3583" s="154">
        <v>1.84857</v>
      </c>
      <c r="C3583" s="154">
        <v>3.2324999999999999</v>
      </c>
      <c r="D3583" s="154">
        <v>2.1579999999999999</v>
      </c>
      <c r="E3583" s="154">
        <v>1.7530000000000001</v>
      </c>
      <c r="F3583" s="154" t="s">
        <v>472</v>
      </c>
      <c r="G3583" s="154">
        <v>0.88249999999999995</v>
      </c>
      <c r="H3583" s="154" t="s">
        <v>472</v>
      </c>
      <c r="I3583" s="154">
        <v>2.2718500000000001</v>
      </c>
      <c r="J3583" s="154"/>
    </row>
    <row r="3584" spans="1:10">
      <c r="A3584" s="164">
        <v>30557</v>
      </c>
      <c r="B3584" s="154">
        <v>1.8506399999999998</v>
      </c>
      <c r="C3584" s="154">
        <v>3.2614999999999998</v>
      </c>
      <c r="D3584" s="154">
        <v>2.1795</v>
      </c>
      <c r="E3584" s="154">
        <v>1.7705</v>
      </c>
      <c r="F3584" s="154" t="s">
        <v>472</v>
      </c>
      <c r="G3584" s="154">
        <v>0.88500000000000001</v>
      </c>
      <c r="H3584" s="154" t="s">
        <v>472</v>
      </c>
      <c r="I3584" s="154">
        <v>2.28464</v>
      </c>
      <c r="J3584" s="154"/>
    </row>
    <row r="3585" spans="1:10">
      <c r="A3585" s="164">
        <v>30558</v>
      </c>
      <c r="B3585" s="154">
        <v>1.8513999999999999</v>
      </c>
      <c r="C3585" s="154">
        <v>3.2675000000000001</v>
      </c>
      <c r="D3585" s="154">
        <v>2.1800000000000002</v>
      </c>
      <c r="E3585" s="154">
        <v>1.7709999999999999</v>
      </c>
      <c r="F3585" s="154" t="s">
        <v>472</v>
      </c>
      <c r="G3585" s="154">
        <v>0.88549999999999995</v>
      </c>
      <c r="H3585" s="154" t="s">
        <v>472</v>
      </c>
      <c r="I3585" s="154">
        <v>2.2877999999999998</v>
      </c>
      <c r="J3585" s="154"/>
    </row>
    <row r="3586" spans="1:10">
      <c r="A3586" s="164">
        <v>30559</v>
      </c>
      <c r="B3586" s="154" t="s">
        <v>472</v>
      </c>
      <c r="C3586" s="154">
        <v>3.2690000000000001</v>
      </c>
      <c r="D3586" s="154">
        <v>2.194</v>
      </c>
      <c r="E3586" s="154">
        <v>1.778</v>
      </c>
      <c r="F3586" s="154" t="s">
        <v>472</v>
      </c>
      <c r="G3586" s="154">
        <v>0.88800000000000001</v>
      </c>
      <c r="H3586" s="154" t="s">
        <v>472</v>
      </c>
      <c r="I3586" s="154">
        <v>2.2908300000000001</v>
      </c>
      <c r="J3586" s="154"/>
    </row>
    <row r="3587" spans="1:10">
      <c r="A3587" s="164">
        <v>30560</v>
      </c>
      <c r="B3587" s="154">
        <v>1.84992</v>
      </c>
      <c r="C3587" s="154">
        <v>3.2650000000000001</v>
      </c>
      <c r="D3587" s="154">
        <v>2.1789999999999998</v>
      </c>
      <c r="E3587" s="154">
        <v>1.7669999999999999</v>
      </c>
      <c r="F3587" s="154" t="s">
        <v>472</v>
      </c>
      <c r="G3587" s="154">
        <v>0.88549999999999995</v>
      </c>
      <c r="H3587" s="154" t="s">
        <v>472</v>
      </c>
      <c r="I3587" s="154">
        <v>2.2843100000000001</v>
      </c>
      <c r="J3587" s="154"/>
    </row>
    <row r="3588" spans="1:10">
      <c r="A3588" s="164">
        <v>30561</v>
      </c>
      <c r="B3588" s="154">
        <v>1.8479000000000001</v>
      </c>
      <c r="C3588" s="154">
        <v>3.274</v>
      </c>
      <c r="D3588" s="154">
        <v>2.1897000000000002</v>
      </c>
      <c r="E3588" s="154">
        <v>1.7755000000000001</v>
      </c>
      <c r="F3588" s="154" t="s">
        <v>472</v>
      </c>
      <c r="G3588" s="154">
        <v>0.88600000000000001</v>
      </c>
      <c r="H3588" s="154" t="s">
        <v>472</v>
      </c>
      <c r="I3588" s="154">
        <v>2.2879900000000002</v>
      </c>
      <c r="J3588" s="154"/>
    </row>
    <row r="3589" spans="1:10">
      <c r="A3589" s="164">
        <v>30564</v>
      </c>
      <c r="B3589" s="154">
        <v>1.8471899999999999</v>
      </c>
      <c r="C3589" s="154">
        <v>3.2625000000000002</v>
      </c>
      <c r="D3589" s="154">
        <v>2.1707999999999998</v>
      </c>
      <c r="E3589" s="154">
        <v>1.762</v>
      </c>
      <c r="F3589" s="154" t="s">
        <v>472</v>
      </c>
      <c r="G3589" s="154">
        <v>0.88300000000000001</v>
      </c>
      <c r="H3589" s="154" t="s">
        <v>472</v>
      </c>
      <c r="I3589" s="154">
        <v>2.2793299999999999</v>
      </c>
      <c r="J3589" s="154"/>
    </row>
    <row r="3590" spans="1:10">
      <c r="A3590" s="164">
        <v>30565</v>
      </c>
      <c r="B3590" s="154">
        <v>1.85093</v>
      </c>
      <c r="C3590" s="154">
        <v>3.2565</v>
      </c>
      <c r="D3590" s="154">
        <v>2.1695000000000002</v>
      </c>
      <c r="E3590" s="154">
        <v>1.764</v>
      </c>
      <c r="F3590" s="154" t="s">
        <v>472</v>
      </c>
      <c r="G3590" s="154">
        <v>0.88349999999999995</v>
      </c>
      <c r="H3590" s="154" t="s">
        <v>472</v>
      </c>
      <c r="I3590" s="154">
        <v>2.2781799999999999</v>
      </c>
      <c r="J3590" s="154"/>
    </row>
    <row r="3591" spans="1:10">
      <c r="A3591" s="164">
        <v>30566</v>
      </c>
      <c r="B3591" s="154" t="s">
        <v>472</v>
      </c>
      <c r="C3591" s="154">
        <v>3.2645</v>
      </c>
      <c r="D3591" s="154">
        <v>2.1817000000000002</v>
      </c>
      <c r="E3591" s="154">
        <v>1.7715000000000001</v>
      </c>
      <c r="F3591" s="154" t="s">
        <v>472</v>
      </c>
      <c r="G3591" s="154">
        <v>0.88600000000000001</v>
      </c>
      <c r="H3591" s="154" t="s">
        <v>472</v>
      </c>
      <c r="I3591" s="154">
        <v>2.2863199999999999</v>
      </c>
      <c r="J3591" s="154"/>
    </row>
    <row r="3592" spans="1:10">
      <c r="A3592" s="164">
        <v>30567</v>
      </c>
      <c r="B3592" s="154">
        <v>1.84599</v>
      </c>
      <c r="C3592" s="154">
        <v>3.2395</v>
      </c>
      <c r="D3592" s="154">
        <v>2.1738</v>
      </c>
      <c r="E3592" s="154">
        <v>1.7665</v>
      </c>
      <c r="F3592" s="154" t="s">
        <v>472</v>
      </c>
      <c r="G3592" s="154">
        <v>0.88700000000000001</v>
      </c>
      <c r="H3592" s="154" t="s">
        <v>472</v>
      </c>
      <c r="I3592" s="154">
        <v>2.2782800000000001</v>
      </c>
      <c r="J3592" s="154"/>
    </row>
    <row r="3593" spans="1:10">
      <c r="A3593" s="164">
        <v>30568</v>
      </c>
      <c r="B3593" s="154">
        <v>1.8485</v>
      </c>
      <c r="C3593" s="154">
        <v>3.2414999999999998</v>
      </c>
      <c r="D3593" s="154">
        <v>2.1732</v>
      </c>
      <c r="E3593" s="154">
        <v>1.7650000000000001</v>
      </c>
      <c r="F3593" s="154" t="s">
        <v>472</v>
      </c>
      <c r="G3593" s="154">
        <v>0.88700000000000001</v>
      </c>
      <c r="H3593" s="154" t="s">
        <v>472</v>
      </c>
      <c r="I3593" s="154">
        <v>2.2757399999999999</v>
      </c>
      <c r="J3593" s="154"/>
    </row>
    <row r="3594" spans="1:10">
      <c r="A3594" s="164">
        <v>30571</v>
      </c>
      <c r="B3594" s="154">
        <v>1.84894</v>
      </c>
      <c r="C3594" s="154">
        <v>3.2494999999999998</v>
      </c>
      <c r="D3594" s="154">
        <v>2.16</v>
      </c>
      <c r="E3594" s="154">
        <v>1.7565</v>
      </c>
      <c r="F3594" s="154" t="s">
        <v>472</v>
      </c>
      <c r="G3594" s="154">
        <v>0.88849999999999996</v>
      </c>
      <c r="H3594" s="154" t="s">
        <v>472</v>
      </c>
      <c r="I3594" s="154" t="s">
        <v>472</v>
      </c>
      <c r="J3594" s="154"/>
    </row>
    <row r="3595" spans="1:10">
      <c r="A3595" s="164">
        <v>30572</v>
      </c>
      <c r="B3595" s="154">
        <v>1.8486799999999999</v>
      </c>
      <c r="C3595" s="154">
        <v>3.2515000000000001</v>
      </c>
      <c r="D3595" s="154">
        <v>2.1707000000000001</v>
      </c>
      <c r="E3595" s="154">
        <v>1.7625</v>
      </c>
      <c r="F3595" s="154" t="s">
        <v>472</v>
      </c>
      <c r="G3595" s="154">
        <v>0.89100000000000001</v>
      </c>
      <c r="H3595" s="154" t="s">
        <v>472</v>
      </c>
      <c r="I3595" s="154">
        <v>2.2819500000000001</v>
      </c>
      <c r="J3595" s="154"/>
    </row>
    <row r="3596" spans="1:10">
      <c r="A3596" s="164">
        <v>30573</v>
      </c>
      <c r="B3596" s="154" t="s">
        <v>472</v>
      </c>
      <c r="C3596" s="154">
        <v>3.2480000000000002</v>
      </c>
      <c r="D3596" s="154">
        <v>2.1800000000000002</v>
      </c>
      <c r="E3596" s="154">
        <v>1.7675000000000001</v>
      </c>
      <c r="F3596" s="154" t="s">
        <v>472</v>
      </c>
      <c r="G3596" s="154">
        <v>0.89149999999999996</v>
      </c>
      <c r="H3596" s="154" t="s">
        <v>472</v>
      </c>
      <c r="I3596" s="154">
        <v>2.2849599999999999</v>
      </c>
      <c r="J3596" s="154"/>
    </row>
    <row r="3597" spans="1:10">
      <c r="A3597" s="164">
        <v>30574</v>
      </c>
      <c r="B3597" s="154">
        <v>1.84805</v>
      </c>
      <c r="C3597" s="154">
        <v>3.2530000000000001</v>
      </c>
      <c r="D3597" s="154">
        <v>2.1806000000000001</v>
      </c>
      <c r="E3597" s="154">
        <v>1.768</v>
      </c>
      <c r="F3597" s="154" t="s">
        <v>472</v>
      </c>
      <c r="G3597" s="154">
        <v>0.89049999999999996</v>
      </c>
      <c r="H3597" s="154" t="s">
        <v>472</v>
      </c>
      <c r="I3597" s="154">
        <v>2.2839999999999998</v>
      </c>
      <c r="J3597" s="154"/>
    </row>
    <row r="3598" spans="1:10">
      <c r="A3598" s="164">
        <v>30575</v>
      </c>
      <c r="B3598" s="154">
        <v>1.8471</v>
      </c>
      <c r="C3598" s="154">
        <v>3.254</v>
      </c>
      <c r="D3598" s="154">
        <v>2.1739999999999999</v>
      </c>
      <c r="E3598" s="154">
        <v>1.7614999999999998</v>
      </c>
      <c r="F3598" s="154" t="s">
        <v>472</v>
      </c>
      <c r="G3598" s="154">
        <v>0.89</v>
      </c>
      <c r="H3598" s="154" t="s">
        <v>472</v>
      </c>
      <c r="I3598" s="154">
        <v>2.2810299999999999</v>
      </c>
      <c r="J3598" s="154"/>
    </row>
    <row r="3599" spans="1:10">
      <c r="A3599" s="164">
        <v>30578</v>
      </c>
      <c r="B3599" s="154">
        <v>1.8434300000000001</v>
      </c>
      <c r="C3599" s="154">
        <v>3.2465000000000002</v>
      </c>
      <c r="D3599" s="154">
        <v>2.1612</v>
      </c>
      <c r="E3599" s="154">
        <v>1.752</v>
      </c>
      <c r="F3599" s="154" t="s">
        <v>472</v>
      </c>
      <c r="G3599" s="154">
        <v>0.89049999999999996</v>
      </c>
      <c r="H3599" s="154" t="s">
        <v>472</v>
      </c>
      <c r="I3599" s="154">
        <v>2.2732100000000002</v>
      </c>
      <c r="J3599" s="154"/>
    </row>
    <row r="3600" spans="1:10">
      <c r="A3600" s="164">
        <v>30579</v>
      </c>
      <c r="B3600" s="154">
        <v>1.8424800000000001</v>
      </c>
      <c r="C3600" s="154">
        <v>3.2560000000000002</v>
      </c>
      <c r="D3600" s="154">
        <v>2.1532999999999998</v>
      </c>
      <c r="E3600" s="154">
        <v>1.7475000000000001</v>
      </c>
      <c r="F3600" s="154" t="s">
        <v>472</v>
      </c>
      <c r="G3600" s="154">
        <v>0.88849999999999996</v>
      </c>
      <c r="H3600" s="154" t="s">
        <v>472</v>
      </c>
      <c r="I3600" s="154">
        <v>2.2686199999999999</v>
      </c>
      <c r="J3600" s="154"/>
    </row>
    <row r="3601" spans="1:10">
      <c r="A3601" s="164">
        <v>30580</v>
      </c>
      <c r="B3601" s="154" t="s">
        <v>472</v>
      </c>
      <c r="C3601" s="154">
        <v>3.2534999999999998</v>
      </c>
      <c r="D3601" s="154">
        <v>2.1589999999999998</v>
      </c>
      <c r="E3601" s="154">
        <v>1.752</v>
      </c>
      <c r="F3601" s="154" t="s">
        <v>472</v>
      </c>
      <c r="G3601" s="154">
        <v>0.89100000000000001</v>
      </c>
      <c r="H3601" s="154" t="s">
        <v>472</v>
      </c>
      <c r="I3601" s="154">
        <v>2.2709700000000002</v>
      </c>
      <c r="J3601" s="154"/>
    </row>
    <row r="3602" spans="1:10">
      <c r="A3602" s="164">
        <v>30581</v>
      </c>
      <c r="B3602" s="154">
        <v>1.8424199999999999</v>
      </c>
      <c r="C3602" s="154">
        <v>3.2480000000000002</v>
      </c>
      <c r="D3602" s="154">
        <v>2.1589999999999998</v>
      </c>
      <c r="E3602" s="154">
        <v>1.752</v>
      </c>
      <c r="F3602" s="154" t="s">
        <v>472</v>
      </c>
      <c r="G3602" s="154">
        <v>0.89149999999999996</v>
      </c>
      <c r="H3602" s="154" t="s">
        <v>472</v>
      </c>
      <c r="I3602" s="154">
        <v>2.2724099999999998</v>
      </c>
      <c r="J3602" s="154"/>
    </row>
    <row r="3603" spans="1:10">
      <c r="A3603" s="164">
        <v>30582</v>
      </c>
      <c r="B3603" s="154">
        <v>1.8389899999999999</v>
      </c>
      <c r="C3603" s="154">
        <v>3.2370000000000001</v>
      </c>
      <c r="D3603" s="154">
        <v>2.1560000000000001</v>
      </c>
      <c r="E3603" s="154">
        <v>1.7490000000000001</v>
      </c>
      <c r="F3603" s="154" t="s">
        <v>472</v>
      </c>
      <c r="G3603" s="154">
        <v>0.89549999999999996</v>
      </c>
      <c r="H3603" s="154" t="s">
        <v>472</v>
      </c>
      <c r="I3603" s="154">
        <v>2.2713800000000002</v>
      </c>
      <c r="J3603" s="154"/>
    </row>
    <row r="3604" spans="1:10">
      <c r="A3604" s="164">
        <v>30585</v>
      </c>
      <c r="B3604" s="154" t="s">
        <v>472</v>
      </c>
      <c r="C3604" s="154">
        <v>3.2240000000000002</v>
      </c>
      <c r="D3604" s="154">
        <v>2.1417000000000002</v>
      </c>
      <c r="E3604" s="154">
        <v>1.7389999999999999</v>
      </c>
      <c r="F3604" s="154" t="s">
        <v>472</v>
      </c>
      <c r="G3604" s="154">
        <v>0.89700000000000002</v>
      </c>
      <c r="H3604" s="154" t="s">
        <v>472</v>
      </c>
      <c r="I3604" s="154">
        <v>2.26389</v>
      </c>
      <c r="J3604" s="154"/>
    </row>
    <row r="3605" spans="1:10">
      <c r="A3605" s="164">
        <v>30586</v>
      </c>
      <c r="B3605" s="154">
        <v>1.83158</v>
      </c>
      <c r="C3605" s="154">
        <v>3.2170000000000001</v>
      </c>
      <c r="D3605" s="154">
        <v>2.1467999999999998</v>
      </c>
      <c r="E3605" s="154">
        <v>1.742</v>
      </c>
      <c r="F3605" s="154" t="s">
        <v>472</v>
      </c>
      <c r="G3605" s="154">
        <v>0.9</v>
      </c>
      <c r="H3605" s="154" t="s">
        <v>472</v>
      </c>
      <c r="I3605" s="154">
        <v>2.2620499999999999</v>
      </c>
      <c r="J3605" s="154"/>
    </row>
    <row r="3606" spans="1:10">
      <c r="A3606" s="164">
        <v>30587</v>
      </c>
      <c r="B3606" s="154">
        <v>1.82586</v>
      </c>
      <c r="C3606" s="154">
        <v>3.1880000000000002</v>
      </c>
      <c r="D3606" s="154">
        <v>2.1274999999999999</v>
      </c>
      <c r="E3606" s="154">
        <v>1.7265000000000001</v>
      </c>
      <c r="F3606" s="154" t="s">
        <v>472</v>
      </c>
      <c r="G3606" s="154">
        <v>0.89900000000000002</v>
      </c>
      <c r="H3606" s="154" t="s">
        <v>472</v>
      </c>
      <c r="I3606" s="154">
        <v>2.24959</v>
      </c>
      <c r="J3606" s="154"/>
    </row>
    <row r="3607" spans="1:10">
      <c r="A3607" s="164">
        <v>30588</v>
      </c>
      <c r="B3607" s="154">
        <v>1.82724</v>
      </c>
      <c r="C3607" s="154">
        <v>3.198</v>
      </c>
      <c r="D3607" s="154">
        <v>2.1362999999999999</v>
      </c>
      <c r="E3607" s="154">
        <v>1.7324999999999999</v>
      </c>
      <c r="F3607" s="154" t="s">
        <v>472</v>
      </c>
      <c r="G3607" s="154">
        <v>0.9</v>
      </c>
      <c r="H3607" s="154" t="s">
        <v>472</v>
      </c>
      <c r="I3607" s="154">
        <v>2.2533300000000001</v>
      </c>
      <c r="J3607" s="154"/>
    </row>
    <row r="3608" spans="1:10">
      <c r="A3608" s="164">
        <v>30589</v>
      </c>
      <c r="B3608" s="154">
        <v>1.82334</v>
      </c>
      <c r="C3608" s="154">
        <v>3.181</v>
      </c>
      <c r="D3608" s="154">
        <v>2.1274999999999999</v>
      </c>
      <c r="E3608" s="154">
        <v>1.726</v>
      </c>
      <c r="F3608" s="154" t="s">
        <v>472</v>
      </c>
      <c r="G3608" s="154">
        <v>0.90100000000000002</v>
      </c>
      <c r="H3608" s="154" t="s">
        <v>472</v>
      </c>
      <c r="I3608" s="154">
        <v>2.25075</v>
      </c>
      <c r="J3608" s="154"/>
    </row>
    <row r="3609" spans="1:10">
      <c r="A3609" s="164">
        <v>30592</v>
      </c>
      <c r="B3609" s="154">
        <v>1.8187799999999998</v>
      </c>
      <c r="C3609" s="154">
        <v>3.1429999999999998</v>
      </c>
      <c r="D3609" s="154">
        <v>2.11</v>
      </c>
      <c r="E3609" s="154">
        <v>1.7124999999999999</v>
      </c>
      <c r="F3609" s="154" t="s">
        <v>472</v>
      </c>
      <c r="G3609" s="154">
        <v>0.90249999999999997</v>
      </c>
      <c r="H3609" s="154" t="s">
        <v>472</v>
      </c>
      <c r="I3609" s="154">
        <v>2.2375799999999999</v>
      </c>
      <c r="J3609" s="154"/>
    </row>
    <row r="3610" spans="1:10">
      <c r="A3610" s="164">
        <v>30593</v>
      </c>
      <c r="B3610" s="154">
        <v>1.8175400000000002</v>
      </c>
      <c r="C3610" s="154">
        <v>3.1185</v>
      </c>
      <c r="D3610" s="154">
        <v>2.1172</v>
      </c>
      <c r="E3610" s="154">
        <v>1.7170000000000001</v>
      </c>
      <c r="F3610" s="154" t="s">
        <v>472</v>
      </c>
      <c r="G3610" s="154">
        <v>0.90449999999999997</v>
      </c>
      <c r="H3610" s="154" t="s">
        <v>472</v>
      </c>
      <c r="I3610" s="154">
        <v>2.2417099999999999</v>
      </c>
      <c r="J3610" s="154"/>
    </row>
    <row r="3611" spans="1:10">
      <c r="A3611" s="164">
        <v>30594</v>
      </c>
      <c r="B3611" s="154">
        <v>1.8188499999999999</v>
      </c>
      <c r="C3611" s="154">
        <v>3.1204999999999998</v>
      </c>
      <c r="D3611" s="154">
        <v>2.0973000000000002</v>
      </c>
      <c r="E3611" s="154">
        <v>1.7029999999999998</v>
      </c>
      <c r="F3611" s="154" t="s">
        <v>472</v>
      </c>
      <c r="G3611" s="154">
        <v>0.90300000000000002</v>
      </c>
      <c r="H3611" s="154" t="s">
        <v>472</v>
      </c>
      <c r="I3611" s="154">
        <v>2.2265999999999999</v>
      </c>
      <c r="J3611" s="154"/>
    </row>
    <row r="3612" spans="1:10">
      <c r="A3612" s="164">
        <v>30595</v>
      </c>
      <c r="B3612" s="154" t="s">
        <v>472</v>
      </c>
      <c r="C3612" s="154">
        <v>3.129</v>
      </c>
      <c r="D3612" s="154">
        <v>2.1</v>
      </c>
      <c r="E3612" s="154">
        <v>1.706</v>
      </c>
      <c r="F3612" s="154" t="s">
        <v>472</v>
      </c>
      <c r="G3612" s="154">
        <v>0.90249999999999997</v>
      </c>
      <c r="H3612" s="154" t="s">
        <v>472</v>
      </c>
      <c r="I3612" s="154">
        <v>2.23292</v>
      </c>
      <c r="J3612" s="154"/>
    </row>
    <row r="3613" spans="1:10">
      <c r="A3613" s="164">
        <v>30596</v>
      </c>
      <c r="B3613" s="154">
        <v>1.82555</v>
      </c>
      <c r="C3613" s="154">
        <v>3.1404999999999998</v>
      </c>
      <c r="D3613" s="154">
        <v>2.0937000000000001</v>
      </c>
      <c r="E3613" s="154">
        <v>1.7015</v>
      </c>
      <c r="F3613" s="154" t="s">
        <v>472</v>
      </c>
      <c r="G3613" s="154">
        <v>0.90300000000000002</v>
      </c>
      <c r="H3613" s="154" t="s">
        <v>472</v>
      </c>
      <c r="I3613" s="154">
        <v>2.22498</v>
      </c>
      <c r="J3613" s="154"/>
    </row>
    <row r="3614" spans="1:10">
      <c r="A3614" s="164">
        <v>30599</v>
      </c>
      <c r="B3614" s="154" t="s">
        <v>472</v>
      </c>
      <c r="C3614" s="154">
        <v>3.1684999999999999</v>
      </c>
      <c r="D3614" s="154">
        <v>2.0905</v>
      </c>
      <c r="E3614" s="154">
        <v>1.6995</v>
      </c>
      <c r="F3614" s="154" t="s">
        <v>472</v>
      </c>
      <c r="G3614" s="154">
        <v>0.90349999999999997</v>
      </c>
      <c r="H3614" s="154" t="s">
        <v>472</v>
      </c>
      <c r="I3614" s="154">
        <v>2.2371799999999999</v>
      </c>
      <c r="J3614" s="154"/>
    </row>
    <row r="3615" spans="1:10">
      <c r="A3615" s="164">
        <v>30600</v>
      </c>
      <c r="B3615" s="154">
        <v>1.8322699999999998</v>
      </c>
      <c r="C3615" s="154">
        <v>3.1760000000000002</v>
      </c>
      <c r="D3615" s="154">
        <v>2.0992999999999999</v>
      </c>
      <c r="E3615" s="154">
        <v>1.7044999999999999</v>
      </c>
      <c r="F3615" s="154" t="s">
        <v>472</v>
      </c>
      <c r="G3615" s="154">
        <v>0.90300000000000002</v>
      </c>
      <c r="H3615" s="154" t="s">
        <v>472</v>
      </c>
      <c r="I3615" s="154">
        <v>2.2330999999999999</v>
      </c>
      <c r="J3615" s="154"/>
    </row>
    <row r="3616" spans="1:10">
      <c r="A3616" s="164">
        <v>30601</v>
      </c>
      <c r="B3616" s="154">
        <v>1.8303799999999999</v>
      </c>
      <c r="C3616" s="154">
        <v>3.1715</v>
      </c>
      <c r="D3616" s="154">
        <v>2.1158000000000001</v>
      </c>
      <c r="E3616" s="154">
        <v>1.7170000000000001</v>
      </c>
      <c r="F3616" s="154" t="s">
        <v>472</v>
      </c>
      <c r="G3616" s="154">
        <v>0.90349999999999997</v>
      </c>
      <c r="H3616" s="154" t="s">
        <v>472</v>
      </c>
      <c r="I3616" s="154">
        <v>2.2477499999999999</v>
      </c>
      <c r="J3616" s="154"/>
    </row>
    <row r="3617" spans="1:10">
      <c r="A3617" s="164">
        <v>30602</v>
      </c>
      <c r="B3617" s="154">
        <v>1.8298700000000001</v>
      </c>
      <c r="C3617" s="154">
        <v>3.177</v>
      </c>
      <c r="D3617" s="154">
        <v>2.1110000000000002</v>
      </c>
      <c r="E3617" s="154">
        <v>1.7135</v>
      </c>
      <c r="F3617" s="154" t="s">
        <v>472</v>
      </c>
      <c r="G3617" s="154">
        <v>0.90500000000000003</v>
      </c>
      <c r="H3617" s="154" t="s">
        <v>472</v>
      </c>
      <c r="I3617" s="154">
        <v>2.23929</v>
      </c>
      <c r="J3617" s="154"/>
    </row>
    <row r="3618" spans="1:10">
      <c r="A3618" s="164">
        <v>30603</v>
      </c>
      <c r="B3618" s="154">
        <v>1.8273299999999999</v>
      </c>
      <c r="C3618" s="154">
        <v>3.1720000000000002</v>
      </c>
      <c r="D3618" s="154">
        <v>2.1217999999999999</v>
      </c>
      <c r="E3618" s="154">
        <v>1.7204999999999999</v>
      </c>
      <c r="F3618" s="154" t="s">
        <v>472</v>
      </c>
      <c r="G3618" s="154">
        <v>0.90800000000000003</v>
      </c>
      <c r="H3618" s="154" t="s">
        <v>472</v>
      </c>
      <c r="I3618" s="154">
        <v>2.25481</v>
      </c>
      <c r="J3618" s="154"/>
    </row>
    <row r="3619" spans="1:10">
      <c r="A3619" s="164">
        <v>30606</v>
      </c>
      <c r="B3619" s="154" t="s">
        <v>472</v>
      </c>
      <c r="C3619" s="154">
        <v>3.1535000000000002</v>
      </c>
      <c r="D3619" s="154">
        <v>2.1006999999999998</v>
      </c>
      <c r="E3619" s="154">
        <v>1.706</v>
      </c>
      <c r="F3619" s="154" t="s">
        <v>472</v>
      </c>
      <c r="G3619" s="154">
        <v>0.90400000000000003</v>
      </c>
      <c r="H3619" s="154" t="s">
        <v>472</v>
      </c>
      <c r="I3619" s="154">
        <v>2.2357800000000001</v>
      </c>
      <c r="J3619" s="154"/>
    </row>
    <row r="3620" spans="1:10">
      <c r="A3620" s="164">
        <v>30607</v>
      </c>
      <c r="B3620" s="154">
        <v>1.82711</v>
      </c>
      <c r="C3620" s="154">
        <v>3.1440000000000001</v>
      </c>
      <c r="D3620" s="154">
        <v>2.0947</v>
      </c>
      <c r="E3620" s="154">
        <v>1.7010000000000001</v>
      </c>
      <c r="F3620" s="154" t="s">
        <v>472</v>
      </c>
      <c r="G3620" s="154">
        <v>0.90300000000000002</v>
      </c>
      <c r="H3620" s="154" t="s">
        <v>472</v>
      </c>
      <c r="I3620" s="154">
        <v>2.2346499999999998</v>
      </c>
      <c r="J3620" s="154"/>
    </row>
    <row r="3621" spans="1:10">
      <c r="A3621" s="164">
        <v>30608</v>
      </c>
      <c r="B3621" s="154">
        <v>1.8260000000000001</v>
      </c>
      <c r="C3621" s="154">
        <v>3.1429999999999998</v>
      </c>
      <c r="D3621" s="154">
        <v>2.0992999999999999</v>
      </c>
      <c r="E3621" s="154">
        <v>1.7044999999999999</v>
      </c>
      <c r="F3621" s="154" t="s">
        <v>472</v>
      </c>
      <c r="G3621" s="154">
        <v>0.90100000000000002</v>
      </c>
      <c r="H3621" s="154" t="s">
        <v>472</v>
      </c>
      <c r="I3621" s="154">
        <v>2.2350099999999999</v>
      </c>
      <c r="J3621" s="154"/>
    </row>
    <row r="3622" spans="1:10">
      <c r="A3622" s="164">
        <v>30609</v>
      </c>
      <c r="B3622" s="154">
        <v>1.82951</v>
      </c>
      <c r="C3622" s="154">
        <v>3.1549999999999998</v>
      </c>
      <c r="D3622" s="154">
        <v>2.1063000000000001</v>
      </c>
      <c r="E3622" s="154">
        <v>1.7105000000000001</v>
      </c>
      <c r="F3622" s="154" t="s">
        <v>472</v>
      </c>
      <c r="G3622" s="154">
        <v>0.90349999999999997</v>
      </c>
      <c r="H3622" s="154" t="s">
        <v>472</v>
      </c>
      <c r="I3622" s="154">
        <v>2.2401200000000001</v>
      </c>
      <c r="J3622" s="154"/>
    </row>
    <row r="3623" spans="1:10">
      <c r="A3623" s="164">
        <v>30610</v>
      </c>
      <c r="B3623" s="154">
        <v>1.8293599999999999</v>
      </c>
      <c r="C3623" s="154">
        <v>3.1484999999999999</v>
      </c>
      <c r="D3623" s="154">
        <v>2.0979999999999999</v>
      </c>
      <c r="E3623" s="154">
        <v>1.704</v>
      </c>
      <c r="F3623" s="154" t="s">
        <v>472</v>
      </c>
      <c r="G3623" s="154">
        <v>0.90400000000000003</v>
      </c>
      <c r="H3623" s="154" t="s">
        <v>472</v>
      </c>
      <c r="I3623" s="154">
        <v>2.23671</v>
      </c>
      <c r="J3623" s="154"/>
    </row>
    <row r="3624" spans="1:10">
      <c r="A3624" s="164">
        <v>30613</v>
      </c>
      <c r="B3624" s="154">
        <v>1.8298000000000001</v>
      </c>
      <c r="C3624" s="154">
        <v>3.1734999999999998</v>
      </c>
      <c r="D3624" s="154">
        <v>2.1185</v>
      </c>
      <c r="E3624" s="154">
        <v>1.718</v>
      </c>
      <c r="F3624" s="154" t="s">
        <v>472</v>
      </c>
      <c r="G3624" s="154">
        <v>0.90600000000000003</v>
      </c>
      <c r="H3624" s="154" t="s">
        <v>472</v>
      </c>
      <c r="I3624" s="154">
        <v>2.24837</v>
      </c>
      <c r="J3624" s="154"/>
    </row>
    <row r="3625" spans="1:10">
      <c r="A3625" s="164">
        <v>30614</v>
      </c>
      <c r="B3625" s="154">
        <v>1.8306800000000001</v>
      </c>
      <c r="C3625" s="154">
        <v>3.1655000000000002</v>
      </c>
      <c r="D3625" s="154">
        <v>2.1114999999999999</v>
      </c>
      <c r="E3625" s="154">
        <v>1.714</v>
      </c>
      <c r="F3625" s="154" t="s">
        <v>472</v>
      </c>
      <c r="G3625" s="154">
        <v>0.90949999999999998</v>
      </c>
      <c r="H3625" s="154" t="s">
        <v>472</v>
      </c>
      <c r="I3625" s="154">
        <v>2.2462499999999999</v>
      </c>
      <c r="J3625" s="154"/>
    </row>
    <row r="3626" spans="1:10">
      <c r="A3626" s="164">
        <v>30615</v>
      </c>
      <c r="B3626" s="154">
        <v>1.8304499999999999</v>
      </c>
      <c r="C3626" s="154">
        <v>3.1669999999999998</v>
      </c>
      <c r="D3626" s="154">
        <v>2.1154999999999999</v>
      </c>
      <c r="E3626" s="154">
        <v>1.7170000000000001</v>
      </c>
      <c r="F3626" s="154" t="s">
        <v>472</v>
      </c>
      <c r="G3626" s="154">
        <v>0.90900000000000003</v>
      </c>
      <c r="H3626" s="154" t="s">
        <v>472</v>
      </c>
      <c r="I3626" s="154">
        <v>2.2501899999999999</v>
      </c>
      <c r="J3626" s="154"/>
    </row>
    <row r="3627" spans="1:10">
      <c r="A3627" s="164">
        <v>30616</v>
      </c>
      <c r="B3627" s="154" t="s">
        <v>472</v>
      </c>
      <c r="C3627" s="154">
        <v>3.1760000000000002</v>
      </c>
      <c r="D3627" s="154">
        <v>2.1227999999999998</v>
      </c>
      <c r="E3627" s="154">
        <v>1.7225000000000001</v>
      </c>
      <c r="F3627" s="154" t="s">
        <v>472</v>
      </c>
      <c r="G3627" s="154">
        <v>0.91149999999999998</v>
      </c>
      <c r="H3627" s="154" t="s">
        <v>472</v>
      </c>
      <c r="I3627" s="154">
        <v>2.2519299999999998</v>
      </c>
      <c r="J3627" s="154"/>
    </row>
    <row r="3628" spans="1:10">
      <c r="A3628" s="164">
        <v>30617</v>
      </c>
      <c r="B3628" s="154">
        <v>1.83195</v>
      </c>
      <c r="C3628" s="154">
        <v>3.1709999999999998</v>
      </c>
      <c r="D3628" s="154">
        <v>2.1240000000000001</v>
      </c>
      <c r="E3628" s="154">
        <v>1.7235</v>
      </c>
      <c r="F3628" s="154" t="s">
        <v>472</v>
      </c>
      <c r="G3628" s="154">
        <v>0.91200000000000003</v>
      </c>
      <c r="H3628" s="154" t="s">
        <v>472</v>
      </c>
      <c r="I3628" s="154">
        <v>2.2538200000000002</v>
      </c>
      <c r="J3628" s="154"/>
    </row>
    <row r="3629" spans="1:10">
      <c r="A3629" s="164">
        <v>30620</v>
      </c>
      <c r="B3629" s="154">
        <v>1.8370500000000001</v>
      </c>
      <c r="C3629" s="154">
        <v>3.1935000000000002</v>
      </c>
      <c r="D3629" s="154">
        <v>2.1377000000000002</v>
      </c>
      <c r="E3629" s="154">
        <v>1.7345000000000002</v>
      </c>
      <c r="F3629" s="154" t="s">
        <v>472</v>
      </c>
      <c r="G3629" s="154">
        <v>0.91400000000000003</v>
      </c>
      <c r="H3629" s="154" t="s">
        <v>472</v>
      </c>
      <c r="I3629" s="154">
        <v>2.26336</v>
      </c>
      <c r="J3629" s="154"/>
    </row>
    <row r="3630" spans="1:10">
      <c r="A3630" s="164">
        <v>30621</v>
      </c>
      <c r="B3630" s="154">
        <v>1.8384200000000002</v>
      </c>
      <c r="C3630" s="154">
        <v>3.2124999999999999</v>
      </c>
      <c r="D3630" s="154">
        <v>2.1520000000000001</v>
      </c>
      <c r="E3630" s="154">
        <v>1.7450000000000001</v>
      </c>
      <c r="F3630" s="154" t="s">
        <v>472</v>
      </c>
      <c r="G3630" s="154">
        <v>0.91700000000000004</v>
      </c>
      <c r="H3630" s="154" t="s">
        <v>472</v>
      </c>
      <c r="I3630" s="154">
        <v>2.2744800000000001</v>
      </c>
      <c r="J3630" s="154"/>
    </row>
    <row r="3631" spans="1:10">
      <c r="A3631" s="164">
        <v>30622</v>
      </c>
      <c r="B3631" s="154" t="s">
        <v>472</v>
      </c>
      <c r="C3631" s="154">
        <v>3.1985000000000001</v>
      </c>
      <c r="D3631" s="154">
        <v>2.1545000000000001</v>
      </c>
      <c r="E3631" s="154">
        <v>1.7469999999999999</v>
      </c>
      <c r="F3631" s="154" t="s">
        <v>472</v>
      </c>
      <c r="G3631" s="154">
        <v>0.91800000000000004</v>
      </c>
      <c r="H3631" s="154" t="s">
        <v>472</v>
      </c>
      <c r="I3631" s="154">
        <v>2.2744599999999999</v>
      </c>
      <c r="J3631" s="154"/>
    </row>
    <row r="3632" spans="1:10">
      <c r="A3632" s="164">
        <v>30623</v>
      </c>
      <c r="B3632" s="154">
        <v>1.83708</v>
      </c>
      <c r="C3632" s="154">
        <v>3.1985000000000001</v>
      </c>
      <c r="D3632" s="154">
        <v>2.1493000000000002</v>
      </c>
      <c r="E3632" s="154">
        <v>1.7429999999999999</v>
      </c>
      <c r="F3632" s="154" t="s">
        <v>472</v>
      </c>
      <c r="G3632" s="154">
        <v>0.91849999999999998</v>
      </c>
      <c r="H3632" s="154" t="s">
        <v>472</v>
      </c>
      <c r="I3632" s="154">
        <v>2.2734700000000001</v>
      </c>
      <c r="J3632" s="154"/>
    </row>
    <row r="3633" spans="1:10">
      <c r="A3633" s="164">
        <v>30624</v>
      </c>
      <c r="B3633" s="154">
        <v>1.8384100000000001</v>
      </c>
      <c r="C3633" s="154">
        <v>3.2084999999999999</v>
      </c>
      <c r="D3633" s="154">
        <v>2.1573000000000002</v>
      </c>
      <c r="E3633" s="154">
        <v>1.7484999999999999</v>
      </c>
      <c r="F3633" s="154" t="s">
        <v>472</v>
      </c>
      <c r="G3633" s="154">
        <v>0.91900000000000004</v>
      </c>
      <c r="H3633" s="154" t="s">
        <v>472</v>
      </c>
      <c r="I3633" s="154">
        <v>2.2800500000000001</v>
      </c>
      <c r="J3633" s="154"/>
    </row>
    <row r="3634" spans="1:10">
      <c r="A3634" s="164">
        <v>30627</v>
      </c>
      <c r="B3634" s="154">
        <v>1.8384800000000001</v>
      </c>
      <c r="C3634" s="154">
        <v>3.23</v>
      </c>
      <c r="D3634" s="154">
        <v>2.1768000000000001</v>
      </c>
      <c r="E3634" s="154">
        <v>1.784</v>
      </c>
      <c r="F3634" s="154" t="s">
        <v>472</v>
      </c>
      <c r="G3634" s="154">
        <v>0.91849999999999998</v>
      </c>
      <c r="H3634" s="154" t="s">
        <v>472</v>
      </c>
      <c r="I3634" s="154">
        <v>2.2890600000000001</v>
      </c>
      <c r="J3634" s="154"/>
    </row>
    <row r="3635" spans="1:10">
      <c r="A3635" s="164">
        <v>30628</v>
      </c>
      <c r="B3635" s="154" t="s">
        <v>472</v>
      </c>
      <c r="C3635" s="154">
        <v>3.2244999999999999</v>
      </c>
      <c r="D3635" s="154">
        <v>2.1772</v>
      </c>
      <c r="E3635" s="154">
        <v>1.7610000000000001</v>
      </c>
      <c r="F3635" s="154" t="s">
        <v>472</v>
      </c>
      <c r="G3635" s="154">
        <v>0.91849999999999998</v>
      </c>
      <c r="H3635" s="154" t="s">
        <v>472</v>
      </c>
      <c r="I3635" s="154">
        <v>2.2888999999999999</v>
      </c>
      <c r="J3635" s="154"/>
    </row>
    <row r="3636" spans="1:10">
      <c r="A3636" s="164">
        <v>30629</v>
      </c>
      <c r="B3636" s="154">
        <v>1.8374200000000001</v>
      </c>
      <c r="C3636" s="154">
        <v>3.2225000000000001</v>
      </c>
      <c r="D3636" s="154">
        <v>2.1743000000000001</v>
      </c>
      <c r="E3636" s="154">
        <v>1.7589999999999999</v>
      </c>
      <c r="F3636" s="154" t="s">
        <v>472</v>
      </c>
      <c r="G3636" s="154">
        <v>0.92</v>
      </c>
      <c r="H3636" s="154" t="s">
        <v>472</v>
      </c>
      <c r="I3636" s="154">
        <v>2.2863799999999999</v>
      </c>
      <c r="J3636" s="154"/>
    </row>
    <row r="3637" spans="1:10">
      <c r="A3637" s="164">
        <v>30630</v>
      </c>
      <c r="B3637" s="154" t="s">
        <v>472</v>
      </c>
      <c r="C3637" s="154">
        <v>3.2105000000000001</v>
      </c>
      <c r="D3637" s="154">
        <v>2.1608000000000001</v>
      </c>
      <c r="E3637" s="154">
        <v>1.75</v>
      </c>
      <c r="F3637" s="154" t="s">
        <v>472</v>
      </c>
      <c r="G3637" s="154">
        <v>0.92</v>
      </c>
      <c r="H3637" s="154" t="s">
        <v>472</v>
      </c>
      <c r="I3637" s="154">
        <v>2.2785000000000002</v>
      </c>
      <c r="J3637" s="154"/>
    </row>
    <row r="3638" spans="1:10">
      <c r="A3638" s="164">
        <v>30631</v>
      </c>
      <c r="B3638" s="154" t="s">
        <v>472</v>
      </c>
      <c r="C3638" s="154">
        <v>3.2094999999999998</v>
      </c>
      <c r="D3638" s="154">
        <v>2.157</v>
      </c>
      <c r="E3638" s="154">
        <v>1.7450000000000001</v>
      </c>
      <c r="F3638" s="154" t="s">
        <v>472</v>
      </c>
      <c r="G3638" s="154">
        <v>0.91800000000000004</v>
      </c>
      <c r="H3638" s="154" t="s">
        <v>472</v>
      </c>
      <c r="I3638" s="154">
        <v>2.2780399999999998</v>
      </c>
      <c r="J3638" s="154"/>
    </row>
    <row r="3639" spans="1:10">
      <c r="A3639" s="164">
        <v>30634</v>
      </c>
      <c r="B3639" s="154">
        <v>1.83145</v>
      </c>
      <c r="C3639" s="154">
        <v>3.2105000000000001</v>
      </c>
      <c r="D3639" s="154">
        <v>2.1577000000000002</v>
      </c>
      <c r="E3639" s="154">
        <v>1.746</v>
      </c>
      <c r="F3639" s="154" t="s">
        <v>472</v>
      </c>
      <c r="G3639" s="154">
        <v>0.91900000000000004</v>
      </c>
      <c r="H3639" s="154" t="s">
        <v>472</v>
      </c>
      <c r="I3639" s="154">
        <v>2.2751199999999998</v>
      </c>
      <c r="J3639" s="154"/>
    </row>
    <row r="3640" spans="1:10">
      <c r="A3640" s="164">
        <v>30635</v>
      </c>
      <c r="B3640" s="154" t="s">
        <v>472</v>
      </c>
      <c r="C3640" s="154">
        <v>3.21</v>
      </c>
      <c r="D3640" s="154">
        <v>2.1638000000000002</v>
      </c>
      <c r="E3640" s="154">
        <v>1.75</v>
      </c>
      <c r="F3640" s="154" t="s">
        <v>472</v>
      </c>
      <c r="G3640" s="154">
        <v>0.92200000000000004</v>
      </c>
      <c r="H3640" s="154" t="s">
        <v>472</v>
      </c>
      <c r="I3640" s="154">
        <v>2.27807</v>
      </c>
      <c r="J3640" s="154"/>
    </row>
    <row r="3641" spans="1:10">
      <c r="A3641" s="164">
        <v>30636</v>
      </c>
      <c r="B3641" s="154">
        <v>1.82599</v>
      </c>
      <c r="C3641" s="154">
        <v>3.2069999999999999</v>
      </c>
      <c r="D3641" s="154">
        <v>2.1579999999999999</v>
      </c>
      <c r="E3641" s="154">
        <v>1.7455000000000001</v>
      </c>
      <c r="F3641" s="154" t="s">
        <v>472</v>
      </c>
      <c r="G3641" s="154">
        <v>0.92</v>
      </c>
      <c r="H3641" s="154" t="s">
        <v>472</v>
      </c>
      <c r="I3641" s="154">
        <v>2.2738800000000001</v>
      </c>
      <c r="J3641" s="154"/>
    </row>
    <row r="3642" spans="1:10">
      <c r="A3642" s="164">
        <v>30637</v>
      </c>
      <c r="B3642" s="154" t="s">
        <v>472</v>
      </c>
      <c r="C3642" s="154">
        <v>3.2160000000000002</v>
      </c>
      <c r="D3642" s="154">
        <v>2.1739999999999999</v>
      </c>
      <c r="E3642" s="154">
        <v>1.7570000000000001</v>
      </c>
      <c r="F3642" s="154" t="s">
        <v>472</v>
      </c>
      <c r="G3642" s="154">
        <v>0.92249999999999999</v>
      </c>
      <c r="H3642" s="154" t="s">
        <v>472</v>
      </c>
      <c r="I3642" s="154">
        <v>2.2856700000000001</v>
      </c>
      <c r="J3642" s="154"/>
    </row>
    <row r="3643" spans="1:10">
      <c r="A3643" s="164">
        <v>30638</v>
      </c>
      <c r="B3643" s="154">
        <v>1.83134</v>
      </c>
      <c r="C3643" s="154">
        <v>3.2240000000000002</v>
      </c>
      <c r="D3643" s="154">
        <v>2.1806999999999999</v>
      </c>
      <c r="E3643" s="154">
        <v>1.7625</v>
      </c>
      <c r="F3643" s="154" t="s">
        <v>472</v>
      </c>
      <c r="G3643" s="154">
        <v>0.92400000000000004</v>
      </c>
      <c r="H3643" s="154" t="s">
        <v>472</v>
      </c>
      <c r="I3643" s="154">
        <v>2.28843</v>
      </c>
      <c r="J3643" s="154"/>
    </row>
    <row r="3644" spans="1:10">
      <c r="A3644" s="164">
        <v>30641</v>
      </c>
      <c r="B3644" s="154">
        <v>1.82796</v>
      </c>
      <c r="C3644" s="154">
        <v>3.2050000000000001</v>
      </c>
      <c r="D3644" s="154">
        <v>2.181</v>
      </c>
      <c r="E3644" s="154">
        <v>1.7610000000000001</v>
      </c>
      <c r="F3644" s="154" t="s">
        <v>472</v>
      </c>
      <c r="G3644" s="154">
        <v>0.92600000000000005</v>
      </c>
      <c r="H3644" s="154" t="s">
        <v>472</v>
      </c>
      <c r="I3644" s="154">
        <v>2.2890999999999999</v>
      </c>
      <c r="J3644" s="154"/>
    </row>
    <row r="3645" spans="1:10">
      <c r="A3645" s="164">
        <v>30642</v>
      </c>
      <c r="B3645" s="154">
        <v>1.8248</v>
      </c>
      <c r="C3645" s="154">
        <v>3.1955</v>
      </c>
      <c r="D3645" s="154">
        <v>2.1751999999999998</v>
      </c>
      <c r="E3645" s="154">
        <v>1.7574999999999998</v>
      </c>
      <c r="F3645" s="154" t="s">
        <v>472</v>
      </c>
      <c r="G3645" s="154">
        <v>0.92600000000000005</v>
      </c>
      <c r="H3645" s="154" t="s">
        <v>472</v>
      </c>
      <c r="I3645" s="154">
        <v>2.2841900000000002</v>
      </c>
      <c r="J3645" s="154"/>
    </row>
    <row r="3646" spans="1:10">
      <c r="A3646" s="164">
        <v>30643</v>
      </c>
      <c r="B3646" s="154" t="s">
        <v>472</v>
      </c>
      <c r="C3646" s="154">
        <v>3.1949999999999998</v>
      </c>
      <c r="D3646" s="154">
        <v>2.1715</v>
      </c>
      <c r="E3646" s="154">
        <v>1.7555000000000001</v>
      </c>
      <c r="F3646" s="154" t="s">
        <v>472</v>
      </c>
      <c r="G3646" s="154">
        <v>0.92600000000000005</v>
      </c>
      <c r="H3646" s="154" t="s">
        <v>472</v>
      </c>
      <c r="I3646" s="154">
        <v>2.2806100000000002</v>
      </c>
      <c r="J3646" s="154"/>
    </row>
    <row r="3647" spans="1:10">
      <c r="A3647" s="164">
        <v>30644</v>
      </c>
      <c r="B3647" s="154" t="s">
        <v>472</v>
      </c>
      <c r="C3647" s="154">
        <v>3.1890000000000001</v>
      </c>
      <c r="D3647" s="154">
        <v>2.1779999999999999</v>
      </c>
      <c r="E3647" s="154">
        <v>1.7574999999999998</v>
      </c>
      <c r="F3647" s="154" t="s">
        <v>472</v>
      </c>
      <c r="G3647" s="154">
        <v>0.92700000000000005</v>
      </c>
      <c r="H3647" s="154" t="s">
        <v>472</v>
      </c>
      <c r="I3647" s="154">
        <v>2.2860200000000002</v>
      </c>
      <c r="J3647" s="154"/>
    </row>
    <row r="3648" spans="1:10">
      <c r="A3648" s="164">
        <v>30645</v>
      </c>
      <c r="B3648" s="154">
        <v>1.8189299999999999</v>
      </c>
      <c r="C3648" s="154">
        <v>3.1835</v>
      </c>
      <c r="D3648" s="154">
        <v>2.1800000000000002</v>
      </c>
      <c r="E3648" s="154">
        <v>1.758</v>
      </c>
      <c r="F3648" s="154" t="s">
        <v>472</v>
      </c>
      <c r="G3648" s="154">
        <v>0.92700000000000005</v>
      </c>
      <c r="H3648" s="154" t="s">
        <v>472</v>
      </c>
      <c r="I3648" s="154">
        <v>2.2847300000000001</v>
      </c>
      <c r="J3648" s="154"/>
    </row>
    <row r="3649" spans="1:10">
      <c r="A3649" s="164">
        <v>30648</v>
      </c>
      <c r="B3649" s="154">
        <v>1.8194399999999999</v>
      </c>
      <c r="C3649" s="154">
        <v>3.1795</v>
      </c>
      <c r="D3649" s="154">
        <v>2.177</v>
      </c>
      <c r="E3649" s="154">
        <v>1.7565</v>
      </c>
      <c r="F3649" s="154" t="s">
        <v>472</v>
      </c>
      <c r="G3649" s="154">
        <v>0.92649999999999999</v>
      </c>
      <c r="H3649" s="154" t="s">
        <v>472</v>
      </c>
      <c r="I3649" s="154">
        <v>2.2829800000000002</v>
      </c>
      <c r="J3649" s="154"/>
    </row>
    <row r="3650" spans="1:10">
      <c r="A3650" s="164">
        <v>30649</v>
      </c>
      <c r="B3650" s="154" t="s">
        <v>472</v>
      </c>
      <c r="C3650" s="154">
        <v>3.1835</v>
      </c>
      <c r="D3650" s="154">
        <v>2.1865000000000001</v>
      </c>
      <c r="E3650" s="154">
        <v>1.7610000000000001</v>
      </c>
      <c r="F3650" s="154" t="s">
        <v>472</v>
      </c>
      <c r="G3650" s="154">
        <v>0.93</v>
      </c>
      <c r="H3650" s="154" t="s">
        <v>472</v>
      </c>
      <c r="I3650" s="154">
        <v>2.28667</v>
      </c>
      <c r="J3650" s="154"/>
    </row>
    <row r="3651" spans="1:10">
      <c r="A3651" s="164">
        <v>30650</v>
      </c>
      <c r="B3651" s="154">
        <v>1.8138700000000001</v>
      </c>
      <c r="C3651" s="154">
        <v>3.173</v>
      </c>
      <c r="D3651" s="154">
        <v>2.1698</v>
      </c>
      <c r="E3651" s="154">
        <v>1.7509999999999999</v>
      </c>
      <c r="F3651" s="154" t="s">
        <v>472</v>
      </c>
      <c r="G3651" s="154">
        <v>0.92749999999999999</v>
      </c>
      <c r="H3651" s="154" t="s">
        <v>472</v>
      </c>
      <c r="I3651" s="154">
        <v>2.27135</v>
      </c>
      <c r="J3651" s="154"/>
    </row>
    <row r="3652" spans="1:10">
      <c r="A3652" s="164">
        <v>30651</v>
      </c>
      <c r="B3652" s="154" t="s">
        <v>472</v>
      </c>
      <c r="C3652" s="154">
        <v>3.1545000000000001</v>
      </c>
      <c r="D3652" s="154">
        <v>2.1547999999999998</v>
      </c>
      <c r="E3652" s="154">
        <v>1.7395</v>
      </c>
      <c r="F3652" s="154" t="s">
        <v>472</v>
      </c>
      <c r="G3652" s="154">
        <v>0.92649999999999999</v>
      </c>
      <c r="H3652" s="154" t="s">
        <v>472</v>
      </c>
      <c r="I3652" s="154">
        <v>2.26709</v>
      </c>
      <c r="J3652" s="154"/>
    </row>
    <row r="3653" spans="1:10">
      <c r="A3653" s="164">
        <v>30652</v>
      </c>
      <c r="B3653" s="154">
        <v>1.81135</v>
      </c>
      <c r="C3653" s="154">
        <v>3.1515</v>
      </c>
      <c r="D3653" s="154">
        <v>2.1648000000000001</v>
      </c>
      <c r="E3653" s="154">
        <v>1.7415</v>
      </c>
      <c r="F3653" s="154" t="s">
        <v>472</v>
      </c>
      <c r="G3653" s="154">
        <v>0.92949999999999999</v>
      </c>
      <c r="H3653" s="154" t="s">
        <v>472</v>
      </c>
      <c r="I3653" s="154">
        <v>2.2714799999999999</v>
      </c>
      <c r="J3653" s="154"/>
    </row>
    <row r="3654" spans="1:10">
      <c r="A3654" s="164">
        <v>30655</v>
      </c>
      <c r="B3654" s="154" t="s">
        <v>472</v>
      </c>
      <c r="C3654" s="154">
        <v>3.1659999999999999</v>
      </c>
      <c r="D3654" s="154">
        <v>2.1775000000000002</v>
      </c>
      <c r="E3654" s="154">
        <v>1.7484999999999999</v>
      </c>
      <c r="F3654" s="154" t="s">
        <v>472</v>
      </c>
      <c r="G3654" s="154">
        <v>0.93049999999999999</v>
      </c>
      <c r="H3654" s="154" t="s">
        <v>472</v>
      </c>
      <c r="I3654" s="154">
        <v>2.2799700000000001</v>
      </c>
      <c r="J3654" s="154"/>
    </row>
    <row r="3655" spans="1:10">
      <c r="A3655" s="164">
        <v>30656</v>
      </c>
      <c r="B3655" s="154">
        <v>1.8084199999999999</v>
      </c>
      <c r="C3655" s="154">
        <v>3.1579999999999999</v>
      </c>
      <c r="D3655" s="154">
        <v>2.1835</v>
      </c>
      <c r="E3655" s="154">
        <v>1.7544999999999999</v>
      </c>
      <c r="F3655" s="154" t="s">
        <v>472</v>
      </c>
      <c r="G3655" s="154">
        <v>0.93200000000000005</v>
      </c>
      <c r="H3655" s="154" t="s">
        <v>472</v>
      </c>
      <c r="I3655" s="154">
        <v>2.2840400000000001</v>
      </c>
      <c r="J3655" s="154"/>
    </row>
    <row r="3656" spans="1:10">
      <c r="A3656" s="164">
        <v>30657</v>
      </c>
      <c r="B3656" s="154">
        <v>1.8087900000000001</v>
      </c>
      <c r="C3656" s="154">
        <v>3.161</v>
      </c>
      <c r="D3656" s="154">
        <v>2.1827999999999999</v>
      </c>
      <c r="E3656" s="154">
        <v>1.7549999999999999</v>
      </c>
      <c r="F3656" s="154" t="s">
        <v>472</v>
      </c>
      <c r="G3656" s="154">
        <v>0.93300000000000005</v>
      </c>
      <c r="H3656" s="154" t="s">
        <v>472</v>
      </c>
      <c r="I3656" s="154">
        <v>2.2832699999999999</v>
      </c>
      <c r="J3656" s="154"/>
    </row>
    <row r="3657" spans="1:10">
      <c r="A3657" s="164">
        <v>30658</v>
      </c>
      <c r="B3657" s="154" t="s">
        <v>472</v>
      </c>
      <c r="C3657" s="154">
        <v>3.1419999999999999</v>
      </c>
      <c r="D3657" s="154">
        <v>2.1858</v>
      </c>
      <c r="E3657" s="154">
        <v>1.7565</v>
      </c>
      <c r="F3657" s="154" t="s">
        <v>472</v>
      </c>
      <c r="G3657" s="154">
        <v>0.9355</v>
      </c>
      <c r="H3657" s="154" t="s">
        <v>472</v>
      </c>
      <c r="I3657" s="154">
        <v>2.2887300000000002</v>
      </c>
      <c r="J3657" s="154"/>
    </row>
    <row r="3658" spans="1:10">
      <c r="A3658" s="164">
        <v>30659</v>
      </c>
      <c r="B3658" s="154" t="s">
        <v>472</v>
      </c>
      <c r="C3658" s="154">
        <v>3.1680000000000001</v>
      </c>
      <c r="D3658" s="154">
        <v>2.2077</v>
      </c>
      <c r="E3658" s="154">
        <v>1.7694999999999999</v>
      </c>
      <c r="F3658" s="154" t="s">
        <v>472</v>
      </c>
      <c r="G3658" s="154">
        <v>0.94</v>
      </c>
      <c r="H3658" s="154" t="s">
        <v>472</v>
      </c>
      <c r="I3658" s="154">
        <v>2.3052299999999999</v>
      </c>
      <c r="J3658" s="154"/>
    </row>
    <row r="3659" spans="1:10">
      <c r="A3659" s="164">
        <v>30662</v>
      </c>
      <c r="B3659" s="154">
        <v>1.8163200000000002</v>
      </c>
      <c r="C3659" s="154">
        <v>3.1715</v>
      </c>
      <c r="D3659" s="154">
        <v>2.2086999999999999</v>
      </c>
      <c r="E3659" s="154">
        <v>1.77</v>
      </c>
      <c r="F3659" s="154" t="s">
        <v>472</v>
      </c>
      <c r="G3659" s="154">
        <v>0.9365</v>
      </c>
      <c r="H3659" s="154" t="s">
        <v>472</v>
      </c>
      <c r="I3659" s="154">
        <v>2.3021400000000001</v>
      </c>
      <c r="J3659" s="154"/>
    </row>
    <row r="3660" spans="1:10">
      <c r="A3660" s="164">
        <v>30663</v>
      </c>
      <c r="B3660" s="154">
        <v>1.80985</v>
      </c>
      <c r="C3660" s="154">
        <v>3.1555</v>
      </c>
      <c r="D3660" s="154">
        <v>2.2090000000000001</v>
      </c>
      <c r="E3660" s="154">
        <v>1.7685</v>
      </c>
      <c r="F3660" s="154" t="s">
        <v>472</v>
      </c>
      <c r="G3660" s="154">
        <v>0.93600000000000005</v>
      </c>
      <c r="H3660" s="154" t="s">
        <v>472</v>
      </c>
      <c r="I3660" s="154">
        <v>2.29711</v>
      </c>
      <c r="J3660" s="154"/>
    </row>
    <row r="3661" spans="1:10">
      <c r="A3661" s="164">
        <v>30664</v>
      </c>
      <c r="B3661" s="154">
        <v>1.8025799999999998</v>
      </c>
      <c r="C3661" s="154">
        <v>3.1324999999999998</v>
      </c>
      <c r="D3661" s="154">
        <v>2.2117</v>
      </c>
      <c r="E3661" s="154">
        <v>1.7669999999999999</v>
      </c>
      <c r="F3661" s="154" t="s">
        <v>472</v>
      </c>
      <c r="G3661" s="154">
        <v>0.93799999999999994</v>
      </c>
      <c r="H3661" s="154" t="s">
        <v>472</v>
      </c>
      <c r="I3661" s="154">
        <v>2.2999499999999999</v>
      </c>
      <c r="J3661" s="154"/>
    </row>
    <row r="3662" spans="1:10">
      <c r="A3662" s="164">
        <v>30665</v>
      </c>
      <c r="B3662" s="154" t="s">
        <v>472</v>
      </c>
      <c r="C3662" s="154">
        <v>3.1310000000000002</v>
      </c>
      <c r="D3662" s="154">
        <v>2.2082999999999999</v>
      </c>
      <c r="E3662" s="154">
        <v>1.7675000000000001</v>
      </c>
      <c r="F3662" s="154" t="s">
        <v>472</v>
      </c>
      <c r="G3662" s="154">
        <v>0.94099999999999995</v>
      </c>
      <c r="H3662" s="154" t="s">
        <v>472</v>
      </c>
      <c r="I3662" s="154">
        <v>2.2965900000000001</v>
      </c>
      <c r="J3662" s="154"/>
    </row>
    <row r="3663" spans="1:10">
      <c r="A3663" s="164">
        <v>30666</v>
      </c>
      <c r="B3663" s="154" t="s">
        <v>472</v>
      </c>
      <c r="C3663" s="154">
        <v>3.1385000000000001</v>
      </c>
      <c r="D3663" s="154">
        <v>2.2120000000000002</v>
      </c>
      <c r="E3663" s="154">
        <v>1.7705</v>
      </c>
      <c r="F3663" s="154" t="s">
        <v>472</v>
      </c>
      <c r="G3663" s="154">
        <v>0.9405</v>
      </c>
      <c r="H3663" s="154" t="s">
        <v>472</v>
      </c>
      <c r="I3663" s="154">
        <v>2.2987199999999999</v>
      </c>
      <c r="J3663" s="154"/>
    </row>
    <row r="3664" spans="1:10">
      <c r="A3664" s="164">
        <v>30669</v>
      </c>
      <c r="B3664" s="154" t="s">
        <v>472</v>
      </c>
      <c r="C3664" s="154">
        <v>3.133</v>
      </c>
      <c r="D3664" s="154">
        <v>2.2080000000000002</v>
      </c>
      <c r="E3664" s="154">
        <v>1.766</v>
      </c>
      <c r="F3664" s="154" t="s">
        <v>472</v>
      </c>
      <c r="G3664" s="154">
        <v>0.9335</v>
      </c>
      <c r="H3664" s="154" t="s">
        <v>472</v>
      </c>
      <c r="I3664" s="154">
        <v>2.2942900000000002</v>
      </c>
      <c r="J3664" s="154"/>
    </row>
    <row r="3665" spans="1:10">
      <c r="A3665" s="164">
        <v>30670</v>
      </c>
      <c r="B3665" s="154">
        <v>1.8003200000000001</v>
      </c>
      <c r="C3665" s="154">
        <v>3.1305000000000001</v>
      </c>
      <c r="D3665" s="154">
        <v>2.2054999999999998</v>
      </c>
      <c r="E3665" s="154">
        <v>1.7650000000000001</v>
      </c>
      <c r="F3665" s="154" t="s">
        <v>472</v>
      </c>
      <c r="G3665" s="154">
        <v>0.93700000000000006</v>
      </c>
      <c r="H3665" s="154" t="s">
        <v>472</v>
      </c>
      <c r="I3665" s="154">
        <v>2.29392</v>
      </c>
      <c r="J3665" s="154"/>
    </row>
    <row r="3666" spans="1:10">
      <c r="A3666" s="164">
        <v>30671</v>
      </c>
      <c r="B3666" s="154">
        <v>1.80026</v>
      </c>
      <c r="C3666" s="154">
        <v>3.1415000000000002</v>
      </c>
      <c r="D3666" s="154">
        <v>2.2130000000000001</v>
      </c>
      <c r="E3666" s="154">
        <v>1.7709999999999999</v>
      </c>
      <c r="F3666" s="154" t="s">
        <v>472</v>
      </c>
      <c r="G3666" s="154">
        <v>0.94099999999999995</v>
      </c>
      <c r="H3666" s="154" t="s">
        <v>472</v>
      </c>
      <c r="I3666" s="154">
        <v>2.2987199999999999</v>
      </c>
      <c r="J3666" s="154"/>
    </row>
    <row r="3667" spans="1:10">
      <c r="A3667" s="164">
        <v>30672</v>
      </c>
      <c r="B3667" s="154">
        <v>1.8018399999999999</v>
      </c>
      <c r="C3667" s="154">
        <v>3.1475</v>
      </c>
      <c r="D3667" s="154">
        <v>2.2105000000000001</v>
      </c>
      <c r="E3667" s="154">
        <v>1.7715000000000001</v>
      </c>
      <c r="F3667" s="154" t="s">
        <v>472</v>
      </c>
      <c r="G3667" s="154">
        <v>0.9425</v>
      </c>
      <c r="H3667" s="154" t="s">
        <v>472</v>
      </c>
      <c r="I3667" s="154">
        <v>2.2989100000000002</v>
      </c>
      <c r="J3667" s="154"/>
    </row>
    <row r="3668" spans="1:10">
      <c r="A3668" s="164">
        <v>30673</v>
      </c>
      <c r="B3668" s="154" t="s">
        <v>472</v>
      </c>
      <c r="C3668" s="154">
        <v>3.1480000000000001</v>
      </c>
      <c r="D3668" s="154">
        <v>2.202</v>
      </c>
      <c r="E3668" s="154">
        <v>1.7675000000000001</v>
      </c>
      <c r="F3668" s="154" t="s">
        <v>472</v>
      </c>
      <c r="G3668" s="154">
        <v>0.94099999999999995</v>
      </c>
      <c r="H3668" s="154" t="s">
        <v>472</v>
      </c>
      <c r="I3668" s="154">
        <v>2.29148</v>
      </c>
      <c r="J3668" s="154"/>
    </row>
    <row r="3669" spans="1:10">
      <c r="A3669" s="164">
        <v>30676</v>
      </c>
      <c r="B3669" s="154" t="s">
        <v>472</v>
      </c>
      <c r="C3669" s="154" t="s">
        <v>472</v>
      </c>
      <c r="D3669" s="154" t="s">
        <v>472</v>
      </c>
      <c r="E3669" s="154" t="s">
        <v>472</v>
      </c>
      <c r="F3669" s="154" t="s">
        <v>472</v>
      </c>
      <c r="G3669" s="154" t="s">
        <v>472</v>
      </c>
      <c r="H3669" s="154" t="s">
        <v>472</v>
      </c>
      <c r="I3669" s="154" t="s">
        <v>472</v>
      </c>
      <c r="J3669" s="154"/>
    </row>
    <row r="3670" spans="1:10">
      <c r="A3670" s="164">
        <v>30677</v>
      </c>
      <c r="B3670" s="154">
        <v>1.79593</v>
      </c>
      <c r="C3670" s="154">
        <v>3.1415000000000002</v>
      </c>
      <c r="D3670" s="154">
        <v>2.194</v>
      </c>
      <c r="E3670" s="154">
        <v>1.7610000000000001</v>
      </c>
      <c r="F3670" s="154" t="s">
        <v>472</v>
      </c>
      <c r="G3670" s="154">
        <v>0.93799999999999994</v>
      </c>
      <c r="H3670" s="154" t="s">
        <v>472</v>
      </c>
      <c r="I3670" s="154">
        <v>2.2869299999999999</v>
      </c>
      <c r="J3670" s="154"/>
    </row>
    <row r="3671" spans="1:10">
      <c r="A3671" s="164">
        <v>30678</v>
      </c>
      <c r="B3671" s="154">
        <v>1.7932600000000001</v>
      </c>
      <c r="C3671" s="154">
        <v>3.1390000000000002</v>
      </c>
      <c r="D3671" s="154">
        <v>2.1880000000000002</v>
      </c>
      <c r="E3671" s="154">
        <v>1.758</v>
      </c>
      <c r="F3671" s="154" t="s">
        <v>472</v>
      </c>
      <c r="G3671" s="154">
        <v>0.93600000000000005</v>
      </c>
      <c r="H3671" s="154" t="s">
        <v>472</v>
      </c>
      <c r="I3671" s="154">
        <v>2.28105</v>
      </c>
      <c r="J3671" s="154"/>
    </row>
    <row r="3672" spans="1:10">
      <c r="A3672" s="164">
        <v>30679</v>
      </c>
      <c r="B3672" s="154">
        <v>1.8052299999999999</v>
      </c>
      <c r="C3672" s="154">
        <v>3.1375000000000002</v>
      </c>
      <c r="D3672" s="154">
        <v>2.1840000000000002</v>
      </c>
      <c r="E3672" s="154">
        <v>1.7544999999999999</v>
      </c>
      <c r="F3672" s="154" t="s">
        <v>472</v>
      </c>
      <c r="G3672" s="154">
        <v>0.9385</v>
      </c>
      <c r="H3672" s="154" t="s">
        <v>472</v>
      </c>
      <c r="I3672" s="154">
        <v>2.2839299999999998</v>
      </c>
      <c r="J3672" s="154"/>
    </row>
    <row r="3673" spans="1:10">
      <c r="A3673" s="164">
        <v>30680</v>
      </c>
      <c r="B3673" s="154">
        <v>1.8040799999999999</v>
      </c>
      <c r="C3673" s="154">
        <v>3.1484999999999999</v>
      </c>
      <c r="D3673" s="154">
        <v>2.1749999999999998</v>
      </c>
      <c r="E3673" s="154">
        <v>1.7475000000000001</v>
      </c>
      <c r="F3673" s="154" t="s">
        <v>472</v>
      </c>
      <c r="G3673" s="154">
        <v>0.93899999999999995</v>
      </c>
      <c r="H3673" s="154" t="s">
        <v>472</v>
      </c>
      <c r="I3673" s="154">
        <v>2.2818300000000002</v>
      </c>
      <c r="J3673" s="154"/>
    </row>
    <row r="3674" spans="1:10">
      <c r="A3674" s="164">
        <v>30683</v>
      </c>
      <c r="B3674" s="154" t="s">
        <v>472</v>
      </c>
      <c r="C3674" s="154" t="s">
        <v>472</v>
      </c>
      <c r="D3674" s="154" t="s">
        <v>472</v>
      </c>
      <c r="E3674" s="154" t="s">
        <v>472</v>
      </c>
      <c r="F3674" s="154" t="s">
        <v>472</v>
      </c>
      <c r="G3674" s="154" t="s">
        <v>472</v>
      </c>
      <c r="H3674" s="154" t="s">
        <v>472</v>
      </c>
      <c r="I3674" s="154" t="s">
        <v>472</v>
      </c>
      <c r="J3674" s="154"/>
    </row>
    <row r="3675" spans="1:10">
      <c r="A3675" s="164">
        <v>30684</v>
      </c>
      <c r="B3675" s="154">
        <v>1.8056999999999999</v>
      </c>
      <c r="C3675" s="154">
        <v>3.1524999999999999</v>
      </c>
      <c r="D3675" s="154">
        <v>2.1957</v>
      </c>
      <c r="E3675" s="154">
        <v>1.7629999999999999</v>
      </c>
      <c r="F3675" s="154" t="s">
        <v>472</v>
      </c>
      <c r="G3675" s="154">
        <v>0.9466</v>
      </c>
      <c r="H3675" s="154" t="s">
        <v>472</v>
      </c>
      <c r="I3675" s="154">
        <v>2.2937599999999998</v>
      </c>
      <c r="J3675" s="154"/>
    </row>
    <row r="3676" spans="1:10">
      <c r="A3676" s="164">
        <v>30685</v>
      </c>
      <c r="B3676" s="154">
        <v>1.8083499999999999</v>
      </c>
      <c r="C3676" s="154">
        <v>3.165</v>
      </c>
      <c r="D3676" s="154">
        <v>2.2307999999999999</v>
      </c>
      <c r="E3676" s="154">
        <v>1.7865</v>
      </c>
      <c r="F3676" s="154" t="s">
        <v>472</v>
      </c>
      <c r="G3676" s="154">
        <v>0.95230000000000004</v>
      </c>
      <c r="H3676" s="154" t="s">
        <v>472</v>
      </c>
      <c r="I3676" s="154">
        <v>2.3186900000000001</v>
      </c>
      <c r="J3676" s="154"/>
    </row>
    <row r="3677" spans="1:10">
      <c r="A3677" s="164">
        <v>30686</v>
      </c>
      <c r="B3677" s="154">
        <v>1.80609</v>
      </c>
      <c r="C3677" s="154">
        <v>3.1549999999999998</v>
      </c>
      <c r="D3677" s="154">
        <v>2.2278000000000002</v>
      </c>
      <c r="E3677" s="154">
        <v>1.784</v>
      </c>
      <c r="F3677" s="154" t="s">
        <v>472</v>
      </c>
      <c r="G3677" s="154">
        <v>0.95540000000000003</v>
      </c>
      <c r="H3677" s="154" t="s">
        <v>472</v>
      </c>
      <c r="I3677" s="154">
        <v>2.3155899999999998</v>
      </c>
      <c r="J3677" s="154"/>
    </row>
    <row r="3678" spans="1:10">
      <c r="A3678" s="164">
        <v>30687</v>
      </c>
      <c r="B3678" s="154">
        <v>1.7993299999999999</v>
      </c>
      <c r="C3678" s="154">
        <v>3.1455000000000002</v>
      </c>
      <c r="D3678" s="154">
        <v>2.2372999999999998</v>
      </c>
      <c r="E3678" s="154">
        <v>1.7885</v>
      </c>
      <c r="F3678" s="154" t="s">
        <v>472</v>
      </c>
      <c r="G3678" s="154">
        <v>0.95950000000000002</v>
      </c>
      <c r="H3678" s="154" t="s">
        <v>472</v>
      </c>
      <c r="I3678" s="154">
        <v>2.3179600000000002</v>
      </c>
      <c r="J3678" s="154"/>
    </row>
    <row r="3679" spans="1:10">
      <c r="A3679" s="164">
        <v>30690</v>
      </c>
      <c r="B3679" s="154">
        <v>1.7980100000000001</v>
      </c>
      <c r="C3679" s="154">
        <v>3.1395</v>
      </c>
      <c r="D3679" s="154">
        <v>2.2490000000000001</v>
      </c>
      <c r="E3679" s="154">
        <v>1.7970000000000002</v>
      </c>
      <c r="F3679" s="154" t="s">
        <v>472</v>
      </c>
      <c r="G3679" s="154">
        <v>0.96519999999999995</v>
      </c>
      <c r="H3679" s="154" t="s">
        <v>472</v>
      </c>
      <c r="I3679" s="154">
        <v>2.3266800000000001</v>
      </c>
      <c r="J3679" s="154"/>
    </row>
    <row r="3680" spans="1:10">
      <c r="A3680" s="164">
        <v>30691</v>
      </c>
      <c r="B3680" s="154">
        <v>1.79718</v>
      </c>
      <c r="C3680" s="154">
        <v>3.1515</v>
      </c>
      <c r="D3680" s="154">
        <v>2.2599999999999998</v>
      </c>
      <c r="E3680" s="154">
        <v>1.8029999999999999</v>
      </c>
      <c r="F3680" s="154" t="s">
        <v>472</v>
      </c>
      <c r="G3680" s="154">
        <v>0.96340000000000003</v>
      </c>
      <c r="H3680" s="154" t="s">
        <v>472</v>
      </c>
      <c r="I3680" s="154">
        <v>2.3211300000000001</v>
      </c>
      <c r="J3680" s="154"/>
    </row>
    <row r="3681" spans="1:10">
      <c r="A3681" s="164">
        <v>30692</v>
      </c>
      <c r="B3681" s="154" t="s">
        <v>472</v>
      </c>
      <c r="C3681" s="154">
        <v>3.1435</v>
      </c>
      <c r="D3681" s="154">
        <v>2.246</v>
      </c>
      <c r="E3681" s="154">
        <v>1.794</v>
      </c>
      <c r="F3681" s="154" t="s">
        <v>472</v>
      </c>
      <c r="G3681" s="154">
        <v>0.9607</v>
      </c>
      <c r="H3681" s="154" t="s">
        <v>472</v>
      </c>
      <c r="I3681" s="154">
        <v>2.3148900000000001</v>
      </c>
      <c r="J3681" s="154"/>
    </row>
    <row r="3682" spans="1:10">
      <c r="A3682" s="164">
        <v>30693</v>
      </c>
      <c r="B3682" s="154" t="s">
        <v>472</v>
      </c>
      <c r="C3682" s="154">
        <v>3.1415000000000002</v>
      </c>
      <c r="D3682" s="154">
        <v>2.2456999999999998</v>
      </c>
      <c r="E3682" s="154">
        <v>1.7949999999999999</v>
      </c>
      <c r="F3682" s="154" t="s">
        <v>472</v>
      </c>
      <c r="G3682" s="154">
        <v>0.95830000000000004</v>
      </c>
      <c r="H3682" s="154" t="s">
        <v>472</v>
      </c>
      <c r="I3682" s="154">
        <v>2.3212999999999999</v>
      </c>
      <c r="J3682" s="154"/>
    </row>
    <row r="3683" spans="1:10">
      <c r="A3683" s="164">
        <v>30694</v>
      </c>
      <c r="B3683" s="154">
        <v>1.79061</v>
      </c>
      <c r="C3683" s="154">
        <v>3.141</v>
      </c>
      <c r="D3683" s="154">
        <v>2.2443</v>
      </c>
      <c r="E3683" s="154">
        <v>1.7949999999999999</v>
      </c>
      <c r="F3683" s="154" t="s">
        <v>472</v>
      </c>
      <c r="G3683" s="154">
        <v>0.95709999999999995</v>
      </c>
      <c r="H3683" s="154" t="s">
        <v>472</v>
      </c>
      <c r="I3683" s="154">
        <v>2.31697</v>
      </c>
      <c r="J3683" s="154"/>
    </row>
    <row r="3684" spans="1:10">
      <c r="A3684" s="164">
        <v>30697</v>
      </c>
      <c r="B3684" s="154">
        <v>1.7930999999999999</v>
      </c>
      <c r="C3684" s="154">
        <v>3.1379999999999999</v>
      </c>
      <c r="D3684" s="154">
        <v>2.2269999999999999</v>
      </c>
      <c r="E3684" s="154">
        <v>1.7854999999999999</v>
      </c>
      <c r="F3684" s="154" t="s">
        <v>472</v>
      </c>
      <c r="G3684" s="154">
        <v>0.95420000000000005</v>
      </c>
      <c r="H3684" s="154" t="s">
        <v>472</v>
      </c>
      <c r="I3684" s="154">
        <v>2.31128</v>
      </c>
      <c r="J3684" s="154"/>
    </row>
    <row r="3685" spans="1:10">
      <c r="A3685" s="164">
        <v>30698</v>
      </c>
      <c r="B3685" s="154">
        <v>1.79993</v>
      </c>
      <c r="C3685" s="154">
        <v>3.1604999999999999</v>
      </c>
      <c r="D3685" s="154">
        <v>2.218</v>
      </c>
      <c r="E3685" s="154">
        <v>1.7810000000000001</v>
      </c>
      <c r="F3685" s="154" t="s">
        <v>472</v>
      </c>
      <c r="G3685" s="154">
        <v>0.95079999999999998</v>
      </c>
      <c r="H3685" s="154" t="s">
        <v>472</v>
      </c>
      <c r="I3685" s="154">
        <v>2.3075000000000001</v>
      </c>
      <c r="J3685" s="154"/>
    </row>
    <row r="3686" spans="1:10">
      <c r="A3686" s="164">
        <v>30699</v>
      </c>
      <c r="B3686" s="154">
        <v>1.7969200000000001</v>
      </c>
      <c r="C3686" s="154">
        <v>3.1515</v>
      </c>
      <c r="D3686" s="154">
        <v>2.2374999999999998</v>
      </c>
      <c r="E3686" s="154">
        <v>1.7909999999999999</v>
      </c>
      <c r="F3686" s="154" t="s">
        <v>472</v>
      </c>
      <c r="G3686" s="154">
        <v>0.95730000000000004</v>
      </c>
      <c r="H3686" s="154" t="s">
        <v>472</v>
      </c>
      <c r="I3686" s="154">
        <v>2.3166600000000002</v>
      </c>
      <c r="J3686" s="154"/>
    </row>
    <row r="3687" spans="1:10">
      <c r="A3687" s="164">
        <v>30700</v>
      </c>
      <c r="B3687" s="154">
        <v>1.7958799999999999</v>
      </c>
      <c r="C3687" s="154">
        <v>3.153</v>
      </c>
      <c r="D3687" s="154">
        <v>2.2305000000000001</v>
      </c>
      <c r="E3687" s="154">
        <v>1.7875000000000001</v>
      </c>
      <c r="F3687" s="154" t="s">
        <v>472</v>
      </c>
      <c r="G3687" s="154">
        <v>0.95450000000000002</v>
      </c>
      <c r="H3687" s="154" t="s">
        <v>472</v>
      </c>
      <c r="I3687" s="154">
        <v>2.31012</v>
      </c>
      <c r="J3687" s="154"/>
    </row>
    <row r="3688" spans="1:10">
      <c r="A3688" s="164">
        <v>30701</v>
      </c>
      <c r="B3688" s="154">
        <v>1.79504</v>
      </c>
      <c r="C3688" s="154">
        <v>3.1495000000000002</v>
      </c>
      <c r="D3688" s="154">
        <v>2.2233000000000001</v>
      </c>
      <c r="E3688" s="154">
        <v>1.7845</v>
      </c>
      <c r="F3688" s="154" t="s">
        <v>472</v>
      </c>
      <c r="G3688" s="154">
        <v>0.95209999999999995</v>
      </c>
      <c r="H3688" s="154" t="s">
        <v>472</v>
      </c>
      <c r="I3688" s="154">
        <v>2.3081300000000002</v>
      </c>
      <c r="J3688" s="154"/>
    </row>
    <row r="3689" spans="1:10">
      <c r="A3689" s="164">
        <v>30704</v>
      </c>
      <c r="B3689" s="154">
        <v>1.7918400000000001</v>
      </c>
      <c r="C3689" s="154">
        <v>3.1425000000000001</v>
      </c>
      <c r="D3689" s="154">
        <v>2.2353000000000001</v>
      </c>
      <c r="E3689" s="154">
        <v>1.7925</v>
      </c>
      <c r="F3689" s="154" t="s">
        <v>472</v>
      </c>
      <c r="G3689" s="154">
        <v>0.95499999999999996</v>
      </c>
      <c r="H3689" s="154" t="s">
        <v>472</v>
      </c>
      <c r="I3689" s="154">
        <v>2.3137300000000001</v>
      </c>
      <c r="J3689" s="154"/>
    </row>
    <row r="3690" spans="1:10">
      <c r="A3690" s="164">
        <v>30705</v>
      </c>
      <c r="B3690" s="154">
        <v>1.79406</v>
      </c>
      <c r="C3690" s="154">
        <v>3.1465000000000001</v>
      </c>
      <c r="D3690" s="154">
        <v>2.246</v>
      </c>
      <c r="E3690" s="154">
        <v>1.8014999999999999</v>
      </c>
      <c r="F3690" s="154" t="s">
        <v>472</v>
      </c>
      <c r="G3690" s="154">
        <v>0.95860000000000001</v>
      </c>
      <c r="H3690" s="154" t="s">
        <v>472</v>
      </c>
      <c r="I3690" s="154">
        <v>2.32117</v>
      </c>
      <c r="J3690" s="154"/>
    </row>
    <row r="3691" spans="1:10">
      <c r="A3691" s="164">
        <v>30706</v>
      </c>
      <c r="B3691" s="154">
        <v>1.7941799999999999</v>
      </c>
      <c r="C3691" s="154">
        <v>3.1429999999999998</v>
      </c>
      <c r="D3691" s="154">
        <v>2.2446999999999999</v>
      </c>
      <c r="E3691" s="154">
        <v>1.7970000000000002</v>
      </c>
      <c r="F3691" s="154" t="s">
        <v>472</v>
      </c>
      <c r="G3691" s="154">
        <v>0.95799999999999996</v>
      </c>
      <c r="H3691" s="154" t="s">
        <v>472</v>
      </c>
      <c r="I3691" s="154">
        <v>2.31982</v>
      </c>
      <c r="J3691" s="154"/>
    </row>
    <row r="3692" spans="1:10">
      <c r="A3692" s="164">
        <v>30707</v>
      </c>
      <c r="B3692" s="154">
        <v>1.7959800000000001</v>
      </c>
      <c r="C3692" s="154">
        <v>3.1469999999999998</v>
      </c>
      <c r="D3692" s="154">
        <v>2.2364999999999999</v>
      </c>
      <c r="E3692" s="154">
        <v>1.7930000000000001</v>
      </c>
      <c r="F3692" s="154" t="s">
        <v>472</v>
      </c>
      <c r="G3692" s="154">
        <v>0.95589999999999997</v>
      </c>
      <c r="H3692" s="154" t="s">
        <v>472</v>
      </c>
      <c r="I3692" s="154">
        <v>2.3161499999999999</v>
      </c>
      <c r="J3692" s="154"/>
    </row>
    <row r="3693" spans="1:10">
      <c r="A3693" s="164">
        <v>30708</v>
      </c>
      <c r="B3693" s="154" t="s">
        <v>472</v>
      </c>
      <c r="C3693" s="154">
        <v>3.1465000000000001</v>
      </c>
      <c r="D3693" s="154">
        <v>2.2400000000000002</v>
      </c>
      <c r="E3693" s="154">
        <v>1.7955000000000001</v>
      </c>
      <c r="F3693" s="154" t="s">
        <v>472</v>
      </c>
      <c r="G3693" s="154">
        <v>0.95640000000000003</v>
      </c>
      <c r="H3693" s="154" t="s">
        <v>472</v>
      </c>
      <c r="I3693" s="154">
        <v>2.3175699999999999</v>
      </c>
      <c r="J3693" s="154"/>
    </row>
    <row r="3694" spans="1:10">
      <c r="A3694" s="164">
        <v>30711</v>
      </c>
      <c r="B3694" s="154" t="s">
        <v>472</v>
      </c>
      <c r="C3694" s="154">
        <v>3.1549999999999998</v>
      </c>
      <c r="D3694" s="154">
        <v>2.2439999999999998</v>
      </c>
      <c r="E3694" s="154">
        <v>1.7974999999999999</v>
      </c>
      <c r="F3694" s="154" t="s">
        <v>472</v>
      </c>
      <c r="G3694" s="154">
        <v>0.95650000000000002</v>
      </c>
      <c r="H3694" s="154" t="s">
        <v>472</v>
      </c>
      <c r="I3694" s="154">
        <v>2.3195299999999999</v>
      </c>
      <c r="J3694" s="154"/>
    </row>
    <row r="3695" spans="1:10">
      <c r="A3695" s="164">
        <v>30712</v>
      </c>
      <c r="B3695" s="154" t="s">
        <v>472</v>
      </c>
      <c r="C3695" s="154">
        <v>3.1539999999999999</v>
      </c>
      <c r="D3695" s="154">
        <v>2.2433000000000001</v>
      </c>
      <c r="E3695" s="154">
        <v>1.796</v>
      </c>
      <c r="F3695" s="154" t="s">
        <v>472</v>
      </c>
      <c r="G3695" s="154">
        <v>0.95550000000000002</v>
      </c>
      <c r="H3695" s="154" t="s">
        <v>472</v>
      </c>
      <c r="I3695" s="154">
        <v>2.3199800000000002</v>
      </c>
      <c r="J3695" s="154"/>
    </row>
    <row r="3696" spans="1:10">
      <c r="A3696" s="164">
        <v>30713</v>
      </c>
      <c r="B3696" s="154">
        <v>1.80311</v>
      </c>
      <c r="C3696" s="154">
        <v>3.1539999999999999</v>
      </c>
      <c r="D3696" s="154">
        <v>2.2429999999999999</v>
      </c>
      <c r="E3696" s="154">
        <v>1.7965</v>
      </c>
      <c r="F3696" s="154" t="s">
        <v>472</v>
      </c>
      <c r="G3696" s="154">
        <v>0.95699999999999996</v>
      </c>
      <c r="H3696" s="154" t="s">
        <v>472</v>
      </c>
      <c r="I3696" s="154">
        <v>2.3212999999999999</v>
      </c>
      <c r="J3696" s="154"/>
    </row>
    <row r="3697" spans="1:10">
      <c r="A3697" s="164">
        <v>30714</v>
      </c>
      <c r="B3697" s="154" t="s">
        <v>472</v>
      </c>
      <c r="C3697" s="154">
        <v>3.1545000000000001</v>
      </c>
      <c r="D3697" s="154">
        <v>2.2250000000000001</v>
      </c>
      <c r="E3697" s="154">
        <v>1.7845</v>
      </c>
      <c r="F3697" s="154" t="s">
        <v>472</v>
      </c>
      <c r="G3697" s="154">
        <v>0.95140000000000002</v>
      </c>
      <c r="H3697" s="154" t="s">
        <v>472</v>
      </c>
      <c r="I3697" s="154">
        <v>2.3130600000000001</v>
      </c>
      <c r="J3697" s="154"/>
    </row>
    <row r="3698" spans="1:10">
      <c r="A3698" s="164">
        <v>30715</v>
      </c>
      <c r="B3698" s="154">
        <v>1.8087</v>
      </c>
      <c r="C3698" s="154">
        <v>3.1455000000000002</v>
      </c>
      <c r="D3698" s="154">
        <v>2.2090000000000001</v>
      </c>
      <c r="E3698" s="154">
        <v>1.772</v>
      </c>
      <c r="F3698" s="154" t="s">
        <v>472</v>
      </c>
      <c r="G3698" s="154">
        <v>0.94779999999999998</v>
      </c>
      <c r="H3698" s="154" t="s">
        <v>472</v>
      </c>
      <c r="I3698" s="154">
        <v>2.3042600000000002</v>
      </c>
      <c r="J3698" s="154"/>
    </row>
    <row r="3699" spans="1:10">
      <c r="A3699" s="164">
        <v>30718</v>
      </c>
      <c r="B3699" s="154">
        <v>1.8100399999999999</v>
      </c>
      <c r="C3699" s="154">
        <v>3.1459999999999999</v>
      </c>
      <c r="D3699" s="154">
        <v>2.2069999999999999</v>
      </c>
      <c r="E3699" s="154">
        <v>1.7709999999999999</v>
      </c>
      <c r="F3699" s="154" t="s">
        <v>472</v>
      </c>
      <c r="G3699" s="154">
        <v>0.94610000000000005</v>
      </c>
      <c r="H3699" s="154" t="s">
        <v>472</v>
      </c>
      <c r="I3699" s="154">
        <v>2.3054399999999999</v>
      </c>
      <c r="J3699" s="154"/>
    </row>
    <row r="3700" spans="1:10">
      <c r="A3700" s="164">
        <v>30719</v>
      </c>
      <c r="B3700" s="154">
        <v>1.81359</v>
      </c>
      <c r="C3700" s="154">
        <v>3.1484999999999999</v>
      </c>
      <c r="D3700" s="154">
        <v>2.2240000000000002</v>
      </c>
      <c r="E3700" s="154">
        <v>1.7845</v>
      </c>
      <c r="F3700" s="154" t="s">
        <v>472</v>
      </c>
      <c r="G3700" s="154">
        <v>0.95150000000000001</v>
      </c>
      <c r="H3700" s="154" t="s">
        <v>472</v>
      </c>
      <c r="I3700" s="154">
        <v>2.3199100000000001</v>
      </c>
      <c r="J3700" s="154"/>
    </row>
    <row r="3701" spans="1:10">
      <c r="A3701" s="164">
        <v>30720</v>
      </c>
      <c r="B3701" s="154" t="s">
        <v>472</v>
      </c>
      <c r="C3701" s="154">
        <v>3.1484999999999999</v>
      </c>
      <c r="D3701" s="154">
        <v>2.2273000000000001</v>
      </c>
      <c r="E3701" s="154">
        <v>1.7869999999999999</v>
      </c>
      <c r="F3701" s="154" t="s">
        <v>472</v>
      </c>
      <c r="G3701" s="154">
        <v>0.95140000000000002</v>
      </c>
      <c r="H3701" s="154" t="s">
        <v>472</v>
      </c>
      <c r="I3701" s="154">
        <v>2.3176800000000002</v>
      </c>
      <c r="J3701" s="154"/>
    </row>
    <row r="3702" spans="1:10">
      <c r="A3702" s="164">
        <v>30721</v>
      </c>
      <c r="B3702" s="154">
        <v>1.8220000000000001</v>
      </c>
      <c r="C3702" s="154">
        <v>3.1495000000000002</v>
      </c>
      <c r="D3702" s="154">
        <v>2.214</v>
      </c>
      <c r="E3702" s="154">
        <v>1.7789999999999999</v>
      </c>
      <c r="F3702" s="154" t="s">
        <v>472</v>
      </c>
      <c r="G3702" s="154">
        <v>0.94789999999999996</v>
      </c>
      <c r="H3702" s="154" t="s">
        <v>472</v>
      </c>
      <c r="I3702" s="154">
        <v>2.31108</v>
      </c>
      <c r="J3702" s="154"/>
    </row>
    <row r="3703" spans="1:10">
      <c r="A3703" s="164">
        <v>30722</v>
      </c>
      <c r="B3703" s="154">
        <v>1.82379</v>
      </c>
      <c r="C3703" s="154">
        <v>3.1535000000000002</v>
      </c>
      <c r="D3703" s="154">
        <v>2.2345000000000002</v>
      </c>
      <c r="E3703" s="154">
        <v>1.7915000000000001</v>
      </c>
      <c r="F3703" s="154" t="s">
        <v>472</v>
      </c>
      <c r="G3703" s="154">
        <v>0.9526</v>
      </c>
      <c r="H3703" s="154" t="s">
        <v>472</v>
      </c>
      <c r="I3703" s="154">
        <v>2.32226</v>
      </c>
      <c r="J3703" s="154"/>
    </row>
    <row r="3704" spans="1:10">
      <c r="A3704" s="164">
        <v>30725</v>
      </c>
      <c r="B3704" s="154" t="s">
        <v>472</v>
      </c>
      <c r="C3704" s="154">
        <v>3.1684999999999999</v>
      </c>
      <c r="D3704" s="154">
        <v>2.2334999999999998</v>
      </c>
      <c r="E3704" s="154">
        <v>1.792</v>
      </c>
      <c r="F3704" s="154" t="s">
        <v>472</v>
      </c>
      <c r="G3704" s="154">
        <v>0.9536</v>
      </c>
      <c r="H3704" s="154" t="s">
        <v>472</v>
      </c>
      <c r="I3704" s="154">
        <v>2.3315999999999999</v>
      </c>
      <c r="J3704" s="154"/>
    </row>
    <row r="3705" spans="1:10">
      <c r="A3705" s="164">
        <v>30726</v>
      </c>
      <c r="B3705" s="154">
        <v>1.8304499999999999</v>
      </c>
      <c r="C3705" s="154">
        <v>3.1720000000000002</v>
      </c>
      <c r="D3705" s="154">
        <v>2.2397</v>
      </c>
      <c r="E3705" s="154">
        <v>1.7945</v>
      </c>
      <c r="F3705" s="154" t="s">
        <v>472</v>
      </c>
      <c r="G3705" s="154">
        <v>0.95569999999999999</v>
      </c>
      <c r="H3705" s="154" t="s">
        <v>472</v>
      </c>
      <c r="I3705" s="154">
        <v>2.33128</v>
      </c>
      <c r="J3705" s="154"/>
    </row>
    <row r="3706" spans="1:10">
      <c r="A3706" s="164">
        <v>30727</v>
      </c>
      <c r="B3706" s="154">
        <v>1.83853</v>
      </c>
      <c r="C3706" s="154">
        <v>3.1644999999999999</v>
      </c>
      <c r="D3706" s="154">
        <v>2.206</v>
      </c>
      <c r="E3706" s="154">
        <v>1.7715000000000001</v>
      </c>
      <c r="F3706" s="154" t="s">
        <v>472</v>
      </c>
      <c r="G3706" s="154">
        <v>0.94420000000000004</v>
      </c>
      <c r="H3706" s="154" t="s">
        <v>472</v>
      </c>
      <c r="I3706" s="154">
        <v>2.3138199999999998</v>
      </c>
      <c r="J3706" s="154"/>
    </row>
    <row r="3707" spans="1:10">
      <c r="A3707" s="164">
        <v>30728</v>
      </c>
      <c r="B3707" s="154">
        <v>1.8340700000000001</v>
      </c>
      <c r="C3707" s="154">
        <v>3.173</v>
      </c>
      <c r="D3707" s="154">
        <v>2.202</v>
      </c>
      <c r="E3707" s="154">
        <v>1.7665</v>
      </c>
      <c r="F3707" s="154" t="s">
        <v>472</v>
      </c>
      <c r="G3707" s="154">
        <v>0.9456</v>
      </c>
      <c r="H3707" s="154" t="s">
        <v>472</v>
      </c>
      <c r="I3707" s="154">
        <v>2.3067799999999998</v>
      </c>
      <c r="J3707" s="154"/>
    </row>
    <row r="3708" spans="1:10">
      <c r="A3708" s="164">
        <v>30729</v>
      </c>
      <c r="B3708" s="154">
        <v>1.8362500000000002</v>
      </c>
      <c r="C3708" s="154">
        <v>3.1680000000000001</v>
      </c>
      <c r="D3708" s="154">
        <v>2.1932999999999998</v>
      </c>
      <c r="E3708" s="154">
        <v>1.758</v>
      </c>
      <c r="F3708" s="154" t="s">
        <v>472</v>
      </c>
      <c r="G3708" s="154">
        <v>0.94</v>
      </c>
      <c r="H3708" s="154" t="s">
        <v>472</v>
      </c>
      <c r="I3708" s="154">
        <v>2.3035800000000002</v>
      </c>
      <c r="J3708" s="154"/>
    </row>
    <row r="3709" spans="1:10">
      <c r="A3709" s="164">
        <v>30732</v>
      </c>
      <c r="B3709" s="154" t="s">
        <v>472</v>
      </c>
      <c r="C3709" s="154">
        <v>3.1785000000000001</v>
      </c>
      <c r="D3709" s="154">
        <v>2.2004999999999999</v>
      </c>
      <c r="E3709" s="154">
        <v>1.7625</v>
      </c>
      <c r="F3709" s="154" t="s">
        <v>472</v>
      </c>
      <c r="G3709" s="154">
        <v>0.94299999999999995</v>
      </c>
      <c r="H3709" s="154" t="s">
        <v>472</v>
      </c>
      <c r="I3709" s="154">
        <v>2.3117700000000001</v>
      </c>
      <c r="J3709" s="154"/>
    </row>
    <row r="3710" spans="1:10">
      <c r="A3710" s="164">
        <v>30733</v>
      </c>
      <c r="B3710" s="154">
        <v>1.84161</v>
      </c>
      <c r="C3710" s="154">
        <v>3.2185000000000001</v>
      </c>
      <c r="D3710" s="154">
        <v>2.2225000000000001</v>
      </c>
      <c r="E3710" s="154">
        <v>1.7770000000000001</v>
      </c>
      <c r="F3710" s="154" t="s">
        <v>472</v>
      </c>
      <c r="G3710" s="154">
        <v>0.94869999999999999</v>
      </c>
      <c r="H3710" s="154" t="s">
        <v>472</v>
      </c>
      <c r="I3710" s="154">
        <v>2.3224399999999998</v>
      </c>
      <c r="J3710" s="154"/>
    </row>
    <row r="3711" spans="1:10">
      <c r="A3711" s="164">
        <v>30734</v>
      </c>
      <c r="B3711" s="154">
        <v>1.84134</v>
      </c>
      <c r="C3711" s="154">
        <v>3.1865000000000001</v>
      </c>
      <c r="D3711" s="154">
        <v>2.1970000000000001</v>
      </c>
      <c r="E3711" s="154">
        <v>1.7605</v>
      </c>
      <c r="F3711" s="154" t="s">
        <v>472</v>
      </c>
      <c r="G3711" s="154">
        <v>0.9415</v>
      </c>
      <c r="H3711" s="154" t="s">
        <v>472</v>
      </c>
      <c r="I3711" s="154">
        <v>2.3050000000000002</v>
      </c>
      <c r="J3711" s="154"/>
    </row>
    <row r="3712" spans="1:10">
      <c r="A3712" s="164">
        <v>30735</v>
      </c>
      <c r="B3712" s="154" t="s">
        <v>472</v>
      </c>
      <c r="C3712" s="154">
        <v>3.1835</v>
      </c>
      <c r="D3712" s="154">
        <v>2.1894999999999998</v>
      </c>
      <c r="E3712" s="154">
        <v>1.7524999999999999</v>
      </c>
      <c r="F3712" s="154" t="s">
        <v>472</v>
      </c>
      <c r="G3712" s="154">
        <v>0.93840000000000001</v>
      </c>
      <c r="H3712" s="154" t="s">
        <v>472</v>
      </c>
      <c r="I3712" s="154">
        <v>2.3035399999999999</v>
      </c>
      <c r="J3712" s="154"/>
    </row>
    <row r="3713" spans="1:10">
      <c r="A3713" s="164">
        <v>30736</v>
      </c>
      <c r="B3713" s="154" t="s">
        <v>472</v>
      </c>
      <c r="C3713" s="154">
        <v>3.1949999999999998</v>
      </c>
      <c r="D3713" s="154">
        <v>2.1775000000000002</v>
      </c>
      <c r="E3713" s="154">
        <v>1.7425000000000002</v>
      </c>
      <c r="F3713" s="154" t="s">
        <v>472</v>
      </c>
      <c r="G3713" s="154">
        <v>0.93569999999999998</v>
      </c>
      <c r="H3713" s="154" t="s">
        <v>472</v>
      </c>
      <c r="I3713" s="154">
        <v>2.2961</v>
      </c>
      <c r="J3713" s="154"/>
    </row>
    <row r="3714" spans="1:10">
      <c r="A3714" s="164">
        <v>30739</v>
      </c>
      <c r="B3714" s="154">
        <v>1.85005</v>
      </c>
      <c r="C3714" s="154">
        <v>3.1850000000000001</v>
      </c>
      <c r="D3714" s="154">
        <v>2.1785999999999999</v>
      </c>
      <c r="E3714" s="154">
        <v>1.7385000000000002</v>
      </c>
      <c r="F3714" s="154" t="s">
        <v>472</v>
      </c>
      <c r="G3714" s="154">
        <v>0.93400000000000005</v>
      </c>
      <c r="H3714" s="154" t="s">
        <v>472</v>
      </c>
      <c r="I3714" s="154">
        <v>2.2990599999999999</v>
      </c>
      <c r="J3714" s="154"/>
    </row>
    <row r="3715" spans="1:10">
      <c r="A3715" s="164">
        <v>30740</v>
      </c>
      <c r="B3715" s="154" t="s">
        <v>472</v>
      </c>
      <c r="C3715" s="154">
        <v>3.2120000000000002</v>
      </c>
      <c r="D3715" s="154">
        <v>2.1604999999999999</v>
      </c>
      <c r="E3715" s="154">
        <v>1.7250000000000001</v>
      </c>
      <c r="F3715" s="154" t="s">
        <v>472</v>
      </c>
      <c r="G3715" s="154">
        <v>0.92710000000000004</v>
      </c>
      <c r="H3715" s="154" t="s">
        <v>472</v>
      </c>
      <c r="I3715" s="154">
        <v>2.2891599999999999</v>
      </c>
      <c r="J3715" s="154"/>
    </row>
    <row r="3716" spans="1:10">
      <c r="A3716" s="164">
        <v>30741</v>
      </c>
      <c r="B3716" s="154">
        <v>1.86442</v>
      </c>
      <c r="C3716" s="154">
        <v>3.2210000000000001</v>
      </c>
      <c r="D3716" s="154">
        <v>2.1648000000000001</v>
      </c>
      <c r="E3716" s="154">
        <v>1.7290000000000001</v>
      </c>
      <c r="F3716" s="154" t="s">
        <v>472</v>
      </c>
      <c r="G3716" s="154">
        <v>0.92720000000000002</v>
      </c>
      <c r="H3716" s="154" t="s">
        <v>472</v>
      </c>
      <c r="I3716" s="154">
        <v>2.2951800000000002</v>
      </c>
      <c r="J3716" s="154"/>
    </row>
    <row r="3717" spans="1:10">
      <c r="A3717" s="164">
        <v>30742</v>
      </c>
      <c r="B3717" s="154" t="s">
        <v>472</v>
      </c>
      <c r="C3717" s="154">
        <v>3.2235</v>
      </c>
      <c r="D3717" s="154">
        <v>2.1675</v>
      </c>
      <c r="E3717" s="154">
        <v>1.7345000000000002</v>
      </c>
      <c r="F3717" s="154" t="s">
        <v>472</v>
      </c>
      <c r="G3717" s="154">
        <v>0.92849999999999999</v>
      </c>
      <c r="H3717" s="154" t="s">
        <v>472</v>
      </c>
      <c r="I3717" s="154">
        <v>2.3007</v>
      </c>
      <c r="J3717" s="154"/>
    </row>
    <row r="3718" spans="1:10">
      <c r="A3718" s="164">
        <v>30743</v>
      </c>
      <c r="B3718" s="154" t="s">
        <v>472</v>
      </c>
      <c r="C3718" s="154">
        <v>3.2084999999999999</v>
      </c>
      <c r="D3718" s="154">
        <v>2.1576</v>
      </c>
      <c r="E3718" s="154">
        <v>1.7250000000000001</v>
      </c>
      <c r="F3718" s="154" t="s">
        <v>472</v>
      </c>
      <c r="G3718" s="154">
        <v>0.92520000000000002</v>
      </c>
      <c r="H3718" s="154" t="s">
        <v>472</v>
      </c>
      <c r="I3718" s="154">
        <v>2.29515</v>
      </c>
      <c r="J3718" s="154"/>
    </row>
    <row r="3719" spans="1:10">
      <c r="A3719" s="164">
        <v>30746</v>
      </c>
      <c r="B3719" s="154">
        <v>1.84382</v>
      </c>
      <c r="C3719" s="154">
        <v>3.1585000000000001</v>
      </c>
      <c r="D3719" s="154">
        <v>2.1215000000000002</v>
      </c>
      <c r="E3719" s="154">
        <v>1.696</v>
      </c>
      <c r="F3719" s="154" t="s">
        <v>472</v>
      </c>
      <c r="G3719" s="154">
        <v>0.94610000000000005</v>
      </c>
      <c r="H3719" s="154" t="s">
        <v>472</v>
      </c>
      <c r="I3719" s="154">
        <v>2.2698</v>
      </c>
      <c r="J3719" s="154"/>
    </row>
    <row r="3720" spans="1:10">
      <c r="A3720" s="164">
        <v>30747</v>
      </c>
      <c r="B3720" s="154" t="s">
        <v>472</v>
      </c>
      <c r="C3720" s="154">
        <v>3.1265000000000001</v>
      </c>
      <c r="D3720" s="154">
        <v>2.1055000000000001</v>
      </c>
      <c r="E3720" s="154">
        <v>1.679</v>
      </c>
      <c r="F3720" s="154" t="s">
        <v>472</v>
      </c>
      <c r="G3720" s="154">
        <v>0.94330000000000003</v>
      </c>
      <c r="H3720" s="154" t="s">
        <v>472</v>
      </c>
      <c r="I3720" s="154">
        <v>2.26065</v>
      </c>
      <c r="J3720" s="154"/>
    </row>
    <row r="3721" spans="1:10">
      <c r="A3721" s="164">
        <v>30748</v>
      </c>
      <c r="B3721" s="154">
        <v>1.8529800000000001</v>
      </c>
      <c r="C3721" s="154">
        <v>3.1259999999999999</v>
      </c>
      <c r="D3721" s="154">
        <v>2.105</v>
      </c>
      <c r="E3721" s="154">
        <v>1.6764999999999999</v>
      </c>
      <c r="F3721" s="154" t="s">
        <v>472</v>
      </c>
      <c r="G3721" s="154">
        <v>0.94730000000000003</v>
      </c>
      <c r="H3721" s="154" t="s">
        <v>472</v>
      </c>
      <c r="I3721" s="154">
        <v>2.2640600000000002</v>
      </c>
      <c r="J3721" s="154"/>
    </row>
    <row r="3722" spans="1:10">
      <c r="A3722" s="164">
        <v>30749</v>
      </c>
      <c r="B3722" s="154">
        <v>1.8443399999999999</v>
      </c>
      <c r="C3722" s="154">
        <v>3.1194999999999999</v>
      </c>
      <c r="D3722" s="154">
        <v>2.121</v>
      </c>
      <c r="E3722" s="154">
        <v>1.6764999999999999</v>
      </c>
      <c r="F3722" s="154" t="s">
        <v>472</v>
      </c>
      <c r="G3722" s="154">
        <v>0.94869999999999999</v>
      </c>
      <c r="H3722" s="154" t="s">
        <v>472</v>
      </c>
      <c r="I3722" s="154">
        <v>2.27047</v>
      </c>
      <c r="J3722" s="154"/>
    </row>
    <row r="3723" spans="1:10">
      <c r="A3723" s="164">
        <v>30750</v>
      </c>
      <c r="B3723" s="154" t="s">
        <v>472</v>
      </c>
      <c r="C3723" s="154">
        <v>3.1095000000000002</v>
      </c>
      <c r="D3723" s="154">
        <v>2.1240000000000001</v>
      </c>
      <c r="E3723" s="154">
        <v>1.6760000000000002</v>
      </c>
      <c r="F3723" s="154" t="s">
        <v>472</v>
      </c>
      <c r="G3723" s="154">
        <v>0.95050000000000001</v>
      </c>
      <c r="H3723" s="154" t="s">
        <v>472</v>
      </c>
      <c r="I3723" s="154">
        <v>2.27</v>
      </c>
      <c r="J3723" s="154"/>
    </row>
    <row r="3724" spans="1:10">
      <c r="A3724" s="164">
        <v>30753</v>
      </c>
      <c r="B3724" s="154">
        <v>1.8477000000000001</v>
      </c>
      <c r="C3724" s="154">
        <v>3.1305000000000001</v>
      </c>
      <c r="D3724" s="154">
        <v>2.1488</v>
      </c>
      <c r="E3724" s="154">
        <v>1.6840000000000002</v>
      </c>
      <c r="F3724" s="154" t="s">
        <v>472</v>
      </c>
      <c r="G3724" s="154">
        <v>0.95350000000000001</v>
      </c>
      <c r="H3724" s="154" t="s">
        <v>472</v>
      </c>
      <c r="I3724" s="154">
        <v>2.2913999999999999</v>
      </c>
      <c r="J3724" s="154"/>
    </row>
    <row r="3725" spans="1:10">
      <c r="A3725" s="164">
        <v>30754</v>
      </c>
      <c r="B3725" s="154" t="s">
        <v>472</v>
      </c>
      <c r="C3725" s="154">
        <v>3.1194999999999999</v>
      </c>
      <c r="D3725" s="154">
        <v>2.1440000000000001</v>
      </c>
      <c r="E3725" s="154">
        <v>1.6905000000000001</v>
      </c>
      <c r="F3725" s="154" t="s">
        <v>472</v>
      </c>
      <c r="G3725" s="154">
        <v>0.95599999999999996</v>
      </c>
      <c r="H3725" s="154" t="s">
        <v>472</v>
      </c>
      <c r="I3725" s="154">
        <v>2.28064</v>
      </c>
      <c r="J3725" s="154"/>
    </row>
    <row r="3726" spans="1:10">
      <c r="A3726" s="164">
        <v>30755</v>
      </c>
      <c r="B3726" s="154">
        <v>1.8489100000000001</v>
      </c>
      <c r="C3726" s="154">
        <v>3.117</v>
      </c>
      <c r="D3726" s="154">
        <v>2.1107999999999998</v>
      </c>
      <c r="E3726" s="154">
        <v>1.6575</v>
      </c>
      <c r="F3726" s="154" t="s">
        <v>472</v>
      </c>
      <c r="G3726" s="154">
        <v>0.94889999999999997</v>
      </c>
      <c r="H3726" s="154" t="s">
        <v>472</v>
      </c>
      <c r="I3726" s="154">
        <v>2.2644299999999999</v>
      </c>
      <c r="J3726" s="154"/>
    </row>
    <row r="3727" spans="1:10">
      <c r="A3727" s="164">
        <v>30756</v>
      </c>
      <c r="B3727" s="154">
        <v>1.8461400000000001</v>
      </c>
      <c r="C3727" s="154">
        <v>3.1219999999999999</v>
      </c>
      <c r="D3727" s="154">
        <v>2.1345000000000001</v>
      </c>
      <c r="E3727" s="154">
        <v>1.6850000000000001</v>
      </c>
      <c r="F3727" s="154" t="s">
        <v>472</v>
      </c>
      <c r="G3727" s="154">
        <v>0.95230000000000004</v>
      </c>
      <c r="H3727" s="154" t="s">
        <v>472</v>
      </c>
      <c r="I3727" s="154">
        <v>2.2833899999999998</v>
      </c>
      <c r="J3727" s="154"/>
    </row>
    <row r="3728" spans="1:10">
      <c r="A3728" s="164">
        <v>30757</v>
      </c>
      <c r="B3728" s="154">
        <v>1.83778</v>
      </c>
      <c r="C3728" s="154">
        <v>3.1194999999999999</v>
      </c>
      <c r="D3728" s="154">
        <v>2.1488</v>
      </c>
      <c r="E3728" s="154">
        <v>1.6909999999999998</v>
      </c>
      <c r="F3728" s="154" t="s">
        <v>472</v>
      </c>
      <c r="G3728" s="154">
        <v>0.95499999999999996</v>
      </c>
      <c r="H3728" s="154" t="s">
        <v>472</v>
      </c>
      <c r="I3728" s="154">
        <v>2.2852700000000001</v>
      </c>
      <c r="J3728" s="154"/>
    </row>
    <row r="3729" spans="1:10">
      <c r="A3729" s="164">
        <v>30760</v>
      </c>
      <c r="B3729" s="154">
        <v>1.8363</v>
      </c>
      <c r="C3729" s="154">
        <v>3.1204999999999998</v>
      </c>
      <c r="D3729" s="154">
        <v>2.1680000000000001</v>
      </c>
      <c r="E3729" s="154">
        <v>1.702</v>
      </c>
      <c r="F3729" s="154" t="s">
        <v>472</v>
      </c>
      <c r="G3729" s="154">
        <v>0.95569999999999999</v>
      </c>
      <c r="H3729" s="154" t="s">
        <v>472</v>
      </c>
      <c r="I3729" s="154">
        <v>2.2952900000000001</v>
      </c>
      <c r="J3729" s="154"/>
    </row>
    <row r="3730" spans="1:10">
      <c r="A3730" s="164">
        <v>30761</v>
      </c>
      <c r="B3730" s="154">
        <v>1.8348499999999999</v>
      </c>
      <c r="C3730" s="154">
        <v>3.1044999999999998</v>
      </c>
      <c r="D3730" s="154">
        <v>2.1549999999999998</v>
      </c>
      <c r="E3730" s="154">
        <v>1.6890000000000001</v>
      </c>
      <c r="F3730" s="154" t="s">
        <v>472</v>
      </c>
      <c r="G3730" s="154">
        <v>0.9556</v>
      </c>
      <c r="H3730" s="154" t="s">
        <v>472</v>
      </c>
      <c r="I3730" s="154">
        <v>2.2880099999999999</v>
      </c>
      <c r="J3730" s="154"/>
    </row>
    <row r="3731" spans="1:10">
      <c r="A3731" s="164">
        <v>30762</v>
      </c>
      <c r="B3731" s="154">
        <v>1.83077</v>
      </c>
      <c r="C3731" s="154">
        <v>3.113</v>
      </c>
      <c r="D3731" s="154">
        <v>2.1743000000000001</v>
      </c>
      <c r="E3731" s="154">
        <v>1.7015</v>
      </c>
      <c r="F3731" s="154" t="s">
        <v>472</v>
      </c>
      <c r="G3731" s="154">
        <v>0.96040000000000003</v>
      </c>
      <c r="H3731" s="154" t="s">
        <v>472</v>
      </c>
      <c r="I3731" s="154">
        <v>2.29697</v>
      </c>
      <c r="J3731" s="154"/>
    </row>
    <row r="3732" spans="1:10">
      <c r="A3732" s="164">
        <v>30763</v>
      </c>
      <c r="B3732" s="154">
        <v>1.83752</v>
      </c>
      <c r="C3732" s="154">
        <v>3.1034999999999999</v>
      </c>
      <c r="D3732" s="154">
        <v>2.1734999999999998</v>
      </c>
      <c r="E3732" s="154">
        <v>1.7050000000000001</v>
      </c>
      <c r="F3732" s="154" t="s">
        <v>472</v>
      </c>
      <c r="G3732" s="154">
        <v>0.95950000000000002</v>
      </c>
      <c r="H3732" s="154" t="s">
        <v>472</v>
      </c>
      <c r="I3732" s="154">
        <v>2.2978199999999998</v>
      </c>
      <c r="J3732" s="154"/>
    </row>
    <row r="3733" spans="1:10">
      <c r="A3733" s="164">
        <v>30764</v>
      </c>
      <c r="B3733" s="154" t="s">
        <v>472</v>
      </c>
      <c r="C3733" s="154">
        <v>3.1145</v>
      </c>
      <c r="D3733" s="154">
        <v>2.1789999999999998</v>
      </c>
      <c r="E3733" s="154">
        <v>1.7075</v>
      </c>
      <c r="F3733" s="154" t="s">
        <v>472</v>
      </c>
      <c r="G3733" s="154">
        <v>0.96240000000000003</v>
      </c>
      <c r="H3733" s="154" t="s">
        <v>472</v>
      </c>
      <c r="I3733" s="154">
        <v>2.3029199999999999</v>
      </c>
      <c r="J3733" s="154"/>
    </row>
    <row r="3734" spans="1:10">
      <c r="A3734" s="164">
        <v>30767</v>
      </c>
      <c r="B3734" s="154">
        <v>1.84826</v>
      </c>
      <c r="C3734" s="154">
        <v>3.1084999999999998</v>
      </c>
      <c r="D3734" s="154">
        <v>2.1585000000000001</v>
      </c>
      <c r="E3734" s="154">
        <v>1.6915</v>
      </c>
      <c r="F3734" s="154" t="s">
        <v>472</v>
      </c>
      <c r="G3734" s="154">
        <v>0.95979999999999999</v>
      </c>
      <c r="H3734" s="154" t="s">
        <v>472</v>
      </c>
      <c r="I3734" s="154">
        <v>2.29433</v>
      </c>
      <c r="J3734" s="154"/>
    </row>
    <row r="3735" spans="1:10">
      <c r="A3735" s="164">
        <v>30768</v>
      </c>
      <c r="B3735" s="154">
        <v>1.8534199999999998</v>
      </c>
      <c r="C3735" s="154">
        <v>3.1124999999999998</v>
      </c>
      <c r="D3735" s="154">
        <v>2.1480000000000001</v>
      </c>
      <c r="E3735" s="154">
        <v>1.6785000000000001</v>
      </c>
      <c r="F3735" s="154" t="s">
        <v>472</v>
      </c>
      <c r="G3735" s="154">
        <v>0.95899999999999996</v>
      </c>
      <c r="H3735" s="154" t="s">
        <v>472</v>
      </c>
      <c r="I3735" s="154">
        <v>2.2924799999999999</v>
      </c>
      <c r="J3735" s="154"/>
    </row>
    <row r="3736" spans="1:10">
      <c r="A3736" s="164">
        <v>30769</v>
      </c>
      <c r="B3736" s="154" t="s">
        <v>472</v>
      </c>
      <c r="C3736" s="154">
        <v>3.1204999999999998</v>
      </c>
      <c r="D3736" s="154">
        <v>2.1597</v>
      </c>
      <c r="E3736" s="154">
        <v>1.6879999999999999</v>
      </c>
      <c r="F3736" s="154" t="s">
        <v>472</v>
      </c>
      <c r="G3736" s="154">
        <v>0.95950000000000002</v>
      </c>
      <c r="H3736" s="154" t="s">
        <v>472</v>
      </c>
      <c r="I3736" s="154">
        <v>2.29792</v>
      </c>
      <c r="J3736" s="154"/>
    </row>
    <row r="3737" spans="1:10">
      <c r="A3737" s="164">
        <v>30770</v>
      </c>
      <c r="B3737" s="154" t="s">
        <v>472</v>
      </c>
      <c r="C3737" s="154">
        <v>3.1095000000000002</v>
      </c>
      <c r="D3737" s="154">
        <v>2.1402999999999999</v>
      </c>
      <c r="E3737" s="154">
        <v>1.6745000000000001</v>
      </c>
      <c r="F3737" s="154" t="s">
        <v>472</v>
      </c>
      <c r="G3737" s="154">
        <v>0.95720000000000005</v>
      </c>
      <c r="H3737" s="154" t="s">
        <v>472</v>
      </c>
      <c r="I3737" s="154">
        <v>2.2858299999999998</v>
      </c>
      <c r="J3737" s="154"/>
    </row>
    <row r="3738" spans="1:10">
      <c r="A3738" s="164">
        <v>30771</v>
      </c>
      <c r="B3738" s="154">
        <v>1.85053</v>
      </c>
      <c r="C3738" s="154">
        <v>3.1040000000000001</v>
      </c>
      <c r="D3738" s="154">
        <v>2.1524999999999999</v>
      </c>
      <c r="E3738" s="154">
        <v>1.6815</v>
      </c>
      <c r="F3738" s="154" t="s">
        <v>472</v>
      </c>
      <c r="G3738" s="154">
        <v>0.95730000000000004</v>
      </c>
      <c r="H3738" s="154" t="s">
        <v>472</v>
      </c>
      <c r="I3738" s="154">
        <v>2.2914400000000001</v>
      </c>
      <c r="J3738" s="154"/>
    </row>
    <row r="3739" spans="1:10">
      <c r="A3739" s="164">
        <v>30774</v>
      </c>
      <c r="B3739" s="154">
        <v>1.8494000000000002</v>
      </c>
      <c r="C3739" s="154">
        <v>3.093</v>
      </c>
      <c r="D3739" s="154">
        <v>2.1465000000000001</v>
      </c>
      <c r="E3739" s="154">
        <v>1.6819999999999999</v>
      </c>
      <c r="F3739" s="154" t="s">
        <v>472</v>
      </c>
      <c r="G3739" s="154">
        <v>0.95709999999999995</v>
      </c>
      <c r="H3739" s="154" t="s">
        <v>472</v>
      </c>
      <c r="I3739" s="154">
        <v>2.28559</v>
      </c>
      <c r="J3739" s="154"/>
    </row>
    <row r="3740" spans="1:10">
      <c r="A3740" s="164">
        <v>30775</v>
      </c>
      <c r="B3740" s="154">
        <v>1.8442499999999999</v>
      </c>
      <c r="C3740" s="154">
        <v>3.0880000000000001</v>
      </c>
      <c r="D3740" s="154">
        <v>2.1640000000000001</v>
      </c>
      <c r="E3740" s="154">
        <v>1.6935</v>
      </c>
      <c r="F3740" s="154" t="s">
        <v>472</v>
      </c>
      <c r="G3740" s="154">
        <v>0.96020000000000005</v>
      </c>
      <c r="H3740" s="154" t="s">
        <v>472</v>
      </c>
      <c r="I3740" s="154">
        <v>2.2938399999999999</v>
      </c>
      <c r="J3740" s="154"/>
    </row>
    <row r="3741" spans="1:10">
      <c r="A3741" s="164">
        <v>30776</v>
      </c>
      <c r="B3741" s="154">
        <v>1.8482099999999999</v>
      </c>
      <c r="C3741" s="154">
        <v>3.1</v>
      </c>
      <c r="D3741" s="154">
        <v>2.1695000000000002</v>
      </c>
      <c r="E3741" s="154">
        <v>1.6964999999999999</v>
      </c>
      <c r="F3741" s="154" t="s">
        <v>472</v>
      </c>
      <c r="G3741" s="154">
        <v>0.96299999999999997</v>
      </c>
      <c r="H3741" s="154" t="s">
        <v>472</v>
      </c>
      <c r="I3741" s="154">
        <v>2.30017</v>
      </c>
      <c r="J3741" s="154"/>
    </row>
    <row r="3742" spans="1:10">
      <c r="A3742" s="164">
        <v>30777</v>
      </c>
      <c r="B3742" s="154">
        <v>1.8509600000000002</v>
      </c>
      <c r="C3742" s="154">
        <v>3.1070000000000002</v>
      </c>
      <c r="D3742" s="154">
        <v>2.1655000000000002</v>
      </c>
      <c r="E3742" s="154">
        <v>1.6924999999999999</v>
      </c>
      <c r="F3742" s="154" t="s">
        <v>472</v>
      </c>
      <c r="G3742" s="154">
        <v>0.96319999999999995</v>
      </c>
      <c r="H3742" s="154" t="s">
        <v>472</v>
      </c>
      <c r="I3742" s="154">
        <v>2.2993600000000001</v>
      </c>
      <c r="J3742" s="154"/>
    </row>
    <row r="3743" spans="1:10">
      <c r="A3743" s="164">
        <v>30778</v>
      </c>
      <c r="B3743" s="154" t="s">
        <v>472</v>
      </c>
      <c r="C3743" s="154">
        <v>3.0975000000000001</v>
      </c>
      <c r="D3743" s="154">
        <v>2.1764999999999999</v>
      </c>
      <c r="E3743" s="154">
        <v>1.6975</v>
      </c>
      <c r="F3743" s="154" t="s">
        <v>472</v>
      </c>
      <c r="G3743" s="154">
        <v>0.96479999999999999</v>
      </c>
      <c r="H3743" s="154" t="s">
        <v>472</v>
      </c>
      <c r="I3743" s="154">
        <v>2.30606</v>
      </c>
      <c r="J3743" s="154"/>
    </row>
    <row r="3744" spans="1:10">
      <c r="A3744" s="164">
        <v>30781</v>
      </c>
      <c r="B3744" s="154">
        <v>1.85015</v>
      </c>
      <c r="C3744" s="154">
        <v>3.1065</v>
      </c>
      <c r="D3744" s="154">
        <v>2.169</v>
      </c>
      <c r="E3744" s="154">
        <v>1.6985000000000001</v>
      </c>
      <c r="F3744" s="154" t="s">
        <v>472</v>
      </c>
      <c r="G3744" s="154">
        <v>0.96399999999999997</v>
      </c>
      <c r="H3744" s="154" t="s">
        <v>472</v>
      </c>
      <c r="I3744" s="154">
        <v>2.3022200000000002</v>
      </c>
      <c r="J3744" s="154"/>
    </row>
    <row r="3745" spans="1:10">
      <c r="A3745" s="164">
        <v>30782</v>
      </c>
      <c r="B3745" s="154" t="s">
        <v>472</v>
      </c>
      <c r="C3745" s="154">
        <v>3.1084999999999998</v>
      </c>
      <c r="D3745" s="154">
        <v>2.177</v>
      </c>
      <c r="E3745" s="154">
        <v>1.7010000000000001</v>
      </c>
      <c r="F3745" s="154" t="s">
        <v>472</v>
      </c>
      <c r="G3745" s="154">
        <v>0.96599999999999997</v>
      </c>
      <c r="H3745" s="154" t="s">
        <v>472</v>
      </c>
      <c r="I3745" s="154">
        <v>2.3080099999999999</v>
      </c>
      <c r="J3745" s="154"/>
    </row>
    <row r="3746" spans="1:10">
      <c r="A3746" s="164">
        <v>30783</v>
      </c>
      <c r="B3746" s="154">
        <v>1.8486500000000001</v>
      </c>
      <c r="C3746" s="154">
        <v>3.1145</v>
      </c>
      <c r="D3746" s="154">
        <v>2.17</v>
      </c>
      <c r="E3746" s="154">
        <v>1.6970000000000001</v>
      </c>
      <c r="F3746" s="154" t="s">
        <v>472</v>
      </c>
      <c r="G3746" s="154">
        <v>0.96489999999999998</v>
      </c>
      <c r="H3746" s="154" t="s">
        <v>472</v>
      </c>
      <c r="I3746" s="154">
        <v>2.3006099999999998</v>
      </c>
      <c r="J3746" s="154"/>
    </row>
    <row r="3747" spans="1:10">
      <c r="A3747" s="164">
        <v>30784</v>
      </c>
      <c r="B3747" s="154">
        <v>1.84887</v>
      </c>
      <c r="C3747" s="154">
        <v>3.1114999999999999</v>
      </c>
      <c r="D3747" s="154">
        <v>2.1667999999999998</v>
      </c>
      <c r="E3747" s="154">
        <v>1.696</v>
      </c>
      <c r="F3747" s="154" t="s">
        <v>472</v>
      </c>
      <c r="G3747" s="154">
        <v>0.96919999999999995</v>
      </c>
      <c r="H3747" s="154" t="s">
        <v>472</v>
      </c>
      <c r="I3747" s="154">
        <v>2.3000400000000001</v>
      </c>
      <c r="J3747" s="154"/>
    </row>
    <row r="3748" spans="1:10">
      <c r="A3748" s="164">
        <v>30785</v>
      </c>
      <c r="B3748" s="154">
        <v>1.85107</v>
      </c>
      <c r="C3748" s="154">
        <v>3.1084999999999998</v>
      </c>
      <c r="D3748" s="154">
        <v>2.1678000000000002</v>
      </c>
      <c r="E3748" s="154">
        <v>1.6964999999999999</v>
      </c>
      <c r="F3748" s="154" t="s">
        <v>472</v>
      </c>
      <c r="G3748" s="154">
        <v>0.96879999999999999</v>
      </c>
      <c r="H3748" s="154" t="s">
        <v>472</v>
      </c>
      <c r="I3748" s="154">
        <v>2.3046799999999998</v>
      </c>
      <c r="J3748" s="154"/>
    </row>
    <row r="3749" spans="1:10">
      <c r="A3749" s="164">
        <v>30788</v>
      </c>
      <c r="B3749" s="154">
        <v>1.8500799999999999</v>
      </c>
      <c r="C3749" s="154">
        <v>3.1154999999999999</v>
      </c>
      <c r="D3749" s="154">
        <v>2.1859999999999999</v>
      </c>
      <c r="E3749" s="154">
        <v>1.7055</v>
      </c>
      <c r="F3749" s="154" t="s">
        <v>472</v>
      </c>
      <c r="G3749" s="154">
        <v>0.97</v>
      </c>
      <c r="H3749" s="154" t="s">
        <v>472</v>
      </c>
      <c r="I3749" s="154">
        <v>2.3121200000000002</v>
      </c>
      <c r="J3749" s="154"/>
    </row>
    <row r="3750" spans="1:10">
      <c r="A3750" s="164">
        <v>30789</v>
      </c>
      <c r="B3750" s="154" t="s">
        <v>472</v>
      </c>
      <c r="C3750" s="154">
        <v>3.1059999999999999</v>
      </c>
      <c r="D3750" s="154">
        <v>2.1844999999999999</v>
      </c>
      <c r="E3750" s="154">
        <v>1.7065000000000001</v>
      </c>
      <c r="F3750" s="154" t="s">
        <v>472</v>
      </c>
      <c r="G3750" s="154">
        <v>0.97260000000000002</v>
      </c>
      <c r="H3750" s="154" t="s">
        <v>472</v>
      </c>
      <c r="I3750" s="154">
        <v>2.3136000000000001</v>
      </c>
      <c r="J3750" s="154"/>
    </row>
    <row r="3751" spans="1:10">
      <c r="A3751" s="164">
        <v>30790</v>
      </c>
      <c r="B3751" s="154">
        <v>1.8490899999999999</v>
      </c>
      <c r="C3751" s="154">
        <v>3.1080000000000001</v>
      </c>
      <c r="D3751" s="154">
        <v>2.1846999999999999</v>
      </c>
      <c r="E3751" s="154">
        <v>1.7069999999999999</v>
      </c>
      <c r="F3751" s="154" t="s">
        <v>472</v>
      </c>
      <c r="G3751" s="154">
        <v>0.97529999999999994</v>
      </c>
      <c r="H3751" s="154" t="s">
        <v>472</v>
      </c>
      <c r="I3751" s="154">
        <v>2.31447</v>
      </c>
      <c r="J3751" s="154"/>
    </row>
    <row r="3752" spans="1:10">
      <c r="A3752" s="164">
        <v>30791</v>
      </c>
      <c r="B3752" s="154">
        <v>1.84754</v>
      </c>
      <c r="C3752" s="154">
        <v>3.1095000000000002</v>
      </c>
      <c r="D3752" s="154">
        <v>2.1915</v>
      </c>
      <c r="E3752" s="154">
        <v>1.7109999999999999</v>
      </c>
      <c r="F3752" s="154" t="s">
        <v>472</v>
      </c>
      <c r="G3752" s="154">
        <v>0.97529999999999994</v>
      </c>
      <c r="H3752" s="154" t="s">
        <v>472</v>
      </c>
      <c r="I3752" s="154">
        <v>2.3163399999999998</v>
      </c>
      <c r="J3752" s="154"/>
    </row>
    <row r="3753" spans="1:10">
      <c r="A3753" s="164">
        <v>30792</v>
      </c>
      <c r="B3753" s="154" t="s">
        <v>472</v>
      </c>
      <c r="C3753" s="154" t="s">
        <v>472</v>
      </c>
      <c r="D3753" s="154" t="s">
        <v>472</v>
      </c>
      <c r="E3753" s="154" t="s">
        <v>472</v>
      </c>
      <c r="F3753" s="154" t="s">
        <v>472</v>
      </c>
      <c r="G3753" s="154" t="s">
        <v>472</v>
      </c>
      <c r="H3753" s="154" t="s">
        <v>472</v>
      </c>
      <c r="I3753" s="154" t="s">
        <v>472</v>
      </c>
      <c r="J3753" s="154"/>
    </row>
    <row r="3754" spans="1:10">
      <c r="A3754" s="164">
        <v>30795</v>
      </c>
      <c r="B3754" s="154" t="s">
        <v>472</v>
      </c>
      <c r="C3754" s="154" t="s">
        <v>472</v>
      </c>
      <c r="D3754" s="154" t="s">
        <v>472</v>
      </c>
      <c r="E3754" s="154" t="s">
        <v>472</v>
      </c>
      <c r="F3754" s="154" t="s">
        <v>472</v>
      </c>
      <c r="G3754" s="154" t="s">
        <v>472</v>
      </c>
      <c r="H3754" s="154" t="s">
        <v>472</v>
      </c>
      <c r="I3754" s="154" t="s">
        <v>472</v>
      </c>
      <c r="J3754" s="154"/>
    </row>
    <row r="3755" spans="1:10">
      <c r="A3755" s="164">
        <v>30796</v>
      </c>
      <c r="B3755" s="154">
        <v>1.85029</v>
      </c>
      <c r="C3755" s="154">
        <v>3.1265000000000001</v>
      </c>
      <c r="D3755" s="154">
        <v>2.2096999999999998</v>
      </c>
      <c r="E3755" s="154">
        <v>1.724</v>
      </c>
      <c r="F3755" s="154" t="s">
        <v>472</v>
      </c>
      <c r="G3755" s="154">
        <v>0.98119999999999996</v>
      </c>
      <c r="H3755" s="154" t="s">
        <v>472</v>
      </c>
      <c r="I3755" s="154">
        <v>2.3329599999999999</v>
      </c>
      <c r="J3755" s="154"/>
    </row>
    <row r="3756" spans="1:10">
      <c r="A3756" s="164">
        <v>30797</v>
      </c>
      <c r="B3756" s="154">
        <v>1.84572</v>
      </c>
      <c r="C3756" s="154">
        <v>3.1230000000000002</v>
      </c>
      <c r="D3756" s="154">
        <v>2.2166999999999999</v>
      </c>
      <c r="E3756" s="154">
        <v>1.7315</v>
      </c>
      <c r="F3756" s="154" t="s">
        <v>472</v>
      </c>
      <c r="G3756" s="154">
        <v>0.98319999999999996</v>
      </c>
      <c r="H3756" s="154" t="s">
        <v>472</v>
      </c>
      <c r="I3756" s="154">
        <v>2.33223</v>
      </c>
      <c r="J3756" s="154"/>
    </row>
    <row r="3757" spans="1:10">
      <c r="A3757" s="164">
        <v>30798</v>
      </c>
      <c r="B3757" s="154">
        <v>1.84581</v>
      </c>
      <c r="C3757" s="154">
        <v>3.1259999999999999</v>
      </c>
      <c r="D3757" s="154">
        <v>2.21</v>
      </c>
      <c r="E3757" s="154">
        <v>1.7284999999999999</v>
      </c>
      <c r="F3757" s="154" t="s">
        <v>472</v>
      </c>
      <c r="G3757" s="154">
        <v>0.98150000000000004</v>
      </c>
      <c r="H3757" s="154" t="s">
        <v>472</v>
      </c>
      <c r="I3757" s="154">
        <v>2.3323100000000001</v>
      </c>
      <c r="J3757" s="154"/>
    </row>
    <row r="3758" spans="1:10">
      <c r="A3758" s="164">
        <v>30799</v>
      </c>
      <c r="B3758" s="154" t="s">
        <v>472</v>
      </c>
      <c r="C3758" s="154">
        <v>3.1255000000000002</v>
      </c>
      <c r="D3758" s="154">
        <v>2.2320000000000002</v>
      </c>
      <c r="E3758" s="154">
        <v>1.7425000000000002</v>
      </c>
      <c r="F3758" s="154" t="s">
        <v>472</v>
      </c>
      <c r="G3758" s="154">
        <v>0.98370000000000002</v>
      </c>
      <c r="H3758" s="154" t="s">
        <v>472</v>
      </c>
      <c r="I3758" s="154">
        <v>2.3393600000000001</v>
      </c>
      <c r="J3758" s="154"/>
    </row>
    <row r="3759" spans="1:10">
      <c r="A3759" s="164">
        <v>30802</v>
      </c>
      <c r="B3759" s="154">
        <v>1.8476699999999999</v>
      </c>
      <c r="C3759" s="154">
        <v>3.1305000000000001</v>
      </c>
      <c r="D3759" s="154">
        <v>2.2416999999999998</v>
      </c>
      <c r="E3759" s="154">
        <v>1.7484999999999999</v>
      </c>
      <c r="F3759" s="154" t="s">
        <v>472</v>
      </c>
      <c r="G3759" s="154">
        <v>0.98939999999999995</v>
      </c>
      <c r="H3759" s="154" t="s">
        <v>472</v>
      </c>
      <c r="I3759" s="154">
        <v>2.3484799999999999</v>
      </c>
      <c r="J3759" s="154"/>
    </row>
    <row r="3760" spans="1:10">
      <c r="A3760" s="164">
        <v>30803</v>
      </c>
      <c r="B3760" s="154" t="s">
        <v>472</v>
      </c>
      <c r="C3760" s="154" t="s">
        <v>472</v>
      </c>
      <c r="D3760" s="154" t="s">
        <v>472</v>
      </c>
      <c r="E3760" s="154" t="s">
        <v>472</v>
      </c>
      <c r="F3760" s="154" t="s">
        <v>472</v>
      </c>
      <c r="G3760" s="154" t="s">
        <v>472</v>
      </c>
      <c r="H3760" s="154" t="s">
        <v>472</v>
      </c>
      <c r="I3760" s="154" t="s">
        <v>472</v>
      </c>
      <c r="J3760" s="154"/>
    </row>
    <row r="3761" spans="1:10">
      <c r="A3761" s="164">
        <v>30804</v>
      </c>
      <c r="B3761" s="154">
        <v>1.8444099999999999</v>
      </c>
      <c r="C3761" s="154">
        <v>3.1379999999999999</v>
      </c>
      <c r="D3761" s="154">
        <v>2.2473999999999998</v>
      </c>
      <c r="E3761" s="154">
        <v>1.7355</v>
      </c>
      <c r="F3761" s="154" t="s">
        <v>472</v>
      </c>
      <c r="G3761" s="154">
        <v>0.98960000000000004</v>
      </c>
      <c r="H3761" s="154" t="s">
        <v>472</v>
      </c>
      <c r="I3761" s="154">
        <v>2.3489300000000002</v>
      </c>
      <c r="J3761" s="154"/>
    </row>
    <row r="3762" spans="1:10">
      <c r="A3762" s="164">
        <v>30805</v>
      </c>
      <c r="B3762" s="154">
        <v>1.8489599999999999</v>
      </c>
      <c r="C3762" s="154">
        <v>3.14</v>
      </c>
      <c r="D3762" s="154">
        <v>2.2372999999999998</v>
      </c>
      <c r="E3762" s="154">
        <v>1.7315</v>
      </c>
      <c r="F3762" s="154" t="s">
        <v>472</v>
      </c>
      <c r="G3762" s="154">
        <v>0.98740000000000006</v>
      </c>
      <c r="H3762" s="154" t="s">
        <v>472</v>
      </c>
      <c r="I3762" s="154">
        <v>2.35528</v>
      </c>
      <c r="J3762" s="154"/>
    </row>
    <row r="3763" spans="1:10">
      <c r="A3763" s="164">
        <v>30806</v>
      </c>
      <c r="B3763" s="154">
        <v>1.8560400000000001</v>
      </c>
      <c r="C3763" s="154">
        <v>3.17</v>
      </c>
      <c r="D3763" s="154">
        <v>2.2418</v>
      </c>
      <c r="E3763" s="154">
        <v>1.7389999999999999</v>
      </c>
      <c r="F3763" s="154" t="s">
        <v>472</v>
      </c>
      <c r="G3763" s="154">
        <v>0.99080000000000001</v>
      </c>
      <c r="H3763" s="154" t="s">
        <v>472</v>
      </c>
      <c r="I3763" s="154">
        <v>2.35405</v>
      </c>
      <c r="J3763" s="154"/>
    </row>
    <row r="3764" spans="1:10">
      <c r="A3764" s="164">
        <v>30809</v>
      </c>
      <c r="B3764" s="154">
        <v>1.84894</v>
      </c>
      <c r="C3764" s="154">
        <v>3.1629999999999998</v>
      </c>
      <c r="D3764" s="154">
        <v>2.2685</v>
      </c>
      <c r="E3764" s="154">
        <v>1.7515000000000001</v>
      </c>
      <c r="F3764" s="154" t="s">
        <v>472</v>
      </c>
      <c r="G3764" s="154">
        <v>0.99380000000000002</v>
      </c>
      <c r="H3764" s="154" t="s">
        <v>472</v>
      </c>
      <c r="I3764" s="154">
        <v>2.3594400000000002</v>
      </c>
      <c r="J3764" s="154"/>
    </row>
    <row r="3765" spans="1:10">
      <c r="A3765" s="164">
        <v>30810</v>
      </c>
      <c r="B3765" s="154">
        <v>1.8444799999999999</v>
      </c>
      <c r="C3765" s="154">
        <v>3.1665000000000001</v>
      </c>
      <c r="D3765" s="154">
        <v>2.2839999999999998</v>
      </c>
      <c r="E3765" s="154">
        <v>1.7629999999999999</v>
      </c>
      <c r="F3765" s="154" t="s">
        <v>472</v>
      </c>
      <c r="G3765" s="154">
        <v>0.99790000000000001</v>
      </c>
      <c r="H3765" s="154" t="s">
        <v>472</v>
      </c>
      <c r="I3765" s="154">
        <v>2.37331</v>
      </c>
      <c r="J3765" s="154"/>
    </row>
    <row r="3766" spans="1:10">
      <c r="A3766" s="164">
        <v>30811</v>
      </c>
      <c r="B3766" s="154">
        <v>1.8438699999999999</v>
      </c>
      <c r="C3766" s="154">
        <v>3.1669999999999998</v>
      </c>
      <c r="D3766" s="154">
        <v>2.2839999999999998</v>
      </c>
      <c r="E3766" s="154">
        <v>1.7635000000000001</v>
      </c>
      <c r="F3766" s="154" t="s">
        <v>472</v>
      </c>
      <c r="G3766" s="154">
        <v>0.997</v>
      </c>
      <c r="H3766" s="154" t="s">
        <v>472</v>
      </c>
      <c r="I3766" s="154">
        <v>2.3739300000000001</v>
      </c>
      <c r="J3766" s="154"/>
    </row>
    <row r="3767" spans="1:10">
      <c r="A3767" s="164">
        <v>30812</v>
      </c>
      <c r="B3767" s="154">
        <v>1.8430299999999999</v>
      </c>
      <c r="C3767" s="154">
        <v>3.16</v>
      </c>
      <c r="D3767" s="154">
        <v>2.2932000000000001</v>
      </c>
      <c r="E3767" s="154">
        <v>1.7669999999999999</v>
      </c>
      <c r="F3767" s="154" t="s">
        <v>472</v>
      </c>
      <c r="G3767" s="154">
        <v>0.99490000000000001</v>
      </c>
      <c r="H3767" s="154" t="s">
        <v>472</v>
      </c>
      <c r="I3767" s="154">
        <v>2.3737300000000001</v>
      </c>
      <c r="J3767" s="154"/>
    </row>
    <row r="3768" spans="1:10">
      <c r="A3768" s="164">
        <v>30813</v>
      </c>
      <c r="B3768" s="154">
        <v>1.84998</v>
      </c>
      <c r="C3768" s="154">
        <v>3.1589999999999998</v>
      </c>
      <c r="D3768" s="154">
        <v>2.2814999999999999</v>
      </c>
      <c r="E3768" s="154">
        <v>1.7610000000000001</v>
      </c>
      <c r="F3768" s="154" t="s">
        <v>472</v>
      </c>
      <c r="G3768" s="154">
        <v>0.99360000000000004</v>
      </c>
      <c r="H3768" s="154" t="s">
        <v>472</v>
      </c>
      <c r="I3768" s="154">
        <v>2.3743799999999999</v>
      </c>
      <c r="J3768" s="154"/>
    </row>
    <row r="3769" spans="1:10">
      <c r="A3769" s="164">
        <v>30816</v>
      </c>
      <c r="B3769" s="154" t="s">
        <v>472</v>
      </c>
      <c r="C3769" s="154">
        <v>3.1655000000000002</v>
      </c>
      <c r="D3769" s="154">
        <v>2.2915999999999999</v>
      </c>
      <c r="E3769" s="154">
        <v>1.7690000000000001</v>
      </c>
      <c r="F3769" s="154" t="s">
        <v>472</v>
      </c>
      <c r="G3769" s="154">
        <v>0.98980000000000001</v>
      </c>
      <c r="H3769" s="154" t="s">
        <v>472</v>
      </c>
      <c r="I3769" s="154">
        <v>2.3710300000000002</v>
      </c>
      <c r="J3769" s="154"/>
    </row>
    <row r="3770" spans="1:10">
      <c r="A3770" s="164">
        <v>30817</v>
      </c>
      <c r="B3770" s="154" t="s">
        <v>472</v>
      </c>
      <c r="C3770" s="154">
        <v>3.161</v>
      </c>
      <c r="D3770" s="154">
        <v>2.2812000000000001</v>
      </c>
      <c r="E3770" s="154">
        <v>1.7614999999999998</v>
      </c>
      <c r="F3770" s="154" t="s">
        <v>472</v>
      </c>
      <c r="G3770" s="154">
        <v>0.98650000000000004</v>
      </c>
      <c r="H3770" s="154" t="s">
        <v>472</v>
      </c>
      <c r="I3770" s="154">
        <v>2.3673999999999999</v>
      </c>
      <c r="J3770" s="154"/>
    </row>
    <row r="3771" spans="1:10">
      <c r="A3771" s="164">
        <v>30818</v>
      </c>
      <c r="B3771" s="154" t="s">
        <v>472</v>
      </c>
      <c r="C3771" s="154">
        <v>3.15</v>
      </c>
      <c r="D3771" s="154">
        <v>2.2560000000000002</v>
      </c>
      <c r="E3771" s="154">
        <v>1.7455000000000001</v>
      </c>
      <c r="F3771" s="154" t="s">
        <v>472</v>
      </c>
      <c r="G3771" s="154">
        <v>0.97629999999999995</v>
      </c>
      <c r="H3771" s="154" t="s">
        <v>472</v>
      </c>
      <c r="I3771" s="154">
        <v>2.3559399999999999</v>
      </c>
      <c r="J3771" s="154"/>
    </row>
    <row r="3772" spans="1:10">
      <c r="A3772" s="164">
        <v>30819</v>
      </c>
      <c r="B3772" s="154">
        <v>1.85137</v>
      </c>
      <c r="C3772" s="154">
        <v>3.1680000000000001</v>
      </c>
      <c r="D3772" s="154">
        <v>2.2709999999999999</v>
      </c>
      <c r="E3772" s="154">
        <v>1.7555000000000001</v>
      </c>
      <c r="F3772" s="154" t="s">
        <v>472</v>
      </c>
      <c r="G3772" s="154">
        <v>0.97760000000000002</v>
      </c>
      <c r="H3772" s="154" t="s">
        <v>472</v>
      </c>
      <c r="I3772" s="154">
        <v>2.3635799999999998</v>
      </c>
      <c r="J3772" s="154"/>
    </row>
    <row r="3773" spans="1:10">
      <c r="A3773" s="164">
        <v>30820</v>
      </c>
      <c r="B3773" s="154">
        <v>1.84491</v>
      </c>
      <c r="C3773" s="154">
        <v>3.1695000000000002</v>
      </c>
      <c r="D3773" s="154">
        <v>2.2785000000000002</v>
      </c>
      <c r="E3773" s="154">
        <v>1.7574999999999998</v>
      </c>
      <c r="F3773" s="154" t="s">
        <v>472</v>
      </c>
      <c r="G3773" s="154">
        <v>0.97550000000000003</v>
      </c>
      <c r="H3773" s="154" t="s">
        <v>472</v>
      </c>
      <c r="I3773" s="154">
        <v>2.36456</v>
      </c>
      <c r="J3773" s="154"/>
    </row>
    <row r="3774" spans="1:10">
      <c r="A3774" s="164">
        <v>30823</v>
      </c>
      <c r="B3774" s="154">
        <v>1.8453200000000001</v>
      </c>
      <c r="C3774" s="154">
        <v>3.1665000000000001</v>
      </c>
      <c r="D3774" s="154">
        <v>2.2715000000000001</v>
      </c>
      <c r="E3774" s="154">
        <v>1.754</v>
      </c>
      <c r="F3774" s="154" t="s">
        <v>472</v>
      </c>
      <c r="G3774" s="154">
        <v>0.9748</v>
      </c>
      <c r="H3774" s="154" t="s">
        <v>472</v>
      </c>
      <c r="I3774" s="154">
        <v>2.3594900000000001</v>
      </c>
      <c r="J3774" s="154"/>
    </row>
    <row r="3775" spans="1:10">
      <c r="A3775" s="164">
        <v>30824</v>
      </c>
      <c r="B3775" s="154">
        <v>1.8502100000000001</v>
      </c>
      <c r="C3775" s="154">
        <v>3.157</v>
      </c>
      <c r="D3775" s="154">
        <v>2.2677999999999998</v>
      </c>
      <c r="E3775" s="154">
        <v>1.7524999999999999</v>
      </c>
      <c r="F3775" s="154" t="s">
        <v>472</v>
      </c>
      <c r="G3775" s="154">
        <v>0.97299999999999998</v>
      </c>
      <c r="H3775" s="154" t="s">
        <v>472</v>
      </c>
      <c r="I3775" s="154">
        <v>2.3561899999999998</v>
      </c>
      <c r="J3775" s="154"/>
    </row>
    <row r="3776" spans="1:10">
      <c r="A3776" s="164">
        <v>30825</v>
      </c>
      <c r="B3776" s="154">
        <v>1.84802</v>
      </c>
      <c r="C3776" s="154">
        <v>3.1364999999999998</v>
      </c>
      <c r="D3776" s="154">
        <v>2.2589999999999999</v>
      </c>
      <c r="E3776" s="154">
        <v>1.746</v>
      </c>
      <c r="F3776" s="154" t="s">
        <v>472</v>
      </c>
      <c r="G3776" s="154">
        <v>0.97089999999999999</v>
      </c>
      <c r="H3776" s="154" t="s">
        <v>472</v>
      </c>
      <c r="I3776" s="154">
        <v>2.3535599999999999</v>
      </c>
      <c r="J3776" s="154"/>
    </row>
    <row r="3777" spans="1:10">
      <c r="A3777" s="164">
        <v>30826</v>
      </c>
      <c r="B3777" s="154">
        <v>1.84429</v>
      </c>
      <c r="C3777" s="154">
        <v>3.1255000000000002</v>
      </c>
      <c r="D3777" s="154">
        <v>2.2745000000000002</v>
      </c>
      <c r="E3777" s="154">
        <v>1.7544999999999999</v>
      </c>
      <c r="F3777" s="154" t="s">
        <v>472</v>
      </c>
      <c r="G3777" s="154">
        <v>0.98180000000000001</v>
      </c>
      <c r="H3777" s="154" t="s">
        <v>472</v>
      </c>
      <c r="I3777" s="154">
        <v>2.3623500000000002</v>
      </c>
      <c r="J3777" s="154"/>
    </row>
    <row r="3778" spans="1:10">
      <c r="A3778" s="164">
        <v>30827</v>
      </c>
      <c r="B3778" s="154">
        <v>1.8466900000000002</v>
      </c>
      <c r="C3778" s="154">
        <v>3.1154999999999999</v>
      </c>
      <c r="D3778" s="154">
        <v>2.2519999999999998</v>
      </c>
      <c r="E3778" s="154">
        <v>1.7385000000000002</v>
      </c>
      <c r="F3778" s="154" t="s">
        <v>472</v>
      </c>
      <c r="G3778" s="154">
        <v>0.97230000000000005</v>
      </c>
      <c r="H3778" s="154" t="s">
        <v>472</v>
      </c>
      <c r="I3778" s="154">
        <v>2.34633</v>
      </c>
      <c r="J3778" s="154"/>
    </row>
    <row r="3779" spans="1:10">
      <c r="A3779" s="164">
        <v>30830</v>
      </c>
      <c r="B3779" s="154">
        <v>1.84352</v>
      </c>
      <c r="C3779" s="154">
        <v>3.1095000000000002</v>
      </c>
      <c r="D3779" s="154">
        <v>2.25</v>
      </c>
      <c r="E3779" s="154">
        <v>1.7375</v>
      </c>
      <c r="F3779" s="154" t="s">
        <v>472</v>
      </c>
      <c r="G3779" s="154">
        <v>0.97</v>
      </c>
      <c r="H3779" s="154" t="s">
        <v>472</v>
      </c>
      <c r="I3779" s="154">
        <v>2.3443499999999999</v>
      </c>
      <c r="J3779" s="154"/>
    </row>
    <row r="3780" spans="1:10">
      <c r="A3780" s="164">
        <v>30831</v>
      </c>
      <c r="B3780" s="154">
        <v>1.84476</v>
      </c>
      <c r="C3780" s="154">
        <v>3.1179999999999999</v>
      </c>
      <c r="D3780" s="154">
        <v>2.2557</v>
      </c>
      <c r="E3780" s="154">
        <v>1.7410000000000001</v>
      </c>
      <c r="F3780" s="154" t="s">
        <v>472</v>
      </c>
      <c r="G3780" s="154">
        <v>0.97260000000000002</v>
      </c>
      <c r="H3780" s="154" t="s">
        <v>472</v>
      </c>
      <c r="I3780" s="154">
        <v>2.3504700000000001</v>
      </c>
      <c r="J3780" s="154"/>
    </row>
    <row r="3781" spans="1:10">
      <c r="A3781" s="164">
        <v>30832</v>
      </c>
      <c r="B3781" s="154">
        <v>1.8472900000000001</v>
      </c>
      <c r="C3781" s="154">
        <v>3.1274999999999999</v>
      </c>
      <c r="D3781" s="154">
        <v>2.2589999999999999</v>
      </c>
      <c r="E3781" s="154">
        <v>1.7444999999999999</v>
      </c>
      <c r="F3781" s="154" t="s">
        <v>472</v>
      </c>
      <c r="G3781" s="154">
        <v>0.97529999999999994</v>
      </c>
      <c r="H3781" s="154" t="s">
        <v>472</v>
      </c>
      <c r="I3781" s="154">
        <v>2.3520500000000002</v>
      </c>
      <c r="J3781" s="154"/>
    </row>
    <row r="3782" spans="1:10">
      <c r="A3782" s="164">
        <v>30833</v>
      </c>
      <c r="B3782" s="154" t="s">
        <v>472</v>
      </c>
      <c r="C3782" s="154" t="s">
        <v>472</v>
      </c>
      <c r="D3782" s="154" t="s">
        <v>472</v>
      </c>
      <c r="E3782" s="154" t="s">
        <v>472</v>
      </c>
      <c r="F3782" s="154" t="s">
        <v>472</v>
      </c>
      <c r="G3782" s="154" t="s">
        <v>472</v>
      </c>
      <c r="H3782" s="154" t="s">
        <v>472</v>
      </c>
      <c r="I3782" s="154" t="s">
        <v>472</v>
      </c>
      <c r="J3782" s="154"/>
    </row>
    <row r="3783" spans="1:10">
      <c r="A3783" s="164">
        <v>30834</v>
      </c>
      <c r="B3783" s="154">
        <v>1.8552999999999999</v>
      </c>
      <c r="C3783" s="154">
        <v>3.1240000000000001</v>
      </c>
      <c r="D3783" s="154">
        <v>2.2444999999999999</v>
      </c>
      <c r="E3783" s="154">
        <v>1.7345000000000002</v>
      </c>
      <c r="F3783" s="154" t="s">
        <v>472</v>
      </c>
      <c r="G3783" s="154">
        <v>0.97130000000000005</v>
      </c>
      <c r="H3783" s="154" t="s">
        <v>472</v>
      </c>
      <c r="I3783" s="154">
        <v>2.3462000000000001</v>
      </c>
      <c r="J3783" s="154"/>
    </row>
    <row r="3784" spans="1:10">
      <c r="A3784" s="164">
        <v>30837</v>
      </c>
      <c r="B3784" s="154" t="s">
        <v>472</v>
      </c>
      <c r="C3784" s="154">
        <v>3.1295000000000002</v>
      </c>
      <c r="D3784" s="154">
        <v>2.2250000000000001</v>
      </c>
      <c r="E3784" s="154">
        <v>1.7175</v>
      </c>
      <c r="F3784" s="154" t="s">
        <v>472</v>
      </c>
      <c r="G3784" s="154">
        <v>0.96860000000000002</v>
      </c>
      <c r="H3784" s="154" t="s">
        <v>472</v>
      </c>
      <c r="I3784" s="154">
        <v>2.3350400000000002</v>
      </c>
      <c r="J3784" s="154"/>
    </row>
    <row r="3785" spans="1:10">
      <c r="A3785" s="164">
        <v>30838</v>
      </c>
      <c r="B3785" s="154">
        <v>1.8572600000000001</v>
      </c>
      <c r="C3785" s="154">
        <v>3.1114999999999999</v>
      </c>
      <c r="D3785" s="154">
        <v>2.2218</v>
      </c>
      <c r="E3785" s="154">
        <v>1.7124999999999999</v>
      </c>
      <c r="F3785" s="154" t="s">
        <v>472</v>
      </c>
      <c r="G3785" s="154">
        <v>0.97060000000000002</v>
      </c>
      <c r="H3785" s="154" t="s">
        <v>472</v>
      </c>
      <c r="I3785" s="154">
        <v>2.3361800000000001</v>
      </c>
      <c r="J3785" s="154"/>
    </row>
    <row r="3786" spans="1:10">
      <c r="A3786" s="164">
        <v>30839</v>
      </c>
      <c r="B3786" s="154" t="s">
        <v>472</v>
      </c>
      <c r="C3786" s="154">
        <v>3.121</v>
      </c>
      <c r="D3786" s="154">
        <v>2.2378</v>
      </c>
      <c r="E3786" s="154">
        <v>1.7204999999999999</v>
      </c>
      <c r="F3786" s="154" t="s">
        <v>472</v>
      </c>
      <c r="G3786" s="154">
        <v>0.96919999999999995</v>
      </c>
      <c r="H3786" s="154" t="s">
        <v>472</v>
      </c>
      <c r="I3786" s="154">
        <v>2.3430599999999999</v>
      </c>
      <c r="J3786" s="154"/>
    </row>
    <row r="3787" spans="1:10">
      <c r="A3787" s="164">
        <v>30840</v>
      </c>
      <c r="B3787" s="154" t="s">
        <v>472</v>
      </c>
      <c r="C3787" s="154">
        <v>3.125</v>
      </c>
      <c r="D3787" s="154">
        <v>2.2349999999999999</v>
      </c>
      <c r="E3787" s="154">
        <v>1.7185000000000001</v>
      </c>
      <c r="F3787" s="154" t="s">
        <v>472</v>
      </c>
      <c r="G3787" s="154">
        <v>0.96850000000000003</v>
      </c>
      <c r="H3787" s="154" t="s">
        <v>472</v>
      </c>
      <c r="I3787" s="154">
        <v>2.3432399999999998</v>
      </c>
      <c r="J3787" s="154"/>
    </row>
    <row r="3788" spans="1:10">
      <c r="A3788" s="164">
        <v>30841</v>
      </c>
      <c r="B3788" s="154">
        <v>1.8597399999999999</v>
      </c>
      <c r="C3788" s="154">
        <v>3.1339999999999999</v>
      </c>
      <c r="D3788" s="154">
        <v>2.2483</v>
      </c>
      <c r="E3788" s="154">
        <v>1.7295</v>
      </c>
      <c r="F3788" s="154" t="s">
        <v>472</v>
      </c>
      <c r="G3788" s="154">
        <v>0.9708</v>
      </c>
      <c r="H3788" s="154" t="s">
        <v>472</v>
      </c>
      <c r="I3788" s="154">
        <v>2.3494999999999999</v>
      </c>
      <c r="J3788" s="154"/>
    </row>
    <row r="3789" spans="1:10">
      <c r="A3789" s="164">
        <v>30844</v>
      </c>
      <c r="B3789" s="154" t="s">
        <v>472</v>
      </c>
      <c r="C3789" s="154" t="s">
        <v>472</v>
      </c>
      <c r="D3789" s="154" t="s">
        <v>472</v>
      </c>
      <c r="E3789" s="154" t="s">
        <v>472</v>
      </c>
      <c r="F3789" s="154" t="s">
        <v>472</v>
      </c>
      <c r="G3789" s="154" t="s">
        <v>472</v>
      </c>
      <c r="H3789" s="154" t="s">
        <v>472</v>
      </c>
      <c r="I3789" s="154" t="s">
        <v>472</v>
      </c>
      <c r="J3789" s="154"/>
    </row>
    <row r="3790" spans="1:10">
      <c r="A3790" s="164">
        <v>30845</v>
      </c>
      <c r="B3790" s="154">
        <v>1.8620000000000001</v>
      </c>
      <c r="C3790" s="154">
        <v>3.1355</v>
      </c>
      <c r="D3790" s="154">
        <v>2.2650000000000001</v>
      </c>
      <c r="E3790" s="154">
        <v>1.74</v>
      </c>
      <c r="F3790" s="154" t="s">
        <v>472</v>
      </c>
      <c r="G3790" s="154">
        <v>0.97619999999999996</v>
      </c>
      <c r="H3790" s="154" t="s">
        <v>472</v>
      </c>
      <c r="I3790" s="154">
        <v>2.3622100000000001</v>
      </c>
      <c r="J3790" s="154"/>
    </row>
    <row r="3791" spans="1:10">
      <c r="A3791" s="164">
        <v>30846</v>
      </c>
      <c r="B3791" s="154">
        <v>1.8637000000000001</v>
      </c>
      <c r="C3791" s="154">
        <v>3.1440000000000001</v>
      </c>
      <c r="D3791" s="154">
        <v>2.2702</v>
      </c>
      <c r="E3791" s="154">
        <v>1.744</v>
      </c>
      <c r="F3791" s="154" t="s">
        <v>472</v>
      </c>
      <c r="G3791" s="154">
        <v>0.97699999999999998</v>
      </c>
      <c r="H3791" s="154" t="s">
        <v>472</v>
      </c>
      <c r="I3791" s="154">
        <v>2.3653599999999999</v>
      </c>
      <c r="J3791" s="154"/>
    </row>
    <row r="3792" spans="1:10">
      <c r="A3792" s="164">
        <v>30847</v>
      </c>
      <c r="B3792" s="154" t="s">
        <v>472</v>
      </c>
      <c r="C3792" s="154">
        <v>3.1385000000000001</v>
      </c>
      <c r="D3792" s="154">
        <v>2.2648000000000001</v>
      </c>
      <c r="E3792" s="154">
        <v>1.7415</v>
      </c>
      <c r="F3792" s="154" t="s">
        <v>472</v>
      </c>
      <c r="G3792" s="154">
        <v>0.97650000000000003</v>
      </c>
      <c r="H3792" s="154" t="s">
        <v>472</v>
      </c>
      <c r="I3792" s="154">
        <v>2.36443</v>
      </c>
      <c r="J3792" s="154"/>
    </row>
    <row r="3793" spans="1:10">
      <c r="A3793" s="164">
        <v>30848</v>
      </c>
      <c r="B3793" s="154">
        <v>1.8608799999999999</v>
      </c>
      <c r="C3793" s="154">
        <v>3.1435</v>
      </c>
      <c r="D3793" s="154">
        <v>2.2726999999999999</v>
      </c>
      <c r="E3793" s="154">
        <v>1.748</v>
      </c>
      <c r="F3793" s="154" t="s">
        <v>472</v>
      </c>
      <c r="G3793" s="154">
        <v>0.98009999999999997</v>
      </c>
      <c r="H3793" s="154" t="s">
        <v>472</v>
      </c>
      <c r="I3793" s="154">
        <v>2.3696199999999998</v>
      </c>
      <c r="J3793" s="154"/>
    </row>
    <row r="3794" spans="1:10">
      <c r="A3794" s="164">
        <v>30851</v>
      </c>
      <c r="B3794" s="154">
        <v>1.85961</v>
      </c>
      <c r="C3794" s="154">
        <v>3.1440000000000001</v>
      </c>
      <c r="D3794" s="154">
        <v>2.2816999999999998</v>
      </c>
      <c r="E3794" s="154">
        <v>1.7544999999999999</v>
      </c>
      <c r="F3794" s="154" t="s">
        <v>472</v>
      </c>
      <c r="G3794" s="154">
        <v>0.9798</v>
      </c>
      <c r="H3794" s="154" t="s">
        <v>472</v>
      </c>
      <c r="I3794" s="154">
        <v>2.37195</v>
      </c>
      <c r="J3794" s="154"/>
    </row>
    <row r="3795" spans="1:10">
      <c r="A3795" s="164">
        <v>30852</v>
      </c>
      <c r="B3795" s="154">
        <v>1.8559399999999999</v>
      </c>
      <c r="C3795" s="154">
        <v>3.1509999999999998</v>
      </c>
      <c r="D3795" s="154">
        <v>2.2873000000000001</v>
      </c>
      <c r="E3795" s="154">
        <v>1.758</v>
      </c>
      <c r="F3795" s="154" t="s">
        <v>472</v>
      </c>
      <c r="G3795" s="154">
        <v>0.98119999999999996</v>
      </c>
      <c r="H3795" s="154" t="s">
        <v>472</v>
      </c>
      <c r="I3795" s="154">
        <v>2.3765299999999998</v>
      </c>
      <c r="J3795" s="154"/>
    </row>
    <row r="3796" spans="1:10">
      <c r="A3796" s="164">
        <v>30853</v>
      </c>
      <c r="B3796" s="154">
        <v>1.8601299999999998</v>
      </c>
      <c r="C3796" s="154">
        <v>3.149</v>
      </c>
      <c r="D3796" s="154">
        <v>2.2885</v>
      </c>
      <c r="E3796" s="154">
        <v>1.76</v>
      </c>
      <c r="F3796" s="154" t="s">
        <v>472</v>
      </c>
      <c r="G3796" s="154">
        <v>0.98170000000000002</v>
      </c>
      <c r="H3796" s="154" t="s">
        <v>472</v>
      </c>
      <c r="I3796" s="154">
        <v>2.3793299999999999</v>
      </c>
      <c r="J3796" s="154"/>
    </row>
    <row r="3797" spans="1:10">
      <c r="A3797" s="164">
        <v>30854</v>
      </c>
      <c r="B3797" s="154">
        <v>1.86022</v>
      </c>
      <c r="C3797" s="154">
        <v>3.1579999999999999</v>
      </c>
      <c r="D3797" s="154">
        <v>2.3149999999999999</v>
      </c>
      <c r="E3797" s="154">
        <v>1.778</v>
      </c>
      <c r="F3797" s="154" t="s">
        <v>472</v>
      </c>
      <c r="G3797" s="154">
        <v>0.98550000000000004</v>
      </c>
      <c r="H3797" s="154" t="s">
        <v>472</v>
      </c>
      <c r="I3797" s="154">
        <v>2.39358</v>
      </c>
      <c r="J3797" s="154"/>
    </row>
    <row r="3798" spans="1:10">
      <c r="A3798" s="164">
        <v>30855</v>
      </c>
      <c r="B3798" s="154">
        <v>1.86277</v>
      </c>
      <c r="C3798" s="154">
        <v>3.1604999999999999</v>
      </c>
      <c r="D3798" s="154">
        <v>2.3199999999999998</v>
      </c>
      <c r="E3798" s="154">
        <v>1.7755000000000001</v>
      </c>
      <c r="F3798" s="154" t="s">
        <v>472</v>
      </c>
      <c r="G3798" s="154">
        <v>0.9849</v>
      </c>
      <c r="H3798" s="154" t="s">
        <v>472</v>
      </c>
      <c r="I3798" s="154">
        <v>2.3950200000000001</v>
      </c>
      <c r="J3798" s="154"/>
    </row>
    <row r="3799" spans="1:10">
      <c r="A3799" s="164">
        <v>30858</v>
      </c>
      <c r="B3799" s="154">
        <v>1.8653599999999999</v>
      </c>
      <c r="C3799" s="154">
        <v>3.1659999999999999</v>
      </c>
      <c r="D3799" s="154">
        <v>2.3414999999999999</v>
      </c>
      <c r="E3799" s="154">
        <v>1.784</v>
      </c>
      <c r="F3799" s="154" t="s">
        <v>472</v>
      </c>
      <c r="G3799" s="154">
        <v>0.97940000000000005</v>
      </c>
      <c r="H3799" s="154" t="s">
        <v>472</v>
      </c>
      <c r="I3799" s="154">
        <v>2.40632</v>
      </c>
      <c r="J3799" s="154"/>
    </row>
    <row r="3800" spans="1:10">
      <c r="A3800" s="164">
        <v>30859</v>
      </c>
      <c r="B3800" s="154">
        <v>1.8643800000000001</v>
      </c>
      <c r="C3800" s="154">
        <v>3.1545000000000001</v>
      </c>
      <c r="D3800" s="154">
        <v>2.3319999999999999</v>
      </c>
      <c r="E3800" s="154">
        <v>1.776</v>
      </c>
      <c r="F3800" s="154" t="s">
        <v>472</v>
      </c>
      <c r="G3800" s="154">
        <v>0.98229999999999995</v>
      </c>
      <c r="H3800" s="154" t="s">
        <v>472</v>
      </c>
      <c r="I3800" s="154">
        <v>2.3999199999999998</v>
      </c>
      <c r="J3800" s="154"/>
    </row>
    <row r="3801" spans="1:10">
      <c r="A3801" s="164">
        <v>30860</v>
      </c>
      <c r="B3801" s="154">
        <v>1.8660099999999999</v>
      </c>
      <c r="C3801" s="154">
        <v>3.1364999999999998</v>
      </c>
      <c r="D3801" s="154">
        <v>2.319</v>
      </c>
      <c r="E3801" s="154">
        <v>1.7650000000000001</v>
      </c>
      <c r="F3801" s="154" t="s">
        <v>472</v>
      </c>
      <c r="G3801" s="154">
        <v>0.9788</v>
      </c>
      <c r="H3801" s="154" t="s">
        <v>472</v>
      </c>
      <c r="I3801" s="154">
        <v>2.39567</v>
      </c>
      <c r="J3801" s="154"/>
    </row>
    <row r="3802" spans="1:10">
      <c r="A3802" s="164">
        <v>30861</v>
      </c>
      <c r="B3802" s="154">
        <v>1.8699699999999999</v>
      </c>
      <c r="C3802" s="154">
        <v>3.1495000000000002</v>
      </c>
      <c r="D3802" s="154">
        <v>2.3420000000000001</v>
      </c>
      <c r="E3802" s="154">
        <v>1.78</v>
      </c>
      <c r="F3802" s="154" t="s">
        <v>472</v>
      </c>
      <c r="G3802" s="154">
        <v>0.9829</v>
      </c>
      <c r="H3802" s="154" t="s">
        <v>472</v>
      </c>
      <c r="I3802" s="154">
        <v>2.4083999999999999</v>
      </c>
      <c r="J3802" s="154"/>
    </row>
    <row r="3803" spans="1:10">
      <c r="A3803" s="164">
        <v>30862</v>
      </c>
      <c r="B3803" s="154">
        <v>1.87</v>
      </c>
      <c r="C3803" s="154">
        <v>3.1435</v>
      </c>
      <c r="D3803" s="154">
        <v>2.3294999999999999</v>
      </c>
      <c r="E3803" s="154">
        <v>1.766</v>
      </c>
      <c r="F3803" s="154" t="s">
        <v>472</v>
      </c>
      <c r="G3803" s="154">
        <v>0.98350000000000004</v>
      </c>
      <c r="H3803" s="154" t="s">
        <v>472</v>
      </c>
      <c r="I3803" s="154">
        <v>2.4176700000000002</v>
      </c>
      <c r="J3803" s="154"/>
    </row>
    <row r="3804" spans="1:10">
      <c r="A3804" s="164">
        <v>30865</v>
      </c>
      <c r="B3804" s="154">
        <v>1.8734600000000001</v>
      </c>
      <c r="C3804" s="154">
        <v>3.1564999999999999</v>
      </c>
      <c r="D3804" s="154">
        <v>2.3437000000000001</v>
      </c>
      <c r="E3804" s="154">
        <v>1.7789999999999999</v>
      </c>
      <c r="F3804" s="154" t="s">
        <v>472</v>
      </c>
      <c r="G3804" s="154">
        <v>0.98150000000000004</v>
      </c>
      <c r="H3804" s="154" t="s">
        <v>472</v>
      </c>
      <c r="I3804" s="154">
        <v>2.4121199999999998</v>
      </c>
      <c r="J3804" s="154"/>
    </row>
    <row r="3805" spans="1:10">
      <c r="A3805" s="164">
        <v>30866</v>
      </c>
      <c r="B3805" s="154">
        <v>1.8740000000000001</v>
      </c>
      <c r="C3805" s="154">
        <v>3.1564999999999999</v>
      </c>
      <c r="D3805" s="154">
        <v>2.3555000000000001</v>
      </c>
      <c r="E3805" s="154">
        <v>1.7869999999999999</v>
      </c>
      <c r="F3805" s="154" t="s">
        <v>472</v>
      </c>
      <c r="G3805" s="154">
        <v>0.98299999999999998</v>
      </c>
      <c r="H3805" s="154" t="s">
        <v>472</v>
      </c>
      <c r="I3805" s="154">
        <v>2.41994</v>
      </c>
      <c r="J3805" s="154"/>
    </row>
    <row r="3806" spans="1:10">
      <c r="A3806" s="164">
        <v>30867</v>
      </c>
      <c r="B3806" s="154">
        <v>1.87182</v>
      </c>
      <c r="C3806" s="154">
        <v>3.1515</v>
      </c>
      <c r="D3806" s="154">
        <v>2.3512</v>
      </c>
      <c r="E3806" s="154">
        <v>1.7805</v>
      </c>
      <c r="F3806" s="154" t="s">
        <v>472</v>
      </c>
      <c r="G3806" s="154">
        <v>0.9819</v>
      </c>
      <c r="H3806" s="154" t="s">
        <v>472</v>
      </c>
      <c r="I3806" s="154">
        <v>2.4156599999999999</v>
      </c>
      <c r="J3806" s="154"/>
    </row>
    <row r="3807" spans="1:10">
      <c r="A3807" s="164">
        <v>30868</v>
      </c>
      <c r="B3807" s="154">
        <v>1.87504</v>
      </c>
      <c r="C3807" s="154">
        <v>3.153</v>
      </c>
      <c r="D3807" s="154">
        <v>2.3704999999999998</v>
      </c>
      <c r="E3807" s="154">
        <v>1.7825</v>
      </c>
      <c r="F3807" s="154" t="s">
        <v>472</v>
      </c>
      <c r="G3807" s="154">
        <v>0.98570000000000002</v>
      </c>
      <c r="H3807" s="154" t="s">
        <v>472</v>
      </c>
      <c r="I3807" s="154">
        <v>2.4304199999999998</v>
      </c>
      <c r="J3807" s="154"/>
    </row>
    <row r="3808" spans="1:10">
      <c r="A3808" s="164">
        <v>30869</v>
      </c>
      <c r="B3808" s="154">
        <v>1.8794999999999999</v>
      </c>
      <c r="C3808" s="154">
        <v>3.1355</v>
      </c>
      <c r="D3808" s="154">
        <v>2.3759999999999999</v>
      </c>
      <c r="E3808" s="154">
        <v>1.79</v>
      </c>
      <c r="F3808" s="154" t="s">
        <v>472</v>
      </c>
      <c r="G3808" s="154">
        <v>0.98350000000000004</v>
      </c>
      <c r="H3808" s="154" t="s">
        <v>472</v>
      </c>
      <c r="I3808" s="154">
        <v>2.4338500000000001</v>
      </c>
      <c r="J3808" s="154"/>
    </row>
    <row r="3809" spans="1:10">
      <c r="A3809" s="164">
        <v>30872</v>
      </c>
      <c r="B3809" s="154">
        <v>1.8791199999999999</v>
      </c>
      <c r="C3809" s="154">
        <v>3.1310000000000002</v>
      </c>
      <c r="D3809" s="154">
        <v>2.387</v>
      </c>
      <c r="E3809" s="154">
        <v>1.7995000000000001</v>
      </c>
      <c r="F3809" s="154" t="s">
        <v>472</v>
      </c>
      <c r="G3809" s="154">
        <v>0.98529999999999995</v>
      </c>
      <c r="H3809" s="154" t="s">
        <v>472</v>
      </c>
      <c r="I3809" s="154">
        <v>2.44103</v>
      </c>
      <c r="J3809" s="154"/>
    </row>
    <row r="3810" spans="1:10">
      <c r="A3810" s="164">
        <v>30873</v>
      </c>
      <c r="B3810" s="154">
        <v>1.8786</v>
      </c>
      <c r="C3810" s="154">
        <v>3.1204999999999998</v>
      </c>
      <c r="D3810" s="154">
        <v>2.3820000000000001</v>
      </c>
      <c r="E3810" s="154">
        <v>1.7930000000000001</v>
      </c>
      <c r="F3810" s="154" t="s">
        <v>472</v>
      </c>
      <c r="G3810" s="154">
        <v>0.98629999999999995</v>
      </c>
      <c r="H3810" s="154" t="s">
        <v>472</v>
      </c>
      <c r="I3810" s="154">
        <v>2.4339</v>
      </c>
      <c r="J3810" s="154"/>
    </row>
    <row r="3811" spans="1:10">
      <c r="A3811" s="164">
        <v>30874</v>
      </c>
      <c r="B3811" s="154">
        <v>1.88415</v>
      </c>
      <c r="C3811" s="154">
        <v>3.1305000000000001</v>
      </c>
      <c r="D3811" s="154">
        <v>2.4009999999999998</v>
      </c>
      <c r="E3811" s="154">
        <v>1.8029999999999999</v>
      </c>
      <c r="F3811" s="154" t="s">
        <v>472</v>
      </c>
      <c r="G3811" s="154">
        <v>0.99099999999999999</v>
      </c>
      <c r="H3811" s="154" t="s">
        <v>472</v>
      </c>
      <c r="I3811" s="154">
        <v>2.4476900000000001</v>
      </c>
      <c r="J3811" s="154"/>
    </row>
    <row r="3812" spans="1:10">
      <c r="A3812" s="164">
        <v>30875</v>
      </c>
      <c r="B3812" s="154">
        <v>1.88924</v>
      </c>
      <c r="C3812" s="154">
        <v>3.1480000000000001</v>
      </c>
      <c r="D3812" s="154">
        <v>2.4081999999999999</v>
      </c>
      <c r="E3812" s="154">
        <v>1.802</v>
      </c>
      <c r="F3812" s="154" t="s">
        <v>472</v>
      </c>
      <c r="G3812" s="154">
        <v>0.99319999999999997</v>
      </c>
      <c r="H3812" s="154" t="s">
        <v>472</v>
      </c>
      <c r="I3812" s="154">
        <v>2.4577100000000001</v>
      </c>
      <c r="J3812" s="154"/>
    </row>
    <row r="3813" spans="1:10">
      <c r="A3813" s="164">
        <v>30876</v>
      </c>
      <c r="B3813" s="154">
        <v>1.89256</v>
      </c>
      <c r="C3813" s="154">
        <v>3.157</v>
      </c>
      <c r="D3813" s="154">
        <v>2.4012000000000002</v>
      </c>
      <c r="E3813" s="154">
        <v>1.8045</v>
      </c>
      <c r="F3813" s="154" t="s">
        <v>472</v>
      </c>
      <c r="G3813" s="154">
        <v>0.99270000000000003</v>
      </c>
      <c r="H3813" s="154" t="s">
        <v>472</v>
      </c>
      <c r="I3813" s="154">
        <v>2.4550800000000002</v>
      </c>
      <c r="J3813" s="154"/>
    </row>
    <row r="3814" spans="1:10">
      <c r="A3814" s="164">
        <v>30879</v>
      </c>
      <c r="B3814" s="154">
        <v>1.88445</v>
      </c>
      <c r="C3814" s="154">
        <v>3.1480000000000001</v>
      </c>
      <c r="D3814" s="154">
        <v>2.3824999999999998</v>
      </c>
      <c r="E3814" s="154">
        <v>1.794</v>
      </c>
      <c r="F3814" s="154" t="s">
        <v>472</v>
      </c>
      <c r="G3814" s="154">
        <v>0.9889</v>
      </c>
      <c r="H3814" s="154" t="s">
        <v>472</v>
      </c>
      <c r="I3814" s="154">
        <v>2.4393500000000001</v>
      </c>
      <c r="J3814" s="154"/>
    </row>
    <row r="3815" spans="1:10">
      <c r="A3815" s="164">
        <v>30880</v>
      </c>
      <c r="B3815" s="154">
        <v>1.8919700000000002</v>
      </c>
      <c r="C3815" s="154">
        <v>3.1789999999999998</v>
      </c>
      <c r="D3815" s="154">
        <v>2.4015</v>
      </c>
      <c r="E3815" s="154">
        <v>1.8065</v>
      </c>
      <c r="F3815" s="154" t="s">
        <v>472</v>
      </c>
      <c r="G3815" s="154">
        <v>0.99260000000000004</v>
      </c>
      <c r="H3815" s="154" t="s">
        <v>472</v>
      </c>
      <c r="I3815" s="154">
        <v>2.45492</v>
      </c>
      <c r="J3815" s="154"/>
    </row>
    <row r="3816" spans="1:10">
      <c r="A3816" s="164">
        <v>30881</v>
      </c>
      <c r="B3816" s="154" t="s">
        <v>472</v>
      </c>
      <c r="C3816" s="154">
        <v>3.1724999999999999</v>
      </c>
      <c r="D3816" s="154">
        <v>2.4089999999999998</v>
      </c>
      <c r="E3816" s="154">
        <v>1.8105</v>
      </c>
      <c r="F3816" s="154" t="s">
        <v>472</v>
      </c>
      <c r="G3816" s="154">
        <v>0.99099999999999999</v>
      </c>
      <c r="H3816" s="154" t="s">
        <v>472</v>
      </c>
      <c r="I3816" s="154">
        <v>2.4563000000000001</v>
      </c>
      <c r="J3816" s="154"/>
    </row>
    <row r="3817" spans="1:10">
      <c r="A3817" s="164">
        <v>30882</v>
      </c>
      <c r="B3817" s="154">
        <v>1.8904999999999998</v>
      </c>
      <c r="C3817" s="154">
        <v>3.177</v>
      </c>
      <c r="D3817" s="154">
        <v>2.4125999999999999</v>
      </c>
      <c r="E3817" s="154">
        <v>1.8195000000000001</v>
      </c>
      <c r="F3817" s="154" t="s">
        <v>472</v>
      </c>
      <c r="G3817" s="154">
        <v>0.99139999999999995</v>
      </c>
      <c r="H3817" s="154" t="s">
        <v>472</v>
      </c>
      <c r="I3817" s="154">
        <v>2.4612099999999999</v>
      </c>
      <c r="J3817" s="154"/>
    </row>
    <row r="3818" spans="1:10">
      <c r="A3818" s="164">
        <v>30883</v>
      </c>
      <c r="B3818" s="154" t="s">
        <v>472</v>
      </c>
      <c r="C3818" s="154">
        <v>3.1880000000000002</v>
      </c>
      <c r="D3818" s="154">
        <v>2.4089999999999998</v>
      </c>
      <c r="E3818" s="154">
        <v>1.8129999999999999</v>
      </c>
      <c r="F3818" s="154" t="s">
        <v>472</v>
      </c>
      <c r="G3818" s="154">
        <v>0.98729999999999996</v>
      </c>
      <c r="H3818" s="154" t="s">
        <v>472</v>
      </c>
      <c r="I3818" s="154">
        <v>2.4611299999999998</v>
      </c>
      <c r="J3818" s="154"/>
    </row>
    <row r="3819" spans="1:10">
      <c r="A3819" s="164">
        <v>30886</v>
      </c>
      <c r="B3819" s="154" t="s">
        <v>472</v>
      </c>
      <c r="C3819" s="154">
        <v>3.21</v>
      </c>
      <c r="D3819" s="154">
        <v>2.4321999999999999</v>
      </c>
      <c r="E3819" s="154">
        <v>1.8305</v>
      </c>
      <c r="F3819" s="154" t="s">
        <v>472</v>
      </c>
      <c r="G3819" s="154">
        <v>0.98740000000000006</v>
      </c>
      <c r="H3819" s="154" t="s">
        <v>472</v>
      </c>
      <c r="I3819" s="154">
        <v>2.4743200000000001</v>
      </c>
      <c r="J3819" s="154"/>
    </row>
    <row r="3820" spans="1:10">
      <c r="A3820" s="164">
        <v>30887</v>
      </c>
      <c r="B3820" s="154">
        <v>1.90771</v>
      </c>
      <c r="C3820" s="154">
        <v>3.2275</v>
      </c>
      <c r="D3820" s="154">
        <v>2.4462000000000002</v>
      </c>
      <c r="E3820" s="154">
        <v>1.8505</v>
      </c>
      <c r="F3820" s="154" t="s">
        <v>472</v>
      </c>
      <c r="G3820" s="154">
        <v>0.9919</v>
      </c>
      <c r="H3820" s="154" t="s">
        <v>472</v>
      </c>
      <c r="I3820" s="154">
        <v>2.48672</v>
      </c>
      <c r="J3820" s="154"/>
    </row>
    <row r="3821" spans="1:10">
      <c r="A3821" s="164">
        <v>30888</v>
      </c>
      <c r="B3821" s="154">
        <v>1.90815</v>
      </c>
      <c r="C3821" s="154">
        <v>3.2320000000000002</v>
      </c>
      <c r="D3821" s="154">
        <v>2.4394999999999998</v>
      </c>
      <c r="E3821" s="154">
        <v>1.85</v>
      </c>
      <c r="F3821" s="154" t="s">
        <v>472</v>
      </c>
      <c r="G3821" s="154">
        <v>0.99199999999999999</v>
      </c>
      <c r="H3821" s="154" t="s">
        <v>472</v>
      </c>
      <c r="I3821" s="154">
        <v>2.4825200000000001</v>
      </c>
      <c r="J3821" s="154"/>
    </row>
    <row r="3822" spans="1:10">
      <c r="A3822" s="164">
        <v>30889</v>
      </c>
      <c r="B3822" s="154" t="s">
        <v>472</v>
      </c>
      <c r="C3822" s="154">
        <v>3.2345000000000002</v>
      </c>
      <c r="D3822" s="154">
        <v>2.4207999999999998</v>
      </c>
      <c r="E3822" s="154">
        <v>1.8425</v>
      </c>
      <c r="F3822" s="154" t="s">
        <v>472</v>
      </c>
      <c r="G3822" s="154">
        <v>0.99299999999999999</v>
      </c>
      <c r="H3822" s="154" t="s">
        <v>472</v>
      </c>
      <c r="I3822" s="154">
        <v>2.47376</v>
      </c>
      <c r="J3822" s="154"/>
    </row>
    <row r="3823" spans="1:10">
      <c r="A3823" s="164">
        <v>30890</v>
      </c>
      <c r="B3823" s="154">
        <v>1.90612</v>
      </c>
      <c r="C3823" s="154">
        <v>3.22</v>
      </c>
      <c r="D3823" s="154">
        <v>2.4447999999999999</v>
      </c>
      <c r="E3823" s="154">
        <v>1.863</v>
      </c>
      <c r="F3823" s="154" t="s">
        <v>472</v>
      </c>
      <c r="G3823" s="154">
        <v>1.0009999999999999</v>
      </c>
      <c r="H3823" s="154" t="s">
        <v>472</v>
      </c>
      <c r="I3823" s="154">
        <v>2.4879500000000001</v>
      </c>
      <c r="J3823" s="154"/>
    </row>
    <row r="3824" spans="1:10">
      <c r="A3824" s="164">
        <v>30893</v>
      </c>
      <c r="B3824" s="154">
        <v>1.9035299999999999</v>
      </c>
      <c r="C3824" s="154">
        <v>3.2250000000000001</v>
      </c>
      <c r="D3824" s="154">
        <v>2.4660000000000002</v>
      </c>
      <c r="E3824" s="154">
        <v>1.873</v>
      </c>
      <c r="F3824" s="154" t="s">
        <v>472</v>
      </c>
      <c r="G3824" s="154">
        <v>1.0011000000000001</v>
      </c>
      <c r="H3824" s="154" t="s">
        <v>472</v>
      </c>
      <c r="I3824" s="154">
        <v>2.4962300000000002</v>
      </c>
      <c r="J3824" s="154"/>
    </row>
    <row r="3825" spans="1:10">
      <c r="A3825" s="164">
        <v>30894</v>
      </c>
      <c r="B3825" s="154">
        <v>1.90537</v>
      </c>
      <c r="C3825" s="154">
        <v>3.2185000000000001</v>
      </c>
      <c r="D3825" s="154">
        <v>2.4618000000000002</v>
      </c>
      <c r="E3825" s="154">
        <v>1.873</v>
      </c>
      <c r="F3825" s="154" t="s">
        <v>472</v>
      </c>
      <c r="G3825" s="154">
        <v>1.0033000000000001</v>
      </c>
      <c r="H3825" s="154" t="s">
        <v>472</v>
      </c>
      <c r="I3825" s="154">
        <v>2.49654</v>
      </c>
      <c r="J3825" s="154"/>
    </row>
    <row r="3826" spans="1:10">
      <c r="A3826" s="164">
        <v>30895</v>
      </c>
      <c r="B3826" s="154" t="s">
        <v>472</v>
      </c>
      <c r="C3826" s="154" t="s">
        <v>472</v>
      </c>
      <c r="D3826" s="154" t="s">
        <v>472</v>
      </c>
      <c r="E3826" s="154" t="s">
        <v>472</v>
      </c>
      <c r="F3826" s="154" t="s">
        <v>472</v>
      </c>
      <c r="G3826" s="154" t="s">
        <v>472</v>
      </c>
      <c r="H3826" s="154" t="s">
        <v>472</v>
      </c>
      <c r="I3826" s="154" t="s">
        <v>472</v>
      </c>
      <c r="J3826" s="154"/>
    </row>
    <row r="3827" spans="1:10">
      <c r="A3827" s="164">
        <v>30896</v>
      </c>
      <c r="B3827" s="154" t="s">
        <v>472</v>
      </c>
      <c r="C3827" s="154">
        <v>3.2174999999999998</v>
      </c>
      <c r="D3827" s="154">
        <v>2.4595000000000002</v>
      </c>
      <c r="E3827" s="154">
        <v>1.883</v>
      </c>
      <c r="F3827" s="154" t="s">
        <v>472</v>
      </c>
      <c r="G3827" s="154">
        <v>1.0051000000000001</v>
      </c>
      <c r="H3827" s="154" t="s">
        <v>472</v>
      </c>
      <c r="I3827" s="154">
        <v>2.4938000000000002</v>
      </c>
      <c r="J3827" s="154"/>
    </row>
    <row r="3828" spans="1:10">
      <c r="A3828" s="164">
        <v>30897</v>
      </c>
      <c r="B3828" s="154">
        <v>1.8887</v>
      </c>
      <c r="C3828" s="154">
        <v>3.214</v>
      </c>
      <c r="D3828" s="154">
        <v>2.4405000000000001</v>
      </c>
      <c r="E3828" s="154">
        <v>1.861</v>
      </c>
      <c r="F3828" s="154" t="s">
        <v>472</v>
      </c>
      <c r="G3828" s="154">
        <v>1.0006999999999999</v>
      </c>
      <c r="H3828" s="154" t="s">
        <v>472</v>
      </c>
      <c r="I3828" s="154">
        <v>2.4746100000000002</v>
      </c>
      <c r="J3828" s="154"/>
    </row>
    <row r="3829" spans="1:10">
      <c r="A3829" s="164">
        <v>30900</v>
      </c>
      <c r="B3829" s="154" t="s">
        <v>472</v>
      </c>
      <c r="C3829" s="154">
        <v>3.1924999999999999</v>
      </c>
      <c r="D3829" s="154">
        <v>2.4053</v>
      </c>
      <c r="E3829" s="154">
        <v>1.8405</v>
      </c>
      <c r="F3829" s="154" t="s">
        <v>472</v>
      </c>
      <c r="G3829" s="154">
        <v>0.99339999999999995</v>
      </c>
      <c r="H3829" s="154" t="s">
        <v>472</v>
      </c>
      <c r="I3829" s="154">
        <v>2.4539400000000002</v>
      </c>
      <c r="J3829" s="154"/>
    </row>
    <row r="3830" spans="1:10">
      <c r="A3830" s="164">
        <v>30901</v>
      </c>
      <c r="B3830" s="154" t="s">
        <v>472</v>
      </c>
      <c r="C3830" s="154">
        <v>3.2069999999999999</v>
      </c>
      <c r="D3830" s="154">
        <v>2.4436999999999998</v>
      </c>
      <c r="E3830" s="154">
        <v>1.8660000000000001</v>
      </c>
      <c r="F3830" s="154" t="s">
        <v>472</v>
      </c>
      <c r="G3830" s="154">
        <v>1.0017</v>
      </c>
      <c r="H3830" s="154" t="s">
        <v>472</v>
      </c>
      <c r="I3830" s="154">
        <v>2.4898400000000001</v>
      </c>
      <c r="J3830" s="154"/>
    </row>
    <row r="3831" spans="1:10">
      <c r="A3831" s="164">
        <v>30902</v>
      </c>
      <c r="B3831" s="154">
        <v>1.89022</v>
      </c>
      <c r="C3831" s="154">
        <v>3.2084999999999999</v>
      </c>
      <c r="D3831" s="154">
        <v>2.4577</v>
      </c>
      <c r="E3831" s="154">
        <v>1.8855</v>
      </c>
      <c r="F3831" s="154" t="s">
        <v>472</v>
      </c>
      <c r="G3831" s="154">
        <v>1.0076000000000001</v>
      </c>
      <c r="H3831" s="154" t="s">
        <v>472</v>
      </c>
      <c r="I3831" s="154">
        <v>2.4873799999999999</v>
      </c>
      <c r="J3831" s="154"/>
    </row>
    <row r="3832" spans="1:10">
      <c r="A3832" s="164">
        <v>30903</v>
      </c>
      <c r="B3832" s="154" t="s">
        <v>472</v>
      </c>
      <c r="C3832" s="154">
        <v>3.2075</v>
      </c>
      <c r="D3832" s="154">
        <v>2.4489999999999998</v>
      </c>
      <c r="E3832" s="154">
        <v>1.8745000000000001</v>
      </c>
      <c r="F3832" s="154" t="s">
        <v>472</v>
      </c>
      <c r="G3832" s="154">
        <v>1.0065</v>
      </c>
      <c r="H3832" s="154" t="s">
        <v>472</v>
      </c>
      <c r="I3832" s="154">
        <v>2.4873799999999999</v>
      </c>
      <c r="J3832" s="154"/>
    </row>
    <row r="3833" spans="1:10">
      <c r="A3833" s="164">
        <v>30904</v>
      </c>
      <c r="B3833" s="154" t="s">
        <v>472</v>
      </c>
      <c r="C3833" s="154">
        <v>3.1935000000000002</v>
      </c>
      <c r="D3833" s="154">
        <v>2.4239999999999999</v>
      </c>
      <c r="E3833" s="154">
        <v>1.8534999999999999</v>
      </c>
      <c r="F3833" s="154" t="s">
        <v>472</v>
      </c>
      <c r="G3833" s="154">
        <v>1.004</v>
      </c>
      <c r="H3833" s="154" t="s">
        <v>472</v>
      </c>
      <c r="I3833" s="154">
        <v>2.4661599999999999</v>
      </c>
      <c r="J3833" s="154"/>
    </row>
    <row r="3834" spans="1:10">
      <c r="A3834" s="164">
        <v>30907</v>
      </c>
      <c r="B3834" s="154">
        <v>1.88829</v>
      </c>
      <c r="C3834" s="154">
        <v>3.2109999999999999</v>
      </c>
      <c r="D3834" s="154">
        <v>2.4577</v>
      </c>
      <c r="E3834" s="154">
        <v>1.8754999999999999</v>
      </c>
      <c r="F3834" s="154" t="s">
        <v>472</v>
      </c>
      <c r="G3834" s="154">
        <v>1.008</v>
      </c>
      <c r="H3834" s="154" t="s">
        <v>472</v>
      </c>
      <c r="I3834" s="154">
        <v>2.4874499999999999</v>
      </c>
      <c r="J3834" s="154"/>
    </row>
    <row r="3835" spans="1:10">
      <c r="A3835" s="164">
        <v>30908</v>
      </c>
      <c r="B3835" s="154">
        <v>1.88585</v>
      </c>
      <c r="C3835" s="154">
        <v>3.2044999999999999</v>
      </c>
      <c r="D3835" s="154">
        <v>2.4380000000000002</v>
      </c>
      <c r="E3835" s="154">
        <v>1.869</v>
      </c>
      <c r="F3835" s="154" t="s">
        <v>472</v>
      </c>
      <c r="G3835" s="154">
        <v>1.004</v>
      </c>
      <c r="H3835" s="154" t="s">
        <v>472</v>
      </c>
      <c r="I3835" s="154">
        <v>2.4742899999999999</v>
      </c>
      <c r="J3835" s="154"/>
    </row>
    <row r="3836" spans="1:10">
      <c r="A3836" s="164">
        <v>30909</v>
      </c>
      <c r="B3836" s="154" t="s">
        <v>472</v>
      </c>
      <c r="C3836" s="154">
        <v>3.1855000000000002</v>
      </c>
      <c r="D3836" s="154">
        <v>2.4060000000000001</v>
      </c>
      <c r="E3836" s="154">
        <v>1.8439999999999999</v>
      </c>
      <c r="F3836" s="154" t="s">
        <v>472</v>
      </c>
      <c r="G3836" s="154">
        <v>0.997</v>
      </c>
      <c r="H3836" s="154" t="s">
        <v>472</v>
      </c>
      <c r="I3836" s="154">
        <v>2.4563000000000001</v>
      </c>
      <c r="J3836" s="154"/>
    </row>
    <row r="3837" spans="1:10">
      <c r="A3837" s="164">
        <v>30910</v>
      </c>
      <c r="B3837" s="154">
        <v>1.87408</v>
      </c>
      <c r="C3837" s="154">
        <v>3.17</v>
      </c>
      <c r="D3837" s="154">
        <v>2.3925999999999998</v>
      </c>
      <c r="E3837" s="154">
        <v>1.8359999999999999</v>
      </c>
      <c r="F3837" s="154" t="s">
        <v>472</v>
      </c>
      <c r="G3837" s="154">
        <v>0.9929</v>
      </c>
      <c r="H3837" s="154" t="s">
        <v>472</v>
      </c>
      <c r="I3837" s="154">
        <v>2.4424399999999999</v>
      </c>
      <c r="J3837" s="154"/>
    </row>
    <row r="3838" spans="1:10">
      <c r="A3838" s="164">
        <v>30911</v>
      </c>
      <c r="B3838" s="154">
        <v>1.8645399999999999</v>
      </c>
      <c r="C3838" s="154">
        <v>3.1459999999999999</v>
      </c>
      <c r="D3838" s="154">
        <v>2.3761999999999999</v>
      </c>
      <c r="E3838" s="154">
        <v>1.823</v>
      </c>
      <c r="F3838" s="154" t="s">
        <v>472</v>
      </c>
      <c r="G3838" s="154">
        <v>0.98770000000000002</v>
      </c>
      <c r="H3838" s="154" t="s">
        <v>472</v>
      </c>
      <c r="I3838" s="154">
        <v>2.4310900000000002</v>
      </c>
      <c r="J3838" s="154"/>
    </row>
    <row r="3839" spans="1:10">
      <c r="A3839" s="164">
        <v>30914</v>
      </c>
      <c r="B3839" s="154" t="s">
        <v>472</v>
      </c>
      <c r="C3839" s="154">
        <v>3.1659999999999999</v>
      </c>
      <c r="D3839" s="154">
        <v>2.3984999999999999</v>
      </c>
      <c r="E3839" s="154">
        <v>1.8414999999999999</v>
      </c>
      <c r="F3839" s="154" t="s">
        <v>472</v>
      </c>
      <c r="G3839" s="154">
        <v>0.99370000000000003</v>
      </c>
      <c r="H3839" s="154" t="s">
        <v>472</v>
      </c>
      <c r="I3839" s="154">
        <v>2.4437500000000001</v>
      </c>
      <c r="J3839" s="154"/>
    </row>
    <row r="3840" spans="1:10">
      <c r="A3840" s="164">
        <v>30915</v>
      </c>
      <c r="B3840" s="154">
        <v>1.8685399999999999</v>
      </c>
      <c r="C3840" s="154">
        <v>3.1655000000000002</v>
      </c>
      <c r="D3840" s="154">
        <v>2.4089999999999998</v>
      </c>
      <c r="E3840" s="154">
        <v>1.8494999999999999</v>
      </c>
      <c r="F3840" s="154" t="s">
        <v>472</v>
      </c>
      <c r="G3840" s="154">
        <v>0.99590000000000001</v>
      </c>
      <c r="H3840" s="154" t="s">
        <v>472</v>
      </c>
      <c r="I3840" s="154">
        <v>2.44834</v>
      </c>
      <c r="J3840" s="154"/>
    </row>
    <row r="3841" spans="1:10">
      <c r="A3841" s="164">
        <v>30916</v>
      </c>
      <c r="B3841" s="154" t="s">
        <v>472</v>
      </c>
      <c r="C3841" s="154">
        <v>3.16</v>
      </c>
      <c r="D3841" s="154">
        <v>2.4112999999999998</v>
      </c>
      <c r="E3841" s="154">
        <v>1.8525</v>
      </c>
      <c r="F3841" s="154" t="s">
        <v>472</v>
      </c>
      <c r="G3841" s="154">
        <v>0.99570000000000003</v>
      </c>
      <c r="H3841" s="154" t="s">
        <v>472</v>
      </c>
      <c r="I3841" s="154">
        <v>2.4474399999999998</v>
      </c>
      <c r="J3841" s="154"/>
    </row>
    <row r="3842" spans="1:10">
      <c r="A3842" s="164">
        <v>30917</v>
      </c>
      <c r="B3842" s="154">
        <v>1.86145</v>
      </c>
      <c r="C3842" s="154">
        <v>3.1324999999999998</v>
      </c>
      <c r="D3842" s="154">
        <v>2.3864999999999998</v>
      </c>
      <c r="E3842" s="154">
        <v>1.8359999999999999</v>
      </c>
      <c r="F3842" s="154" t="s">
        <v>472</v>
      </c>
      <c r="G3842" s="154">
        <v>0.99070000000000003</v>
      </c>
      <c r="H3842" s="154" t="s">
        <v>472</v>
      </c>
      <c r="I3842" s="154">
        <v>2.43208</v>
      </c>
      <c r="J3842" s="154"/>
    </row>
    <row r="3843" spans="1:10">
      <c r="A3843" s="164">
        <v>30918</v>
      </c>
      <c r="B3843" s="154" t="s">
        <v>472</v>
      </c>
      <c r="C3843" s="154">
        <v>3.129</v>
      </c>
      <c r="D3843" s="154">
        <v>2.3875000000000002</v>
      </c>
      <c r="E3843" s="154">
        <v>1.8380000000000001</v>
      </c>
      <c r="F3843" s="154" t="s">
        <v>472</v>
      </c>
      <c r="G3843" s="154">
        <v>0.99109999999999998</v>
      </c>
      <c r="H3843" s="154" t="s">
        <v>472</v>
      </c>
      <c r="I3843" s="154">
        <v>2.4313400000000001</v>
      </c>
      <c r="J3843" s="154"/>
    </row>
    <row r="3844" spans="1:10">
      <c r="A3844" s="164">
        <v>30921</v>
      </c>
      <c r="B3844" s="154" t="s">
        <v>472</v>
      </c>
      <c r="C3844" s="154">
        <v>3.125</v>
      </c>
      <c r="D3844" s="154">
        <v>2.3902999999999999</v>
      </c>
      <c r="E3844" s="154">
        <v>1.8405</v>
      </c>
      <c r="F3844" s="154" t="s">
        <v>472</v>
      </c>
      <c r="G3844" s="154">
        <v>0.99119999999999997</v>
      </c>
      <c r="H3844" s="154" t="s">
        <v>472</v>
      </c>
      <c r="I3844" s="154">
        <v>2.4310700000000001</v>
      </c>
      <c r="J3844" s="154"/>
    </row>
    <row r="3845" spans="1:10">
      <c r="A3845" s="164">
        <v>30922</v>
      </c>
      <c r="B3845" s="154">
        <v>1.86046</v>
      </c>
      <c r="C3845" s="154">
        <v>3.1390000000000002</v>
      </c>
      <c r="D3845" s="154">
        <v>2.403</v>
      </c>
      <c r="E3845" s="154">
        <v>1.8485</v>
      </c>
      <c r="F3845" s="154" t="s">
        <v>472</v>
      </c>
      <c r="G3845" s="154">
        <v>0.99350000000000005</v>
      </c>
      <c r="H3845" s="154" t="s">
        <v>472</v>
      </c>
      <c r="I3845" s="154">
        <v>2.44381</v>
      </c>
      <c r="J3845" s="154"/>
    </row>
    <row r="3846" spans="1:10">
      <c r="A3846" s="164">
        <v>30923</v>
      </c>
      <c r="B3846" s="154">
        <v>1.85988</v>
      </c>
      <c r="C3846" s="154">
        <v>3.133</v>
      </c>
      <c r="D3846" s="154">
        <v>2.39</v>
      </c>
      <c r="E3846" s="154">
        <v>1.8385</v>
      </c>
      <c r="F3846" s="154" t="s">
        <v>472</v>
      </c>
      <c r="G3846" s="154">
        <v>0.9919</v>
      </c>
      <c r="H3846" s="154" t="s">
        <v>472</v>
      </c>
      <c r="I3846" s="154">
        <v>2.4371299999999998</v>
      </c>
      <c r="J3846" s="154"/>
    </row>
    <row r="3847" spans="1:10">
      <c r="A3847" s="164">
        <v>30924</v>
      </c>
      <c r="B3847" s="154">
        <v>1.86199</v>
      </c>
      <c r="C3847" s="154">
        <v>3.1465000000000001</v>
      </c>
      <c r="D3847" s="154">
        <v>2.4007000000000001</v>
      </c>
      <c r="E3847" s="154">
        <v>1.8475000000000001</v>
      </c>
      <c r="F3847" s="154" t="s">
        <v>472</v>
      </c>
      <c r="G3847" s="154">
        <v>0.99529999999999996</v>
      </c>
      <c r="H3847" s="154" t="s">
        <v>472</v>
      </c>
      <c r="I3847" s="154">
        <v>2.4423300000000001</v>
      </c>
      <c r="J3847" s="154"/>
    </row>
    <row r="3848" spans="1:10">
      <c r="A3848" s="164">
        <v>30925</v>
      </c>
      <c r="B3848" s="154">
        <v>1.8664100000000001</v>
      </c>
      <c r="C3848" s="154">
        <v>3.1495000000000002</v>
      </c>
      <c r="D3848" s="154">
        <v>2.4037000000000002</v>
      </c>
      <c r="E3848" s="154">
        <v>1.8515000000000001</v>
      </c>
      <c r="F3848" s="154" t="s">
        <v>472</v>
      </c>
      <c r="G3848" s="154">
        <v>0.99470000000000003</v>
      </c>
      <c r="H3848" s="154" t="s">
        <v>472</v>
      </c>
      <c r="I3848" s="154">
        <v>2.4458099999999998</v>
      </c>
      <c r="J3848" s="154"/>
    </row>
    <row r="3849" spans="1:10">
      <c r="A3849" s="164">
        <v>30928</v>
      </c>
      <c r="B3849" s="154">
        <v>1.86842</v>
      </c>
      <c r="C3849" s="154">
        <v>3.157</v>
      </c>
      <c r="D3849" s="154">
        <v>2.4154999999999998</v>
      </c>
      <c r="E3849" s="154">
        <v>1.8645</v>
      </c>
      <c r="F3849" s="154" t="s">
        <v>472</v>
      </c>
      <c r="G3849" s="154">
        <v>0.99760000000000004</v>
      </c>
      <c r="H3849" s="154" t="s">
        <v>472</v>
      </c>
      <c r="I3849" s="154">
        <v>2.4553400000000001</v>
      </c>
      <c r="J3849" s="154"/>
    </row>
    <row r="3850" spans="1:10">
      <c r="A3850" s="164">
        <v>30929</v>
      </c>
      <c r="B3850" s="154">
        <v>1.86982</v>
      </c>
      <c r="C3850" s="154">
        <v>3.1585000000000001</v>
      </c>
      <c r="D3850" s="154">
        <v>2.4375999999999998</v>
      </c>
      <c r="E3850" s="154">
        <v>1.881</v>
      </c>
      <c r="F3850" s="154" t="s">
        <v>472</v>
      </c>
      <c r="G3850" s="154">
        <v>1.0023</v>
      </c>
      <c r="H3850" s="154" t="s">
        <v>472</v>
      </c>
      <c r="I3850" s="154">
        <v>2.46719</v>
      </c>
      <c r="J3850" s="154"/>
    </row>
    <row r="3851" spans="1:10">
      <c r="A3851" s="164">
        <v>30930</v>
      </c>
      <c r="B3851" s="154" t="s">
        <v>472</v>
      </c>
      <c r="C3851" s="154">
        <v>3.1604999999999999</v>
      </c>
      <c r="D3851" s="154">
        <v>2.4607999999999999</v>
      </c>
      <c r="E3851" s="154">
        <v>1.893</v>
      </c>
      <c r="F3851" s="154" t="s">
        <v>472</v>
      </c>
      <c r="G3851" s="154">
        <v>1.0079</v>
      </c>
      <c r="H3851" s="154" t="s">
        <v>472</v>
      </c>
      <c r="I3851" s="154">
        <v>2.4823499999999998</v>
      </c>
      <c r="J3851" s="154"/>
    </row>
    <row r="3852" spans="1:10">
      <c r="A3852" s="164">
        <v>30931</v>
      </c>
      <c r="B3852" s="154" t="s">
        <v>472</v>
      </c>
      <c r="C3852" s="154">
        <v>3.1555</v>
      </c>
      <c r="D3852" s="154">
        <v>2.4575</v>
      </c>
      <c r="E3852" s="154">
        <v>1.8815</v>
      </c>
      <c r="F3852" s="154" t="s">
        <v>472</v>
      </c>
      <c r="G3852" s="154">
        <v>1.0065999999999999</v>
      </c>
      <c r="H3852" s="154" t="s">
        <v>472</v>
      </c>
      <c r="I3852" s="154">
        <v>2.4800800000000001</v>
      </c>
      <c r="J3852" s="154"/>
    </row>
    <row r="3853" spans="1:10">
      <c r="A3853" s="164">
        <v>30932</v>
      </c>
      <c r="B3853" s="154">
        <v>1.8631500000000001</v>
      </c>
      <c r="C3853" s="154">
        <v>3.1575000000000002</v>
      </c>
      <c r="D3853" s="154">
        <v>2.4685000000000001</v>
      </c>
      <c r="E3853" s="154">
        <v>1.8855</v>
      </c>
      <c r="F3853" s="154" t="s">
        <v>472</v>
      </c>
      <c r="G3853" s="154">
        <v>1.0085</v>
      </c>
      <c r="H3853" s="154" t="s">
        <v>472</v>
      </c>
      <c r="I3853" s="154">
        <v>2.4834200000000002</v>
      </c>
      <c r="J3853" s="154"/>
    </row>
    <row r="3854" spans="1:10">
      <c r="A3854" s="164">
        <v>30935</v>
      </c>
      <c r="B3854" s="154">
        <v>1.86568</v>
      </c>
      <c r="C3854" s="154">
        <v>3.1705000000000001</v>
      </c>
      <c r="D3854" s="154">
        <v>2.4897999999999998</v>
      </c>
      <c r="E3854" s="154">
        <v>1.889</v>
      </c>
      <c r="F3854" s="154" t="s">
        <v>472</v>
      </c>
      <c r="G3854" s="154">
        <v>1.0125999999999999</v>
      </c>
      <c r="H3854" s="154" t="s">
        <v>472</v>
      </c>
      <c r="I3854" s="154">
        <v>2.5006399999999998</v>
      </c>
      <c r="J3854" s="154"/>
    </row>
    <row r="3855" spans="1:10">
      <c r="A3855" s="164">
        <v>30936</v>
      </c>
      <c r="B3855" s="154">
        <v>1.86293</v>
      </c>
      <c r="C3855" s="154">
        <v>3.1814999999999998</v>
      </c>
      <c r="D3855" s="154">
        <v>2.4956</v>
      </c>
      <c r="E3855" s="154">
        <v>1.8959999999999999</v>
      </c>
      <c r="F3855" s="154" t="s">
        <v>472</v>
      </c>
      <c r="G3855" s="154">
        <v>1.0182</v>
      </c>
      <c r="H3855" s="154" t="s">
        <v>472</v>
      </c>
      <c r="I3855" s="154">
        <v>2.5005100000000002</v>
      </c>
      <c r="J3855" s="154"/>
    </row>
    <row r="3856" spans="1:10">
      <c r="A3856" s="164">
        <v>30937</v>
      </c>
      <c r="B3856" s="154" t="s">
        <v>472</v>
      </c>
      <c r="C3856" s="154">
        <v>3.1819999999999999</v>
      </c>
      <c r="D3856" s="154">
        <v>2.4855</v>
      </c>
      <c r="E3856" s="154">
        <v>1.891</v>
      </c>
      <c r="F3856" s="154" t="s">
        <v>472</v>
      </c>
      <c r="G3856" s="154">
        <v>1.0150999999999999</v>
      </c>
      <c r="H3856" s="154" t="s">
        <v>472</v>
      </c>
      <c r="I3856" s="154">
        <v>2.4958200000000001</v>
      </c>
      <c r="J3856" s="154"/>
    </row>
    <row r="3857" spans="1:10">
      <c r="A3857" s="164">
        <v>30938</v>
      </c>
      <c r="B3857" s="154" t="s">
        <v>472</v>
      </c>
      <c r="C3857" s="154">
        <v>3.1825000000000001</v>
      </c>
      <c r="D3857" s="154">
        <v>2.504</v>
      </c>
      <c r="E3857" s="154">
        <v>1.901</v>
      </c>
      <c r="F3857" s="154" t="s">
        <v>472</v>
      </c>
      <c r="G3857" s="154">
        <v>1.018</v>
      </c>
      <c r="H3857" s="154" t="s">
        <v>472</v>
      </c>
      <c r="I3857" s="154">
        <v>2.5083000000000002</v>
      </c>
      <c r="J3857" s="154"/>
    </row>
    <row r="3858" spans="1:10">
      <c r="A3858" s="164">
        <v>30939</v>
      </c>
      <c r="B3858" s="154">
        <v>1.8564699999999998</v>
      </c>
      <c r="C3858" s="154">
        <v>3.1804999999999999</v>
      </c>
      <c r="D3858" s="154">
        <v>2.5009999999999999</v>
      </c>
      <c r="E3858" s="154">
        <v>1.9024999999999999</v>
      </c>
      <c r="F3858" s="154" t="s">
        <v>472</v>
      </c>
      <c r="G3858" s="154">
        <v>1.0186999999999999</v>
      </c>
      <c r="H3858" s="154" t="s">
        <v>472</v>
      </c>
      <c r="I3858" s="154">
        <v>2.5024800000000003</v>
      </c>
      <c r="J3858" s="154"/>
    </row>
    <row r="3859" spans="1:10">
      <c r="A3859" s="164">
        <v>30942</v>
      </c>
      <c r="B3859" s="154">
        <v>1.8495200000000001</v>
      </c>
      <c r="C3859" s="154">
        <v>3.1595</v>
      </c>
      <c r="D3859" s="154">
        <v>2.5185</v>
      </c>
      <c r="E3859" s="154">
        <v>1.9165000000000001</v>
      </c>
      <c r="F3859" s="154" t="s">
        <v>472</v>
      </c>
      <c r="G3859" s="154">
        <v>1.0221</v>
      </c>
      <c r="H3859" s="154" t="s">
        <v>472</v>
      </c>
      <c r="I3859" s="154">
        <v>2.5105599999999999</v>
      </c>
      <c r="J3859" s="154"/>
    </row>
    <row r="3860" spans="1:10">
      <c r="A3860" s="164">
        <v>30943</v>
      </c>
      <c r="B3860" s="154">
        <v>1.8428900000000001</v>
      </c>
      <c r="C3860" s="154">
        <v>3.1225000000000001</v>
      </c>
      <c r="D3860" s="154">
        <v>2.5404999999999998</v>
      </c>
      <c r="E3860" s="154">
        <v>1.9275</v>
      </c>
      <c r="F3860" s="154" t="s">
        <v>472</v>
      </c>
      <c r="G3860" s="154">
        <v>1.024</v>
      </c>
      <c r="H3860" s="154" t="s">
        <v>472</v>
      </c>
      <c r="I3860" s="154">
        <v>2.5210599999999999</v>
      </c>
      <c r="J3860" s="154"/>
    </row>
    <row r="3861" spans="1:10">
      <c r="A3861" s="164">
        <v>30944</v>
      </c>
      <c r="B3861" s="154">
        <v>1.83524</v>
      </c>
      <c r="C3861" s="154">
        <v>3.1185</v>
      </c>
      <c r="D3861" s="154">
        <v>2.5350000000000001</v>
      </c>
      <c r="E3861" s="154">
        <v>1.9235</v>
      </c>
      <c r="F3861" s="154" t="s">
        <v>472</v>
      </c>
      <c r="G3861" s="154">
        <v>1.032</v>
      </c>
      <c r="H3861" s="154" t="s">
        <v>472</v>
      </c>
      <c r="I3861" s="154">
        <v>2.5136099999999999</v>
      </c>
      <c r="J3861" s="154"/>
    </row>
    <row r="3862" spans="1:10">
      <c r="A3862" s="164">
        <v>30945</v>
      </c>
      <c r="B3862" s="154">
        <v>1.8368</v>
      </c>
      <c r="C3862" s="154">
        <v>3.1339999999999999</v>
      </c>
      <c r="D3862" s="154">
        <v>2.5324999999999998</v>
      </c>
      <c r="E3862" s="154">
        <v>1.9205000000000001</v>
      </c>
      <c r="F3862" s="154" t="s">
        <v>472</v>
      </c>
      <c r="G3862" s="154">
        <v>1.0298</v>
      </c>
      <c r="H3862" s="154" t="s">
        <v>472</v>
      </c>
      <c r="I3862" s="154">
        <v>2.5154100000000001</v>
      </c>
      <c r="J3862" s="154"/>
    </row>
    <row r="3863" spans="1:10">
      <c r="A3863" s="164">
        <v>30946</v>
      </c>
      <c r="B3863" s="154" t="s">
        <v>472</v>
      </c>
      <c r="C3863" s="154">
        <v>3.1274999999999999</v>
      </c>
      <c r="D3863" s="154">
        <v>2.5739999999999998</v>
      </c>
      <c r="E3863" s="154">
        <v>1.9475</v>
      </c>
      <c r="F3863" s="154" t="s">
        <v>472</v>
      </c>
      <c r="G3863" s="154">
        <v>1.0401</v>
      </c>
      <c r="H3863" s="154" t="s">
        <v>472</v>
      </c>
      <c r="I3863" s="154">
        <v>2.5349599999999999</v>
      </c>
      <c r="J3863" s="154"/>
    </row>
    <row r="3864" spans="1:10">
      <c r="A3864" s="164">
        <v>30949</v>
      </c>
      <c r="B3864" s="154" t="s">
        <v>472</v>
      </c>
      <c r="C3864" s="154">
        <v>3.1185</v>
      </c>
      <c r="D3864" s="154">
        <v>2.4900000000000002</v>
      </c>
      <c r="E3864" s="154">
        <v>1.8935</v>
      </c>
      <c r="F3864" s="154" t="s">
        <v>472</v>
      </c>
      <c r="G3864" s="154">
        <v>1.0205</v>
      </c>
      <c r="H3864" s="154" t="s">
        <v>472</v>
      </c>
      <c r="I3864" s="154">
        <v>2.4900199999999999</v>
      </c>
      <c r="J3864" s="154"/>
    </row>
    <row r="3865" spans="1:10">
      <c r="A3865" s="164">
        <v>30950</v>
      </c>
      <c r="B3865" s="154" t="s">
        <v>472</v>
      </c>
      <c r="C3865" s="154">
        <v>3.12</v>
      </c>
      <c r="D3865" s="154">
        <v>2.5179999999999998</v>
      </c>
      <c r="E3865" s="154">
        <v>1.9125000000000001</v>
      </c>
      <c r="F3865" s="154" t="s">
        <v>472</v>
      </c>
      <c r="G3865" s="154">
        <v>1.0245</v>
      </c>
      <c r="H3865" s="154" t="s">
        <v>472</v>
      </c>
      <c r="I3865" s="154">
        <v>2.5110600000000001</v>
      </c>
      <c r="J3865" s="154"/>
    </row>
    <row r="3866" spans="1:10">
      <c r="A3866" s="164">
        <v>30951</v>
      </c>
      <c r="B3866" s="154">
        <v>1.8320799999999999</v>
      </c>
      <c r="C3866" s="154">
        <v>3.0945</v>
      </c>
      <c r="D3866" s="154">
        <v>2.5274999999999999</v>
      </c>
      <c r="E3866" s="154">
        <v>1.9165000000000001</v>
      </c>
      <c r="F3866" s="154" t="s">
        <v>472</v>
      </c>
      <c r="G3866" s="154">
        <v>1.026</v>
      </c>
      <c r="H3866" s="154" t="s">
        <v>472</v>
      </c>
      <c r="I3866" s="154">
        <v>2.5087700000000002</v>
      </c>
      <c r="J3866" s="154"/>
    </row>
    <row r="3867" spans="1:10">
      <c r="A3867" s="164">
        <v>30952</v>
      </c>
      <c r="B3867" s="154">
        <v>1.84432</v>
      </c>
      <c r="C3867" s="154">
        <v>3.1120000000000001</v>
      </c>
      <c r="D3867" s="154">
        <v>2.4994999999999998</v>
      </c>
      <c r="E3867" s="154">
        <v>1.8965000000000001</v>
      </c>
      <c r="F3867" s="154" t="s">
        <v>472</v>
      </c>
      <c r="G3867" s="154">
        <v>1.0209999999999999</v>
      </c>
      <c r="H3867" s="154" t="s">
        <v>472</v>
      </c>
      <c r="I3867" s="154">
        <v>2.4971100000000002</v>
      </c>
      <c r="J3867" s="154"/>
    </row>
    <row r="3868" spans="1:10">
      <c r="A3868" s="164">
        <v>30953</v>
      </c>
      <c r="B3868" s="154">
        <v>1.84659</v>
      </c>
      <c r="C3868" s="154">
        <v>3.1120000000000001</v>
      </c>
      <c r="D3868" s="154">
        <v>2.4969999999999999</v>
      </c>
      <c r="E3868" s="154">
        <v>1.8959999999999999</v>
      </c>
      <c r="F3868" s="154" t="s">
        <v>472</v>
      </c>
      <c r="G3868" s="154">
        <v>1.0175000000000001</v>
      </c>
      <c r="H3868" s="154" t="s">
        <v>472</v>
      </c>
      <c r="I3868" s="154">
        <v>2.4955099999999999</v>
      </c>
      <c r="J3868" s="154"/>
    </row>
    <row r="3869" spans="1:10">
      <c r="A3869" s="164">
        <v>30956</v>
      </c>
      <c r="B3869" s="154" t="s">
        <v>472</v>
      </c>
      <c r="C3869" s="154">
        <v>3.1160000000000001</v>
      </c>
      <c r="D3869" s="154">
        <v>2.528</v>
      </c>
      <c r="E3869" s="154">
        <v>1.9175</v>
      </c>
      <c r="F3869" s="154" t="s">
        <v>472</v>
      </c>
      <c r="G3869" s="154">
        <v>1.0254000000000001</v>
      </c>
      <c r="H3869" s="154" t="s">
        <v>472</v>
      </c>
      <c r="I3869" s="154">
        <v>2.4855700000000001</v>
      </c>
      <c r="J3869" s="154"/>
    </row>
    <row r="3870" spans="1:10">
      <c r="A3870" s="164">
        <v>30957</v>
      </c>
      <c r="B3870" s="154">
        <v>1.84324</v>
      </c>
      <c r="C3870" s="154">
        <v>3.1124999999999998</v>
      </c>
      <c r="D3870" s="154">
        <v>2.5082</v>
      </c>
      <c r="E3870" s="154">
        <v>1.9064999999999999</v>
      </c>
      <c r="F3870" s="154" t="s">
        <v>472</v>
      </c>
      <c r="G3870" s="154">
        <v>1.0205</v>
      </c>
      <c r="H3870" s="154" t="s">
        <v>472</v>
      </c>
      <c r="I3870" s="154">
        <v>2.5042499999999999</v>
      </c>
      <c r="J3870" s="154"/>
    </row>
    <row r="3871" spans="1:10">
      <c r="A3871" s="164">
        <v>30958</v>
      </c>
      <c r="B3871" s="154">
        <v>1.84744</v>
      </c>
      <c r="C3871" s="154">
        <v>3.1154999999999999</v>
      </c>
      <c r="D3871" s="154">
        <v>2.4900000000000002</v>
      </c>
      <c r="E3871" s="154">
        <v>1.8980000000000001</v>
      </c>
      <c r="F3871" s="154" t="s">
        <v>472</v>
      </c>
      <c r="G3871" s="154">
        <v>1.0149999999999999</v>
      </c>
      <c r="H3871" s="154" t="s">
        <v>472</v>
      </c>
      <c r="I3871" s="154">
        <v>2.4906700000000002</v>
      </c>
      <c r="J3871" s="154"/>
    </row>
    <row r="3872" spans="1:10">
      <c r="A3872" s="164">
        <v>30959</v>
      </c>
      <c r="B3872" s="154">
        <v>1.8455300000000001</v>
      </c>
      <c r="C3872" s="154">
        <v>3.1120000000000001</v>
      </c>
      <c r="D3872" s="154">
        <v>2.5099999999999998</v>
      </c>
      <c r="E3872" s="154">
        <v>1.9125000000000001</v>
      </c>
      <c r="F3872" s="154" t="s">
        <v>472</v>
      </c>
      <c r="G3872" s="154">
        <v>1.0195000000000001</v>
      </c>
      <c r="H3872" s="154" t="s">
        <v>472</v>
      </c>
      <c r="I3872" s="154">
        <v>2.5021</v>
      </c>
      <c r="J3872" s="154"/>
    </row>
    <row r="3873" spans="1:10">
      <c r="A3873" s="164">
        <v>30960</v>
      </c>
      <c r="B3873" s="154" t="s">
        <v>472</v>
      </c>
      <c r="C3873" s="154">
        <v>3.1204999999999998</v>
      </c>
      <c r="D3873" s="154">
        <v>2.5074999999999998</v>
      </c>
      <c r="E3873" s="154">
        <v>1.9064999999999999</v>
      </c>
      <c r="F3873" s="154" t="s">
        <v>472</v>
      </c>
      <c r="G3873" s="154">
        <v>1.0169999999999999</v>
      </c>
      <c r="H3873" s="154" t="s">
        <v>472</v>
      </c>
      <c r="I3873" s="154">
        <v>2.5082499999999999</v>
      </c>
      <c r="J3873" s="154"/>
    </row>
    <row r="3874" spans="1:10">
      <c r="A3874" s="164">
        <v>30963</v>
      </c>
      <c r="B3874" s="154">
        <v>1.84459</v>
      </c>
      <c r="C3874" s="154">
        <v>3.1067999999999998</v>
      </c>
      <c r="D3874" s="154">
        <v>2.5055000000000001</v>
      </c>
      <c r="E3874" s="154">
        <v>1.9015</v>
      </c>
      <c r="F3874" s="154" t="s">
        <v>472</v>
      </c>
      <c r="G3874" s="154">
        <v>1.0166999999999999</v>
      </c>
      <c r="H3874" s="154" t="s">
        <v>472</v>
      </c>
      <c r="I3874" s="154">
        <v>2.50325</v>
      </c>
      <c r="J3874" s="154"/>
    </row>
    <row r="3875" spans="1:10">
      <c r="A3875" s="164">
        <v>30964</v>
      </c>
      <c r="B3875" s="154">
        <v>1.84402</v>
      </c>
      <c r="C3875" s="154">
        <v>3.1145</v>
      </c>
      <c r="D3875" s="154">
        <v>2.528</v>
      </c>
      <c r="E3875" s="154">
        <v>1.915</v>
      </c>
      <c r="F3875" s="154" t="s">
        <v>472</v>
      </c>
      <c r="G3875" s="154">
        <v>1.0223</v>
      </c>
      <c r="H3875" s="154" t="s">
        <v>472</v>
      </c>
      <c r="I3875" s="154">
        <v>2.5131100000000002</v>
      </c>
      <c r="J3875" s="154"/>
    </row>
    <row r="3876" spans="1:10">
      <c r="A3876" s="164">
        <v>30965</v>
      </c>
      <c r="B3876" s="154">
        <v>1.84087</v>
      </c>
      <c r="C3876" s="154">
        <v>3.12</v>
      </c>
      <c r="D3876" s="154">
        <v>2.5455000000000001</v>
      </c>
      <c r="E3876" s="154">
        <v>1.931</v>
      </c>
      <c r="F3876" s="154" t="s">
        <v>472</v>
      </c>
      <c r="G3876" s="154">
        <v>1.0270999999999999</v>
      </c>
      <c r="H3876" s="154" t="s">
        <v>472</v>
      </c>
      <c r="I3876" s="154">
        <v>2.5240200000000002</v>
      </c>
      <c r="J3876" s="154"/>
    </row>
    <row r="3877" spans="1:10">
      <c r="A3877" s="164">
        <v>30966</v>
      </c>
      <c r="B3877" s="154">
        <v>1.8392599999999999</v>
      </c>
      <c r="C3877" s="154">
        <v>3.12</v>
      </c>
      <c r="D3877" s="154">
        <v>2.5489999999999999</v>
      </c>
      <c r="E3877" s="154">
        <v>1.9344999999999999</v>
      </c>
      <c r="F3877" s="154" t="s">
        <v>472</v>
      </c>
      <c r="G3877" s="154">
        <v>1.0261</v>
      </c>
      <c r="H3877" s="154" t="s">
        <v>472</v>
      </c>
      <c r="I3877" s="154">
        <v>2.52542</v>
      </c>
      <c r="J3877" s="154"/>
    </row>
    <row r="3878" spans="1:10">
      <c r="A3878" s="164">
        <v>30967</v>
      </c>
      <c r="B3878" s="154">
        <v>1.83877</v>
      </c>
      <c r="C3878" s="154">
        <v>3.1244999999999998</v>
      </c>
      <c r="D3878" s="154">
        <v>2.5499999999999998</v>
      </c>
      <c r="E3878" s="154">
        <v>1.9325000000000001</v>
      </c>
      <c r="F3878" s="154" t="s">
        <v>472</v>
      </c>
      <c r="G3878" s="154">
        <v>1.0289999999999999</v>
      </c>
      <c r="H3878" s="154" t="s">
        <v>472</v>
      </c>
      <c r="I3878" s="154">
        <v>2.5243899999999999</v>
      </c>
      <c r="J3878" s="154"/>
    </row>
    <row r="3879" spans="1:10">
      <c r="A3879" s="164">
        <v>30970</v>
      </c>
      <c r="B3879" s="154">
        <v>1.8374200000000001</v>
      </c>
      <c r="C3879" s="154">
        <v>3.1234999999999999</v>
      </c>
      <c r="D3879" s="154">
        <v>2.5750000000000002</v>
      </c>
      <c r="E3879" s="154">
        <v>1.9495</v>
      </c>
      <c r="F3879" s="154" t="s">
        <v>472</v>
      </c>
      <c r="G3879" s="154">
        <v>1.0333000000000001</v>
      </c>
      <c r="H3879" s="154" t="s">
        <v>472</v>
      </c>
      <c r="I3879" s="154">
        <v>2.53769</v>
      </c>
      <c r="J3879" s="154"/>
    </row>
    <row r="3880" spans="1:10">
      <c r="A3880" s="164">
        <v>30971</v>
      </c>
      <c r="B3880" s="154">
        <v>1.8344499999999999</v>
      </c>
      <c r="C3880" s="154">
        <v>3.0905</v>
      </c>
      <c r="D3880" s="154">
        <v>2.573</v>
      </c>
      <c r="E3880" s="154">
        <v>1.9409999999999998</v>
      </c>
      <c r="F3880" s="154" t="s">
        <v>472</v>
      </c>
      <c r="G3880" s="154">
        <v>1.0324</v>
      </c>
      <c r="H3880" s="154" t="s">
        <v>472</v>
      </c>
      <c r="I3880" s="154">
        <v>2.53512</v>
      </c>
      <c r="J3880" s="154"/>
    </row>
    <row r="3881" spans="1:10">
      <c r="A3881" s="164">
        <v>30972</v>
      </c>
      <c r="B3881" s="154">
        <v>1.8347799999999999</v>
      </c>
      <c r="C3881" s="154">
        <v>3.0724999999999998</v>
      </c>
      <c r="D3881" s="154">
        <v>2.5499999999999998</v>
      </c>
      <c r="E3881" s="154">
        <v>1.923</v>
      </c>
      <c r="F3881" s="154" t="s">
        <v>472</v>
      </c>
      <c r="G3881" s="154">
        <v>1.024</v>
      </c>
      <c r="H3881" s="154" t="s">
        <v>472</v>
      </c>
      <c r="I3881" s="154">
        <v>2.5190000000000001</v>
      </c>
      <c r="J3881" s="154"/>
    </row>
    <row r="3882" spans="1:10">
      <c r="A3882" s="164">
        <v>30973</v>
      </c>
      <c r="B3882" s="154" t="s">
        <v>472</v>
      </c>
      <c r="C3882" s="154">
        <v>3.0529999999999999</v>
      </c>
      <c r="D3882" s="154">
        <v>2.5585</v>
      </c>
      <c r="E3882" s="154">
        <v>1.9275</v>
      </c>
      <c r="F3882" s="154" t="s">
        <v>472</v>
      </c>
      <c r="G3882" s="154">
        <v>1.0266</v>
      </c>
      <c r="H3882" s="154" t="s">
        <v>472</v>
      </c>
      <c r="I3882" s="154">
        <v>2.5241500000000001</v>
      </c>
      <c r="J3882" s="154"/>
    </row>
    <row r="3883" spans="1:10">
      <c r="A3883" s="164">
        <v>30974</v>
      </c>
      <c r="B3883" s="154" t="s">
        <v>472</v>
      </c>
      <c r="C3883" s="154">
        <v>3.0285000000000002</v>
      </c>
      <c r="D3883" s="154">
        <v>2.536</v>
      </c>
      <c r="E3883" s="154">
        <v>1.915</v>
      </c>
      <c r="F3883" s="154" t="s">
        <v>472</v>
      </c>
      <c r="G3883" s="154">
        <v>1.0228999999999999</v>
      </c>
      <c r="H3883" s="154" t="s">
        <v>472</v>
      </c>
      <c r="I3883" s="154">
        <v>2.5086500000000003</v>
      </c>
      <c r="J3883" s="154"/>
    </row>
    <row r="3884" spans="1:10">
      <c r="A3884" s="164">
        <v>30977</v>
      </c>
      <c r="B3884" s="154">
        <v>1.8301699999999999</v>
      </c>
      <c r="C3884" s="154">
        <v>3.0205000000000002</v>
      </c>
      <c r="D3884" s="154">
        <v>2.532</v>
      </c>
      <c r="E3884" s="154">
        <v>1.9155</v>
      </c>
      <c r="F3884" s="154" t="s">
        <v>472</v>
      </c>
      <c r="G3884" s="154">
        <v>1.0234000000000001</v>
      </c>
      <c r="H3884" s="154" t="s">
        <v>472</v>
      </c>
      <c r="I3884" s="154">
        <v>2.5091799999999997</v>
      </c>
      <c r="J3884" s="154"/>
    </row>
    <row r="3885" spans="1:10">
      <c r="A3885" s="164">
        <v>30978</v>
      </c>
      <c r="B3885" s="154">
        <v>1.83351</v>
      </c>
      <c r="C3885" s="154">
        <v>3.0365000000000002</v>
      </c>
      <c r="D3885" s="154">
        <v>2.5220000000000002</v>
      </c>
      <c r="E3885" s="154">
        <v>1.913</v>
      </c>
      <c r="F3885" s="154" t="s">
        <v>472</v>
      </c>
      <c r="G3885" s="154">
        <v>1.0226999999999999</v>
      </c>
      <c r="H3885" s="154" t="s">
        <v>472</v>
      </c>
      <c r="I3885" s="154">
        <v>2.5042200000000001</v>
      </c>
      <c r="J3885" s="154"/>
    </row>
    <row r="3886" spans="1:10">
      <c r="A3886" s="164">
        <v>30979</v>
      </c>
      <c r="B3886" s="154" t="s">
        <v>472</v>
      </c>
      <c r="C3886" s="154">
        <v>3.0325000000000002</v>
      </c>
      <c r="D3886" s="154">
        <v>2.4914999999999998</v>
      </c>
      <c r="E3886" s="154">
        <v>1.8955</v>
      </c>
      <c r="F3886" s="154" t="s">
        <v>472</v>
      </c>
      <c r="G3886" s="154">
        <v>1.0194000000000001</v>
      </c>
      <c r="H3886" s="154" t="s">
        <v>472</v>
      </c>
      <c r="I3886" s="154">
        <v>2.4813900000000002</v>
      </c>
      <c r="J3886" s="154"/>
    </row>
    <row r="3887" spans="1:10">
      <c r="A3887" s="164">
        <v>30980</v>
      </c>
      <c r="B3887" s="154">
        <v>1.82535</v>
      </c>
      <c r="C3887" s="154">
        <v>3.0234999999999999</v>
      </c>
      <c r="D3887" s="154">
        <v>2.4765000000000001</v>
      </c>
      <c r="E3887" s="154">
        <v>1.8845000000000001</v>
      </c>
      <c r="F3887" s="154" t="s">
        <v>472</v>
      </c>
      <c r="G3887" s="154">
        <v>1.0139</v>
      </c>
      <c r="H3887" s="154" t="s">
        <v>472</v>
      </c>
      <c r="I3887" s="154">
        <v>2.4741</v>
      </c>
      <c r="J3887" s="154"/>
    </row>
    <row r="3888" spans="1:10">
      <c r="A3888" s="164">
        <v>30981</v>
      </c>
      <c r="B3888" s="154">
        <v>1.8290999999999999</v>
      </c>
      <c r="C3888" s="154">
        <v>3.036</v>
      </c>
      <c r="D3888" s="154">
        <v>2.4855</v>
      </c>
      <c r="E3888" s="154">
        <v>1.8895</v>
      </c>
      <c r="F3888" s="154" t="s">
        <v>472</v>
      </c>
      <c r="G3888" s="154">
        <v>1.0138</v>
      </c>
      <c r="H3888" s="154" t="s">
        <v>472</v>
      </c>
      <c r="I3888" s="154">
        <v>2.4828000000000001</v>
      </c>
      <c r="J3888" s="154"/>
    </row>
    <row r="3889" spans="1:10">
      <c r="A3889" s="164">
        <v>30984</v>
      </c>
      <c r="B3889" s="154">
        <v>1.8320799999999999</v>
      </c>
      <c r="C3889" s="154">
        <v>3.0474999999999999</v>
      </c>
      <c r="D3889" s="154">
        <v>2.5145</v>
      </c>
      <c r="E3889" s="154">
        <v>1.9064999999999999</v>
      </c>
      <c r="F3889" s="154" t="s">
        <v>472</v>
      </c>
      <c r="G3889" s="154">
        <v>1.02</v>
      </c>
      <c r="H3889" s="154" t="s">
        <v>472</v>
      </c>
      <c r="I3889" s="154">
        <v>2.4978199999999999</v>
      </c>
      <c r="J3889" s="154"/>
    </row>
    <row r="3890" spans="1:10">
      <c r="A3890" s="164">
        <v>30985</v>
      </c>
      <c r="B3890" s="154">
        <v>1.83433</v>
      </c>
      <c r="C3890" s="154">
        <v>3.0405000000000002</v>
      </c>
      <c r="D3890" s="154">
        <v>2.5125000000000002</v>
      </c>
      <c r="E3890" s="154">
        <v>1.9060000000000001</v>
      </c>
      <c r="F3890" s="154" t="s">
        <v>472</v>
      </c>
      <c r="G3890" s="154">
        <v>1.0229999999999999</v>
      </c>
      <c r="H3890" s="154" t="s">
        <v>472</v>
      </c>
      <c r="I3890" s="154">
        <v>2.4980000000000002</v>
      </c>
      <c r="J3890" s="154"/>
    </row>
    <row r="3891" spans="1:10">
      <c r="A3891" s="164">
        <v>30986</v>
      </c>
      <c r="B3891" s="154">
        <v>1.83274</v>
      </c>
      <c r="C3891" s="154">
        <v>3.028</v>
      </c>
      <c r="D3891" s="154">
        <v>2.4895</v>
      </c>
      <c r="E3891" s="154">
        <v>1.8895</v>
      </c>
      <c r="F3891" s="154" t="s">
        <v>472</v>
      </c>
      <c r="G3891" s="154">
        <v>1.0145</v>
      </c>
      <c r="H3891" s="154" t="s">
        <v>472</v>
      </c>
      <c r="I3891" s="154">
        <v>2.4826100000000002</v>
      </c>
      <c r="J3891" s="154"/>
    </row>
    <row r="3892" spans="1:10">
      <c r="A3892" s="164">
        <v>30987</v>
      </c>
      <c r="B3892" s="154">
        <v>1.8379400000000001</v>
      </c>
      <c r="C3892" s="154">
        <v>3.04</v>
      </c>
      <c r="D3892" s="154">
        <v>2.4885000000000002</v>
      </c>
      <c r="E3892" s="154">
        <v>1.8935</v>
      </c>
      <c r="F3892" s="154" t="s">
        <v>472</v>
      </c>
      <c r="G3892" s="154">
        <v>1.0135000000000001</v>
      </c>
      <c r="H3892" s="154" t="s">
        <v>472</v>
      </c>
      <c r="I3892" s="154">
        <v>2.4839099999999998</v>
      </c>
      <c r="J3892" s="154"/>
    </row>
    <row r="3893" spans="1:10">
      <c r="A3893" s="164">
        <v>30988</v>
      </c>
      <c r="B3893" s="154">
        <v>1.83768</v>
      </c>
      <c r="C3893" s="154">
        <v>3.0385</v>
      </c>
      <c r="D3893" s="154">
        <v>2.4384999999999999</v>
      </c>
      <c r="E3893" s="154">
        <v>1.8599999999999999</v>
      </c>
      <c r="F3893" s="154" t="s">
        <v>472</v>
      </c>
      <c r="G3893" s="154">
        <v>1.0029999999999999</v>
      </c>
      <c r="H3893" s="154" t="s">
        <v>472</v>
      </c>
      <c r="I3893" s="154">
        <v>2.4519899999999999</v>
      </c>
      <c r="J3893" s="154"/>
    </row>
    <row r="3894" spans="1:10">
      <c r="A3894" s="164">
        <v>30991</v>
      </c>
      <c r="B3894" s="154">
        <v>1.83341</v>
      </c>
      <c r="C3894" s="154">
        <v>3.0425</v>
      </c>
      <c r="D3894" s="154">
        <v>2.4275000000000002</v>
      </c>
      <c r="E3894" s="154">
        <v>1.8515000000000001</v>
      </c>
      <c r="F3894" s="154" t="s">
        <v>472</v>
      </c>
      <c r="G3894" s="154">
        <v>0.99199999999999999</v>
      </c>
      <c r="H3894" s="154" t="s">
        <v>472</v>
      </c>
      <c r="I3894" s="154">
        <v>2.43885</v>
      </c>
      <c r="J3894" s="154"/>
    </row>
    <row r="3895" spans="1:10">
      <c r="A3895" s="164">
        <v>30992</v>
      </c>
      <c r="B3895" s="154">
        <v>1.83324</v>
      </c>
      <c r="C3895" s="154">
        <v>3.0665</v>
      </c>
      <c r="D3895" s="154">
        <v>2.4125000000000001</v>
      </c>
      <c r="E3895" s="154">
        <v>1.843</v>
      </c>
      <c r="F3895" s="154" t="s">
        <v>472</v>
      </c>
      <c r="G3895" s="154">
        <v>0.99609999999999999</v>
      </c>
      <c r="H3895" s="154" t="s">
        <v>472</v>
      </c>
      <c r="I3895" s="154">
        <v>2.44102</v>
      </c>
      <c r="J3895" s="154"/>
    </row>
    <row r="3896" spans="1:10">
      <c r="A3896" s="164">
        <v>30993</v>
      </c>
      <c r="B3896" s="154">
        <v>1.8328899999999999</v>
      </c>
      <c r="C3896" s="154">
        <v>3.0575000000000001</v>
      </c>
      <c r="D3896" s="154">
        <v>2.4</v>
      </c>
      <c r="E3896" s="154">
        <v>1.833</v>
      </c>
      <c r="F3896" s="154" t="s">
        <v>472</v>
      </c>
      <c r="G3896" s="154">
        <v>0.996</v>
      </c>
      <c r="H3896" s="154" t="s">
        <v>472</v>
      </c>
      <c r="I3896" s="154">
        <v>2.42875</v>
      </c>
      <c r="J3896" s="154"/>
    </row>
    <row r="3897" spans="1:10">
      <c r="A3897" s="164">
        <v>30994</v>
      </c>
      <c r="B3897" s="154">
        <v>1.83246</v>
      </c>
      <c r="C3897" s="154">
        <v>3.0659999999999998</v>
      </c>
      <c r="D3897" s="154">
        <v>2.4129999999999998</v>
      </c>
      <c r="E3897" s="154">
        <v>1.8385</v>
      </c>
      <c r="F3897" s="154" t="s">
        <v>472</v>
      </c>
      <c r="G3897" s="154">
        <v>1.0009999999999999</v>
      </c>
      <c r="H3897" s="154" t="s">
        <v>472</v>
      </c>
      <c r="I3897" s="154">
        <v>2.43954</v>
      </c>
      <c r="J3897" s="154"/>
    </row>
    <row r="3898" spans="1:10">
      <c r="A3898" s="164">
        <v>30995</v>
      </c>
      <c r="B3898" s="154">
        <v>1.83022</v>
      </c>
      <c r="C3898" s="154">
        <v>3.0615000000000001</v>
      </c>
      <c r="D3898" s="154">
        <v>2.4220000000000002</v>
      </c>
      <c r="E3898" s="154">
        <v>1.8380000000000001</v>
      </c>
      <c r="F3898" s="154" t="s">
        <v>472</v>
      </c>
      <c r="G3898" s="154">
        <v>1.0035000000000001</v>
      </c>
      <c r="H3898" s="154" t="s">
        <v>472</v>
      </c>
      <c r="I3898" s="154">
        <v>2.4472100000000001</v>
      </c>
      <c r="J3898" s="154"/>
    </row>
    <row r="3899" spans="1:10">
      <c r="A3899" s="164">
        <v>30998</v>
      </c>
      <c r="B3899" s="154" t="s">
        <v>472</v>
      </c>
      <c r="C3899" s="154">
        <v>3.0590000000000002</v>
      </c>
      <c r="D3899" s="154">
        <v>2.4272999999999998</v>
      </c>
      <c r="E3899" s="154">
        <v>1.8420000000000001</v>
      </c>
      <c r="F3899" s="154" t="s">
        <v>472</v>
      </c>
      <c r="G3899" s="154">
        <v>1.006</v>
      </c>
      <c r="H3899" s="154" t="s">
        <v>472</v>
      </c>
      <c r="I3899" s="154">
        <v>2.4413100000000001</v>
      </c>
      <c r="J3899" s="154"/>
    </row>
    <row r="3900" spans="1:10">
      <c r="A3900" s="164">
        <v>30999</v>
      </c>
      <c r="B3900" s="154">
        <v>1.83521</v>
      </c>
      <c r="C3900" s="154">
        <v>3.0705</v>
      </c>
      <c r="D3900" s="154">
        <v>2.4076</v>
      </c>
      <c r="E3900" s="154">
        <v>1.831</v>
      </c>
      <c r="F3900" s="154" t="s">
        <v>472</v>
      </c>
      <c r="G3900" s="154">
        <v>1.0024999999999999</v>
      </c>
      <c r="H3900" s="154" t="s">
        <v>472</v>
      </c>
      <c r="I3900" s="154">
        <v>2.4372500000000001</v>
      </c>
      <c r="J3900" s="154"/>
    </row>
    <row r="3901" spans="1:10">
      <c r="A3901" s="164">
        <v>31000</v>
      </c>
      <c r="B3901" s="154">
        <v>1.8392599999999999</v>
      </c>
      <c r="C3901" s="154">
        <v>3.0815000000000001</v>
      </c>
      <c r="D3901" s="154">
        <v>2.4430000000000001</v>
      </c>
      <c r="E3901" s="154">
        <v>1.8559999999999999</v>
      </c>
      <c r="F3901" s="154" t="s">
        <v>472</v>
      </c>
      <c r="G3901" s="154">
        <v>1.0089999999999999</v>
      </c>
      <c r="H3901" s="154" t="s">
        <v>472</v>
      </c>
      <c r="I3901" s="154">
        <v>2.45275</v>
      </c>
      <c r="J3901" s="154"/>
    </row>
    <row r="3902" spans="1:10">
      <c r="A3902" s="164">
        <v>31001</v>
      </c>
      <c r="B3902" s="154">
        <v>1.83952</v>
      </c>
      <c r="C3902" s="154">
        <v>3.0844999999999998</v>
      </c>
      <c r="D3902" s="154">
        <v>2.4409999999999998</v>
      </c>
      <c r="E3902" s="154">
        <v>1.8525</v>
      </c>
      <c r="F3902" s="154" t="s">
        <v>472</v>
      </c>
      <c r="G3902" s="154">
        <v>1.0049999999999999</v>
      </c>
      <c r="H3902" s="154" t="s">
        <v>472</v>
      </c>
      <c r="I3902" s="154">
        <v>2.4586299999999999</v>
      </c>
      <c r="J3902" s="154"/>
    </row>
    <row r="3903" spans="1:10">
      <c r="A3903" s="164">
        <v>31002</v>
      </c>
      <c r="B3903" s="154">
        <v>1.8418600000000001</v>
      </c>
      <c r="C3903" s="154">
        <v>3.0775000000000001</v>
      </c>
      <c r="D3903" s="154">
        <v>2.4393000000000002</v>
      </c>
      <c r="E3903" s="154">
        <v>1.8534999999999999</v>
      </c>
      <c r="F3903" s="154" t="s">
        <v>472</v>
      </c>
      <c r="G3903" s="154">
        <v>1.006</v>
      </c>
      <c r="H3903" s="154" t="s">
        <v>472</v>
      </c>
      <c r="I3903" s="154">
        <v>2.4581900000000001</v>
      </c>
      <c r="J3903" s="154"/>
    </row>
    <row r="3904" spans="1:10">
      <c r="A3904" s="164">
        <v>31005</v>
      </c>
      <c r="B3904" s="154">
        <v>1.8406400000000001</v>
      </c>
      <c r="C3904" s="154">
        <v>3.073</v>
      </c>
      <c r="D3904" s="154">
        <v>2.4521999999999999</v>
      </c>
      <c r="E3904" s="154">
        <v>1.863</v>
      </c>
      <c r="F3904" s="154" t="s">
        <v>472</v>
      </c>
      <c r="G3904" s="154">
        <v>1.0086999999999999</v>
      </c>
      <c r="H3904" s="154" t="s">
        <v>472</v>
      </c>
      <c r="I3904" s="154">
        <v>2.46516</v>
      </c>
      <c r="J3904" s="154"/>
    </row>
    <row r="3905" spans="1:10">
      <c r="A3905" s="164">
        <v>31006</v>
      </c>
      <c r="B3905" s="154">
        <v>1.8452600000000001</v>
      </c>
      <c r="C3905" s="154">
        <v>3.0815000000000001</v>
      </c>
      <c r="D3905" s="154">
        <v>2.4668000000000001</v>
      </c>
      <c r="E3905" s="154">
        <v>1.8740000000000001</v>
      </c>
      <c r="F3905" s="154" t="s">
        <v>472</v>
      </c>
      <c r="G3905" s="154">
        <v>1.012</v>
      </c>
      <c r="H3905" s="154" t="s">
        <v>472</v>
      </c>
      <c r="I3905" s="154">
        <v>2.47668</v>
      </c>
      <c r="J3905" s="154"/>
    </row>
    <row r="3906" spans="1:10">
      <c r="A3906" s="164">
        <v>31007</v>
      </c>
      <c r="B3906" s="154">
        <v>1.8499099999999999</v>
      </c>
      <c r="C3906" s="154">
        <v>3.0794999999999999</v>
      </c>
      <c r="D3906" s="154">
        <v>2.4859999999999998</v>
      </c>
      <c r="E3906" s="154">
        <v>1.8860000000000001</v>
      </c>
      <c r="F3906" s="154" t="s">
        <v>472</v>
      </c>
      <c r="G3906" s="154">
        <v>1.016</v>
      </c>
      <c r="H3906" s="154" t="s">
        <v>472</v>
      </c>
      <c r="I3906" s="154">
        <v>2.4953400000000001</v>
      </c>
      <c r="J3906" s="154"/>
    </row>
    <row r="3907" spans="1:10">
      <c r="A3907" s="164">
        <v>31008</v>
      </c>
      <c r="B3907" s="154">
        <v>1.84867</v>
      </c>
      <c r="C3907" s="154">
        <v>3.0609999999999999</v>
      </c>
      <c r="D3907" s="154">
        <v>2.4830000000000001</v>
      </c>
      <c r="E3907" s="154">
        <v>1.885</v>
      </c>
      <c r="F3907" s="154" t="s">
        <v>472</v>
      </c>
      <c r="G3907" s="154">
        <v>1.0176000000000001</v>
      </c>
      <c r="H3907" s="154" t="s">
        <v>472</v>
      </c>
      <c r="I3907" s="154">
        <v>2.4826899999999998</v>
      </c>
      <c r="J3907" s="154"/>
    </row>
    <row r="3908" spans="1:10">
      <c r="A3908" s="164">
        <v>31009</v>
      </c>
      <c r="B3908" s="154">
        <v>1.8441399999999999</v>
      </c>
      <c r="C3908" s="154">
        <v>3.0514999999999999</v>
      </c>
      <c r="D3908" s="154">
        <v>2.4939999999999998</v>
      </c>
      <c r="E3908" s="154">
        <v>1.8919999999999999</v>
      </c>
      <c r="F3908" s="154" t="s">
        <v>472</v>
      </c>
      <c r="G3908" s="154">
        <v>1.0221</v>
      </c>
      <c r="H3908" s="154" t="s">
        <v>472</v>
      </c>
      <c r="I3908" s="154">
        <v>2.4892699999999999</v>
      </c>
      <c r="J3908" s="154"/>
    </row>
    <row r="3909" spans="1:10">
      <c r="A3909" s="164">
        <v>31012</v>
      </c>
      <c r="B3909" s="154">
        <v>1.8382700000000001</v>
      </c>
      <c r="C3909" s="154">
        <v>3.0385</v>
      </c>
      <c r="D3909" s="154">
        <v>2.5095000000000001</v>
      </c>
      <c r="E3909" s="154">
        <v>1.9024999999999999</v>
      </c>
      <c r="F3909" s="154" t="s">
        <v>472</v>
      </c>
      <c r="G3909" s="154">
        <v>1.0219</v>
      </c>
      <c r="H3909" s="154" t="s">
        <v>472</v>
      </c>
      <c r="I3909" s="154">
        <v>2.5016799999999999</v>
      </c>
      <c r="J3909" s="154"/>
    </row>
    <row r="3910" spans="1:10">
      <c r="A3910" s="164">
        <v>31013</v>
      </c>
      <c r="B3910" s="154">
        <v>1.84012</v>
      </c>
      <c r="C3910" s="154">
        <v>3.0305</v>
      </c>
      <c r="D3910" s="154">
        <v>2.5215000000000001</v>
      </c>
      <c r="E3910" s="154">
        <v>1.911</v>
      </c>
      <c r="F3910" s="154" t="s">
        <v>472</v>
      </c>
      <c r="G3910" s="154">
        <v>1.0277000000000001</v>
      </c>
      <c r="H3910" s="154" t="s">
        <v>472</v>
      </c>
      <c r="I3910" s="154">
        <v>2.5052500000000002</v>
      </c>
      <c r="J3910" s="154"/>
    </row>
    <row r="3911" spans="1:10">
      <c r="A3911" s="164">
        <v>31014</v>
      </c>
      <c r="B3911" s="154">
        <v>1.83314</v>
      </c>
      <c r="C3911" s="154">
        <v>3.0329999999999999</v>
      </c>
      <c r="D3911" s="154">
        <v>2.5270000000000001</v>
      </c>
      <c r="E3911" s="154">
        <v>1.9100000000000001</v>
      </c>
      <c r="F3911" s="154" t="s">
        <v>472</v>
      </c>
      <c r="G3911" s="154">
        <v>1.0295000000000001</v>
      </c>
      <c r="H3911" s="154" t="s">
        <v>472</v>
      </c>
      <c r="I3911" s="154">
        <v>2.5083600000000001</v>
      </c>
      <c r="J3911" s="154"/>
    </row>
    <row r="3912" spans="1:10">
      <c r="A3912" s="164">
        <v>31015</v>
      </c>
      <c r="B3912" s="154">
        <v>1.8319399999999999</v>
      </c>
      <c r="C3912" s="154">
        <v>3.0345</v>
      </c>
      <c r="D3912" s="154">
        <v>2.5255000000000001</v>
      </c>
      <c r="E3912" s="154">
        <v>1.9064999999999999</v>
      </c>
      <c r="F3912" s="154" t="s">
        <v>472</v>
      </c>
      <c r="G3912" s="154">
        <v>1.0281</v>
      </c>
      <c r="H3912" s="154" t="s">
        <v>472</v>
      </c>
      <c r="I3912" s="154">
        <v>2.5060599999999997</v>
      </c>
      <c r="J3912" s="154"/>
    </row>
    <row r="3913" spans="1:10">
      <c r="A3913" s="164">
        <v>31016</v>
      </c>
      <c r="B3913" s="154">
        <v>1.8367800000000001</v>
      </c>
      <c r="C3913" s="154">
        <v>3.0535000000000001</v>
      </c>
      <c r="D3913" s="154">
        <v>2.5438000000000001</v>
      </c>
      <c r="E3913" s="154">
        <v>1.9224999999999999</v>
      </c>
      <c r="F3913" s="154" t="s">
        <v>472</v>
      </c>
      <c r="G3913" s="154">
        <v>1.0303</v>
      </c>
      <c r="H3913" s="154" t="s">
        <v>472</v>
      </c>
      <c r="I3913" s="154">
        <v>2.51858</v>
      </c>
      <c r="J3913" s="154"/>
    </row>
    <row r="3914" spans="1:10">
      <c r="A3914" s="164">
        <v>31019</v>
      </c>
      <c r="B3914" s="154">
        <v>1.83952</v>
      </c>
      <c r="C3914" s="154">
        <v>3.06</v>
      </c>
      <c r="D3914" s="154">
        <v>2.5655000000000001</v>
      </c>
      <c r="E3914" s="154">
        <v>1.9359999999999999</v>
      </c>
      <c r="F3914" s="154" t="s">
        <v>472</v>
      </c>
      <c r="G3914" s="154">
        <v>1.0335000000000001</v>
      </c>
      <c r="H3914" s="154" t="s">
        <v>472</v>
      </c>
      <c r="I3914" s="154">
        <v>2.53254</v>
      </c>
      <c r="J3914" s="154"/>
    </row>
    <row r="3915" spans="1:10">
      <c r="A3915" s="164">
        <v>31020</v>
      </c>
      <c r="B3915" s="154">
        <v>1.84209</v>
      </c>
      <c r="C3915" s="154">
        <v>3.0605000000000002</v>
      </c>
      <c r="D3915" s="154">
        <v>2.5489999999999999</v>
      </c>
      <c r="E3915" s="154">
        <v>1.9260000000000002</v>
      </c>
      <c r="F3915" s="154" t="s">
        <v>472</v>
      </c>
      <c r="G3915" s="154">
        <v>1.03</v>
      </c>
      <c r="H3915" s="154" t="s">
        <v>472</v>
      </c>
      <c r="I3915" s="154">
        <v>2.5222799999999999</v>
      </c>
      <c r="J3915" s="154"/>
    </row>
    <row r="3916" spans="1:10">
      <c r="A3916" s="164">
        <v>31021</v>
      </c>
      <c r="B3916" s="154">
        <v>1.8486899999999999</v>
      </c>
      <c r="C3916" s="154">
        <v>3.0735000000000001</v>
      </c>
      <c r="D3916" s="154">
        <v>2.5350000000000001</v>
      </c>
      <c r="E3916" s="154">
        <v>1.921</v>
      </c>
      <c r="F3916" s="154" t="s">
        <v>472</v>
      </c>
      <c r="G3916" s="154">
        <v>1.0283</v>
      </c>
      <c r="H3916" s="154" t="s">
        <v>472</v>
      </c>
      <c r="I3916" s="154">
        <v>2.51702</v>
      </c>
      <c r="J3916" s="154"/>
    </row>
    <row r="3917" spans="1:10">
      <c r="A3917" s="164">
        <v>31022</v>
      </c>
      <c r="B3917" s="154">
        <v>1.8418099999999999</v>
      </c>
      <c r="C3917" s="154">
        <v>3.0674999999999999</v>
      </c>
      <c r="D3917" s="154">
        <v>2.5505</v>
      </c>
      <c r="E3917" s="154">
        <v>1.9275</v>
      </c>
      <c r="F3917" s="154" t="s">
        <v>472</v>
      </c>
      <c r="G3917" s="154">
        <v>1.0314000000000001</v>
      </c>
      <c r="H3917" s="154" t="s">
        <v>472</v>
      </c>
      <c r="I3917" s="154">
        <v>2.5133299999999998</v>
      </c>
      <c r="J3917" s="154"/>
    </row>
    <row r="3918" spans="1:10">
      <c r="A3918" s="164">
        <v>31023</v>
      </c>
      <c r="B3918" s="154">
        <v>1.8431299999999999</v>
      </c>
      <c r="C3918" s="154">
        <v>3.0474999999999999</v>
      </c>
      <c r="D3918" s="154">
        <v>2.5285000000000002</v>
      </c>
      <c r="E3918" s="154">
        <v>1.9144999999999999</v>
      </c>
      <c r="F3918" s="154" t="s">
        <v>472</v>
      </c>
      <c r="G3918" s="154">
        <v>1.0236000000000001</v>
      </c>
      <c r="H3918" s="154" t="s">
        <v>472</v>
      </c>
      <c r="I3918" s="154">
        <v>2.5133700000000001</v>
      </c>
      <c r="J3918" s="154"/>
    </row>
    <row r="3919" spans="1:10">
      <c r="A3919" s="164">
        <v>31026</v>
      </c>
      <c r="B3919" s="154">
        <v>1.8447800000000001</v>
      </c>
      <c r="C3919" s="154">
        <v>3.0670000000000002</v>
      </c>
      <c r="D3919" s="154">
        <v>2.5499999999999998</v>
      </c>
      <c r="E3919" s="154">
        <v>1.9295</v>
      </c>
      <c r="F3919" s="154" t="s">
        <v>472</v>
      </c>
      <c r="G3919" s="154">
        <v>1.0307999999999999</v>
      </c>
      <c r="H3919" s="154" t="s">
        <v>472</v>
      </c>
      <c r="I3919" s="154">
        <v>2.5268800000000002</v>
      </c>
      <c r="J3919" s="154"/>
    </row>
    <row r="3920" spans="1:10">
      <c r="A3920" s="164">
        <v>31027</v>
      </c>
      <c r="B3920" s="154">
        <v>1.8440300000000001</v>
      </c>
      <c r="C3920" s="154">
        <v>3.0655000000000001</v>
      </c>
      <c r="D3920" s="154">
        <v>2.5470000000000002</v>
      </c>
      <c r="E3920" s="154">
        <v>1.9295</v>
      </c>
      <c r="F3920" s="154" t="s">
        <v>472</v>
      </c>
      <c r="G3920" s="154">
        <v>1.0321</v>
      </c>
      <c r="H3920" s="154" t="s">
        <v>472</v>
      </c>
      <c r="I3920" s="154">
        <v>2.5235099999999999</v>
      </c>
      <c r="J3920" s="154"/>
    </row>
    <row r="3921" spans="1:10">
      <c r="A3921" s="164">
        <v>31028</v>
      </c>
      <c r="B3921" s="154">
        <v>1.8440300000000001</v>
      </c>
      <c r="C3921" s="154">
        <v>3.0619999999999998</v>
      </c>
      <c r="D3921" s="154">
        <v>2.5552000000000001</v>
      </c>
      <c r="E3921" s="154">
        <v>1.9365000000000001</v>
      </c>
      <c r="F3921" s="154" t="s">
        <v>472</v>
      </c>
      <c r="G3921" s="154">
        <v>1.0339</v>
      </c>
      <c r="H3921" s="154" t="s">
        <v>472</v>
      </c>
      <c r="I3921" s="154">
        <v>2.5308999999999999</v>
      </c>
      <c r="J3921" s="154"/>
    </row>
    <row r="3922" spans="1:10">
      <c r="A3922" s="164">
        <v>31029</v>
      </c>
      <c r="B3922" s="154">
        <v>1.84375</v>
      </c>
      <c r="C3922" s="154">
        <v>3.0565000000000002</v>
      </c>
      <c r="D3922" s="154">
        <v>2.5525000000000002</v>
      </c>
      <c r="E3922" s="154">
        <v>1.9325000000000001</v>
      </c>
      <c r="F3922" s="154" t="s">
        <v>472</v>
      </c>
      <c r="G3922" s="154">
        <v>1.0330999999999999</v>
      </c>
      <c r="H3922" s="154" t="s">
        <v>472</v>
      </c>
      <c r="I3922" s="154">
        <v>2.52515</v>
      </c>
      <c r="J3922" s="154"/>
    </row>
    <row r="3923" spans="1:10">
      <c r="A3923" s="164">
        <v>31030</v>
      </c>
      <c r="B3923" s="154">
        <v>1.8400300000000001</v>
      </c>
      <c r="C3923" s="154">
        <v>3.048</v>
      </c>
      <c r="D3923" s="154">
        <v>2.5585</v>
      </c>
      <c r="E3923" s="154">
        <v>1.9359999999999999</v>
      </c>
      <c r="F3923" s="154" t="s">
        <v>472</v>
      </c>
      <c r="G3923" s="154">
        <v>1.0322</v>
      </c>
      <c r="H3923" s="154" t="s">
        <v>472</v>
      </c>
      <c r="I3923" s="154">
        <v>2.5282100000000001</v>
      </c>
      <c r="J3923" s="154"/>
    </row>
    <row r="3924" spans="1:10">
      <c r="A3924" s="164">
        <v>31033</v>
      </c>
      <c r="B3924" s="154">
        <v>1.83924</v>
      </c>
      <c r="C3924" s="154">
        <v>3.0415000000000001</v>
      </c>
      <c r="D3924" s="154">
        <v>2.5510000000000002</v>
      </c>
      <c r="E3924" s="154">
        <v>1.9315</v>
      </c>
      <c r="F3924" s="154" t="s">
        <v>472</v>
      </c>
      <c r="G3924" s="154">
        <v>1.0298</v>
      </c>
      <c r="H3924" s="154" t="s">
        <v>472</v>
      </c>
      <c r="I3924" s="154">
        <v>2.5237500000000002</v>
      </c>
      <c r="J3924" s="154"/>
    </row>
    <row r="3925" spans="1:10">
      <c r="A3925" s="164">
        <v>31034</v>
      </c>
      <c r="B3925" s="154">
        <v>1.83955</v>
      </c>
      <c r="C3925" s="154">
        <v>3.028</v>
      </c>
      <c r="D3925" s="154">
        <v>2.5495000000000001</v>
      </c>
      <c r="E3925" s="154">
        <v>1.9325000000000001</v>
      </c>
      <c r="F3925" s="154" t="s">
        <v>472</v>
      </c>
      <c r="G3925" s="154">
        <v>1.032</v>
      </c>
      <c r="H3925" s="154" t="s">
        <v>472</v>
      </c>
      <c r="I3925" s="154">
        <v>2.52121</v>
      </c>
      <c r="J3925" s="154"/>
    </row>
    <row r="3926" spans="1:10">
      <c r="A3926" s="164">
        <v>31035</v>
      </c>
      <c r="B3926" s="154">
        <v>1.8387899999999999</v>
      </c>
      <c r="C3926" s="154">
        <v>3.0179999999999998</v>
      </c>
      <c r="D3926" s="154">
        <v>2.5465</v>
      </c>
      <c r="E3926" s="154">
        <v>1.9340000000000002</v>
      </c>
      <c r="F3926" s="154" t="s">
        <v>472</v>
      </c>
      <c r="G3926" s="154">
        <v>1.0309999999999999</v>
      </c>
      <c r="H3926" s="154" t="s">
        <v>472</v>
      </c>
      <c r="I3926" s="154">
        <v>2.5198999999999998</v>
      </c>
      <c r="J3926" s="154"/>
    </row>
    <row r="3927" spans="1:10">
      <c r="A3927" s="164">
        <v>31036</v>
      </c>
      <c r="B3927" s="154">
        <v>1.8375900000000001</v>
      </c>
      <c r="C3927" s="154">
        <v>2.9925000000000002</v>
      </c>
      <c r="D3927" s="154">
        <v>2.5640000000000001</v>
      </c>
      <c r="E3927" s="154">
        <v>1.9415</v>
      </c>
      <c r="F3927" s="154" t="s">
        <v>472</v>
      </c>
      <c r="G3927" s="154">
        <v>1.0347999999999999</v>
      </c>
      <c r="H3927" s="154" t="s">
        <v>472</v>
      </c>
      <c r="I3927" s="154">
        <v>2.5299199999999997</v>
      </c>
      <c r="J3927" s="154"/>
    </row>
    <row r="3928" spans="1:10">
      <c r="A3928" s="164">
        <v>31037</v>
      </c>
      <c r="B3928" s="154">
        <v>1.83386</v>
      </c>
      <c r="C3928" s="154">
        <v>3.0065</v>
      </c>
      <c r="D3928" s="154">
        <v>2.57</v>
      </c>
      <c r="E3928" s="154">
        <v>1.95</v>
      </c>
      <c r="F3928" s="154" t="s">
        <v>472</v>
      </c>
      <c r="G3928" s="154">
        <v>1.0364</v>
      </c>
      <c r="H3928" s="154" t="s">
        <v>472</v>
      </c>
      <c r="I3928" s="154">
        <v>2.5278700000000001</v>
      </c>
      <c r="J3928" s="154"/>
    </row>
    <row r="3929" spans="1:10">
      <c r="A3929" s="164">
        <v>31040</v>
      </c>
      <c r="B3929" s="154" t="s">
        <v>472</v>
      </c>
      <c r="C3929" s="154" t="s">
        <v>472</v>
      </c>
      <c r="D3929" s="154" t="s">
        <v>472</v>
      </c>
      <c r="E3929" s="154" t="s">
        <v>472</v>
      </c>
      <c r="F3929" s="154" t="s">
        <v>472</v>
      </c>
      <c r="G3929" s="154" t="s">
        <v>472</v>
      </c>
      <c r="H3929" s="154" t="s">
        <v>472</v>
      </c>
      <c r="I3929" s="154" t="s">
        <v>472</v>
      </c>
      <c r="J3929" s="154"/>
    </row>
    <row r="3930" spans="1:10">
      <c r="A3930" s="164">
        <v>31041</v>
      </c>
      <c r="B3930" s="154" t="s">
        <v>472</v>
      </c>
      <c r="C3930" s="154" t="s">
        <v>472</v>
      </c>
      <c r="D3930" s="154" t="s">
        <v>472</v>
      </c>
      <c r="E3930" s="154" t="s">
        <v>472</v>
      </c>
      <c r="F3930" s="154" t="s">
        <v>472</v>
      </c>
      <c r="G3930" s="154" t="s">
        <v>472</v>
      </c>
      <c r="H3930" s="154" t="s">
        <v>472</v>
      </c>
      <c r="I3930" s="154" t="s">
        <v>472</v>
      </c>
      <c r="J3930" s="154"/>
    </row>
    <row r="3931" spans="1:10">
      <c r="A3931" s="164">
        <v>31042</v>
      </c>
      <c r="B3931" s="154" t="s">
        <v>472</v>
      </c>
      <c r="C3931" s="154" t="s">
        <v>472</v>
      </c>
      <c r="D3931" s="154" t="s">
        <v>472</v>
      </c>
      <c r="E3931" s="154" t="s">
        <v>472</v>
      </c>
      <c r="F3931" s="154" t="s">
        <v>472</v>
      </c>
      <c r="G3931" s="154" t="s">
        <v>472</v>
      </c>
      <c r="H3931" s="154" t="s">
        <v>472</v>
      </c>
      <c r="I3931" s="154" t="s">
        <v>472</v>
      </c>
      <c r="J3931" s="154"/>
    </row>
    <row r="3932" spans="1:10">
      <c r="A3932" s="164">
        <v>31043</v>
      </c>
      <c r="B3932" s="154">
        <v>1.83989</v>
      </c>
      <c r="C3932" s="154">
        <v>3.0165000000000002</v>
      </c>
      <c r="D3932" s="154">
        <v>2.5840000000000001</v>
      </c>
      <c r="E3932" s="154">
        <v>1.9595</v>
      </c>
      <c r="F3932" s="154" t="s">
        <v>472</v>
      </c>
      <c r="G3932" s="154">
        <v>1.034</v>
      </c>
      <c r="H3932" s="154" t="s">
        <v>472</v>
      </c>
      <c r="I3932" s="154">
        <v>2.54609</v>
      </c>
      <c r="J3932" s="154"/>
    </row>
    <row r="3933" spans="1:10">
      <c r="A3933" s="164">
        <v>31044</v>
      </c>
      <c r="B3933" s="154" t="s">
        <v>472</v>
      </c>
      <c r="C3933" s="154">
        <v>3.0125000000000002</v>
      </c>
      <c r="D3933" s="154">
        <v>2.597</v>
      </c>
      <c r="E3933" s="154">
        <v>1.9655</v>
      </c>
      <c r="F3933" s="154" t="s">
        <v>472</v>
      </c>
      <c r="G3933" s="154">
        <v>1.0368999999999999</v>
      </c>
      <c r="H3933" s="154" t="s">
        <v>472</v>
      </c>
      <c r="I3933" s="154">
        <v>2.53843</v>
      </c>
      <c r="J3933" s="154"/>
    </row>
    <row r="3934" spans="1:10">
      <c r="A3934" s="164">
        <v>31047</v>
      </c>
      <c r="B3934" s="154">
        <v>1.8383</v>
      </c>
      <c r="C3934" s="154" t="s">
        <v>472</v>
      </c>
      <c r="D3934" s="154" t="s">
        <v>472</v>
      </c>
      <c r="E3934" s="154" t="s">
        <v>472</v>
      </c>
      <c r="F3934" s="154" t="s">
        <v>472</v>
      </c>
      <c r="G3934" s="154" t="s">
        <v>472</v>
      </c>
      <c r="H3934" s="154" t="s">
        <v>472</v>
      </c>
      <c r="I3934" s="154" t="s">
        <v>472</v>
      </c>
      <c r="J3934" s="154"/>
    </row>
    <row r="3935" spans="1:10">
      <c r="A3935" s="164">
        <v>31048</v>
      </c>
      <c r="B3935" s="154" t="s">
        <v>472</v>
      </c>
      <c r="C3935" s="154" t="s">
        <v>472</v>
      </c>
      <c r="D3935" s="154" t="s">
        <v>472</v>
      </c>
      <c r="E3935" s="154" t="s">
        <v>472</v>
      </c>
      <c r="F3935" s="154" t="s">
        <v>472</v>
      </c>
      <c r="G3935" s="154" t="s">
        <v>472</v>
      </c>
      <c r="H3935" s="154" t="s">
        <v>472</v>
      </c>
      <c r="I3935" s="154" t="s">
        <v>472</v>
      </c>
      <c r="J3935" s="154"/>
    </row>
    <row r="3936" spans="1:10">
      <c r="A3936" s="164">
        <v>31049</v>
      </c>
      <c r="B3936" s="154">
        <v>1.8428200000000001</v>
      </c>
      <c r="C3936" s="154" t="s">
        <v>472</v>
      </c>
      <c r="D3936" s="154" t="s">
        <v>472</v>
      </c>
      <c r="E3936" s="154" t="s">
        <v>472</v>
      </c>
      <c r="F3936" s="154" t="s">
        <v>472</v>
      </c>
      <c r="G3936" s="154" t="s">
        <v>472</v>
      </c>
      <c r="H3936" s="154" t="s">
        <v>472</v>
      </c>
      <c r="I3936" s="154" t="s">
        <v>472</v>
      </c>
      <c r="J3936" s="154"/>
    </row>
    <row r="3937" spans="1:10">
      <c r="A3937" s="164">
        <v>31050</v>
      </c>
      <c r="B3937" s="154">
        <v>1.8454000000000002</v>
      </c>
      <c r="C3937" s="154">
        <v>3.0015000000000001</v>
      </c>
      <c r="D3937" s="154">
        <v>2.6259999999999999</v>
      </c>
      <c r="E3937" s="154">
        <v>1.9864999999999999</v>
      </c>
      <c r="F3937" s="154" t="s">
        <v>472</v>
      </c>
      <c r="G3937" s="154">
        <v>1.0425</v>
      </c>
      <c r="H3937" s="154" t="s">
        <v>472</v>
      </c>
      <c r="I3937" s="154">
        <v>2.56487</v>
      </c>
      <c r="J3937" s="154"/>
    </row>
    <row r="3938" spans="1:10">
      <c r="A3938" s="164">
        <v>31051</v>
      </c>
      <c r="B3938" s="154">
        <v>1.8506399999999998</v>
      </c>
      <c r="C3938" s="154">
        <v>3.0209999999999999</v>
      </c>
      <c r="D3938" s="154">
        <v>2.6238000000000001</v>
      </c>
      <c r="E3938" s="154">
        <v>1.9875</v>
      </c>
      <c r="F3938" s="154" t="s">
        <v>472</v>
      </c>
      <c r="G3938" s="154">
        <v>1.0395000000000001</v>
      </c>
      <c r="H3938" s="154" t="s">
        <v>472</v>
      </c>
      <c r="I3938" s="154">
        <v>2.56603</v>
      </c>
      <c r="J3938" s="154"/>
    </row>
    <row r="3939" spans="1:10">
      <c r="A3939" s="164">
        <v>31054</v>
      </c>
      <c r="B3939" s="154">
        <v>1.8546899999999999</v>
      </c>
      <c r="C3939" s="154">
        <v>3.0179999999999998</v>
      </c>
      <c r="D3939" s="154">
        <v>2.6402999999999999</v>
      </c>
      <c r="E3939" s="154">
        <v>1.9969999999999999</v>
      </c>
      <c r="F3939" s="154" t="s">
        <v>472</v>
      </c>
      <c r="G3939" s="154">
        <v>1.0369999999999999</v>
      </c>
      <c r="H3939" s="154" t="s">
        <v>472</v>
      </c>
      <c r="I3939" s="154">
        <v>2.5777999999999999</v>
      </c>
      <c r="J3939" s="154"/>
    </row>
    <row r="3940" spans="1:10">
      <c r="A3940" s="164">
        <v>31055</v>
      </c>
      <c r="B3940" s="154">
        <v>1.8610100000000001</v>
      </c>
      <c r="C3940" s="154">
        <v>3.03</v>
      </c>
      <c r="D3940" s="154">
        <v>2.6212</v>
      </c>
      <c r="E3940" s="154">
        <v>1.9885000000000002</v>
      </c>
      <c r="F3940" s="154" t="s">
        <v>472</v>
      </c>
      <c r="G3940" s="154">
        <v>1.0335000000000001</v>
      </c>
      <c r="H3940" s="154" t="s">
        <v>472</v>
      </c>
      <c r="I3940" s="154">
        <v>2.5691100000000002</v>
      </c>
      <c r="J3940" s="154"/>
    </row>
    <row r="3941" spans="1:10">
      <c r="A3941" s="164">
        <v>31056</v>
      </c>
      <c r="B3941" s="154">
        <v>1.8628</v>
      </c>
      <c r="C3941" s="154">
        <v>3.0209999999999999</v>
      </c>
      <c r="D3941" s="154">
        <v>2.6532999999999998</v>
      </c>
      <c r="E3941" s="154">
        <v>2.0089999999999999</v>
      </c>
      <c r="F3941" s="154" t="s">
        <v>472</v>
      </c>
      <c r="G3941" s="154">
        <v>1.0402</v>
      </c>
      <c r="H3941" s="154" t="s">
        <v>472</v>
      </c>
      <c r="I3941" s="154">
        <v>2.5855999999999999</v>
      </c>
      <c r="J3941" s="154"/>
    </row>
    <row r="3942" spans="1:10">
      <c r="A3942" s="164">
        <v>31057</v>
      </c>
      <c r="B3942" s="154">
        <v>1.8673299999999999</v>
      </c>
      <c r="C3942" s="154">
        <v>3.0219999999999998</v>
      </c>
      <c r="D3942" s="154">
        <v>2.6440000000000001</v>
      </c>
      <c r="E3942" s="154">
        <v>2.0024999999999999</v>
      </c>
      <c r="F3942" s="154" t="s">
        <v>472</v>
      </c>
      <c r="G3942" s="154">
        <v>1.0405</v>
      </c>
      <c r="H3942" s="154" t="s">
        <v>472</v>
      </c>
      <c r="I3942" s="154">
        <v>2.5846100000000001</v>
      </c>
      <c r="J3942" s="154"/>
    </row>
    <row r="3943" spans="1:10">
      <c r="A3943" s="164">
        <v>31058</v>
      </c>
      <c r="B3943" s="154">
        <v>1.8609200000000001</v>
      </c>
      <c r="C3943" s="154">
        <v>2.9820000000000002</v>
      </c>
      <c r="D3943" s="154">
        <v>2.6440000000000001</v>
      </c>
      <c r="E3943" s="154">
        <v>2.0005000000000002</v>
      </c>
      <c r="F3943" s="154" t="s">
        <v>472</v>
      </c>
      <c r="G3943" s="154">
        <v>1.0422</v>
      </c>
      <c r="H3943" s="154" t="s">
        <v>472</v>
      </c>
      <c r="I3943" s="154">
        <v>2.5846</v>
      </c>
      <c r="J3943" s="154"/>
    </row>
    <row r="3944" spans="1:10">
      <c r="A3944" s="164">
        <v>31061</v>
      </c>
      <c r="B3944" s="154">
        <v>1.8667500000000001</v>
      </c>
      <c r="C3944" s="154">
        <v>2.956</v>
      </c>
      <c r="D3944" s="154">
        <v>2.6560000000000001</v>
      </c>
      <c r="E3944" s="154">
        <v>2.0095000000000001</v>
      </c>
      <c r="F3944" s="154" t="s">
        <v>472</v>
      </c>
      <c r="G3944" s="154">
        <v>1.0434000000000001</v>
      </c>
      <c r="H3944" s="154" t="s">
        <v>472</v>
      </c>
      <c r="I3944" s="154">
        <v>2.59144</v>
      </c>
      <c r="J3944" s="154"/>
    </row>
    <row r="3945" spans="1:10">
      <c r="A3945" s="164">
        <v>31062</v>
      </c>
      <c r="B3945" s="154">
        <v>1.8684799999999999</v>
      </c>
      <c r="C3945" s="154">
        <v>2.9990000000000001</v>
      </c>
      <c r="D3945" s="154">
        <v>2.6790000000000003</v>
      </c>
      <c r="E3945" s="154">
        <v>2.0225</v>
      </c>
      <c r="F3945" s="154" t="s">
        <v>472</v>
      </c>
      <c r="G3945" s="154">
        <v>1.0495000000000001</v>
      </c>
      <c r="H3945" s="154" t="s">
        <v>472</v>
      </c>
      <c r="I3945" s="154">
        <v>2.6101399999999999</v>
      </c>
      <c r="J3945" s="154"/>
    </row>
    <row r="3946" spans="1:10">
      <c r="A3946" s="164">
        <v>31063</v>
      </c>
      <c r="B3946" s="154">
        <v>1.87113</v>
      </c>
      <c r="C3946" s="154">
        <v>3.0019999999999998</v>
      </c>
      <c r="D3946" s="154">
        <v>2.6795999999999998</v>
      </c>
      <c r="E3946" s="154">
        <v>2.0225</v>
      </c>
      <c r="F3946" s="154" t="s">
        <v>472</v>
      </c>
      <c r="G3946" s="154">
        <v>1.0517000000000001</v>
      </c>
      <c r="H3946" s="154" t="s">
        <v>472</v>
      </c>
      <c r="I3946" s="154">
        <v>2.6082700000000001</v>
      </c>
      <c r="J3946" s="154"/>
    </row>
    <row r="3947" spans="1:10">
      <c r="A3947" s="164">
        <v>31064</v>
      </c>
      <c r="B3947" s="154">
        <v>1.8666499999999999</v>
      </c>
      <c r="C3947" s="154">
        <v>3.0059999999999998</v>
      </c>
      <c r="D3947" s="154">
        <v>2.6720000000000002</v>
      </c>
      <c r="E3947" s="154">
        <v>2.0185</v>
      </c>
      <c r="F3947" s="154" t="s">
        <v>472</v>
      </c>
      <c r="G3947" s="154">
        <v>1.0495000000000001</v>
      </c>
      <c r="H3947" s="154" t="s">
        <v>472</v>
      </c>
      <c r="I3947" s="154">
        <v>2.6053999999999999</v>
      </c>
      <c r="J3947" s="154"/>
    </row>
    <row r="3948" spans="1:10">
      <c r="A3948" s="164">
        <v>31065</v>
      </c>
      <c r="B3948" s="154">
        <v>1.87182</v>
      </c>
      <c r="C3948" s="154">
        <v>3.0019999999999998</v>
      </c>
      <c r="D3948" s="154">
        <v>2.6696999999999997</v>
      </c>
      <c r="E3948" s="154">
        <v>2.0125000000000002</v>
      </c>
      <c r="F3948" s="154" t="s">
        <v>472</v>
      </c>
      <c r="G3948" s="154">
        <v>1.0496000000000001</v>
      </c>
      <c r="H3948" s="154" t="s">
        <v>472</v>
      </c>
      <c r="I3948" s="154">
        <v>2.60486</v>
      </c>
      <c r="J3948" s="154"/>
    </row>
    <row r="3949" spans="1:10">
      <c r="A3949" s="164">
        <v>31068</v>
      </c>
      <c r="B3949" s="154">
        <v>1.86924</v>
      </c>
      <c r="C3949" s="154">
        <v>3</v>
      </c>
      <c r="D3949" s="154">
        <v>2.6640000000000001</v>
      </c>
      <c r="E3949" s="154">
        <v>2.0150000000000001</v>
      </c>
      <c r="F3949" s="154" t="s">
        <v>472</v>
      </c>
      <c r="G3949" s="154">
        <v>1.0492999999999999</v>
      </c>
      <c r="H3949" s="154" t="s">
        <v>472</v>
      </c>
      <c r="I3949" s="154">
        <v>2.5982699999999999</v>
      </c>
      <c r="J3949" s="154"/>
    </row>
    <row r="3950" spans="1:10">
      <c r="A3950" s="164">
        <v>31069</v>
      </c>
      <c r="B3950" s="154">
        <v>1.8712299999999999</v>
      </c>
      <c r="C3950" s="154">
        <v>2.9925000000000002</v>
      </c>
      <c r="D3950" s="154">
        <v>2.6787999999999998</v>
      </c>
      <c r="E3950" s="154">
        <v>2.0225</v>
      </c>
      <c r="F3950" s="154" t="s">
        <v>472</v>
      </c>
      <c r="G3950" s="154">
        <v>1.0528</v>
      </c>
      <c r="H3950" s="154" t="s">
        <v>472</v>
      </c>
      <c r="I3950" s="154">
        <v>2.59979</v>
      </c>
      <c r="J3950" s="154"/>
    </row>
    <row r="3951" spans="1:10">
      <c r="A3951" s="164">
        <v>31070</v>
      </c>
      <c r="B3951" s="154">
        <v>1.8721299999999998</v>
      </c>
      <c r="C3951" s="154">
        <v>2.996</v>
      </c>
      <c r="D3951" s="154">
        <v>2.6726999999999999</v>
      </c>
      <c r="E3951" s="154">
        <v>2.0190000000000001</v>
      </c>
      <c r="F3951" s="154" t="s">
        <v>472</v>
      </c>
      <c r="G3951" s="154">
        <v>1.0521</v>
      </c>
      <c r="H3951" s="154" t="s">
        <v>472</v>
      </c>
      <c r="I3951" s="154">
        <v>2.6055099999999998</v>
      </c>
      <c r="J3951" s="154"/>
    </row>
    <row r="3952" spans="1:10">
      <c r="A3952" s="164">
        <v>31071</v>
      </c>
      <c r="B3952" s="154">
        <v>1.86768</v>
      </c>
      <c r="C3952" s="154">
        <v>2.972</v>
      </c>
      <c r="D3952" s="154">
        <v>2.6669999999999998</v>
      </c>
      <c r="E3952" s="154">
        <v>2.0139999999999998</v>
      </c>
      <c r="F3952" s="154" t="s">
        <v>472</v>
      </c>
      <c r="G3952" s="154">
        <v>1.0497000000000001</v>
      </c>
      <c r="H3952" s="154" t="s">
        <v>472</v>
      </c>
      <c r="I3952" s="154">
        <v>2.5992100000000002</v>
      </c>
      <c r="J3952" s="154"/>
    </row>
    <row r="3953" spans="1:10">
      <c r="A3953" s="164">
        <v>31072</v>
      </c>
      <c r="B3953" s="154">
        <v>1.8652899999999999</v>
      </c>
      <c r="C3953" s="154">
        <v>2.9645000000000001</v>
      </c>
      <c r="D3953" s="154">
        <v>2.6492</v>
      </c>
      <c r="E3953" s="154">
        <v>2.0009999999999999</v>
      </c>
      <c r="F3953" s="154" t="s">
        <v>472</v>
      </c>
      <c r="G3953" s="154">
        <v>1.0442</v>
      </c>
      <c r="H3953" s="154" t="s">
        <v>472</v>
      </c>
      <c r="I3953" s="154">
        <v>2.5911599999999999</v>
      </c>
      <c r="J3953" s="154"/>
    </row>
    <row r="3954" spans="1:10">
      <c r="A3954" s="164">
        <v>31075</v>
      </c>
      <c r="B3954" s="154">
        <v>1.86591</v>
      </c>
      <c r="C3954" s="154">
        <v>2.9645000000000001</v>
      </c>
      <c r="D3954" s="154">
        <v>2.6602999999999999</v>
      </c>
      <c r="E3954" s="154">
        <v>2.0085000000000002</v>
      </c>
      <c r="F3954" s="154" t="s">
        <v>472</v>
      </c>
      <c r="G3954" s="154">
        <v>1.0465</v>
      </c>
      <c r="H3954" s="154" t="s">
        <v>472</v>
      </c>
      <c r="I3954" s="154">
        <v>2.5948700000000002</v>
      </c>
      <c r="J3954" s="154"/>
    </row>
    <row r="3955" spans="1:10">
      <c r="A3955" s="164">
        <v>31076</v>
      </c>
      <c r="B3955" s="154">
        <v>1.8648</v>
      </c>
      <c r="C3955" s="154">
        <v>2.9664999999999999</v>
      </c>
      <c r="D3955" s="154">
        <v>2.6574999999999998</v>
      </c>
      <c r="E3955" s="154">
        <v>2.0045000000000002</v>
      </c>
      <c r="F3955" s="154" t="s">
        <v>472</v>
      </c>
      <c r="G3955" s="154">
        <v>1.046</v>
      </c>
      <c r="H3955" s="154" t="s">
        <v>472</v>
      </c>
      <c r="I3955" s="154">
        <v>2.5918600000000001</v>
      </c>
      <c r="J3955" s="154"/>
    </row>
    <row r="3956" spans="1:10">
      <c r="A3956" s="164">
        <v>31077</v>
      </c>
      <c r="B3956" s="154">
        <v>1.87557</v>
      </c>
      <c r="C3956" s="154">
        <v>2.9870000000000001</v>
      </c>
      <c r="D3956" s="154">
        <v>2.67</v>
      </c>
      <c r="E3956" s="154">
        <v>2.0129999999999999</v>
      </c>
      <c r="F3956" s="154" t="s">
        <v>472</v>
      </c>
      <c r="G3956" s="154">
        <v>1.0501</v>
      </c>
      <c r="H3956" s="154" t="s">
        <v>472</v>
      </c>
      <c r="I3956" s="154">
        <v>2.60527</v>
      </c>
      <c r="J3956" s="154"/>
    </row>
    <row r="3957" spans="1:10">
      <c r="A3957" s="164">
        <v>31078</v>
      </c>
      <c r="B3957" s="154">
        <v>1.8807100000000001</v>
      </c>
      <c r="C3957" s="154">
        <v>3.0150000000000001</v>
      </c>
      <c r="D3957" s="154">
        <v>2.6775000000000002</v>
      </c>
      <c r="E3957" s="154">
        <v>2.0154999999999998</v>
      </c>
      <c r="F3957" s="154" t="s">
        <v>472</v>
      </c>
      <c r="G3957" s="154">
        <v>1.0506</v>
      </c>
      <c r="H3957" s="154" t="s">
        <v>472</v>
      </c>
      <c r="I3957" s="154">
        <v>2.6105399999999999</v>
      </c>
      <c r="J3957" s="154"/>
    </row>
    <row r="3958" spans="1:10">
      <c r="A3958" s="164">
        <v>31079</v>
      </c>
      <c r="B3958" s="154">
        <v>1.88737</v>
      </c>
      <c r="C3958" s="154">
        <v>3.0230000000000001</v>
      </c>
      <c r="D3958" s="154">
        <v>2.6819999999999999</v>
      </c>
      <c r="E3958" s="154">
        <v>2.0219999999999998</v>
      </c>
      <c r="F3958" s="154" t="s">
        <v>472</v>
      </c>
      <c r="G3958" s="154">
        <v>1.0482</v>
      </c>
      <c r="H3958" s="154" t="s">
        <v>472</v>
      </c>
      <c r="I3958" s="154">
        <v>2.6199699999999999</v>
      </c>
      <c r="J3958" s="154"/>
    </row>
    <row r="3959" spans="1:10">
      <c r="A3959" s="164">
        <v>31082</v>
      </c>
      <c r="B3959" s="154">
        <v>1.8999899999999998</v>
      </c>
      <c r="C3959" s="154">
        <v>3.05</v>
      </c>
      <c r="D3959" s="154">
        <v>2.7277</v>
      </c>
      <c r="E3959" s="154">
        <v>2.0514999999999999</v>
      </c>
      <c r="F3959" s="154" t="s">
        <v>472</v>
      </c>
      <c r="G3959" s="154">
        <v>1.0530999999999999</v>
      </c>
      <c r="H3959" s="154" t="s">
        <v>472</v>
      </c>
      <c r="I3959" s="154">
        <v>2.6491199999999999</v>
      </c>
      <c r="J3959" s="154"/>
    </row>
    <row r="3960" spans="1:10">
      <c r="A3960" s="164">
        <v>31083</v>
      </c>
      <c r="B3960" s="154">
        <v>1.89351</v>
      </c>
      <c r="C3960" s="154">
        <v>3.0505</v>
      </c>
      <c r="D3960" s="154">
        <v>2.7404999999999999</v>
      </c>
      <c r="E3960" s="154">
        <v>2.0545</v>
      </c>
      <c r="F3960" s="154" t="s">
        <v>472</v>
      </c>
      <c r="G3960" s="154">
        <v>1.0545</v>
      </c>
      <c r="H3960" s="154" t="s">
        <v>472</v>
      </c>
      <c r="I3960" s="154">
        <v>2.6522299999999999</v>
      </c>
      <c r="J3960" s="154"/>
    </row>
    <row r="3961" spans="1:10">
      <c r="A3961" s="164">
        <v>31084</v>
      </c>
      <c r="B3961" s="154">
        <v>1.8874300000000002</v>
      </c>
      <c r="C3961" s="154">
        <v>3.0394999999999999</v>
      </c>
      <c r="D3961" s="154">
        <v>2.7335000000000003</v>
      </c>
      <c r="E3961" s="154">
        <v>2.0499999999999998</v>
      </c>
      <c r="F3961" s="154" t="s">
        <v>472</v>
      </c>
      <c r="G3961" s="154">
        <v>1.0535000000000001</v>
      </c>
      <c r="H3961" s="154" t="s">
        <v>472</v>
      </c>
      <c r="I3961" s="154">
        <v>2.6646700000000001</v>
      </c>
      <c r="J3961" s="154"/>
    </row>
    <row r="3962" spans="1:10">
      <c r="A3962" s="164">
        <v>31085</v>
      </c>
      <c r="B3962" s="154">
        <v>1.89124</v>
      </c>
      <c r="C3962" s="154">
        <v>3.0489999999999999</v>
      </c>
      <c r="D3962" s="154">
        <v>2.7410000000000001</v>
      </c>
      <c r="E3962" s="154">
        <v>2.0529999999999999</v>
      </c>
      <c r="F3962" s="154" t="s">
        <v>472</v>
      </c>
      <c r="G3962" s="154">
        <v>1.0530999999999999</v>
      </c>
      <c r="H3962" s="154" t="s">
        <v>472</v>
      </c>
      <c r="I3962" s="154">
        <v>2.6522000000000001</v>
      </c>
      <c r="J3962" s="154"/>
    </row>
    <row r="3963" spans="1:10">
      <c r="A3963" s="164">
        <v>31086</v>
      </c>
      <c r="B3963" s="154">
        <v>1.8993500000000001</v>
      </c>
      <c r="C3963" s="154">
        <v>3.0840000000000001</v>
      </c>
      <c r="D3963" s="154">
        <v>2.7629999999999999</v>
      </c>
      <c r="E3963" s="154">
        <v>2.0685000000000002</v>
      </c>
      <c r="F3963" s="154" t="s">
        <v>472</v>
      </c>
      <c r="G3963" s="154">
        <v>1.0589999999999999</v>
      </c>
      <c r="H3963" s="154" t="s">
        <v>472</v>
      </c>
      <c r="I3963" s="154">
        <v>2.6709399999999999</v>
      </c>
      <c r="J3963" s="154"/>
    </row>
    <row r="3964" spans="1:10">
      <c r="A3964" s="164">
        <v>31089</v>
      </c>
      <c r="B3964" s="154">
        <v>1.9035600000000001</v>
      </c>
      <c r="C3964" s="154">
        <v>3.0714999999999999</v>
      </c>
      <c r="D3964" s="154">
        <v>2.7795999999999998</v>
      </c>
      <c r="E3964" s="154">
        <v>2.081</v>
      </c>
      <c r="F3964" s="154" t="s">
        <v>472</v>
      </c>
      <c r="G3964" s="154">
        <v>1.0664</v>
      </c>
      <c r="H3964" s="154" t="s">
        <v>472</v>
      </c>
      <c r="I3964" s="154">
        <v>2.6854800000000001</v>
      </c>
      <c r="J3964" s="154"/>
    </row>
    <row r="3965" spans="1:10">
      <c r="A3965" s="164">
        <v>31090</v>
      </c>
      <c r="B3965" s="154">
        <v>1.89334</v>
      </c>
      <c r="C3965" s="154">
        <v>3.0554999999999999</v>
      </c>
      <c r="D3965" s="154">
        <v>2.7885</v>
      </c>
      <c r="E3965" s="154">
        <v>2.0834999999999999</v>
      </c>
      <c r="F3965" s="154" t="s">
        <v>472</v>
      </c>
      <c r="G3965" s="154">
        <v>1.0638000000000001</v>
      </c>
      <c r="H3965" s="154" t="s">
        <v>472</v>
      </c>
      <c r="I3965" s="154">
        <v>2.6814800000000001</v>
      </c>
      <c r="J3965" s="154"/>
    </row>
    <row r="3966" spans="1:10">
      <c r="A3966" s="164">
        <v>31091</v>
      </c>
      <c r="B3966" s="154">
        <v>1.89394</v>
      </c>
      <c r="C3966" s="154">
        <v>3.0585</v>
      </c>
      <c r="D3966" s="154">
        <v>2.7970000000000002</v>
      </c>
      <c r="E3966" s="154">
        <v>2.0870000000000002</v>
      </c>
      <c r="F3966" s="154" t="s">
        <v>472</v>
      </c>
      <c r="G3966" s="154">
        <v>1.0651999999999999</v>
      </c>
      <c r="H3966" s="154" t="s">
        <v>472</v>
      </c>
      <c r="I3966" s="154">
        <v>2.6901799999999998</v>
      </c>
      <c r="J3966" s="154"/>
    </row>
    <row r="3967" spans="1:10">
      <c r="A3967" s="164">
        <v>31092</v>
      </c>
      <c r="B3967" s="154">
        <v>1.8943400000000001</v>
      </c>
      <c r="C3967" s="154">
        <v>3.0535000000000001</v>
      </c>
      <c r="D3967" s="154">
        <v>2.802</v>
      </c>
      <c r="E3967" s="154">
        <v>2.09</v>
      </c>
      <c r="F3967" s="154" t="s">
        <v>472</v>
      </c>
      <c r="G3967" s="154">
        <v>1.0698000000000001</v>
      </c>
      <c r="H3967" s="154" t="s">
        <v>472</v>
      </c>
      <c r="I3967" s="154">
        <v>2.69076</v>
      </c>
      <c r="J3967" s="154"/>
    </row>
    <row r="3968" spans="1:10">
      <c r="A3968" s="164">
        <v>31093</v>
      </c>
      <c r="B3968" s="154">
        <v>1.8918200000000001</v>
      </c>
      <c r="C3968" s="154">
        <v>3.0630000000000002</v>
      </c>
      <c r="D3968" s="154">
        <v>2.7730000000000001</v>
      </c>
      <c r="E3968" s="154">
        <v>2.0699999999999998</v>
      </c>
      <c r="F3968" s="154" t="s">
        <v>472</v>
      </c>
      <c r="G3968" s="154">
        <v>1.0761000000000001</v>
      </c>
      <c r="H3968" s="154" t="s">
        <v>472</v>
      </c>
      <c r="I3968" s="154">
        <v>2.6795599999999999</v>
      </c>
      <c r="J3968" s="154"/>
    </row>
    <row r="3969" spans="1:10">
      <c r="A3969" s="164">
        <v>31096</v>
      </c>
      <c r="B3969" s="154">
        <v>1.89157</v>
      </c>
      <c r="C3969" s="154">
        <v>3.0659999999999998</v>
      </c>
      <c r="D3969" s="154">
        <v>2.7770000000000001</v>
      </c>
      <c r="E3969" s="154">
        <v>2.073</v>
      </c>
      <c r="F3969" s="154" t="s">
        <v>472</v>
      </c>
      <c r="G3969" s="154">
        <v>1.0770999999999999</v>
      </c>
      <c r="H3969" s="154" t="s">
        <v>472</v>
      </c>
      <c r="I3969" s="154">
        <v>2.6858</v>
      </c>
      <c r="J3969" s="154"/>
    </row>
    <row r="3970" spans="1:10">
      <c r="A3970" s="164">
        <v>31097</v>
      </c>
      <c r="B3970" s="154">
        <v>1.88964</v>
      </c>
      <c r="C3970" s="154">
        <v>3.0674999999999999</v>
      </c>
      <c r="D3970" s="154">
        <v>2.8105000000000002</v>
      </c>
      <c r="E3970" s="154">
        <v>2.0939999999999999</v>
      </c>
      <c r="F3970" s="154" t="s">
        <v>472</v>
      </c>
      <c r="G3970" s="154">
        <v>1.0764</v>
      </c>
      <c r="H3970" s="154" t="s">
        <v>472</v>
      </c>
      <c r="I3970" s="154">
        <v>2.6975600000000002</v>
      </c>
      <c r="J3970" s="154"/>
    </row>
    <row r="3971" spans="1:10">
      <c r="A3971" s="164">
        <v>31098</v>
      </c>
      <c r="B3971" s="154">
        <v>1.8855</v>
      </c>
      <c r="C3971" s="154">
        <v>3.0710000000000002</v>
      </c>
      <c r="D3971" s="154">
        <v>2.8144999999999998</v>
      </c>
      <c r="E3971" s="154">
        <v>2.0834999999999999</v>
      </c>
      <c r="F3971" s="154" t="s">
        <v>472</v>
      </c>
      <c r="G3971" s="154">
        <v>1.0780000000000001</v>
      </c>
      <c r="H3971" s="154" t="s">
        <v>472</v>
      </c>
      <c r="I3971" s="154">
        <v>2.70112</v>
      </c>
      <c r="J3971" s="154"/>
    </row>
    <row r="3972" spans="1:10">
      <c r="A3972" s="164">
        <v>31099</v>
      </c>
      <c r="B3972" s="154">
        <v>1.87825</v>
      </c>
      <c r="C3972" s="154">
        <v>3.0745</v>
      </c>
      <c r="D3972" s="154">
        <v>2.823</v>
      </c>
      <c r="E3972" s="154">
        <v>2.0745</v>
      </c>
      <c r="F3972" s="154" t="s">
        <v>472</v>
      </c>
      <c r="G3972" s="154">
        <v>1.08</v>
      </c>
      <c r="H3972" s="154" t="s">
        <v>472</v>
      </c>
      <c r="I3972" s="154">
        <v>2.70384</v>
      </c>
      <c r="J3972" s="154"/>
    </row>
    <row r="3973" spans="1:10">
      <c r="A3973" s="164">
        <v>31100</v>
      </c>
      <c r="B3973" s="154">
        <v>1.87812</v>
      </c>
      <c r="C3973" s="154">
        <v>3.0750000000000002</v>
      </c>
      <c r="D3973" s="154">
        <v>2.8435000000000001</v>
      </c>
      <c r="E3973" s="154">
        <v>2.0680000000000001</v>
      </c>
      <c r="F3973" s="154" t="s">
        <v>472</v>
      </c>
      <c r="G3973" s="154">
        <v>1.0828</v>
      </c>
      <c r="H3973" s="154" t="s">
        <v>472</v>
      </c>
      <c r="I3973" s="154">
        <v>2.7164299999999999</v>
      </c>
      <c r="J3973" s="154"/>
    </row>
    <row r="3974" spans="1:10">
      <c r="A3974" s="164">
        <v>31103</v>
      </c>
      <c r="B3974" s="154">
        <v>1.87765</v>
      </c>
      <c r="C3974" s="154">
        <v>3.069</v>
      </c>
      <c r="D3974" s="154">
        <v>2.8677999999999999</v>
      </c>
      <c r="E3974" s="154">
        <v>2.0605000000000002</v>
      </c>
      <c r="F3974" s="154" t="s">
        <v>472</v>
      </c>
      <c r="G3974" s="154">
        <v>1.091</v>
      </c>
      <c r="H3974" s="154" t="s">
        <v>472</v>
      </c>
      <c r="I3974" s="154">
        <v>2.7471399999999999</v>
      </c>
      <c r="J3974" s="154"/>
    </row>
    <row r="3975" spans="1:10">
      <c r="A3975" s="164">
        <v>31104</v>
      </c>
      <c r="B3975" s="154">
        <v>1.8764699999999999</v>
      </c>
      <c r="C3975" s="154">
        <v>3.085</v>
      </c>
      <c r="D3975" s="154">
        <v>2.9275000000000002</v>
      </c>
      <c r="E3975" s="154">
        <v>2.0855000000000001</v>
      </c>
      <c r="F3975" s="154" t="s">
        <v>472</v>
      </c>
      <c r="G3975" s="154">
        <v>1.1185</v>
      </c>
      <c r="H3975" s="154" t="s">
        <v>472</v>
      </c>
      <c r="I3975" s="154">
        <v>2.7728000000000002</v>
      </c>
      <c r="J3975" s="154"/>
    </row>
    <row r="3976" spans="1:10">
      <c r="A3976" s="164">
        <v>31105</v>
      </c>
      <c r="B3976" s="154">
        <v>1.8873</v>
      </c>
      <c r="C3976" s="154">
        <v>3.0670000000000002</v>
      </c>
      <c r="D3976" s="154">
        <v>2.9039999999999999</v>
      </c>
      <c r="E3976" s="154">
        <v>2.0819999999999999</v>
      </c>
      <c r="F3976" s="154" t="s">
        <v>472</v>
      </c>
      <c r="G3976" s="154">
        <v>1.1128</v>
      </c>
      <c r="H3976" s="154" t="s">
        <v>472</v>
      </c>
      <c r="I3976" s="154">
        <v>2.7204600000000001</v>
      </c>
      <c r="J3976" s="154"/>
    </row>
    <row r="3977" spans="1:10">
      <c r="A3977" s="164">
        <v>31106</v>
      </c>
      <c r="B3977" s="154">
        <v>1.89411</v>
      </c>
      <c r="C3977" s="154">
        <v>3.08</v>
      </c>
      <c r="D3977" s="154">
        <v>2.823</v>
      </c>
      <c r="E3977" s="154">
        <v>2.0529999999999999</v>
      </c>
      <c r="F3977" s="154" t="s">
        <v>472</v>
      </c>
      <c r="G3977" s="154">
        <v>1.0913999999999999</v>
      </c>
      <c r="H3977" s="154" t="s">
        <v>472</v>
      </c>
      <c r="I3977" s="154">
        <v>2.7161200000000001</v>
      </c>
      <c r="J3977" s="154"/>
    </row>
    <row r="3978" spans="1:10">
      <c r="A3978" s="164">
        <v>31107</v>
      </c>
      <c r="B3978" s="154">
        <v>1.89934</v>
      </c>
      <c r="C3978" s="154">
        <v>3.0760000000000001</v>
      </c>
      <c r="D3978" s="154">
        <v>2.8559999999999999</v>
      </c>
      <c r="E3978" s="154">
        <v>2.0634999999999999</v>
      </c>
      <c r="F3978" s="154" t="s">
        <v>472</v>
      </c>
      <c r="G3978" s="154">
        <v>1.0946</v>
      </c>
      <c r="H3978" s="154" t="s">
        <v>472</v>
      </c>
      <c r="I3978" s="154">
        <v>2.7412299999999998</v>
      </c>
      <c r="J3978" s="154"/>
    </row>
    <row r="3979" spans="1:10">
      <c r="A3979" s="164">
        <v>31110</v>
      </c>
      <c r="B3979" s="154">
        <v>1.9063699999999999</v>
      </c>
      <c r="C3979" s="154">
        <v>3.0964999999999998</v>
      </c>
      <c r="D3979" s="154">
        <v>2.879</v>
      </c>
      <c r="E3979" s="154">
        <v>2.0714999999999999</v>
      </c>
      <c r="F3979" s="154" t="s">
        <v>472</v>
      </c>
      <c r="G3979" s="154">
        <v>1.1055999999999999</v>
      </c>
      <c r="H3979" s="154" t="s">
        <v>472</v>
      </c>
      <c r="I3979" s="154">
        <v>2.7621500000000001</v>
      </c>
      <c r="J3979" s="154"/>
    </row>
    <row r="3980" spans="1:10">
      <c r="A3980" s="164">
        <v>31111</v>
      </c>
      <c r="B3980" s="154">
        <v>1.89615</v>
      </c>
      <c r="C3980" s="154">
        <v>3.0880000000000001</v>
      </c>
      <c r="D3980" s="154">
        <v>2.9180000000000001</v>
      </c>
      <c r="E3980" s="154">
        <v>2.0844999999999998</v>
      </c>
      <c r="F3980" s="154" t="s">
        <v>472</v>
      </c>
      <c r="G3980" s="154">
        <v>1.1185</v>
      </c>
      <c r="H3980" s="154" t="s">
        <v>472</v>
      </c>
      <c r="I3980" s="154">
        <v>2.7717499999999999</v>
      </c>
      <c r="J3980" s="154"/>
    </row>
    <row r="3981" spans="1:10">
      <c r="A3981" s="164">
        <v>31112</v>
      </c>
      <c r="B3981" s="154">
        <v>1.8949500000000001</v>
      </c>
      <c r="C3981" s="154">
        <v>3.089</v>
      </c>
      <c r="D3981" s="154">
        <v>2.9367000000000001</v>
      </c>
      <c r="E3981" s="154">
        <v>2.0874999999999999</v>
      </c>
      <c r="F3981" s="154" t="s">
        <v>472</v>
      </c>
      <c r="G3981" s="154">
        <v>1.1216999999999999</v>
      </c>
      <c r="H3981" s="154" t="s">
        <v>472</v>
      </c>
      <c r="I3981" s="154">
        <v>2.7747000000000002</v>
      </c>
      <c r="J3981" s="154"/>
    </row>
    <row r="3982" spans="1:10">
      <c r="A3982" s="164">
        <v>31113</v>
      </c>
      <c r="B3982" s="154">
        <v>1.8966499999999999</v>
      </c>
      <c r="C3982" s="154">
        <v>3.0804999999999998</v>
      </c>
      <c r="D3982" s="154">
        <v>2.8935</v>
      </c>
      <c r="E3982" s="154">
        <v>2.0630000000000002</v>
      </c>
      <c r="F3982" s="154" t="s">
        <v>472</v>
      </c>
      <c r="G3982" s="154">
        <v>1.1074999999999999</v>
      </c>
      <c r="H3982" s="154" t="s">
        <v>472</v>
      </c>
      <c r="I3982" s="154">
        <v>2.7668699999999999</v>
      </c>
      <c r="J3982" s="154"/>
    </row>
    <row r="3983" spans="1:10">
      <c r="A3983" s="164">
        <v>31114</v>
      </c>
      <c r="B3983" s="154">
        <v>1.89612</v>
      </c>
      <c r="C3983" s="154">
        <v>3.089</v>
      </c>
      <c r="D3983" s="154">
        <v>2.9165000000000001</v>
      </c>
      <c r="E3983" s="154">
        <v>2.0815000000000001</v>
      </c>
      <c r="F3983" s="154" t="s">
        <v>472</v>
      </c>
      <c r="G3983" s="154">
        <v>1.1146</v>
      </c>
      <c r="H3983" s="154" t="s">
        <v>472</v>
      </c>
      <c r="I3983" s="154">
        <v>2.7679800000000001</v>
      </c>
      <c r="J3983" s="154"/>
    </row>
    <row r="3984" spans="1:10">
      <c r="A3984" s="164">
        <v>31117</v>
      </c>
      <c r="B3984" s="154">
        <v>1.8952900000000001</v>
      </c>
      <c r="C3984" s="154">
        <v>3.089</v>
      </c>
      <c r="D3984" s="154">
        <v>2.8645</v>
      </c>
      <c r="E3984" s="154">
        <v>2.0539999999999998</v>
      </c>
      <c r="F3984" s="154" t="s">
        <v>472</v>
      </c>
      <c r="G3984" s="154">
        <v>1.1012999999999999</v>
      </c>
      <c r="H3984" s="154" t="s">
        <v>472</v>
      </c>
      <c r="I3984" s="154">
        <v>2.7412100000000001</v>
      </c>
      <c r="J3984" s="154"/>
    </row>
    <row r="3985" spans="1:10">
      <c r="A3985" s="164">
        <v>31118</v>
      </c>
      <c r="B3985" s="154">
        <v>1.8955199999999999</v>
      </c>
      <c r="C3985" s="154">
        <v>3.0794999999999999</v>
      </c>
      <c r="D3985" s="154">
        <v>2.8140000000000001</v>
      </c>
      <c r="E3985" s="154">
        <v>2.0345</v>
      </c>
      <c r="F3985" s="154" t="s">
        <v>472</v>
      </c>
      <c r="G3985" s="154">
        <v>1.0867</v>
      </c>
      <c r="H3985" s="154" t="s">
        <v>472</v>
      </c>
      <c r="I3985" s="154">
        <v>2.7326899999999998</v>
      </c>
      <c r="J3985" s="154"/>
    </row>
    <row r="3986" spans="1:10">
      <c r="A3986" s="164">
        <v>31119</v>
      </c>
      <c r="B3986" s="154">
        <v>1.8855900000000001</v>
      </c>
      <c r="C3986" s="154">
        <v>3.09</v>
      </c>
      <c r="D3986" s="154">
        <v>2.847</v>
      </c>
      <c r="E3986" s="154">
        <v>2.0434999999999999</v>
      </c>
      <c r="F3986" s="154" t="s">
        <v>472</v>
      </c>
      <c r="G3986" s="154">
        <v>1.0940000000000001</v>
      </c>
      <c r="H3986" s="154" t="s">
        <v>472</v>
      </c>
      <c r="I3986" s="154">
        <v>2.72566</v>
      </c>
      <c r="J3986" s="154"/>
    </row>
    <row r="3987" spans="1:10">
      <c r="A3987" s="164">
        <v>31120</v>
      </c>
      <c r="B3987" s="154">
        <v>1.88934</v>
      </c>
      <c r="C3987" s="154">
        <v>3.0975000000000001</v>
      </c>
      <c r="D3987" s="154">
        <v>2.871</v>
      </c>
      <c r="E3987" s="154">
        <v>2.0659999999999998</v>
      </c>
      <c r="F3987" s="154" t="s">
        <v>472</v>
      </c>
      <c r="G3987" s="154">
        <v>1.1015999999999999</v>
      </c>
      <c r="H3987" s="154" t="s">
        <v>472</v>
      </c>
      <c r="I3987" s="154">
        <v>2.7438099999999999</v>
      </c>
      <c r="J3987" s="154"/>
    </row>
    <row r="3988" spans="1:10">
      <c r="A3988" s="164">
        <v>31121</v>
      </c>
      <c r="B3988" s="154">
        <v>1.8950100000000001</v>
      </c>
      <c r="C3988" s="154">
        <v>3.1030000000000002</v>
      </c>
      <c r="D3988" s="154">
        <v>2.8940000000000001</v>
      </c>
      <c r="E3988" s="154">
        <v>2.0819999999999999</v>
      </c>
      <c r="F3988" s="154" t="s">
        <v>472</v>
      </c>
      <c r="G3988" s="154">
        <v>1.109</v>
      </c>
      <c r="H3988" s="154" t="s">
        <v>472</v>
      </c>
      <c r="I3988" s="154">
        <v>2.7596699999999998</v>
      </c>
      <c r="J3988" s="154"/>
    </row>
    <row r="3989" spans="1:10">
      <c r="A3989" s="164">
        <v>31124</v>
      </c>
      <c r="B3989" s="154">
        <v>1.89839</v>
      </c>
      <c r="C3989" s="154">
        <v>3.1265000000000001</v>
      </c>
      <c r="D3989" s="154">
        <v>2.8745000000000003</v>
      </c>
      <c r="E3989" s="154">
        <v>2.0735000000000001</v>
      </c>
      <c r="F3989" s="154" t="s">
        <v>472</v>
      </c>
      <c r="G3989" s="154">
        <v>1.1034999999999999</v>
      </c>
      <c r="H3989" s="154" t="s">
        <v>472</v>
      </c>
      <c r="I3989" s="154">
        <v>2.7507600000000001</v>
      </c>
      <c r="J3989" s="154"/>
    </row>
    <row r="3990" spans="1:10">
      <c r="A3990" s="164">
        <v>31125</v>
      </c>
      <c r="B3990" s="154">
        <v>1.8939599999999999</v>
      </c>
      <c r="C3990" s="154">
        <v>3.1495000000000002</v>
      </c>
      <c r="D3990" s="154">
        <v>2.8149999999999999</v>
      </c>
      <c r="E3990" s="154">
        <v>2.0419999999999998</v>
      </c>
      <c r="F3990" s="154" t="s">
        <v>472</v>
      </c>
      <c r="G3990" s="154">
        <v>1.0854999999999999</v>
      </c>
      <c r="H3990" s="154" t="s">
        <v>472</v>
      </c>
      <c r="I3990" s="154">
        <v>2.70058</v>
      </c>
      <c r="J3990" s="154"/>
    </row>
    <row r="3991" spans="1:10">
      <c r="A3991" s="164">
        <v>31126</v>
      </c>
      <c r="B3991" s="154">
        <v>1.8830200000000001</v>
      </c>
      <c r="C3991" s="154">
        <v>3.1720000000000002</v>
      </c>
      <c r="D3991" s="154">
        <v>2.73</v>
      </c>
      <c r="E3991" s="154">
        <v>1.9885000000000002</v>
      </c>
      <c r="F3991" s="154" t="s">
        <v>472</v>
      </c>
      <c r="G3991" s="154">
        <v>1.0660000000000001</v>
      </c>
      <c r="H3991" s="154" t="s">
        <v>472</v>
      </c>
      <c r="I3991" s="154">
        <v>2.6608000000000001</v>
      </c>
      <c r="J3991" s="154"/>
    </row>
    <row r="3992" spans="1:10">
      <c r="A3992" s="164">
        <v>31127</v>
      </c>
      <c r="B3992" s="154">
        <v>1.8873600000000001</v>
      </c>
      <c r="C3992" s="154">
        <v>3.1749999999999998</v>
      </c>
      <c r="D3992" s="154">
        <v>2.7725</v>
      </c>
      <c r="E3992" s="154">
        <v>2.0154999999999998</v>
      </c>
      <c r="F3992" s="154" t="s">
        <v>472</v>
      </c>
      <c r="G3992" s="154">
        <v>1.0764</v>
      </c>
      <c r="H3992" s="154" t="s">
        <v>472</v>
      </c>
      <c r="I3992" s="154">
        <v>2.6742900000000001</v>
      </c>
      <c r="J3992" s="154"/>
    </row>
    <row r="3993" spans="1:10">
      <c r="A3993" s="164">
        <v>31128</v>
      </c>
      <c r="B3993" s="154">
        <v>1.8924699999999999</v>
      </c>
      <c r="C3993" s="154">
        <v>3.2320000000000002</v>
      </c>
      <c r="D3993" s="154">
        <v>2.7255000000000003</v>
      </c>
      <c r="E3993" s="154">
        <v>1.9895</v>
      </c>
      <c r="F3993" s="154" t="s">
        <v>472</v>
      </c>
      <c r="G3993" s="154">
        <v>1.0695999999999999</v>
      </c>
      <c r="H3993" s="154" t="s">
        <v>472</v>
      </c>
      <c r="I3993" s="154">
        <v>2.6551399999999998</v>
      </c>
      <c r="J3993" s="154"/>
    </row>
    <row r="3994" spans="1:10">
      <c r="A3994" s="164">
        <v>31131</v>
      </c>
      <c r="B3994" s="154">
        <v>1.89055</v>
      </c>
      <c r="C3994" s="154">
        <v>3.202</v>
      </c>
      <c r="D3994" s="154">
        <v>2.7395</v>
      </c>
      <c r="E3994" s="154">
        <v>1.9875</v>
      </c>
      <c r="F3994" s="154" t="s">
        <v>472</v>
      </c>
      <c r="G3994" s="154">
        <v>1.0680000000000001</v>
      </c>
      <c r="H3994" s="154" t="s">
        <v>472</v>
      </c>
      <c r="I3994" s="154">
        <v>2.6638099999999998</v>
      </c>
      <c r="J3994" s="154"/>
    </row>
    <row r="3995" spans="1:10">
      <c r="A3995" s="164">
        <v>31132</v>
      </c>
      <c r="B3995" s="154">
        <v>1.8959000000000001</v>
      </c>
      <c r="C3995" s="154">
        <v>3.2225000000000001</v>
      </c>
      <c r="D3995" s="154">
        <v>2.7450000000000001</v>
      </c>
      <c r="E3995" s="154">
        <v>1.988</v>
      </c>
      <c r="F3995" s="154" t="s">
        <v>472</v>
      </c>
      <c r="G3995" s="154">
        <v>1.069</v>
      </c>
      <c r="H3995" s="154" t="s">
        <v>472</v>
      </c>
      <c r="I3995" s="154">
        <v>2.6659299999999999</v>
      </c>
      <c r="J3995" s="154"/>
    </row>
    <row r="3996" spans="1:10">
      <c r="A3996" s="164">
        <v>31133</v>
      </c>
      <c r="B3996" s="154">
        <v>1.8962599999999998</v>
      </c>
      <c r="C3996" s="154">
        <v>3.2225000000000001</v>
      </c>
      <c r="D3996" s="154">
        <v>2.6840000000000002</v>
      </c>
      <c r="E3996" s="154">
        <v>1.952</v>
      </c>
      <c r="F3996" s="154" t="s">
        <v>472</v>
      </c>
      <c r="G3996" s="154">
        <v>1.0569999999999999</v>
      </c>
      <c r="H3996" s="154" t="s">
        <v>472</v>
      </c>
      <c r="I3996" s="154">
        <v>2.6312100000000003</v>
      </c>
      <c r="J3996" s="154"/>
    </row>
    <row r="3997" spans="1:10">
      <c r="A3997" s="164">
        <v>31134</v>
      </c>
      <c r="B3997" s="154">
        <v>1.8956300000000001</v>
      </c>
      <c r="C3997" s="154">
        <v>3.274</v>
      </c>
      <c r="D3997" s="154">
        <v>2.6280000000000001</v>
      </c>
      <c r="E3997" s="154">
        <v>1.9235</v>
      </c>
      <c r="F3997" s="154" t="s">
        <v>472</v>
      </c>
      <c r="G3997" s="154">
        <v>1.0441</v>
      </c>
      <c r="H3997" s="154" t="s">
        <v>472</v>
      </c>
      <c r="I3997" s="154">
        <v>2.61</v>
      </c>
      <c r="J3997" s="154"/>
    </row>
    <row r="3998" spans="1:10">
      <c r="A3998" s="164">
        <v>31135</v>
      </c>
      <c r="B3998" s="154">
        <v>1.8959299999999999</v>
      </c>
      <c r="C3998" s="154">
        <v>3.2229999999999999</v>
      </c>
      <c r="D3998" s="154">
        <v>2.589</v>
      </c>
      <c r="E3998" s="154">
        <v>1.8925000000000001</v>
      </c>
      <c r="F3998" s="154" t="s">
        <v>472</v>
      </c>
      <c r="G3998" s="154">
        <v>1.0306</v>
      </c>
      <c r="H3998" s="154" t="s">
        <v>472</v>
      </c>
      <c r="I3998" s="154">
        <v>2.5946600000000002</v>
      </c>
      <c r="J3998" s="154"/>
    </row>
    <row r="3999" spans="1:10">
      <c r="A3999" s="164">
        <v>31138</v>
      </c>
      <c r="B3999" s="154">
        <v>1.88748</v>
      </c>
      <c r="C3999" s="154">
        <v>3.2355</v>
      </c>
      <c r="D3999" s="154">
        <v>2.6065</v>
      </c>
      <c r="E3999" s="154">
        <v>1.9104999999999999</v>
      </c>
      <c r="F3999" s="154" t="s">
        <v>472</v>
      </c>
      <c r="G3999" s="154">
        <v>1.0374000000000001</v>
      </c>
      <c r="H3999" s="154" t="s">
        <v>472</v>
      </c>
      <c r="I3999" s="154">
        <v>2.5925400000000001</v>
      </c>
      <c r="J3999" s="154"/>
    </row>
    <row r="4000" spans="1:10">
      <c r="A4000" s="164">
        <v>31139</v>
      </c>
      <c r="B4000" s="154">
        <v>1.89093</v>
      </c>
      <c r="C4000" s="154">
        <v>3.226</v>
      </c>
      <c r="D4000" s="154">
        <v>2.67</v>
      </c>
      <c r="E4000" s="154">
        <v>1.9424999999999999</v>
      </c>
      <c r="F4000" s="154" t="s">
        <v>472</v>
      </c>
      <c r="G4000" s="154">
        <v>1.0516000000000001</v>
      </c>
      <c r="H4000" s="154" t="s">
        <v>472</v>
      </c>
      <c r="I4000" s="154">
        <v>2.6133899999999999</v>
      </c>
      <c r="J4000" s="154"/>
    </row>
    <row r="4001" spans="1:10">
      <c r="A4001" s="164">
        <v>31140</v>
      </c>
      <c r="B4001" s="154">
        <v>1.89385</v>
      </c>
      <c r="C4001" s="154">
        <v>3.2309999999999999</v>
      </c>
      <c r="D4001" s="154">
        <v>2.6345000000000001</v>
      </c>
      <c r="E4001" s="154">
        <v>1.9215</v>
      </c>
      <c r="F4001" s="154" t="s">
        <v>472</v>
      </c>
      <c r="G4001" s="154">
        <v>1.0405</v>
      </c>
      <c r="H4001" s="154" t="s">
        <v>472</v>
      </c>
      <c r="I4001" s="154">
        <v>2.5968499999999999</v>
      </c>
      <c r="J4001" s="154"/>
    </row>
    <row r="4002" spans="1:10">
      <c r="A4002" s="164">
        <v>31141</v>
      </c>
      <c r="B4002" s="154">
        <v>1.89411</v>
      </c>
      <c r="C4002" s="154">
        <v>3.2225000000000001</v>
      </c>
      <c r="D4002" s="154">
        <v>2.673</v>
      </c>
      <c r="E4002" s="154">
        <v>1.944</v>
      </c>
      <c r="F4002" s="154" t="s">
        <v>472</v>
      </c>
      <c r="G4002" s="154">
        <v>1.0519000000000001</v>
      </c>
      <c r="H4002" s="154" t="s">
        <v>472</v>
      </c>
      <c r="I4002" s="154">
        <v>2.6246900000000002</v>
      </c>
      <c r="J4002" s="154"/>
    </row>
    <row r="4003" spans="1:10">
      <c r="A4003" s="164">
        <v>31142</v>
      </c>
      <c r="B4003" s="154" t="s">
        <v>472</v>
      </c>
      <c r="C4003" s="154" t="s">
        <v>472</v>
      </c>
      <c r="D4003" s="154" t="s">
        <v>472</v>
      </c>
      <c r="E4003" s="154" t="s">
        <v>472</v>
      </c>
      <c r="F4003" s="154" t="s">
        <v>472</v>
      </c>
      <c r="G4003" s="154" t="s">
        <v>472</v>
      </c>
      <c r="H4003" s="154" t="s">
        <v>472</v>
      </c>
      <c r="I4003" s="154" t="s">
        <v>472</v>
      </c>
      <c r="J4003" s="154"/>
    </row>
    <row r="4004" spans="1:10">
      <c r="A4004" s="164">
        <v>31145</v>
      </c>
      <c r="B4004" s="154" t="s">
        <v>472</v>
      </c>
      <c r="C4004" s="154" t="s">
        <v>472</v>
      </c>
      <c r="D4004" s="154" t="s">
        <v>472</v>
      </c>
      <c r="E4004" s="154" t="s">
        <v>472</v>
      </c>
      <c r="F4004" s="154" t="s">
        <v>472</v>
      </c>
      <c r="G4004" s="154" t="s">
        <v>472</v>
      </c>
      <c r="H4004" s="154" t="s">
        <v>472</v>
      </c>
      <c r="I4004" s="154" t="s">
        <v>472</v>
      </c>
      <c r="J4004" s="154"/>
    </row>
    <row r="4005" spans="1:10">
      <c r="A4005" s="164">
        <v>31146</v>
      </c>
      <c r="B4005" s="154">
        <v>1.8865099999999999</v>
      </c>
      <c r="C4005" s="154">
        <v>3.2155</v>
      </c>
      <c r="D4005" s="154">
        <v>2.6524999999999999</v>
      </c>
      <c r="E4005" s="154">
        <v>1.9344999999999999</v>
      </c>
      <c r="F4005" s="154" t="s">
        <v>472</v>
      </c>
      <c r="G4005" s="154">
        <v>1.0422</v>
      </c>
      <c r="H4005" s="154" t="s">
        <v>472</v>
      </c>
      <c r="I4005" s="154">
        <v>2.6137299999999999</v>
      </c>
      <c r="J4005" s="154"/>
    </row>
    <row r="4006" spans="1:10">
      <c r="A4006" s="164">
        <v>31147</v>
      </c>
      <c r="B4006" s="154">
        <v>1.89093</v>
      </c>
      <c r="C4006" s="154">
        <v>3.2130000000000001</v>
      </c>
      <c r="D4006" s="154">
        <v>2.6589999999999998</v>
      </c>
      <c r="E4006" s="154">
        <v>1.9344999999999999</v>
      </c>
      <c r="F4006" s="154" t="s">
        <v>472</v>
      </c>
      <c r="G4006" s="154">
        <v>1.044</v>
      </c>
      <c r="H4006" s="154" t="s">
        <v>472</v>
      </c>
      <c r="I4006" s="154">
        <v>2.6148699999999998</v>
      </c>
      <c r="J4006" s="154"/>
    </row>
    <row r="4007" spans="1:10">
      <c r="A4007" s="164">
        <v>31148</v>
      </c>
      <c r="B4007" s="154">
        <v>1.8857200000000001</v>
      </c>
      <c r="C4007" s="154">
        <v>3.2229999999999999</v>
      </c>
      <c r="D4007" s="154">
        <v>2.6179999999999999</v>
      </c>
      <c r="E4007" s="154">
        <v>1.909</v>
      </c>
      <c r="F4007" s="154" t="s">
        <v>472</v>
      </c>
      <c r="G4007" s="154">
        <v>1.0335000000000001</v>
      </c>
      <c r="H4007" s="154" t="s">
        <v>472</v>
      </c>
      <c r="I4007" s="154">
        <v>2.5888100000000001</v>
      </c>
      <c r="J4007" s="154"/>
    </row>
    <row r="4008" spans="1:10">
      <c r="A4008" s="164">
        <v>31149</v>
      </c>
      <c r="B4008" s="154">
        <v>1.8778700000000002</v>
      </c>
      <c r="C4008" s="154">
        <v>3.2204999999999999</v>
      </c>
      <c r="D4008" s="154">
        <v>2.5609999999999999</v>
      </c>
      <c r="E4008" s="154">
        <v>1.8765000000000001</v>
      </c>
      <c r="F4008" s="154" t="s">
        <v>472</v>
      </c>
      <c r="G4008" s="154">
        <v>1.0206</v>
      </c>
      <c r="H4008" s="154" t="s">
        <v>472</v>
      </c>
      <c r="I4008" s="154">
        <v>2.5598399999999999</v>
      </c>
      <c r="J4008" s="154"/>
    </row>
    <row r="4009" spans="1:10">
      <c r="A4009" s="164">
        <v>31152</v>
      </c>
      <c r="B4009" s="154">
        <v>1.86466</v>
      </c>
      <c r="C4009" s="154">
        <v>3.2160000000000002</v>
      </c>
      <c r="D4009" s="154">
        <v>2.5629999999999997</v>
      </c>
      <c r="E4009" s="154">
        <v>1.88</v>
      </c>
      <c r="F4009" s="154" t="s">
        <v>472</v>
      </c>
      <c r="G4009" s="154">
        <v>1.0187999999999999</v>
      </c>
      <c r="H4009" s="154" t="s">
        <v>472</v>
      </c>
      <c r="I4009" s="154" t="s">
        <v>472</v>
      </c>
      <c r="J4009" s="154"/>
    </row>
    <row r="4010" spans="1:10">
      <c r="A4010" s="164">
        <v>31153</v>
      </c>
      <c r="B4010" s="154">
        <v>1.8592499999999998</v>
      </c>
      <c r="C4010" s="154">
        <v>3.2124999999999999</v>
      </c>
      <c r="D4010" s="154">
        <v>2.5009999999999999</v>
      </c>
      <c r="E4010" s="154">
        <v>1.839</v>
      </c>
      <c r="F4010" s="154" t="s">
        <v>472</v>
      </c>
      <c r="G4010" s="154">
        <v>1.004</v>
      </c>
      <c r="H4010" s="154" t="s">
        <v>472</v>
      </c>
      <c r="I4010" s="154">
        <v>2.5037500000000001</v>
      </c>
      <c r="J4010" s="154"/>
    </row>
    <row r="4011" spans="1:10">
      <c r="A4011" s="164">
        <v>31154</v>
      </c>
      <c r="B4011" s="154">
        <v>1.8656899999999998</v>
      </c>
      <c r="C4011" s="154">
        <v>3.2229999999999999</v>
      </c>
      <c r="D4011" s="154">
        <v>2.5019999999999998</v>
      </c>
      <c r="E4011" s="154">
        <v>1.8454999999999999</v>
      </c>
      <c r="F4011" s="154" t="s">
        <v>472</v>
      </c>
      <c r="G4011" s="154">
        <v>1.006</v>
      </c>
      <c r="H4011" s="154" t="s">
        <v>472</v>
      </c>
      <c r="I4011" s="154">
        <v>2.51539</v>
      </c>
      <c r="J4011" s="154"/>
    </row>
    <row r="4012" spans="1:10">
      <c r="A4012" s="164">
        <v>31155</v>
      </c>
      <c r="B4012" s="154">
        <v>1.87043</v>
      </c>
      <c r="C4012" s="154">
        <v>3.2294999999999998</v>
      </c>
      <c r="D4012" s="154">
        <v>2.552</v>
      </c>
      <c r="E4012" s="154">
        <v>1.8780000000000001</v>
      </c>
      <c r="F4012" s="154" t="s">
        <v>472</v>
      </c>
      <c r="G4012" s="154">
        <v>1.0187999999999999</v>
      </c>
      <c r="H4012" s="154" t="s">
        <v>472</v>
      </c>
      <c r="I4012" s="154">
        <v>2.5374600000000003</v>
      </c>
      <c r="J4012" s="154"/>
    </row>
    <row r="4013" spans="1:10">
      <c r="A4013" s="164">
        <v>31156</v>
      </c>
      <c r="B4013" s="154">
        <v>1.86016</v>
      </c>
      <c r="C4013" s="154">
        <v>3.1974999999999998</v>
      </c>
      <c r="D4013" s="154">
        <v>2.4750000000000001</v>
      </c>
      <c r="E4013" s="154">
        <v>1.831</v>
      </c>
      <c r="F4013" s="154" t="s">
        <v>472</v>
      </c>
      <c r="G4013" s="154">
        <v>1.0008999999999999</v>
      </c>
      <c r="H4013" s="154" t="s">
        <v>472</v>
      </c>
      <c r="I4013" s="154">
        <v>2.4916200000000002</v>
      </c>
      <c r="J4013" s="154"/>
    </row>
    <row r="4014" spans="1:10">
      <c r="A4014" s="164">
        <v>31159</v>
      </c>
      <c r="B4014" s="154">
        <v>1.8601000000000001</v>
      </c>
      <c r="C4014" s="154">
        <v>3.1970000000000001</v>
      </c>
      <c r="D4014" s="154">
        <v>2.4820000000000002</v>
      </c>
      <c r="E4014" s="154">
        <v>1.8414999999999999</v>
      </c>
      <c r="F4014" s="154" t="s">
        <v>472</v>
      </c>
      <c r="G4014" s="154">
        <v>1.0003</v>
      </c>
      <c r="H4014" s="154" t="s">
        <v>472</v>
      </c>
      <c r="I4014" s="154">
        <v>2.4908999999999999</v>
      </c>
      <c r="J4014" s="154"/>
    </row>
    <row r="4015" spans="1:10">
      <c r="A4015" s="164">
        <v>31160</v>
      </c>
      <c r="B4015" s="154">
        <v>1.8469600000000002</v>
      </c>
      <c r="C4015" s="154">
        <v>3.1960000000000002</v>
      </c>
      <c r="D4015" s="154">
        <v>2.5060000000000002</v>
      </c>
      <c r="E4015" s="154">
        <v>1.8485</v>
      </c>
      <c r="F4015" s="154" t="s">
        <v>472</v>
      </c>
      <c r="G4015" s="154">
        <v>1.0093000000000001</v>
      </c>
      <c r="H4015" s="154" t="s">
        <v>472</v>
      </c>
      <c r="I4015" s="154">
        <v>2.5091799999999997</v>
      </c>
      <c r="J4015" s="154"/>
    </row>
    <row r="4016" spans="1:10">
      <c r="A4016" s="164">
        <v>31161</v>
      </c>
      <c r="B4016" s="154">
        <v>1.863</v>
      </c>
      <c r="C4016" s="154">
        <v>3.2189999999999999</v>
      </c>
      <c r="D4016" s="154">
        <v>2.5714999999999999</v>
      </c>
      <c r="E4016" s="154">
        <v>1.887</v>
      </c>
      <c r="F4016" s="154" t="s">
        <v>472</v>
      </c>
      <c r="G4016" s="154">
        <v>1.0285</v>
      </c>
      <c r="H4016" s="154" t="s">
        <v>472</v>
      </c>
      <c r="I4016" s="154">
        <v>2.5712199999999998</v>
      </c>
      <c r="J4016" s="154"/>
    </row>
    <row r="4017" spans="1:10">
      <c r="A4017" s="164">
        <v>31162</v>
      </c>
      <c r="B4017" s="154">
        <v>1.85907</v>
      </c>
      <c r="C4017" s="154">
        <v>3.1709999999999998</v>
      </c>
      <c r="D4017" s="154">
        <v>2.5910000000000002</v>
      </c>
      <c r="E4017" s="154">
        <v>1.8955</v>
      </c>
      <c r="F4017" s="154" t="s">
        <v>472</v>
      </c>
      <c r="G4017" s="154">
        <v>1.0315000000000001</v>
      </c>
      <c r="H4017" s="154" t="s">
        <v>472</v>
      </c>
      <c r="I4017" s="154">
        <v>2.5649199999999999</v>
      </c>
      <c r="J4017" s="154"/>
    </row>
    <row r="4018" spans="1:10">
      <c r="A4018" s="164">
        <v>31163</v>
      </c>
      <c r="B4018" s="154">
        <v>1.8649</v>
      </c>
      <c r="C4018" s="154">
        <v>3.1720000000000002</v>
      </c>
      <c r="D4018" s="154">
        <v>2.637</v>
      </c>
      <c r="E4018" s="154">
        <v>1.927</v>
      </c>
      <c r="F4018" s="154" t="s">
        <v>472</v>
      </c>
      <c r="G4018" s="154">
        <v>1.0428999999999999</v>
      </c>
      <c r="H4018" s="154" t="s">
        <v>472</v>
      </c>
      <c r="I4018" s="154">
        <v>2.5861100000000001</v>
      </c>
      <c r="J4018" s="154"/>
    </row>
    <row r="4019" spans="1:10">
      <c r="A4019" s="164">
        <v>31166</v>
      </c>
      <c r="B4019" s="154">
        <v>1.8771200000000001</v>
      </c>
      <c r="C4019" s="154">
        <v>3.2025000000000001</v>
      </c>
      <c r="D4019" s="154">
        <v>2.6230000000000002</v>
      </c>
      <c r="E4019" s="154">
        <v>1.9184999999999999</v>
      </c>
      <c r="F4019" s="154" t="s">
        <v>472</v>
      </c>
      <c r="G4019" s="154">
        <v>1.0385</v>
      </c>
      <c r="H4019" s="154" t="s">
        <v>472</v>
      </c>
      <c r="I4019" s="154">
        <v>2.5812400000000002</v>
      </c>
      <c r="J4019" s="154"/>
    </row>
    <row r="4020" spans="1:10">
      <c r="A4020" s="164">
        <v>31167</v>
      </c>
      <c r="B4020" s="154">
        <v>1.87117</v>
      </c>
      <c r="C4020" s="154">
        <v>3.2054999999999998</v>
      </c>
      <c r="D4020" s="154">
        <v>2.58</v>
      </c>
      <c r="E4020" s="154">
        <v>1.889</v>
      </c>
      <c r="F4020" s="154" t="s">
        <v>472</v>
      </c>
      <c r="G4020" s="154">
        <v>1.0248999999999999</v>
      </c>
      <c r="H4020" s="154" t="s">
        <v>472</v>
      </c>
      <c r="I4020" s="154">
        <v>2.5626799999999998</v>
      </c>
      <c r="J4020" s="154"/>
    </row>
    <row r="4021" spans="1:10">
      <c r="A4021" s="164">
        <v>31168</v>
      </c>
      <c r="B4021" s="154" t="s">
        <v>472</v>
      </c>
      <c r="C4021" s="154" t="s">
        <v>472</v>
      </c>
      <c r="D4021" s="154" t="s">
        <v>472</v>
      </c>
      <c r="E4021" s="154" t="s">
        <v>472</v>
      </c>
      <c r="F4021" s="154" t="s">
        <v>472</v>
      </c>
      <c r="G4021" s="154" t="s">
        <v>472</v>
      </c>
      <c r="H4021" s="154" t="s">
        <v>472</v>
      </c>
      <c r="I4021" s="154" t="s">
        <v>472</v>
      </c>
      <c r="J4021" s="154"/>
    </row>
    <row r="4022" spans="1:10">
      <c r="A4022" s="164">
        <v>31169</v>
      </c>
      <c r="B4022" s="154">
        <v>1.87663</v>
      </c>
      <c r="C4022" s="154">
        <v>3.22</v>
      </c>
      <c r="D4022" s="154">
        <v>2.6345000000000001</v>
      </c>
      <c r="E4022" s="154">
        <v>1.925</v>
      </c>
      <c r="F4022" s="154" t="s">
        <v>472</v>
      </c>
      <c r="G4022" s="154">
        <v>1.0435000000000001</v>
      </c>
      <c r="H4022" s="154" t="s">
        <v>472</v>
      </c>
      <c r="I4022" s="154">
        <v>2.6040700000000001</v>
      </c>
      <c r="J4022" s="154"/>
    </row>
    <row r="4023" spans="1:10">
      <c r="A4023" s="164">
        <v>31170</v>
      </c>
      <c r="B4023" s="154">
        <v>1.88412</v>
      </c>
      <c r="C4023" s="154">
        <v>3.2439999999999998</v>
      </c>
      <c r="D4023" s="154">
        <v>2.6715</v>
      </c>
      <c r="E4023" s="154">
        <v>1.9409999999999998</v>
      </c>
      <c r="F4023" s="154" t="s">
        <v>472</v>
      </c>
      <c r="G4023" s="154">
        <v>1.0545</v>
      </c>
      <c r="H4023" s="154" t="s">
        <v>472</v>
      </c>
      <c r="I4023" s="154">
        <v>2.63184</v>
      </c>
      <c r="J4023" s="154"/>
    </row>
    <row r="4024" spans="1:10">
      <c r="A4024" s="164">
        <v>31173</v>
      </c>
      <c r="B4024" s="154">
        <v>1.8858999999999999</v>
      </c>
      <c r="C4024" s="154">
        <v>3.2345000000000002</v>
      </c>
      <c r="D4024" s="154">
        <v>2.7320000000000002</v>
      </c>
      <c r="E4024" s="154">
        <v>1.9685000000000001</v>
      </c>
      <c r="F4024" s="154" t="s">
        <v>472</v>
      </c>
      <c r="G4024" s="154">
        <v>1.0701000000000001</v>
      </c>
      <c r="H4024" s="154" t="s">
        <v>472</v>
      </c>
      <c r="I4024" s="154">
        <v>2.6693500000000001</v>
      </c>
      <c r="J4024" s="154"/>
    </row>
    <row r="4025" spans="1:10">
      <c r="A4025" s="164">
        <v>31174</v>
      </c>
      <c r="B4025" s="154">
        <v>1.8859300000000001</v>
      </c>
      <c r="C4025" s="154">
        <v>3.2124999999999999</v>
      </c>
      <c r="D4025" s="154">
        <v>2.6974999999999998</v>
      </c>
      <c r="E4025" s="154">
        <v>1.9495</v>
      </c>
      <c r="F4025" s="154" t="s">
        <v>472</v>
      </c>
      <c r="G4025" s="154">
        <v>1.0638000000000001</v>
      </c>
      <c r="H4025" s="154" t="s">
        <v>472</v>
      </c>
      <c r="I4025" s="154">
        <v>2.6352899999999999</v>
      </c>
      <c r="J4025" s="154"/>
    </row>
    <row r="4026" spans="1:10">
      <c r="A4026" s="164">
        <v>31175</v>
      </c>
      <c r="B4026" s="154">
        <v>1.8831799999999999</v>
      </c>
      <c r="C4026" s="154">
        <v>3.2450000000000001</v>
      </c>
      <c r="D4026" s="154">
        <v>2.6920000000000002</v>
      </c>
      <c r="E4026" s="154">
        <v>1.9475</v>
      </c>
      <c r="F4026" s="154" t="s">
        <v>472</v>
      </c>
      <c r="G4026" s="154">
        <v>1.0625</v>
      </c>
      <c r="H4026" s="154" t="s">
        <v>472</v>
      </c>
      <c r="I4026" s="154">
        <v>2.6252200000000001</v>
      </c>
      <c r="J4026" s="154"/>
    </row>
    <row r="4027" spans="1:10">
      <c r="A4027" s="164">
        <v>31176</v>
      </c>
      <c r="B4027" s="154">
        <v>1.88106</v>
      </c>
      <c r="C4027" s="154">
        <v>3.2315</v>
      </c>
      <c r="D4027" s="154">
        <v>2.6470000000000002</v>
      </c>
      <c r="E4027" s="154">
        <v>1.917</v>
      </c>
      <c r="F4027" s="154" t="s">
        <v>472</v>
      </c>
      <c r="G4027" s="154">
        <v>1.0496000000000001</v>
      </c>
      <c r="H4027" s="154" t="s">
        <v>472</v>
      </c>
      <c r="I4027" s="154">
        <v>2.59999</v>
      </c>
      <c r="J4027" s="154"/>
    </row>
    <row r="4028" spans="1:10">
      <c r="A4028" s="164">
        <v>31177</v>
      </c>
      <c r="B4028" s="154">
        <v>1.88802</v>
      </c>
      <c r="C4028" s="154">
        <v>3.238</v>
      </c>
      <c r="D4028" s="154">
        <v>2.6295000000000002</v>
      </c>
      <c r="E4028" s="154">
        <v>1.905</v>
      </c>
      <c r="F4028" s="154" t="s">
        <v>472</v>
      </c>
      <c r="G4028" s="154">
        <v>1.0422</v>
      </c>
      <c r="H4028" s="154" t="s">
        <v>472</v>
      </c>
      <c r="I4028" s="154">
        <v>2.5998700000000001</v>
      </c>
      <c r="J4028" s="154"/>
    </row>
    <row r="4029" spans="1:10">
      <c r="A4029" s="164">
        <v>31180</v>
      </c>
      <c r="B4029" s="154">
        <v>1.88408</v>
      </c>
      <c r="C4029" s="154">
        <v>3.2385000000000002</v>
      </c>
      <c r="D4029" s="154">
        <v>2.613</v>
      </c>
      <c r="E4029" s="154">
        <v>1.897</v>
      </c>
      <c r="F4029" s="154" t="s">
        <v>472</v>
      </c>
      <c r="G4029" s="154">
        <v>1.0379</v>
      </c>
      <c r="H4029" s="154" t="s">
        <v>472</v>
      </c>
      <c r="I4029" s="154">
        <v>2.5785800000000001</v>
      </c>
      <c r="J4029" s="154"/>
    </row>
    <row r="4030" spans="1:10">
      <c r="A4030" s="164">
        <v>31181</v>
      </c>
      <c r="B4030" s="154">
        <v>1.8886500000000002</v>
      </c>
      <c r="C4030" s="154">
        <v>3.2629999999999999</v>
      </c>
      <c r="D4030" s="154">
        <v>2.58</v>
      </c>
      <c r="E4030" s="154">
        <v>1.8780000000000001</v>
      </c>
      <c r="F4030" s="154" t="s">
        <v>472</v>
      </c>
      <c r="G4030" s="154">
        <v>1.0289999999999999</v>
      </c>
      <c r="H4030" s="154" t="s">
        <v>472</v>
      </c>
      <c r="I4030" s="154">
        <v>2.5661899999999997</v>
      </c>
      <c r="J4030" s="154"/>
    </row>
    <row r="4031" spans="1:10">
      <c r="A4031" s="164">
        <v>31182</v>
      </c>
      <c r="B4031" s="154">
        <v>1.87887</v>
      </c>
      <c r="C4031" s="154">
        <v>3.2679999999999998</v>
      </c>
      <c r="D4031" s="154">
        <v>2.5789999999999997</v>
      </c>
      <c r="E4031" s="154">
        <v>1.877</v>
      </c>
      <c r="F4031" s="154" t="s">
        <v>472</v>
      </c>
      <c r="G4031" s="154">
        <v>1.0305</v>
      </c>
      <c r="H4031" s="154" t="s">
        <v>472</v>
      </c>
      <c r="I4031" s="154">
        <v>2.57986</v>
      </c>
      <c r="J4031" s="154"/>
    </row>
    <row r="4032" spans="1:10">
      <c r="A4032" s="164">
        <v>31183</v>
      </c>
      <c r="B4032" s="154" t="s">
        <v>472</v>
      </c>
      <c r="C4032" s="154" t="s">
        <v>472</v>
      </c>
      <c r="D4032" s="154" t="s">
        <v>472</v>
      </c>
      <c r="E4032" s="154" t="s">
        <v>472</v>
      </c>
      <c r="F4032" s="154" t="s">
        <v>472</v>
      </c>
      <c r="G4032" s="154" t="s">
        <v>472</v>
      </c>
      <c r="H4032" s="154" t="s">
        <v>472</v>
      </c>
      <c r="I4032" s="154" t="s">
        <v>472</v>
      </c>
      <c r="J4032" s="154"/>
    </row>
    <row r="4033" spans="1:10">
      <c r="A4033" s="164">
        <v>31184</v>
      </c>
      <c r="B4033" s="154">
        <v>1.88612</v>
      </c>
      <c r="C4033" s="154">
        <v>3.2665000000000002</v>
      </c>
      <c r="D4033" s="154">
        <v>2.6059999999999999</v>
      </c>
      <c r="E4033" s="154">
        <v>1.8944999999999999</v>
      </c>
      <c r="F4033" s="154" t="s">
        <v>472</v>
      </c>
      <c r="G4033" s="154">
        <v>1.0351999999999999</v>
      </c>
      <c r="H4033" s="154" t="s">
        <v>472</v>
      </c>
      <c r="I4033" s="154">
        <v>2.5728200000000001</v>
      </c>
      <c r="J4033" s="154"/>
    </row>
    <row r="4034" spans="1:10">
      <c r="A4034" s="164">
        <v>31187</v>
      </c>
      <c r="B4034" s="154">
        <v>1.8871199999999999</v>
      </c>
      <c r="C4034" s="154">
        <v>3.2705000000000002</v>
      </c>
      <c r="D4034" s="154">
        <v>2.5470000000000002</v>
      </c>
      <c r="E4034" s="154">
        <v>1.8614999999999999</v>
      </c>
      <c r="F4034" s="154" t="s">
        <v>472</v>
      </c>
      <c r="G4034" s="154">
        <v>1.0203</v>
      </c>
      <c r="H4034" s="154" t="s">
        <v>472</v>
      </c>
      <c r="I4034" s="154">
        <v>2.5504799999999999</v>
      </c>
      <c r="J4034" s="154"/>
    </row>
    <row r="4035" spans="1:10">
      <c r="A4035" s="164">
        <v>31188</v>
      </c>
      <c r="B4035" s="154">
        <v>1.89002</v>
      </c>
      <c r="C4035" s="154">
        <v>3.2839999999999998</v>
      </c>
      <c r="D4035" s="154">
        <v>2.57</v>
      </c>
      <c r="E4035" s="154">
        <v>1.8780000000000001</v>
      </c>
      <c r="F4035" s="154" t="s">
        <v>472</v>
      </c>
      <c r="G4035" s="154">
        <v>1.0283</v>
      </c>
      <c r="H4035" s="154" t="s">
        <v>472</v>
      </c>
      <c r="I4035" s="154">
        <v>2.5631300000000001</v>
      </c>
      <c r="J4035" s="154"/>
    </row>
    <row r="4036" spans="1:10">
      <c r="A4036" s="164">
        <v>31189</v>
      </c>
      <c r="B4036" s="154">
        <v>1.8849200000000002</v>
      </c>
      <c r="C4036" s="154">
        <v>3.2765</v>
      </c>
      <c r="D4036" s="154">
        <v>2.58</v>
      </c>
      <c r="E4036" s="154">
        <v>1.883</v>
      </c>
      <c r="F4036" s="154" t="s">
        <v>472</v>
      </c>
      <c r="G4036" s="154">
        <v>1.03</v>
      </c>
      <c r="H4036" s="154" t="s">
        <v>472</v>
      </c>
      <c r="I4036" s="154">
        <v>2.5678999999999998</v>
      </c>
      <c r="J4036" s="154"/>
    </row>
    <row r="4037" spans="1:10">
      <c r="A4037" s="164">
        <v>31190</v>
      </c>
      <c r="B4037" s="154">
        <v>1.8810500000000001</v>
      </c>
      <c r="C4037" s="154">
        <v>3.2650000000000001</v>
      </c>
      <c r="D4037" s="154">
        <v>2.6040000000000001</v>
      </c>
      <c r="E4037" s="154">
        <v>1.8980000000000001</v>
      </c>
      <c r="F4037" s="154" t="s">
        <v>472</v>
      </c>
      <c r="G4037" s="154">
        <v>1.034</v>
      </c>
      <c r="H4037" s="154" t="s">
        <v>472</v>
      </c>
      <c r="I4037" s="154">
        <v>2.5742599999999998</v>
      </c>
      <c r="J4037" s="154"/>
    </row>
    <row r="4038" spans="1:10">
      <c r="A4038" s="164">
        <v>31191</v>
      </c>
      <c r="B4038" s="154">
        <v>1.8849900000000002</v>
      </c>
      <c r="C4038" s="154">
        <v>3.2800000000000002</v>
      </c>
      <c r="D4038" s="154">
        <v>2.5840000000000001</v>
      </c>
      <c r="E4038" s="154">
        <v>1.885</v>
      </c>
      <c r="F4038" s="154" t="s">
        <v>472</v>
      </c>
      <c r="G4038" s="154">
        <v>1.03</v>
      </c>
      <c r="H4038" s="154" t="s">
        <v>472</v>
      </c>
      <c r="I4038" s="154">
        <v>2.5742099999999999</v>
      </c>
      <c r="J4038" s="154"/>
    </row>
    <row r="4039" spans="1:10">
      <c r="A4039" s="164">
        <v>31194</v>
      </c>
      <c r="B4039" s="154" t="s">
        <v>472</v>
      </c>
      <c r="C4039" s="154" t="s">
        <v>472</v>
      </c>
      <c r="D4039" s="154" t="s">
        <v>472</v>
      </c>
      <c r="E4039" s="154" t="s">
        <v>472</v>
      </c>
      <c r="F4039" s="154" t="s">
        <v>472</v>
      </c>
      <c r="G4039" s="154" t="s">
        <v>472</v>
      </c>
      <c r="H4039" s="154" t="s">
        <v>472</v>
      </c>
      <c r="I4039" s="154" t="s">
        <v>472</v>
      </c>
      <c r="J4039" s="154"/>
    </row>
    <row r="4040" spans="1:10">
      <c r="A4040" s="164">
        <v>31195</v>
      </c>
      <c r="B4040" s="154">
        <v>1.88374</v>
      </c>
      <c r="C4040" s="154">
        <v>3.274</v>
      </c>
      <c r="D4040" s="154">
        <v>2.6109999999999998</v>
      </c>
      <c r="E4040" s="154">
        <v>1.8965000000000001</v>
      </c>
      <c r="F4040" s="154" t="s">
        <v>472</v>
      </c>
      <c r="G4040" s="154">
        <v>1.0375000000000001</v>
      </c>
      <c r="H4040" s="154" t="s">
        <v>472</v>
      </c>
      <c r="I4040" s="154">
        <v>2.59043</v>
      </c>
      <c r="J4040" s="154"/>
    </row>
    <row r="4041" spans="1:10">
      <c r="A4041" s="164">
        <v>31196</v>
      </c>
      <c r="B4041" s="154">
        <v>1.8868100000000001</v>
      </c>
      <c r="C4041" s="154">
        <v>3.2800000000000002</v>
      </c>
      <c r="D4041" s="154">
        <v>2.613</v>
      </c>
      <c r="E4041" s="154">
        <v>1.8895</v>
      </c>
      <c r="F4041" s="154" t="s">
        <v>472</v>
      </c>
      <c r="G4041" s="154">
        <v>1.0375000000000001</v>
      </c>
      <c r="H4041" s="154" t="s">
        <v>472</v>
      </c>
      <c r="I4041" s="154">
        <v>2.5887199999999999</v>
      </c>
      <c r="J4041" s="154"/>
    </row>
    <row r="4042" spans="1:10">
      <c r="A4042" s="164">
        <v>31197</v>
      </c>
      <c r="B4042" s="154">
        <v>1.8908100000000001</v>
      </c>
      <c r="C4042" s="154">
        <v>3.3039999999999998</v>
      </c>
      <c r="D4042" s="154">
        <v>2.5910000000000002</v>
      </c>
      <c r="E4042" s="154">
        <v>1.8774999999999999</v>
      </c>
      <c r="F4042" s="154" t="s">
        <v>472</v>
      </c>
      <c r="G4042" s="154">
        <v>1.0302</v>
      </c>
      <c r="H4042" s="154" t="s">
        <v>472</v>
      </c>
      <c r="I4042" s="154">
        <v>2.5770499999999998</v>
      </c>
      <c r="J4042" s="154"/>
    </row>
    <row r="4043" spans="1:10">
      <c r="A4043" s="164">
        <v>31198</v>
      </c>
      <c r="B4043" s="154">
        <v>1.8951</v>
      </c>
      <c r="C4043" s="154">
        <v>3.319</v>
      </c>
      <c r="D4043" s="154">
        <v>2.6074999999999999</v>
      </c>
      <c r="E4043" s="154">
        <v>1.8919999999999999</v>
      </c>
      <c r="F4043" s="154" t="s">
        <v>472</v>
      </c>
      <c r="G4043" s="154">
        <v>1.0349999999999999</v>
      </c>
      <c r="H4043" s="154" t="s">
        <v>472</v>
      </c>
      <c r="I4043" s="154">
        <v>2.5886200000000001</v>
      </c>
      <c r="J4043" s="154"/>
    </row>
    <row r="4044" spans="1:10">
      <c r="A4044" s="164">
        <v>31201</v>
      </c>
      <c r="B4044" s="154">
        <v>1.89168</v>
      </c>
      <c r="C4044" s="154">
        <v>3.3090000000000002</v>
      </c>
      <c r="D4044" s="154">
        <v>2.5569999999999999</v>
      </c>
      <c r="E4044" s="154">
        <v>1.8654999999999999</v>
      </c>
      <c r="F4044" s="154" t="s">
        <v>472</v>
      </c>
      <c r="G4044" s="154">
        <v>1.0213000000000001</v>
      </c>
      <c r="H4044" s="154" t="s">
        <v>472</v>
      </c>
      <c r="I4044" s="154">
        <v>2.5565899999999999</v>
      </c>
      <c r="J4044" s="154"/>
    </row>
    <row r="4045" spans="1:10">
      <c r="A4045" s="164">
        <v>31202</v>
      </c>
      <c r="B4045" s="154">
        <v>1.8862299999999999</v>
      </c>
      <c r="C4045" s="154">
        <v>3.2955000000000001</v>
      </c>
      <c r="D4045" s="154">
        <v>2.5615000000000001</v>
      </c>
      <c r="E4045" s="154">
        <v>1.8719999999999999</v>
      </c>
      <c r="F4045" s="154" t="s">
        <v>472</v>
      </c>
      <c r="G4045" s="154">
        <v>1.0283</v>
      </c>
      <c r="H4045" s="154" t="s">
        <v>472</v>
      </c>
      <c r="I4045" s="154">
        <v>2.5581300000000002</v>
      </c>
      <c r="J4045" s="154"/>
    </row>
    <row r="4046" spans="1:10">
      <c r="A4046" s="164">
        <v>31203</v>
      </c>
      <c r="B4046" s="154">
        <v>1.8831</v>
      </c>
      <c r="C4046" s="154">
        <v>3.2650000000000001</v>
      </c>
      <c r="D4046" s="154">
        <v>2.5709999999999997</v>
      </c>
      <c r="E4046" s="154">
        <v>1.877</v>
      </c>
      <c r="F4046" s="154" t="s">
        <v>472</v>
      </c>
      <c r="G4046" s="154">
        <v>1.0319</v>
      </c>
      <c r="H4046" s="154" t="s">
        <v>472</v>
      </c>
      <c r="I4046" s="154">
        <v>2.5691600000000001</v>
      </c>
      <c r="J4046" s="154"/>
    </row>
    <row r="4047" spans="1:10">
      <c r="A4047" s="164">
        <v>31204</v>
      </c>
      <c r="B4047" s="154">
        <v>1.88429</v>
      </c>
      <c r="C4047" s="154">
        <v>3.262</v>
      </c>
      <c r="D4047" s="154">
        <v>2.5709999999999997</v>
      </c>
      <c r="E4047" s="154">
        <v>1.877</v>
      </c>
      <c r="F4047" s="154" t="s">
        <v>472</v>
      </c>
      <c r="G4047" s="154">
        <v>1.0326</v>
      </c>
      <c r="H4047" s="154" t="s">
        <v>472</v>
      </c>
      <c r="I4047" s="154">
        <v>2.5597799999999999</v>
      </c>
      <c r="J4047" s="154"/>
    </row>
    <row r="4048" spans="1:10">
      <c r="A4048" s="164">
        <v>31205</v>
      </c>
      <c r="B4048" s="154">
        <v>1.8855499999999998</v>
      </c>
      <c r="C4048" s="154">
        <v>3.27</v>
      </c>
      <c r="D4048" s="154">
        <v>2.5670000000000002</v>
      </c>
      <c r="E4048" s="154">
        <v>1.8734999999999999</v>
      </c>
      <c r="F4048" s="154" t="s">
        <v>472</v>
      </c>
      <c r="G4048" s="154">
        <v>1.0325</v>
      </c>
      <c r="H4048" s="154" t="s">
        <v>472</v>
      </c>
      <c r="I4048" s="154">
        <v>2.56473</v>
      </c>
      <c r="J4048" s="154"/>
    </row>
    <row r="4049" spans="1:10">
      <c r="A4049" s="164">
        <v>31208</v>
      </c>
      <c r="B4049" s="154">
        <v>1.8894199999999999</v>
      </c>
      <c r="C4049" s="154">
        <v>3.2915000000000001</v>
      </c>
      <c r="D4049" s="154">
        <v>2.6080000000000001</v>
      </c>
      <c r="E4049" s="154">
        <v>1.8984999999999999</v>
      </c>
      <c r="F4049" s="154" t="s">
        <v>472</v>
      </c>
      <c r="G4049" s="154">
        <v>1.0402</v>
      </c>
      <c r="H4049" s="154" t="s">
        <v>472</v>
      </c>
      <c r="I4049" s="154">
        <v>2.58758</v>
      </c>
      <c r="J4049" s="154"/>
    </row>
    <row r="4050" spans="1:10">
      <c r="A4050" s="164">
        <v>31209</v>
      </c>
      <c r="B4050" s="154">
        <v>1.8879299999999999</v>
      </c>
      <c r="C4050" s="154">
        <v>3.286</v>
      </c>
      <c r="D4050" s="154">
        <v>2.6040000000000001</v>
      </c>
      <c r="E4050" s="154">
        <v>1.897</v>
      </c>
      <c r="F4050" s="154" t="s">
        <v>472</v>
      </c>
      <c r="G4050" s="154">
        <v>1.0415000000000001</v>
      </c>
      <c r="H4050" s="154" t="s">
        <v>472</v>
      </c>
      <c r="I4050" s="154">
        <v>2.5822699999999998</v>
      </c>
      <c r="J4050" s="154"/>
    </row>
    <row r="4051" spans="1:10">
      <c r="A4051" s="164">
        <v>31210</v>
      </c>
      <c r="B4051" s="154">
        <v>1.88893</v>
      </c>
      <c r="C4051" s="154">
        <v>3.2755000000000001</v>
      </c>
      <c r="D4051" s="154">
        <v>2.5920000000000001</v>
      </c>
      <c r="E4051" s="154">
        <v>1.895</v>
      </c>
      <c r="F4051" s="154" t="s">
        <v>472</v>
      </c>
      <c r="G4051" s="154">
        <v>1.038</v>
      </c>
      <c r="H4051" s="154" t="s">
        <v>472</v>
      </c>
      <c r="I4051" s="154">
        <v>2.5783199999999997</v>
      </c>
      <c r="J4051" s="154"/>
    </row>
    <row r="4052" spans="1:10">
      <c r="A4052" s="164">
        <v>31211</v>
      </c>
      <c r="B4052" s="154">
        <v>1.8906499999999999</v>
      </c>
      <c r="C4052" s="154">
        <v>3.2894999999999999</v>
      </c>
      <c r="D4052" s="154">
        <v>2.6065</v>
      </c>
      <c r="E4052" s="154">
        <v>1.9015</v>
      </c>
      <c r="F4052" s="154" t="s">
        <v>472</v>
      </c>
      <c r="G4052" s="154">
        <v>1.0431999999999999</v>
      </c>
      <c r="H4052" s="154" t="s">
        <v>472</v>
      </c>
      <c r="I4052" s="154">
        <v>2.5908099999999998</v>
      </c>
      <c r="J4052" s="154"/>
    </row>
    <row r="4053" spans="1:10">
      <c r="A4053" s="164">
        <v>31212</v>
      </c>
      <c r="B4053" s="154">
        <v>1.88693</v>
      </c>
      <c r="C4053" s="154">
        <v>3.2984999999999998</v>
      </c>
      <c r="D4053" s="154">
        <v>2.6029999999999998</v>
      </c>
      <c r="E4053" s="154">
        <v>1.8980000000000001</v>
      </c>
      <c r="F4053" s="154" t="s">
        <v>472</v>
      </c>
      <c r="G4053" s="154">
        <v>1.044</v>
      </c>
      <c r="H4053" s="154" t="s">
        <v>472</v>
      </c>
      <c r="I4053" s="154">
        <v>2.5665300000000002</v>
      </c>
      <c r="J4053" s="154"/>
    </row>
    <row r="4054" spans="1:10">
      <c r="A4054" s="164">
        <v>31215</v>
      </c>
      <c r="B4054" s="154">
        <v>1.88717</v>
      </c>
      <c r="C4054" s="154">
        <v>3.2845</v>
      </c>
      <c r="D4054" s="154">
        <v>2.5785</v>
      </c>
      <c r="E4054" s="154">
        <v>1.8845000000000001</v>
      </c>
      <c r="F4054" s="154" t="s">
        <v>472</v>
      </c>
      <c r="G4054" s="154">
        <v>1.036</v>
      </c>
      <c r="H4054" s="154" t="s">
        <v>472</v>
      </c>
      <c r="I4054" s="154">
        <v>2.5680399999999999</v>
      </c>
      <c r="J4054" s="154"/>
    </row>
    <row r="4055" spans="1:10">
      <c r="A4055" s="164">
        <v>31216</v>
      </c>
      <c r="B4055" s="154">
        <v>1.88581</v>
      </c>
      <c r="C4055" s="154">
        <v>3.2904999999999998</v>
      </c>
      <c r="D4055" s="154">
        <v>2.5605000000000002</v>
      </c>
      <c r="E4055" s="154">
        <v>1.869</v>
      </c>
      <c r="F4055" s="154" t="s">
        <v>472</v>
      </c>
      <c r="G4055" s="154">
        <v>1.0327999999999999</v>
      </c>
      <c r="H4055" s="154" t="s">
        <v>472</v>
      </c>
      <c r="I4055" s="154">
        <v>2.5569199999999999</v>
      </c>
      <c r="J4055" s="154"/>
    </row>
    <row r="4056" spans="1:10">
      <c r="A4056" s="164">
        <v>31217</v>
      </c>
      <c r="B4056" s="154">
        <v>1.88185</v>
      </c>
      <c r="C4056" s="154">
        <v>3.3025000000000002</v>
      </c>
      <c r="D4056" s="154">
        <v>2.5205000000000002</v>
      </c>
      <c r="E4056" s="154">
        <v>1.8485</v>
      </c>
      <c r="F4056" s="154" t="s">
        <v>472</v>
      </c>
      <c r="G4056" s="154">
        <v>1.0212000000000001</v>
      </c>
      <c r="H4056" s="154" t="s">
        <v>472</v>
      </c>
      <c r="I4056" s="154">
        <v>2.5303100000000001</v>
      </c>
      <c r="J4056" s="154"/>
    </row>
    <row r="4057" spans="1:10">
      <c r="A4057" s="164">
        <v>31218</v>
      </c>
      <c r="B4057" s="154">
        <v>1.87618</v>
      </c>
      <c r="C4057" s="154">
        <v>3.2909999999999999</v>
      </c>
      <c r="D4057" s="154">
        <v>2.5369999999999999</v>
      </c>
      <c r="E4057" s="154">
        <v>1.8574999999999999</v>
      </c>
      <c r="F4057" s="154" t="s">
        <v>472</v>
      </c>
      <c r="G4057" s="154">
        <v>1.0251999999999999</v>
      </c>
      <c r="H4057" s="154" t="s">
        <v>472</v>
      </c>
      <c r="I4057" s="154">
        <v>2.53979</v>
      </c>
      <c r="J4057" s="154"/>
    </row>
    <row r="4058" spans="1:10">
      <c r="A4058" s="164">
        <v>31219</v>
      </c>
      <c r="B4058" s="154">
        <v>1.87721</v>
      </c>
      <c r="C4058" s="154">
        <v>3.2890000000000001</v>
      </c>
      <c r="D4058" s="154">
        <v>2.5779999999999998</v>
      </c>
      <c r="E4058" s="154">
        <v>1.887</v>
      </c>
      <c r="F4058" s="154" t="s">
        <v>472</v>
      </c>
      <c r="G4058" s="154">
        <v>1.0371999999999999</v>
      </c>
      <c r="H4058" s="154" t="s">
        <v>472</v>
      </c>
      <c r="I4058" s="154">
        <v>2.5644800000000001</v>
      </c>
      <c r="J4058" s="154"/>
    </row>
    <row r="4059" spans="1:10">
      <c r="A4059" s="164">
        <v>31222</v>
      </c>
      <c r="B4059" s="154">
        <v>1.8786499999999999</v>
      </c>
      <c r="C4059" s="154">
        <v>3.2919999999999998</v>
      </c>
      <c r="D4059" s="154">
        <v>2.57</v>
      </c>
      <c r="E4059" s="154">
        <v>1.8820000000000001</v>
      </c>
      <c r="F4059" s="154" t="s">
        <v>472</v>
      </c>
      <c r="G4059" s="154">
        <v>1.0328999999999999</v>
      </c>
      <c r="H4059" s="154" t="s">
        <v>472</v>
      </c>
      <c r="I4059" s="154">
        <v>2.55945</v>
      </c>
      <c r="J4059" s="154"/>
    </row>
    <row r="4060" spans="1:10">
      <c r="A4060" s="164">
        <v>31223</v>
      </c>
      <c r="B4060" s="154">
        <v>1.8788499999999999</v>
      </c>
      <c r="C4060" s="154">
        <v>3.294</v>
      </c>
      <c r="D4060" s="154">
        <v>2.5585</v>
      </c>
      <c r="E4060" s="154">
        <v>1.8774999999999999</v>
      </c>
      <c r="F4060" s="154" t="s">
        <v>472</v>
      </c>
      <c r="G4060" s="154">
        <v>1.0289999999999999</v>
      </c>
      <c r="H4060" s="154" t="s">
        <v>472</v>
      </c>
      <c r="I4060" s="154">
        <v>2.55321</v>
      </c>
      <c r="J4060" s="154"/>
    </row>
    <row r="4061" spans="1:10">
      <c r="A4061" s="164">
        <v>31224</v>
      </c>
      <c r="B4061" s="154">
        <v>1.8794300000000002</v>
      </c>
      <c r="C4061" s="154">
        <v>3.2965</v>
      </c>
      <c r="D4061" s="154">
        <v>2.56</v>
      </c>
      <c r="E4061" s="154">
        <v>1.8754999999999999</v>
      </c>
      <c r="F4061" s="154" t="s">
        <v>472</v>
      </c>
      <c r="G4061" s="154">
        <v>1.028</v>
      </c>
      <c r="H4061" s="154" t="s">
        <v>472</v>
      </c>
      <c r="I4061" s="154">
        <v>2.55402</v>
      </c>
      <c r="J4061" s="154"/>
    </row>
    <row r="4062" spans="1:10">
      <c r="A4062" s="164">
        <v>31225</v>
      </c>
      <c r="B4062" s="154">
        <v>1.88107</v>
      </c>
      <c r="C4062" s="154">
        <v>3.3039999999999998</v>
      </c>
      <c r="D4062" s="154">
        <v>2.5465</v>
      </c>
      <c r="E4062" s="154">
        <v>1.869</v>
      </c>
      <c r="F4062" s="154" t="s">
        <v>472</v>
      </c>
      <c r="G4062" s="154">
        <v>1.0247999999999999</v>
      </c>
      <c r="H4062" s="154" t="s">
        <v>472</v>
      </c>
      <c r="I4062" s="154">
        <v>2.55783</v>
      </c>
      <c r="J4062" s="154"/>
    </row>
    <row r="4063" spans="1:10">
      <c r="A4063" s="164">
        <v>31226</v>
      </c>
      <c r="B4063" s="154">
        <v>1.8840400000000002</v>
      </c>
      <c r="C4063" s="154">
        <v>3.3090000000000002</v>
      </c>
      <c r="D4063" s="154">
        <v>2.5529999999999999</v>
      </c>
      <c r="E4063" s="154">
        <v>1.8725000000000001</v>
      </c>
      <c r="F4063" s="154" t="s">
        <v>472</v>
      </c>
      <c r="G4063" s="154">
        <v>1.0255000000000001</v>
      </c>
      <c r="H4063" s="154" t="s">
        <v>472</v>
      </c>
      <c r="I4063" s="154">
        <v>2.5571000000000002</v>
      </c>
      <c r="J4063" s="154"/>
    </row>
    <row r="4064" spans="1:10">
      <c r="A4064" s="164">
        <v>31229</v>
      </c>
      <c r="B4064" s="154">
        <v>1.8872</v>
      </c>
      <c r="C4064" s="154">
        <v>3.3374999999999999</v>
      </c>
      <c r="D4064" s="154">
        <v>2.536</v>
      </c>
      <c r="E4064" s="154">
        <v>1.869</v>
      </c>
      <c r="F4064" s="154" t="s">
        <v>472</v>
      </c>
      <c r="G4064" s="154">
        <v>1.022</v>
      </c>
      <c r="H4064" s="154" t="s">
        <v>472</v>
      </c>
      <c r="I4064" s="154">
        <v>2.5455299999999998</v>
      </c>
      <c r="J4064" s="154"/>
    </row>
    <row r="4065" spans="1:10">
      <c r="A4065" s="164">
        <v>31230</v>
      </c>
      <c r="B4065" s="154">
        <v>1.8832499999999999</v>
      </c>
      <c r="C4065" s="154">
        <v>3.3260000000000001</v>
      </c>
      <c r="D4065" s="154">
        <v>2.5550000000000002</v>
      </c>
      <c r="E4065" s="154">
        <v>1.8805000000000001</v>
      </c>
      <c r="F4065" s="154" t="s">
        <v>472</v>
      </c>
      <c r="G4065" s="154">
        <v>1.0291999999999999</v>
      </c>
      <c r="H4065" s="154" t="s">
        <v>472</v>
      </c>
      <c r="I4065" s="154">
        <v>2.5570500000000003</v>
      </c>
      <c r="J4065" s="154"/>
    </row>
    <row r="4066" spans="1:10">
      <c r="A4066" s="164">
        <v>31231</v>
      </c>
      <c r="B4066" s="154">
        <v>1.88259</v>
      </c>
      <c r="C4066" s="154">
        <v>3.32</v>
      </c>
      <c r="D4066" s="154">
        <v>2.5427</v>
      </c>
      <c r="E4066" s="154">
        <v>1.8734999999999999</v>
      </c>
      <c r="F4066" s="154" t="s">
        <v>472</v>
      </c>
      <c r="G4066" s="154">
        <v>1.0247999999999999</v>
      </c>
      <c r="H4066" s="154" t="s">
        <v>472</v>
      </c>
      <c r="I4066" s="154">
        <v>2.5475599999999998</v>
      </c>
      <c r="J4066" s="154"/>
    </row>
    <row r="4067" spans="1:10">
      <c r="A4067" s="164">
        <v>31232</v>
      </c>
      <c r="B4067" s="154">
        <v>1.88717</v>
      </c>
      <c r="C4067" s="154">
        <v>3.3290000000000002</v>
      </c>
      <c r="D4067" s="154">
        <v>2.5369999999999999</v>
      </c>
      <c r="E4067" s="154">
        <v>1.8679999999999999</v>
      </c>
      <c r="F4067" s="154" t="s">
        <v>472</v>
      </c>
      <c r="G4067" s="154">
        <v>1.0238</v>
      </c>
      <c r="H4067" s="154" t="s">
        <v>472</v>
      </c>
      <c r="I4067" s="154">
        <v>2.5467200000000001</v>
      </c>
      <c r="J4067" s="154"/>
    </row>
    <row r="4068" spans="1:10">
      <c r="A4068" s="164">
        <v>31233</v>
      </c>
      <c r="B4068" s="154">
        <v>1.8864800000000002</v>
      </c>
      <c r="C4068" s="154">
        <v>3.3449999999999998</v>
      </c>
      <c r="D4068" s="154">
        <v>2.5425</v>
      </c>
      <c r="E4068" s="154">
        <v>1.8719999999999999</v>
      </c>
      <c r="F4068" s="154" t="s">
        <v>472</v>
      </c>
      <c r="G4068" s="154">
        <v>1.0256000000000001</v>
      </c>
      <c r="H4068" s="154" t="s">
        <v>472</v>
      </c>
      <c r="I4068" s="154">
        <v>2.5484800000000001</v>
      </c>
      <c r="J4068" s="154"/>
    </row>
    <row r="4069" spans="1:10">
      <c r="A4069" s="164">
        <v>31236</v>
      </c>
      <c r="B4069" s="154">
        <v>1.88628</v>
      </c>
      <c r="C4069" s="154">
        <v>3.3435000000000001</v>
      </c>
      <c r="D4069" s="154">
        <v>2.5183</v>
      </c>
      <c r="E4069" s="154">
        <v>1.855</v>
      </c>
      <c r="F4069" s="154" t="s">
        <v>472</v>
      </c>
      <c r="G4069" s="154">
        <v>1.0212000000000001</v>
      </c>
      <c r="H4069" s="154" t="s">
        <v>472</v>
      </c>
      <c r="I4069" s="154">
        <v>2.53396</v>
      </c>
      <c r="J4069" s="154"/>
    </row>
    <row r="4070" spans="1:10">
      <c r="A4070" s="164">
        <v>31237</v>
      </c>
      <c r="B4070" s="154">
        <v>1.88364</v>
      </c>
      <c r="C4070" s="154">
        <v>3.3605</v>
      </c>
      <c r="D4070" s="154">
        <v>2.5009999999999999</v>
      </c>
      <c r="E4070" s="154">
        <v>1.8445</v>
      </c>
      <c r="F4070" s="154" t="s">
        <v>472</v>
      </c>
      <c r="G4070" s="154">
        <v>1.0167999999999999</v>
      </c>
      <c r="H4070" s="154" t="s">
        <v>472</v>
      </c>
      <c r="I4070" s="154">
        <v>2.5205600000000001</v>
      </c>
      <c r="J4070" s="154"/>
    </row>
    <row r="4071" spans="1:10">
      <c r="A4071" s="164">
        <v>31238</v>
      </c>
      <c r="B4071" s="154">
        <v>1.8834</v>
      </c>
      <c r="C4071" s="154">
        <v>3.38</v>
      </c>
      <c r="D4071" s="154">
        <v>2.4735</v>
      </c>
      <c r="E4071" s="154">
        <v>1.8260000000000001</v>
      </c>
      <c r="F4071" s="154" t="s">
        <v>472</v>
      </c>
      <c r="G4071" s="154">
        <v>1.0131000000000001</v>
      </c>
      <c r="H4071" s="154" t="s">
        <v>472</v>
      </c>
      <c r="I4071" s="154">
        <v>2.4915400000000001</v>
      </c>
      <c r="J4071" s="154"/>
    </row>
    <row r="4072" spans="1:10">
      <c r="A4072" s="164">
        <v>31239</v>
      </c>
      <c r="B4072" s="154">
        <v>1.8821099999999999</v>
      </c>
      <c r="C4072" s="154">
        <v>3.39</v>
      </c>
      <c r="D4072" s="154">
        <v>2.4535</v>
      </c>
      <c r="E4072" s="154">
        <v>1.8120000000000001</v>
      </c>
      <c r="F4072" s="154" t="s">
        <v>472</v>
      </c>
      <c r="G4072" s="154">
        <v>1.0083</v>
      </c>
      <c r="H4072" s="154" t="s">
        <v>472</v>
      </c>
      <c r="I4072" s="154">
        <v>2.4978500000000001</v>
      </c>
      <c r="J4072" s="154"/>
    </row>
    <row r="4073" spans="1:10">
      <c r="A4073" s="164">
        <v>31240</v>
      </c>
      <c r="B4073" s="154">
        <v>1.8776999999999999</v>
      </c>
      <c r="C4073" s="154">
        <v>3.35</v>
      </c>
      <c r="D4073" s="154">
        <v>2.4249999999999998</v>
      </c>
      <c r="E4073" s="154">
        <v>1.7905</v>
      </c>
      <c r="F4073" s="154" t="s">
        <v>472</v>
      </c>
      <c r="G4073" s="154">
        <v>1.0009999999999999</v>
      </c>
      <c r="H4073" s="154" t="s">
        <v>472</v>
      </c>
      <c r="I4073" s="154">
        <v>2.4722300000000001</v>
      </c>
      <c r="J4073" s="154"/>
    </row>
    <row r="4074" spans="1:10">
      <c r="A4074" s="164">
        <v>31243</v>
      </c>
      <c r="B4074" s="154">
        <v>1.87026</v>
      </c>
      <c r="C4074" s="154">
        <v>3.3224999999999998</v>
      </c>
      <c r="D4074" s="154">
        <v>2.3965000000000001</v>
      </c>
      <c r="E4074" s="154">
        <v>1.75</v>
      </c>
      <c r="F4074" s="154" t="s">
        <v>472</v>
      </c>
      <c r="G4074" s="154">
        <v>1.0045999999999999</v>
      </c>
      <c r="H4074" s="154" t="s">
        <v>472</v>
      </c>
      <c r="I4074" s="154">
        <v>2.4563199999999998</v>
      </c>
      <c r="J4074" s="154"/>
    </row>
    <row r="4075" spans="1:10">
      <c r="A4075" s="164">
        <v>31244</v>
      </c>
      <c r="B4075" s="154">
        <v>1.8720400000000001</v>
      </c>
      <c r="C4075" s="154">
        <v>3.3285</v>
      </c>
      <c r="D4075" s="154">
        <v>2.3955000000000002</v>
      </c>
      <c r="E4075" s="154">
        <v>1.776</v>
      </c>
      <c r="F4075" s="154" t="s">
        <v>472</v>
      </c>
      <c r="G4075" s="154">
        <v>1.0071000000000001</v>
      </c>
      <c r="H4075" s="154" t="s">
        <v>472</v>
      </c>
      <c r="I4075" s="154">
        <v>2.4561000000000002</v>
      </c>
      <c r="J4075" s="154"/>
    </row>
    <row r="4076" spans="1:10">
      <c r="A4076" s="164">
        <v>31245</v>
      </c>
      <c r="B4076" s="154">
        <v>1.86388</v>
      </c>
      <c r="C4076" s="154">
        <v>3.3245</v>
      </c>
      <c r="D4076" s="154">
        <v>2.3744999999999998</v>
      </c>
      <c r="E4076" s="154">
        <v>1.7605</v>
      </c>
      <c r="F4076" s="154" t="s">
        <v>472</v>
      </c>
      <c r="G4076" s="154">
        <v>1.0021</v>
      </c>
      <c r="H4076" s="154" t="s">
        <v>472</v>
      </c>
      <c r="I4076" s="154">
        <v>2.4334199999999999</v>
      </c>
      <c r="J4076" s="154"/>
    </row>
    <row r="4077" spans="1:10">
      <c r="A4077" s="164">
        <v>31246</v>
      </c>
      <c r="B4077" s="154">
        <v>1.8569499999999999</v>
      </c>
      <c r="C4077" s="154">
        <v>3.3109999999999999</v>
      </c>
      <c r="D4077" s="154">
        <v>2.3435000000000001</v>
      </c>
      <c r="E4077" s="154">
        <v>1.7375</v>
      </c>
      <c r="F4077" s="154" t="s">
        <v>472</v>
      </c>
      <c r="G4077" s="154">
        <v>0.99129999999999996</v>
      </c>
      <c r="H4077" s="154" t="s">
        <v>472</v>
      </c>
      <c r="I4077" s="154">
        <v>2.4178600000000001</v>
      </c>
      <c r="J4077" s="154"/>
    </row>
    <row r="4078" spans="1:10">
      <c r="A4078" s="164">
        <v>31247</v>
      </c>
      <c r="B4078" s="154">
        <v>1.86134</v>
      </c>
      <c r="C4078" s="154">
        <v>3.3365</v>
      </c>
      <c r="D4078" s="154">
        <v>2.3780000000000001</v>
      </c>
      <c r="E4078" s="154">
        <v>1.7669999999999999</v>
      </c>
      <c r="F4078" s="154" t="s">
        <v>472</v>
      </c>
      <c r="G4078" s="154">
        <v>0.99829999999999997</v>
      </c>
      <c r="H4078" s="154" t="s">
        <v>472</v>
      </c>
      <c r="I4078" s="154">
        <v>2.4331100000000001</v>
      </c>
      <c r="J4078" s="154"/>
    </row>
    <row r="4079" spans="1:10">
      <c r="A4079" s="164">
        <v>31250</v>
      </c>
      <c r="B4079" s="154">
        <v>1.8432599999999999</v>
      </c>
      <c r="C4079" s="154">
        <v>3.3165</v>
      </c>
      <c r="D4079" s="154">
        <v>2.3845000000000001</v>
      </c>
      <c r="E4079" s="154">
        <v>1.7669999999999999</v>
      </c>
      <c r="F4079" s="154" t="s">
        <v>472</v>
      </c>
      <c r="G4079" s="154">
        <v>0.99270000000000003</v>
      </c>
      <c r="H4079" s="154" t="s">
        <v>472</v>
      </c>
      <c r="I4079" s="154">
        <v>2.4246300000000001</v>
      </c>
      <c r="J4079" s="154"/>
    </row>
    <row r="4080" spans="1:10">
      <c r="A4080" s="164">
        <v>31251</v>
      </c>
      <c r="B4080" s="154">
        <v>1.8532999999999999</v>
      </c>
      <c r="C4080" s="154">
        <v>3.306</v>
      </c>
      <c r="D4080" s="154">
        <v>2.3325</v>
      </c>
      <c r="E4080" s="154">
        <v>1.7335</v>
      </c>
      <c r="F4080" s="154" t="s">
        <v>472</v>
      </c>
      <c r="G4080" s="154">
        <v>0.98209999999999997</v>
      </c>
      <c r="H4080" s="154" t="s">
        <v>472</v>
      </c>
      <c r="I4080" s="154">
        <v>2.4106700000000001</v>
      </c>
      <c r="J4080" s="154"/>
    </row>
    <row r="4081" spans="1:10">
      <c r="A4081" s="164">
        <v>31252</v>
      </c>
      <c r="B4081" s="154">
        <v>1.84592</v>
      </c>
      <c r="C4081" s="154">
        <v>3.3174999999999999</v>
      </c>
      <c r="D4081" s="154">
        <v>2.3609999999999998</v>
      </c>
      <c r="E4081" s="154">
        <v>1.748</v>
      </c>
      <c r="F4081" s="154" t="s">
        <v>472</v>
      </c>
      <c r="G4081" s="154">
        <v>0.98819999999999997</v>
      </c>
      <c r="H4081" s="154" t="s">
        <v>472</v>
      </c>
      <c r="I4081" s="154">
        <v>2.4225699999999999</v>
      </c>
      <c r="J4081" s="154"/>
    </row>
    <row r="4082" spans="1:10">
      <c r="A4082" s="164">
        <v>31253</v>
      </c>
      <c r="B4082" s="154">
        <v>1.8337699999999999</v>
      </c>
      <c r="C4082" s="154">
        <v>3.2965</v>
      </c>
      <c r="D4082" s="154">
        <v>2.3365</v>
      </c>
      <c r="E4082" s="154">
        <v>1.7315</v>
      </c>
      <c r="F4082" s="154" t="s">
        <v>472</v>
      </c>
      <c r="G4082" s="154">
        <v>0.97819999999999996</v>
      </c>
      <c r="H4082" s="154" t="s">
        <v>472</v>
      </c>
      <c r="I4082" s="154">
        <v>2.4069400000000001</v>
      </c>
      <c r="J4082" s="154"/>
    </row>
    <row r="4083" spans="1:10">
      <c r="A4083" s="164">
        <v>31254</v>
      </c>
      <c r="B4083" s="154">
        <v>1.8328600000000002</v>
      </c>
      <c r="C4083" s="154">
        <v>3.302</v>
      </c>
      <c r="D4083" s="154">
        <v>2.3485</v>
      </c>
      <c r="E4083" s="154">
        <v>1.738</v>
      </c>
      <c r="F4083" s="154" t="s">
        <v>472</v>
      </c>
      <c r="G4083" s="154">
        <v>0.98050000000000004</v>
      </c>
      <c r="H4083" s="154" t="s">
        <v>472</v>
      </c>
      <c r="I4083" s="154">
        <v>2.4094899999999999</v>
      </c>
      <c r="J4083" s="154"/>
    </row>
    <row r="4084" spans="1:10">
      <c r="A4084" s="164">
        <v>31257</v>
      </c>
      <c r="B4084" s="154">
        <v>1.8239000000000001</v>
      </c>
      <c r="C4084" s="154">
        <v>3.274</v>
      </c>
      <c r="D4084" s="154">
        <v>2.2945000000000002</v>
      </c>
      <c r="E4084" s="154">
        <v>1.7010000000000001</v>
      </c>
      <c r="F4084" s="154" t="s">
        <v>472</v>
      </c>
      <c r="G4084" s="154">
        <v>0.96709999999999996</v>
      </c>
      <c r="H4084" s="154" t="s">
        <v>472</v>
      </c>
      <c r="I4084" s="154">
        <v>2.3773400000000002</v>
      </c>
      <c r="J4084" s="154"/>
    </row>
    <row r="4085" spans="1:10">
      <c r="A4085" s="164">
        <v>31258</v>
      </c>
      <c r="B4085" s="154">
        <v>1.8269500000000001</v>
      </c>
      <c r="C4085" s="154">
        <v>3.2845</v>
      </c>
      <c r="D4085" s="154">
        <v>2.306</v>
      </c>
      <c r="E4085" s="154">
        <v>1.7069999999999999</v>
      </c>
      <c r="F4085" s="154" t="s">
        <v>472</v>
      </c>
      <c r="G4085" s="154">
        <v>0.97</v>
      </c>
      <c r="H4085" s="154" t="s">
        <v>472</v>
      </c>
      <c r="I4085" s="154">
        <v>2.3817499999999998</v>
      </c>
      <c r="J4085" s="154"/>
    </row>
    <row r="4086" spans="1:10">
      <c r="A4086" s="164">
        <v>31259</v>
      </c>
      <c r="B4086" s="154">
        <v>1.8313000000000001</v>
      </c>
      <c r="C4086" s="154">
        <v>3.2610000000000001</v>
      </c>
      <c r="D4086" s="154">
        <v>2.2835000000000001</v>
      </c>
      <c r="E4086" s="154">
        <v>1.6875</v>
      </c>
      <c r="F4086" s="154" t="s">
        <v>472</v>
      </c>
      <c r="G4086" s="154">
        <v>0.96540000000000004</v>
      </c>
      <c r="H4086" s="154" t="s">
        <v>472</v>
      </c>
      <c r="I4086" s="154">
        <v>2.3652000000000002</v>
      </c>
      <c r="J4086" s="154"/>
    </row>
    <row r="4087" spans="1:10">
      <c r="A4087" s="164">
        <v>31260</v>
      </c>
      <c r="B4087" s="154">
        <v>1.8317999999999999</v>
      </c>
      <c r="C4087" s="154" t="s">
        <v>472</v>
      </c>
      <c r="D4087" s="154" t="s">
        <v>472</v>
      </c>
      <c r="E4087" s="154" t="s">
        <v>472</v>
      </c>
      <c r="F4087" s="154" t="s">
        <v>472</v>
      </c>
      <c r="G4087" s="154" t="s">
        <v>472</v>
      </c>
      <c r="H4087" s="154" t="s">
        <v>472</v>
      </c>
      <c r="I4087" s="154" t="s">
        <v>472</v>
      </c>
      <c r="J4087" s="154"/>
    </row>
    <row r="4088" spans="1:10">
      <c r="A4088" s="164">
        <v>31261</v>
      </c>
      <c r="B4088" s="154">
        <v>1.82368</v>
      </c>
      <c r="C4088" s="154">
        <v>3.1945000000000001</v>
      </c>
      <c r="D4088" s="154">
        <v>2.31</v>
      </c>
      <c r="E4088" s="154">
        <v>1.7075</v>
      </c>
      <c r="F4088" s="154" t="s">
        <v>472</v>
      </c>
      <c r="G4088" s="154">
        <v>0.97299999999999998</v>
      </c>
      <c r="H4088" s="154" t="s">
        <v>472</v>
      </c>
      <c r="I4088" s="154">
        <v>2.3838200000000001</v>
      </c>
      <c r="J4088" s="154"/>
    </row>
    <row r="4089" spans="1:10">
      <c r="A4089" s="164">
        <v>31264</v>
      </c>
      <c r="B4089" s="154">
        <v>1.82637</v>
      </c>
      <c r="C4089" s="154">
        <v>3.165</v>
      </c>
      <c r="D4089" s="154">
        <v>2.3054999999999999</v>
      </c>
      <c r="E4089" s="154">
        <v>1.7050000000000001</v>
      </c>
      <c r="F4089" s="154" t="s">
        <v>472</v>
      </c>
      <c r="G4089" s="154">
        <v>0.97160000000000002</v>
      </c>
      <c r="H4089" s="154" t="s">
        <v>472</v>
      </c>
      <c r="I4089" s="154">
        <v>2.3794900000000001</v>
      </c>
      <c r="J4089" s="154"/>
    </row>
    <row r="4090" spans="1:10">
      <c r="A4090" s="164">
        <v>31265</v>
      </c>
      <c r="B4090" s="154">
        <v>1.8421799999999999</v>
      </c>
      <c r="C4090" s="154">
        <v>3.1865000000000001</v>
      </c>
      <c r="D4090" s="154">
        <v>2.3319999999999999</v>
      </c>
      <c r="E4090" s="154">
        <v>1.7210000000000001</v>
      </c>
      <c r="F4090" s="154" t="s">
        <v>472</v>
      </c>
      <c r="G4090" s="154">
        <v>0.98060000000000003</v>
      </c>
      <c r="H4090" s="154" t="s">
        <v>472</v>
      </c>
      <c r="I4090" s="154">
        <v>2.40734</v>
      </c>
      <c r="J4090" s="154"/>
    </row>
    <row r="4091" spans="1:10">
      <c r="A4091" s="164">
        <v>31266</v>
      </c>
      <c r="B4091" s="154">
        <v>1.83734</v>
      </c>
      <c r="C4091" s="154">
        <v>3.1509999999999998</v>
      </c>
      <c r="D4091" s="154">
        <v>2.3570000000000002</v>
      </c>
      <c r="E4091" s="154">
        <v>1.734</v>
      </c>
      <c r="F4091" s="154" t="s">
        <v>472</v>
      </c>
      <c r="G4091" s="154">
        <v>0.98719999999999997</v>
      </c>
      <c r="H4091" s="154" t="s">
        <v>472</v>
      </c>
      <c r="I4091" s="154">
        <v>2.4136799999999998</v>
      </c>
      <c r="J4091" s="154"/>
    </row>
    <row r="4092" spans="1:10">
      <c r="A4092" s="164">
        <v>31267</v>
      </c>
      <c r="B4092" s="154">
        <v>1.8405499999999999</v>
      </c>
      <c r="C4092" s="154">
        <v>3.18</v>
      </c>
      <c r="D4092" s="154">
        <v>2.34</v>
      </c>
      <c r="E4092" s="154">
        <v>1.7175</v>
      </c>
      <c r="F4092" s="154" t="s">
        <v>472</v>
      </c>
      <c r="G4092" s="154">
        <v>0.9869</v>
      </c>
      <c r="H4092" s="154" t="s">
        <v>472</v>
      </c>
      <c r="I4092" s="154">
        <v>2.4071899999999999</v>
      </c>
      <c r="J4092" s="154"/>
    </row>
    <row r="4093" spans="1:10">
      <c r="A4093" s="164">
        <v>31268</v>
      </c>
      <c r="B4093" s="154">
        <v>1.83823</v>
      </c>
      <c r="C4093" s="154">
        <v>3.1745000000000001</v>
      </c>
      <c r="D4093" s="154">
        <v>2.3359999999999999</v>
      </c>
      <c r="E4093" s="154">
        <v>1.7189999999999999</v>
      </c>
      <c r="F4093" s="154" t="s">
        <v>472</v>
      </c>
      <c r="G4093" s="154">
        <v>0.98019999999999996</v>
      </c>
      <c r="H4093" s="154" t="s">
        <v>472</v>
      </c>
      <c r="I4093" s="154">
        <v>2.4041399999999999</v>
      </c>
      <c r="J4093" s="154"/>
    </row>
    <row r="4094" spans="1:10">
      <c r="A4094" s="164">
        <v>31271</v>
      </c>
      <c r="B4094" s="154">
        <v>1.83436</v>
      </c>
      <c r="C4094" s="154">
        <v>3.1795</v>
      </c>
      <c r="D4094" s="154">
        <v>2.3125</v>
      </c>
      <c r="E4094" s="154">
        <v>1.702</v>
      </c>
      <c r="F4094" s="154" t="s">
        <v>472</v>
      </c>
      <c r="G4094" s="154">
        <v>0.97360000000000002</v>
      </c>
      <c r="H4094" s="154" t="s">
        <v>472</v>
      </c>
      <c r="I4094" s="154">
        <v>2.3829600000000002</v>
      </c>
      <c r="J4094" s="154"/>
    </row>
    <row r="4095" spans="1:10">
      <c r="A4095" s="164">
        <v>31272</v>
      </c>
      <c r="B4095" s="154">
        <v>1.83457</v>
      </c>
      <c r="C4095" s="154">
        <v>3.181</v>
      </c>
      <c r="D4095" s="154">
        <v>2.2829999999999999</v>
      </c>
      <c r="E4095" s="154">
        <v>1.6835</v>
      </c>
      <c r="F4095" s="154" t="s">
        <v>472</v>
      </c>
      <c r="G4095" s="154">
        <v>0.96509999999999996</v>
      </c>
      <c r="H4095" s="154" t="s">
        <v>472</v>
      </c>
      <c r="I4095" s="154">
        <v>2.3664800000000001</v>
      </c>
      <c r="J4095" s="154"/>
    </row>
    <row r="4096" spans="1:10">
      <c r="A4096" s="164">
        <v>31273</v>
      </c>
      <c r="B4096" s="154">
        <v>1.83439</v>
      </c>
      <c r="C4096" s="154">
        <v>3.1835</v>
      </c>
      <c r="D4096" s="154">
        <v>2.298</v>
      </c>
      <c r="E4096" s="154">
        <v>1.6935</v>
      </c>
      <c r="F4096" s="154" t="s">
        <v>472</v>
      </c>
      <c r="G4096" s="154">
        <v>0.96750000000000003</v>
      </c>
      <c r="H4096" s="154" t="s">
        <v>472</v>
      </c>
      <c r="I4096" s="154">
        <v>2.3768400000000001</v>
      </c>
      <c r="J4096" s="154"/>
    </row>
    <row r="4097" spans="1:10">
      <c r="A4097" s="164">
        <v>31274</v>
      </c>
      <c r="B4097" s="154">
        <v>1.82857</v>
      </c>
      <c r="C4097" s="154">
        <v>3.1795</v>
      </c>
      <c r="D4097" s="154">
        <v>2.2759999999999998</v>
      </c>
      <c r="E4097" s="154">
        <v>1.6785000000000001</v>
      </c>
      <c r="F4097" s="154" t="s">
        <v>472</v>
      </c>
      <c r="G4097" s="154">
        <v>0.96</v>
      </c>
      <c r="H4097" s="154" t="s">
        <v>472</v>
      </c>
      <c r="I4097" s="154">
        <v>2.3580000000000001</v>
      </c>
      <c r="J4097" s="154"/>
    </row>
    <row r="4098" spans="1:10">
      <c r="A4098" s="164">
        <v>31275</v>
      </c>
      <c r="B4098" s="154">
        <v>1.82622</v>
      </c>
      <c r="C4098" s="154">
        <v>3.1695000000000002</v>
      </c>
      <c r="D4098" s="154">
        <v>2.2565</v>
      </c>
      <c r="E4098" s="154">
        <v>1.6680000000000001</v>
      </c>
      <c r="F4098" s="154" t="s">
        <v>472</v>
      </c>
      <c r="G4098" s="154">
        <v>0.95209999999999995</v>
      </c>
      <c r="H4098" s="154" t="s">
        <v>472</v>
      </c>
      <c r="I4098" s="154">
        <v>2.3506299999999998</v>
      </c>
      <c r="J4098" s="154"/>
    </row>
    <row r="4099" spans="1:10">
      <c r="A4099" s="164">
        <v>31278</v>
      </c>
      <c r="B4099" s="154">
        <v>1.82064</v>
      </c>
      <c r="C4099" s="154">
        <v>3.1665000000000001</v>
      </c>
      <c r="D4099" s="154">
        <v>2.258</v>
      </c>
      <c r="E4099" s="154">
        <v>1.6680000000000001</v>
      </c>
      <c r="F4099" s="154" t="s">
        <v>472</v>
      </c>
      <c r="G4099" s="154">
        <v>0.95350000000000001</v>
      </c>
      <c r="H4099" s="154" t="s">
        <v>472</v>
      </c>
      <c r="I4099" s="154">
        <v>2.34748</v>
      </c>
      <c r="J4099" s="154"/>
    </row>
    <row r="4100" spans="1:10">
      <c r="A4100" s="164">
        <v>31279</v>
      </c>
      <c r="B4100" s="154">
        <v>1.82284</v>
      </c>
      <c r="C4100" s="154">
        <v>3.161</v>
      </c>
      <c r="D4100" s="154">
        <v>2.2612000000000001</v>
      </c>
      <c r="E4100" s="154">
        <v>1.6675</v>
      </c>
      <c r="F4100" s="154" t="s">
        <v>472</v>
      </c>
      <c r="G4100" s="154">
        <v>0.9536</v>
      </c>
      <c r="H4100" s="154" t="s">
        <v>472</v>
      </c>
      <c r="I4100" s="154">
        <v>2.3477000000000001</v>
      </c>
      <c r="J4100" s="154"/>
    </row>
    <row r="4101" spans="1:10">
      <c r="A4101" s="164">
        <v>31280</v>
      </c>
      <c r="B4101" s="154">
        <v>1.82406</v>
      </c>
      <c r="C4101" s="154">
        <v>3.1629999999999998</v>
      </c>
      <c r="D4101" s="154">
        <v>2.2757999999999998</v>
      </c>
      <c r="E4101" s="154">
        <v>1.6779999999999999</v>
      </c>
      <c r="F4101" s="154" t="s">
        <v>472</v>
      </c>
      <c r="G4101" s="154">
        <v>0.95889999999999997</v>
      </c>
      <c r="H4101" s="154" t="s">
        <v>472</v>
      </c>
      <c r="I4101" s="154">
        <v>2.35717</v>
      </c>
      <c r="J4101" s="154"/>
    </row>
    <row r="4102" spans="1:10">
      <c r="A4102" s="164">
        <v>31281</v>
      </c>
      <c r="B4102" s="154">
        <v>1.8143099999999999</v>
      </c>
      <c r="C4102" s="154">
        <v>3.1560000000000001</v>
      </c>
      <c r="D4102" s="154">
        <v>2.2480000000000002</v>
      </c>
      <c r="E4102" s="154">
        <v>1.6615</v>
      </c>
      <c r="F4102" s="154" t="s">
        <v>472</v>
      </c>
      <c r="G4102" s="154">
        <v>0.95209999999999995</v>
      </c>
      <c r="H4102" s="154" t="s">
        <v>472</v>
      </c>
      <c r="I4102" s="154">
        <v>2.3377300000000001</v>
      </c>
      <c r="J4102" s="154"/>
    </row>
    <row r="4103" spans="1:10">
      <c r="A4103" s="164">
        <v>31282</v>
      </c>
      <c r="B4103" s="154">
        <v>1.8213200000000001</v>
      </c>
      <c r="C4103" s="154">
        <v>3.1640000000000001</v>
      </c>
      <c r="D4103" s="154">
        <v>2.2610000000000001</v>
      </c>
      <c r="E4103" s="154">
        <v>1.6695</v>
      </c>
      <c r="F4103" s="154" t="s">
        <v>472</v>
      </c>
      <c r="G4103" s="154">
        <v>0.95589999999999997</v>
      </c>
      <c r="H4103" s="154" t="s">
        <v>472</v>
      </c>
      <c r="I4103" s="154">
        <v>2.3446199999999999</v>
      </c>
      <c r="J4103" s="154"/>
    </row>
    <row r="4104" spans="1:10">
      <c r="A4104" s="164">
        <v>31285</v>
      </c>
      <c r="B4104" s="154">
        <v>1.82115</v>
      </c>
      <c r="C4104" s="154">
        <v>3.1619999999999999</v>
      </c>
      <c r="D4104" s="154">
        <v>2.2549999999999999</v>
      </c>
      <c r="E4104" s="154">
        <v>1.665</v>
      </c>
      <c r="F4104" s="154" t="s">
        <v>472</v>
      </c>
      <c r="G4104" s="154">
        <v>0.95279999999999998</v>
      </c>
      <c r="H4104" s="154" t="s">
        <v>472</v>
      </c>
      <c r="I4104" s="154">
        <v>2.3402099999999999</v>
      </c>
      <c r="J4104" s="154"/>
    </row>
    <row r="4105" spans="1:10">
      <c r="A4105" s="164">
        <v>31286</v>
      </c>
      <c r="B4105" s="154">
        <v>1.8203399999999998</v>
      </c>
      <c r="C4105" s="154">
        <v>3.1640000000000001</v>
      </c>
      <c r="D4105" s="154">
        <v>2.2745000000000002</v>
      </c>
      <c r="E4105" s="154">
        <v>1.6715</v>
      </c>
      <c r="F4105" s="154" t="s">
        <v>472</v>
      </c>
      <c r="G4105" s="154">
        <v>0.95940000000000003</v>
      </c>
      <c r="H4105" s="154" t="s">
        <v>472</v>
      </c>
      <c r="I4105" s="154">
        <v>2.35026</v>
      </c>
      <c r="J4105" s="154"/>
    </row>
    <row r="4106" spans="1:10">
      <c r="A4106" s="164">
        <v>31287</v>
      </c>
      <c r="B4106" s="154">
        <v>1.82168</v>
      </c>
      <c r="C4106" s="154">
        <v>3.1775000000000002</v>
      </c>
      <c r="D4106" s="154">
        <v>2.2747000000000002</v>
      </c>
      <c r="E4106" s="154">
        <v>1.6705000000000001</v>
      </c>
      <c r="F4106" s="154" t="s">
        <v>472</v>
      </c>
      <c r="G4106" s="154">
        <v>0.9597</v>
      </c>
      <c r="H4106" s="154" t="s">
        <v>472</v>
      </c>
      <c r="I4106" s="154">
        <v>2.3511299999999999</v>
      </c>
      <c r="J4106" s="154"/>
    </row>
    <row r="4107" spans="1:10">
      <c r="A4107" s="164">
        <v>31288</v>
      </c>
      <c r="B4107" s="154">
        <v>1.8256600000000001</v>
      </c>
      <c r="C4107" s="154">
        <v>3.1945000000000001</v>
      </c>
      <c r="D4107" s="154">
        <v>2.2705000000000002</v>
      </c>
      <c r="E4107" s="154">
        <v>1.6675</v>
      </c>
      <c r="F4107" s="154" t="s">
        <v>472</v>
      </c>
      <c r="G4107" s="154">
        <v>0.95799999999999996</v>
      </c>
      <c r="H4107" s="154" t="s">
        <v>472</v>
      </c>
      <c r="I4107" s="154">
        <v>2.3568199999999999</v>
      </c>
      <c r="J4107" s="154"/>
    </row>
    <row r="4108" spans="1:10">
      <c r="A4108" s="164">
        <v>31289</v>
      </c>
      <c r="B4108" s="154">
        <v>1.82789</v>
      </c>
      <c r="C4108" s="154">
        <v>3.1945000000000001</v>
      </c>
      <c r="D4108" s="154">
        <v>2.282</v>
      </c>
      <c r="E4108" s="154">
        <v>1.6739999999999999</v>
      </c>
      <c r="F4108" s="154" t="s">
        <v>472</v>
      </c>
      <c r="G4108" s="154">
        <v>0.96260000000000001</v>
      </c>
      <c r="H4108" s="154" t="s">
        <v>472</v>
      </c>
      <c r="I4108" s="154">
        <v>2.3628999999999998</v>
      </c>
      <c r="J4108" s="154"/>
    </row>
    <row r="4109" spans="1:10">
      <c r="A4109" s="164">
        <v>31292</v>
      </c>
      <c r="B4109" s="154">
        <v>1.8326099999999999</v>
      </c>
      <c r="C4109" s="154">
        <v>3.2164999999999999</v>
      </c>
      <c r="D4109" s="154">
        <v>2.3224999999999998</v>
      </c>
      <c r="E4109" s="154">
        <v>1.696</v>
      </c>
      <c r="F4109" s="154" t="s">
        <v>472</v>
      </c>
      <c r="G4109" s="154">
        <v>0.97470000000000001</v>
      </c>
      <c r="H4109" s="154" t="s">
        <v>472</v>
      </c>
      <c r="I4109" s="154">
        <v>2.3915600000000001</v>
      </c>
      <c r="J4109" s="154"/>
    </row>
    <row r="4110" spans="1:10">
      <c r="A4110" s="164">
        <v>31293</v>
      </c>
      <c r="B4110" s="154">
        <v>1.8369</v>
      </c>
      <c r="C4110" s="154">
        <v>3.2160000000000002</v>
      </c>
      <c r="D4110" s="154">
        <v>2.3410000000000002</v>
      </c>
      <c r="E4110" s="154">
        <v>1.7044999999999999</v>
      </c>
      <c r="F4110" s="154" t="s">
        <v>472</v>
      </c>
      <c r="G4110" s="154">
        <v>0.98009999999999997</v>
      </c>
      <c r="H4110" s="154" t="s">
        <v>472</v>
      </c>
      <c r="I4110" s="154">
        <v>2.40652</v>
      </c>
      <c r="J4110" s="154"/>
    </row>
    <row r="4111" spans="1:10">
      <c r="A4111" s="164">
        <v>31294</v>
      </c>
      <c r="B4111" s="154">
        <v>1.8371300000000002</v>
      </c>
      <c r="C4111" s="154">
        <v>3.226</v>
      </c>
      <c r="D4111" s="154">
        <v>2.359</v>
      </c>
      <c r="E4111" s="154">
        <v>1.72</v>
      </c>
      <c r="F4111" s="154" t="s">
        <v>472</v>
      </c>
      <c r="G4111" s="154">
        <v>0.98299999999999998</v>
      </c>
      <c r="H4111" s="154" t="s">
        <v>472</v>
      </c>
      <c r="I4111" s="154">
        <v>2.4022199999999998</v>
      </c>
      <c r="J4111" s="154"/>
    </row>
    <row r="4112" spans="1:10">
      <c r="A4112" s="164">
        <v>31295</v>
      </c>
      <c r="B4112" s="154">
        <v>1.83633</v>
      </c>
      <c r="C4112" s="154">
        <v>3.2170000000000001</v>
      </c>
      <c r="D4112" s="154">
        <v>2.3370000000000002</v>
      </c>
      <c r="E4112" s="154">
        <v>1.71</v>
      </c>
      <c r="F4112" s="154" t="s">
        <v>472</v>
      </c>
      <c r="G4112" s="154">
        <v>0.97699999999999998</v>
      </c>
      <c r="H4112" s="154" t="s">
        <v>472</v>
      </c>
      <c r="I4112" s="154">
        <v>2.4028100000000001</v>
      </c>
      <c r="J4112" s="154"/>
    </row>
    <row r="4113" spans="1:10">
      <c r="A4113" s="164">
        <v>31296</v>
      </c>
      <c r="B4113" s="154">
        <v>1.8413200000000001</v>
      </c>
      <c r="C4113" s="154">
        <v>3.2275</v>
      </c>
      <c r="D4113" s="154">
        <v>2.3890000000000002</v>
      </c>
      <c r="E4113" s="154">
        <v>1.7415</v>
      </c>
      <c r="F4113" s="154" t="s">
        <v>472</v>
      </c>
      <c r="G4113" s="154">
        <v>0.98860000000000003</v>
      </c>
      <c r="H4113" s="154" t="s">
        <v>472</v>
      </c>
      <c r="I4113" s="154">
        <v>2.4374199999999999</v>
      </c>
      <c r="J4113" s="154"/>
    </row>
    <row r="4114" spans="1:10">
      <c r="A4114" s="164">
        <v>31299</v>
      </c>
      <c r="B4114" s="154">
        <v>1.8355000000000001</v>
      </c>
      <c r="C4114" s="154">
        <v>3.2044999999999999</v>
      </c>
      <c r="D4114" s="154">
        <v>2.4159999999999999</v>
      </c>
      <c r="E4114" s="154">
        <v>1.7589999999999999</v>
      </c>
      <c r="F4114" s="154" t="s">
        <v>472</v>
      </c>
      <c r="G4114" s="154">
        <v>0.99480000000000002</v>
      </c>
      <c r="H4114" s="154" t="s">
        <v>472</v>
      </c>
      <c r="I4114" s="154" t="s">
        <v>472</v>
      </c>
      <c r="J4114" s="154"/>
    </row>
    <row r="4115" spans="1:10">
      <c r="A4115" s="164">
        <v>31300</v>
      </c>
      <c r="B4115" s="154">
        <v>1.83819</v>
      </c>
      <c r="C4115" s="154">
        <v>3.1635</v>
      </c>
      <c r="D4115" s="154">
        <v>2.4279999999999999</v>
      </c>
      <c r="E4115" s="154">
        <v>1.77</v>
      </c>
      <c r="F4115" s="154" t="s">
        <v>472</v>
      </c>
      <c r="G4115" s="154">
        <v>0.999</v>
      </c>
      <c r="H4115" s="154" t="s">
        <v>472</v>
      </c>
      <c r="I4115" s="154">
        <v>2.4571700000000001</v>
      </c>
      <c r="J4115" s="154"/>
    </row>
    <row r="4116" spans="1:10">
      <c r="A4116" s="164">
        <v>31301</v>
      </c>
      <c r="B4116" s="154">
        <v>1.83721</v>
      </c>
      <c r="C4116" s="154">
        <v>3.1865000000000001</v>
      </c>
      <c r="D4116" s="154">
        <v>2.4215</v>
      </c>
      <c r="E4116" s="154">
        <v>1.7645</v>
      </c>
      <c r="F4116" s="154" t="s">
        <v>472</v>
      </c>
      <c r="G4116" s="154">
        <v>0.99690000000000001</v>
      </c>
      <c r="H4116" s="154" t="s">
        <v>472</v>
      </c>
      <c r="I4116" s="154">
        <v>2.4531200000000002</v>
      </c>
      <c r="J4116" s="154"/>
    </row>
    <row r="4117" spans="1:10">
      <c r="A4117" s="164">
        <v>31302</v>
      </c>
      <c r="B4117" s="154">
        <v>1.83778</v>
      </c>
      <c r="C4117" s="154">
        <v>3.1844999999999999</v>
      </c>
      <c r="D4117" s="154">
        <v>2.4544999999999999</v>
      </c>
      <c r="E4117" s="154">
        <v>1.7854999999999999</v>
      </c>
      <c r="F4117" s="154" t="s">
        <v>472</v>
      </c>
      <c r="G4117" s="154">
        <v>1.0056</v>
      </c>
      <c r="H4117" s="154" t="s">
        <v>472</v>
      </c>
      <c r="I4117" s="154">
        <v>2.4702199999999999</v>
      </c>
      <c r="J4117" s="154"/>
    </row>
    <row r="4118" spans="1:10">
      <c r="A4118" s="164">
        <v>31303</v>
      </c>
      <c r="B4118" s="154">
        <v>1.83948</v>
      </c>
      <c r="C4118" s="154">
        <v>3.214</v>
      </c>
      <c r="D4118" s="154">
        <v>2.4039999999999999</v>
      </c>
      <c r="E4118" s="154">
        <v>1.7484999999999999</v>
      </c>
      <c r="F4118" s="154" t="s">
        <v>472</v>
      </c>
      <c r="G4118" s="154">
        <v>0.98929999999999996</v>
      </c>
      <c r="H4118" s="154" t="s">
        <v>472</v>
      </c>
      <c r="I4118" s="154">
        <v>2.4448799999999999</v>
      </c>
      <c r="J4118" s="154"/>
    </row>
    <row r="4119" spans="1:10">
      <c r="A4119" s="164">
        <v>31306</v>
      </c>
      <c r="B4119" s="154">
        <v>1.83643</v>
      </c>
      <c r="C4119" s="154">
        <v>3.1865000000000001</v>
      </c>
      <c r="D4119" s="154">
        <v>2.3929999999999998</v>
      </c>
      <c r="E4119" s="154">
        <v>1.7429999999999999</v>
      </c>
      <c r="F4119" s="154" t="s">
        <v>472</v>
      </c>
      <c r="G4119" s="154">
        <v>0.99060000000000004</v>
      </c>
      <c r="H4119" s="154" t="s">
        <v>472</v>
      </c>
      <c r="I4119" s="154">
        <v>2.4417200000000001</v>
      </c>
      <c r="J4119" s="154"/>
    </row>
    <row r="4120" spans="1:10">
      <c r="A4120" s="164">
        <v>31307</v>
      </c>
      <c r="B4120" s="154">
        <v>1.8376999999999999</v>
      </c>
      <c r="C4120" s="154">
        <v>3.1930000000000001</v>
      </c>
      <c r="D4120" s="154">
        <v>2.367</v>
      </c>
      <c r="E4120" s="154">
        <v>1.7444999999999999</v>
      </c>
      <c r="F4120" s="154" t="s">
        <v>472</v>
      </c>
      <c r="G4120" s="154">
        <v>0.98129999999999995</v>
      </c>
      <c r="H4120" s="154" t="s">
        <v>472</v>
      </c>
      <c r="I4120" s="154">
        <v>2.4236800000000001</v>
      </c>
      <c r="J4120" s="154"/>
    </row>
    <row r="4121" spans="1:10">
      <c r="A4121" s="164">
        <v>31308</v>
      </c>
      <c r="B4121" s="154">
        <v>1.83057</v>
      </c>
      <c r="C4121" s="154">
        <v>3.1814999999999998</v>
      </c>
      <c r="D4121" s="154">
        <v>2.3890000000000002</v>
      </c>
      <c r="E4121" s="154">
        <v>1.7324999999999999</v>
      </c>
      <c r="F4121" s="154" t="s">
        <v>472</v>
      </c>
      <c r="G4121" s="154">
        <v>0.98709999999999998</v>
      </c>
      <c r="H4121" s="154" t="s">
        <v>472</v>
      </c>
      <c r="I4121" s="154">
        <v>2.4308700000000001</v>
      </c>
      <c r="J4121" s="154"/>
    </row>
    <row r="4122" spans="1:10">
      <c r="A4122" s="164">
        <v>31309</v>
      </c>
      <c r="B4122" s="154">
        <v>1.8307600000000002</v>
      </c>
      <c r="C4122" s="154">
        <v>3.1955</v>
      </c>
      <c r="D4122" s="154">
        <v>2.3965000000000001</v>
      </c>
      <c r="E4122" s="154">
        <v>1.7355</v>
      </c>
      <c r="F4122" s="154" t="s">
        <v>472</v>
      </c>
      <c r="G4122" s="154">
        <v>0.98799999999999999</v>
      </c>
      <c r="H4122" s="154" t="s">
        <v>472</v>
      </c>
      <c r="I4122" s="154">
        <v>2.4322499999999998</v>
      </c>
      <c r="J4122" s="154"/>
    </row>
    <row r="4123" spans="1:10">
      <c r="A4123" s="164">
        <v>31310</v>
      </c>
      <c r="B4123" s="154">
        <v>1.83168</v>
      </c>
      <c r="C4123" s="154">
        <v>3.2025000000000001</v>
      </c>
      <c r="D4123" s="154">
        <v>2.3759999999999999</v>
      </c>
      <c r="E4123" s="154">
        <v>1.7215</v>
      </c>
      <c r="F4123" s="154" t="s">
        <v>472</v>
      </c>
      <c r="G4123" s="154">
        <v>0.98140000000000005</v>
      </c>
      <c r="H4123" s="154" t="s">
        <v>472</v>
      </c>
      <c r="I4123" s="154">
        <v>2.4164300000000001</v>
      </c>
      <c r="J4123" s="154"/>
    </row>
    <row r="4124" spans="1:10">
      <c r="A4124" s="164">
        <v>31313</v>
      </c>
      <c r="B4124" s="154">
        <v>1.82541</v>
      </c>
      <c r="C4124" s="154">
        <v>3.2004999999999999</v>
      </c>
      <c r="D4124" s="154">
        <v>2.2280000000000002</v>
      </c>
      <c r="E4124" s="154">
        <v>1.629</v>
      </c>
      <c r="F4124" s="154" t="s">
        <v>472</v>
      </c>
      <c r="G4124" s="154">
        <v>0.95540000000000003</v>
      </c>
      <c r="H4124" s="154" t="s">
        <v>472</v>
      </c>
      <c r="I4124" s="154">
        <v>2.33317</v>
      </c>
      <c r="J4124" s="154"/>
    </row>
    <row r="4125" spans="1:10">
      <c r="A4125" s="164">
        <v>31314</v>
      </c>
      <c r="B4125" s="154">
        <v>1.8260399999999999</v>
      </c>
      <c r="C4125" s="154">
        <v>3.1835</v>
      </c>
      <c r="D4125" s="154">
        <v>2.2240000000000002</v>
      </c>
      <c r="E4125" s="154">
        <v>1.6315</v>
      </c>
      <c r="F4125" s="154" t="s">
        <v>472</v>
      </c>
      <c r="G4125" s="154">
        <v>0.96709999999999996</v>
      </c>
      <c r="H4125" s="154" t="s">
        <v>472</v>
      </c>
      <c r="I4125" s="154">
        <v>2.33175</v>
      </c>
      <c r="J4125" s="154"/>
    </row>
    <row r="4126" spans="1:10">
      <c r="A4126" s="164">
        <v>31315</v>
      </c>
      <c r="B4126" s="154">
        <v>1.82498</v>
      </c>
      <c r="C4126" s="154">
        <v>3.1779999999999999</v>
      </c>
      <c r="D4126" s="154">
        <v>2.222</v>
      </c>
      <c r="E4126" s="154">
        <v>1.633</v>
      </c>
      <c r="F4126" s="154" t="s">
        <v>472</v>
      </c>
      <c r="G4126" s="154">
        <v>0.96789999999999998</v>
      </c>
      <c r="H4126" s="154" t="s">
        <v>472</v>
      </c>
      <c r="I4126" s="154">
        <v>2.3374999999999999</v>
      </c>
      <c r="J4126" s="154"/>
    </row>
    <row r="4127" spans="1:10">
      <c r="A4127" s="164">
        <v>31316</v>
      </c>
      <c r="B4127" s="154">
        <v>1.8205200000000001</v>
      </c>
      <c r="C4127" s="154">
        <v>3.1495000000000002</v>
      </c>
      <c r="D4127" s="154">
        <v>2.1924999999999999</v>
      </c>
      <c r="E4127" s="154">
        <v>1.615</v>
      </c>
      <c r="F4127" s="154" t="s">
        <v>472</v>
      </c>
      <c r="G4127" s="154">
        <v>0.98529999999999995</v>
      </c>
      <c r="H4127" s="154" t="s">
        <v>472</v>
      </c>
      <c r="I4127" s="154">
        <v>2.3115000000000001</v>
      </c>
      <c r="J4127" s="154"/>
    </row>
    <row r="4128" spans="1:10">
      <c r="A4128" s="164">
        <v>31317</v>
      </c>
      <c r="B4128" s="154">
        <v>1.8137400000000001</v>
      </c>
      <c r="C4128" s="154">
        <v>3.0910000000000002</v>
      </c>
      <c r="D4128" s="154">
        <v>2.1829999999999998</v>
      </c>
      <c r="E4128" s="154">
        <v>1.6019999999999999</v>
      </c>
      <c r="F4128" s="154" t="s">
        <v>472</v>
      </c>
      <c r="G4128" s="154">
        <v>0.99</v>
      </c>
      <c r="H4128" s="154" t="s">
        <v>472</v>
      </c>
      <c r="I4128" s="154">
        <v>2.3177400000000001</v>
      </c>
      <c r="J4128" s="154"/>
    </row>
    <row r="4129" spans="1:10">
      <c r="A4129" s="164">
        <v>31320</v>
      </c>
      <c r="B4129" s="154">
        <v>1.8102499999999999</v>
      </c>
      <c r="C4129" s="154">
        <v>3.052</v>
      </c>
      <c r="D4129" s="154">
        <v>2.1814999999999998</v>
      </c>
      <c r="E4129" s="154">
        <v>1.5874999999999999</v>
      </c>
      <c r="F4129" s="154" t="s">
        <v>472</v>
      </c>
      <c r="G4129" s="154">
        <v>1.0089999999999999</v>
      </c>
      <c r="H4129" s="154" t="s">
        <v>472</v>
      </c>
      <c r="I4129" s="154">
        <v>2.3105500000000001</v>
      </c>
      <c r="J4129" s="154"/>
    </row>
    <row r="4130" spans="1:10">
      <c r="A4130" s="164">
        <v>31321</v>
      </c>
      <c r="B4130" s="154">
        <v>1.80844</v>
      </c>
      <c r="C4130" s="154">
        <v>3.0735000000000001</v>
      </c>
      <c r="D4130" s="154">
        <v>2.1884999999999999</v>
      </c>
      <c r="E4130" s="154">
        <v>1.5920000000000001</v>
      </c>
      <c r="F4130" s="154" t="s">
        <v>472</v>
      </c>
      <c r="G4130" s="154">
        <v>1.0082</v>
      </c>
      <c r="H4130" s="154" t="s">
        <v>472</v>
      </c>
      <c r="I4130" s="154">
        <v>2.31752</v>
      </c>
      <c r="J4130" s="154"/>
    </row>
    <row r="4131" spans="1:10">
      <c r="A4131" s="164">
        <v>31322</v>
      </c>
      <c r="B4131" s="154">
        <v>1.8032599999999999</v>
      </c>
      <c r="C4131" s="154">
        <v>3.0459999999999998</v>
      </c>
      <c r="D4131" s="154">
        <v>2.1429999999999998</v>
      </c>
      <c r="E4131" s="154">
        <v>1.5699999999999998</v>
      </c>
      <c r="F4131" s="154" t="s">
        <v>472</v>
      </c>
      <c r="G4131" s="154">
        <v>1.0075000000000001</v>
      </c>
      <c r="H4131" s="154" t="s">
        <v>472</v>
      </c>
      <c r="I4131" s="154">
        <v>2.2964600000000002</v>
      </c>
      <c r="J4131" s="154"/>
    </row>
    <row r="4132" spans="1:10">
      <c r="A4132" s="164">
        <v>31323</v>
      </c>
      <c r="B4132" s="154">
        <v>1.80643</v>
      </c>
      <c r="C4132" s="154">
        <v>3.0605000000000002</v>
      </c>
      <c r="D4132" s="154">
        <v>2.1644999999999999</v>
      </c>
      <c r="E4132" s="154">
        <v>1.5834999999999999</v>
      </c>
      <c r="F4132" s="154" t="s">
        <v>472</v>
      </c>
      <c r="G4132" s="154">
        <v>1.0102</v>
      </c>
      <c r="H4132" s="154" t="s">
        <v>472</v>
      </c>
      <c r="I4132" s="154">
        <v>2.3055500000000002</v>
      </c>
      <c r="J4132" s="154"/>
    </row>
    <row r="4133" spans="1:10">
      <c r="A4133" s="164">
        <v>31324</v>
      </c>
      <c r="B4133" s="154">
        <v>1.8098399999999999</v>
      </c>
      <c r="C4133" s="154">
        <v>3.0489999999999999</v>
      </c>
      <c r="D4133" s="154">
        <v>2.1284999999999998</v>
      </c>
      <c r="E4133" s="154">
        <v>1.5580000000000001</v>
      </c>
      <c r="F4133" s="154" t="s">
        <v>472</v>
      </c>
      <c r="G4133" s="154">
        <v>1.0016</v>
      </c>
      <c r="H4133" s="154" t="s">
        <v>472</v>
      </c>
      <c r="I4133" s="154">
        <v>2.28382</v>
      </c>
      <c r="J4133" s="154"/>
    </row>
    <row r="4134" spans="1:10">
      <c r="A4134" s="164">
        <v>31327</v>
      </c>
      <c r="B4134" s="154">
        <v>1.8106800000000001</v>
      </c>
      <c r="C4134" s="154">
        <v>3.073</v>
      </c>
      <c r="D4134" s="154">
        <v>2.1747999999999998</v>
      </c>
      <c r="E4134" s="154">
        <v>1.5895000000000001</v>
      </c>
      <c r="F4134" s="154" t="s">
        <v>472</v>
      </c>
      <c r="G4134" s="154">
        <v>1.0067999999999999</v>
      </c>
      <c r="H4134" s="154" t="s">
        <v>472</v>
      </c>
      <c r="I4134" s="154">
        <v>2.2954499999999998</v>
      </c>
      <c r="J4134" s="154"/>
    </row>
    <row r="4135" spans="1:10">
      <c r="A4135" s="164">
        <v>31328</v>
      </c>
      <c r="B4135" s="154">
        <v>1.81484</v>
      </c>
      <c r="C4135" s="154">
        <v>3.0640000000000001</v>
      </c>
      <c r="D4135" s="154">
        <v>2.1644999999999999</v>
      </c>
      <c r="E4135" s="154">
        <v>1.585</v>
      </c>
      <c r="F4135" s="154" t="s">
        <v>472</v>
      </c>
      <c r="G4135" s="154">
        <v>1.0041</v>
      </c>
      <c r="H4135" s="154" t="s">
        <v>472</v>
      </c>
      <c r="I4135" s="154">
        <v>2.3116699999999999</v>
      </c>
      <c r="J4135" s="154"/>
    </row>
    <row r="4136" spans="1:10">
      <c r="A4136" s="164">
        <v>31329</v>
      </c>
      <c r="B4136" s="154">
        <v>1.81501</v>
      </c>
      <c r="C4136" s="154">
        <v>3.0724999999999998</v>
      </c>
      <c r="D4136" s="154">
        <v>2.1720000000000002</v>
      </c>
      <c r="E4136" s="154">
        <v>1.5905</v>
      </c>
      <c r="F4136" s="154" t="s">
        <v>472</v>
      </c>
      <c r="G4136" s="154">
        <v>1.0078</v>
      </c>
      <c r="H4136" s="154" t="s">
        <v>472</v>
      </c>
      <c r="I4136" s="154">
        <v>2.3109500000000001</v>
      </c>
      <c r="J4136" s="154"/>
    </row>
    <row r="4137" spans="1:10">
      <c r="A4137" s="164">
        <v>31330</v>
      </c>
      <c r="B4137" s="154">
        <v>1.81732</v>
      </c>
      <c r="C4137" s="154">
        <v>3.0775000000000001</v>
      </c>
      <c r="D4137" s="154">
        <v>2.1760000000000002</v>
      </c>
      <c r="E4137" s="154">
        <v>1.591</v>
      </c>
      <c r="F4137" s="154" t="s">
        <v>472</v>
      </c>
      <c r="G4137" s="154">
        <v>1.0123</v>
      </c>
      <c r="H4137" s="154" t="s">
        <v>472</v>
      </c>
      <c r="I4137" s="154">
        <v>2.3178000000000001</v>
      </c>
      <c r="J4137" s="154"/>
    </row>
    <row r="4138" spans="1:10">
      <c r="A4138" s="164">
        <v>31331</v>
      </c>
      <c r="B4138" s="154">
        <v>1.81697</v>
      </c>
      <c r="C4138" s="154">
        <v>3.0775000000000001</v>
      </c>
      <c r="D4138" s="154">
        <v>2.1779999999999999</v>
      </c>
      <c r="E4138" s="154">
        <v>1.5885</v>
      </c>
      <c r="F4138" s="154" t="s">
        <v>472</v>
      </c>
      <c r="G4138" s="154">
        <v>1.0134000000000001</v>
      </c>
      <c r="H4138" s="154" t="s">
        <v>472</v>
      </c>
      <c r="I4138" s="154">
        <v>2.3215400000000002</v>
      </c>
      <c r="J4138" s="154"/>
    </row>
    <row r="4139" spans="1:10">
      <c r="A4139" s="164">
        <v>31334</v>
      </c>
      <c r="B4139" s="154">
        <v>1.8107600000000001</v>
      </c>
      <c r="C4139" s="154">
        <v>3.0739999999999998</v>
      </c>
      <c r="D4139" s="154">
        <v>2.1785000000000001</v>
      </c>
      <c r="E4139" s="154">
        <v>1.591</v>
      </c>
      <c r="F4139" s="154" t="s">
        <v>472</v>
      </c>
      <c r="G4139" s="154">
        <v>1.0125</v>
      </c>
      <c r="H4139" s="154" t="s">
        <v>472</v>
      </c>
      <c r="I4139" s="154">
        <v>2.3160600000000002</v>
      </c>
      <c r="J4139" s="154"/>
    </row>
    <row r="4140" spans="1:10">
      <c r="A4140" s="164">
        <v>31335</v>
      </c>
      <c r="B4140" s="154">
        <v>1.81297</v>
      </c>
      <c r="C4140" s="154">
        <v>3.0830000000000002</v>
      </c>
      <c r="D4140" s="154">
        <v>2.1825000000000001</v>
      </c>
      <c r="E4140" s="154">
        <v>1.5935000000000001</v>
      </c>
      <c r="F4140" s="154" t="s">
        <v>472</v>
      </c>
      <c r="G4140" s="154">
        <v>1.0115000000000001</v>
      </c>
      <c r="H4140" s="154" t="s">
        <v>472</v>
      </c>
      <c r="I4140" s="154">
        <v>2.3206199999999999</v>
      </c>
      <c r="J4140" s="154"/>
    </row>
    <row r="4141" spans="1:10">
      <c r="A4141" s="164">
        <v>31336</v>
      </c>
      <c r="B4141" s="154">
        <v>1.81589</v>
      </c>
      <c r="C4141" s="154">
        <v>3.0935000000000001</v>
      </c>
      <c r="D4141" s="154">
        <v>2.1894999999999998</v>
      </c>
      <c r="E4141" s="154">
        <v>1.5975000000000001</v>
      </c>
      <c r="F4141" s="154" t="s">
        <v>472</v>
      </c>
      <c r="G4141" s="154">
        <v>1.012</v>
      </c>
      <c r="H4141" s="154" t="s">
        <v>472</v>
      </c>
      <c r="I4141" s="154">
        <v>2.3325200000000001</v>
      </c>
      <c r="J4141" s="154"/>
    </row>
    <row r="4142" spans="1:10">
      <c r="A4142" s="164">
        <v>31337</v>
      </c>
      <c r="B4142" s="154">
        <v>1.81321</v>
      </c>
      <c r="C4142" s="154">
        <v>3.0935000000000001</v>
      </c>
      <c r="D4142" s="154">
        <v>2.1859999999999999</v>
      </c>
      <c r="E4142" s="154">
        <v>1.599</v>
      </c>
      <c r="F4142" s="154" t="s">
        <v>472</v>
      </c>
      <c r="G4142" s="154">
        <v>1.0101</v>
      </c>
      <c r="H4142" s="154" t="s">
        <v>472</v>
      </c>
      <c r="I4142" s="154">
        <v>2.3240600000000002</v>
      </c>
      <c r="J4142" s="154"/>
    </row>
    <row r="4143" spans="1:10">
      <c r="A4143" s="164">
        <v>31338</v>
      </c>
      <c r="B4143" s="154">
        <v>1.81542</v>
      </c>
      <c r="C4143" s="154">
        <v>3.0834999999999999</v>
      </c>
      <c r="D4143" s="154">
        <v>2.1644999999999999</v>
      </c>
      <c r="E4143" s="154">
        <v>1.5845</v>
      </c>
      <c r="F4143" s="154" t="s">
        <v>472</v>
      </c>
      <c r="G4143" s="154">
        <v>1.0055000000000001</v>
      </c>
      <c r="H4143" s="154" t="s">
        <v>472</v>
      </c>
      <c r="I4143" s="154">
        <v>2.30715</v>
      </c>
      <c r="J4143" s="154"/>
    </row>
    <row r="4144" spans="1:10">
      <c r="A4144" s="164">
        <v>31341</v>
      </c>
      <c r="B4144" s="154">
        <v>1.8148200000000001</v>
      </c>
      <c r="C4144" s="154">
        <v>3.0939999999999999</v>
      </c>
      <c r="D4144" s="154">
        <v>2.1564999999999999</v>
      </c>
      <c r="E4144" s="154">
        <v>1.5815000000000001</v>
      </c>
      <c r="F4144" s="154" t="s">
        <v>472</v>
      </c>
      <c r="G4144" s="154">
        <v>1.0037</v>
      </c>
      <c r="H4144" s="154" t="s">
        <v>472</v>
      </c>
      <c r="I4144" s="154">
        <v>2.3039100000000001</v>
      </c>
      <c r="J4144" s="154"/>
    </row>
    <row r="4145" spans="1:10">
      <c r="A4145" s="164">
        <v>31342</v>
      </c>
      <c r="B4145" s="154">
        <v>1.81619</v>
      </c>
      <c r="C4145" s="154">
        <v>3.109</v>
      </c>
      <c r="D4145" s="154">
        <v>2.1678000000000002</v>
      </c>
      <c r="E4145" s="154">
        <v>1.589</v>
      </c>
      <c r="F4145" s="154" t="s">
        <v>472</v>
      </c>
      <c r="G4145" s="154">
        <v>1.0052000000000001</v>
      </c>
      <c r="H4145" s="154" t="s">
        <v>472</v>
      </c>
      <c r="I4145" s="154">
        <v>2.3103799999999999</v>
      </c>
      <c r="J4145" s="154"/>
    </row>
    <row r="4146" spans="1:10">
      <c r="A4146" s="164">
        <v>31343</v>
      </c>
      <c r="B4146" s="154">
        <v>1.8150900000000001</v>
      </c>
      <c r="C4146" s="154">
        <v>3.0964999999999998</v>
      </c>
      <c r="D4146" s="154">
        <v>2.1579999999999999</v>
      </c>
      <c r="E4146" s="154">
        <v>1.5819999999999999</v>
      </c>
      <c r="F4146" s="154" t="s">
        <v>472</v>
      </c>
      <c r="G4146" s="154">
        <v>1.0006999999999999</v>
      </c>
      <c r="H4146" s="154" t="s">
        <v>472</v>
      </c>
      <c r="I4146" s="154">
        <v>2.3039899999999998</v>
      </c>
      <c r="J4146" s="154"/>
    </row>
    <row r="4147" spans="1:10">
      <c r="A4147" s="164">
        <v>31344</v>
      </c>
      <c r="B4147" s="154">
        <v>1.8142</v>
      </c>
      <c r="C4147" s="154">
        <v>3.105</v>
      </c>
      <c r="D4147" s="154">
        <v>2.1680000000000001</v>
      </c>
      <c r="E4147" s="154">
        <v>1.589</v>
      </c>
      <c r="F4147" s="154" t="s">
        <v>472</v>
      </c>
      <c r="G4147" s="154">
        <v>1.0006999999999999</v>
      </c>
      <c r="H4147" s="154" t="s">
        <v>472</v>
      </c>
      <c r="I4147" s="154">
        <v>2.3076400000000001</v>
      </c>
      <c r="J4147" s="154"/>
    </row>
    <row r="4148" spans="1:10">
      <c r="A4148" s="164">
        <v>31345</v>
      </c>
      <c r="B4148" s="154">
        <v>1.8111199999999998</v>
      </c>
      <c r="C4148" s="154">
        <v>3.09</v>
      </c>
      <c r="D4148" s="154">
        <v>2.1684999999999999</v>
      </c>
      <c r="E4148" s="154">
        <v>1.5865</v>
      </c>
      <c r="F4148" s="154" t="s">
        <v>472</v>
      </c>
      <c r="G4148" s="154">
        <v>1.0081</v>
      </c>
      <c r="H4148" s="154" t="s">
        <v>472</v>
      </c>
      <c r="I4148" s="154">
        <v>2.3072300000000001</v>
      </c>
      <c r="J4148" s="154"/>
    </row>
    <row r="4149" spans="1:10">
      <c r="A4149" s="164">
        <v>31348</v>
      </c>
      <c r="B4149" s="154">
        <v>1.8110200000000001</v>
      </c>
      <c r="C4149" s="154">
        <v>3.0880000000000001</v>
      </c>
      <c r="D4149" s="154">
        <v>2.1669999999999998</v>
      </c>
      <c r="E4149" s="154">
        <v>1.5859999999999999</v>
      </c>
      <c r="F4149" s="154" t="s">
        <v>472</v>
      </c>
      <c r="G4149" s="154">
        <v>1.0142</v>
      </c>
      <c r="H4149" s="154" t="s">
        <v>472</v>
      </c>
      <c r="I4149" s="154">
        <v>2.3093599999999999</v>
      </c>
      <c r="J4149" s="154"/>
    </row>
    <row r="4150" spans="1:10">
      <c r="A4150" s="164">
        <v>31349</v>
      </c>
      <c r="B4150" s="154">
        <v>1.8123</v>
      </c>
      <c r="C4150" s="154">
        <v>3.0855000000000001</v>
      </c>
      <c r="D4150" s="154">
        <v>2.1595</v>
      </c>
      <c r="E4150" s="154">
        <v>1.58</v>
      </c>
      <c r="F4150" s="154" t="s">
        <v>472</v>
      </c>
      <c r="G4150" s="154">
        <v>1.0147999999999999</v>
      </c>
      <c r="H4150" s="154" t="s">
        <v>472</v>
      </c>
      <c r="I4150" s="154">
        <v>2.3065899999999999</v>
      </c>
      <c r="J4150" s="154"/>
    </row>
    <row r="4151" spans="1:10">
      <c r="A4151" s="164">
        <v>31350</v>
      </c>
      <c r="B4151" s="154">
        <v>1.81281</v>
      </c>
      <c r="C4151" s="154">
        <v>3.0924999999999998</v>
      </c>
      <c r="D4151" s="154">
        <v>2.1444999999999999</v>
      </c>
      <c r="E4151" s="154">
        <v>1.5714999999999999</v>
      </c>
      <c r="F4151" s="154" t="s">
        <v>472</v>
      </c>
      <c r="G4151" s="154">
        <v>1.0137</v>
      </c>
      <c r="H4151" s="154" t="s">
        <v>472</v>
      </c>
      <c r="I4151" s="154">
        <v>2.2997399999999999</v>
      </c>
      <c r="J4151" s="154"/>
    </row>
    <row r="4152" spans="1:10">
      <c r="A4152" s="164">
        <v>31351</v>
      </c>
      <c r="B4152" s="154">
        <v>1.81464</v>
      </c>
      <c r="C4152" s="154">
        <v>3.0945</v>
      </c>
      <c r="D4152" s="154">
        <v>2.1459999999999999</v>
      </c>
      <c r="E4152" s="154">
        <v>1.569</v>
      </c>
      <c r="F4152" s="154" t="s">
        <v>472</v>
      </c>
      <c r="G4152" s="154">
        <v>1.0146999999999999</v>
      </c>
      <c r="H4152" s="154" t="s">
        <v>472</v>
      </c>
      <c r="I4152" s="154">
        <v>2.3013699999999999</v>
      </c>
      <c r="J4152" s="154"/>
    </row>
    <row r="4153" spans="1:10">
      <c r="A4153" s="164">
        <v>31352</v>
      </c>
      <c r="B4153" s="154">
        <v>1.8155700000000001</v>
      </c>
      <c r="C4153" s="154">
        <v>3.0680000000000001</v>
      </c>
      <c r="D4153" s="154">
        <v>2.1404999999999998</v>
      </c>
      <c r="E4153" s="154">
        <v>1.5655000000000001</v>
      </c>
      <c r="F4153" s="154" t="s">
        <v>472</v>
      </c>
      <c r="G4153" s="154">
        <v>1.0208999999999999</v>
      </c>
      <c r="H4153" s="154" t="s">
        <v>472</v>
      </c>
      <c r="I4153" s="154">
        <v>2.3002500000000001</v>
      </c>
      <c r="J4153" s="154"/>
    </row>
    <row r="4154" spans="1:10">
      <c r="A4154" s="164">
        <v>31355</v>
      </c>
      <c r="B4154" s="154">
        <v>1.8141400000000001</v>
      </c>
      <c r="C4154" s="154">
        <v>3.0634999999999999</v>
      </c>
      <c r="D4154" s="154">
        <v>2.1269999999999998</v>
      </c>
      <c r="E4154" s="154">
        <v>1.556</v>
      </c>
      <c r="F4154" s="154" t="s">
        <v>472</v>
      </c>
      <c r="G4154" s="154">
        <v>1.0266999999999999</v>
      </c>
      <c r="H4154" s="154" t="s">
        <v>472</v>
      </c>
      <c r="I4154" s="154">
        <v>2.2938800000000001</v>
      </c>
      <c r="J4154" s="154"/>
    </row>
    <row r="4155" spans="1:10">
      <c r="A4155" s="164">
        <v>31356</v>
      </c>
      <c r="B4155" s="154">
        <v>1.81714</v>
      </c>
      <c r="C4155" s="154">
        <v>3.0825</v>
      </c>
      <c r="D4155" s="154">
        <v>2.1459999999999999</v>
      </c>
      <c r="E4155" s="154">
        <v>1.5634999999999999</v>
      </c>
      <c r="F4155" s="154" t="s">
        <v>472</v>
      </c>
      <c r="G4155" s="154">
        <v>1.0327</v>
      </c>
      <c r="H4155" s="154" t="s">
        <v>472</v>
      </c>
      <c r="I4155" s="154">
        <v>2.3094000000000001</v>
      </c>
      <c r="J4155" s="154"/>
    </row>
    <row r="4156" spans="1:10">
      <c r="A4156" s="164">
        <v>31357</v>
      </c>
      <c r="B4156" s="154">
        <v>1.8174999999999999</v>
      </c>
      <c r="C4156" s="154">
        <v>3.0785</v>
      </c>
      <c r="D4156" s="154">
        <v>2.1364999999999998</v>
      </c>
      <c r="E4156" s="154">
        <v>1.5525</v>
      </c>
      <c r="F4156" s="154" t="s">
        <v>472</v>
      </c>
      <c r="G4156" s="154">
        <v>1.0379</v>
      </c>
      <c r="H4156" s="154" t="s">
        <v>472</v>
      </c>
      <c r="I4156" s="154">
        <v>2.3091499999999998</v>
      </c>
      <c r="J4156" s="154"/>
    </row>
    <row r="4157" spans="1:10">
      <c r="A4157" s="164">
        <v>31358</v>
      </c>
      <c r="B4157" s="154">
        <v>1.81572</v>
      </c>
      <c r="C4157" s="154">
        <v>3.06</v>
      </c>
      <c r="D4157" s="154">
        <v>2.133</v>
      </c>
      <c r="E4157" s="154">
        <v>1.554</v>
      </c>
      <c r="F4157" s="154" t="s">
        <v>472</v>
      </c>
      <c r="G4157" s="154">
        <v>1.0486</v>
      </c>
      <c r="H4157" s="154" t="s">
        <v>472</v>
      </c>
      <c r="I4157" s="154">
        <v>2.3047</v>
      </c>
      <c r="J4157" s="154"/>
    </row>
    <row r="4158" spans="1:10">
      <c r="A4158" s="164">
        <v>31359</v>
      </c>
      <c r="B4158" s="154">
        <v>1.8146599999999999</v>
      </c>
      <c r="C4158" s="154">
        <v>3.0455000000000001</v>
      </c>
      <c r="D4158" s="154">
        <v>2.1520000000000001</v>
      </c>
      <c r="E4158" s="154">
        <v>1.5640000000000001</v>
      </c>
      <c r="F4158" s="154" t="s">
        <v>472</v>
      </c>
      <c r="G4158" s="154">
        <v>1.0454000000000001</v>
      </c>
      <c r="H4158" s="154" t="s">
        <v>472</v>
      </c>
      <c r="I4158" s="154">
        <v>2.3125599999999999</v>
      </c>
      <c r="J4158" s="154"/>
    </row>
    <row r="4159" spans="1:10">
      <c r="A4159" s="164">
        <v>31362</v>
      </c>
      <c r="B4159" s="154">
        <v>1.8132999999999999</v>
      </c>
      <c r="C4159" s="154">
        <v>3.0565000000000002</v>
      </c>
      <c r="D4159" s="154">
        <v>2.1539999999999999</v>
      </c>
      <c r="E4159" s="154">
        <v>1.5640000000000001</v>
      </c>
      <c r="F4159" s="154" t="s">
        <v>472</v>
      </c>
      <c r="G4159" s="154">
        <v>1.0475000000000001</v>
      </c>
      <c r="H4159" s="154" t="s">
        <v>472</v>
      </c>
      <c r="I4159" s="154">
        <v>2.3157399999999999</v>
      </c>
      <c r="J4159" s="154"/>
    </row>
    <row r="4160" spans="1:10">
      <c r="A4160" s="164">
        <v>31363</v>
      </c>
      <c r="B4160" s="154">
        <v>1.8137099999999999</v>
      </c>
      <c r="C4160" s="154">
        <v>3.0525000000000002</v>
      </c>
      <c r="D4160" s="154">
        <v>2.1547999999999998</v>
      </c>
      <c r="E4160" s="154">
        <v>1.5634999999999999</v>
      </c>
      <c r="F4160" s="154" t="s">
        <v>472</v>
      </c>
      <c r="G4160" s="154">
        <v>1.048</v>
      </c>
      <c r="H4160" s="154" t="s">
        <v>472</v>
      </c>
      <c r="I4160" s="154">
        <v>2.31399</v>
      </c>
      <c r="J4160" s="154"/>
    </row>
    <row r="4161" spans="1:10">
      <c r="A4161" s="164">
        <v>31364</v>
      </c>
      <c r="B4161" s="154">
        <v>1.8096000000000001</v>
      </c>
      <c r="C4161" s="154">
        <v>3.0339999999999998</v>
      </c>
      <c r="D4161" s="154">
        <v>2.1425000000000001</v>
      </c>
      <c r="E4161" s="154">
        <v>1.554</v>
      </c>
      <c r="F4161" s="154" t="s">
        <v>472</v>
      </c>
      <c r="G4161" s="154">
        <v>1.0463</v>
      </c>
      <c r="H4161" s="154" t="s">
        <v>472</v>
      </c>
      <c r="I4161" s="154">
        <v>2.3042199999999999</v>
      </c>
      <c r="J4161" s="154"/>
    </row>
    <row r="4162" spans="1:10">
      <c r="A4162" s="164">
        <v>31365</v>
      </c>
      <c r="B4162" s="154">
        <v>1.80955</v>
      </c>
      <c r="C4162" s="154">
        <v>3.0525000000000002</v>
      </c>
      <c r="D4162" s="154">
        <v>2.1404999999999998</v>
      </c>
      <c r="E4162" s="154">
        <v>1.5529999999999999</v>
      </c>
      <c r="F4162" s="154" t="s">
        <v>472</v>
      </c>
      <c r="G4162" s="154">
        <v>1.0509999999999999</v>
      </c>
      <c r="H4162" s="154" t="s">
        <v>472</v>
      </c>
      <c r="I4162" s="154">
        <v>2.3081999999999998</v>
      </c>
      <c r="J4162" s="154"/>
    </row>
    <row r="4163" spans="1:10">
      <c r="A4163" s="164">
        <v>31366</v>
      </c>
      <c r="B4163" s="154">
        <v>1.81152</v>
      </c>
      <c r="C4163" s="154">
        <v>3.0579999999999998</v>
      </c>
      <c r="D4163" s="154">
        <v>2.1429999999999998</v>
      </c>
      <c r="E4163" s="154">
        <v>1.5575000000000001</v>
      </c>
      <c r="F4163" s="154" t="s">
        <v>472</v>
      </c>
      <c r="G4163" s="154">
        <v>1.0522</v>
      </c>
      <c r="H4163" s="154" t="s">
        <v>472</v>
      </c>
      <c r="I4163" s="154">
        <v>2.30972</v>
      </c>
      <c r="J4163" s="154"/>
    </row>
    <row r="4164" spans="1:10">
      <c r="A4164" s="164">
        <v>31369</v>
      </c>
      <c r="B4164" s="154">
        <v>1.8089</v>
      </c>
      <c r="C4164" s="154">
        <v>3.0535000000000001</v>
      </c>
      <c r="D4164" s="154">
        <v>2.1469999999999998</v>
      </c>
      <c r="E4164" s="154">
        <v>1.5585</v>
      </c>
      <c r="F4164" s="154" t="s">
        <v>472</v>
      </c>
      <c r="G4164" s="154">
        <v>1.0527</v>
      </c>
      <c r="H4164" s="154" t="s">
        <v>472</v>
      </c>
      <c r="I4164" s="154">
        <v>2.30884</v>
      </c>
      <c r="J4164" s="154"/>
    </row>
    <row r="4165" spans="1:10">
      <c r="A4165" s="164">
        <v>31370</v>
      </c>
      <c r="B4165" s="154">
        <v>1.8098399999999999</v>
      </c>
      <c r="C4165" s="154">
        <v>3.0525000000000002</v>
      </c>
      <c r="D4165" s="154">
        <v>2.1360000000000001</v>
      </c>
      <c r="E4165" s="154">
        <v>1.5510000000000002</v>
      </c>
      <c r="F4165" s="154" t="s">
        <v>472</v>
      </c>
      <c r="G4165" s="154">
        <v>1.0537000000000001</v>
      </c>
      <c r="H4165" s="154" t="s">
        <v>472</v>
      </c>
      <c r="I4165" s="154">
        <v>2.3049499999999998</v>
      </c>
      <c r="J4165" s="154"/>
    </row>
    <row r="4166" spans="1:10">
      <c r="A4166" s="164">
        <v>31371</v>
      </c>
      <c r="B4166" s="154">
        <v>1.8082099999999999</v>
      </c>
      <c r="C4166" s="154">
        <v>3.0575000000000001</v>
      </c>
      <c r="D4166" s="154">
        <v>2.133</v>
      </c>
      <c r="E4166" s="154">
        <v>1.55</v>
      </c>
      <c r="F4166" s="154" t="s">
        <v>472</v>
      </c>
      <c r="G4166" s="154">
        <v>1.0490999999999999</v>
      </c>
      <c r="H4166" s="154" t="s">
        <v>472</v>
      </c>
      <c r="I4166" s="154">
        <v>2.3010600000000001</v>
      </c>
      <c r="J4166" s="154"/>
    </row>
    <row r="4167" spans="1:10">
      <c r="A4167" s="164">
        <v>31372</v>
      </c>
      <c r="B4167" s="154">
        <v>1.8089200000000001</v>
      </c>
      <c r="C4167" s="154">
        <v>3.0594999999999999</v>
      </c>
      <c r="D4167" s="154">
        <v>2.1179999999999999</v>
      </c>
      <c r="E4167" s="154">
        <v>1.5369999999999999</v>
      </c>
      <c r="F4167" s="154" t="s">
        <v>472</v>
      </c>
      <c r="G4167" s="154">
        <v>1.0485</v>
      </c>
      <c r="H4167" s="154" t="s">
        <v>472</v>
      </c>
      <c r="I4167" s="154">
        <v>2.2950599999999999</v>
      </c>
      <c r="J4167" s="154"/>
    </row>
    <row r="4168" spans="1:10">
      <c r="A4168" s="164">
        <v>31373</v>
      </c>
      <c r="B4168" s="154">
        <v>1.8090199999999999</v>
      </c>
      <c r="C4168" s="154">
        <v>3.06</v>
      </c>
      <c r="D4168" s="154">
        <v>2.117</v>
      </c>
      <c r="E4168" s="154">
        <v>1.5390000000000001</v>
      </c>
      <c r="F4168" s="154" t="s">
        <v>472</v>
      </c>
      <c r="G4168" s="154">
        <v>1.0488</v>
      </c>
      <c r="H4168" s="154" t="s">
        <v>472</v>
      </c>
      <c r="I4168" s="154">
        <v>2.2923399999999998</v>
      </c>
      <c r="J4168" s="154"/>
    </row>
    <row r="4169" spans="1:10">
      <c r="A4169" s="164">
        <v>31376</v>
      </c>
      <c r="B4169" s="154">
        <v>1.8106</v>
      </c>
      <c r="C4169" s="154">
        <v>3.0779999999999998</v>
      </c>
      <c r="D4169" s="154">
        <v>2.0985</v>
      </c>
      <c r="E4169" s="154">
        <v>1.5245</v>
      </c>
      <c r="F4169" s="154" t="s">
        <v>472</v>
      </c>
      <c r="G4169" s="154">
        <v>1.0466</v>
      </c>
      <c r="H4169" s="154" t="s">
        <v>472</v>
      </c>
      <c r="I4169" s="154">
        <v>2.2841300000000002</v>
      </c>
      <c r="J4169" s="154"/>
    </row>
    <row r="4170" spans="1:10">
      <c r="A4170" s="164">
        <v>31377</v>
      </c>
      <c r="B4170" s="154">
        <v>1.8114400000000002</v>
      </c>
      <c r="C4170" s="154">
        <v>3.0739999999999998</v>
      </c>
      <c r="D4170" s="154">
        <v>2.1070000000000002</v>
      </c>
      <c r="E4170" s="154">
        <v>1.528</v>
      </c>
      <c r="F4170" s="154" t="s">
        <v>472</v>
      </c>
      <c r="G4170" s="154">
        <v>1.0441</v>
      </c>
      <c r="H4170" s="154" t="s">
        <v>472</v>
      </c>
      <c r="I4170" s="154">
        <v>2.2871999999999999</v>
      </c>
      <c r="J4170" s="154"/>
    </row>
    <row r="4171" spans="1:10">
      <c r="A4171" s="164">
        <v>31378</v>
      </c>
      <c r="B4171" s="154">
        <v>1.8130500000000001</v>
      </c>
      <c r="C4171" s="154">
        <v>3.069</v>
      </c>
      <c r="D4171" s="154">
        <v>2.0905</v>
      </c>
      <c r="E4171" s="154">
        <v>1.5175000000000001</v>
      </c>
      <c r="F4171" s="154" t="s">
        <v>472</v>
      </c>
      <c r="G4171" s="154">
        <v>1.04</v>
      </c>
      <c r="H4171" s="154" t="s">
        <v>472</v>
      </c>
      <c r="I4171" s="154">
        <v>2.2782299999999998</v>
      </c>
      <c r="J4171" s="154"/>
    </row>
    <row r="4172" spans="1:10">
      <c r="A4172" s="164">
        <v>31379</v>
      </c>
      <c r="B4172" s="154">
        <v>1.8208899999999999</v>
      </c>
      <c r="C4172" s="154">
        <v>3.0754999999999999</v>
      </c>
      <c r="D4172" s="154">
        <v>2.0922000000000001</v>
      </c>
      <c r="E4172" s="154">
        <v>1.514</v>
      </c>
      <c r="F4172" s="154" t="s">
        <v>472</v>
      </c>
      <c r="G4172" s="154">
        <v>1.0389999999999999</v>
      </c>
      <c r="H4172" s="154" t="s">
        <v>472</v>
      </c>
      <c r="I4172" s="154">
        <v>2.2801299999999998</v>
      </c>
      <c r="J4172" s="154"/>
    </row>
    <row r="4173" spans="1:10">
      <c r="A4173" s="164">
        <v>31380</v>
      </c>
      <c r="B4173" s="154">
        <v>1.8278300000000001</v>
      </c>
      <c r="C4173" s="154">
        <v>3.0804999999999998</v>
      </c>
      <c r="D4173" s="154">
        <v>2.081</v>
      </c>
      <c r="E4173" s="154">
        <v>1.5089999999999999</v>
      </c>
      <c r="F4173" s="154" t="s">
        <v>472</v>
      </c>
      <c r="G4173" s="154">
        <v>1.0302</v>
      </c>
      <c r="H4173" s="154" t="s">
        <v>472</v>
      </c>
      <c r="I4173" s="154">
        <v>2.2749299999999999</v>
      </c>
      <c r="J4173" s="154"/>
    </row>
    <row r="4174" spans="1:10">
      <c r="A4174" s="164">
        <v>31383</v>
      </c>
      <c r="B4174" s="154">
        <v>1.83334</v>
      </c>
      <c r="C4174" s="154">
        <v>3.0950000000000002</v>
      </c>
      <c r="D4174" s="154">
        <v>2.0722</v>
      </c>
      <c r="E4174" s="154">
        <v>1.4955000000000001</v>
      </c>
      <c r="F4174" s="154" t="s">
        <v>472</v>
      </c>
      <c r="G4174" s="154">
        <v>1.0224</v>
      </c>
      <c r="H4174" s="154" t="s">
        <v>472</v>
      </c>
      <c r="I4174" s="154">
        <v>2.2724799999999998</v>
      </c>
      <c r="J4174" s="154"/>
    </row>
    <row r="4175" spans="1:10">
      <c r="A4175" s="164">
        <v>31384</v>
      </c>
      <c r="B4175" s="154">
        <v>1.8406500000000001</v>
      </c>
      <c r="C4175" s="154">
        <v>3.1240000000000001</v>
      </c>
      <c r="D4175" s="154">
        <v>2.11</v>
      </c>
      <c r="E4175" s="154">
        <v>1.5175000000000001</v>
      </c>
      <c r="F4175" s="154" t="s">
        <v>472</v>
      </c>
      <c r="G4175" s="154">
        <v>1.0302</v>
      </c>
      <c r="H4175" s="154" t="s">
        <v>472</v>
      </c>
      <c r="I4175" s="154">
        <v>2.2999100000000001</v>
      </c>
      <c r="J4175" s="154"/>
    </row>
    <row r="4176" spans="1:10">
      <c r="A4176" s="164">
        <v>31385</v>
      </c>
      <c r="B4176" s="154">
        <v>1.8368100000000001</v>
      </c>
      <c r="C4176" s="154">
        <v>3.12</v>
      </c>
      <c r="D4176" s="154">
        <v>2.101</v>
      </c>
      <c r="E4176" s="154">
        <v>1.5114999999999998</v>
      </c>
      <c r="F4176" s="154" t="s">
        <v>472</v>
      </c>
      <c r="G4176" s="154">
        <v>1.0334000000000001</v>
      </c>
      <c r="H4176" s="154" t="s">
        <v>472</v>
      </c>
      <c r="I4176" s="154">
        <v>2.2943899999999999</v>
      </c>
      <c r="J4176" s="154"/>
    </row>
    <row r="4177" spans="1:10">
      <c r="A4177" s="164">
        <v>31386</v>
      </c>
      <c r="B4177" s="154">
        <v>1.8342399999999999</v>
      </c>
      <c r="C4177" s="154">
        <v>3.1025</v>
      </c>
      <c r="D4177" s="154">
        <v>2.0960000000000001</v>
      </c>
      <c r="E4177" s="154">
        <v>1.5049999999999999</v>
      </c>
      <c r="F4177" s="154" t="s">
        <v>472</v>
      </c>
      <c r="G4177" s="154">
        <v>1.0328999999999999</v>
      </c>
      <c r="H4177" s="154" t="s">
        <v>472</v>
      </c>
      <c r="I4177" s="154">
        <v>2.29325</v>
      </c>
      <c r="J4177" s="154"/>
    </row>
    <row r="4178" spans="1:10">
      <c r="A4178" s="164">
        <v>31387</v>
      </c>
      <c r="B4178" s="154">
        <v>1.83477</v>
      </c>
      <c r="C4178" s="154">
        <v>3.1040000000000001</v>
      </c>
      <c r="D4178" s="154">
        <v>2.1030000000000002</v>
      </c>
      <c r="E4178" s="154">
        <v>1.5065</v>
      </c>
      <c r="F4178" s="154" t="s">
        <v>472</v>
      </c>
      <c r="G4178" s="154">
        <v>1.034</v>
      </c>
      <c r="H4178" s="154" t="s">
        <v>472</v>
      </c>
      <c r="I4178" s="154">
        <v>2.2934700000000001</v>
      </c>
      <c r="J4178" s="154"/>
    </row>
    <row r="4179" spans="1:10">
      <c r="A4179" s="164">
        <v>31390</v>
      </c>
      <c r="B4179" s="154">
        <v>1.8365499999999999</v>
      </c>
      <c r="C4179" s="154">
        <v>3.0870000000000002</v>
      </c>
      <c r="D4179" s="154">
        <v>2.1145</v>
      </c>
      <c r="E4179" s="154">
        <v>1.5129999999999999</v>
      </c>
      <c r="F4179" s="154" t="s">
        <v>472</v>
      </c>
      <c r="G4179" s="154">
        <v>1.0387999999999999</v>
      </c>
      <c r="H4179" s="154" t="s">
        <v>472</v>
      </c>
      <c r="I4179" s="154">
        <v>2.2965800000000001</v>
      </c>
      <c r="J4179" s="154"/>
    </row>
    <row r="4180" spans="1:10">
      <c r="A4180" s="164">
        <v>31391</v>
      </c>
      <c r="B4180" s="154">
        <v>1.8346200000000001</v>
      </c>
      <c r="C4180" s="154">
        <v>3.056</v>
      </c>
      <c r="D4180" s="154">
        <v>2.1230000000000002</v>
      </c>
      <c r="E4180" s="154">
        <v>1.5154999999999998</v>
      </c>
      <c r="F4180" s="154" t="s">
        <v>472</v>
      </c>
      <c r="G4180" s="154">
        <v>1.0425</v>
      </c>
      <c r="H4180" s="154" t="s">
        <v>472</v>
      </c>
      <c r="I4180" s="154">
        <v>2.3035000000000001</v>
      </c>
      <c r="J4180" s="154"/>
    </row>
    <row r="4181" spans="1:10">
      <c r="A4181" s="164">
        <v>31392</v>
      </c>
      <c r="B4181" s="154">
        <v>1.8326799999999999</v>
      </c>
      <c r="C4181" s="154">
        <v>3.0434999999999999</v>
      </c>
      <c r="D4181" s="154">
        <v>2.1259999999999999</v>
      </c>
      <c r="E4181" s="154">
        <v>1.522</v>
      </c>
      <c r="F4181" s="154" t="s">
        <v>472</v>
      </c>
      <c r="G4181" s="154">
        <v>1.0435000000000001</v>
      </c>
      <c r="H4181" s="154" t="s">
        <v>472</v>
      </c>
      <c r="I4181" s="154">
        <v>2.3047399999999998</v>
      </c>
      <c r="J4181" s="154"/>
    </row>
    <row r="4182" spans="1:10">
      <c r="A4182" s="164">
        <v>31393</v>
      </c>
      <c r="B4182" s="154">
        <v>1.8348100000000001</v>
      </c>
      <c r="C4182" s="154">
        <v>3.0085000000000002</v>
      </c>
      <c r="D4182" s="154">
        <v>2.1095000000000002</v>
      </c>
      <c r="E4182" s="154">
        <v>1.5185</v>
      </c>
      <c r="F4182" s="154" t="s">
        <v>472</v>
      </c>
      <c r="G4182" s="154">
        <v>1.0418000000000001</v>
      </c>
      <c r="H4182" s="154" t="s">
        <v>472</v>
      </c>
      <c r="I4182" s="154">
        <v>2.29833</v>
      </c>
      <c r="J4182" s="154"/>
    </row>
    <row r="4183" spans="1:10">
      <c r="A4183" s="164">
        <v>31394</v>
      </c>
      <c r="B4183" s="154">
        <v>1.8317999999999999</v>
      </c>
      <c r="C4183" s="154">
        <v>3.0305</v>
      </c>
      <c r="D4183" s="154">
        <v>2.1002000000000001</v>
      </c>
      <c r="E4183" s="154">
        <v>1.5105</v>
      </c>
      <c r="F4183" s="154" t="s">
        <v>472</v>
      </c>
      <c r="G4183" s="154">
        <v>1.0402</v>
      </c>
      <c r="H4183" s="154" t="s">
        <v>472</v>
      </c>
      <c r="I4183" s="154">
        <v>2.2906200000000001</v>
      </c>
      <c r="J4183" s="154"/>
    </row>
    <row r="4184" spans="1:10">
      <c r="A4184" s="164">
        <v>31397</v>
      </c>
      <c r="B4184" s="154">
        <v>1.83497</v>
      </c>
      <c r="C4184" s="154">
        <v>3.0265</v>
      </c>
      <c r="D4184" s="154">
        <v>2.1070000000000002</v>
      </c>
      <c r="E4184" s="154">
        <v>1.5135000000000001</v>
      </c>
      <c r="F4184" s="154" t="s">
        <v>472</v>
      </c>
      <c r="G4184" s="154">
        <v>1.0402</v>
      </c>
      <c r="H4184" s="154" t="s">
        <v>472</v>
      </c>
      <c r="I4184" s="154">
        <v>2.2966199999999999</v>
      </c>
      <c r="J4184" s="154"/>
    </row>
    <row r="4185" spans="1:10">
      <c r="A4185" s="164">
        <v>31398</v>
      </c>
      <c r="B4185" s="154">
        <v>1.8348100000000001</v>
      </c>
      <c r="C4185" s="154">
        <v>3.0325000000000002</v>
      </c>
      <c r="D4185" s="154">
        <v>2.1019999999999999</v>
      </c>
      <c r="E4185" s="154">
        <v>1.5055000000000001</v>
      </c>
      <c r="F4185" s="154" t="s">
        <v>472</v>
      </c>
      <c r="G4185" s="154">
        <v>1.0410999999999999</v>
      </c>
      <c r="H4185" s="154" t="s">
        <v>472</v>
      </c>
      <c r="I4185" s="154">
        <v>2.29236</v>
      </c>
      <c r="J4185" s="154"/>
    </row>
    <row r="4186" spans="1:10">
      <c r="A4186" s="164">
        <v>31399</v>
      </c>
      <c r="B4186" s="154">
        <v>1.8383</v>
      </c>
      <c r="C4186" s="154">
        <v>3.024</v>
      </c>
      <c r="D4186" s="154">
        <v>2.1059999999999999</v>
      </c>
      <c r="E4186" s="154">
        <v>1.5070000000000001</v>
      </c>
      <c r="F4186" s="154" t="s">
        <v>472</v>
      </c>
      <c r="G4186" s="154">
        <v>1.0405</v>
      </c>
      <c r="H4186" s="154" t="s">
        <v>472</v>
      </c>
      <c r="I4186" s="154">
        <v>2.29318</v>
      </c>
      <c r="J4186" s="154"/>
    </row>
    <row r="4187" spans="1:10">
      <c r="A4187" s="164">
        <v>31400</v>
      </c>
      <c r="B4187" s="154">
        <v>1.8388599999999999</v>
      </c>
      <c r="C4187" s="154">
        <v>3.0179999999999998</v>
      </c>
      <c r="D4187" s="154">
        <v>2.1150000000000002</v>
      </c>
      <c r="E4187" s="154">
        <v>1.5145</v>
      </c>
      <c r="F4187" s="154" t="s">
        <v>472</v>
      </c>
      <c r="G4187" s="154">
        <v>1.0430999999999999</v>
      </c>
      <c r="H4187" s="154" t="s">
        <v>472</v>
      </c>
      <c r="I4187" s="154">
        <v>2.3021799999999999</v>
      </c>
      <c r="J4187" s="154"/>
    </row>
    <row r="4188" spans="1:10">
      <c r="A4188" s="164">
        <v>31401</v>
      </c>
      <c r="B4188" s="154">
        <v>1.83823</v>
      </c>
      <c r="C4188" s="154">
        <v>3.008</v>
      </c>
      <c r="D4188" s="154">
        <v>2.11</v>
      </c>
      <c r="E4188" s="154">
        <v>1.5125</v>
      </c>
      <c r="F4188" s="154" t="s">
        <v>472</v>
      </c>
      <c r="G4188" s="154">
        <v>1.0430999999999999</v>
      </c>
      <c r="H4188" s="154" t="s">
        <v>472</v>
      </c>
      <c r="I4188" s="154">
        <v>2.2987199999999999</v>
      </c>
      <c r="J4188" s="154"/>
    </row>
    <row r="4189" spans="1:10">
      <c r="A4189" s="164">
        <v>31404</v>
      </c>
      <c r="B4189" s="154">
        <v>1.8367</v>
      </c>
      <c r="C4189" s="154">
        <v>3.0114999999999998</v>
      </c>
      <c r="D4189" s="154">
        <v>2.1124999999999998</v>
      </c>
      <c r="E4189" s="154">
        <v>1.5145</v>
      </c>
      <c r="F4189" s="154" t="s">
        <v>472</v>
      </c>
      <c r="G4189" s="154">
        <v>1.0410999999999999</v>
      </c>
      <c r="H4189" s="154" t="s">
        <v>472</v>
      </c>
      <c r="I4189" s="154">
        <v>2.2960500000000001</v>
      </c>
      <c r="J4189" s="154"/>
    </row>
    <row r="4190" spans="1:10">
      <c r="A4190" s="164">
        <v>31405</v>
      </c>
      <c r="B4190" s="154">
        <v>1.8378000000000001</v>
      </c>
      <c r="C4190" s="154">
        <v>3.0030000000000001</v>
      </c>
      <c r="D4190" s="154">
        <v>2.1059999999999999</v>
      </c>
      <c r="E4190" s="154">
        <v>1.5070000000000001</v>
      </c>
      <c r="F4190" s="154" t="s">
        <v>472</v>
      </c>
      <c r="G4190" s="154">
        <v>1.0374000000000001</v>
      </c>
      <c r="H4190" s="154" t="s">
        <v>472</v>
      </c>
      <c r="I4190" s="154">
        <v>2.2915700000000001</v>
      </c>
      <c r="J4190" s="154"/>
    </row>
    <row r="4191" spans="1:10">
      <c r="A4191" s="164">
        <v>31406</v>
      </c>
      <c r="B4191" s="154" t="s">
        <v>472</v>
      </c>
      <c r="C4191" s="154" t="s">
        <v>472</v>
      </c>
      <c r="D4191" s="154" t="s">
        <v>472</v>
      </c>
      <c r="E4191" s="154" t="s">
        <v>472</v>
      </c>
      <c r="F4191" s="154" t="s">
        <v>472</v>
      </c>
      <c r="G4191" s="154" t="s">
        <v>472</v>
      </c>
      <c r="H4191" s="154" t="s">
        <v>472</v>
      </c>
      <c r="I4191" s="154" t="s">
        <v>472</v>
      </c>
      <c r="J4191" s="154"/>
    </row>
    <row r="4192" spans="1:10">
      <c r="A4192" s="164">
        <v>31407</v>
      </c>
      <c r="B4192" s="154" t="s">
        <v>472</v>
      </c>
      <c r="C4192" s="154" t="s">
        <v>472</v>
      </c>
      <c r="D4192" s="154" t="s">
        <v>472</v>
      </c>
      <c r="E4192" s="154" t="s">
        <v>472</v>
      </c>
      <c r="F4192" s="154" t="s">
        <v>472</v>
      </c>
      <c r="G4192" s="154" t="s">
        <v>472</v>
      </c>
      <c r="H4192" s="154" t="s">
        <v>472</v>
      </c>
      <c r="I4192" s="154" t="s">
        <v>472</v>
      </c>
      <c r="J4192" s="154"/>
    </row>
    <row r="4193" spans="1:10">
      <c r="A4193" s="164">
        <v>31408</v>
      </c>
      <c r="B4193" s="154">
        <v>1.83853</v>
      </c>
      <c r="C4193" s="154">
        <v>3.0045000000000002</v>
      </c>
      <c r="D4193" s="154">
        <v>2.1040000000000001</v>
      </c>
      <c r="E4193" s="154">
        <v>1.5009999999999999</v>
      </c>
      <c r="F4193" s="154" t="s">
        <v>472</v>
      </c>
      <c r="G4193" s="154">
        <v>1.0373000000000001</v>
      </c>
      <c r="H4193" s="154" t="s">
        <v>472</v>
      </c>
      <c r="I4193" s="154">
        <v>2.2877999999999998</v>
      </c>
      <c r="J4193" s="154"/>
    </row>
    <row r="4194" spans="1:10">
      <c r="A4194" s="164">
        <v>31411</v>
      </c>
      <c r="B4194" s="154">
        <v>1.8410199999999999</v>
      </c>
      <c r="C4194" s="154">
        <v>2.9929999999999999</v>
      </c>
      <c r="D4194" s="154">
        <v>2.0764999999999998</v>
      </c>
      <c r="E4194" s="154">
        <v>1.484</v>
      </c>
      <c r="F4194" s="154" t="s">
        <v>472</v>
      </c>
      <c r="G4194" s="154">
        <v>1.0323</v>
      </c>
      <c r="H4194" s="154" t="s">
        <v>472</v>
      </c>
      <c r="I4194" s="154">
        <v>2.27549</v>
      </c>
      <c r="J4194" s="154"/>
    </row>
    <row r="4195" spans="1:10">
      <c r="A4195" s="164">
        <v>31412</v>
      </c>
      <c r="B4195" s="154">
        <v>1.84023</v>
      </c>
      <c r="C4195" s="154">
        <v>2.9845000000000002</v>
      </c>
      <c r="D4195" s="154">
        <v>2.0720000000000001</v>
      </c>
      <c r="E4195" s="154">
        <v>1.482</v>
      </c>
      <c r="F4195" s="154" t="s">
        <v>472</v>
      </c>
      <c r="G4195" s="154">
        <v>1.0323</v>
      </c>
      <c r="H4195" s="154" t="s">
        <v>472</v>
      </c>
      <c r="I4195" s="154" t="s">
        <v>472</v>
      </c>
      <c r="J4195" s="154"/>
    </row>
    <row r="4196" spans="1:10">
      <c r="A4196" s="164">
        <v>31413</v>
      </c>
      <c r="B4196" s="154" t="s">
        <v>472</v>
      </c>
      <c r="C4196" s="154" t="s">
        <v>472</v>
      </c>
      <c r="D4196" s="154" t="s">
        <v>472</v>
      </c>
      <c r="E4196" s="154" t="s">
        <v>472</v>
      </c>
      <c r="F4196" s="154" t="s">
        <v>472</v>
      </c>
      <c r="G4196" s="154" t="s">
        <v>472</v>
      </c>
      <c r="H4196" s="154" t="s">
        <v>472</v>
      </c>
      <c r="I4196" s="154" t="s">
        <v>472</v>
      </c>
      <c r="J4196" s="154"/>
    </row>
    <row r="4197" spans="1:10">
      <c r="A4197" s="164">
        <v>31414</v>
      </c>
      <c r="B4197" s="154">
        <v>1.8339799999999999</v>
      </c>
      <c r="C4197" s="154" t="s">
        <v>472</v>
      </c>
      <c r="D4197" s="154" t="s">
        <v>472</v>
      </c>
      <c r="E4197" s="154" t="s">
        <v>472</v>
      </c>
      <c r="F4197" s="154" t="s">
        <v>472</v>
      </c>
      <c r="G4197" s="154" t="s">
        <v>472</v>
      </c>
      <c r="H4197" s="154" t="s">
        <v>472</v>
      </c>
      <c r="I4197" s="154" t="s">
        <v>472</v>
      </c>
      <c r="J4197" s="154"/>
    </row>
    <row r="4198" spans="1:10">
      <c r="A4198" s="164">
        <v>31415</v>
      </c>
      <c r="B4198" s="154">
        <v>1.8364</v>
      </c>
      <c r="C4198" s="154">
        <v>2.976</v>
      </c>
      <c r="D4198" s="154">
        <v>2.0609999999999999</v>
      </c>
      <c r="E4198" s="154">
        <v>1.468</v>
      </c>
      <c r="F4198" s="154" t="s">
        <v>472</v>
      </c>
      <c r="G4198" s="154">
        <v>1.0189999999999999</v>
      </c>
      <c r="H4198" s="154" t="s">
        <v>472</v>
      </c>
      <c r="I4198" s="154">
        <v>2.2645499999999998</v>
      </c>
      <c r="J4198" s="154"/>
    </row>
    <row r="4199" spans="1:10">
      <c r="A4199" s="164">
        <v>31418</v>
      </c>
      <c r="B4199" s="154">
        <v>1.8411999999999999</v>
      </c>
      <c r="C4199" s="154">
        <v>2.9849999999999999</v>
      </c>
      <c r="D4199" s="154">
        <v>2.0840000000000001</v>
      </c>
      <c r="E4199" s="154">
        <v>1.4804999999999999</v>
      </c>
      <c r="F4199" s="154" t="s">
        <v>472</v>
      </c>
      <c r="G4199" s="154">
        <v>1.0299</v>
      </c>
      <c r="H4199" s="154" t="s">
        <v>472</v>
      </c>
      <c r="I4199" s="154">
        <v>2.2766099999999998</v>
      </c>
      <c r="J4199" s="154"/>
    </row>
    <row r="4200" spans="1:10">
      <c r="A4200" s="164">
        <v>31419</v>
      </c>
      <c r="B4200" s="154">
        <v>1.8495599999999999</v>
      </c>
      <c r="C4200" s="154">
        <v>2.9740000000000002</v>
      </c>
      <c r="D4200" s="154">
        <v>2.0659999999999998</v>
      </c>
      <c r="E4200" s="154">
        <v>1.4685000000000001</v>
      </c>
      <c r="F4200" s="154" t="s">
        <v>472</v>
      </c>
      <c r="G4200" s="154">
        <v>1.0262</v>
      </c>
      <c r="H4200" s="154" t="s">
        <v>472</v>
      </c>
      <c r="I4200" s="154">
        <v>2.2708400000000002</v>
      </c>
      <c r="J4200" s="154"/>
    </row>
    <row r="4201" spans="1:10">
      <c r="A4201" s="164">
        <v>31420</v>
      </c>
      <c r="B4201" s="154">
        <v>1.85015</v>
      </c>
      <c r="C4201" s="154">
        <v>2.9849999999999999</v>
      </c>
      <c r="D4201" s="154">
        <v>2.0674999999999999</v>
      </c>
      <c r="E4201" s="154">
        <v>1.4790000000000001</v>
      </c>
      <c r="F4201" s="154" t="s">
        <v>472</v>
      </c>
      <c r="G4201" s="154">
        <v>1.0263</v>
      </c>
      <c r="H4201" s="154" t="s">
        <v>472</v>
      </c>
      <c r="I4201" s="154">
        <v>2.2734999999999999</v>
      </c>
      <c r="J4201" s="154"/>
    </row>
    <row r="4202" spans="1:10">
      <c r="A4202" s="164">
        <v>31421</v>
      </c>
      <c r="B4202" s="154">
        <v>1.8492500000000001</v>
      </c>
      <c r="C4202" s="154">
        <v>3.0179999999999998</v>
      </c>
      <c r="D4202" s="154">
        <v>2.09</v>
      </c>
      <c r="E4202" s="154">
        <v>1.4895</v>
      </c>
      <c r="F4202" s="154" t="s">
        <v>472</v>
      </c>
      <c r="G4202" s="154">
        <v>1.0321</v>
      </c>
      <c r="H4202" s="154" t="s">
        <v>472</v>
      </c>
      <c r="I4202" s="154">
        <v>2.2860499999999999</v>
      </c>
      <c r="J4202" s="154"/>
    </row>
    <row r="4203" spans="1:10">
      <c r="A4203" s="164">
        <v>31422</v>
      </c>
      <c r="B4203" s="154">
        <v>1.8543099999999999</v>
      </c>
      <c r="C4203" s="154">
        <v>3.0310000000000001</v>
      </c>
      <c r="D4203" s="154">
        <v>2.0699999999999998</v>
      </c>
      <c r="E4203" s="154">
        <v>1.4849999999999999</v>
      </c>
      <c r="F4203" s="154" t="s">
        <v>472</v>
      </c>
      <c r="G4203" s="154">
        <v>1.0255000000000001</v>
      </c>
      <c r="H4203" s="154" t="s">
        <v>472</v>
      </c>
      <c r="I4203" s="154">
        <v>2.2895099999999999</v>
      </c>
      <c r="J4203" s="154"/>
    </row>
    <row r="4204" spans="1:10">
      <c r="A4204" s="164">
        <v>31425</v>
      </c>
      <c r="B4204" s="154">
        <v>1.8520300000000001</v>
      </c>
      <c r="C4204" s="154">
        <v>3.0295000000000001</v>
      </c>
      <c r="D4204" s="154">
        <v>2.0964999999999998</v>
      </c>
      <c r="E4204" s="154">
        <v>1.5024999999999999</v>
      </c>
      <c r="F4204" s="154" t="s">
        <v>472</v>
      </c>
      <c r="G4204" s="154">
        <v>1.0331999999999999</v>
      </c>
      <c r="H4204" s="154" t="s">
        <v>472</v>
      </c>
      <c r="I4204" s="154">
        <v>2.2933500000000002</v>
      </c>
      <c r="J4204" s="154"/>
    </row>
    <row r="4205" spans="1:10">
      <c r="A4205" s="164">
        <v>31426</v>
      </c>
      <c r="B4205" s="154">
        <v>1.85127</v>
      </c>
      <c r="C4205" s="154">
        <v>3.0230000000000001</v>
      </c>
      <c r="D4205" s="154">
        <v>2.0939999999999999</v>
      </c>
      <c r="E4205" s="154">
        <v>1.4944999999999999</v>
      </c>
      <c r="F4205" s="154" t="s">
        <v>472</v>
      </c>
      <c r="G4205" s="154">
        <v>1.0327</v>
      </c>
      <c r="H4205" s="154" t="s">
        <v>472</v>
      </c>
      <c r="I4205" s="154">
        <v>2.2900299999999998</v>
      </c>
      <c r="J4205" s="154"/>
    </row>
    <row r="4206" spans="1:10">
      <c r="A4206" s="164">
        <v>31427</v>
      </c>
      <c r="B4206" s="154">
        <v>1.8474900000000001</v>
      </c>
      <c r="C4206" s="154">
        <v>3.004</v>
      </c>
      <c r="D4206" s="154">
        <v>2.0895000000000001</v>
      </c>
      <c r="E4206" s="154">
        <v>1.482</v>
      </c>
      <c r="F4206" s="154" t="s">
        <v>472</v>
      </c>
      <c r="G4206" s="154">
        <v>1.0307999999999999</v>
      </c>
      <c r="H4206" s="154" t="s">
        <v>472</v>
      </c>
      <c r="I4206" s="154">
        <v>2.2820900000000002</v>
      </c>
      <c r="J4206" s="154"/>
    </row>
    <row r="4207" spans="1:10">
      <c r="A4207" s="164">
        <v>31428</v>
      </c>
      <c r="B4207" s="154">
        <v>1.8463000000000001</v>
      </c>
      <c r="C4207" s="154">
        <v>2.996</v>
      </c>
      <c r="D4207" s="154">
        <v>2.0750000000000002</v>
      </c>
      <c r="E4207" s="154">
        <v>1.4750000000000001</v>
      </c>
      <c r="F4207" s="154" t="s">
        <v>472</v>
      </c>
      <c r="G4207" s="154">
        <v>1.0263</v>
      </c>
      <c r="H4207" s="154" t="s">
        <v>472</v>
      </c>
      <c r="I4207" s="154">
        <v>2.2740299999999998</v>
      </c>
      <c r="J4207" s="154"/>
    </row>
    <row r="4208" spans="1:10">
      <c r="A4208" s="164">
        <v>31429</v>
      </c>
      <c r="B4208" s="154">
        <v>1.8513999999999999</v>
      </c>
      <c r="C4208" s="154">
        <v>3.0009999999999999</v>
      </c>
      <c r="D4208" s="154">
        <v>2.0870000000000002</v>
      </c>
      <c r="E4208" s="154">
        <v>1.4889999999999999</v>
      </c>
      <c r="F4208" s="154" t="s">
        <v>472</v>
      </c>
      <c r="G4208" s="154">
        <v>1.0307999999999999</v>
      </c>
      <c r="H4208" s="154" t="s">
        <v>472</v>
      </c>
      <c r="I4208" s="154">
        <v>2.2870400000000002</v>
      </c>
      <c r="J4208" s="154"/>
    </row>
    <row r="4209" spans="1:10">
      <c r="A4209" s="164">
        <v>31432</v>
      </c>
      <c r="B4209" s="154">
        <v>1.8513500000000001</v>
      </c>
      <c r="C4209" s="154">
        <v>2.9975000000000001</v>
      </c>
      <c r="D4209" s="154">
        <v>2.0945</v>
      </c>
      <c r="E4209" s="154">
        <v>1.4935</v>
      </c>
      <c r="F4209" s="154" t="s">
        <v>472</v>
      </c>
      <c r="G4209" s="154">
        <v>1.0327999999999999</v>
      </c>
      <c r="H4209" s="154" t="s">
        <v>472</v>
      </c>
      <c r="I4209" s="154">
        <v>2.2896700000000001</v>
      </c>
      <c r="J4209" s="154"/>
    </row>
    <row r="4210" spans="1:10">
      <c r="A4210" s="164">
        <v>31433</v>
      </c>
      <c r="B4210" s="154">
        <v>1.8465400000000001</v>
      </c>
      <c r="C4210" s="154">
        <v>2.9584999999999999</v>
      </c>
      <c r="D4210" s="154">
        <v>2.0855000000000001</v>
      </c>
      <c r="E4210" s="154">
        <v>1.4864999999999999</v>
      </c>
      <c r="F4210" s="154" t="s">
        <v>472</v>
      </c>
      <c r="G4210" s="154">
        <v>1.0297000000000001</v>
      </c>
      <c r="H4210" s="154" t="s">
        <v>472</v>
      </c>
      <c r="I4210" s="154">
        <v>2.2782900000000001</v>
      </c>
      <c r="J4210" s="154"/>
    </row>
    <row r="4211" spans="1:10">
      <c r="A4211" s="164">
        <v>31434</v>
      </c>
      <c r="B4211" s="154">
        <v>1.84785</v>
      </c>
      <c r="C4211" s="154">
        <v>2.9409999999999998</v>
      </c>
      <c r="D4211" s="154">
        <v>2.09</v>
      </c>
      <c r="E4211" s="154">
        <v>1.4864999999999999</v>
      </c>
      <c r="F4211" s="154" t="s">
        <v>472</v>
      </c>
      <c r="G4211" s="154">
        <v>1.0323</v>
      </c>
      <c r="H4211" s="154" t="s">
        <v>472</v>
      </c>
      <c r="I4211" s="154">
        <v>2.2810999999999999</v>
      </c>
      <c r="J4211" s="154"/>
    </row>
    <row r="4212" spans="1:10">
      <c r="A4212" s="164">
        <v>31435</v>
      </c>
      <c r="B4212" s="154">
        <v>1.8382499999999999</v>
      </c>
      <c r="C4212" s="154">
        <v>2.899</v>
      </c>
      <c r="D4212" s="154">
        <v>2.0750000000000002</v>
      </c>
      <c r="E4212" s="154">
        <v>1.4764999999999999</v>
      </c>
      <c r="F4212" s="154" t="s">
        <v>472</v>
      </c>
      <c r="G4212" s="154">
        <v>1.0285</v>
      </c>
      <c r="H4212" s="154" t="s">
        <v>472</v>
      </c>
      <c r="I4212" s="154">
        <v>2.2693400000000001</v>
      </c>
      <c r="J4212" s="154"/>
    </row>
    <row r="4213" spans="1:10">
      <c r="A4213" s="164">
        <v>31436</v>
      </c>
      <c r="B4213" s="154">
        <v>1.83321</v>
      </c>
      <c r="C4213" s="154">
        <v>2.8689999999999998</v>
      </c>
      <c r="D4213" s="154">
        <v>2.0554999999999999</v>
      </c>
      <c r="E4213" s="154">
        <v>1.4595</v>
      </c>
      <c r="F4213" s="154" t="s">
        <v>472</v>
      </c>
      <c r="G4213" s="154">
        <v>1.0355000000000001</v>
      </c>
      <c r="H4213" s="154" t="s">
        <v>472</v>
      </c>
      <c r="I4213" s="154">
        <v>2.2559100000000001</v>
      </c>
      <c r="J4213" s="154"/>
    </row>
    <row r="4214" spans="1:10">
      <c r="A4214" s="164">
        <v>31439</v>
      </c>
      <c r="B4214" s="154">
        <v>1.83067</v>
      </c>
      <c r="C4214" s="154">
        <v>2.8069999999999999</v>
      </c>
      <c r="D4214" s="154">
        <v>2.0305</v>
      </c>
      <c r="E4214" s="154">
        <v>1.4375</v>
      </c>
      <c r="F4214" s="154" t="s">
        <v>472</v>
      </c>
      <c r="G4214" s="154">
        <v>1.0362</v>
      </c>
      <c r="H4214" s="154" t="s">
        <v>472</v>
      </c>
      <c r="I4214" s="154">
        <v>2.24085</v>
      </c>
      <c r="J4214" s="154"/>
    </row>
    <row r="4215" spans="1:10">
      <c r="A4215" s="164">
        <v>31440</v>
      </c>
      <c r="B4215" s="154">
        <v>1.8354699999999999</v>
      </c>
      <c r="C4215" s="154">
        <v>2.8565</v>
      </c>
      <c r="D4215" s="154">
        <v>2.0274999999999999</v>
      </c>
      <c r="E4215" s="154">
        <v>1.425</v>
      </c>
      <c r="F4215" s="154" t="s">
        <v>472</v>
      </c>
      <c r="G4215" s="154">
        <v>1.0371999999999999</v>
      </c>
      <c r="H4215" s="154" t="s">
        <v>472</v>
      </c>
      <c r="I4215" s="154">
        <v>2.25075</v>
      </c>
      <c r="J4215" s="154"/>
    </row>
    <row r="4216" spans="1:10">
      <c r="A4216" s="164">
        <v>31441</v>
      </c>
      <c r="B4216" s="154">
        <v>1.8310300000000002</v>
      </c>
      <c r="C4216" s="154">
        <v>2.8384999999999998</v>
      </c>
      <c r="D4216" s="154">
        <v>2.0179999999999998</v>
      </c>
      <c r="E4216" s="154">
        <v>1.425</v>
      </c>
      <c r="F4216" s="154" t="s">
        <v>472</v>
      </c>
      <c r="G4216" s="154">
        <v>1.0422</v>
      </c>
      <c r="H4216" s="154" t="s">
        <v>472</v>
      </c>
      <c r="I4216" s="154">
        <v>2.2388500000000002</v>
      </c>
      <c r="J4216" s="154"/>
    </row>
    <row r="4217" spans="1:10">
      <c r="A4217" s="164">
        <v>31442</v>
      </c>
      <c r="B4217" s="154">
        <v>1.83771</v>
      </c>
      <c r="C4217" s="154">
        <v>2.839</v>
      </c>
      <c r="D4217" s="154">
        <v>2.0265</v>
      </c>
      <c r="E4217" s="154">
        <v>1.429</v>
      </c>
      <c r="F4217" s="154" t="s">
        <v>472</v>
      </c>
      <c r="G4217" s="154">
        <v>1.0454000000000001</v>
      </c>
      <c r="H4217" s="154" t="s">
        <v>472</v>
      </c>
      <c r="I4217" s="154">
        <v>2.2478199999999999</v>
      </c>
      <c r="J4217" s="154"/>
    </row>
    <row r="4218" spans="1:10">
      <c r="A4218" s="164">
        <v>31443</v>
      </c>
      <c r="B4218" s="154">
        <v>1.83866</v>
      </c>
      <c r="C4218" s="154">
        <v>2.8555000000000001</v>
      </c>
      <c r="D4218" s="154">
        <v>2.0185</v>
      </c>
      <c r="E4218" s="154">
        <v>1.4155</v>
      </c>
      <c r="F4218" s="154" t="s">
        <v>472</v>
      </c>
      <c r="G4218" s="154">
        <v>1.0476000000000001</v>
      </c>
      <c r="H4218" s="154" t="s">
        <v>472</v>
      </c>
      <c r="I4218" s="154">
        <v>2.2539699999999998</v>
      </c>
      <c r="J4218" s="154"/>
    </row>
    <row r="4219" spans="1:10">
      <c r="A4219" s="164">
        <v>31446</v>
      </c>
      <c r="B4219" s="154">
        <v>1.8340999999999998</v>
      </c>
      <c r="C4219" s="154">
        <v>2.798</v>
      </c>
      <c r="D4219" s="154">
        <v>2.0145</v>
      </c>
      <c r="E4219" s="154">
        <v>1.4115</v>
      </c>
      <c r="F4219" s="154" t="s">
        <v>472</v>
      </c>
      <c r="G4219" s="154">
        <v>1.0568</v>
      </c>
      <c r="H4219" s="154" t="s">
        <v>472</v>
      </c>
      <c r="I4219" s="154">
        <v>2.2513700000000001</v>
      </c>
      <c r="J4219" s="154"/>
    </row>
    <row r="4220" spans="1:10">
      <c r="A4220" s="164">
        <v>31447</v>
      </c>
      <c r="B4220" s="154">
        <v>1.8309500000000001</v>
      </c>
      <c r="C4220" s="154">
        <v>2.8025000000000002</v>
      </c>
      <c r="D4220" s="154">
        <v>2.0379999999999998</v>
      </c>
      <c r="E4220" s="154">
        <v>1.4119999999999999</v>
      </c>
      <c r="F4220" s="154" t="s">
        <v>472</v>
      </c>
      <c r="G4220" s="154">
        <v>1.0629999999999999</v>
      </c>
      <c r="H4220" s="154" t="s">
        <v>472</v>
      </c>
      <c r="I4220" s="154">
        <v>2.2589700000000001</v>
      </c>
      <c r="J4220" s="154"/>
    </row>
    <row r="4221" spans="1:10">
      <c r="A4221" s="164">
        <v>31448</v>
      </c>
      <c r="B4221" s="154">
        <v>1.8314300000000001</v>
      </c>
      <c r="C4221" s="154">
        <v>2.8109999999999999</v>
      </c>
      <c r="D4221" s="154">
        <v>2.0394999999999999</v>
      </c>
      <c r="E4221" s="154">
        <v>1.4115</v>
      </c>
      <c r="F4221" s="154" t="s">
        <v>472</v>
      </c>
      <c r="G4221" s="154">
        <v>1.0615000000000001</v>
      </c>
      <c r="H4221" s="154" t="s">
        <v>472</v>
      </c>
      <c r="I4221" s="154">
        <v>2.2529599999999999</v>
      </c>
      <c r="J4221" s="154"/>
    </row>
    <row r="4222" spans="1:10">
      <c r="A4222" s="164">
        <v>31449</v>
      </c>
      <c r="B4222" s="154">
        <v>1.8322099999999999</v>
      </c>
      <c r="C4222" s="154">
        <v>2.8285</v>
      </c>
      <c r="D4222" s="154">
        <v>2.0219999999999998</v>
      </c>
      <c r="E4222" s="154">
        <v>1.4245000000000001</v>
      </c>
      <c r="F4222" s="154" t="s">
        <v>472</v>
      </c>
      <c r="G4222" s="154">
        <v>1.0580000000000001</v>
      </c>
      <c r="H4222" s="154" t="s">
        <v>472</v>
      </c>
      <c r="I4222" s="154">
        <v>2.2443599999999999</v>
      </c>
      <c r="J4222" s="154"/>
    </row>
    <row r="4223" spans="1:10">
      <c r="A4223" s="164">
        <v>31450</v>
      </c>
      <c r="B4223" s="154">
        <v>1.83206</v>
      </c>
      <c r="C4223" s="154">
        <v>2.8294999999999999</v>
      </c>
      <c r="D4223" s="154">
        <v>2.0255000000000001</v>
      </c>
      <c r="E4223" s="154">
        <v>1.4379999999999999</v>
      </c>
      <c r="F4223" s="154" t="s">
        <v>472</v>
      </c>
      <c r="G4223" s="154">
        <v>1.0618000000000001</v>
      </c>
      <c r="H4223" s="154" t="s">
        <v>472</v>
      </c>
      <c r="I4223" s="154">
        <v>2.2511399999999999</v>
      </c>
      <c r="J4223" s="154"/>
    </row>
    <row r="4224" spans="1:10">
      <c r="A4224" s="164">
        <v>31453</v>
      </c>
      <c r="B4224" s="154">
        <v>1.82806</v>
      </c>
      <c r="C4224" s="154">
        <v>2.8380000000000001</v>
      </c>
      <c r="D4224" s="154">
        <v>2.0179999999999998</v>
      </c>
      <c r="E4224" s="154">
        <v>1.4350000000000001</v>
      </c>
      <c r="F4224" s="154" t="s">
        <v>472</v>
      </c>
      <c r="G4224" s="154">
        <v>1.0688</v>
      </c>
      <c r="H4224" s="154" t="s">
        <v>472</v>
      </c>
      <c r="I4224" s="154">
        <v>2.2474600000000002</v>
      </c>
      <c r="J4224" s="154"/>
    </row>
    <row r="4225" spans="1:10">
      <c r="A4225" s="164">
        <v>31454</v>
      </c>
      <c r="B4225" s="154">
        <v>1.8148499999999999</v>
      </c>
      <c r="C4225" s="154">
        <v>2.8069999999999999</v>
      </c>
      <c r="D4225" s="154">
        <v>1.9984999999999999</v>
      </c>
      <c r="E4225" s="154">
        <v>1.429</v>
      </c>
      <c r="F4225" s="154" t="s">
        <v>472</v>
      </c>
      <c r="G4225" s="154">
        <v>1.0636000000000001</v>
      </c>
      <c r="H4225" s="154" t="s">
        <v>472</v>
      </c>
      <c r="I4225" s="154">
        <v>2.2274599999999998</v>
      </c>
      <c r="J4225" s="154"/>
    </row>
    <row r="4226" spans="1:10">
      <c r="A4226" s="164">
        <v>31455</v>
      </c>
      <c r="B4226" s="154">
        <v>1.8023199999999999</v>
      </c>
      <c r="C4226" s="154">
        <v>2.7885</v>
      </c>
      <c r="D4226" s="154">
        <v>1.968</v>
      </c>
      <c r="E4226" s="154">
        <v>1.4075</v>
      </c>
      <c r="F4226" s="154" t="s">
        <v>472</v>
      </c>
      <c r="G4226" s="154">
        <v>1.0586</v>
      </c>
      <c r="H4226" s="154" t="s">
        <v>472</v>
      </c>
      <c r="I4226" s="154">
        <v>2.2033399999999999</v>
      </c>
      <c r="J4226" s="154"/>
    </row>
    <row r="4227" spans="1:10">
      <c r="A4227" s="164">
        <v>31456</v>
      </c>
      <c r="B4227" s="154">
        <v>1.8002500000000001</v>
      </c>
      <c r="C4227" s="154">
        <v>2.7640000000000002</v>
      </c>
      <c r="D4227" s="154">
        <v>1.954</v>
      </c>
      <c r="E4227" s="154">
        <v>1.3940000000000001</v>
      </c>
      <c r="F4227" s="154" t="s">
        <v>472</v>
      </c>
      <c r="G4227" s="154">
        <v>1.0619000000000001</v>
      </c>
      <c r="H4227" s="154" t="s">
        <v>472</v>
      </c>
      <c r="I4227" s="154">
        <v>2.1975500000000001</v>
      </c>
      <c r="J4227" s="154"/>
    </row>
    <row r="4228" spans="1:10">
      <c r="A4228" s="164">
        <v>31457</v>
      </c>
      <c r="B4228" s="154">
        <v>1.79515</v>
      </c>
      <c r="C4228" s="154">
        <v>2.7530000000000001</v>
      </c>
      <c r="D4228" s="154">
        <v>1.9449999999999998</v>
      </c>
      <c r="E4228" s="154">
        <v>1.393</v>
      </c>
      <c r="F4228" s="154" t="s">
        <v>472</v>
      </c>
      <c r="G4228" s="154">
        <v>1.0672999999999999</v>
      </c>
      <c r="H4228" s="154" t="s">
        <v>472</v>
      </c>
      <c r="I4228" s="154">
        <v>2.2032099999999999</v>
      </c>
      <c r="J4228" s="154"/>
    </row>
    <row r="4229" spans="1:10">
      <c r="A4229" s="164">
        <v>31460</v>
      </c>
      <c r="B4229" s="154">
        <v>1.7851699999999999</v>
      </c>
      <c r="C4229" s="154">
        <v>2.7439999999999998</v>
      </c>
      <c r="D4229" s="154">
        <v>1.9359999999999999</v>
      </c>
      <c r="E4229" s="154">
        <v>1.3860000000000001</v>
      </c>
      <c r="F4229" s="154" t="s">
        <v>472</v>
      </c>
      <c r="G4229" s="154">
        <v>1.0709</v>
      </c>
      <c r="H4229" s="154" t="s">
        <v>472</v>
      </c>
      <c r="I4229" s="154">
        <v>2.1886399999999999</v>
      </c>
      <c r="J4229" s="154"/>
    </row>
    <row r="4230" spans="1:10">
      <c r="A4230" s="164">
        <v>31461</v>
      </c>
      <c r="B4230" s="154">
        <v>1.7999100000000001</v>
      </c>
      <c r="C4230" s="154">
        <v>2.7534999999999998</v>
      </c>
      <c r="D4230" s="154">
        <v>1.9405000000000001</v>
      </c>
      <c r="E4230" s="154">
        <v>1.3875</v>
      </c>
      <c r="F4230" s="154" t="s">
        <v>472</v>
      </c>
      <c r="G4230" s="154">
        <v>1.0652999999999999</v>
      </c>
      <c r="H4230" s="154" t="s">
        <v>472</v>
      </c>
      <c r="I4230" s="154">
        <v>2.2020499999999998</v>
      </c>
      <c r="J4230" s="154"/>
    </row>
    <row r="4231" spans="1:10">
      <c r="A4231" s="164">
        <v>31462</v>
      </c>
      <c r="B4231" s="154">
        <v>1.7887200000000001</v>
      </c>
      <c r="C4231" s="154">
        <v>2.7690000000000001</v>
      </c>
      <c r="D4231" s="154">
        <v>1.9155</v>
      </c>
      <c r="E4231" s="154">
        <v>1.3719999999999999</v>
      </c>
      <c r="F4231" s="154" t="s">
        <v>472</v>
      </c>
      <c r="G4231" s="154">
        <v>1.0707</v>
      </c>
      <c r="H4231" s="154" t="s">
        <v>472</v>
      </c>
      <c r="I4231" s="154">
        <v>2.1779700000000002</v>
      </c>
      <c r="J4231" s="154"/>
    </row>
    <row r="4232" spans="1:10">
      <c r="A4232" s="164">
        <v>31463</v>
      </c>
      <c r="B4232" s="154">
        <v>1.78661</v>
      </c>
      <c r="C4232" s="154">
        <v>2.778</v>
      </c>
      <c r="D4232" s="154">
        <v>1.9085000000000001</v>
      </c>
      <c r="E4232" s="154">
        <v>1.3719999999999999</v>
      </c>
      <c r="F4232" s="154" t="s">
        <v>472</v>
      </c>
      <c r="G4232" s="154">
        <v>1.0626</v>
      </c>
      <c r="H4232" s="154" t="s">
        <v>472</v>
      </c>
      <c r="I4232" s="154">
        <v>2.1791</v>
      </c>
      <c r="J4232" s="154"/>
    </row>
    <row r="4233" spans="1:10">
      <c r="A4233" s="164">
        <v>31464</v>
      </c>
      <c r="B4233" s="154">
        <v>1.80982</v>
      </c>
      <c r="C4233" s="154">
        <v>2.7925</v>
      </c>
      <c r="D4233" s="154">
        <v>1.94</v>
      </c>
      <c r="E4233" s="154">
        <v>1.3935</v>
      </c>
      <c r="F4233" s="154" t="s">
        <v>472</v>
      </c>
      <c r="G4233" s="154">
        <v>1.0537000000000001</v>
      </c>
      <c r="H4233" s="154" t="s">
        <v>472</v>
      </c>
      <c r="I4233" s="154">
        <v>2.1958199999999999</v>
      </c>
      <c r="J4233" s="154"/>
    </row>
    <row r="4234" spans="1:10">
      <c r="A4234" s="164">
        <v>31467</v>
      </c>
      <c r="B4234" s="154">
        <v>1.80389</v>
      </c>
      <c r="C4234" s="154">
        <v>2.8014999999999999</v>
      </c>
      <c r="D4234" s="154">
        <v>1.921</v>
      </c>
      <c r="E4234" s="154">
        <v>1.3839999999999999</v>
      </c>
      <c r="F4234" s="154" t="s">
        <v>472</v>
      </c>
      <c r="G4234" s="154">
        <v>1.0509999999999999</v>
      </c>
      <c r="H4234" s="154" t="s">
        <v>472</v>
      </c>
      <c r="I4234" s="154">
        <v>2.1802700000000002</v>
      </c>
      <c r="J4234" s="154"/>
    </row>
    <row r="4235" spans="1:10">
      <c r="A4235" s="164">
        <v>31468</v>
      </c>
      <c r="B4235" s="154">
        <v>1.81209</v>
      </c>
      <c r="C4235" s="154">
        <v>2.8079999999999998</v>
      </c>
      <c r="D4235" s="154">
        <v>1.8864999999999998</v>
      </c>
      <c r="E4235" s="154">
        <v>1.3594999999999999</v>
      </c>
      <c r="F4235" s="154" t="s">
        <v>472</v>
      </c>
      <c r="G4235" s="154">
        <v>1.0415000000000001</v>
      </c>
      <c r="H4235" s="154" t="s">
        <v>472</v>
      </c>
      <c r="I4235" s="154">
        <v>2.1703399999999999</v>
      </c>
      <c r="J4235" s="154"/>
    </row>
    <row r="4236" spans="1:10">
      <c r="A4236" s="164">
        <v>31469</v>
      </c>
      <c r="B4236" s="154">
        <v>1.8223500000000001</v>
      </c>
      <c r="C4236" s="154">
        <v>2.8214999999999999</v>
      </c>
      <c r="D4236" s="154">
        <v>1.9020000000000001</v>
      </c>
      <c r="E4236" s="154">
        <v>1.361</v>
      </c>
      <c r="F4236" s="154" t="s">
        <v>472</v>
      </c>
      <c r="G4236" s="154">
        <v>1.0449999999999999</v>
      </c>
      <c r="H4236" s="154" t="s">
        <v>472</v>
      </c>
      <c r="I4236" s="154">
        <v>2.1752199999999999</v>
      </c>
      <c r="J4236" s="154"/>
    </row>
    <row r="4237" spans="1:10">
      <c r="A4237" s="164">
        <v>31470</v>
      </c>
      <c r="B4237" s="154">
        <v>1.82178</v>
      </c>
      <c r="C4237" s="154">
        <v>2.7810000000000001</v>
      </c>
      <c r="D4237" s="154">
        <v>1.8660000000000001</v>
      </c>
      <c r="E4237" s="154">
        <v>1.331</v>
      </c>
      <c r="F4237" s="154" t="s">
        <v>472</v>
      </c>
      <c r="G4237" s="154">
        <v>1.0458000000000001</v>
      </c>
      <c r="H4237" s="154" t="s">
        <v>472</v>
      </c>
      <c r="I4237" s="154">
        <v>2.16425</v>
      </c>
      <c r="J4237" s="154"/>
    </row>
    <row r="4238" spans="1:10">
      <c r="A4238" s="164">
        <v>31471</v>
      </c>
      <c r="B4238" s="154">
        <v>1.8186100000000001</v>
      </c>
      <c r="C4238" s="154">
        <v>2.75</v>
      </c>
      <c r="D4238" s="154">
        <v>1.8754999999999999</v>
      </c>
      <c r="E4238" s="154">
        <v>1.3129999999999999</v>
      </c>
      <c r="F4238" s="154" t="s">
        <v>472</v>
      </c>
      <c r="G4238" s="154">
        <v>1.0399</v>
      </c>
      <c r="H4238" s="154" t="s">
        <v>472</v>
      </c>
      <c r="I4238" s="154">
        <v>2.1637300000000002</v>
      </c>
      <c r="J4238" s="154"/>
    </row>
    <row r="4239" spans="1:10">
      <c r="A4239" s="164">
        <v>31474</v>
      </c>
      <c r="B4239" s="154">
        <v>1.81494</v>
      </c>
      <c r="C4239" s="154">
        <v>2.6850000000000001</v>
      </c>
      <c r="D4239" s="154">
        <v>1.873</v>
      </c>
      <c r="E4239" s="154">
        <v>1.3089999999999999</v>
      </c>
      <c r="F4239" s="154" t="s">
        <v>472</v>
      </c>
      <c r="G4239" s="154">
        <v>1.0414000000000001</v>
      </c>
      <c r="H4239" s="154" t="s">
        <v>472</v>
      </c>
      <c r="I4239" s="154">
        <v>2.1605400000000001</v>
      </c>
      <c r="J4239" s="154"/>
    </row>
    <row r="4240" spans="1:10">
      <c r="A4240" s="164">
        <v>31475</v>
      </c>
      <c r="B4240" s="154">
        <v>1.82229</v>
      </c>
      <c r="C4240" s="154">
        <v>2.7075</v>
      </c>
      <c r="D4240" s="154">
        <v>1.8707</v>
      </c>
      <c r="E4240" s="154">
        <v>1.3049999999999999</v>
      </c>
      <c r="F4240" s="154" t="s">
        <v>472</v>
      </c>
      <c r="G4240" s="154">
        <v>1.0432999999999999</v>
      </c>
      <c r="H4240" s="154" t="s">
        <v>472</v>
      </c>
      <c r="I4240" s="154">
        <v>2.16316</v>
      </c>
      <c r="J4240" s="154"/>
    </row>
    <row r="4241" spans="1:10">
      <c r="A4241" s="164">
        <v>31476</v>
      </c>
      <c r="B4241" s="154">
        <v>1.8228200000000001</v>
      </c>
      <c r="C4241" s="154">
        <v>2.7534999999999998</v>
      </c>
      <c r="D4241" s="154">
        <v>1.879</v>
      </c>
      <c r="E4241" s="154">
        <v>1.3265</v>
      </c>
      <c r="F4241" s="154" t="s">
        <v>472</v>
      </c>
      <c r="G4241" s="154">
        <v>1.0488</v>
      </c>
      <c r="H4241" s="154" t="s">
        <v>472</v>
      </c>
      <c r="I4241" s="154">
        <v>2.1691500000000001</v>
      </c>
      <c r="J4241" s="154"/>
    </row>
    <row r="4242" spans="1:10">
      <c r="A4242" s="164">
        <v>31477</v>
      </c>
      <c r="B4242" s="154">
        <v>1.82317</v>
      </c>
      <c r="C4242" s="154">
        <v>2.7675000000000001</v>
      </c>
      <c r="D4242" s="154">
        <v>1.9060000000000001</v>
      </c>
      <c r="E4242" s="154">
        <v>1.3425</v>
      </c>
      <c r="F4242" s="154" t="s">
        <v>472</v>
      </c>
      <c r="G4242" s="154">
        <v>1.0549999999999999</v>
      </c>
      <c r="H4242" s="154" t="s">
        <v>472</v>
      </c>
      <c r="I4242" s="154">
        <v>2.1827299999999998</v>
      </c>
      <c r="J4242" s="154"/>
    </row>
    <row r="4243" spans="1:10">
      <c r="A4243" s="164">
        <v>31478</v>
      </c>
      <c r="B4243" s="154">
        <v>1.8225899999999999</v>
      </c>
      <c r="C4243" s="154">
        <v>2.7469999999999999</v>
      </c>
      <c r="D4243" s="154">
        <v>1.8935</v>
      </c>
      <c r="E4243" s="154">
        <v>1.3425</v>
      </c>
      <c r="F4243" s="154" t="s">
        <v>472</v>
      </c>
      <c r="G4243" s="154">
        <v>1.0535000000000001</v>
      </c>
      <c r="H4243" s="154" t="s">
        <v>472</v>
      </c>
      <c r="I4243" s="154">
        <v>2.1811699999999998</v>
      </c>
      <c r="J4243" s="154"/>
    </row>
    <row r="4244" spans="1:10">
      <c r="A4244" s="164">
        <v>31481</v>
      </c>
      <c r="B4244" s="154">
        <v>1.8290999999999999</v>
      </c>
      <c r="C4244" s="154">
        <v>2.7694999999999999</v>
      </c>
      <c r="D4244" s="154">
        <v>1.9220000000000002</v>
      </c>
      <c r="E4244" s="154">
        <v>1.3614999999999999</v>
      </c>
      <c r="F4244" s="154" t="s">
        <v>472</v>
      </c>
      <c r="G4244" s="154">
        <v>1.0585</v>
      </c>
      <c r="H4244" s="154" t="s">
        <v>472</v>
      </c>
      <c r="I4244" s="154">
        <v>2.20059</v>
      </c>
      <c r="J4244" s="154"/>
    </row>
    <row r="4245" spans="1:10">
      <c r="A4245" s="164">
        <v>31482</v>
      </c>
      <c r="B4245" s="154">
        <v>1.8325200000000001</v>
      </c>
      <c r="C4245" s="154">
        <v>2.7894999999999999</v>
      </c>
      <c r="D4245" s="154">
        <v>1.9279999999999999</v>
      </c>
      <c r="E4245" s="154">
        <v>1.379</v>
      </c>
      <c r="F4245" s="154" t="s">
        <v>472</v>
      </c>
      <c r="G4245" s="154">
        <v>1.0707</v>
      </c>
      <c r="H4245" s="154" t="s">
        <v>472</v>
      </c>
      <c r="I4245" s="154">
        <v>2.2080299999999999</v>
      </c>
      <c r="J4245" s="154"/>
    </row>
    <row r="4246" spans="1:10">
      <c r="A4246" s="164">
        <v>31483</v>
      </c>
      <c r="B4246" s="154">
        <v>1.83342</v>
      </c>
      <c r="C4246" s="154">
        <v>2.8304999999999998</v>
      </c>
      <c r="D4246" s="154">
        <v>1.9165000000000001</v>
      </c>
      <c r="E4246" s="154">
        <v>1.3719999999999999</v>
      </c>
      <c r="F4246" s="154" t="s">
        <v>472</v>
      </c>
      <c r="G4246" s="154">
        <v>1.0659000000000001</v>
      </c>
      <c r="H4246" s="154" t="s">
        <v>472</v>
      </c>
      <c r="I4246" s="154">
        <v>2.2055799999999999</v>
      </c>
      <c r="J4246" s="154"/>
    </row>
    <row r="4247" spans="1:10">
      <c r="A4247" s="164">
        <v>31484</v>
      </c>
      <c r="B4247" s="154">
        <v>1.8243399999999999</v>
      </c>
      <c r="C4247" s="154">
        <v>2.81</v>
      </c>
      <c r="D4247" s="154">
        <v>1.9344999999999999</v>
      </c>
      <c r="E4247" s="154">
        <v>1.3835</v>
      </c>
      <c r="F4247" s="154" t="s">
        <v>472</v>
      </c>
      <c r="G4247" s="154">
        <v>1.0731999999999999</v>
      </c>
      <c r="H4247" s="154" t="s">
        <v>472</v>
      </c>
      <c r="I4247" s="154">
        <v>2.2043599999999999</v>
      </c>
      <c r="J4247" s="154"/>
    </row>
    <row r="4248" spans="1:10">
      <c r="A4248" s="164">
        <v>31485</v>
      </c>
      <c r="B4248" s="154">
        <v>1.8169599999999999</v>
      </c>
      <c r="C4248" s="154">
        <v>2.7824999999999998</v>
      </c>
      <c r="D4248" s="154">
        <v>1.8955</v>
      </c>
      <c r="E4248" s="154">
        <v>1.3574999999999999</v>
      </c>
      <c r="F4248" s="154" t="s">
        <v>472</v>
      </c>
      <c r="G4248" s="154">
        <v>1.0747</v>
      </c>
      <c r="H4248" s="154" t="s">
        <v>472</v>
      </c>
      <c r="I4248" s="154">
        <v>2.1882600000000001</v>
      </c>
      <c r="J4248" s="154"/>
    </row>
    <row r="4249" spans="1:10">
      <c r="A4249" s="164">
        <v>31488</v>
      </c>
      <c r="B4249" s="154">
        <v>1.8088199999999999</v>
      </c>
      <c r="C4249" s="154">
        <v>2.7749999999999999</v>
      </c>
      <c r="D4249" s="154">
        <v>1.8904999999999998</v>
      </c>
      <c r="E4249" s="154">
        <v>1.3439999999999999</v>
      </c>
      <c r="F4249" s="154" t="s">
        <v>472</v>
      </c>
      <c r="G4249" s="154">
        <v>1.0769</v>
      </c>
      <c r="H4249" s="154" t="s">
        <v>472</v>
      </c>
      <c r="I4249" s="154">
        <v>2.1737299999999999</v>
      </c>
      <c r="J4249" s="154"/>
    </row>
    <row r="4250" spans="1:10">
      <c r="A4250" s="164">
        <v>31489</v>
      </c>
      <c r="B4250" s="154">
        <v>1.80982</v>
      </c>
      <c r="C4250" s="154">
        <v>2.7565</v>
      </c>
      <c r="D4250" s="154">
        <v>1.881</v>
      </c>
      <c r="E4250" s="154">
        <v>1.3505</v>
      </c>
      <c r="F4250" s="154" t="s">
        <v>472</v>
      </c>
      <c r="G4250" s="154">
        <v>1.0739000000000001</v>
      </c>
      <c r="H4250" s="154" t="s">
        <v>472</v>
      </c>
      <c r="I4250" s="154">
        <v>2.17638</v>
      </c>
      <c r="J4250" s="154"/>
    </row>
    <row r="4251" spans="1:10">
      <c r="A4251" s="164">
        <v>31490</v>
      </c>
      <c r="B4251" s="154">
        <v>1.8152900000000001</v>
      </c>
      <c r="C4251" s="154">
        <v>2.7965</v>
      </c>
      <c r="D4251" s="154">
        <v>1.8980000000000001</v>
      </c>
      <c r="E4251" s="154">
        <v>1.3660000000000001</v>
      </c>
      <c r="F4251" s="154" t="s">
        <v>472</v>
      </c>
      <c r="G4251" s="154">
        <v>1.0744</v>
      </c>
      <c r="H4251" s="154" t="s">
        <v>472</v>
      </c>
      <c r="I4251" s="154">
        <v>2.1888199999999998</v>
      </c>
      <c r="J4251" s="154"/>
    </row>
    <row r="4252" spans="1:10">
      <c r="A4252" s="164">
        <v>31491</v>
      </c>
      <c r="B4252" s="154">
        <v>1.81854</v>
      </c>
      <c r="C4252" s="154">
        <v>2.835</v>
      </c>
      <c r="D4252" s="154">
        <v>1.8860000000000001</v>
      </c>
      <c r="E4252" s="154">
        <v>1.3540000000000001</v>
      </c>
      <c r="F4252" s="154" t="s">
        <v>472</v>
      </c>
      <c r="G4252" s="154">
        <v>1.0697000000000001</v>
      </c>
      <c r="H4252" s="154" t="s">
        <v>472</v>
      </c>
      <c r="I4252" s="154">
        <v>2.1850800000000001</v>
      </c>
      <c r="J4252" s="154"/>
    </row>
    <row r="4253" spans="1:10">
      <c r="A4253" s="164">
        <v>31492</v>
      </c>
      <c r="B4253" s="154">
        <v>1.8167599999999999</v>
      </c>
      <c r="C4253" s="154">
        <v>2.8279999999999998</v>
      </c>
      <c r="D4253" s="154">
        <v>1.8855</v>
      </c>
      <c r="E4253" s="154">
        <v>1.3420000000000001</v>
      </c>
      <c r="F4253" s="154" t="s">
        <v>472</v>
      </c>
      <c r="G4253" s="154">
        <v>1.0712999999999999</v>
      </c>
      <c r="H4253" s="154" t="s">
        <v>472</v>
      </c>
      <c r="I4253" s="154" t="s">
        <v>472</v>
      </c>
      <c r="J4253" s="154"/>
    </row>
    <row r="4254" spans="1:10">
      <c r="A4254" s="164">
        <v>31495</v>
      </c>
      <c r="B4254" s="154">
        <v>1.82063</v>
      </c>
      <c r="C4254" s="154">
        <v>2.8694999999999999</v>
      </c>
      <c r="D4254" s="154">
        <v>1.919</v>
      </c>
      <c r="E4254" s="154">
        <v>1.373</v>
      </c>
      <c r="F4254" s="154" t="s">
        <v>472</v>
      </c>
      <c r="G4254" s="154">
        <v>1.0744</v>
      </c>
      <c r="H4254" s="154" t="s">
        <v>472</v>
      </c>
      <c r="I4254" s="154">
        <v>2.1999499999999999</v>
      </c>
      <c r="J4254" s="154"/>
    </row>
    <row r="4255" spans="1:10">
      <c r="A4255" s="164">
        <v>31496</v>
      </c>
      <c r="B4255" s="154">
        <v>1.81839</v>
      </c>
      <c r="C4255" s="154">
        <v>2.84</v>
      </c>
      <c r="D4255" s="154">
        <v>1.9359999999999999</v>
      </c>
      <c r="E4255" s="154">
        <v>1.3780000000000001</v>
      </c>
      <c r="F4255" s="154" t="s">
        <v>472</v>
      </c>
      <c r="G4255" s="154">
        <v>1.0778000000000001</v>
      </c>
      <c r="H4255" s="154" t="s">
        <v>472</v>
      </c>
      <c r="I4255" s="154">
        <v>2.21225</v>
      </c>
      <c r="J4255" s="154"/>
    </row>
    <row r="4256" spans="1:10">
      <c r="A4256" s="164">
        <v>31497</v>
      </c>
      <c r="B4256" s="154">
        <v>1.8198300000000001</v>
      </c>
      <c r="C4256" s="154">
        <v>2.8839999999999999</v>
      </c>
      <c r="D4256" s="154">
        <v>1.9670000000000001</v>
      </c>
      <c r="E4256" s="154">
        <v>1.4005000000000001</v>
      </c>
      <c r="F4256" s="154" t="s">
        <v>472</v>
      </c>
      <c r="G4256" s="154">
        <v>1.0903</v>
      </c>
      <c r="H4256" s="154" t="s">
        <v>472</v>
      </c>
      <c r="I4256" s="154">
        <v>2.2321200000000001</v>
      </c>
      <c r="J4256" s="154"/>
    </row>
    <row r="4257" spans="1:10">
      <c r="A4257" s="164">
        <v>31498</v>
      </c>
      <c r="B4257" s="154">
        <v>1.8169900000000001</v>
      </c>
      <c r="C4257" s="154">
        <v>2.879</v>
      </c>
      <c r="D4257" s="154">
        <v>1.9445000000000001</v>
      </c>
      <c r="E4257" s="154">
        <v>1.3875</v>
      </c>
      <c r="F4257" s="154" t="s">
        <v>472</v>
      </c>
      <c r="G4257" s="154">
        <v>1.0820000000000001</v>
      </c>
      <c r="H4257" s="154" t="s">
        <v>472</v>
      </c>
      <c r="I4257" s="154">
        <v>2.2136200000000001</v>
      </c>
      <c r="J4257" s="154"/>
    </row>
    <row r="4258" spans="1:10">
      <c r="A4258" s="164">
        <v>31499</v>
      </c>
      <c r="B4258" s="154" t="s">
        <v>472</v>
      </c>
      <c r="C4258" s="154" t="s">
        <v>472</v>
      </c>
      <c r="D4258" s="154" t="s">
        <v>472</v>
      </c>
      <c r="E4258" s="154" t="s">
        <v>472</v>
      </c>
      <c r="F4258" s="154" t="s">
        <v>472</v>
      </c>
      <c r="G4258" s="154" t="s">
        <v>472</v>
      </c>
      <c r="H4258" s="154" t="s">
        <v>472</v>
      </c>
      <c r="I4258" s="154" t="s">
        <v>472</v>
      </c>
      <c r="J4258" s="154"/>
    </row>
    <row r="4259" spans="1:10">
      <c r="A4259" s="164">
        <v>31502</v>
      </c>
      <c r="B4259" s="154" t="s">
        <v>472</v>
      </c>
      <c r="C4259" s="154" t="s">
        <v>472</v>
      </c>
      <c r="D4259" s="154" t="s">
        <v>472</v>
      </c>
      <c r="E4259" s="154" t="s">
        <v>472</v>
      </c>
      <c r="F4259" s="154" t="s">
        <v>472</v>
      </c>
      <c r="G4259" s="154" t="s">
        <v>472</v>
      </c>
      <c r="H4259" s="154" t="s">
        <v>472</v>
      </c>
      <c r="I4259" s="154" t="s">
        <v>472</v>
      </c>
      <c r="J4259" s="154"/>
    </row>
    <row r="4260" spans="1:10">
      <c r="A4260" s="164">
        <v>31503</v>
      </c>
      <c r="B4260" s="154">
        <v>1.8145500000000001</v>
      </c>
      <c r="C4260" s="154">
        <v>2.8544999999999998</v>
      </c>
      <c r="D4260" s="154">
        <v>1.95</v>
      </c>
      <c r="E4260" s="154">
        <v>1.3985000000000001</v>
      </c>
      <c r="F4260" s="154" t="s">
        <v>472</v>
      </c>
      <c r="G4260" s="154">
        <v>1.0920000000000001</v>
      </c>
      <c r="H4260" s="154" t="s">
        <v>472</v>
      </c>
      <c r="I4260" s="154">
        <v>2.2225100000000002</v>
      </c>
      <c r="J4260" s="154"/>
    </row>
    <row r="4261" spans="1:10">
      <c r="A4261" s="164">
        <v>31504</v>
      </c>
      <c r="B4261" s="154">
        <v>1.81026</v>
      </c>
      <c r="C4261" s="154">
        <v>2.8879999999999999</v>
      </c>
      <c r="D4261" s="154">
        <v>1.9630000000000001</v>
      </c>
      <c r="E4261" s="154">
        <v>1.41</v>
      </c>
      <c r="F4261" s="154" t="s">
        <v>472</v>
      </c>
      <c r="G4261" s="154">
        <v>1.0983000000000001</v>
      </c>
      <c r="H4261" s="154" t="s">
        <v>472</v>
      </c>
      <c r="I4261" s="154">
        <v>2.2295799999999999</v>
      </c>
      <c r="J4261" s="154"/>
    </row>
    <row r="4262" spans="1:10">
      <c r="A4262" s="164">
        <v>31505</v>
      </c>
      <c r="B4262" s="154">
        <v>1.8133699999999999</v>
      </c>
      <c r="C4262" s="154">
        <v>2.8914999999999997</v>
      </c>
      <c r="D4262" s="154">
        <v>1.972</v>
      </c>
      <c r="E4262" s="154">
        <v>1.4155</v>
      </c>
      <c r="F4262" s="154" t="s">
        <v>472</v>
      </c>
      <c r="G4262" s="154">
        <v>1.0998000000000001</v>
      </c>
      <c r="H4262" s="154" t="s">
        <v>472</v>
      </c>
      <c r="I4262" s="154">
        <v>2.23794</v>
      </c>
      <c r="J4262" s="154"/>
    </row>
    <row r="4263" spans="1:10">
      <c r="A4263" s="164">
        <v>31506</v>
      </c>
      <c r="B4263" s="154">
        <v>1.8088299999999999</v>
      </c>
      <c r="C4263" s="154">
        <v>2.8810000000000002</v>
      </c>
      <c r="D4263" s="154">
        <v>1.9849999999999999</v>
      </c>
      <c r="E4263" s="154">
        <v>1.4255</v>
      </c>
      <c r="F4263" s="154" t="s">
        <v>472</v>
      </c>
      <c r="G4263" s="154">
        <v>1.1036999999999999</v>
      </c>
      <c r="H4263" s="154" t="s">
        <v>472</v>
      </c>
      <c r="I4263" s="154">
        <v>2.2373099999999999</v>
      </c>
      <c r="J4263" s="154"/>
    </row>
    <row r="4264" spans="1:10">
      <c r="A4264" s="164">
        <v>31509</v>
      </c>
      <c r="B4264" s="154">
        <v>1.8088299999999999</v>
      </c>
      <c r="C4264" s="154">
        <v>2.923</v>
      </c>
      <c r="D4264" s="154">
        <v>2.0095000000000001</v>
      </c>
      <c r="E4264" s="154">
        <v>1.4485000000000001</v>
      </c>
      <c r="F4264" s="154" t="s">
        <v>472</v>
      </c>
      <c r="G4264" s="154">
        <v>1.1080000000000001</v>
      </c>
      <c r="H4264" s="154" t="s">
        <v>472</v>
      </c>
      <c r="I4264" s="154">
        <v>2.2479499999999999</v>
      </c>
      <c r="J4264" s="154"/>
    </row>
    <row r="4265" spans="1:10">
      <c r="A4265" s="164">
        <v>31510</v>
      </c>
      <c r="B4265" s="154">
        <v>1.8195999999999999</v>
      </c>
      <c r="C4265" s="154">
        <v>2.9370000000000003</v>
      </c>
      <c r="D4265" s="154">
        <v>2.0009999999999999</v>
      </c>
      <c r="E4265" s="154">
        <v>1.4450000000000001</v>
      </c>
      <c r="F4265" s="154" t="s">
        <v>472</v>
      </c>
      <c r="G4265" s="154">
        <v>1.1043000000000001</v>
      </c>
      <c r="H4265" s="154" t="s">
        <v>472</v>
      </c>
      <c r="I4265" s="154">
        <v>2.2304200000000001</v>
      </c>
      <c r="J4265" s="154"/>
    </row>
    <row r="4266" spans="1:10">
      <c r="A4266" s="164">
        <v>31511</v>
      </c>
      <c r="B4266" s="154">
        <v>1.8155399999999999</v>
      </c>
      <c r="C4266" s="154">
        <v>2.8595000000000002</v>
      </c>
      <c r="D4266" s="154">
        <v>1.956</v>
      </c>
      <c r="E4266" s="154">
        <v>1.4155</v>
      </c>
      <c r="F4266" s="154" t="s">
        <v>472</v>
      </c>
      <c r="G4266" s="154">
        <v>1.0863</v>
      </c>
      <c r="H4266" s="154" t="s">
        <v>472</v>
      </c>
      <c r="I4266" s="154">
        <v>2.22126</v>
      </c>
      <c r="J4266" s="154"/>
    </row>
    <row r="4267" spans="1:10">
      <c r="A4267" s="164">
        <v>31512</v>
      </c>
      <c r="B4267" s="154">
        <v>1.8017699999999999</v>
      </c>
      <c r="C4267" s="154">
        <v>2.8515000000000001</v>
      </c>
      <c r="D4267" s="154">
        <v>1.9515</v>
      </c>
      <c r="E4267" s="154">
        <v>1.4095</v>
      </c>
      <c r="F4267" s="154" t="s">
        <v>472</v>
      </c>
      <c r="G4267" s="154">
        <v>1.0852999999999999</v>
      </c>
      <c r="H4267" s="154" t="s">
        <v>472</v>
      </c>
      <c r="I4267" s="154">
        <v>2.2073999999999998</v>
      </c>
      <c r="J4267" s="154"/>
    </row>
    <row r="4268" spans="1:10">
      <c r="A4268" s="164">
        <v>31513</v>
      </c>
      <c r="B4268" s="154">
        <v>1.80322</v>
      </c>
      <c r="C4268" s="154">
        <v>2.8345000000000002</v>
      </c>
      <c r="D4268" s="154">
        <v>1.9159999999999999</v>
      </c>
      <c r="E4268" s="154">
        <v>1.3839999999999999</v>
      </c>
      <c r="F4268" s="154" t="s">
        <v>472</v>
      </c>
      <c r="G4268" s="154">
        <v>1.0765</v>
      </c>
      <c r="H4268" s="154" t="s">
        <v>472</v>
      </c>
      <c r="I4268" s="154">
        <v>2.2019099999999998</v>
      </c>
      <c r="J4268" s="154"/>
    </row>
    <row r="4269" spans="1:10">
      <c r="A4269" s="164">
        <v>31516</v>
      </c>
      <c r="B4269" s="154">
        <v>1.80264</v>
      </c>
      <c r="C4269" s="154">
        <v>2.8460000000000001</v>
      </c>
      <c r="D4269" s="154">
        <v>1.9295</v>
      </c>
      <c r="E4269" s="154">
        <v>1.3839999999999999</v>
      </c>
      <c r="F4269" s="154" t="s">
        <v>472</v>
      </c>
      <c r="G4269" s="154">
        <v>1.0764</v>
      </c>
      <c r="H4269" s="154" t="s">
        <v>472</v>
      </c>
      <c r="I4269" s="154">
        <v>2.1969400000000001</v>
      </c>
      <c r="J4269" s="154"/>
    </row>
    <row r="4270" spans="1:10">
      <c r="A4270" s="164">
        <v>31517</v>
      </c>
      <c r="B4270" s="154">
        <v>1.80155</v>
      </c>
      <c r="C4270" s="154">
        <v>2.8740000000000001</v>
      </c>
      <c r="D4270" s="154">
        <v>1.944</v>
      </c>
      <c r="E4270" s="154">
        <v>1.391</v>
      </c>
      <c r="F4270" s="154" t="s">
        <v>472</v>
      </c>
      <c r="G4270" s="154">
        <v>1.0845</v>
      </c>
      <c r="H4270" s="154" t="s">
        <v>472</v>
      </c>
      <c r="I4270" s="154">
        <v>2.2076899999999999</v>
      </c>
      <c r="J4270" s="154"/>
    </row>
    <row r="4271" spans="1:10">
      <c r="A4271" s="164">
        <v>31518</v>
      </c>
      <c r="B4271" s="154">
        <v>1.8022</v>
      </c>
      <c r="C4271" s="154">
        <v>2.8325</v>
      </c>
      <c r="D4271" s="154">
        <v>1.903</v>
      </c>
      <c r="E4271" s="154">
        <v>1.3694999999999999</v>
      </c>
      <c r="F4271" s="154" t="s">
        <v>472</v>
      </c>
      <c r="G4271" s="154">
        <v>1.0720000000000001</v>
      </c>
      <c r="H4271" s="154" t="s">
        <v>472</v>
      </c>
      <c r="I4271" s="154">
        <v>2.17855</v>
      </c>
      <c r="J4271" s="154"/>
    </row>
    <row r="4272" spans="1:10">
      <c r="A4272" s="164">
        <v>31519</v>
      </c>
      <c r="B4272" s="154">
        <v>1.7966500000000001</v>
      </c>
      <c r="C4272" s="154">
        <v>2.8235000000000001</v>
      </c>
      <c r="D4272" s="154">
        <v>1.8759999999999999</v>
      </c>
      <c r="E4272" s="154">
        <v>1.349</v>
      </c>
      <c r="F4272" s="154" t="s">
        <v>472</v>
      </c>
      <c r="G4272" s="154">
        <v>1.0660000000000001</v>
      </c>
      <c r="H4272" s="154" t="s">
        <v>472</v>
      </c>
      <c r="I4272" s="154">
        <v>2.15693</v>
      </c>
      <c r="J4272" s="154"/>
    </row>
    <row r="4273" spans="1:10">
      <c r="A4273" s="164">
        <v>31520</v>
      </c>
      <c r="B4273" s="154">
        <v>1.8030900000000001</v>
      </c>
      <c r="C4273" s="154">
        <v>2.835</v>
      </c>
      <c r="D4273" s="154">
        <v>1.8740000000000001</v>
      </c>
      <c r="E4273" s="154">
        <v>1.3479999999999999</v>
      </c>
      <c r="F4273" s="154" t="s">
        <v>472</v>
      </c>
      <c r="G4273" s="154">
        <v>1.0652999999999999</v>
      </c>
      <c r="H4273" s="154" t="s">
        <v>472</v>
      </c>
      <c r="I4273" s="154">
        <v>2.16479</v>
      </c>
      <c r="J4273" s="154"/>
    </row>
    <row r="4274" spans="1:10">
      <c r="A4274" s="164">
        <v>31523</v>
      </c>
      <c r="B4274" s="154">
        <v>1.79847</v>
      </c>
      <c r="C4274" s="154">
        <v>2.8064999999999998</v>
      </c>
      <c r="D4274" s="154">
        <v>1.847</v>
      </c>
      <c r="E4274" s="154">
        <v>1.3325</v>
      </c>
      <c r="F4274" s="154" t="s">
        <v>472</v>
      </c>
      <c r="G4274" s="154">
        <v>1.0763</v>
      </c>
      <c r="H4274" s="154" t="s">
        <v>472</v>
      </c>
      <c r="I4274" s="154" t="s">
        <v>472</v>
      </c>
      <c r="J4274" s="154"/>
    </row>
    <row r="4275" spans="1:10">
      <c r="A4275" s="164">
        <v>31524</v>
      </c>
      <c r="B4275" s="154">
        <v>1.7974999999999999</v>
      </c>
      <c r="C4275" s="154">
        <v>2.7930000000000001</v>
      </c>
      <c r="D4275" s="154">
        <v>1.8359999999999999</v>
      </c>
      <c r="E4275" s="154">
        <v>1.3260000000000001</v>
      </c>
      <c r="F4275" s="154" t="s">
        <v>472</v>
      </c>
      <c r="G4275" s="154">
        <v>1.0803</v>
      </c>
      <c r="H4275" s="154" t="s">
        <v>472</v>
      </c>
      <c r="I4275" s="154">
        <v>2.1509</v>
      </c>
      <c r="J4275" s="154"/>
    </row>
    <row r="4276" spans="1:10">
      <c r="A4276" s="164">
        <v>31525</v>
      </c>
      <c r="B4276" s="154">
        <v>1.794</v>
      </c>
      <c r="C4276" s="154">
        <v>2.7919999999999998</v>
      </c>
      <c r="D4276" s="154">
        <v>1.8365</v>
      </c>
      <c r="E4276" s="154">
        <v>1.3185</v>
      </c>
      <c r="F4276" s="154" t="s">
        <v>472</v>
      </c>
      <c r="G4276" s="154">
        <v>1.0960000000000001</v>
      </c>
      <c r="H4276" s="154" t="s">
        <v>472</v>
      </c>
      <c r="I4276" s="154">
        <v>2.14906</v>
      </c>
      <c r="J4276" s="154"/>
    </row>
    <row r="4277" spans="1:10">
      <c r="A4277" s="164">
        <v>31526</v>
      </c>
      <c r="B4277" s="154">
        <v>1.7963900000000002</v>
      </c>
      <c r="C4277" s="154">
        <v>2.8170000000000002</v>
      </c>
      <c r="D4277" s="154">
        <v>1.8305</v>
      </c>
      <c r="E4277" s="154">
        <v>1.319</v>
      </c>
      <c r="F4277" s="154" t="s">
        <v>472</v>
      </c>
      <c r="G4277" s="154">
        <v>1.0866</v>
      </c>
      <c r="H4277" s="154" t="s">
        <v>472</v>
      </c>
      <c r="I4277" s="154">
        <v>2.1491500000000001</v>
      </c>
      <c r="J4277" s="154"/>
    </row>
    <row r="4278" spans="1:10">
      <c r="A4278" s="164">
        <v>31527</v>
      </c>
      <c r="B4278" s="154">
        <v>1.79759</v>
      </c>
      <c r="C4278" s="154">
        <v>2.8235000000000001</v>
      </c>
      <c r="D4278" s="154">
        <v>1.8399999999999999</v>
      </c>
      <c r="E4278" s="154">
        <v>1.327</v>
      </c>
      <c r="F4278" s="154" t="s">
        <v>472</v>
      </c>
      <c r="G4278" s="154">
        <v>1.0839000000000001</v>
      </c>
      <c r="H4278" s="154" t="s">
        <v>472</v>
      </c>
      <c r="I4278" s="154">
        <v>2.15679</v>
      </c>
      <c r="J4278" s="154"/>
    </row>
    <row r="4279" spans="1:10">
      <c r="A4279" s="164">
        <v>31530</v>
      </c>
      <c r="B4279" s="154">
        <v>1.7962500000000001</v>
      </c>
      <c r="C4279" s="154">
        <v>2.798</v>
      </c>
      <c r="D4279" s="154">
        <v>1.8094999999999999</v>
      </c>
      <c r="E4279" s="154">
        <v>1.3085</v>
      </c>
      <c r="F4279" s="154" t="s">
        <v>472</v>
      </c>
      <c r="G4279" s="154">
        <v>1.0834999999999999</v>
      </c>
      <c r="H4279" s="154" t="s">
        <v>472</v>
      </c>
      <c r="I4279" s="154">
        <v>2.1405599999999998</v>
      </c>
      <c r="J4279" s="154"/>
    </row>
    <row r="4280" spans="1:10">
      <c r="A4280" s="164">
        <v>31531</v>
      </c>
      <c r="B4280" s="154">
        <v>1.7982200000000002</v>
      </c>
      <c r="C4280" s="154">
        <v>2.8140000000000001</v>
      </c>
      <c r="D4280" s="154">
        <v>1.8174999999999999</v>
      </c>
      <c r="E4280" s="154">
        <v>1.3149999999999999</v>
      </c>
      <c r="F4280" s="154" t="s">
        <v>472</v>
      </c>
      <c r="G4280" s="154">
        <v>1.0841000000000001</v>
      </c>
      <c r="H4280" s="154" t="s">
        <v>472</v>
      </c>
      <c r="I4280" s="154">
        <v>2.14377</v>
      </c>
      <c r="J4280" s="154"/>
    </row>
    <row r="4281" spans="1:10">
      <c r="A4281" s="164">
        <v>31532</v>
      </c>
      <c r="B4281" s="154">
        <v>1.8021500000000001</v>
      </c>
      <c r="C4281" s="154">
        <v>2.8245</v>
      </c>
      <c r="D4281" s="154">
        <v>1.8265</v>
      </c>
      <c r="E4281" s="154">
        <v>1.3260000000000001</v>
      </c>
      <c r="F4281" s="154" t="s">
        <v>472</v>
      </c>
      <c r="G4281" s="154">
        <v>1.0849</v>
      </c>
      <c r="H4281" s="154" t="s">
        <v>472</v>
      </c>
      <c r="I4281" s="154">
        <v>2.1498900000000001</v>
      </c>
      <c r="J4281" s="154"/>
    </row>
    <row r="4282" spans="1:10">
      <c r="A4282" s="164">
        <v>31533</v>
      </c>
      <c r="B4282" s="154" t="s">
        <v>472</v>
      </c>
      <c r="C4282" s="154" t="s">
        <v>472</v>
      </c>
      <c r="D4282" s="154" t="s">
        <v>472</v>
      </c>
      <c r="E4282" s="154" t="s">
        <v>472</v>
      </c>
      <c r="F4282" s="154" t="s">
        <v>472</v>
      </c>
      <c r="G4282" s="154" t="s">
        <v>472</v>
      </c>
      <c r="H4282" s="154" t="s">
        <v>472</v>
      </c>
      <c r="I4282" s="154" t="s">
        <v>472</v>
      </c>
      <c r="J4282" s="154"/>
    </row>
    <row r="4283" spans="1:10">
      <c r="A4283" s="164">
        <v>31534</v>
      </c>
      <c r="B4283" s="154">
        <v>1.79948</v>
      </c>
      <c r="C4283" s="154">
        <v>2.8035000000000001</v>
      </c>
      <c r="D4283" s="154">
        <v>1.853</v>
      </c>
      <c r="E4283" s="154">
        <v>1.343</v>
      </c>
      <c r="F4283" s="154" t="s">
        <v>472</v>
      </c>
      <c r="G4283" s="154">
        <v>1.0883</v>
      </c>
      <c r="H4283" s="154" t="s">
        <v>472</v>
      </c>
      <c r="I4283" s="154">
        <v>2.1594500000000001</v>
      </c>
      <c r="J4283" s="154"/>
    </row>
    <row r="4284" spans="1:10">
      <c r="A4284" s="164">
        <v>31537</v>
      </c>
      <c r="B4284" s="154">
        <v>1.79826</v>
      </c>
      <c r="C4284" s="154">
        <v>2.8129999999999997</v>
      </c>
      <c r="D4284" s="154">
        <v>1.8315000000000001</v>
      </c>
      <c r="E4284" s="154">
        <v>1.3305</v>
      </c>
      <c r="F4284" s="154" t="s">
        <v>472</v>
      </c>
      <c r="G4284" s="154">
        <v>1.0992999999999999</v>
      </c>
      <c r="H4284" s="154" t="s">
        <v>472</v>
      </c>
      <c r="I4284" s="154">
        <v>2.1535199999999999</v>
      </c>
      <c r="J4284" s="154"/>
    </row>
    <row r="4285" spans="1:10">
      <c r="A4285" s="164">
        <v>31538</v>
      </c>
      <c r="B4285" s="154">
        <v>1.7982499999999999</v>
      </c>
      <c r="C4285" s="154">
        <v>2.8250000000000002</v>
      </c>
      <c r="D4285" s="154">
        <v>1.8405</v>
      </c>
      <c r="E4285" s="154">
        <v>1.3360000000000001</v>
      </c>
      <c r="F4285" s="154" t="s">
        <v>472</v>
      </c>
      <c r="G4285" s="154">
        <v>1.1016999999999999</v>
      </c>
      <c r="H4285" s="154" t="s">
        <v>472</v>
      </c>
      <c r="I4285" s="154">
        <v>2.16262</v>
      </c>
      <c r="J4285" s="154"/>
    </row>
    <row r="4286" spans="1:10">
      <c r="A4286" s="164">
        <v>31539</v>
      </c>
      <c r="B4286" s="154">
        <v>1.7948</v>
      </c>
      <c r="C4286" s="154">
        <v>2.8245</v>
      </c>
      <c r="D4286" s="154">
        <v>1.8385</v>
      </c>
      <c r="E4286" s="154">
        <v>1.333</v>
      </c>
      <c r="F4286" s="154" t="s">
        <v>472</v>
      </c>
      <c r="G4286" s="154">
        <v>1.107</v>
      </c>
      <c r="H4286" s="154" t="s">
        <v>472</v>
      </c>
      <c r="I4286" s="154">
        <v>2.1608200000000002</v>
      </c>
      <c r="J4286" s="154"/>
    </row>
    <row r="4287" spans="1:10">
      <c r="A4287" s="164">
        <v>31540</v>
      </c>
      <c r="B4287" s="154" t="s">
        <v>472</v>
      </c>
      <c r="C4287" s="154" t="s">
        <v>472</v>
      </c>
      <c r="D4287" s="154" t="s">
        <v>472</v>
      </c>
      <c r="E4287" s="154" t="s">
        <v>472</v>
      </c>
      <c r="F4287" s="154" t="s">
        <v>472</v>
      </c>
      <c r="G4287" s="154" t="s">
        <v>472</v>
      </c>
      <c r="H4287" s="154" t="s">
        <v>472</v>
      </c>
      <c r="I4287" s="154" t="s">
        <v>472</v>
      </c>
      <c r="J4287" s="154"/>
    </row>
    <row r="4288" spans="1:10">
      <c r="A4288" s="164">
        <v>31541</v>
      </c>
      <c r="B4288" s="154">
        <v>1.78867</v>
      </c>
      <c r="C4288" s="154">
        <v>2.7925</v>
      </c>
      <c r="D4288" s="154">
        <v>1.8165</v>
      </c>
      <c r="E4288" s="154">
        <v>1.3165</v>
      </c>
      <c r="F4288" s="154" t="s">
        <v>472</v>
      </c>
      <c r="G4288" s="154">
        <v>1.1161000000000001</v>
      </c>
      <c r="H4288" s="154" t="s">
        <v>472</v>
      </c>
      <c r="I4288" s="154">
        <v>2.1493099999999998</v>
      </c>
      <c r="J4288" s="154"/>
    </row>
    <row r="4289" spans="1:10">
      <c r="A4289" s="164">
        <v>31544</v>
      </c>
      <c r="B4289" s="154">
        <v>1.78294</v>
      </c>
      <c r="C4289" s="154">
        <v>2.7890000000000001</v>
      </c>
      <c r="D4289" s="154">
        <v>1.8054999999999999</v>
      </c>
      <c r="E4289" s="154">
        <v>1.3069999999999999</v>
      </c>
      <c r="F4289" s="154" t="s">
        <v>472</v>
      </c>
      <c r="G4289" s="154">
        <v>1.1221000000000001</v>
      </c>
      <c r="H4289" s="154" t="s">
        <v>472</v>
      </c>
      <c r="I4289" s="154">
        <v>2.1389100000000001</v>
      </c>
      <c r="J4289" s="154"/>
    </row>
    <row r="4290" spans="1:10">
      <c r="A4290" s="164">
        <v>31545</v>
      </c>
      <c r="B4290" s="154">
        <v>1.7843499999999999</v>
      </c>
      <c r="C4290" s="154">
        <v>2.782</v>
      </c>
      <c r="D4290" s="154">
        <v>1.7985</v>
      </c>
      <c r="E4290" s="154">
        <v>1.3029999999999999</v>
      </c>
      <c r="F4290" s="154" t="s">
        <v>472</v>
      </c>
      <c r="G4290" s="154">
        <v>1.1143000000000001</v>
      </c>
      <c r="H4290" s="154" t="s">
        <v>472</v>
      </c>
      <c r="I4290" s="154">
        <v>2.1351800000000001</v>
      </c>
      <c r="J4290" s="154"/>
    </row>
    <row r="4291" spans="1:10">
      <c r="A4291" s="164">
        <v>31546</v>
      </c>
      <c r="B4291" s="154" t="s">
        <v>472</v>
      </c>
      <c r="C4291" s="154">
        <v>2.7949999999999999</v>
      </c>
      <c r="D4291" s="154">
        <v>1.8180000000000001</v>
      </c>
      <c r="E4291" s="154">
        <v>1.3180000000000001</v>
      </c>
      <c r="F4291" s="154" t="s">
        <v>472</v>
      </c>
      <c r="G4291" s="154">
        <v>1.1126</v>
      </c>
      <c r="H4291" s="154" t="s">
        <v>472</v>
      </c>
      <c r="I4291" s="154">
        <v>2.1490999999999998</v>
      </c>
      <c r="J4291" s="154"/>
    </row>
    <row r="4292" spans="1:10">
      <c r="A4292" s="164">
        <v>31547</v>
      </c>
      <c r="B4292" s="154" t="s">
        <v>472</v>
      </c>
      <c r="C4292" s="154">
        <v>2.802</v>
      </c>
      <c r="D4292" s="154">
        <v>1.8180000000000001</v>
      </c>
      <c r="E4292" s="154">
        <v>1.3205</v>
      </c>
      <c r="F4292" s="154" t="s">
        <v>472</v>
      </c>
      <c r="G4292" s="154">
        <v>1.1135999999999999</v>
      </c>
      <c r="H4292" s="154" t="s">
        <v>472</v>
      </c>
      <c r="I4292" s="154">
        <v>2.14832</v>
      </c>
      <c r="J4292" s="154"/>
    </row>
    <row r="4293" spans="1:10">
      <c r="A4293" s="164">
        <v>31548</v>
      </c>
      <c r="B4293" s="154" t="s">
        <v>472</v>
      </c>
      <c r="C4293" s="154">
        <v>2.8079999999999998</v>
      </c>
      <c r="D4293" s="154">
        <v>1.8435000000000001</v>
      </c>
      <c r="E4293" s="154">
        <v>1.3395000000000001</v>
      </c>
      <c r="F4293" s="154" t="s">
        <v>472</v>
      </c>
      <c r="G4293" s="154">
        <v>1.1142000000000001</v>
      </c>
      <c r="H4293" s="154" t="s">
        <v>472</v>
      </c>
      <c r="I4293" s="154">
        <v>2.1608299999999998</v>
      </c>
      <c r="J4293" s="154"/>
    </row>
    <row r="4294" spans="1:10">
      <c r="A4294" s="164">
        <v>31551</v>
      </c>
      <c r="B4294" s="154" t="s">
        <v>472</v>
      </c>
      <c r="C4294" s="154" t="s">
        <v>472</v>
      </c>
      <c r="D4294" s="154" t="s">
        <v>472</v>
      </c>
      <c r="E4294" s="154" t="s">
        <v>472</v>
      </c>
      <c r="F4294" s="154" t="s">
        <v>472</v>
      </c>
      <c r="G4294" s="154" t="s">
        <v>472</v>
      </c>
      <c r="H4294" s="154" t="s">
        <v>472</v>
      </c>
      <c r="I4294" s="154" t="s">
        <v>472</v>
      </c>
      <c r="J4294" s="154"/>
    </row>
    <row r="4295" spans="1:10">
      <c r="A4295" s="164">
        <v>31552</v>
      </c>
      <c r="B4295" s="154">
        <v>1.7943099999999998</v>
      </c>
      <c r="C4295" s="154">
        <v>2.8265000000000002</v>
      </c>
      <c r="D4295" s="154">
        <v>1.847</v>
      </c>
      <c r="E4295" s="154">
        <v>1.3425</v>
      </c>
      <c r="F4295" s="154" t="s">
        <v>472</v>
      </c>
      <c r="G4295" s="154">
        <v>1.1081000000000001</v>
      </c>
      <c r="H4295" s="154" t="s">
        <v>472</v>
      </c>
      <c r="I4295" s="154">
        <v>2.1664699999999999</v>
      </c>
      <c r="J4295" s="154"/>
    </row>
    <row r="4296" spans="1:10">
      <c r="A4296" s="164">
        <v>31553</v>
      </c>
      <c r="B4296" s="154">
        <v>1.7949000000000002</v>
      </c>
      <c r="C4296" s="154">
        <v>2.8365</v>
      </c>
      <c r="D4296" s="154">
        <v>1.873</v>
      </c>
      <c r="E4296" s="154">
        <v>1.3679999999999999</v>
      </c>
      <c r="F4296" s="154" t="s">
        <v>472</v>
      </c>
      <c r="G4296" s="154">
        <v>1.1082000000000001</v>
      </c>
      <c r="H4296" s="154" t="s">
        <v>472</v>
      </c>
      <c r="I4296" s="154">
        <v>2.1767300000000001</v>
      </c>
      <c r="J4296" s="154"/>
    </row>
    <row r="4297" spans="1:10">
      <c r="A4297" s="164">
        <v>31554</v>
      </c>
      <c r="B4297" s="154">
        <v>1.78783</v>
      </c>
      <c r="C4297" s="154">
        <v>2.8315000000000001</v>
      </c>
      <c r="D4297" s="154">
        <v>1.8855</v>
      </c>
      <c r="E4297" s="154">
        <v>1.3815</v>
      </c>
      <c r="F4297" s="154" t="s">
        <v>472</v>
      </c>
      <c r="G4297" s="154">
        <v>1.1104000000000001</v>
      </c>
      <c r="H4297" s="154" t="s">
        <v>472</v>
      </c>
      <c r="I4297" s="154">
        <v>2.1770100000000001</v>
      </c>
      <c r="J4297" s="154"/>
    </row>
    <row r="4298" spans="1:10">
      <c r="A4298" s="164">
        <v>31555</v>
      </c>
      <c r="B4298" s="154">
        <v>1.7857799999999999</v>
      </c>
      <c r="C4298" s="154">
        <v>2.81</v>
      </c>
      <c r="D4298" s="154">
        <v>1.8793</v>
      </c>
      <c r="E4298" s="154">
        <v>1.3759999999999999</v>
      </c>
      <c r="F4298" s="154" t="s">
        <v>472</v>
      </c>
      <c r="G4298" s="154">
        <v>1.1105</v>
      </c>
      <c r="H4298" s="154" t="s">
        <v>472</v>
      </c>
      <c r="I4298" s="154">
        <v>2.1804700000000001</v>
      </c>
      <c r="J4298" s="154"/>
    </row>
    <row r="4299" spans="1:10">
      <c r="A4299" s="164">
        <v>31558</v>
      </c>
      <c r="B4299" s="154" t="s">
        <v>472</v>
      </c>
      <c r="C4299" s="154">
        <v>2.8260000000000001</v>
      </c>
      <c r="D4299" s="154">
        <v>1.8898000000000001</v>
      </c>
      <c r="E4299" s="154">
        <v>1.3774999999999999</v>
      </c>
      <c r="F4299" s="154" t="s">
        <v>472</v>
      </c>
      <c r="G4299" s="154">
        <v>1.1132</v>
      </c>
      <c r="H4299" s="154" t="s">
        <v>472</v>
      </c>
      <c r="I4299" s="154">
        <v>2.1814499999999999</v>
      </c>
      <c r="J4299" s="154"/>
    </row>
    <row r="4300" spans="1:10">
      <c r="A4300" s="164">
        <v>31559</v>
      </c>
      <c r="B4300" s="154">
        <v>1.7846</v>
      </c>
      <c r="C4300" s="154">
        <v>2.8325</v>
      </c>
      <c r="D4300" s="154">
        <v>1.895</v>
      </c>
      <c r="E4300" s="154">
        <v>1.3805000000000001</v>
      </c>
      <c r="F4300" s="154" t="s">
        <v>472</v>
      </c>
      <c r="G4300" s="154">
        <v>1.117</v>
      </c>
      <c r="H4300" s="154" t="s">
        <v>472</v>
      </c>
      <c r="I4300" s="154">
        <v>2.1859999999999999</v>
      </c>
      <c r="J4300" s="154"/>
    </row>
    <row r="4301" spans="1:10">
      <c r="A4301" s="164">
        <v>31560</v>
      </c>
      <c r="B4301" s="154">
        <v>1.7799700000000001</v>
      </c>
      <c r="C4301" s="154">
        <v>2.8220000000000001</v>
      </c>
      <c r="D4301" s="154">
        <v>1.8797000000000001</v>
      </c>
      <c r="E4301" s="154">
        <v>1.3614999999999999</v>
      </c>
      <c r="F4301" s="154" t="s">
        <v>472</v>
      </c>
      <c r="G4301" s="154">
        <v>1.1134999999999999</v>
      </c>
      <c r="H4301" s="154" t="s">
        <v>472</v>
      </c>
      <c r="I4301" s="154">
        <v>2.1722999999999999</v>
      </c>
      <c r="J4301" s="154"/>
    </row>
    <row r="4302" spans="1:10">
      <c r="A4302" s="164">
        <v>31561</v>
      </c>
      <c r="B4302" s="154">
        <v>1.78504</v>
      </c>
      <c r="C4302" s="154">
        <v>2.8384999999999998</v>
      </c>
      <c r="D4302" s="154">
        <v>1.895</v>
      </c>
      <c r="E4302" s="154">
        <v>1.3754999999999999</v>
      </c>
      <c r="F4302" s="154" t="s">
        <v>472</v>
      </c>
      <c r="G4302" s="154">
        <v>1.1160000000000001</v>
      </c>
      <c r="H4302" s="154" t="s">
        <v>472</v>
      </c>
      <c r="I4302" s="154">
        <v>2.1818400000000002</v>
      </c>
      <c r="J4302" s="154"/>
    </row>
    <row r="4303" spans="1:10">
      <c r="A4303" s="164">
        <v>31562</v>
      </c>
      <c r="B4303" s="154">
        <v>1.78579</v>
      </c>
      <c r="C4303" s="154">
        <v>2.8405</v>
      </c>
      <c r="D4303" s="154">
        <v>1.917</v>
      </c>
      <c r="E4303" s="154">
        <v>1.3879999999999999</v>
      </c>
      <c r="F4303" s="154" t="s">
        <v>472</v>
      </c>
      <c r="G4303" s="154">
        <v>1.1029</v>
      </c>
      <c r="H4303" s="154" t="s">
        <v>472</v>
      </c>
      <c r="I4303" s="154">
        <v>2.1908300000000001</v>
      </c>
      <c r="J4303" s="154"/>
    </row>
    <row r="4304" spans="1:10">
      <c r="A4304" s="164">
        <v>31565</v>
      </c>
      <c r="B4304" s="154">
        <v>1.7882099999999999</v>
      </c>
      <c r="C4304" s="154">
        <v>2.8494999999999999</v>
      </c>
      <c r="D4304" s="154">
        <v>1.9430000000000001</v>
      </c>
      <c r="E4304" s="154">
        <v>1.401</v>
      </c>
      <c r="F4304" s="154" t="s">
        <v>472</v>
      </c>
      <c r="G4304" s="154">
        <v>1.1012999999999999</v>
      </c>
      <c r="H4304" s="154" t="s">
        <v>472</v>
      </c>
      <c r="I4304" s="154">
        <v>2.19774</v>
      </c>
      <c r="J4304" s="154"/>
    </row>
    <row r="4305" spans="1:10">
      <c r="A4305" s="164">
        <v>31566</v>
      </c>
      <c r="B4305" s="154">
        <v>1.78531</v>
      </c>
      <c r="C4305" s="154">
        <v>2.8180000000000001</v>
      </c>
      <c r="D4305" s="154">
        <v>1.8959999999999999</v>
      </c>
      <c r="E4305" s="154">
        <v>1.3625</v>
      </c>
      <c r="F4305" s="154" t="s">
        <v>472</v>
      </c>
      <c r="G4305" s="154">
        <v>1.1032</v>
      </c>
      <c r="H4305" s="154" t="s">
        <v>472</v>
      </c>
      <c r="I4305" s="154">
        <v>2.1760799999999998</v>
      </c>
      <c r="J4305" s="154"/>
    </row>
    <row r="4306" spans="1:10">
      <c r="A4306" s="164">
        <v>31567</v>
      </c>
      <c r="B4306" s="154">
        <v>1.7793299999999999</v>
      </c>
      <c r="C4306" s="154">
        <v>2.7930000000000001</v>
      </c>
      <c r="D4306" s="154">
        <v>1.867</v>
      </c>
      <c r="E4306" s="154">
        <v>1.3425</v>
      </c>
      <c r="F4306" s="154" t="s">
        <v>472</v>
      </c>
      <c r="G4306" s="154">
        <v>1.0924</v>
      </c>
      <c r="H4306" s="154" t="s">
        <v>472</v>
      </c>
      <c r="I4306" s="154">
        <v>2.1646800000000002</v>
      </c>
      <c r="J4306" s="154"/>
    </row>
    <row r="4307" spans="1:10">
      <c r="A4307" s="164">
        <v>31568</v>
      </c>
      <c r="B4307" s="154">
        <v>1.7757499999999999</v>
      </c>
      <c r="C4307" s="154">
        <v>2.7749999999999999</v>
      </c>
      <c r="D4307" s="154">
        <v>1.8620000000000001</v>
      </c>
      <c r="E4307" s="154">
        <v>1.3380000000000001</v>
      </c>
      <c r="F4307" s="154" t="s">
        <v>472</v>
      </c>
      <c r="G4307" s="154">
        <v>1.0914999999999999</v>
      </c>
      <c r="H4307" s="154" t="s">
        <v>472</v>
      </c>
      <c r="I4307" s="154">
        <v>2.1560100000000002</v>
      </c>
      <c r="J4307" s="154"/>
    </row>
    <row r="4308" spans="1:10">
      <c r="A4308" s="164">
        <v>31569</v>
      </c>
      <c r="B4308" s="154">
        <v>1.7733400000000001</v>
      </c>
      <c r="C4308" s="154">
        <v>2.7730000000000001</v>
      </c>
      <c r="D4308" s="154">
        <v>1.8380000000000001</v>
      </c>
      <c r="E4308" s="154">
        <v>1.3165</v>
      </c>
      <c r="F4308" s="154" t="s">
        <v>472</v>
      </c>
      <c r="G4308" s="154">
        <v>1.0932999999999999</v>
      </c>
      <c r="H4308" s="154" t="s">
        <v>472</v>
      </c>
      <c r="I4308" s="154">
        <v>2.14418</v>
      </c>
      <c r="J4308" s="154"/>
    </row>
    <row r="4309" spans="1:10">
      <c r="A4309" s="164">
        <v>31572</v>
      </c>
      <c r="B4309" s="154">
        <v>1.7760199999999999</v>
      </c>
      <c r="C4309" s="154">
        <v>2.7679999999999998</v>
      </c>
      <c r="D4309" s="154">
        <v>1.8399999999999999</v>
      </c>
      <c r="E4309" s="154">
        <v>1.319</v>
      </c>
      <c r="F4309" s="154" t="s">
        <v>472</v>
      </c>
      <c r="G4309" s="154">
        <v>1.0974999999999999</v>
      </c>
      <c r="H4309" s="154" t="s">
        <v>472</v>
      </c>
      <c r="I4309" s="154">
        <v>2.1501700000000001</v>
      </c>
      <c r="J4309" s="154"/>
    </row>
    <row r="4310" spans="1:10">
      <c r="A4310" s="164">
        <v>31573</v>
      </c>
      <c r="B4310" s="154">
        <v>1.77183</v>
      </c>
      <c r="C4310" s="154">
        <v>2.7625000000000002</v>
      </c>
      <c r="D4310" s="154">
        <v>1.8405</v>
      </c>
      <c r="E4310" s="154">
        <v>1.323</v>
      </c>
      <c r="F4310" s="154" t="s">
        <v>472</v>
      </c>
      <c r="G4310" s="154">
        <v>1.0968</v>
      </c>
      <c r="H4310" s="154" t="s">
        <v>472</v>
      </c>
      <c r="I4310" s="154">
        <v>2.1427200000000002</v>
      </c>
      <c r="J4310" s="154"/>
    </row>
    <row r="4311" spans="1:10">
      <c r="A4311" s="164">
        <v>31574</v>
      </c>
      <c r="B4311" s="154">
        <v>1.77223</v>
      </c>
      <c r="C4311" s="154">
        <v>2.7839999999999998</v>
      </c>
      <c r="D4311" s="154">
        <v>1.8180000000000001</v>
      </c>
      <c r="E4311" s="154">
        <v>1.31</v>
      </c>
      <c r="F4311" s="154" t="s">
        <v>472</v>
      </c>
      <c r="G4311" s="154">
        <v>1.0941000000000001</v>
      </c>
      <c r="H4311" s="154" t="s">
        <v>472</v>
      </c>
      <c r="I4311" s="154">
        <v>2.1345000000000001</v>
      </c>
      <c r="J4311" s="154"/>
    </row>
    <row r="4312" spans="1:10">
      <c r="A4312" s="164">
        <v>31575</v>
      </c>
      <c r="B4312" s="154">
        <v>1.776</v>
      </c>
      <c r="C4312" s="154">
        <v>2.7880000000000003</v>
      </c>
      <c r="D4312" s="154">
        <v>1.827</v>
      </c>
      <c r="E4312" s="154">
        <v>1.3165</v>
      </c>
      <c r="F4312" s="154" t="s">
        <v>472</v>
      </c>
      <c r="G4312" s="154">
        <v>1.0986</v>
      </c>
      <c r="H4312" s="154" t="s">
        <v>472</v>
      </c>
      <c r="I4312" s="154">
        <v>2.14229</v>
      </c>
      <c r="J4312" s="154"/>
    </row>
    <row r="4313" spans="1:10">
      <c r="A4313" s="164">
        <v>31576</v>
      </c>
      <c r="B4313" s="154">
        <v>1.7767900000000001</v>
      </c>
      <c r="C4313" s="154">
        <v>2.7800000000000002</v>
      </c>
      <c r="D4313" s="154">
        <v>1.833</v>
      </c>
      <c r="E4313" s="154">
        <v>1.3214999999999999</v>
      </c>
      <c r="F4313" s="154" t="s">
        <v>472</v>
      </c>
      <c r="G4313" s="154">
        <v>1.1032</v>
      </c>
      <c r="H4313" s="154" t="s">
        <v>472</v>
      </c>
      <c r="I4313" s="154">
        <v>2.1473300000000002</v>
      </c>
      <c r="J4313" s="154"/>
    </row>
    <row r="4314" spans="1:10">
      <c r="A4314" s="164">
        <v>31579</v>
      </c>
      <c r="B4314" s="154">
        <v>1.77051</v>
      </c>
      <c r="C4314" s="154">
        <v>2.7669999999999999</v>
      </c>
      <c r="D4314" s="154">
        <v>1.8123</v>
      </c>
      <c r="E4314" s="154">
        <v>1.3094999999999999</v>
      </c>
      <c r="F4314" s="154" t="s">
        <v>472</v>
      </c>
      <c r="G4314" s="154">
        <v>1.0956999999999999</v>
      </c>
      <c r="H4314" s="154" t="s">
        <v>472</v>
      </c>
      <c r="I4314" s="154">
        <v>2.1296200000000001</v>
      </c>
      <c r="J4314" s="154"/>
    </row>
    <row r="4315" spans="1:10">
      <c r="A4315" s="164">
        <v>31580</v>
      </c>
      <c r="B4315" s="154">
        <v>1.77084</v>
      </c>
      <c r="C4315" s="154">
        <v>2.7610000000000001</v>
      </c>
      <c r="D4315" s="154">
        <v>1.837</v>
      </c>
      <c r="E4315" s="154">
        <v>1.3225</v>
      </c>
      <c r="F4315" s="154" t="s">
        <v>472</v>
      </c>
      <c r="G4315" s="154">
        <v>1.0975999999999999</v>
      </c>
      <c r="H4315" s="154" t="s">
        <v>472</v>
      </c>
      <c r="I4315" s="154">
        <v>2.1398299999999999</v>
      </c>
      <c r="J4315" s="154"/>
    </row>
    <row r="4316" spans="1:10">
      <c r="A4316" s="164">
        <v>31581</v>
      </c>
      <c r="B4316" s="154">
        <v>1.7748900000000001</v>
      </c>
      <c r="C4316" s="154">
        <v>2.7669999999999999</v>
      </c>
      <c r="D4316" s="154">
        <v>1.8365</v>
      </c>
      <c r="E4316" s="154">
        <v>1.323</v>
      </c>
      <c r="F4316" s="154" t="s">
        <v>472</v>
      </c>
      <c r="G4316" s="154">
        <v>1.1015999999999999</v>
      </c>
      <c r="H4316" s="154" t="s">
        <v>472</v>
      </c>
      <c r="I4316" s="154">
        <v>2.1453600000000002</v>
      </c>
      <c r="J4316" s="154"/>
    </row>
    <row r="4317" spans="1:10">
      <c r="A4317" s="164">
        <v>31582</v>
      </c>
      <c r="B4317" s="154">
        <v>1.7701199999999999</v>
      </c>
      <c r="C4317" s="154">
        <v>2.7650000000000001</v>
      </c>
      <c r="D4317" s="154">
        <v>1.835</v>
      </c>
      <c r="E4317" s="154">
        <v>1.3174999999999999</v>
      </c>
      <c r="F4317" s="154" t="s">
        <v>472</v>
      </c>
      <c r="G4317" s="154">
        <v>1.0991</v>
      </c>
      <c r="H4317" s="154" t="s">
        <v>472</v>
      </c>
      <c r="I4317" s="154">
        <v>2.1436999999999999</v>
      </c>
      <c r="J4317" s="154"/>
    </row>
    <row r="4318" spans="1:10">
      <c r="A4318" s="164">
        <v>31583</v>
      </c>
      <c r="B4318" s="154">
        <v>1.76783</v>
      </c>
      <c r="C4318" s="154">
        <v>2.7694999999999999</v>
      </c>
      <c r="D4318" s="154">
        <v>1.8454999999999999</v>
      </c>
      <c r="E4318" s="154">
        <v>1.327</v>
      </c>
      <c r="F4318" s="154" t="s">
        <v>472</v>
      </c>
      <c r="G4318" s="154">
        <v>1.1024</v>
      </c>
      <c r="H4318" s="154" t="s">
        <v>472</v>
      </c>
      <c r="I4318" s="154">
        <v>2.1463899999999998</v>
      </c>
      <c r="J4318" s="154"/>
    </row>
    <row r="4319" spans="1:10">
      <c r="A4319" s="164">
        <v>31586</v>
      </c>
      <c r="B4319" s="154">
        <v>1.76187</v>
      </c>
      <c r="C4319" s="154">
        <v>2.774</v>
      </c>
      <c r="D4319" s="154">
        <v>1.865</v>
      </c>
      <c r="E4319" s="154">
        <v>1.345</v>
      </c>
      <c r="F4319" s="154" t="s">
        <v>472</v>
      </c>
      <c r="G4319" s="154">
        <v>1.1032</v>
      </c>
      <c r="H4319" s="154" t="s">
        <v>472</v>
      </c>
      <c r="I4319" s="154">
        <v>2.1485599999999998</v>
      </c>
      <c r="J4319" s="154"/>
    </row>
    <row r="4320" spans="1:10">
      <c r="A4320" s="164">
        <v>31587</v>
      </c>
      <c r="B4320" s="154">
        <v>1.7645499999999998</v>
      </c>
      <c r="C4320" s="154">
        <v>2.7669999999999999</v>
      </c>
      <c r="D4320" s="154">
        <v>1.831</v>
      </c>
      <c r="E4320" s="154">
        <v>1.321</v>
      </c>
      <c r="F4320" s="154" t="s">
        <v>472</v>
      </c>
      <c r="G4320" s="154">
        <v>1.0983000000000001</v>
      </c>
      <c r="H4320" s="154" t="s">
        <v>472</v>
      </c>
      <c r="I4320" s="154">
        <v>2.1364000000000001</v>
      </c>
      <c r="J4320" s="154"/>
    </row>
    <row r="4321" spans="1:10">
      <c r="A4321" s="164">
        <v>31588</v>
      </c>
      <c r="B4321" s="154">
        <v>1.7611699999999999</v>
      </c>
      <c r="C4321" s="154">
        <v>2.754</v>
      </c>
      <c r="D4321" s="154">
        <v>1.8176999999999999</v>
      </c>
      <c r="E4321" s="154">
        <v>1.3109999999999999</v>
      </c>
      <c r="F4321" s="154" t="s">
        <v>472</v>
      </c>
      <c r="G4321" s="154">
        <v>1.0958000000000001</v>
      </c>
      <c r="H4321" s="154" t="s">
        <v>472</v>
      </c>
      <c r="I4321" s="154">
        <v>2.1278800000000002</v>
      </c>
      <c r="J4321" s="154"/>
    </row>
    <row r="4322" spans="1:10">
      <c r="A4322" s="164">
        <v>31589</v>
      </c>
      <c r="B4322" s="154" t="s">
        <v>472</v>
      </c>
      <c r="C4322" s="154">
        <v>2.754</v>
      </c>
      <c r="D4322" s="154">
        <v>1.8214999999999999</v>
      </c>
      <c r="E4322" s="154">
        <v>1.3109999999999999</v>
      </c>
      <c r="F4322" s="154" t="s">
        <v>472</v>
      </c>
      <c r="G4322" s="154">
        <v>1.0959000000000001</v>
      </c>
      <c r="H4322" s="154" t="s">
        <v>472</v>
      </c>
      <c r="I4322" s="154">
        <v>2.12615</v>
      </c>
      <c r="J4322" s="154"/>
    </row>
    <row r="4323" spans="1:10">
      <c r="A4323" s="164">
        <v>31590</v>
      </c>
      <c r="B4323" s="154">
        <v>1.7631399999999999</v>
      </c>
      <c r="C4323" s="154">
        <v>2.762</v>
      </c>
      <c r="D4323" s="154">
        <v>1.8167</v>
      </c>
      <c r="E4323" s="154">
        <v>1.3049999999999999</v>
      </c>
      <c r="F4323" s="154" t="s">
        <v>472</v>
      </c>
      <c r="G4323" s="154">
        <v>1.0963000000000001</v>
      </c>
      <c r="H4323" s="154" t="s">
        <v>472</v>
      </c>
      <c r="I4323" s="154">
        <v>2.12948</v>
      </c>
      <c r="J4323" s="154"/>
    </row>
    <row r="4324" spans="1:10">
      <c r="A4324" s="164">
        <v>31593</v>
      </c>
      <c r="B4324" s="154">
        <v>1.7549299999999999</v>
      </c>
      <c r="C4324" s="154">
        <v>2.7484999999999999</v>
      </c>
      <c r="D4324" s="154">
        <v>1.7922</v>
      </c>
      <c r="E4324" s="154">
        <v>1.2909999999999999</v>
      </c>
      <c r="F4324" s="154" t="s">
        <v>472</v>
      </c>
      <c r="G4324" s="154">
        <v>1.0937999999999999</v>
      </c>
      <c r="H4324" s="154" t="s">
        <v>472</v>
      </c>
      <c r="I4324" s="154">
        <v>2.1146799999999999</v>
      </c>
      <c r="J4324" s="154"/>
    </row>
    <row r="4325" spans="1:10">
      <c r="A4325" s="164">
        <v>31594</v>
      </c>
      <c r="B4325" s="154">
        <v>1.7511399999999999</v>
      </c>
      <c r="C4325" s="154">
        <v>2.746</v>
      </c>
      <c r="D4325" s="154">
        <v>1.782</v>
      </c>
      <c r="E4325" s="154">
        <v>1.2894999999999999</v>
      </c>
      <c r="F4325" s="154" t="s">
        <v>472</v>
      </c>
      <c r="G4325" s="154">
        <v>1.0909</v>
      </c>
      <c r="H4325" s="154" t="s">
        <v>472</v>
      </c>
      <c r="I4325" s="154">
        <v>2.10297</v>
      </c>
      <c r="J4325" s="154"/>
    </row>
    <row r="4326" spans="1:10">
      <c r="A4326" s="164">
        <v>31595</v>
      </c>
      <c r="B4326" s="154">
        <v>1.75278</v>
      </c>
      <c r="C4326" s="154">
        <v>2.7454999999999998</v>
      </c>
      <c r="D4326" s="154">
        <v>1.7865</v>
      </c>
      <c r="E4326" s="154">
        <v>1.2934999999999999</v>
      </c>
      <c r="F4326" s="154" t="s">
        <v>472</v>
      </c>
      <c r="G4326" s="154">
        <v>1.0915999999999999</v>
      </c>
      <c r="H4326" s="154" t="s">
        <v>472</v>
      </c>
      <c r="I4326" s="154">
        <v>2.10581</v>
      </c>
      <c r="J4326" s="154"/>
    </row>
    <row r="4327" spans="1:10">
      <c r="A4327" s="164">
        <v>31596</v>
      </c>
      <c r="B4327" s="154">
        <v>1.74448</v>
      </c>
      <c r="C4327" s="154">
        <v>2.7294999999999998</v>
      </c>
      <c r="D4327" s="154">
        <v>1.7650000000000001</v>
      </c>
      <c r="E4327" s="154">
        <v>1.2805</v>
      </c>
      <c r="F4327" s="154" t="s">
        <v>472</v>
      </c>
      <c r="G4327" s="154">
        <v>1.0905</v>
      </c>
      <c r="H4327" s="154" t="s">
        <v>472</v>
      </c>
      <c r="I4327" s="154">
        <v>2.0956100000000002</v>
      </c>
      <c r="J4327" s="154"/>
    </row>
    <row r="4328" spans="1:10">
      <c r="A4328" s="164">
        <v>31597</v>
      </c>
      <c r="B4328" s="154">
        <v>1.74142</v>
      </c>
      <c r="C4328" s="154">
        <v>2.7279999999999998</v>
      </c>
      <c r="D4328" s="154">
        <v>1.764</v>
      </c>
      <c r="E4328" s="154">
        <v>1.2789999999999999</v>
      </c>
      <c r="F4328" s="154" t="s">
        <v>472</v>
      </c>
      <c r="G4328" s="154">
        <v>1.0959000000000001</v>
      </c>
      <c r="H4328" s="154" t="s">
        <v>472</v>
      </c>
      <c r="I4328" s="154">
        <v>2.0933199999999998</v>
      </c>
      <c r="J4328" s="154"/>
    </row>
    <row r="4329" spans="1:10">
      <c r="A4329" s="164">
        <v>31600</v>
      </c>
      <c r="B4329" s="154">
        <v>1.73872</v>
      </c>
      <c r="C4329" s="154">
        <v>2.7164999999999999</v>
      </c>
      <c r="D4329" s="154">
        <v>1.7558</v>
      </c>
      <c r="E4329" s="154">
        <v>1.2745</v>
      </c>
      <c r="F4329" s="154" t="s">
        <v>472</v>
      </c>
      <c r="G4329" s="154">
        <v>1.1011</v>
      </c>
      <c r="H4329" s="154" t="s">
        <v>472</v>
      </c>
      <c r="I4329" s="154">
        <v>2.0915900000000001</v>
      </c>
      <c r="J4329" s="154"/>
    </row>
    <row r="4330" spans="1:10">
      <c r="A4330" s="164">
        <v>31601</v>
      </c>
      <c r="B4330" s="154">
        <v>1.7425999999999999</v>
      </c>
      <c r="C4330" s="154">
        <v>2.7229999999999999</v>
      </c>
      <c r="D4330" s="154">
        <v>1.7753000000000001</v>
      </c>
      <c r="E4330" s="154">
        <v>1.286</v>
      </c>
      <c r="F4330" s="154" t="s">
        <v>472</v>
      </c>
      <c r="G4330" s="154">
        <v>1.1012999999999999</v>
      </c>
      <c r="H4330" s="154" t="s">
        <v>472</v>
      </c>
      <c r="I4330" s="154">
        <v>2.1005400000000001</v>
      </c>
      <c r="J4330" s="154"/>
    </row>
    <row r="4331" spans="1:10">
      <c r="A4331" s="164">
        <v>31602</v>
      </c>
      <c r="B4331" s="154">
        <v>1.7499099999999999</v>
      </c>
      <c r="C4331" s="154">
        <v>2.7130000000000001</v>
      </c>
      <c r="D4331" s="154">
        <v>1.7665</v>
      </c>
      <c r="E4331" s="154">
        <v>1.2810000000000001</v>
      </c>
      <c r="F4331" s="154" t="s">
        <v>472</v>
      </c>
      <c r="G4331" s="154">
        <v>1.1047</v>
      </c>
      <c r="H4331" s="154" t="s">
        <v>472</v>
      </c>
      <c r="I4331" s="154">
        <v>2.1096699999999999</v>
      </c>
      <c r="J4331" s="154"/>
    </row>
    <row r="4332" spans="1:10">
      <c r="A4332" s="164">
        <v>31603</v>
      </c>
      <c r="B4332" s="154" t="s">
        <v>472</v>
      </c>
      <c r="C4332" s="154">
        <v>2.7025000000000001</v>
      </c>
      <c r="D4332" s="154">
        <v>1.7734999999999999</v>
      </c>
      <c r="E4332" s="154">
        <v>1.2869999999999999</v>
      </c>
      <c r="F4332" s="154" t="s">
        <v>472</v>
      </c>
      <c r="G4332" s="154">
        <v>1.1049</v>
      </c>
      <c r="H4332" s="154" t="s">
        <v>472</v>
      </c>
      <c r="I4332" s="154">
        <v>2.10276</v>
      </c>
      <c r="J4332" s="154"/>
    </row>
    <row r="4333" spans="1:10">
      <c r="A4333" s="164">
        <v>31604</v>
      </c>
      <c r="B4333" s="154">
        <v>1.74536</v>
      </c>
      <c r="C4333" s="154">
        <v>2.698</v>
      </c>
      <c r="D4333" s="154">
        <v>1.7814999999999999</v>
      </c>
      <c r="E4333" s="154">
        <v>1.2934999999999999</v>
      </c>
      <c r="F4333" s="154" t="s">
        <v>472</v>
      </c>
      <c r="G4333" s="154">
        <v>1.107</v>
      </c>
      <c r="H4333" s="154" t="s">
        <v>472</v>
      </c>
      <c r="I4333" s="154">
        <v>2.1062799999999999</v>
      </c>
      <c r="J4333" s="154"/>
    </row>
    <row r="4334" spans="1:10">
      <c r="A4334" s="164">
        <v>31607</v>
      </c>
      <c r="B4334" s="154">
        <v>1.7433999999999998</v>
      </c>
      <c r="C4334" s="154">
        <v>2.6635</v>
      </c>
      <c r="D4334" s="154">
        <v>1.79</v>
      </c>
      <c r="E4334" s="154">
        <v>1.2995000000000001</v>
      </c>
      <c r="F4334" s="154" t="s">
        <v>472</v>
      </c>
      <c r="G4334" s="154">
        <v>1.1107</v>
      </c>
      <c r="H4334" s="154" t="s">
        <v>472</v>
      </c>
      <c r="I4334" s="154">
        <v>2.1092900000000001</v>
      </c>
      <c r="J4334" s="154"/>
    </row>
    <row r="4335" spans="1:10">
      <c r="A4335" s="164">
        <v>31608</v>
      </c>
      <c r="B4335" s="154">
        <v>1.7309000000000001</v>
      </c>
      <c r="C4335" s="154">
        <v>2.6259999999999999</v>
      </c>
      <c r="D4335" s="154">
        <v>1.7654999999999998</v>
      </c>
      <c r="E4335" s="154">
        <v>1.2854999999999999</v>
      </c>
      <c r="F4335" s="154" t="s">
        <v>472</v>
      </c>
      <c r="G4335" s="154">
        <v>1.1044</v>
      </c>
      <c r="H4335" s="154" t="s">
        <v>472</v>
      </c>
      <c r="I4335" s="154">
        <v>2.08257</v>
      </c>
      <c r="J4335" s="154"/>
    </row>
    <row r="4336" spans="1:10">
      <c r="A4336" s="164">
        <v>31609</v>
      </c>
      <c r="B4336" s="154">
        <v>1.7245900000000001</v>
      </c>
      <c r="C4336" s="154">
        <v>2.6234999999999999</v>
      </c>
      <c r="D4336" s="154">
        <v>1.7435</v>
      </c>
      <c r="E4336" s="154">
        <v>1.2685</v>
      </c>
      <c r="F4336" s="154" t="s">
        <v>472</v>
      </c>
      <c r="G4336" s="154">
        <v>1.1000000000000001</v>
      </c>
      <c r="H4336" s="154" t="s">
        <v>472</v>
      </c>
      <c r="I4336" s="154">
        <v>2.0723099999999999</v>
      </c>
      <c r="J4336" s="154"/>
    </row>
    <row r="4337" spans="1:10">
      <c r="A4337" s="164">
        <v>31610</v>
      </c>
      <c r="B4337" s="154">
        <v>1.7285900000000001</v>
      </c>
      <c r="C4337" s="154">
        <v>2.637</v>
      </c>
      <c r="D4337" s="154">
        <v>1.746</v>
      </c>
      <c r="E4337" s="154">
        <v>1.27</v>
      </c>
      <c r="F4337" s="154" t="s">
        <v>472</v>
      </c>
      <c r="G4337" s="154">
        <v>1.1112</v>
      </c>
      <c r="H4337" s="154" t="s">
        <v>472</v>
      </c>
      <c r="I4337" s="154">
        <v>2.0790700000000002</v>
      </c>
      <c r="J4337" s="154"/>
    </row>
    <row r="4338" spans="1:10">
      <c r="A4338" s="164">
        <v>31611</v>
      </c>
      <c r="B4338" s="154">
        <v>1.72584</v>
      </c>
      <c r="C4338" s="154">
        <v>2.6284999999999998</v>
      </c>
      <c r="D4338" s="154">
        <v>1.7495000000000001</v>
      </c>
      <c r="E4338" s="154">
        <v>1.2715000000000001</v>
      </c>
      <c r="F4338" s="154" t="s">
        <v>472</v>
      </c>
      <c r="G4338" s="154">
        <v>1.1100000000000001</v>
      </c>
      <c r="H4338" s="154" t="s">
        <v>472</v>
      </c>
      <c r="I4338" s="154">
        <v>2.0772499999999998</v>
      </c>
      <c r="J4338" s="154"/>
    </row>
    <row r="4339" spans="1:10">
      <c r="A4339" s="164">
        <v>31614</v>
      </c>
      <c r="B4339" s="154">
        <v>1.7157900000000001</v>
      </c>
      <c r="C4339" s="154">
        <v>2.5655000000000001</v>
      </c>
      <c r="D4339" s="154">
        <v>1.718</v>
      </c>
      <c r="E4339" s="154">
        <v>1.2495000000000001</v>
      </c>
      <c r="F4339" s="154" t="s">
        <v>472</v>
      </c>
      <c r="G4339" s="154">
        <v>1.1062000000000001</v>
      </c>
      <c r="H4339" s="154" t="s">
        <v>472</v>
      </c>
      <c r="I4339" s="154">
        <v>2.0573100000000002</v>
      </c>
      <c r="J4339" s="154"/>
    </row>
    <row r="4340" spans="1:10">
      <c r="A4340" s="164">
        <v>31615</v>
      </c>
      <c r="B4340" s="154">
        <v>1.71302</v>
      </c>
      <c r="C4340" s="154">
        <v>2.556</v>
      </c>
      <c r="D4340" s="154">
        <v>1.7124999999999999</v>
      </c>
      <c r="E4340" s="154">
        <v>1.2415</v>
      </c>
      <c r="F4340" s="154" t="s">
        <v>472</v>
      </c>
      <c r="G4340" s="154">
        <v>1.1041000000000001</v>
      </c>
      <c r="H4340" s="154" t="s">
        <v>472</v>
      </c>
      <c r="I4340" s="154">
        <v>2.0520499999999999</v>
      </c>
      <c r="J4340" s="154"/>
    </row>
    <row r="4341" spans="1:10">
      <c r="A4341" s="164">
        <v>31616</v>
      </c>
      <c r="B4341" s="154">
        <v>1.7151100000000001</v>
      </c>
      <c r="C4341" s="154">
        <v>2.56</v>
      </c>
      <c r="D4341" s="154">
        <v>1.7175</v>
      </c>
      <c r="E4341" s="154">
        <v>1.24</v>
      </c>
      <c r="F4341" s="154" t="s">
        <v>472</v>
      </c>
      <c r="G4341" s="154">
        <v>1.1002000000000001</v>
      </c>
      <c r="H4341" s="154" t="s">
        <v>472</v>
      </c>
      <c r="I4341" s="154">
        <v>2.0539399999999999</v>
      </c>
      <c r="J4341" s="154"/>
    </row>
    <row r="4342" spans="1:10">
      <c r="A4342" s="164">
        <v>31617</v>
      </c>
      <c r="B4342" s="154">
        <v>1.7147999999999999</v>
      </c>
      <c r="C4342" s="154">
        <v>2.5665</v>
      </c>
      <c r="D4342" s="154">
        <v>1.718</v>
      </c>
      <c r="E4342" s="154">
        <v>1.2355</v>
      </c>
      <c r="F4342" s="154" t="s">
        <v>472</v>
      </c>
      <c r="G4342" s="154">
        <v>1.0981000000000001</v>
      </c>
      <c r="H4342" s="154" t="s">
        <v>472</v>
      </c>
      <c r="I4342" s="154">
        <v>2.0545300000000002</v>
      </c>
      <c r="J4342" s="154"/>
    </row>
    <row r="4343" spans="1:10">
      <c r="A4343" s="164">
        <v>31618</v>
      </c>
      <c r="B4343" s="154">
        <v>1.7136200000000001</v>
      </c>
      <c r="C4343" s="154">
        <v>2.5634999999999999</v>
      </c>
      <c r="D4343" s="154">
        <v>1.728</v>
      </c>
      <c r="E4343" s="154">
        <v>1.2450000000000001</v>
      </c>
      <c r="F4343" s="154" t="s">
        <v>472</v>
      </c>
      <c r="G4343" s="154">
        <v>1.0973999999999999</v>
      </c>
      <c r="H4343" s="154" t="s">
        <v>472</v>
      </c>
      <c r="I4343" s="154">
        <v>2.0593900000000001</v>
      </c>
      <c r="J4343" s="154"/>
    </row>
    <row r="4344" spans="1:10">
      <c r="A4344" s="164">
        <v>31621</v>
      </c>
      <c r="B4344" s="154">
        <v>1.7103999999999999</v>
      </c>
      <c r="C4344" s="154">
        <v>2.5335000000000001</v>
      </c>
      <c r="D4344" s="154">
        <v>1.722</v>
      </c>
      <c r="E4344" s="154">
        <v>1.2410000000000001</v>
      </c>
      <c r="F4344" s="154" t="s">
        <v>472</v>
      </c>
      <c r="G4344" s="154">
        <v>1.0968</v>
      </c>
      <c r="H4344" s="154" t="s">
        <v>472</v>
      </c>
      <c r="I4344" s="154">
        <v>2.0512800000000002</v>
      </c>
      <c r="J4344" s="154"/>
    </row>
    <row r="4345" spans="1:10">
      <c r="A4345" s="164">
        <v>31622</v>
      </c>
      <c r="B4345" s="154">
        <v>1.7004000000000001</v>
      </c>
      <c r="C4345" s="154">
        <v>2.5249999999999999</v>
      </c>
      <c r="D4345" s="154">
        <v>1.7027999999999999</v>
      </c>
      <c r="E4345" s="154">
        <v>1.2275</v>
      </c>
      <c r="F4345" s="154" t="s">
        <v>472</v>
      </c>
      <c r="G4345" s="154">
        <v>1.0897000000000001</v>
      </c>
      <c r="H4345" s="154" t="s">
        <v>472</v>
      </c>
      <c r="I4345" s="154">
        <v>2.0329899999999999</v>
      </c>
      <c r="J4345" s="154"/>
    </row>
    <row r="4346" spans="1:10">
      <c r="A4346" s="164">
        <v>31623</v>
      </c>
      <c r="B4346" s="154" t="s">
        <v>472</v>
      </c>
      <c r="C4346" s="154">
        <v>2.5409999999999999</v>
      </c>
      <c r="D4346" s="154">
        <v>1.702</v>
      </c>
      <c r="E4346" s="154">
        <v>1.2275</v>
      </c>
      <c r="F4346" s="154" t="s">
        <v>472</v>
      </c>
      <c r="G4346" s="154">
        <v>1.0889</v>
      </c>
      <c r="H4346" s="154" t="s">
        <v>472</v>
      </c>
      <c r="I4346" s="154">
        <v>2.0361199999999999</v>
      </c>
      <c r="J4346" s="154"/>
    </row>
    <row r="4347" spans="1:10">
      <c r="A4347" s="164">
        <v>31624</v>
      </c>
      <c r="B4347" s="154">
        <v>1.6915499999999999</v>
      </c>
      <c r="C4347" s="154">
        <v>2.5150000000000001</v>
      </c>
      <c r="D4347" s="154">
        <v>1.6865000000000001</v>
      </c>
      <c r="E4347" s="154">
        <v>1.2210000000000001</v>
      </c>
      <c r="F4347" s="154" t="s">
        <v>472</v>
      </c>
      <c r="G4347" s="154">
        <v>1.0926</v>
      </c>
      <c r="H4347" s="154" t="s">
        <v>472</v>
      </c>
      <c r="I4347" s="154">
        <v>2.0242800000000001</v>
      </c>
      <c r="J4347" s="154"/>
    </row>
    <row r="4348" spans="1:10">
      <c r="A4348" s="164">
        <v>31625</v>
      </c>
      <c r="B4348" s="154" t="s">
        <v>472</v>
      </c>
      <c r="C4348" s="154" t="s">
        <v>472</v>
      </c>
      <c r="D4348" s="154" t="s">
        <v>472</v>
      </c>
      <c r="E4348" s="154" t="s">
        <v>472</v>
      </c>
      <c r="F4348" s="154" t="s">
        <v>472</v>
      </c>
      <c r="G4348" s="154" t="s">
        <v>472</v>
      </c>
      <c r="H4348" s="154" t="s">
        <v>472</v>
      </c>
      <c r="I4348" s="154" t="s">
        <v>472</v>
      </c>
      <c r="J4348" s="154"/>
    </row>
    <row r="4349" spans="1:10">
      <c r="A4349" s="164">
        <v>31628</v>
      </c>
      <c r="B4349" s="154" t="s">
        <v>472</v>
      </c>
      <c r="C4349" s="154">
        <v>2.464</v>
      </c>
      <c r="D4349" s="154">
        <v>1.6680000000000001</v>
      </c>
      <c r="E4349" s="154">
        <v>1.2075</v>
      </c>
      <c r="F4349" s="154" t="s">
        <v>472</v>
      </c>
      <c r="G4349" s="154">
        <v>1.0866</v>
      </c>
      <c r="H4349" s="154" t="s">
        <v>472</v>
      </c>
      <c r="I4349" s="154">
        <v>2.0120800000000001</v>
      </c>
      <c r="J4349" s="154"/>
    </row>
    <row r="4350" spans="1:10">
      <c r="A4350" s="164">
        <v>31629</v>
      </c>
      <c r="B4350" s="154">
        <v>1.7060499999999998</v>
      </c>
      <c r="C4350" s="154">
        <v>2.4980000000000002</v>
      </c>
      <c r="D4350" s="154">
        <v>1.681</v>
      </c>
      <c r="E4350" s="154">
        <v>1.2170000000000001</v>
      </c>
      <c r="F4350" s="154" t="s">
        <v>472</v>
      </c>
      <c r="G4350" s="154">
        <v>1.0883</v>
      </c>
      <c r="H4350" s="154" t="s">
        <v>472</v>
      </c>
      <c r="I4350" s="154">
        <v>2.0308600000000001</v>
      </c>
      <c r="J4350" s="154"/>
    </row>
    <row r="4351" spans="1:10">
      <c r="A4351" s="164">
        <v>31630</v>
      </c>
      <c r="B4351" s="154">
        <v>1.7009799999999999</v>
      </c>
      <c r="C4351" s="154">
        <v>2.4895</v>
      </c>
      <c r="D4351" s="154">
        <v>1.6779999999999999</v>
      </c>
      <c r="E4351" s="154">
        <v>1.2155</v>
      </c>
      <c r="F4351" s="154" t="s">
        <v>472</v>
      </c>
      <c r="G4351" s="154">
        <v>1.0864</v>
      </c>
      <c r="H4351" s="154" t="s">
        <v>472</v>
      </c>
      <c r="I4351" s="154">
        <v>2.0218699999999998</v>
      </c>
      <c r="J4351" s="154"/>
    </row>
    <row r="4352" spans="1:10">
      <c r="A4352" s="164">
        <v>31631</v>
      </c>
      <c r="B4352" s="154" t="s">
        <v>472</v>
      </c>
      <c r="C4352" s="154">
        <v>2.4620000000000002</v>
      </c>
      <c r="D4352" s="154">
        <v>1.6661999999999999</v>
      </c>
      <c r="E4352" s="154">
        <v>1.206</v>
      </c>
      <c r="F4352" s="154" t="s">
        <v>472</v>
      </c>
      <c r="G4352" s="154">
        <v>1.0851</v>
      </c>
      <c r="H4352" s="154" t="s">
        <v>472</v>
      </c>
      <c r="I4352" s="154">
        <v>2.0136400000000001</v>
      </c>
      <c r="J4352" s="154"/>
    </row>
    <row r="4353" spans="1:10">
      <c r="A4353" s="164">
        <v>31632</v>
      </c>
      <c r="B4353" s="154">
        <v>1.69956</v>
      </c>
      <c r="C4353" s="154">
        <v>2.4620000000000002</v>
      </c>
      <c r="D4353" s="154">
        <v>1.6739999999999999</v>
      </c>
      <c r="E4353" s="154">
        <v>1.2115</v>
      </c>
      <c r="F4353" s="154" t="s">
        <v>472</v>
      </c>
      <c r="G4353" s="154">
        <v>1.0855999999999999</v>
      </c>
      <c r="H4353" s="154" t="s">
        <v>472</v>
      </c>
      <c r="I4353" s="154">
        <v>2.0179200000000002</v>
      </c>
      <c r="J4353" s="154"/>
    </row>
    <row r="4354" spans="1:10">
      <c r="A4354" s="164">
        <v>31635</v>
      </c>
      <c r="B4354" s="154">
        <v>1.69137</v>
      </c>
      <c r="C4354" s="154">
        <v>2.444</v>
      </c>
      <c r="D4354" s="154">
        <v>1.6585000000000001</v>
      </c>
      <c r="E4354" s="154">
        <v>1.196</v>
      </c>
      <c r="F4354" s="154" t="s">
        <v>472</v>
      </c>
      <c r="G4354" s="154">
        <v>1.0784</v>
      </c>
      <c r="H4354" s="154" t="s">
        <v>472</v>
      </c>
      <c r="I4354" s="154">
        <v>2.0011999999999999</v>
      </c>
      <c r="J4354" s="154"/>
    </row>
    <row r="4355" spans="1:10">
      <c r="A4355" s="164">
        <v>31636</v>
      </c>
      <c r="B4355" s="154" t="s">
        <v>472</v>
      </c>
      <c r="C4355" s="154">
        <v>2.4769999999999999</v>
      </c>
      <c r="D4355" s="154">
        <v>1.6675</v>
      </c>
      <c r="E4355" s="154">
        <v>1.2</v>
      </c>
      <c r="F4355" s="154" t="s">
        <v>472</v>
      </c>
      <c r="G4355" s="154">
        <v>1.0806</v>
      </c>
      <c r="H4355" s="154" t="s">
        <v>472</v>
      </c>
      <c r="I4355" s="154">
        <v>2.0173199999999998</v>
      </c>
      <c r="J4355" s="154"/>
    </row>
    <row r="4356" spans="1:10">
      <c r="A4356" s="164">
        <v>31637</v>
      </c>
      <c r="B4356" s="154" t="s">
        <v>472</v>
      </c>
      <c r="C4356" s="154">
        <v>2.472</v>
      </c>
      <c r="D4356" s="154">
        <v>1.6655</v>
      </c>
      <c r="E4356" s="154">
        <v>1.1970000000000001</v>
      </c>
      <c r="F4356" s="154" t="s">
        <v>472</v>
      </c>
      <c r="G4356" s="154">
        <v>1.08</v>
      </c>
      <c r="H4356" s="154" t="s">
        <v>472</v>
      </c>
      <c r="I4356" s="154">
        <v>2.0133899999999998</v>
      </c>
      <c r="J4356" s="154"/>
    </row>
    <row r="4357" spans="1:10">
      <c r="A4357" s="164">
        <v>31638</v>
      </c>
      <c r="B4357" s="154">
        <v>1.69767</v>
      </c>
      <c r="C4357" s="154">
        <v>2.4660000000000002</v>
      </c>
      <c r="D4357" s="154">
        <v>1.657</v>
      </c>
      <c r="E4357" s="154">
        <v>1.1935</v>
      </c>
      <c r="F4357" s="154" t="s">
        <v>472</v>
      </c>
      <c r="G4357" s="154">
        <v>1.0780000000000001</v>
      </c>
      <c r="H4357" s="154" t="s">
        <v>472</v>
      </c>
      <c r="I4357" s="154">
        <v>2.0096799999999999</v>
      </c>
      <c r="J4357" s="154"/>
    </row>
    <row r="4358" spans="1:10">
      <c r="A4358" s="164">
        <v>31639</v>
      </c>
      <c r="B4358" s="154" t="s">
        <v>472</v>
      </c>
      <c r="C4358" s="154">
        <v>2.4904999999999999</v>
      </c>
      <c r="D4358" s="154">
        <v>1.665</v>
      </c>
      <c r="E4358" s="154">
        <v>1.1970000000000001</v>
      </c>
      <c r="F4358" s="154" t="s">
        <v>472</v>
      </c>
      <c r="G4358" s="154">
        <v>1.0796999999999999</v>
      </c>
      <c r="H4358" s="154" t="s">
        <v>472</v>
      </c>
      <c r="I4358" s="154">
        <v>2.0124499999999999</v>
      </c>
      <c r="J4358" s="154"/>
    </row>
    <row r="4359" spans="1:10">
      <c r="A4359" s="164">
        <v>31642</v>
      </c>
      <c r="B4359" s="154">
        <v>1.7008100000000002</v>
      </c>
      <c r="C4359" s="154">
        <v>2.4784999999999999</v>
      </c>
      <c r="D4359" s="154">
        <v>1.6600000000000001</v>
      </c>
      <c r="E4359" s="154">
        <v>1.1915</v>
      </c>
      <c r="F4359" s="154" t="s">
        <v>472</v>
      </c>
      <c r="G4359" s="154">
        <v>1.0779000000000001</v>
      </c>
      <c r="H4359" s="154" t="s">
        <v>472</v>
      </c>
      <c r="I4359" s="154">
        <v>2.0135100000000001</v>
      </c>
      <c r="J4359" s="154"/>
    </row>
    <row r="4360" spans="1:10">
      <c r="A4360" s="164">
        <v>31643</v>
      </c>
      <c r="B4360" s="154" t="s">
        <v>472</v>
      </c>
      <c r="C4360" s="154">
        <v>2.5004999999999997</v>
      </c>
      <c r="D4360" s="154">
        <v>1.6764999999999999</v>
      </c>
      <c r="E4360" s="154">
        <v>1.2030000000000001</v>
      </c>
      <c r="F4360" s="154" t="s">
        <v>472</v>
      </c>
      <c r="G4360" s="154">
        <v>1.0861000000000001</v>
      </c>
      <c r="H4360" s="154" t="s">
        <v>472</v>
      </c>
      <c r="I4360" s="154">
        <v>2.0224899999999999</v>
      </c>
      <c r="J4360" s="154"/>
    </row>
    <row r="4361" spans="1:10">
      <c r="A4361" s="164">
        <v>31644</v>
      </c>
      <c r="B4361" s="154">
        <v>1.6957</v>
      </c>
      <c r="C4361" s="154">
        <v>2.4729999999999999</v>
      </c>
      <c r="D4361" s="154">
        <v>1.645</v>
      </c>
      <c r="E4361" s="154">
        <v>1.1844999999999999</v>
      </c>
      <c r="F4361" s="154" t="s">
        <v>472</v>
      </c>
      <c r="G4361" s="154">
        <v>1.0758000000000001</v>
      </c>
      <c r="H4361" s="154" t="s">
        <v>472</v>
      </c>
      <c r="I4361" s="154">
        <v>2.0038200000000002</v>
      </c>
      <c r="J4361" s="154"/>
    </row>
    <row r="4362" spans="1:10">
      <c r="A4362" s="164">
        <v>31645</v>
      </c>
      <c r="B4362" s="154">
        <v>1.69452</v>
      </c>
      <c r="C4362" s="154">
        <v>2.4750000000000001</v>
      </c>
      <c r="D4362" s="154">
        <v>1.6539999999999999</v>
      </c>
      <c r="E4362" s="154">
        <v>1.1895</v>
      </c>
      <c r="F4362" s="154" t="s">
        <v>472</v>
      </c>
      <c r="G4362" s="154">
        <v>1.0777000000000001</v>
      </c>
      <c r="H4362" s="154" t="s">
        <v>472</v>
      </c>
      <c r="I4362" s="154">
        <v>2.0041600000000002</v>
      </c>
      <c r="J4362" s="154"/>
    </row>
    <row r="4363" spans="1:10">
      <c r="A4363" s="164">
        <v>31646</v>
      </c>
      <c r="B4363" s="154">
        <v>1.6934900000000002</v>
      </c>
      <c r="C4363" s="154">
        <v>2.4664999999999999</v>
      </c>
      <c r="D4363" s="154">
        <v>1.6435</v>
      </c>
      <c r="E4363" s="154">
        <v>1.1830000000000001</v>
      </c>
      <c r="F4363" s="154" t="s">
        <v>472</v>
      </c>
      <c r="G4363" s="154">
        <v>1.0722</v>
      </c>
      <c r="H4363" s="154" t="s">
        <v>472</v>
      </c>
      <c r="I4363" s="154">
        <v>1.99725</v>
      </c>
      <c r="J4363" s="154"/>
    </row>
    <row r="4364" spans="1:10">
      <c r="A4364" s="164">
        <v>31649</v>
      </c>
      <c r="B4364" s="154">
        <v>1.69164</v>
      </c>
      <c r="C4364" s="154">
        <v>2.4390000000000001</v>
      </c>
      <c r="D4364" s="154">
        <v>1.6455</v>
      </c>
      <c r="E4364" s="154">
        <v>1.1819999999999999</v>
      </c>
      <c r="F4364" s="154" t="s">
        <v>472</v>
      </c>
      <c r="G4364" s="154">
        <v>1.0698000000000001</v>
      </c>
      <c r="H4364" s="154" t="s">
        <v>472</v>
      </c>
      <c r="I4364" s="154">
        <v>1.99302</v>
      </c>
      <c r="J4364" s="154"/>
    </row>
    <row r="4365" spans="1:10">
      <c r="A4365" s="164">
        <v>31650</v>
      </c>
      <c r="B4365" s="154">
        <v>1.6920999999999999</v>
      </c>
      <c r="C4365" s="154">
        <v>2.4365000000000001</v>
      </c>
      <c r="D4365" s="154">
        <v>1.647</v>
      </c>
      <c r="E4365" s="154">
        <v>1.181</v>
      </c>
      <c r="F4365" s="154" t="s">
        <v>472</v>
      </c>
      <c r="G4365" s="154">
        <v>1.0692999999999999</v>
      </c>
      <c r="H4365" s="154" t="s">
        <v>472</v>
      </c>
      <c r="I4365" s="154">
        <v>1.9949699999999999</v>
      </c>
      <c r="J4365" s="154"/>
    </row>
    <row r="4366" spans="1:10">
      <c r="A4366" s="164">
        <v>31651</v>
      </c>
      <c r="B4366" s="154">
        <v>1.69554</v>
      </c>
      <c r="C4366" s="154">
        <v>2.4575</v>
      </c>
      <c r="D4366" s="154">
        <v>1.659</v>
      </c>
      <c r="E4366" s="154">
        <v>1.19</v>
      </c>
      <c r="F4366" s="154" t="s">
        <v>472</v>
      </c>
      <c r="G4366" s="154">
        <v>1.0699000000000001</v>
      </c>
      <c r="H4366" s="154" t="s">
        <v>472</v>
      </c>
      <c r="I4366" s="154">
        <v>2.00508</v>
      </c>
      <c r="J4366" s="154"/>
    </row>
    <row r="4367" spans="1:10">
      <c r="A4367" s="164">
        <v>31652</v>
      </c>
      <c r="B4367" s="154">
        <v>1.6913200000000002</v>
      </c>
      <c r="C4367" s="154">
        <v>2.4415</v>
      </c>
      <c r="D4367" s="154">
        <v>1.6459999999999999</v>
      </c>
      <c r="E4367" s="154">
        <v>1.179</v>
      </c>
      <c r="F4367" s="154" t="s">
        <v>472</v>
      </c>
      <c r="G4367" s="154">
        <v>1.0639000000000001</v>
      </c>
      <c r="H4367" s="154" t="s">
        <v>472</v>
      </c>
      <c r="I4367" s="154">
        <v>1.9936799999999999</v>
      </c>
      <c r="J4367" s="154"/>
    </row>
    <row r="4368" spans="1:10">
      <c r="A4368" s="164">
        <v>31653</v>
      </c>
      <c r="B4368" s="154">
        <v>1.6947000000000001</v>
      </c>
      <c r="C4368" s="154">
        <v>2.4464999999999999</v>
      </c>
      <c r="D4368" s="154">
        <v>1.6564999999999999</v>
      </c>
      <c r="E4368" s="154">
        <v>1.1875</v>
      </c>
      <c r="F4368" s="154" t="s">
        <v>472</v>
      </c>
      <c r="G4368" s="154">
        <v>1.0610999999999999</v>
      </c>
      <c r="H4368" s="154" t="s">
        <v>472</v>
      </c>
      <c r="I4368" s="154">
        <v>1.99861</v>
      </c>
      <c r="J4368" s="154"/>
    </row>
    <row r="4369" spans="1:10">
      <c r="A4369" s="164">
        <v>31656</v>
      </c>
      <c r="B4369" s="154">
        <v>1.6926999999999999</v>
      </c>
      <c r="C4369" s="154">
        <v>2.4335</v>
      </c>
      <c r="D4369" s="154">
        <v>1.635</v>
      </c>
      <c r="E4369" s="154">
        <v>1.1785000000000001</v>
      </c>
      <c r="F4369" s="154" t="s">
        <v>472</v>
      </c>
      <c r="G4369" s="154">
        <v>1.0625</v>
      </c>
      <c r="H4369" s="154" t="s">
        <v>472</v>
      </c>
      <c r="I4369" s="154">
        <v>1.9886699999999999</v>
      </c>
      <c r="J4369" s="154"/>
    </row>
    <row r="4370" spans="1:10">
      <c r="A4370" s="164">
        <v>31657</v>
      </c>
      <c r="B4370" s="154">
        <v>1.6928999999999998</v>
      </c>
      <c r="C4370" s="154">
        <v>2.4384999999999999</v>
      </c>
      <c r="D4370" s="154">
        <v>1.6345000000000001</v>
      </c>
      <c r="E4370" s="154">
        <v>1.1775</v>
      </c>
      <c r="F4370" s="154" t="s">
        <v>472</v>
      </c>
      <c r="G4370" s="154">
        <v>1.0604</v>
      </c>
      <c r="H4370" s="154" t="s">
        <v>472</v>
      </c>
      <c r="I4370" s="154">
        <v>1.98647</v>
      </c>
      <c r="J4370" s="154"/>
    </row>
    <row r="4371" spans="1:10">
      <c r="A4371" s="164">
        <v>31658</v>
      </c>
      <c r="B4371" s="154">
        <v>1.69842</v>
      </c>
      <c r="C4371" s="154">
        <v>2.4550000000000001</v>
      </c>
      <c r="D4371" s="154">
        <v>1.6440000000000001</v>
      </c>
      <c r="E4371" s="154">
        <v>1.1850000000000001</v>
      </c>
      <c r="F4371" s="154" t="s">
        <v>472</v>
      </c>
      <c r="G4371" s="154">
        <v>1.0627</v>
      </c>
      <c r="H4371" s="154" t="s">
        <v>472</v>
      </c>
      <c r="I4371" s="154">
        <v>1.9962800000000001</v>
      </c>
      <c r="J4371" s="154"/>
    </row>
    <row r="4372" spans="1:10">
      <c r="A4372" s="164">
        <v>31659</v>
      </c>
      <c r="B4372" s="154">
        <v>1.6972</v>
      </c>
      <c r="C4372" s="154">
        <v>2.4540000000000002</v>
      </c>
      <c r="D4372" s="154">
        <v>1.6379999999999999</v>
      </c>
      <c r="E4372" s="154">
        <v>1.1804999999999999</v>
      </c>
      <c r="F4372" s="154" t="s">
        <v>472</v>
      </c>
      <c r="G4372" s="154">
        <v>1.0569</v>
      </c>
      <c r="H4372" s="154" t="s">
        <v>472</v>
      </c>
      <c r="I4372" s="154">
        <v>1.9897399999999998</v>
      </c>
      <c r="J4372" s="154"/>
    </row>
    <row r="4373" spans="1:10">
      <c r="A4373" s="164">
        <v>31660</v>
      </c>
      <c r="B4373" s="154">
        <v>1.7027399999999999</v>
      </c>
      <c r="C4373" s="154">
        <v>2.4630000000000001</v>
      </c>
      <c r="D4373" s="154">
        <v>1.6377999999999999</v>
      </c>
      <c r="E4373" s="154">
        <v>1.1804999999999999</v>
      </c>
      <c r="F4373" s="154" t="s">
        <v>472</v>
      </c>
      <c r="G4373" s="154">
        <v>1.0573999999999999</v>
      </c>
      <c r="H4373" s="154" t="s">
        <v>472</v>
      </c>
      <c r="I4373" s="154">
        <v>1.99892</v>
      </c>
      <c r="J4373" s="154"/>
    </row>
    <row r="4374" spans="1:10">
      <c r="A4374" s="164">
        <v>31663</v>
      </c>
      <c r="B4374" s="154">
        <v>1.71679</v>
      </c>
      <c r="C4374" s="154">
        <v>2.5110000000000001</v>
      </c>
      <c r="D4374" s="154">
        <v>1.6840000000000002</v>
      </c>
      <c r="E4374" s="154">
        <v>1.216</v>
      </c>
      <c r="F4374" s="154" t="s">
        <v>472</v>
      </c>
      <c r="G4374" s="154">
        <v>1.0793999999999999</v>
      </c>
      <c r="H4374" s="154" t="s">
        <v>472</v>
      </c>
      <c r="I4374" s="154">
        <v>2.0301300000000002</v>
      </c>
      <c r="J4374" s="154"/>
    </row>
    <row r="4375" spans="1:10">
      <c r="A4375" s="164">
        <v>31664</v>
      </c>
      <c r="B4375" s="154">
        <v>1.7146699999999999</v>
      </c>
      <c r="C4375" s="154">
        <v>2.5060000000000002</v>
      </c>
      <c r="D4375" s="154">
        <v>1.6853</v>
      </c>
      <c r="E4375" s="154">
        <v>1.218</v>
      </c>
      <c r="F4375" s="154" t="s">
        <v>472</v>
      </c>
      <c r="G4375" s="154">
        <v>1.0811999999999999</v>
      </c>
      <c r="H4375" s="154" t="s">
        <v>472</v>
      </c>
      <c r="I4375" s="154">
        <v>2.0309300000000001</v>
      </c>
      <c r="J4375" s="154"/>
    </row>
    <row r="4376" spans="1:10">
      <c r="A4376" s="164">
        <v>31665</v>
      </c>
      <c r="B4376" s="154">
        <v>1.7023600000000001</v>
      </c>
      <c r="C4376" s="154">
        <v>2.4784999999999999</v>
      </c>
      <c r="D4376" s="154">
        <v>1.6775</v>
      </c>
      <c r="E4376" s="154">
        <v>1.2150000000000001</v>
      </c>
      <c r="F4376" s="154" t="s">
        <v>472</v>
      </c>
      <c r="G4376" s="154">
        <v>1.0819000000000001</v>
      </c>
      <c r="H4376" s="154" t="s">
        <v>472</v>
      </c>
      <c r="I4376" s="154">
        <v>2.02183</v>
      </c>
      <c r="J4376" s="154"/>
    </row>
    <row r="4377" spans="1:10">
      <c r="A4377" s="164">
        <v>31666</v>
      </c>
      <c r="B4377" s="154">
        <v>1.7081499999999998</v>
      </c>
      <c r="C4377" s="154">
        <v>2.484</v>
      </c>
      <c r="D4377" s="154">
        <v>1.677</v>
      </c>
      <c r="E4377" s="154">
        <v>1.21</v>
      </c>
      <c r="F4377" s="154" t="s">
        <v>472</v>
      </c>
      <c r="G4377" s="154">
        <v>1.0793999999999999</v>
      </c>
      <c r="H4377" s="154" t="s">
        <v>472</v>
      </c>
      <c r="I4377" s="154">
        <v>2.0249799999999998</v>
      </c>
      <c r="J4377" s="154"/>
    </row>
    <row r="4378" spans="1:10">
      <c r="A4378" s="164">
        <v>31667</v>
      </c>
      <c r="B4378" s="154">
        <v>1.70245</v>
      </c>
      <c r="C4378" s="154">
        <v>2.4855</v>
      </c>
      <c r="D4378" s="154">
        <v>1.7042999999999999</v>
      </c>
      <c r="E4378" s="154">
        <v>1.226</v>
      </c>
      <c r="F4378" s="154" t="s">
        <v>472</v>
      </c>
      <c r="G4378" s="154">
        <v>1.0858000000000001</v>
      </c>
      <c r="H4378" s="154" t="s">
        <v>472</v>
      </c>
      <c r="I4378" s="154">
        <v>2.0243000000000002</v>
      </c>
      <c r="J4378" s="154"/>
    </row>
    <row r="4379" spans="1:10">
      <c r="A4379" s="164">
        <v>31670</v>
      </c>
      <c r="B4379" s="154">
        <v>1.69895</v>
      </c>
      <c r="C4379" s="154">
        <v>2.4609999999999999</v>
      </c>
      <c r="D4379" s="154">
        <v>1.6560000000000001</v>
      </c>
      <c r="E4379" s="154">
        <v>1.1945000000000001</v>
      </c>
      <c r="F4379" s="154" t="s">
        <v>472</v>
      </c>
      <c r="G4379" s="154">
        <v>1.0697000000000001</v>
      </c>
      <c r="H4379" s="154" t="s">
        <v>472</v>
      </c>
      <c r="I4379" s="154">
        <v>2.00529</v>
      </c>
      <c r="J4379" s="154"/>
    </row>
    <row r="4380" spans="1:10">
      <c r="A4380" s="164">
        <v>31671</v>
      </c>
      <c r="B4380" s="154">
        <v>1.69695</v>
      </c>
      <c r="C4380" s="154">
        <v>2.4485000000000001</v>
      </c>
      <c r="D4380" s="154">
        <v>1.6600000000000001</v>
      </c>
      <c r="E4380" s="154">
        <v>1.1975</v>
      </c>
      <c r="F4380" s="154" t="s">
        <v>472</v>
      </c>
      <c r="G4380" s="154">
        <v>1.0641</v>
      </c>
      <c r="H4380" s="154" t="s">
        <v>472</v>
      </c>
      <c r="I4380" s="154">
        <v>2.0041099999999998</v>
      </c>
      <c r="J4380" s="154"/>
    </row>
    <row r="4381" spans="1:10">
      <c r="A4381" s="164">
        <v>31672</v>
      </c>
      <c r="B4381" s="154">
        <v>1.69547</v>
      </c>
      <c r="C4381" s="154">
        <v>2.4220000000000002</v>
      </c>
      <c r="D4381" s="154">
        <v>1.6465000000000001</v>
      </c>
      <c r="E4381" s="154">
        <v>1.1830000000000001</v>
      </c>
      <c r="F4381" s="154" t="s">
        <v>472</v>
      </c>
      <c r="G4381" s="154">
        <v>1.0582</v>
      </c>
      <c r="H4381" s="154" t="s">
        <v>472</v>
      </c>
      <c r="I4381" s="154">
        <v>1.9914000000000001</v>
      </c>
      <c r="J4381" s="154"/>
    </row>
    <row r="4382" spans="1:10">
      <c r="A4382" s="164">
        <v>31673</v>
      </c>
      <c r="B4382" s="154">
        <v>1.6918299999999999</v>
      </c>
      <c r="C4382" s="154">
        <v>2.4045000000000001</v>
      </c>
      <c r="D4382" s="154">
        <v>1.6254999999999999</v>
      </c>
      <c r="E4382" s="154">
        <v>1.17</v>
      </c>
      <c r="F4382" s="154" t="s">
        <v>472</v>
      </c>
      <c r="G4382" s="154">
        <v>1.0541</v>
      </c>
      <c r="H4382" s="154" t="s">
        <v>472</v>
      </c>
      <c r="I4382" s="154">
        <v>1.98</v>
      </c>
      <c r="J4382" s="154"/>
    </row>
    <row r="4383" spans="1:10">
      <c r="A4383" s="164">
        <v>31674</v>
      </c>
      <c r="B4383" s="154">
        <v>1.6896900000000001</v>
      </c>
      <c r="C4383" s="154">
        <v>2.3805000000000001</v>
      </c>
      <c r="D4383" s="154">
        <v>1.6120000000000001</v>
      </c>
      <c r="E4383" s="154">
        <v>1.1605000000000001</v>
      </c>
      <c r="F4383" s="154" t="s">
        <v>472</v>
      </c>
      <c r="G4383" s="154">
        <v>1.0539000000000001</v>
      </c>
      <c r="H4383" s="154" t="s">
        <v>472</v>
      </c>
      <c r="I4383" s="154">
        <v>1.9750000000000001</v>
      </c>
      <c r="J4383" s="154"/>
    </row>
    <row r="4384" spans="1:10">
      <c r="A4384" s="164">
        <v>31677</v>
      </c>
      <c r="B4384" s="154">
        <v>1.6867399999999999</v>
      </c>
      <c r="C4384" s="154">
        <v>2.3935</v>
      </c>
      <c r="D4384" s="154">
        <v>1.639</v>
      </c>
      <c r="E4384" s="154">
        <v>1.181</v>
      </c>
      <c r="F4384" s="154" t="s">
        <v>472</v>
      </c>
      <c r="G4384" s="154">
        <v>1.0652999999999999</v>
      </c>
      <c r="H4384" s="154" t="s">
        <v>472</v>
      </c>
      <c r="I4384" s="154">
        <v>1.98519</v>
      </c>
      <c r="J4384" s="154"/>
    </row>
    <row r="4385" spans="1:10">
      <c r="A4385" s="164">
        <v>31678</v>
      </c>
      <c r="B4385" s="154">
        <v>1.6899199999999999</v>
      </c>
      <c r="C4385" s="154">
        <v>2.3784999999999998</v>
      </c>
      <c r="D4385" s="154">
        <v>1.6440000000000001</v>
      </c>
      <c r="E4385" s="154">
        <v>1.1855</v>
      </c>
      <c r="F4385" s="154" t="s">
        <v>472</v>
      </c>
      <c r="G4385" s="154">
        <v>1.0678000000000001</v>
      </c>
      <c r="H4385" s="154" t="s">
        <v>472</v>
      </c>
      <c r="I4385" s="154">
        <v>1.99394</v>
      </c>
      <c r="J4385" s="154"/>
    </row>
    <row r="4386" spans="1:10">
      <c r="A4386" s="164">
        <v>31679</v>
      </c>
      <c r="B4386" s="154">
        <v>1.6948699999999999</v>
      </c>
      <c r="C4386" s="154">
        <v>2.4119999999999999</v>
      </c>
      <c r="D4386" s="154">
        <v>1.6560000000000001</v>
      </c>
      <c r="E4386" s="154">
        <v>1.1930000000000001</v>
      </c>
      <c r="F4386" s="154" t="s">
        <v>472</v>
      </c>
      <c r="G4386" s="154">
        <v>1.0731999999999999</v>
      </c>
      <c r="H4386" s="154" t="s">
        <v>472</v>
      </c>
      <c r="I4386" s="154">
        <v>2.0015499999999999</v>
      </c>
      <c r="J4386" s="154"/>
    </row>
    <row r="4387" spans="1:10">
      <c r="A4387" s="164">
        <v>31680</v>
      </c>
      <c r="B4387" s="154">
        <v>1.6981999999999999</v>
      </c>
      <c r="C4387" s="154">
        <v>2.4035000000000002</v>
      </c>
      <c r="D4387" s="154">
        <v>1.6625000000000001</v>
      </c>
      <c r="E4387" s="154">
        <v>1.1964999999999999</v>
      </c>
      <c r="F4387" s="154" t="s">
        <v>472</v>
      </c>
      <c r="G4387" s="154">
        <v>1.0757000000000001</v>
      </c>
      <c r="H4387" s="154" t="s">
        <v>472</v>
      </c>
      <c r="I4387" s="154">
        <v>2.00393</v>
      </c>
      <c r="J4387" s="154"/>
    </row>
    <row r="4388" spans="1:10">
      <c r="A4388" s="164">
        <v>31681</v>
      </c>
      <c r="B4388" s="154">
        <v>1.6923900000000001</v>
      </c>
      <c r="C4388" s="154">
        <v>2.3784999999999998</v>
      </c>
      <c r="D4388" s="154">
        <v>1.6583000000000001</v>
      </c>
      <c r="E4388" s="154">
        <v>1.1919999999999999</v>
      </c>
      <c r="F4388" s="154" t="s">
        <v>472</v>
      </c>
      <c r="G4388" s="154">
        <v>1.0734999999999999</v>
      </c>
      <c r="H4388" s="154" t="s">
        <v>472</v>
      </c>
      <c r="I4388" s="154">
        <v>1.9979900000000002</v>
      </c>
      <c r="J4388" s="154"/>
    </row>
    <row r="4389" spans="1:10">
      <c r="A4389" s="164">
        <v>31684</v>
      </c>
      <c r="B4389" s="154">
        <v>1.6936</v>
      </c>
      <c r="C4389" s="154">
        <v>2.3694999999999999</v>
      </c>
      <c r="D4389" s="154">
        <v>1.6453</v>
      </c>
      <c r="E4389" s="154">
        <v>1.1855</v>
      </c>
      <c r="F4389" s="154" t="s">
        <v>472</v>
      </c>
      <c r="G4389" s="154">
        <v>1.0687</v>
      </c>
      <c r="H4389" s="154" t="s">
        <v>472</v>
      </c>
      <c r="I4389" s="154">
        <v>1.99142</v>
      </c>
      <c r="J4389" s="154"/>
    </row>
    <row r="4390" spans="1:10">
      <c r="A4390" s="164">
        <v>31685</v>
      </c>
      <c r="B4390" s="154">
        <v>1.6969799999999999</v>
      </c>
      <c r="C4390" s="154">
        <v>2.3685</v>
      </c>
      <c r="D4390" s="154">
        <v>1.639</v>
      </c>
      <c r="E4390" s="154">
        <v>1.1815</v>
      </c>
      <c r="F4390" s="154" t="s">
        <v>472</v>
      </c>
      <c r="G4390" s="154">
        <v>1.0669999999999999</v>
      </c>
      <c r="H4390" s="154" t="s">
        <v>472</v>
      </c>
      <c r="I4390" s="154">
        <v>1.9878200000000001</v>
      </c>
      <c r="J4390" s="154"/>
    </row>
    <row r="4391" spans="1:10">
      <c r="A4391" s="164">
        <v>31686</v>
      </c>
      <c r="B4391" s="154">
        <v>1.6949999999999998</v>
      </c>
      <c r="C4391" s="154">
        <v>2.3765000000000001</v>
      </c>
      <c r="D4391" s="154">
        <v>1.6444999999999999</v>
      </c>
      <c r="E4391" s="154">
        <v>1.1844999999999999</v>
      </c>
      <c r="F4391" s="154" t="s">
        <v>472</v>
      </c>
      <c r="G4391" s="154">
        <v>1.0653999999999999</v>
      </c>
      <c r="H4391" s="154" t="s">
        <v>472</v>
      </c>
      <c r="I4391" s="154">
        <v>1.99244</v>
      </c>
      <c r="J4391" s="154"/>
    </row>
    <row r="4392" spans="1:10">
      <c r="A4392" s="164">
        <v>31687</v>
      </c>
      <c r="B4392" s="154">
        <v>1.6936800000000001</v>
      </c>
      <c r="C4392" s="154">
        <v>2.3620000000000001</v>
      </c>
      <c r="D4392" s="154">
        <v>1.6425000000000001</v>
      </c>
      <c r="E4392" s="154">
        <v>1.1825000000000001</v>
      </c>
      <c r="F4392" s="154" t="s">
        <v>472</v>
      </c>
      <c r="G4392" s="154">
        <v>1.0637000000000001</v>
      </c>
      <c r="H4392" s="154" t="s">
        <v>472</v>
      </c>
      <c r="I4392" s="154">
        <v>1.9876399999999999</v>
      </c>
      <c r="J4392" s="154"/>
    </row>
    <row r="4393" spans="1:10">
      <c r="A4393" s="164">
        <v>31688</v>
      </c>
      <c r="B4393" s="154">
        <v>1.6879</v>
      </c>
      <c r="C4393" s="154">
        <v>2.3454999999999999</v>
      </c>
      <c r="D4393" s="154">
        <v>1.6265000000000001</v>
      </c>
      <c r="E4393" s="154">
        <v>1.1724999999999999</v>
      </c>
      <c r="F4393" s="154" t="s">
        <v>472</v>
      </c>
      <c r="G4393" s="154">
        <v>1.0541</v>
      </c>
      <c r="H4393" s="154" t="s">
        <v>472</v>
      </c>
      <c r="I4393" s="154">
        <v>1.9746600000000001</v>
      </c>
      <c r="J4393" s="154"/>
    </row>
    <row r="4394" spans="1:10">
      <c r="A4394" s="164">
        <v>31691</v>
      </c>
      <c r="B4394" s="154">
        <v>1.6930800000000001</v>
      </c>
      <c r="C4394" s="154">
        <v>2.3325</v>
      </c>
      <c r="D4394" s="154">
        <v>1.6194999999999999</v>
      </c>
      <c r="E4394" s="154">
        <v>1.169</v>
      </c>
      <c r="F4394" s="154" t="s">
        <v>472</v>
      </c>
      <c r="G4394" s="154">
        <v>1.0518000000000001</v>
      </c>
      <c r="H4394" s="154" t="s">
        <v>472</v>
      </c>
      <c r="I4394" s="154">
        <v>1.97272</v>
      </c>
      <c r="J4394" s="154"/>
    </row>
    <row r="4395" spans="1:10">
      <c r="A4395" s="164">
        <v>31692</v>
      </c>
      <c r="B4395" s="154" t="s">
        <v>472</v>
      </c>
      <c r="C4395" s="154">
        <v>2.3519999999999999</v>
      </c>
      <c r="D4395" s="154">
        <v>1.6345000000000001</v>
      </c>
      <c r="E4395" s="154">
        <v>1.179</v>
      </c>
      <c r="F4395" s="154" t="s">
        <v>472</v>
      </c>
      <c r="G4395" s="154">
        <v>1.0606</v>
      </c>
      <c r="H4395" s="154" t="s">
        <v>472</v>
      </c>
      <c r="I4395" s="154">
        <v>1.9888699999999999</v>
      </c>
      <c r="J4395" s="154"/>
    </row>
    <row r="4396" spans="1:10">
      <c r="A4396" s="164">
        <v>31693</v>
      </c>
      <c r="B4396" s="154">
        <v>1.69668</v>
      </c>
      <c r="C4396" s="154">
        <v>2.3279999999999998</v>
      </c>
      <c r="D4396" s="154">
        <v>1.6315</v>
      </c>
      <c r="E4396" s="154">
        <v>1.1755</v>
      </c>
      <c r="F4396" s="154" t="s">
        <v>472</v>
      </c>
      <c r="G4396" s="154">
        <v>1.0568</v>
      </c>
      <c r="H4396" s="154" t="s">
        <v>472</v>
      </c>
      <c r="I4396" s="154">
        <v>1.98261</v>
      </c>
      <c r="J4396" s="154"/>
    </row>
    <row r="4397" spans="1:10">
      <c r="A4397" s="164">
        <v>31694</v>
      </c>
      <c r="B4397" s="154" t="s">
        <v>472</v>
      </c>
      <c r="C4397" s="154">
        <v>2.3214999999999999</v>
      </c>
      <c r="D4397" s="154">
        <v>1.6265000000000001</v>
      </c>
      <c r="E4397" s="154">
        <v>1.1724999999999999</v>
      </c>
      <c r="F4397" s="154" t="s">
        <v>472</v>
      </c>
      <c r="G4397" s="154">
        <v>1.0533999999999999</v>
      </c>
      <c r="H4397" s="154" t="s">
        <v>472</v>
      </c>
      <c r="I4397" s="154">
        <v>1.9771999999999998</v>
      </c>
      <c r="J4397" s="154"/>
    </row>
    <row r="4398" spans="1:10">
      <c r="A4398" s="164">
        <v>31695</v>
      </c>
      <c r="B4398" s="154">
        <v>1.6952700000000001</v>
      </c>
      <c r="C4398" s="154">
        <v>2.327</v>
      </c>
      <c r="D4398" s="154">
        <v>1.631</v>
      </c>
      <c r="E4398" s="154">
        <v>1.1759999999999999</v>
      </c>
      <c r="F4398" s="154" t="s">
        <v>472</v>
      </c>
      <c r="G4398" s="154">
        <v>1.0505</v>
      </c>
      <c r="H4398" s="154" t="s">
        <v>472</v>
      </c>
      <c r="I4398" s="154">
        <v>1.9814500000000002</v>
      </c>
      <c r="J4398" s="154"/>
    </row>
    <row r="4399" spans="1:10">
      <c r="A4399" s="164">
        <v>31698</v>
      </c>
      <c r="B4399" s="154">
        <v>1.6956099999999998</v>
      </c>
      <c r="C4399" s="154">
        <v>2.3185000000000002</v>
      </c>
      <c r="D4399" s="154">
        <v>1.617</v>
      </c>
      <c r="E4399" s="154">
        <v>1.1655</v>
      </c>
      <c r="F4399" s="154" t="s">
        <v>472</v>
      </c>
      <c r="G4399" s="154">
        <v>1.0479000000000001</v>
      </c>
      <c r="H4399" s="154" t="s">
        <v>472</v>
      </c>
      <c r="I4399" s="154">
        <v>1.9696500000000001</v>
      </c>
      <c r="J4399" s="154"/>
    </row>
    <row r="4400" spans="1:10">
      <c r="A4400" s="164">
        <v>31699</v>
      </c>
      <c r="B4400" s="154">
        <v>1.70089</v>
      </c>
      <c r="C4400" s="154">
        <v>2.3195000000000001</v>
      </c>
      <c r="D4400" s="154">
        <v>1.6188</v>
      </c>
      <c r="E4400" s="154">
        <v>1.1659999999999999</v>
      </c>
      <c r="F4400" s="154" t="s">
        <v>472</v>
      </c>
      <c r="G4400" s="154">
        <v>1.0501</v>
      </c>
      <c r="H4400" s="154" t="s">
        <v>472</v>
      </c>
      <c r="I4400" s="154">
        <v>1.9750799999999999</v>
      </c>
      <c r="J4400" s="154"/>
    </row>
    <row r="4401" spans="1:10">
      <c r="A4401" s="164">
        <v>31700</v>
      </c>
      <c r="B4401" s="154">
        <v>1.70225</v>
      </c>
      <c r="C4401" s="154">
        <v>2.3250000000000002</v>
      </c>
      <c r="D4401" s="154">
        <v>1.6179999999999999</v>
      </c>
      <c r="E4401" s="154">
        <v>1.1659999999999999</v>
      </c>
      <c r="F4401" s="154" t="s">
        <v>472</v>
      </c>
      <c r="G4401" s="154">
        <v>1.0498000000000001</v>
      </c>
      <c r="H4401" s="154" t="s">
        <v>472</v>
      </c>
      <c r="I4401" s="154">
        <v>1.9742899999999999</v>
      </c>
      <c r="J4401" s="154"/>
    </row>
    <row r="4402" spans="1:10">
      <c r="A4402" s="164">
        <v>31701</v>
      </c>
      <c r="B4402" s="154">
        <v>1.7037800000000001</v>
      </c>
      <c r="C4402" s="154">
        <v>2.3254999999999999</v>
      </c>
      <c r="D4402" s="154">
        <v>1.6160000000000001</v>
      </c>
      <c r="E4402" s="154">
        <v>1.1625000000000001</v>
      </c>
      <c r="F4402" s="154" t="s">
        <v>472</v>
      </c>
      <c r="G4402" s="154">
        <v>1.0486</v>
      </c>
      <c r="H4402" s="154" t="s">
        <v>472</v>
      </c>
      <c r="I4402" s="154">
        <v>1.9741300000000002</v>
      </c>
      <c r="J4402" s="154"/>
    </row>
    <row r="4403" spans="1:10">
      <c r="A4403" s="164">
        <v>31702</v>
      </c>
      <c r="B4403" s="154">
        <v>1.70455</v>
      </c>
      <c r="C4403" s="154">
        <v>2.3069999999999999</v>
      </c>
      <c r="D4403" s="154">
        <v>1.617</v>
      </c>
      <c r="E4403" s="154">
        <v>1.1635</v>
      </c>
      <c r="F4403" s="154" t="s">
        <v>472</v>
      </c>
      <c r="G4403" s="154">
        <v>1.0483</v>
      </c>
      <c r="H4403" s="154" t="s">
        <v>472</v>
      </c>
      <c r="I4403" s="154">
        <v>1.9757099999999999</v>
      </c>
      <c r="J4403" s="154"/>
    </row>
    <row r="4404" spans="1:10">
      <c r="A4404" s="164">
        <v>31705</v>
      </c>
      <c r="B4404" s="154" t="s">
        <v>472</v>
      </c>
      <c r="C4404" s="154">
        <v>2.3205</v>
      </c>
      <c r="D4404" s="154">
        <v>1.6234999999999999</v>
      </c>
      <c r="E4404" s="154">
        <v>1.1679999999999999</v>
      </c>
      <c r="F4404" s="154" t="s">
        <v>472</v>
      </c>
      <c r="G4404" s="154">
        <v>1.0508</v>
      </c>
      <c r="H4404" s="154" t="s">
        <v>472</v>
      </c>
      <c r="I4404" s="154">
        <v>1.98048</v>
      </c>
      <c r="J4404" s="154"/>
    </row>
    <row r="4405" spans="1:10">
      <c r="A4405" s="164">
        <v>31706</v>
      </c>
      <c r="B4405" s="154">
        <v>1.70692</v>
      </c>
      <c r="C4405" s="154">
        <v>2.34</v>
      </c>
      <c r="D4405" s="154">
        <v>1.6324999999999998</v>
      </c>
      <c r="E4405" s="154">
        <v>1.1724999999999999</v>
      </c>
      <c r="F4405" s="154" t="s">
        <v>472</v>
      </c>
      <c r="G4405" s="154">
        <v>1.0531999999999999</v>
      </c>
      <c r="H4405" s="154" t="s">
        <v>472</v>
      </c>
      <c r="I4405" s="154">
        <v>1.9860500000000001</v>
      </c>
      <c r="J4405" s="154"/>
    </row>
    <row r="4406" spans="1:10">
      <c r="A4406" s="164">
        <v>31707</v>
      </c>
      <c r="B4406" s="154">
        <v>1.70919</v>
      </c>
      <c r="C4406" s="154">
        <v>2.335</v>
      </c>
      <c r="D4406" s="154">
        <v>1.627</v>
      </c>
      <c r="E4406" s="154">
        <v>1.169</v>
      </c>
      <c r="F4406" s="154" t="s">
        <v>472</v>
      </c>
      <c r="G4406" s="154">
        <v>1.0483</v>
      </c>
      <c r="H4406" s="154" t="s">
        <v>472</v>
      </c>
      <c r="I4406" s="154">
        <v>1.98163</v>
      </c>
      <c r="J4406" s="154"/>
    </row>
    <row r="4407" spans="1:10">
      <c r="A4407" s="164">
        <v>31708</v>
      </c>
      <c r="B4407" s="154">
        <v>1.7135400000000001</v>
      </c>
      <c r="C4407" s="154">
        <v>2.3414999999999999</v>
      </c>
      <c r="D4407" s="154">
        <v>1.6364999999999998</v>
      </c>
      <c r="E4407" s="154">
        <v>1.177</v>
      </c>
      <c r="F4407" s="154" t="s">
        <v>472</v>
      </c>
      <c r="G4407" s="154">
        <v>1.044</v>
      </c>
      <c r="H4407" s="154" t="s">
        <v>472</v>
      </c>
      <c r="I4407" s="154">
        <v>1.9894799999999999</v>
      </c>
      <c r="J4407" s="154"/>
    </row>
    <row r="4408" spans="1:10">
      <c r="A4408" s="164">
        <v>31709</v>
      </c>
      <c r="B4408" s="154">
        <v>1.7187999999999999</v>
      </c>
      <c r="C4408" s="154">
        <v>2.3685</v>
      </c>
      <c r="D4408" s="154">
        <v>1.6665000000000001</v>
      </c>
      <c r="E4408" s="154">
        <v>1.1995</v>
      </c>
      <c r="F4408" s="154" t="s">
        <v>472</v>
      </c>
      <c r="G4408" s="154">
        <v>1.0344</v>
      </c>
      <c r="H4408" s="154" t="s">
        <v>472</v>
      </c>
      <c r="I4408" s="154">
        <v>2.0044400000000002</v>
      </c>
      <c r="J4408" s="154"/>
    </row>
    <row r="4409" spans="1:10">
      <c r="A4409" s="164">
        <v>31712</v>
      </c>
      <c r="B4409" s="154" t="s">
        <v>472</v>
      </c>
      <c r="C4409" s="154">
        <v>2.3609999999999998</v>
      </c>
      <c r="D4409" s="154">
        <v>1.6768000000000001</v>
      </c>
      <c r="E4409" s="154">
        <v>1.2075</v>
      </c>
      <c r="F4409" s="154" t="s">
        <v>472</v>
      </c>
      <c r="G4409" s="154">
        <v>1.0466</v>
      </c>
      <c r="H4409" s="154" t="s">
        <v>472</v>
      </c>
      <c r="I4409" s="154">
        <v>2.0178799999999999</v>
      </c>
      <c r="J4409" s="154"/>
    </row>
    <row r="4410" spans="1:10">
      <c r="A4410" s="164">
        <v>31713</v>
      </c>
      <c r="B4410" s="154">
        <v>1.7195499999999999</v>
      </c>
      <c r="C4410" s="154">
        <v>2.3675000000000002</v>
      </c>
      <c r="D4410" s="154">
        <v>1.6728000000000001</v>
      </c>
      <c r="E4410" s="154">
        <v>1.206</v>
      </c>
      <c r="F4410" s="154" t="s">
        <v>472</v>
      </c>
      <c r="G4410" s="154">
        <v>1.0519000000000001</v>
      </c>
      <c r="H4410" s="154" t="s">
        <v>472</v>
      </c>
      <c r="I4410" s="154">
        <v>2.0122599999999999</v>
      </c>
      <c r="J4410" s="154"/>
    </row>
    <row r="4411" spans="1:10">
      <c r="A4411" s="164">
        <v>31714</v>
      </c>
      <c r="B4411" s="154">
        <v>1.7194500000000001</v>
      </c>
      <c r="C4411" s="154">
        <v>2.3664999999999998</v>
      </c>
      <c r="D4411" s="154">
        <v>1.6720000000000002</v>
      </c>
      <c r="E4411" s="154">
        <v>1.2035</v>
      </c>
      <c r="F4411" s="154" t="s">
        <v>472</v>
      </c>
      <c r="G4411" s="154">
        <v>1.0459000000000001</v>
      </c>
      <c r="H4411" s="154" t="s">
        <v>472</v>
      </c>
      <c r="I4411" s="154">
        <v>2.00875</v>
      </c>
      <c r="J4411" s="154"/>
    </row>
    <row r="4412" spans="1:10">
      <c r="A4412" s="164">
        <v>31715</v>
      </c>
      <c r="B4412" s="154">
        <v>1.72356</v>
      </c>
      <c r="C4412" s="154">
        <v>2.3525</v>
      </c>
      <c r="D4412" s="154">
        <v>1.6705000000000001</v>
      </c>
      <c r="E4412" s="154">
        <v>1.2035</v>
      </c>
      <c r="F4412" s="154" t="s">
        <v>472</v>
      </c>
      <c r="G4412" s="154">
        <v>1.0429999999999999</v>
      </c>
      <c r="H4412" s="154" t="s">
        <v>472</v>
      </c>
      <c r="I4412" s="154">
        <v>2.00881</v>
      </c>
      <c r="J4412" s="154"/>
    </row>
    <row r="4413" spans="1:10">
      <c r="A4413" s="164">
        <v>31716</v>
      </c>
      <c r="B4413" s="154">
        <v>1.7338200000000001</v>
      </c>
      <c r="C4413" s="154">
        <v>2.4039999999999999</v>
      </c>
      <c r="D4413" s="154">
        <v>1.7141999999999999</v>
      </c>
      <c r="E4413" s="154">
        <v>1.234</v>
      </c>
      <c r="F4413" s="154" t="s">
        <v>472</v>
      </c>
      <c r="G4413" s="154">
        <v>1.0523</v>
      </c>
      <c r="H4413" s="154" t="s">
        <v>472</v>
      </c>
      <c r="I4413" s="154">
        <v>2.0362200000000001</v>
      </c>
      <c r="J4413" s="154"/>
    </row>
    <row r="4414" spans="1:10">
      <c r="A4414" s="164">
        <v>31719</v>
      </c>
      <c r="B4414" s="154">
        <v>1.7397800000000001</v>
      </c>
      <c r="C4414" s="154">
        <v>2.4335</v>
      </c>
      <c r="D4414" s="154">
        <v>1.7225000000000001</v>
      </c>
      <c r="E4414" s="154">
        <v>1.238</v>
      </c>
      <c r="F4414" s="154" t="s">
        <v>472</v>
      </c>
      <c r="G4414" s="154">
        <v>1.0496000000000001</v>
      </c>
      <c r="H4414" s="154" t="s">
        <v>472</v>
      </c>
      <c r="I4414" s="154">
        <v>2.0464699999999998</v>
      </c>
      <c r="J4414" s="154"/>
    </row>
    <row r="4415" spans="1:10">
      <c r="A4415" s="164">
        <v>31720</v>
      </c>
      <c r="B4415" s="154">
        <v>1.73936</v>
      </c>
      <c r="C4415" s="154">
        <v>2.4239999999999999</v>
      </c>
      <c r="D4415" s="154">
        <v>1.7149999999999999</v>
      </c>
      <c r="E4415" s="154">
        <v>1.2330000000000001</v>
      </c>
      <c r="F4415" s="154" t="s">
        <v>472</v>
      </c>
      <c r="G4415" s="154">
        <v>1.0457000000000001</v>
      </c>
      <c r="H4415" s="154" t="s">
        <v>472</v>
      </c>
      <c r="I4415" s="154">
        <v>2.0396700000000001</v>
      </c>
      <c r="J4415" s="154"/>
    </row>
    <row r="4416" spans="1:10">
      <c r="A4416" s="164">
        <v>31721</v>
      </c>
      <c r="B4416" s="154">
        <v>1.7455699999999998</v>
      </c>
      <c r="C4416" s="154">
        <v>2.4260000000000002</v>
      </c>
      <c r="D4416" s="154">
        <v>1.7010000000000001</v>
      </c>
      <c r="E4416" s="154">
        <v>1.2244999999999999</v>
      </c>
      <c r="F4416" s="154" t="s">
        <v>472</v>
      </c>
      <c r="G4416" s="154">
        <v>1.0422</v>
      </c>
      <c r="H4416" s="154" t="s">
        <v>472</v>
      </c>
      <c r="I4416" s="154">
        <v>2.04217</v>
      </c>
      <c r="J4416" s="154"/>
    </row>
    <row r="4417" spans="1:10">
      <c r="A4417" s="164">
        <v>31722</v>
      </c>
      <c r="B4417" s="154">
        <v>1.7474699999999999</v>
      </c>
      <c r="C4417" s="154">
        <v>2.4575</v>
      </c>
      <c r="D4417" s="154">
        <v>1.7235</v>
      </c>
      <c r="E4417" s="154">
        <v>1.2410000000000001</v>
      </c>
      <c r="F4417" s="154" t="s">
        <v>472</v>
      </c>
      <c r="G4417" s="154">
        <v>1.0521</v>
      </c>
      <c r="H4417" s="154" t="s">
        <v>472</v>
      </c>
      <c r="I4417" s="154">
        <v>2.0530300000000001</v>
      </c>
      <c r="J4417" s="154"/>
    </row>
    <row r="4418" spans="1:10">
      <c r="A4418" s="164">
        <v>31723</v>
      </c>
      <c r="B4418" s="154">
        <v>1.74393</v>
      </c>
      <c r="C4418" s="154">
        <v>2.4544999999999999</v>
      </c>
      <c r="D4418" s="154">
        <v>1.7204999999999999</v>
      </c>
      <c r="E4418" s="154">
        <v>1.2389999999999999</v>
      </c>
      <c r="F4418" s="154" t="s">
        <v>472</v>
      </c>
      <c r="G4418" s="154">
        <v>1.0550999999999999</v>
      </c>
      <c r="H4418" s="154" t="s">
        <v>472</v>
      </c>
      <c r="I4418" s="154">
        <v>2.0497000000000001</v>
      </c>
      <c r="J4418" s="154"/>
    </row>
    <row r="4419" spans="1:10">
      <c r="A4419" s="164">
        <v>31726</v>
      </c>
      <c r="B4419" s="154">
        <v>1.73912</v>
      </c>
      <c r="C4419" s="154">
        <v>2.4565000000000001</v>
      </c>
      <c r="D4419" s="154">
        <v>1.7084999999999999</v>
      </c>
      <c r="E4419" s="154">
        <v>1.2310000000000001</v>
      </c>
      <c r="F4419" s="154" t="s">
        <v>472</v>
      </c>
      <c r="G4419" s="154">
        <v>1.0495000000000001</v>
      </c>
      <c r="H4419" s="154" t="s">
        <v>472</v>
      </c>
      <c r="I4419" s="154">
        <v>2.0382799999999999</v>
      </c>
      <c r="J4419" s="154"/>
    </row>
    <row r="4420" spans="1:10">
      <c r="A4420" s="164">
        <v>31727</v>
      </c>
      <c r="B4420" s="154">
        <v>1.73116</v>
      </c>
      <c r="C4420" s="154">
        <v>2.4289999999999998</v>
      </c>
      <c r="D4420" s="154">
        <v>1.6890000000000001</v>
      </c>
      <c r="E4420" s="154">
        <v>1.2170000000000001</v>
      </c>
      <c r="F4420" s="154" t="s">
        <v>472</v>
      </c>
      <c r="G4420" s="154">
        <v>1.0392999999999999</v>
      </c>
      <c r="H4420" s="154" t="s">
        <v>472</v>
      </c>
      <c r="I4420" s="154">
        <v>2.0213700000000001</v>
      </c>
      <c r="J4420" s="154"/>
    </row>
    <row r="4421" spans="1:10">
      <c r="A4421" s="164">
        <v>31728</v>
      </c>
      <c r="B4421" s="154">
        <v>1.7301500000000001</v>
      </c>
      <c r="C4421" s="154">
        <v>2.4035000000000002</v>
      </c>
      <c r="D4421" s="154">
        <v>1.6819999999999999</v>
      </c>
      <c r="E4421" s="154">
        <v>1.2135</v>
      </c>
      <c r="F4421" s="154" t="s">
        <v>472</v>
      </c>
      <c r="G4421" s="154">
        <v>1.0418000000000001</v>
      </c>
      <c r="H4421" s="154" t="s">
        <v>472</v>
      </c>
      <c r="I4421" s="154">
        <v>2.0164399999999998</v>
      </c>
      <c r="J4421" s="154"/>
    </row>
    <row r="4422" spans="1:10">
      <c r="A4422" s="164">
        <v>31729</v>
      </c>
      <c r="B4422" s="154">
        <v>1.7299199999999999</v>
      </c>
      <c r="C4422" s="154">
        <v>2.383</v>
      </c>
      <c r="D4422" s="154">
        <v>1.6802000000000001</v>
      </c>
      <c r="E4422" s="154">
        <v>1.2144999999999999</v>
      </c>
      <c r="F4422" s="154" t="s">
        <v>472</v>
      </c>
      <c r="G4422" s="154">
        <v>1.0429999999999999</v>
      </c>
      <c r="H4422" s="154" t="s">
        <v>472</v>
      </c>
      <c r="I4422" s="154">
        <v>2.0170499999999998</v>
      </c>
      <c r="J4422" s="154"/>
    </row>
    <row r="4423" spans="1:10">
      <c r="A4423" s="164">
        <v>31730</v>
      </c>
      <c r="B4423" s="154">
        <v>1.7279100000000001</v>
      </c>
      <c r="C4423" s="154">
        <v>2.3824999999999998</v>
      </c>
      <c r="D4423" s="154">
        <v>1.6703000000000001</v>
      </c>
      <c r="E4423" s="154">
        <v>1.2064999999999999</v>
      </c>
      <c r="F4423" s="154" t="s">
        <v>472</v>
      </c>
      <c r="G4423" s="154">
        <v>1.0339</v>
      </c>
      <c r="H4423" s="154" t="s">
        <v>472</v>
      </c>
      <c r="I4423" s="154">
        <v>2.0081600000000002</v>
      </c>
      <c r="J4423" s="154"/>
    </row>
    <row r="4424" spans="1:10">
      <c r="A4424" s="164">
        <v>31733</v>
      </c>
      <c r="B4424" s="154">
        <v>1.7311000000000001</v>
      </c>
      <c r="C4424" s="154">
        <v>2.3839999999999999</v>
      </c>
      <c r="D4424" s="154">
        <v>1.6680000000000001</v>
      </c>
      <c r="E4424" s="154">
        <v>1.204</v>
      </c>
      <c r="F4424" s="154" t="s">
        <v>472</v>
      </c>
      <c r="G4424" s="154">
        <v>1.0264</v>
      </c>
      <c r="H4424" s="154" t="s">
        <v>472</v>
      </c>
      <c r="I4424" s="154">
        <v>2.0065200000000001</v>
      </c>
      <c r="J4424" s="154"/>
    </row>
    <row r="4425" spans="1:10">
      <c r="A4425" s="164">
        <v>31734</v>
      </c>
      <c r="B4425" s="154">
        <v>1.7351299999999998</v>
      </c>
      <c r="C4425" s="154">
        <v>2.387</v>
      </c>
      <c r="D4425" s="154">
        <v>1.6819999999999999</v>
      </c>
      <c r="E4425" s="154">
        <v>1.2150000000000001</v>
      </c>
      <c r="F4425" s="154" t="s">
        <v>472</v>
      </c>
      <c r="G4425" s="154">
        <v>1.0315000000000001</v>
      </c>
      <c r="H4425" s="154" t="s">
        <v>472</v>
      </c>
      <c r="I4425" s="154">
        <v>2.0158200000000002</v>
      </c>
      <c r="J4425" s="154"/>
    </row>
    <row r="4426" spans="1:10">
      <c r="A4426" s="164">
        <v>31735</v>
      </c>
      <c r="B4426" s="154">
        <v>1.7335</v>
      </c>
      <c r="C4426" s="154">
        <v>2.3784999999999998</v>
      </c>
      <c r="D4426" s="154">
        <v>1.6735</v>
      </c>
      <c r="E4426" s="154">
        <v>1.21</v>
      </c>
      <c r="F4426" s="154" t="s">
        <v>472</v>
      </c>
      <c r="G4426" s="154">
        <v>1.0273000000000001</v>
      </c>
      <c r="H4426" s="154" t="s">
        <v>472</v>
      </c>
      <c r="I4426" s="154">
        <v>2.0105</v>
      </c>
      <c r="J4426" s="154"/>
    </row>
    <row r="4427" spans="1:10">
      <c r="A4427" s="164">
        <v>31736</v>
      </c>
      <c r="B4427" s="154">
        <v>1.7306900000000001</v>
      </c>
      <c r="C4427" s="154">
        <v>2.355</v>
      </c>
      <c r="D4427" s="154">
        <v>1.6695</v>
      </c>
      <c r="E4427" s="154">
        <v>1.206</v>
      </c>
      <c r="F4427" s="154" t="s">
        <v>472</v>
      </c>
      <c r="G4427" s="154">
        <v>1.0266</v>
      </c>
      <c r="H4427" s="154" t="s">
        <v>472</v>
      </c>
      <c r="I4427" s="154">
        <v>2.0051700000000001</v>
      </c>
      <c r="J4427" s="154"/>
    </row>
    <row r="4428" spans="1:10">
      <c r="A4428" s="164">
        <v>31737</v>
      </c>
      <c r="B4428" s="154">
        <v>1.73675</v>
      </c>
      <c r="C4428" s="154">
        <v>2.3704999999999998</v>
      </c>
      <c r="D4428" s="154">
        <v>1.6800000000000002</v>
      </c>
      <c r="E4428" s="154">
        <v>1.2115</v>
      </c>
      <c r="F4428" s="154" t="s">
        <v>472</v>
      </c>
      <c r="G4428" s="154">
        <v>1.0262</v>
      </c>
      <c r="H4428" s="154" t="s">
        <v>472</v>
      </c>
      <c r="I4428" s="154">
        <v>2.01233</v>
      </c>
      <c r="J4428" s="154"/>
    </row>
    <row r="4429" spans="1:10">
      <c r="A4429" s="164">
        <v>31740</v>
      </c>
      <c r="B4429" s="154">
        <v>1.7451099999999999</v>
      </c>
      <c r="C4429" s="154">
        <v>2.4009999999999998</v>
      </c>
      <c r="D4429" s="154">
        <v>1.6935</v>
      </c>
      <c r="E4429" s="154">
        <v>1.2215</v>
      </c>
      <c r="F4429" s="154" t="s">
        <v>472</v>
      </c>
      <c r="G4429" s="154">
        <v>1.0313000000000001</v>
      </c>
      <c r="H4429" s="154" t="s">
        <v>472</v>
      </c>
      <c r="I4429" s="154">
        <v>2.0245799999999998</v>
      </c>
      <c r="J4429" s="154"/>
    </row>
    <row r="4430" spans="1:10">
      <c r="A4430" s="164">
        <v>31741</v>
      </c>
      <c r="B4430" s="154">
        <v>1.7384599999999999</v>
      </c>
      <c r="C4430" s="154">
        <v>2.3780000000000001</v>
      </c>
      <c r="D4430" s="154">
        <v>1.6795</v>
      </c>
      <c r="E4430" s="154">
        <v>1.212</v>
      </c>
      <c r="F4430" s="154" t="s">
        <v>472</v>
      </c>
      <c r="G4430" s="154">
        <v>1.0256000000000001</v>
      </c>
      <c r="H4430" s="154" t="s">
        <v>472</v>
      </c>
      <c r="I4430" s="154">
        <v>2.01423</v>
      </c>
      <c r="J4430" s="154"/>
    </row>
    <row r="4431" spans="1:10">
      <c r="A4431" s="164">
        <v>31742</v>
      </c>
      <c r="B4431" s="154">
        <v>1.73254</v>
      </c>
      <c r="C4431" s="154">
        <v>2.3635000000000002</v>
      </c>
      <c r="D4431" s="154">
        <v>1.6539999999999999</v>
      </c>
      <c r="E4431" s="154">
        <v>1.194</v>
      </c>
      <c r="F4431" s="154" t="s">
        <v>472</v>
      </c>
      <c r="G4431" s="154">
        <v>1.0177</v>
      </c>
      <c r="H4431" s="154" t="s">
        <v>472</v>
      </c>
      <c r="I4431" s="154">
        <v>1.9971999999999999</v>
      </c>
      <c r="J4431" s="154"/>
    </row>
    <row r="4432" spans="1:10">
      <c r="A4432" s="164">
        <v>31743</v>
      </c>
      <c r="B4432" s="154">
        <v>1.7352400000000001</v>
      </c>
      <c r="C4432" s="154">
        <v>2.3654999999999999</v>
      </c>
      <c r="D4432" s="154">
        <v>1.6579999999999999</v>
      </c>
      <c r="E4432" s="154">
        <v>1.1964999999999999</v>
      </c>
      <c r="F4432" s="154" t="s">
        <v>472</v>
      </c>
      <c r="G4432" s="154">
        <v>1.0195000000000001</v>
      </c>
      <c r="H4432" s="154" t="s">
        <v>472</v>
      </c>
      <c r="I4432" s="154">
        <v>2.0027200000000001</v>
      </c>
      <c r="J4432" s="154"/>
    </row>
    <row r="4433" spans="1:10">
      <c r="A4433" s="164">
        <v>31744</v>
      </c>
      <c r="B4433" s="154">
        <v>1.73062</v>
      </c>
      <c r="C4433" s="154">
        <v>2.3660000000000001</v>
      </c>
      <c r="D4433" s="154">
        <v>1.6475</v>
      </c>
      <c r="E4433" s="154">
        <v>1.1895</v>
      </c>
      <c r="F4433" s="154" t="s">
        <v>472</v>
      </c>
      <c r="G4433" s="154">
        <v>1.0154000000000001</v>
      </c>
      <c r="H4433" s="154" t="s">
        <v>472</v>
      </c>
      <c r="I4433" s="154">
        <v>1.9927600000000001</v>
      </c>
      <c r="J4433" s="154"/>
    </row>
    <row r="4434" spans="1:10">
      <c r="A4434" s="164">
        <v>31747</v>
      </c>
      <c r="B4434" s="154">
        <v>1.72783</v>
      </c>
      <c r="C4434" s="154">
        <v>2.3460000000000001</v>
      </c>
      <c r="D4434" s="154">
        <v>1.6355</v>
      </c>
      <c r="E4434" s="154">
        <v>1.1830000000000001</v>
      </c>
      <c r="F4434" s="154" t="s">
        <v>472</v>
      </c>
      <c r="G4434" s="154">
        <v>1.0111000000000001</v>
      </c>
      <c r="H4434" s="154" t="s">
        <v>472</v>
      </c>
      <c r="I4434" s="154">
        <v>1.9808699999999999</v>
      </c>
      <c r="J4434" s="154"/>
    </row>
    <row r="4435" spans="1:10">
      <c r="A4435" s="164">
        <v>31748</v>
      </c>
      <c r="B4435" s="154" t="s">
        <v>472</v>
      </c>
      <c r="C4435" s="154">
        <v>2.3454999999999999</v>
      </c>
      <c r="D4435" s="154">
        <v>1.6392</v>
      </c>
      <c r="E4435" s="154">
        <v>1.1859999999999999</v>
      </c>
      <c r="F4435" s="154" t="s">
        <v>472</v>
      </c>
      <c r="G4435" s="154">
        <v>1.0115000000000001</v>
      </c>
      <c r="H4435" s="154" t="s">
        <v>472</v>
      </c>
      <c r="I4435" s="154">
        <v>1.9913699999999999</v>
      </c>
      <c r="J4435" s="154"/>
    </row>
    <row r="4436" spans="1:10">
      <c r="A4436" s="164">
        <v>31749</v>
      </c>
      <c r="B4436" s="154">
        <v>1.73329</v>
      </c>
      <c r="C4436" s="154">
        <v>2.363</v>
      </c>
      <c r="D4436" s="154">
        <v>1.6505000000000001</v>
      </c>
      <c r="E4436" s="154">
        <v>1.1930000000000001</v>
      </c>
      <c r="F4436" s="154" t="s">
        <v>472</v>
      </c>
      <c r="G4436" s="154">
        <v>1.0168999999999999</v>
      </c>
      <c r="H4436" s="154" t="s">
        <v>472</v>
      </c>
      <c r="I4436" s="154">
        <v>1.99654</v>
      </c>
      <c r="J4436" s="154"/>
    </row>
    <row r="4437" spans="1:10">
      <c r="A4437" s="164">
        <v>31750</v>
      </c>
      <c r="B4437" s="154">
        <v>1.7332000000000001</v>
      </c>
      <c r="C4437" s="154">
        <v>2.3529999999999998</v>
      </c>
      <c r="D4437" s="154">
        <v>1.6442999999999999</v>
      </c>
      <c r="E4437" s="154">
        <v>1.1895</v>
      </c>
      <c r="F4437" s="154" t="s">
        <v>472</v>
      </c>
      <c r="G4437" s="154">
        <v>1.0125999999999999</v>
      </c>
      <c r="H4437" s="154" t="s">
        <v>472</v>
      </c>
      <c r="I4437" s="154">
        <v>1.9932799999999999</v>
      </c>
      <c r="J4437" s="154"/>
    </row>
    <row r="4438" spans="1:10">
      <c r="A4438" s="164">
        <v>31751</v>
      </c>
      <c r="B4438" s="154">
        <v>1.73664</v>
      </c>
      <c r="C4438" s="154">
        <v>2.3769999999999998</v>
      </c>
      <c r="D4438" s="154">
        <v>1.6665000000000001</v>
      </c>
      <c r="E4438" s="154">
        <v>1.2070000000000001</v>
      </c>
      <c r="F4438" s="154" t="s">
        <v>472</v>
      </c>
      <c r="G4438" s="154">
        <v>1.0236000000000001</v>
      </c>
      <c r="H4438" s="154" t="s">
        <v>472</v>
      </c>
      <c r="I4438" s="154">
        <v>2.00901</v>
      </c>
      <c r="J4438" s="154"/>
    </row>
    <row r="4439" spans="1:10">
      <c r="A4439" s="164">
        <v>31754</v>
      </c>
      <c r="B4439" s="154">
        <v>1.7403599999999999</v>
      </c>
      <c r="C4439" s="154">
        <v>2.3824999999999998</v>
      </c>
      <c r="D4439" s="154">
        <v>1.6785000000000001</v>
      </c>
      <c r="E4439" s="154">
        <v>1.2164999999999999</v>
      </c>
      <c r="F4439" s="154" t="s">
        <v>472</v>
      </c>
      <c r="G4439" s="154">
        <v>1.0326</v>
      </c>
      <c r="H4439" s="154" t="s">
        <v>472</v>
      </c>
      <c r="I4439" s="154">
        <v>2.0198700000000001</v>
      </c>
      <c r="J4439" s="154"/>
    </row>
    <row r="4440" spans="1:10">
      <c r="A4440" s="164">
        <v>31755</v>
      </c>
      <c r="B4440" s="154" t="s">
        <v>472</v>
      </c>
      <c r="C4440" s="154">
        <v>2.387</v>
      </c>
      <c r="D4440" s="154">
        <v>1.6760000000000002</v>
      </c>
      <c r="E4440" s="154">
        <v>1.218</v>
      </c>
      <c r="F4440" s="154" t="s">
        <v>472</v>
      </c>
      <c r="G4440" s="154">
        <v>1.0326</v>
      </c>
      <c r="H4440" s="154" t="s">
        <v>472</v>
      </c>
      <c r="I4440" s="154">
        <v>2.0197400000000001</v>
      </c>
      <c r="J4440" s="154"/>
    </row>
    <row r="4441" spans="1:10">
      <c r="A4441" s="164">
        <v>31756</v>
      </c>
      <c r="B4441" s="154">
        <v>1.74187</v>
      </c>
      <c r="C4441" s="154">
        <v>2.4064999999999999</v>
      </c>
      <c r="D4441" s="154">
        <v>1.6895</v>
      </c>
      <c r="E4441" s="154">
        <v>1.226</v>
      </c>
      <c r="F4441" s="154" t="s">
        <v>472</v>
      </c>
      <c r="G4441" s="154">
        <v>1.0377000000000001</v>
      </c>
      <c r="H4441" s="154" t="s">
        <v>472</v>
      </c>
      <c r="I4441" s="154">
        <v>2.0261800000000001</v>
      </c>
      <c r="J4441" s="154"/>
    </row>
    <row r="4442" spans="1:10">
      <c r="A4442" s="164">
        <v>31757</v>
      </c>
      <c r="B4442" s="154">
        <v>1.73838</v>
      </c>
      <c r="C4442" s="154">
        <v>2.3944999999999999</v>
      </c>
      <c r="D4442" s="154">
        <v>1.6800000000000002</v>
      </c>
      <c r="E4442" s="154">
        <v>1.2175</v>
      </c>
      <c r="F4442" s="154" t="s">
        <v>472</v>
      </c>
      <c r="G4442" s="154">
        <v>1.0325</v>
      </c>
      <c r="H4442" s="154" t="s">
        <v>472</v>
      </c>
      <c r="I4442" s="154">
        <v>2.0192899999999998</v>
      </c>
      <c r="J4442" s="154"/>
    </row>
    <row r="4443" spans="1:10">
      <c r="A4443" s="164">
        <v>31758</v>
      </c>
      <c r="B4443" s="154">
        <v>1.74786</v>
      </c>
      <c r="C4443" s="154">
        <v>2.423</v>
      </c>
      <c r="D4443" s="154">
        <v>1.698</v>
      </c>
      <c r="E4443" s="154">
        <v>1.2315</v>
      </c>
      <c r="F4443" s="154" t="s">
        <v>472</v>
      </c>
      <c r="G4443" s="154">
        <v>1.0404</v>
      </c>
      <c r="H4443" s="154" t="s">
        <v>472</v>
      </c>
      <c r="I4443" s="154">
        <v>2.0356399999999999</v>
      </c>
      <c r="J4443" s="154"/>
    </row>
    <row r="4444" spans="1:10">
      <c r="A4444" s="164">
        <v>31761</v>
      </c>
      <c r="B4444" s="154">
        <v>1.75549</v>
      </c>
      <c r="C4444" s="154">
        <v>2.4314999999999998</v>
      </c>
      <c r="D4444" s="154">
        <v>1.6975</v>
      </c>
      <c r="E4444" s="154">
        <v>1.2310000000000001</v>
      </c>
      <c r="F4444" s="154" t="s">
        <v>472</v>
      </c>
      <c r="G4444" s="154">
        <v>1.0398000000000001</v>
      </c>
      <c r="H4444" s="154" t="s">
        <v>472</v>
      </c>
      <c r="I4444" s="154">
        <v>2.0370699999999999</v>
      </c>
      <c r="J4444" s="154"/>
    </row>
    <row r="4445" spans="1:10">
      <c r="A4445" s="164">
        <v>31762</v>
      </c>
      <c r="B4445" s="154">
        <v>1.7601100000000001</v>
      </c>
      <c r="C4445" s="154">
        <v>2.4449999999999998</v>
      </c>
      <c r="D4445" s="154">
        <v>1.706</v>
      </c>
      <c r="E4445" s="154">
        <v>1.236</v>
      </c>
      <c r="F4445" s="154" t="s">
        <v>472</v>
      </c>
      <c r="G4445" s="154">
        <v>1.0410999999999999</v>
      </c>
      <c r="H4445" s="154" t="s">
        <v>472</v>
      </c>
      <c r="I4445" s="154" t="s">
        <v>472</v>
      </c>
      <c r="J4445" s="154"/>
    </row>
    <row r="4446" spans="1:10">
      <c r="A4446" s="164">
        <v>31763</v>
      </c>
      <c r="B4446" s="154">
        <v>1.7594099999999999</v>
      </c>
      <c r="C4446" s="154">
        <v>2.4329999999999998</v>
      </c>
      <c r="D4446" s="154">
        <v>1.7035</v>
      </c>
      <c r="E4446" s="154">
        <v>1.2355</v>
      </c>
      <c r="F4446" s="154" t="s">
        <v>472</v>
      </c>
      <c r="G4446" s="154">
        <v>1.0396000000000001</v>
      </c>
      <c r="H4446" s="154" t="s">
        <v>472</v>
      </c>
      <c r="I4446" s="154">
        <v>2.0423900000000001</v>
      </c>
      <c r="J4446" s="154"/>
    </row>
    <row r="4447" spans="1:10">
      <c r="A4447" s="164">
        <v>31764</v>
      </c>
      <c r="B4447" s="154">
        <v>1.7535699999999999</v>
      </c>
      <c r="C4447" s="154">
        <v>2.4209999999999998</v>
      </c>
      <c r="D4447" s="154">
        <v>1.6955</v>
      </c>
      <c r="E4447" s="154">
        <v>1.228</v>
      </c>
      <c r="F4447" s="154" t="s">
        <v>472</v>
      </c>
      <c r="G4447" s="154">
        <v>1.0398000000000001</v>
      </c>
      <c r="H4447" s="154" t="s">
        <v>472</v>
      </c>
      <c r="I4447" s="154">
        <v>2.0356399999999999</v>
      </c>
      <c r="J4447" s="154"/>
    </row>
    <row r="4448" spans="1:10">
      <c r="A4448" s="164">
        <v>31765</v>
      </c>
      <c r="B4448" s="154">
        <v>1.7458100000000001</v>
      </c>
      <c r="C4448" s="154">
        <v>2.4125000000000001</v>
      </c>
      <c r="D4448" s="154">
        <v>1.6850000000000001</v>
      </c>
      <c r="E4448" s="154">
        <v>1.222</v>
      </c>
      <c r="F4448" s="154" t="s">
        <v>472</v>
      </c>
      <c r="G4448" s="154">
        <v>1.0334000000000001</v>
      </c>
      <c r="H4448" s="154" t="s">
        <v>472</v>
      </c>
      <c r="I4448" s="154">
        <v>2.02685</v>
      </c>
      <c r="J4448" s="154"/>
    </row>
    <row r="4449" spans="1:10">
      <c r="A4449" s="164">
        <v>31768</v>
      </c>
      <c r="B4449" s="154">
        <v>1.7437</v>
      </c>
      <c r="C4449" s="154">
        <v>2.3940000000000001</v>
      </c>
      <c r="D4449" s="154">
        <v>1.6640000000000001</v>
      </c>
      <c r="E4449" s="154">
        <v>1.2070000000000001</v>
      </c>
      <c r="F4449" s="154" t="s">
        <v>472</v>
      </c>
      <c r="G4449" s="154">
        <v>1.0210999999999999</v>
      </c>
      <c r="H4449" s="154" t="s">
        <v>472</v>
      </c>
      <c r="I4449" s="154">
        <v>2.0085199999999999</v>
      </c>
      <c r="J4449" s="154"/>
    </row>
    <row r="4450" spans="1:10">
      <c r="A4450" s="164">
        <v>31769</v>
      </c>
      <c r="B4450" s="154">
        <v>1.73329</v>
      </c>
      <c r="C4450" s="154">
        <v>2.3890000000000002</v>
      </c>
      <c r="D4450" s="154">
        <v>1.6575</v>
      </c>
      <c r="E4450" s="154">
        <v>1.2030000000000001</v>
      </c>
      <c r="F4450" s="154" t="s">
        <v>472</v>
      </c>
      <c r="G4450" s="154">
        <v>1.0189999999999999</v>
      </c>
      <c r="H4450" s="154" t="s">
        <v>472</v>
      </c>
      <c r="I4450" s="154">
        <v>1.9939800000000001</v>
      </c>
      <c r="J4450" s="154"/>
    </row>
    <row r="4451" spans="1:10">
      <c r="A4451" s="164">
        <v>31770</v>
      </c>
      <c r="B4451" s="154" t="s">
        <v>472</v>
      </c>
      <c r="C4451" s="154">
        <v>2.391</v>
      </c>
      <c r="D4451" s="154">
        <v>1.6444999999999999</v>
      </c>
      <c r="E4451" s="154">
        <v>1.194</v>
      </c>
      <c r="F4451" s="154" t="s">
        <v>472</v>
      </c>
      <c r="G4451" s="154">
        <v>1.0150999999999999</v>
      </c>
      <c r="H4451" s="154" t="s">
        <v>472</v>
      </c>
      <c r="I4451" s="154">
        <v>2.00149</v>
      </c>
      <c r="J4451" s="154"/>
    </row>
    <row r="4452" spans="1:10">
      <c r="A4452" s="164">
        <v>31771</v>
      </c>
      <c r="B4452" s="154" t="s">
        <v>472</v>
      </c>
      <c r="C4452" s="154" t="s">
        <v>472</v>
      </c>
      <c r="D4452" s="154" t="s">
        <v>472</v>
      </c>
      <c r="E4452" s="154" t="s">
        <v>472</v>
      </c>
      <c r="F4452" s="154" t="s">
        <v>472</v>
      </c>
      <c r="G4452" s="154" t="s">
        <v>472</v>
      </c>
      <c r="H4452" s="154" t="s">
        <v>472</v>
      </c>
      <c r="I4452" s="154" t="s">
        <v>472</v>
      </c>
      <c r="J4452" s="154"/>
    </row>
    <row r="4453" spans="1:10">
      <c r="A4453" s="164">
        <v>31772</v>
      </c>
      <c r="B4453" s="154" t="s">
        <v>472</v>
      </c>
      <c r="C4453" s="154" t="s">
        <v>472</v>
      </c>
      <c r="D4453" s="154" t="s">
        <v>472</v>
      </c>
      <c r="E4453" s="154" t="s">
        <v>472</v>
      </c>
      <c r="F4453" s="154" t="s">
        <v>472</v>
      </c>
      <c r="G4453" s="154" t="s">
        <v>472</v>
      </c>
      <c r="H4453" s="154" t="s">
        <v>472</v>
      </c>
      <c r="I4453" s="154" t="s">
        <v>472</v>
      </c>
      <c r="J4453" s="154"/>
    </row>
    <row r="4454" spans="1:10">
      <c r="A4454" s="164">
        <v>31775</v>
      </c>
      <c r="B4454" s="154">
        <v>1.73454</v>
      </c>
      <c r="C4454" s="154">
        <v>2.3725000000000001</v>
      </c>
      <c r="D4454" s="154">
        <v>1.629</v>
      </c>
      <c r="E4454" s="154">
        <v>1.1804999999999999</v>
      </c>
      <c r="F4454" s="154" t="s">
        <v>472</v>
      </c>
      <c r="G4454" s="154">
        <v>1.0208999999999999</v>
      </c>
      <c r="H4454" s="154" t="s">
        <v>472</v>
      </c>
      <c r="I4454" s="154">
        <v>1.9858099999999999</v>
      </c>
      <c r="J4454" s="154"/>
    </row>
    <row r="4455" spans="1:10">
      <c r="A4455" s="164">
        <v>31776</v>
      </c>
      <c r="B4455" s="154">
        <v>1.7342599999999999</v>
      </c>
      <c r="C4455" s="154">
        <v>2.39</v>
      </c>
      <c r="D4455" s="154">
        <v>1.63</v>
      </c>
      <c r="E4455" s="154">
        <v>1.1804999999999999</v>
      </c>
      <c r="F4455" s="154" t="s">
        <v>472</v>
      </c>
      <c r="G4455" s="154">
        <v>1.0169999999999999</v>
      </c>
      <c r="H4455" s="154" t="s">
        <v>472</v>
      </c>
      <c r="I4455" s="154">
        <v>1.98708</v>
      </c>
      <c r="J4455" s="154"/>
    </row>
    <row r="4456" spans="1:10">
      <c r="A4456" s="164">
        <v>31777</v>
      </c>
      <c r="B4456" s="154" t="s">
        <v>472</v>
      </c>
      <c r="C4456" s="154">
        <v>2.3944999999999999</v>
      </c>
      <c r="D4456" s="154">
        <v>1.623</v>
      </c>
      <c r="E4456" s="154">
        <v>1.175</v>
      </c>
      <c r="F4456" s="154" t="s">
        <v>472</v>
      </c>
      <c r="G4456" s="154">
        <v>1.0145999999999999</v>
      </c>
      <c r="H4456" s="154" t="s">
        <v>472</v>
      </c>
      <c r="I4456" s="154">
        <v>1.9858500000000001</v>
      </c>
      <c r="J4456" s="154"/>
    </row>
    <row r="4457" spans="1:10">
      <c r="A4457" s="164">
        <v>31778</v>
      </c>
      <c r="B4457" s="154" t="s">
        <v>472</v>
      </c>
      <c r="C4457" s="154" t="s">
        <v>472</v>
      </c>
      <c r="D4457" s="154" t="s">
        <v>472</v>
      </c>
      <c r="E4457" s="154" t="s">
        <v>472</v>
      </c>
      <c r="F4457" s="154" t="s">
        <v>472</v>
      </c>
      <c r="G4457" s="154" t="s">
        <v>472</v>
      </c>
      <c r="H4457" s="154" t="s">
        <v>472</v>
      </c>
      <c r="I4457" s="154" t="s">
        <v>472</v>
      </c>
      <c r="J4457" s="154"/>
    </row>
    <row r="4458" spans="1:10">
      <c r="A4458" s="164">
        <v>31779</v>
      </c>
      <c r="B4458" s="154">
        <v>1.7398799999999999</v>
      </c>
      <c r="C4458" s="154" t="s">
        <v>472</v>
      </c>
      <c r="D4458" s="154" t="s">
        <v>472</v>
      </c>
      <c r="E4458" s="154" t="s">
        <v>472</v>
      </c>
      <c r="F4458" s="154" t="s">
        <v>472</v>
      </c>
      <c r="G4458" s="154" t="s">
        <v>472</v>
      </c>
      <c r="H4458" s="154" t="s">
        <v>472</v>
      </c>
      <c r="I4458" s="154" t="s">
        <v>472</v>
      </c>
      <c r="J4458" s="154"/>
    </row>
    <row r="4459" spans="1:10">
      <c r="A4459" s="164">
        <v>31782</v>
      </c>
      <c r="B4459" s="154">
        <v>1.74716</v>
      </c>
      <c r="C4459" s="154">
        <v>2.3970000000000002</v>
      </c>
      <c r="D4459" s="154">
        <v>1.62</v>
      </c>
      <c r="E4459" s="154">
        <v>1.1759999999999999</v>
      </c>
      <c r="F4459" s="154" t="s">
        <v>472</v>
      </c>
      <c r="G4459" s="154">
        <v>1.0193000000000001</v>
      </c>
      <c r="H4459" s="154" t="s">
        <v>472</v>
      </c>
      <c r="I4459" s="154">
        <v>1.9905900000000001</v>
      </c>
      <c r="J4459" s="154"/>
    </row>
    <row r="4460" spans="1:10">
      <c r="A4460" s="164">
        <v>31783</v>
      </c>
      <c r="B4460" s="154">
        <v>1.7442600000000001</v>
      </c>
      <c r="C4460" s="154">
        <v>2.383</v>
      </c>
      <c r="D4460" s="154">
        <v>1.6179999999999999</v>
      </c>
      <c r="E4460" s="154">
        <v>1.1779999999999999</v>
      </c>
      <c r="F4460" s="154" t="s">
        <v>472</v>
      </c>
      <c r="G4460" s="154">
        <v>1.0181</v>
      </c>
      <c r="H4460" s="154" t="s">
        <v>472</v>
      </c>
      <c r="I4460" s="154">
        <v>1.9882900000000001</v>
      </c>
      <c r="J4460" s="154"/>
    </row>
    <row r="4461" spans="1:10">
      <c r="A4461" s="164">
        <v>31784</v>
      </c>
      <c r="B4461" s="154">
        <v>1.74248</v>
      </c>
      <c r="C4461" s="154">
        <v>2.383</v>
      </c>
      <c r="D4461" s="154">
        <v>1.617</v>
      </c>
      <c r="E4461" s="154">
        <v>1.1735</v>
      </c>
      <c r="F4461" s="154" t="s">
        <v>472</v>
      </c>
      <c r="G4461" s="154">
        <v>1.0237000000000001</v>
      </c>
      <c r="H4461" s="154" t="s">
        <v>472</v>
      </c>
      <c r="I4461" s="154">
        <v>1.9894799999999999</v>
      </c>
      <c r="J4461" s="154"/>
    </row>
    <row r="4462" spans="1:10">
      <c r="A4462" s="164">
        <v>31785</v>
      </c>
      <c r="B4462" s="154" t="s">
        <v>472</v>
      </c>
      <c r="C4462" s="154">
        <v>2.3810000000000002</v>
      </c>
      <c r="D4462" s="154">
        <v>1.625</v>
      </c>
      <c r="E4462" s="154">
        <v>1.1850000000000001</v>
      </c>
      <c r="F4462" s="154" t="s">
        <v>472</v>
      </c>
      <c r="G4462" s="154">
        <v>1.0248999999999999</v>
      </c>
      <c r="H4462" s="154" t="s">
        <v>472</v>
      </c>
      <c r="I4462" s="154">
        <v>1.9862899999999999</v>
      </c>
      <c r="J4462" s="154"/>
    </row>
    <row r="4463" spans="1:10">
      <c r="A4463" s="164">
        <v>31786</v>
      </c>
      <c r="B4463" s="154">
        <v>1.73315</v>
      </c>
      <c r="C4463" s="154">
        <v>2.3740000000000001</v>
      </c>
      <c r="D4463" s="154">
        <v>1.6125</v>
      </c>
      <c r="E4463" s="154">
        <v>1.177</v>
      </c>
      <c r="F4463" s="154" t="s">
        <v>472</v>
      </c>
      <c r="G4463" s="154">
        <v>1.0188999999999999</v>
      </c>
      <c r="H4463" s="154" t="s">
        <v>472</v>
      </c>
      <c r="I4463" s="154">
        <v>1.9778799999999999</v>
      </c>
      <c r="J4463" s="154"/>
    </row>
    <row r="4464" spans="1:10">
      <c r="A4464" s="164">
        <v>31789</v>
      </c>
      <c r="B4464" s="154">
        <v>1.7268699999999999</v>
      </c>
      <c r="C4464" s="154">
        <v>2.359</v>
      </c>
      <c r="D4464" s="154">
        <v>1.5920000000000001</v>
      </c>
      <c r="E4464" s="154">
        <v>1.1625000000000001</v>
      </c>
      <c r="F4464" s="154" t="s">
        <v>472</v>
      </c>
      <c r="G4464" s="154">
        <v>1.0098</v>
      </c>
      <c r="H4464" s="154" t="s">
        <v>472</v>
      </c>
      <c r="I4464" s="154">
        <v>1.96454</v>
      </c>
      <c r="J4464" s="154"/>
    </row>
    <row r="4465" spans="1:10">
      <c r="A4465" s="164">
        <v>31790</v>
      </c>
      <c r="B4465" s="154">
        <v>1.7271100000000001</v>
      </c>
      <c r="C4465" s="154">
        <v>2.3614999999999999</v>
      </c>
      <c r="D4465" s="154">
        <v>1.5834999999999999</v>
      </c>
      <c r="E4465" s="154">
        <v>1.1579999999999999</v>
      </c>
      <c r="F4465" s="154" t="s">
        <v>472</v>
      </c>
      <c r="G4465" s="154">
        <v>1.0131000000000001</v>
      </c>
      <c r="H4465" s="154" t="s">
        <v>472</v>
      </c>
      <c r="I4465" s="154">
        <v>1.9575900000000002</v>
      </c>
      <c r="J4465" s="154"/>
    </row>
    <row r="4466" spans="1:10">
      <c r="A4466" s="164">
        <v>31791</v>
      </c>
      <c r="B4466" s="154">
        <v>1.7285599999999999</v>
      </c>
      <c r="C4466" s="154">
        <v>2.3334999999999999</v>
      </c>
      <c r="D4466" s="154">
        <v>1.5625</v>
      </c>
      <c r="E4466" s="154">
        <v>1.143</v>
      </c>
      <c r="F4466" s="154" t="s">
        <v>472</v>
      </c>
      <c r="G4466" s="154">
        <v>1.0132000000000001</v>
      </c>
      <c r="H4466" s="154" t="s">
        <v>472</v>
      </c>
      <c r="I4466" s="154">
        <v>1.95181</v>
      </c>
      <c r="J4466" s="154"/>
    </row>
    <row r="4467" spans="1:10">
      <c r="A4467" s="164">
        <v>31792</v>
      </c>
      <c r="B4467" s="154">
        <v>1.7273700000000001</v>
      </c>
      <c r="C4467" s="154">
        <v>2.3075000000000001</v>
      </c>
      <c r="D4467" s="154">
        <v>1.5354999999999999</v>
      </c>
      <c r="E4467" s="154">
        <v>1.127</v>
      </c>
      <c r="F4467" s="154" t="s">
        <v>472</v>
      </c>
      <c r="G4467" s="154">
        <v>1.0042</v>
      </c>
      <c r="H4467" s="154" t="s">
        <v>472</v>
      </c>
      <c r="I4467" s="154">
        <v>1.9354</v>
      </c>
      <c r="J4467" s="154"/>
    </row>
    <row r="4468" spans="1:10">
      <c r="A4468" s="164">
        <v>31793</v>
      </c>
      <c r="B4468" s="154">
        <v>1.7315700000000001</v>
      </c>
      <c r="C4468" s="154">
        <v>2.3275000000000001</v>
      </c>
      <c r="D4468" s="154">
        <v>1.5470000000000002</v>
      </c>
      <c r="E4468" s="154">
        <v>1.1355</v>
      </c>
      <c r="F4468" s="154" t="s">
        <v>472</v>
      </c>
      <c r="G4468" s="154">
        <v>1.0066999999999999</v>
      </c>
      <c r="H4468" s="154" t="s">
        <v>472</v>
      </c>
      <c r="I4468" s="154">
        <v>1.9436</v>
      </c>
      <c r="J4468" s="154"/>
    </row>
    <row r="4469" spans="1:10">
      <c r="A4469" s="164">
        <v>31796</v>
      </c>
      <c r="B4469" s="154">
        <v>1.7248299999999999</v>
      </c>
      <c r="C4469" s="154">
        <v>2.3239999999999998</v>
      </c>
      <c r="D4469" s="154">
        <v>1.52</v>
      </c>
      <c r="E4469" s="154">
        <v>1.1185</v>
      </c>
      <c r="F4469" s="154" t="s">
        <v>472</v>
      </c>
      <c r="G4469" s="154">
        <v>1.0065999999999999</v>
      </c>
      <c r="H4469" s="154" t="s">
        <v>472</v>
      </c>
      <c r="I4469" s="154">
        <v>1.92577</v>
      </c>
      <c r="J4469" s="154"/>
    </row>
    <row r="4470" spans="1:10">
      <c r="A4470" s="164">
        <v>31797</v>
      </c>
      <c r="B4470" s="154">
        <v>1.7281900000000001</v>
      </c>
      <c r="C4470" s="154">
        <v>2.3380000000000001</v>
      </c>
      <c r="D4470" s="154">
        <v>1.542</v>
      </c>
      <c r="E4470" s="154">
        <v>1.1335</v>
      </c>
      <c r="F4470" s="154" t="s">
        <v>472</v>
      </c>
      <c r="G4470" s="154">
        <v>1.0094000000000001</v>
      </c>
      <c r="H4470" s="154" t="s">
        <v>472</v>
      </c>
      <c r="I4470" s="154">
        <v>1.9393199999999999</v>
      </c>
      <c r="J4470" s="154"/>
    </row>
    <row r="4471" spans="1:10">
      <c r="A4471" s="164">
        <v>31798</v>
      </c>
      <c r="B4471" s="154">
        <v>1.7316099999999999</v>
      </c>
      <c r="C4471" s="154">
        <v>2.3494999999999999</v>
      </c>
      <c r="D4471" s="154">
        <v>1.5505</v>
      </c>
      <c r="E4471" s="154">
        <v>1.1415</v>
      </c>
      <c r="F4471" s="154" t="s">
        <v>472</v>
      </c>
      <c r="G4471" s="154">
        <v>1.0081</v>
      </c>
      <c r="H4471" s="154" t="s">
        <v>472</v>
      </c>
      <c r="I4471" s="154">
        <v>1.9462600000000001</v>
      </c>
      <c r="J4471" s="154"/>
    </row>
    <row r="4472" spans="1:10">
      <c r="A4472" s="164">
        <v>31799</v>
      </c>
      <c r="B4472" s="154">
        <v>1.73102</v>
      </c>
      <c r="C4472" s="154">
        <v>2.3425000000000002</v>
      </c>
      <c r="D4472" s="154">
        <v>1.5249999999999999</v>
      </c>
      <c r="E4472" s="154">
        <v>1.123</v>
      </c>
      <c r="F4472" s="154" t="s">
        <v>472</v>
      </c>
      <c r="G4472" s="154">
        <v>1.0032000000000001</v>
      </c>
      <c r="H4472" s="154" t="s">
        <v>472</v>
      </c>
      <c r="I4472" s="154">
        <v>1.9315600000000002</v>
      </c>
      <c r="J4472" s="154"/>
    </row>
    <row r="4473" spans="1:10">
      <c r="A4473" s="164">
        <v>31800</v>
      </c>
      <c r="B4473" s="154">
        <v>1.7307700000000001</v>
      </c>
      <c r="C4473" s="154">
        <v>2.3254999999999999</v>
      </c>
      <c r="D4473" s="154">
        <v>1.53</v>
      </c>
      <c r="E4473" s="154">
        <v>1.125</v>
      </c>
      <c r="F4473" s="154" t="s">
        <v>472</v>
      </c>
      <c r="G4473" s="154">
        <v>1.0024</v>
      </c>
      <c r="H4473" s="154" t="s">
        <v>472</v>
      </c>
      <c r="I4473" s="154">
        <v>1.9295499999999999</v>
      </c>
      <c r="J4473" s="154"/>
    </row>
    <row r="4474" spans="1:10">
      <c r="A4474" s="164">
        <v>31803</v>
      </c>
      <c r="B4474" s="154">
        <v>1.72929</v>
      </c>
      <c r="C4474" s="154">
        <v>2.3395000000000001</v>
      </c>
      <c r="D4474" s="154">
        <v>1.5237000000000001</v>
      </c>
      <c r="E4474" s="154">
        <v>1.1225000000000001</v>
      </c>
      <c r="F4474" s="154" t="s">
        <v>472</v>
      </c>
      <c r="G4474" s="154">
        <v>1.0004</v>
      </c>
      <c r="H4474" s="154" t="s">
        <v>472</v>
      </c>
      <c r="I4474" s="154">
        <v>1.93082</v>
      </c>
      <c r="J4474" s="154"/>
    </row>
    <row r="4475" spans="1:10">
      <c r="A4475" s="164">
        <v>31804</v>
      </c>
      <c r="B4475" s="154">
        <v>1.7299600000000002</v>
      </c>
      <c r="C4475" s="154">
        <v>2.3340000000000001</v>
      </c>
      <c r="D4475" s="154">
        <v>1.5289999999999999</v>
      </c>
      <c r="E4475" s="154">
        <v>1.1320000000000001</v>
      </c>
      <c r="F4475" s="154" t="s">
        <v>472</v>
      </c>
      <c r="G4475" s="154">
        <v>1.0041</v>
      </c>
      <c r="H4475" s="154" t="s">
        <v>472</v>
      </c>
      <c r="I4475" s="154">
        <v>1.9327800000000002</v>
      </c>
      <c r="J4475" s="154"/>
    </row>
    <row r="4476" spans="1:10">
      <c r="A4476" s="164">
        <v>31805</v>
      </c>
      <c r="B4476" s="154">
        <v>1.72559</v>
      </c>
      <c r="C4476" s="154">
        <v>2.3109999999999999</v>
      </c>
      <c r="D4476" s="154">
        <v>1.498</v>
      </c>
      <c r="E4476" s="154">
        <v>1.1185</v>
      </c>
      <c r="F4476" s="154" t="s">
        <v>472</v>
      </c>
      <c r="G4476" s="154">
        <v>0.99229999999999996</v>
      </c>
      <c r="H4476" s="154" t="s">
        <v>472</v>
      </c>
      <c r="I4476" s="154">
        <v>1.9079700000000002</v>
      </c>
      <c r="J4476" s="154"/>
    </row>
    <row r="4477" spans="1:10">
      <c r="A4477" s="164">
        <v>31806</v>
      </c>
      <c r="B4477" s="154">
        <v>1.7291300000000001</v>
      </c>
      <c r="C4477" s="154">
        <v>2.3050000000000002</v>
      </c>
      <c r="D4477" s="154">
        <v>1.4995000000000001</v>
      </c>
      <c r="E4477" s="154">
        <v>1.1160000000000001</v>
      </c>
      <c r="F4477" s="154" t="s">
        <v>472</v>
      </c>
      <c r="G4477" s="154">
        <v>0.98740000000000006</v>
      </c>
      <c r="H4477" s="154" t="s">
        <v>472</v>
      </c>
      <c r="I4477" s="154">
        <v>1.9140200000000001</v>
      </c>
      <c r="J4477" s="154"/>
    </row>
    <row r="4478" spans="1:10">
      <c r="A4478" s="164">
        <v>31807</v>
      </c>
      <c r="B4478" s="154">
        <v>1.7352099999999999</v>
      </c>
      <c r="C4478" s="154">
        <v>2.3125</v>
      </c>
      <c r="D4478" s="154">
        <v>1.5049999999999999</v>
      </c>
      <c r="E4478" s="154">
        <v>1.1234999999999999</v>
      </c>
      <c r="F4478" s="154" t="s">
        <v>472</v>
      </c>
      <c r="G4478" s="154">
        <v>0.98939999999999995</v>
      </c>
      <c r="H4478" s="154" t="s">
        <v>472</v>
      </c>
      <c r="I4478" s="154">
        <v>1.92927</v>
      </c>
      <c r="J4478" s="154"/>
    </row>
    <row r="4479" spans="1:10">
      <c r="A4479" s="164">
        <v>31810</v>
      </c>
      <c r="B4479" s="154">
        <v>1.73695</v>
      </c>
      <c r="C4479" s="154">
        <v>2.3245</v>
      </c>
      <c r="D4479" s="154">
        <v>1.5345</v>
      </c>
      <c r="E4479" s="154">
        <v>1.149</v>
      </c>
      <c r="F4479" s="154" t="s">
        <v>472</v>
      </c>
      <c r="G4479" s="154">
        <v>1.0016</v>
      </c>
      <c r="H4479" s="154" t="s">
        <v>472</v>
      </c>
      <c r="I4479" s="154">
        <v>1.93702</v>
      </c>
      <c r="J4479" s="154"/>
    </row>
    <row r="4480" spans="1:10">
      <c r="A4480" s="164">
        <v>31811</v>
      </c>
      <c r="B4480" s="154">
        <v>1.7376800000000001</v>
      </c>
      <c r="C4480" s="154">
        <v>2.3075000000000001</v>
      </c>
      <c r="D4480" s="154">
        <v>1.5089999999999999</v>
      </c>
      <c r="E4480" s="154">
        <v>1.1325000000000001</v>
      </c>
      <c r="F4480" s="154" t="s">
        <v>472</v>
      </c>
      <c r="G4480" s="154">
        <v>0.99160000000000004</v>
      </c>
      <c r="H4480" s="154" t="s">
        <v>472</v>
      </c>
      <c r="I4480" s="154">
        <v>1.9245399999999999</v>
      </c>
      <c r="J4480" s="154"/>
    </row>
    <row r="4481" spans="1:10">
      <c r="A4481" s="164">
        <v>31812</v>
      </c>
      <c r="B4481" s="154">
        <v>1.7395</v>
      </c>
      <c r="C4481" s="154">
        <v>2.3285</v>
      </c>
      <c r="D4481" s="154">
        <v>1.5305</v>
      </c>
      <c r="E4481" s="154">
        <v>1.1499999999999999</v>
      </c>
      <c r="F4481" s="154" t="s">
        <v>472</v>
      </c>
      <c r="G4481" s="154">
        <v>1.0025999999999999</v>
      </c>
      <c r="H4481" s="154" t="s">
        <v>472</v>
      </c>
      <c r="I4481" s="154">
        <v>1.93682</v>
      </c>
      <c r="J4481" s="154"/>
    </row>
    <row r="4482" spans="1:10">
      <c r="A4482" s="164">
        <v>31813</v>
      </c>
      <c r="B4482" s="154">
        <v>1.7401499999999999</v>
      </c>
      <c r="C4482" s="154">
        <v>2.3405</v>
      </c>
      <c r="D4482" s="154">
        <v>1.546</v>
      </c>
      <c r="E4482" s="154">
        <v>1.165</v>
      </c>
      <c r="F4482" s="154" t="s">
        <v>472</v>
      </c>
      <c r="G4482" s="154">
        <v>1.0081</v>
      </c>
      <c r="H4482" s="154" t="s">
        <v>472</v>
      </c>
      <c r="I4482" s="154">
        <v>1.9467699999999999</v>
      </c>
      <c r="J4482" s="154"/>
    </row>
    <row r="4483" spans="1:10">
      <c r="A4483" s="164">
        <v>31814</v>
      </c>
      <c r="B4483" s="154">
        <v>1.74095</v>
      </c>
      <c r="C4483" s="154">
        <v>2.3689999999999998</v>
      </c>
      <c r="D4483" s="154">
        <v>1.5720000000000001</v>
      </c>
      <c r="E4483" s="154">
        <v>1.173</v>
      </c>
      <c r="F4483" s="154" t="s">
        <v>472</v>
      </c>
      <c r="G4483" s="154">
        <v>1.0179</v>
      </c>
      <c r="H4483" s="154" t="s">
        <v>472</v>
      </c>
      <c r="I4483" s="154">
        <v>1.9624299999999999</v>
      </c>
      <c r="J4483" s="154"/>
    </row>
    <row r="4484" spans="1:10">
      <c r="A4484" s="164">
        <v>31817</v>
      </c>
      <c r="B4484" s="154">
        <v>1.7377799999999999</v>
      </c>
      <c r="C4484" s="154">
        <v>2.3664999999999998</v>
      </c>
      <c r="D4484" s="154">
        <v>1.5739999999999998</v>
      </c>
      <c r="E4484" s="154">
        <v>1.1764999999999999</v>
      </c>
      <c r="F4484" s="154" t="s">
        <v>472</v>
      </c>
      <c r="G4484" s="154">
        <v>1.0192000000000001</v>
      </c>
      <c r="H4484" s="154" t="s">
        <v>472</v>
      </c>
      <c r="I4484" s="154">
        <v>1.9661599999999999</v>
      </c>
      <c r="J4484" s="154"/>
    </row>
    <row r="4485" spans="1:10">
      <c r="A4485" s="164">
        <v>31818</v>
      </c>
      <c r="B4485" s="154">
        <v>1.7392699999999999</v>
      </c>
      <c r="C4485" s="154">
        <v>2.335</v>
      </c>
      <c r="D4485" s="154">
        <v>1.5369999999999999</v>
      </c>
      <c r="E4485" s="154">
        <v>1.1505000000000001</v>
      </c>
      <c r="F4485" s="154" t="s">
        <v>472</v>
      </c>
      <c r="G4485" s="154">
        <v>1.0032000000000001</v>
      </c>
      <c r="H4485" s="154" t="s">
        <v>472</v>
      </c>
      <c r="I4485" s="154">
        <v>1.9391799999999999</v>
      </c>
      <c r="J4485" s="154"/>
    </row>
    <row r="4486" spans="1:10">
      <c r="A4486" s="164">
        <v>31819</v>
      </c>
      <c r="B4486" s="154">
        <v>1.7433999999999998</v>
      </c>
      <c r="C4486" s="154">
        <v>2.3345000000000002</v>
      </c>
      <c r="D4486" s="154">
        <v>1.532</v>
      </c>
      <c r="E4486" s="154">
        <v>1.1459999999999999</v>
      </c>
      <c r="F4486" s="154" t="s">
        <v>472</v>
      </c>
      <c r="G4486" s="154">
        <v>0.99980000000000002</v>
      </c>
      <c r="H4486" s="154" t="s">
        <v>472</v>
      </c>
      <c r="I4486" s="154">
        <v>1.94438</v>
      </c>
      <c r="J4486" s="154"/>
    </row>
    <row r="4487" spans="1:10">
      <c r="A4487" s="164">
        <v>31820</v>
      </c>
      <c r="B4487" s="154">
        <v>1.74526</v>
      </c>
      <c r="C4487" s="154">
        <v>2.3359999999999999</v>
      </c>
      <c r="D4487" s="154">
        <v>1.536</v>
      </c>
      <c r="E4487" s="154">
        <v>1.1415</v>
      </c>
      <c r="F4487" s="154" t="s">
        <v>472</v>
      </c>
      <c r="G4487" s="154">
        <v>0.99929999999999997</v>
      </c>
      <c r="H4487" s="154" t="s">
        <v>472</v>
      </c>
      <c r="I4487" s="154">
        <v>1.94252</v>
      </c>
      <c r="J4487" s="154"/>
    </row>
    <row r="4488" spans="1:10">
      <c r="A4488" s="164">
        <v>31821</v>
      </c>
      <c r="B4488" s="154">
        <v>1.74146</v>
      </c>
      <c r="C4488" s="154">
        <v>2.3479999999999999</v>
      </c>
      <c r="D4488" s="154">
        <v>1.5489999999999999</v>
      </c>
      <c r="E4488" s="154">
        <v>1.151</v>
      </c>
      <c r="F4488" s="154" t="s">
        <v>472</v>
      </c>
      <c r="G4488" s="154">
        <v>1.0064</v>
      </c>
      <c r="H4488" s="154" t="s">
        <v>472</v>
      </c>
      <c r="I4488" s="154">
        <v>1.9529800000000002</v>
      </c>
      <c r="J4488" s="154"/>
    </row>
    <row r="4489" spans="1:10">
      <c r="A4489" s="164">
        <v>31824</v>
      </c>
      <c r="B4489" s="154">
        <v>1.7431999999999999</v>
      </c>
      <c r="C4489" s="154">
        <v>2.3420000000000001</v>
      </c>
      <c r="D4489" s="154">
        <v>1.534</v>
      </c>
      <c r="E4489" s="154">
        <v>1.1445000000000001</v>
      </c>
      <c r="F4489" s="154" t="s">
        <v>472</v>
      </c>
      <c r="G4489" s="154">
        <v>1</v>
      </c>
      <c r="H4489" s="154" t="s">
        <v>472</v>
      </c>
      <c r="I4489" s="154">
        <v>1.9412099999999999</v>
      </c>
      <c r="J4489" s="154"/>
    </row>
    <row r="4490" spans="1:10">
      <c r="A4490" s="164">
        <v>31825</v>
      </c>
      <c r="B4490" s="154" t="s">
        <v>472</v>
      </c>
      <c r="C4490" s="154">
        <v>2.3420000000000001</v>
      </c>
      <c r="D4490" s="154">
        <v>1.5314999999999999</v>
      </c>
      <c r="E4490" s="154">
        <v>1.1475</v>
      </c>
      <c r="F4490" s="154" t="s">
        <v>472</v>
      </c>
      <c r="G4490" s="154">
        <v>0.99960000000000004</v>
      </c>
      <c r="H4490" s="154" t="s">
        <v>472</v>
      </c>
      <c r="I4490" s="154">
        <v>1.93865</v>
      </c>
      <c r="J4490" s="154"/>
    </row>
    <row r="4491" spans="1:10">
      <c r="A4491" s="164">
        <v>31826</v>
      </c>
      <c r="B4491" s="154">
        <v>1.7450700000000001</v>
      </c>
      <c r="C4491" s="154">
        <v>2.3595000000000002</v>
      </c>
      <c r="D4491" s="154">
        <v>1.5390000000000001</v>
      </c>
      <c r="E4491" s="154">
        <v>1.1575</v>
      </c>
      <c r="F4491" s="154" t="s">
        <v>472</v>
      </c>
      <c r="G4491" s="154">
        <v>1.0027999999999999</v>
      </c>
      <c r="H4491" s="154" t="s">
        <v>472</v>
      </c>
      <c r="I4491" s="154">
        <v>1.94892</v>
      </c>
      <c r="J4491" s="154"/>
    </row>
    <row r="4492" spans="1:10">
      <c r="A4492" s="164">
        <v>31827</v>
      </c>
      <c r="B4492" s="154">
        <v>1.74674</v>
      </c>
      <c r="C4492" s="154">
        <v>2.3839999999999999</v>
      </c>
      <c r="D4492" s="154">
        <v>1.5674999999999999</v>
      </c>
      <c r="E4492" s="154">
        <v>1.1715</v>
      </c>
      <c r="F4492" s="154" t="s">
        <v>472</v>
      </c>
      <c r="G4492" s="154">
        <v>1.0125</v>
      </c>
      <c r="H4492" s="154" t="s">
        <v>472</v>
      </c>
      <c r="I4492" s="154">
        <v>1.96092</v>
      </c>
      <c r="J4492" s="154"/>
    </row>
    <row r="4493" spans="1:10">
      <c r="A4493" s="164">
        <v>31828</v>
      </c>
      <c r="B4493" s="154">
        <v>1.74512</v>
      </c>
      <c r="C4493" s="154">
        <v>2.3609999999999998</v>
      </c>
      <c r="D4493" s="154">
        <v>1.5468</v>
      </c>
      <c r="E4493" s="154">
        <v>1.1625000000000001</v>
      </c>
      <c r="F4493" s="154" t="s">
        <v>472</v>
      </c>
      <c r="G4493" s="154">
        <v>1.0051000000000001</v>
      </c>
      <c r="H4493" s="154" t="s">
        <v>472</v>
      </c>
      <c r="I4493" s="154">
        <v>1.9512399999999999</v>
      </c>
      <c r="J4493" s="154"/>
    </row>
    <row r="4494" spans="1:10">
      <c r="A4494" s="164">
        <v>31831</v>
      </c>
      <c r="B4494" s="154">
        <v>1.7459199999999999</v>
      </c>
      <c r="C4494" s="154">
        <v>2.3704999999999998</v>
      </c>
      <c r="D4494" s="154">
        <v>1.544</v>
      </c>
      <c r="E4494" s="154">
        <v>1.1605000000000001</v>
      </c>
      <c r="F4494" s="154" t="s">
        <v>472</v>
      </c>
      <c r="G4494" s="154">
        <v>1.0052000000000001</v>
      </c>
      <c r="H4494" s="154" t="s">
        <v>472</v>
      </c>
      <c r="I4494" s="154">
        <v>1.95156</v>
      </c>
      <c r="J4494" s="154"/>
    </row>
    <row r="4495" spans="1:10">
      <c r="A4495" s="164">
        <v>31832</v>
      </c>
      <c r="B4495" s="154">
        <v>1.7479100000000001</v>
      </c>
      <c r="C4495" s="154">
        <v>2.3944999999999999</v>
      </c>
      <c r="D4495" s="154">
        <v>1.5545</v>
      </c>
      <c r="E4495" s="154">
        <v>1.1675</v>
      </c>
      <c r="F4495" s="154" t="s">
        <v>472</v>
      </c>
      <c r="G4495" s="154">
        <v>1.0103</v>
      </c>
      <c r="H4495" s="154" t="s">
        <v>472</v>
      </c>
      <c r="I4495" s="154">
        <v>1.95807</v>
      </c>
      <c r="J4495" s="154"/>
    </row>
    <row r="4496" spans="1:10">
      <c r="A4496" s="164">
        <v>31833</v>
      </c>
      <c r="B4496" s="154">
        <v>1.74142</v>
      </c>
      <c r="C4496" s="154">
        <v>2.3730000000000002</v>
      </c>
      <c r="D4496" s="154">
        <v>1.5407</v>
      </c>
      <c r="E4496" s="154">
        <v>1.1585000000000001</v>
      </c>
      <c r="F4496" s="154" t="s">
        <v>472</v>
      </c>
      <c r="G4496" s="154">
        <v>1.0025999999999999</v>
      </c>
      <c r="H4496" s="154" t="s">
        <v>472</v>
      </c>
      <c r="I4496" s="154">
        <v>1.9452199999999999</v>
      </c>
      <c r="J4496" s="154"/>
    </row>
    <row r="4497" spans="1:10">
      <c r="A4497" s="164">
        <v>31834</v>
      </c>
      <c r="B4497" s="154">
        <v>1.73628</v>
      </c>
      <c r="C4497" s="154">
        <v>2.3605</v>
      </c>
      <c r="D4497" s="154">
        <v>1.536</v>
      </c>
      <c r="E4497" s="154">
        <v>1.1535</v>
      </c>
      <c r="F4497" s="154" t="s">
        <v>472</v>
      </c>
      <c r="G4497" s="154">
        <v>1.0019</v>
      </c>
      <c r="H4497" s="154" t="s">
        <v>472</v>
      </c>
      <c r="I4497" s="154">
        <v>1.9396100000000001</v>
      </c>
      <c r="J4497" s="154"/>
    </row>
    <row r="4498" spans="1:10">
      <c r="A4498" s="164">
        <v>31835</v>
      </c>
      <c r="B4498" s="154">
        <v>1.73847</v>
      </c>
      <c r="C4498" s="154">
        <v>2.3734999999999999</v>
      </c>
      <c r="D4498" s="154">
        <v>1.5365</v>
      </c>
      <c r="E4498" s="154">
        <v>1.153</v>
      </c>
      <c r="F4498" s="154" t="s">
        <v>472</v>
      </c>
      <c r="G4498" s="154">
        <v>1.0032000000000001</v>
      </c>
      <c r="H4498" s="154" t="s">
        <v>472</v>
      </c>
      <c r="I4498" s="154">
        <v>1.94432</v>
      </c>
      <c r="J4498" s="154"/>
    </row>
    <row r="4499" spans="1:10">
      <c r="A4499" s="164">
        <v>31838</v>
      </c>
      <c r="B4499" s="154">
        <v>1.7389399999999999</v>
      </c>
      <c r="C4499" s="154">
        <v>2.3864999999999998</v>
      </c>
      <c r="D4499" s="154">
        <v>1.5329999999999999</v>
      </c>
      <c r="E4499" s="154">
        <v>1.1505000000000001</v>
      </c>
      <c r="F4499" s="154" t="s">
        <v>472</v>
      </c>
      <c r="G4499" s="154">
        <v>0.99960000000000004</v>
      </c>
      <c r="H4499" s="154" t="s">
        <v>472</v>
      </c>
      <c r="I4499" s="154">
        <v>1.9420500000000001</v>
      </c>
      <c r="J4499" s="154"/>
    </row>
    <row r="4500" spans="1:10">
      <c r="A4500" s="164">
        <v>31839</v>
      </c>
      <c r="B4500" s="154">
        <v>1.7431299999999998</v>
      </c>
      <c r="C4500" s="154">
        <v>2.4119999999999999</v>
      </c>
      <c r="D4500" s="154">
        <v>1.542</v>
      </c>
      <c r="E4500" s="154">
        <v>1.157</v>
      </c>
      <c r="F4500" s="154" t="s">
        <v>472</v>
      </c>
      <c r="G4500" s="154">
        <v>1.0039</v>
      </c>
      <c r="H4500" s="154" t="s">
        <v>472</v>
      </c>
      <c r="I4500" s="154">
        <v>1.94947</v>
      </c>
      <c r="J4500" s="154"/>
    </row>
    <row r="4501" spans="1:10">
      <c r="A4501" s="164">
        <v>31840</v>
      </c>
      <c r="B4501" s="154">
        <v>1.7428300000000001</v>
      </c>
      <c r="C4501" s="154">
        <v>2.4129999999999998</v>
      </c>
      <c r="D4501" s="154">
        <v>1.5409999999999999</v>
      </c>
      <c r="E4501" s="154">
        <v>1.1565000000000001</v>
      </c>
      <c r="F4501" s="154" t="s">
        <v>472</v>
      </c>
      <c r="G4501" s="154">
        <v>1.004</v>
      </c>
      <c r="H4501" s="154" t="s">
        <v>472</v>
      </c>
      <c r="I4501" s="154">
        <v>1.94821</v>
      </c>
      <c r="J4501" s="154"/>
    </row>
    <row r="4502" spans="1:10">
      <c r="A4502" s="164">
        <v>31841</v>
      </c>
      <c r="B4502" s="154">
        <v>1.74776</v>
      </c>
      <c r="C4502" s="154">
        <v>2.4234999999999998</v>
      </c>
      <c r="D4502" s="154">
        <v>1.5491999999999999</v>
      </c>
      <c r="E4502" s="154">
        <v>1.161</v>
      </c>
      <c r="F4502" s="154" t="s">
        <v>472</v>
      </c>
      <c r="G4502" s="154">
        <v>1.0081</v>
      </c>
      <c r="H4502" s="154" t="s">
        <v>472</v>
      </c>
      <c r="I4502" s="154">
        <v>1.9600599999999999</v>
      </c>
      <c r="J4502" s="154"/>
    </row>
    <row r="4503" spans="1:10">
      <c r="A4503" s="164">
        <v>31842</v>
      </c>
      <c r="B4503" s="154">
        <v>1.7488899999999998</v>
      </c>
      <c r="C4503" s="154">
        <v>2.4344999999999999</v>
      </c>
      <c r="D4503" s="154">
        <v>1.542</v>
      </c>
      <c r="E4503" s="154">
        <v>1.1565000000000001</v>
      </c>
      <c r="F4503" s="154" t="s">
        <v>472</v>
      </c>
      <c r="G4503" s="154">
        <v>1.0044999999999999</v>
      </c>
      <c r="H4503" s="154" t="s">
        <v>472</v>
      </c>
      <c r="I4503" s="154">
        <v>1.9555799999999999</v>
      </c>
      <c r="J4503" s="154"/>
    </row>
    <row r="4504" spans="1:10">
      <c r="A4504" s="164">
        <v>31845</v>
      </c>
      <c r="B4504" s="154">
        <v>1.7522500000000001</v>
      </c>
      <c r="C4504" s="154">
        <v>2.4794999999999998</v>
      </c>
      <c r="D4504" s="154">
        <v>1.5615000000000001</v>
      </c>
      <c r="E4504" s="154">
        <v>1.1685000000000001</v>
      </c>
      <c r="F4504" s="154" t="s">
        <v>472</v>
      </c>
      <c r="G4504" s="154">
        <v>1.014</v>
      </c>
      <c r="H4504" s="154" t="s">
        <v>472</v>
      </c>
      <c r="I4504" s="154">
        <v>1.9698600000000002</v>
      </c>
      <c r="J4504" s="154"/>
    </row>
    <row r="4505" spans="1:10">
      <c r="A4505" s="164">
        <v>31846</v>
      </c>
      <c r="B4505" s="154">
        <v>1.74891</v>
      </c>
      <c r="C4505" s="154">
        <v>2.4794999999999998</v>
      </c>
      <c r="D4505" s="154">
        <v>1.5655000000000001</v>
      </c>
      <c r="E4505" s="154">
        <v>1.1719999999999999</v>
      </c>
      <c r="F4505" s="154" t="s">
        <v>472</v>
      </c>
      <c r="G4505" s="154">
        <v>1.0178</v>
      </c>
      <c r="H4505" s="154" t="s">
        <v>472</v>
      </c>
      <c r="I4505" s="154">
        <v>1.97113</v>
      </c>
      <c r="J4505" s="154"/>
    </row>
    <row r="4506" spans="1:10">
      <c r="A4506" s="164">
        <v>31847</v>
      </c>
      <c r="B4506" s="154">
        <v>1.7461</v>
      </c>
      <c r="C4506" s="154">
        <v>2.4904999999999999</v>
      </c>
      <c r="D4506" s="154">
        <v>1.5615000000000001</v>
      </c>
      <c r="E4506" s="154">
        <v>1.1705000000000001</v>
      </c>
      <c r="F4506" s="154" t="s">
        <v>472</v>
      </c>
      <c r="G4506" s="154">
        <v>1.0165999999999999</v>
      </c>
      <c r="H4506" s="154" t="s">
        <v>472</v>
      </c>
      <c r="I4506" s="154">
        <v>1.96652</v>
      </c>
      <c r="J4506" s="154"/>
    </row>
    <row r="4507" spans="1:10">
      <c r="A4507" s="164">
        <v>31848</v>
      </c>
      <c r="B4507" s="154">
        <v>1.74298</v>
      </c>
      <c r="C4507" s="154">
        <v>2.484</v>
      </c>
      <c r="D4507" s="154">
        <v>1.5609999999999999</v>
      </c>
      <c r="E4507" s="154">
        <v>1.1835</v>
      </c>
      <c r="F4507" s="154" t="s">
        <v>472</v>
      </c>
      <c r="G4507" s="154">
        <v>1.0159</v>
      </c>
      <c r="H4507" s="154" t="s">
        <v>472</v>
      </c>
      <c r="I4507" s="154">
        <v>1.9621599999999999</v>
      </c>
      <c r="J4507" s="154"/>
    </row>
    <row r="4508" spans="1:10">
      <c r="A4508" s="164">
        <v>31849</v>
      </c>
      <c r="B4508" s="154">
        <v>1.74021</v>
      </c>
      <c r="C4508" s="154">
        <v>2.4550000000000001</v>
      </c>
      <c r="D4508" s="154">
        <v>1.556</v>
      </c>
      <c r="E4508" s="154">
        <v>1.1775</v>
      </c>
      <c r="F4508" s="154" t="s">
        <v>472</v>
      </c>
      <c r="G4508" s="154">
        <v>1.014</v>
      </c>
      <c r="H4508" s="154" t="s">
        <v>472</v>
      </c>
      <c r="I4508" s="154">
        <v>1.9587599999999998</v>
      </c>
      <c r="J4508" s="154"/>
    </row>
    <row r="4509" spans="1:10">
      <c r="A4509" s="164">
        <v>31852</v>
      </c>
      <c r="B4509" s="154">
        <v>1.7378100000000001</v>
      </c>
      <c r="C4509" s="154">
        <v>2.4304999999999999</v>
      </c>
      <c r="D4509" s="154">
        <v>1.5415000000000001</v>
      </c>
      <c r="E4509" s="154">
        <v>1.1679999999999999</v>
      </c>
      <c r="F4509" s="154" t="s">
        <v>472</v>
      </c>
      <c r="G4509" s="154">
        <v>1.0154000000000001</v>
      </c>
      <c r="H4509" s="154" t="s">
        <v>472</v>
      </c>
      <c r="I4509" s="154">
        <v>1.95364</v>
      </c>
      <c r="J4509" s="154"/>
    </row>
    <row r="4510" spans="1:10">
      <c r="A4510" s="164">
        <v>31853</v>
      </c>
      <c r="B4510" s="154">
        <v>1.73525</v>
      </c>
      <c r="C4510" s="154">
        <v>2.4430000000000001</v>
      </c>
      <c r="D4510" s="154">
        <v>1.5345</v>
      </c>
      <c r="E4510" s="154">
        <v>1.1679999999999999</v>
      </c>
      <c r="F4510" s="154" t="s">
        <v>472</v>
      </c>
      <c r="G4510" s="154">
        <v>1.0135000000000001</v>
      </c>
      <c r="H4510" s="154" t="s">
        <v>472</v>
      </c>
      <c r="I4510" s="154">
        <v>1.9455499999999999</v>
      </c>
      <c r="J4510" s="154"/>
    </row>
    <row r="4511" spans="1:10">
      <c r="A4511" s="164">
        <v>31854</v>
      </c>
      <c r="B4511" s="154">
        <v>1.73881</v>
      </c>
      <c r="C4511" s="154">
        <v>2.46</v>
      </c>
      <c r="D4511" s="154">
        <v>1.5345</v>
      </c>
      <c r="E4511" s="154">
        <v>1.169</v>
      </c>
      <c r="F4511" s="154" t="s">
        <v>472</v>
      </c>
      <c r="G4511" s="154">
        <v>1.0107999999999999</v>
      </c>
      <c r="H4511" s="154" t="s">
        <v>472</v>
      </c>
      <c r="I4511" s="154">
        <v>1.9509799999999999</v>
      </c>
      <c r="J4511" s="154"/>
    </row>
    <row r="4512" spans="1:10">
      <c r="A4512" s="164">
        <v>31855</v>
      </c>
      <c r="B4512" s="154">
        <v>1.73794</v>
      </c>
      <c r="C4512" s="154">
        <v>2.4550000000000001</v>
      </c>
      <c r="D4512" s="154">
        <v>1.534</v>
      </c>
      <c r="E4512" s="154">
        <v>1.1655</v>
      </c>
      <c r="F4512" s="154" t="s">
        <v>472</v>
      </c>
      <c r="G4512" s="154">
        <v>1.0105</v>
      </c>
      <c r="H4512" s="154" t="s">
        <v>472</v>
      </c>
      <c r="I4512" s="154">
        <v>1.94872</v>
      </c>
      <c r="J4512" s="154"/>
    </row>
    <row r="4513" spans="1:10">
      <c r="A4513" s="164">
        <v>31856</v>
      </c>
      <c r="B4513" s="154">
        <v>1.7380200000000001</v>
      </c>
      <c r="C4513" s="154">
        <v>2.4489999999999998</v>
      </c>
      <c r="D4513" s="154">
        <v>1.5305</v>
      </c>
      <c r="E4513" s="154">
        <v>1.1659999999999999</v>
      </c>
      <c r="F4513" s="154" t="s">
        <v>472</v>
      </c>
      <c r="G4513" s="154">
        <v>1.0098</v>
      </c>
      <c r="H4513" s="154" t="s">
        <v>472</v>
      </c>
      <c r="I4513" s="154">
        <v>1.9475799999999999</v>
      </c>
      <c r="J4513" s="154"/>
    </row>
    <row r="4514" spans="1:10">
      <c r="A4514" s="164">
        <v>31859</v>
      </c>
      <c r="B4514" s="154">
        <v>1.7395</v>
      </c>
      <c r="C4514" s="154">
        <v>2.4590000000000001</v>
      </c>
      <c r="D4514" s="154">
        <v>1.5247000000000002</v>
      </c>
      <c r="E4514" s="154">
        <v>1.1639999999999999</v>
      </c>
      <c r="F4514" s="154" t="s">
        <v>472</v>
      </c>
      <c r="G4514" s="154">
        <v>1.0126999999999999</v>
      </c>
      <c r="H4514" s="154" t="s">
        <v>472</v>
      </c>
      <c r="I4514" s="154">
        <v>1.94661</v>
      </c>
      <c r="J4514" s="154"/>
    </row>
    <row r="4515" spans="1:10">
      <c r="A4515" s="164">
        <v>31860</v>
      </c>
      <c r="B4515" s="154">
        <v>1.73445</v>
      </c>
      <c r="C4515" s="154">
        <v>2.452</v>
      </c>
      <c r="D4515" s="154">
        <v>1.512</v>
      </c>
      <c r="E4515" s="154">
        <v>1.157</v>
      </c>
      <c r="F4515" s="154" t="s">
        <v>472</v>
      </c>
      <c r="G4515" s="154">
        <v>1.0174000000000001</v>
      </c>
      <c r="H4515" s="154" t="s">
        <v>472</v>
      </c>
      <c r="I4515" s="154">
        <v>1.94035</v>
      </c>
      <c r="J4515" s="154"/>
    </row>
    <row r="4516" spans="1:10">
      <c r="A4516" s="164">
        <v>31861</v>
      </c>
      <c r="B4516" s="154">
        <v>1.7323300000000001</v>
      </c>
      <c r="C4516" s="154">
        <v>2.4595000000000002</v>
      </c>
      <c r="D4516" s="154">
        <v>1.5234999999999999</v>
      </c>
      <c r="E4516" s="154">
        <v>1.1639999999999999</v>
      </c>
      <c r="F4516" s="154" t="s">
        <v>472</v>
      </c>
      <c r="G4516" s="154">
        <v>1.0206999999999999</v>
      </c>
      <c r="H4516" s="154" t="s">
        <v>472</v>
      </c>
      <c r="I4516" s="154">
        <v>1.94489</v>
      </c>
      <c r="J4516" s="154"/>
    </row>
    <row r="4517" spans="1:10">
      <c r="A4517" s="164">
        <v>31862</v>
      </c>
      <c r="B4517" s="154">
        <v>1.73299</v>
      </c>
      <c r="C4517" s="154">
        <v>2.4375</v>
      </c>
      <c r="D4517" s="154">
        <v>1.5255000000000001</v>
      </c>
      <c r="E4517" s="154">
        <v>1.1619999999999999</v>
      </c>
      <c r="F4517" s="154" t="s">
        <v>472</v>
      </c>
      <c r="G4517" s="154">
        <v>1.0215000000000001</v>
      </c>
      <c r="H4517" s="154" t="s">
        <v>472</v>
      </c>
      <c r="I4517" s="154">
        <v>1.94526</v>
      </c>
      <c r="J4517" s="154"/>
    </row>
    <row r="4518" spans="1:10">
      <c r="A4518" s="164">
        <v>31863</v>
      </c>
      <c r="B4518" s="154">
        <v>1.72929</v>
      </c>
      <c r="C4518" s="154">
        <v>2.4415</v>
      </c>
      <c r="D4518" s="154">
        <v>1.5207999999999999</v>
      </c>
      <c r="E4518" s="154">
        <v>1.1635</v>
      </c>
      <c r="F4518" s="154" t="s">
        <v>472</v>
      </c>
      <c r="G4518" s="154">
        <v>1.0250999999999999</v>
      </c>
      <c r="H4518" s="154" t="s">
        <v>472</v>
      </c>
      <c r="I4518" s="154">
        <v>1.9423599999999999</v>
      </c>
      <c r="J4518" s="154"/>
    </row>
    <row r="4519" spans="1:10">
      <c r="A4519" s="164">
        <v>31866</v>
      </c>
      <c r="B4519" s="154">
        <v>1.72942</v>
      </c>
      <c r="C4519" s="154">
        <v>2.4245000000000001</v>
      </c>
      <c r="D4519" s="154">
        <v>1.506</v>
      </c>
      <c r="E4519" s="154">
        <v>1.1545000000000001</v>
      </c>
      <c r="F4519" s="154" t="s">
        <v>472</v>
      </c>
      <c r="G4519" s="154">
        <v>1.0271999999999999</v>
      </c>
      <c r="H4519" s="154" t="s">
        <v>472</v>
      </c>
      <c r="I4519" s="154">
        <v>1.9361999999999999</v>
      </c>
      <c r="J4519" s="154"/>
    </row>
    <row r="4520" spans="1:10">
      <c r="A4520" s="164">
        <v>31867</v>
      </c>
      <c r="B4520" s="154">
        <v>1.72837</v>
      </c>
      <c r="C4520" s="154">
        <v>2.4135</v>
      </c>
      <c r="D4520" s="154">
        <v>1.5044999999999999</v>
      </c>
      <c r="E4520" s="154">
        <v>1.1459999999999999</v>
      </c>
      <c r="F4520" s="154" t="s">
        <v>472</v>
      </c>
      <c r="G4520" s="154">
        <v>1.0322</v>
      </c>
      <c r="H4520" s="154" t="s">
        <v>472</v>
      </c>
      <c r="I4520" s="154">
        <v>1.9361600000000001</v>
      </c>
      <c r="J4520" s="154"/>
    </row>
    <row r="4521" spans="1:10">
      <c r="A4521" s="164">
        <v>31868</v>
      </c>
      <c r="B4521" s="154">
        <v>1.7351399999999999</v>
      </c>
      <c r="C4521" s="154">
        <v>2.4335</v>
      </c>
      <c r="D4521" s="154">
        <v>1.5185</v>
      </c>
      <c r="E4521" s="154">
        <v>1.1615</v>
      </c>
      <c r="F4521" s="154" t="s">
        <v>472</v>
      </c>
      <c r="G4521" s="154">
        <v>1.034</v>
      </c>
      <c r="H4521" s="154" t="s">
        <v>472</v>
      </c>
      <c r="I4521" s="154">
        <v>1.94753</v>
      </c>
      <c r="J4521" s="154"/>
    </row>
    <row r="4522" spans="1:10">
      <c r="A4522" s="164">
        <v>31869</v>
      </c>
      <c r="B4522" s="154">
        <v>1.7324000000000002</v>
      </c>
      <c r="C4522" s="154">
        <v>2.4275000000000002</v>
      </c>
      <c r="D4522" s="154">
        <v>1.5255000000000001</v>
      </c>
      <c r="E4522" s="154">
        <v>1.165</v>
      </c>
      <c r="F4522" s="154" t="s">
        <v>472</v>
      </c>
      <c r="G4522" s="154">
        <v>1.0377000000000001</v>
      </c>
      <c r="H4522" s="154" t="s">
        <v>472</v>
      </c>
      <c r="I4522" s="154">
        <v>1.94957</v>
      </c>
      <c r="J4522" s="154"/>
    </row>
    <row r="4523" spans="1:10">
      <c r="A4523" s="164">
        <v>31870</v>
      </c>
      <c r="B4523" s="154">
        <v>1.73251</v>
      </c>
      <c r="C4523" s="154">
        <v>2.431</v>
      </c>
      <c r="D4523" s="154">
        <v>1.5146999999999999</v>
      </c>
      <c r="E4523" s="154">
        <v>1.159</v>
      </c>
      <c r="F4523" s="154" t="s">
        <v>472</v>
      </c>
      <c r="G4523" s="154">
        <v>1.036</v>
      </c>
      <c r="H4523" s="154" t="s">
        <v>472</v>
      </c>
      <c r="I4523" s="154">
        <v>1.9450699999999999</v>
      </c>
      <c r="J4523" s="154"/>
    </row>
    <row r="4524" spans="1:10">
      <c r="A4524" s="164">
        <v>31873</v>
      </c>
      <c r="B4524" s="154">
        <v>1.7288700000000001</v>
      </c>
      <c r="C4524" s="154">
        <v>2.4615</v>
      </c>
      <c r="D4524" s="154">
        <v>1.5194999999999999</v>
      </c>
      <c r="E4524" s="154">
        <v>1.1625000000000001</v>
      </c>
      <c r="F4524" s="154" t="s">
        <v>472</v>
      </c>
      <c r="G4524" s="154">
        <v>1.0388999999999999</v>
      </c>
      <c r="H4524" s="154" t="s">
        <v>472</v>
      </c>
      <c r="I4524" s="154">
        <v>1.9464399999999999</v>
      </c>
      <c r="J4524" s="154"/>
    </row>
    <row r="4525" spans="1:10">
      <c r="A4525" s="164">
        <v>31874</v>
      </c>
      <c r="B4525" s="154">
        <v>1.7238599999999999</v>
      </c>
      <c r="C4525" s="154">
        <v>2.4504999999999999</v>
      </c>
      <c r="D4525" s="154">
        <v>1.5135000000000001</v>
      </c>
      <c r="E4525" s="154">
        <v>1.1575</v>
      </c>
      <c r="F4525" s="154" t="s">
        <v>472</v>
      </c>
      <c r="G4525" s="154">
        <v>1.0423</v>
      </c>
      <c r="H4525" s="154" t="s">
        <v>472</v>
      </c>
      <c r="I4525" s="154">
        <v>1.9413</v>
      </c>
      <c r="J4525" s="154"/>
    </row>
    <row r="4526" spans="1:10">
      <c r="A4526" s="164">
        <v>31875</v>
      </c>
      <c r="B4526" s="154">
        <v>1.72828</v>
      </c>
      <c r="C4526" s="154">
        <v>2.4529999999999998</v>
      </c>
      <c r="D4526" s="154">
        <v>1.518</v>
      </c>
      <c r="E4526" s="154">
        <v>1.1625000000000001</v>
      </c>
      <c r="F4526" s="154" t="s">
        <v>472</v>
      </c>
      <c r="G4526" s="154">
        <v>1.0410999999999999</v>
      </c>
      <c r="H4526" s="154" t="s">
        <v>472</v>
      </c>
      <c r="I4526" s="154">
        <v>1.9492400000000001</v>
      </c>
      <c r="J4526" s="154"/>
    </row>
    <row r="4527" spans="1:10">
      <c r="A4527" s="164">
        <v>31876</v>
      </c>
      <c r="B4527" s="154">
        <v>1.7261</v>
      </c>
      <c r="C4527" s="154">
        <v>2.4580000000000002</v>
      </c>
      <c r="D4527" s="154">
        <v>1.5190000000000001</v>
      </c>
      <c r="E4527" s="154">
        <v>1.163</v>
      </c>
      <c r="F4527" s="154" t="s">
        <v>472</v>
      </c>
      <c r="G4527" s="154">
        <v>1.0439000000000001</v>
      </c>
      <c r="H4527" s="154" t="s">
        <v>472</v>
      </c>
      <c r="I4527" s="154">
        <v>1.9462199999999998</v>
      </c>
      <c r="J4527" s="154"/>
    </row>
    <row r="4528" spans="1:10">
      <c r="A4528" s="164">
        <v>31877</v>
      </c>
      <c r="B4528" s="154">
        <v>1.71702</v>
      </c>
      <c r="C4528" s="154">
        <v>2.44</v>
      </c>
      <c r="D4528" s="154">
        <v>1.5030000000000001</v>
      </c>
      <c r="E4528" s="154">
        <v>1.153</v>
      </c>
      <c r="F4528" s="154" t="s">
        <v>472</v>
      </c>
      <c r="G4528" s="154">
        <v>1.0514000000000001</v>
      </c>
      <c r="H4528" s="154" t="s">
        <v>472</v>
      </c>
      <c r="I4528" s="154">
        <v>1.9397600000000002</v>
      </c>
      <c r="J4528" s="154"/>
    </row>
    <row r="4529" spans="1:10">
      <c r="A4529" s="164">
        <v>31880</v>
      </c>
      <c r="B4529" s="154">
        <v>1.7190699999999999</v>
      </c>
      <c r="C4529" s="154">
        <v>2.4304999999999999</v>
      </c>
      <c r="D4529" s="154">
        <v>1.4950000000000001</v>
      </c>
      <c r="E4529" s="154">
        <v>1.1475</v>
      </c>
      <c r="F4529" s="154" t="s">
        <v>472</v>
      </c>
      <c r="G4529" s="154">
        <v>1.0490999999999999</v>
      </c>
      <c r="H4529" s="154" t="s">
        <v>472</v>
      </c>
      <c r="I4529" s="154">
        <v>1.9349499999999999</v>
      </c>
      <c r="J4529" s="154"/>
    </row>
    <row r="4530" spans="1:10">
      <c r="A4530" s="164">
        <v>31881</v>
      </c>
      <c r="B4530" s="154">
        <v>1.7153499999999999</v>
      </c>
      <c r="C4530" s="154">
        <v>2.4255</v>
      </c>
      <c r="D4530" s="154">
        <v>1.4910000000000001</v>
      </c>
      <c r="E4530" s="154">
        <v>1.1375</v>
      </c>
      <c r="F4530" s="154" t="s">
        <v>472</v>
      </c>
      <c r="G4530" s="154">
        <v>1.0544</v>
      </c>
      <c r="H4530" s="154" t="s">
        <v>472</v>
      </c>
      <c r="I4530" s="154">
        <v>1.92892</v>
      </c>
      <c r="J4530" s="154"/>
    </row>
    <row r="4531" spans="1:10">
      <c r="A4531" s="164">
        <v>31882</v>
      </c>
      <c r="B4531" s="154">
        <v>1.71309</v>
      </c>
      <c r="C4531" s="154">
        <v>2.4295</v>
      </c>
      <c r="D4531" s="154">
        <v>1.494</v>
      </c>
      <c r="E4531" s="154">
        <v>1.1339999999999999</v>
      </c>
      <c r="F4531" s="154" t="s">
        <v>472</v>
      </c>
      <c r="G4531" s="154">
        <v>1.0495000000000001</v>
      </c>
      <c r="H4531" s="154" t="s">
        <v>472</v>
      </c>
      <c r="I4531" s="154">
        <v>1.9286699999999999</v>
      </c>
      <c r="J4531" s="154"/>
    </row>
    <row r="4532" spans="1:10">
      <c r="A4532" s="164">
        <v>31883</v>
      </c>
      <c r="B4532" s="154">
        <v>1.7144599999999999</v>
      </c>
      <c r="C4532" s="154">
        <v>2.4340000000000002</v>
      </c>
      <c r="D4532" s="154">
        <v>1.4964999999999999</v>
      </c>
      <c r="E4532" s="154">
        <v>1.1339999999999999</v>
      </c>
      <c r="F4532" s="154" t="s">
        <v>472</v>
      </c>
      <c r="G4532" s="154">
        <v>1.0454000000000001</v>
      </c>
      <c r="H4532" s="154" t="s">
        <v>472</v>
      </c>
      <c r="I4532" s="154">
        <v>1.93286</v>
      </c>
      <c r="J4532" s="154"/>
    </row>
    <row r="4533" spans="1:10">
      <c r="A4533" s="164">
        <v>31884</v>
      </c>
      <c r="B4533" s="154" t="s">
        <v>472</v>
      </c>
      <c r="C4533" s="154" t="s">
        <v>472</v>
      </c>
      <c r="D4533" s="154" t="s">
        <v>472</v>
      </c>
      <c r="E4533" s="154" t="s">
        <v>472</v>
      </c>
      <c r="F4533" s="154" t="s">
        <v>472</v>
      </c>
      <c r="G4533" s="154" t="s">
        <v>472</v>
      </c>
      <c r="H4533" s="154" t="s">
        <v>472</v>
      </c>
      <c r="I4533" s="154" t="s">
        <v>472</v>
      </c>
      <c r="J4533" s="154"/>
    </row>
    <row r="4534" spans="1:10">
      <c r="A4534" s="164">
        <v>31887</v>
      </c>
      <c r="B4534" s="154" t="s">
        <v>472</v>
      </c>
      <c r="C4534" s="154" t="s">
        <v>472</v>
      </c>
      <c r="D4534" s="154" t="s">
        <v>472</v>
      </c>
      <c r="E4534" s="154" t="s">
        <v>472</v>
      </c>
      <c r="F4534" s="154" t="s">
        <v>472</v>
      </c>
      <c r="G4534" s="154" t="s">
        <v>472</v>
      </c>
      <c r="H4534" s="154" t="s">
        <v>472</v>
      </c>
      <c r="I4534" s="154" t="s">
        <v>472</v>
      </c>
      <c r="J4534" s="154"/>
    </row>
    <row r="4535" spans="1:10">
      <c r="A4535" s="164">
        <v>31888</v>
      </c>
      <c r="B4535" s="154">
        <v>1.7074799999999999</v>
      </c>
      <c r="C4535" s="154">
        <v>2.427</v>
      </c>
      <c r="D4535" s="154">
        <v>1.4835</v>
      </c>
      <c r="E4535" s="154">
        <v>1.1219999999999999</v>
      </c>
      <c r="F4535" s="154" t="s">
        <v>472</v>
      </c>
      <c r="G4535" s="154">
        <v>1.0436000000000001</v>
      </c>
      <c r="H4535" s="154" t="s">
        <v>472</v>
      </c>
      <c r="I4535" s="154">
        <v>1.9211800000000001</v>
      </c>
      <c r="J4535" s="154"/>
    </row>
    <row r="4536" spans="1:10">
      <c r="A4536" s="164">
        <v>31889</v>
      </c>
      <c r="B4536" s="154">
        <v>1.7090999999999998</v>
      </c>
      <c r="C4536" s="154">
        <v>2.4355000000000002</v>
      </c>
      <c r="D4536" s="154">
        <v>1.4969999999999999</v>
      </c>
      <c r="E4536" s="154">
        <v>1.1225000000000001</v>
      </c>
      <c r="F4536" s="154" t="s">
        <v>472</v>
      </c>
      <c r="G4536" s="154">
        <v>1.0484</v>
      </c>
      <c r="H4536" s="154" t="s">
        <v>472</v>
      </c>
      <c r="I4536" s="154">
        <v>1.9293900000000002</v>
      </c>
      <c r="J4536" s="154"/>
    </row>
    <row r="4537" spans="1:10">
      <c r="A4537" s="164">
        <v>31890</v>
      </c>
      <c r="B4537" s="154">
        <v>1.7016900000000001</v>
      </c>
      <c r="C4537" s="154">
        <v>2.4234999999999998</v>
      </c>
      <c r="D4537" s="154">
        <v>1.488</v>
      </c>
      <c r="E4537" s="154">
        <v>1.1160000000000001</v>
      </c>
      <c r="F4537" s="154" t="s">
        <v>472</v>
      </c>
      <c r="G4537" s="154">
        <v>1.0519000000000001</v>
      </c>
      <c r="H4537" s="154" t="s">
        <v>472</v>
      </c>
      <c r="I4537" s="154">
        <v>1.9230100000000001</v>
      </c>
      <c r="J4537" s="154"/>
    </row>
    <row r="4538" spans="1:10">
      <c r="A4538" s="164">
        <v>31891</v>
      </c>
      <c r="B4538" s="154">
        <v>1.69509</v>
      </c>
      <c r="C4538" s="154">
        <v>2.4169999999999998</v>
      </c>
      <c r="D4538" s="154">
        <v>1.468</v>
      </c>
      <c r="E4538" s="154">
        <v>1.1020000000000001</v>
      </c>
      <c r="F4538" s="154" t="s">
        <v>472</v>
      </c>
      <c r="G4538" s="154">
        <v>1.0492999999999999</v>
      </c>
      <c r="H4538" s="154" t="s">
        <v>472</v>
      </c>
      <c r="I4538" s="154">
        <v>1.9078599999999999</v>
      </c>
      <c r="J4538" s="154"/>
    </row>
    <row r="4539" spans="1:10">
      <c r="A4539" s="164">
        <v>31894</v>
      </c>
      <c r="B4539" s="154">
        <v>1.6964299999999999</v>
      </c>
      <c r="C4539" s="154">
        <v>2.4165000000000001</v>
      </c>
      <c r="D4539" s="154">
        <v>1.4525000000000001</v>
      </c>
      <c r="E4539" s="154">
        <v>1.0840000000000001</v>
      </c>
      <c r="F4539" s="154" t="s">
        <v>472</v>
      </c>
      <c r="G4539" s="154">
        <v>1.0517000000000001</v>
      </c>
      <c r="H4539" s="154" t="s">
        <v>472</v>
      </c>
      <c r="I4539" s="154" t="s">
        <v>472</v>
      </c>
      <c r="J4539" s="154"/>
    </row>
    <row r="4540" spans="1:10">
      <c r="A4540" s="164">
        <v>31895</v>
      </c>
      <c r="B4540" s="154">
        <v>1.6950400000000001</v>
      </c>
      <c r="C4540" s="154">
        <v>2.4264999999999999</v>
      </c>
      <c r="D4540" s="154">
        <v>1.4615</v>
      </c>
      <c r="E4540" s="154">
        <v>1.0925</v>
      </c>
      <c r="F4540" s="154" t="s">
        <v>472</v>
      </c>
      <c r="G4540" s="154">
        <v>1.0476000000000001</v>
      </c>
      <c r="H4540" s="154" t="s">
        <v>472</v>
      </c>
      <c r="I4540" s="154">
        <v>1.9064399999999999</v>
      </c>
      <c r="J4540" s="154"/>
    </row>
    <row r="4541" spans="1:10">
      <c r="A4541" s="164">
        <v>31896</v>
      </c>
      <c r="B4541" s="154">
        <v>1.7076899999999999</v>
      </c>
      <c r="C4541" s="154">
        <v>2.4365000000000001</v>
      </c>
      <c r="D4541" s="154">
        <v>1.4744999999999999</v>
      </c>
      <c r="E4541" s="154">
        <v>1.1045</v>
      </c>
      <c r="F4541" s="154" t="s">
        <v>472</v>
      </c>
      <c r="G4541" s="154">
        <v>1.0487</v>
      </c>
      <c r="H4541" s="154" t="s">
        <v>472</v>
      </c>
      <c r="I4541" s="154">
        <v>1.9194599999999999</v>
      </c>
      <c r="J4541" s="154"/>
    </row>
    <row r="4542" spans="1:10">
      <c r="A4542" s="164">
        <v>31897</v>
      </c>
      <c r="B4542" s="154">
        <v>1.7036500000000001</v>
      </c>
      <c r="C4542" s="154">
        <v>2.4340000000000002</v>
      </c>
      <c r="D4542" s="154">
        <v>1.4624999999999999</v>
      </c>
      <c r="E4542" s="154">
        <v>1.0934999999999999</v>
      </c>
      <c r="F4542" s="154" t="s">
        <v>472</v>
      </c>
      <c r="G4542" s="154">
        <v>1.048</v>
      </c>
      <c r="H4542" s="154" t="s">
        <v>472</v>
      </c>
      <c r="I4542" s="154">
        <v>1.91171</v>
      </c>
      <c r="J4542" s="154"/>
    </row>
    <row r="4543" spans="1:10">
      <c r="A4543" s="164">
        <v>31898</v>
      </c>
      <c r="B4543" s="154" t="s">
        <v>472</v>
      </c>
      <c r="C4543" s="154" t="s">
        <v>472</v>
      </c>
      <c r="D4543" s="154" t="s">
        <v>472</v>
      </c>
      <c r="E4543" s="154" t="s">
        <v>472</v>
      </c>
      <c r="F4543" s="154" t="s">
        <v>472</v>
      </c>
      <c r="G4543" s="154" t="s">
        <v>472</v>
      </c>
      <c r="H4543" s="154" t="s">
        <v>472</v>
      </c>
      <c r="I4543" s="154" t="s">
        <v>472</v>
      </c>
      <c r="J4543" s="154"/>
    </row>
    <row r="4544" spans="1:10">
      <c r="A4544" s="164">
        <v>31901</v>
      </c>
      <c r="B4544" s="154">
        <v>1.70143</v>
      </c>
      <c r="C4544" s="154">
        <v>2.4384999999999999</v>
      </c>
      <c r="D4544" s="154">
        <v>1.4550000000000001</v>
      </c>
      <c r="E4544" s="154">
        <v>1.0865</v>
      </c>
      <c r="F4544" s="154" t="s">
        <v>472</v>
      </c>
      <c r="G4544" s="154">
        <v>1.0426</v>
      </c>
      <c r="H4544" s="154" t="s">
        <v>472</v>
      </c>
      <c r="I4544" s="154">
        <v>1.9098199999999999</v>
      </c>
      <c r="J4544" s="154"/>
    </row>
    <row r="4545" spans="1:10">
      <c r="A4545" s="164">
        <v>31902</v>
      </c>
      <c r="B4545" s="154">
        <v>1.70242</v>
      </c>
      <c r="C4545" s="154">
        <v>2.4359999999999999</v>
      </c>
      <c r="D4545" s="154">
        <v>1.448</v>
      </c>
      <c r="E4545" s="154">
        <v>1.0760000000000001</v>
      </c>
      <c r="F4545" s="154" t="s">
        <v>472</v>
      </c>
      <c r="G4545" s="154">
        <v>1.0450999999999999</v>
      </c>
      <c r="H4545" s="154" t="s">
        <v>472</v>
      </c>
      <c r="I4545" s="154">
        <v>1.90272</v>
      </c>
      <c r="J4545" s="154"/>
    </row>
    <row r="4546" spans="1:10">
      <c r="A4546" s="164">
        <v>31903</v>
      </c>
      <c r="B4546" s="154">
        <v>1.7074</v>
      </c>
      <c r="C4546" s="154">
        <v>2.4525000000000001</v>
      </c>
      <c r="D4546" s="154">
        <v>1.4584999999999999</v>
      </c>
      <c r="E4546" s="154">
        <v>1.0900000000000001</v>
      </c>
      <c r="F4546" s="154" t="s">
        <v>472</v>
      </c>
      <c r="G4546" s="154">
        <v>1.0498000000000001</v>
      </c>
      <c r="H4546" s="154" t="s">
        <v>472</v>
      </c>
      <c r="I4546" s="154">
        <v>1.9143599999999998</v>
      </c>
      <c r="J4546" s="154"/>
    </row>
    <row r="4547" spans="1:10">
      <c r="A4547" s="164">
        <v>31904</v>
      </c>
      <c r="B4547" s="154">
        <v>1.7059199999999999</v>
      </c>
      <c r="C4547" s="154">
        <v>2.4424999999999999</v>
      </c>
      <c r="D4547" s="154">
        <v>1.4544999999999999</v>
      </c>
      <c r="E4547" s="154">
        <v>1.087</v>
      </c>
      <c r="F4547" s="154" t="s">
        <v>472</v>
      </c>
      <c r="G4547" s="154">
        <v>1.0451999999999999</v>
      </c>
      <c r="H4547" s="154" t="s">
        <v>472</v>
      </c>
      <c r="I4547" s="154">
        <v>1.9092500000000001</v>
      </c>
      <c r="J4547" s="154"/>
    </row>
    <row r="4548" spans="1:10">
      <c r="A4548" s="164">
        <v>31905</v>
      </c>
      <c r="B4548" s="154">
        <v>1.70642</v>
      </c>
      <c r="C4548" s="154">
        <v>2.4575</v>
      </c>
      <c r="D4548" s="154">
        <v>1.4615</v>
      </c>
      <c r="E4548" s="154">
        <v>1.0940000000000001</v>
      </c>
      <c r="F4548" s="154" t="s">
        <v>472</v>
      </c>
      <c r="G4548" s="154">
        <v>1.0503</v>
      </c>
      <c r="H4548" s="154" t="s">
        <v>472</v>
      </c>
      <c r="I4548" s="154">
        <v>1.9193899999999999</v>
      </c>
      <c r="J4548" s="154"/>
    </row>
    <row r="4549" spans="1:10">
      <c r="A4549" s="164">
        <v>31908</v>
      </c>
      <c r="B4549" s="154">
        <v>1.70932</v>
      </c>
      <c r="C4549" s="154">
        <v>2.4655</v>
      </c>
      <c r="D4549" s="154">
        <v>1.476</v>
      </c>
      <c r="E4549" s="154">
        <v>1.1060000000000001</v>
      </c>
      <c r="F4549" s="154" t="s">
        <v>472</v>
      </c>
      <c r="G4549" s="154">
        <v>1.054</v>
      </c>
      <c r="H4549" s="154" t="s">
        <v>472</v>
      </c>
      <c r="I4549" s="154">
        <v>1.92649</v>
      </c>
      <c r="J4549" s="154"/>
    </row>
    <row r="4550" spans="1:10">
      <c r="A4550" s="164">
        <v>31909</v>
      </c>
      <c r="B4550" s="154">
        <v>1.7027600000000001</v>
      </c>
      <c r="C4550" s="154">
        <v>2.4424999999999999</v>
      </c>
      <c r="D4550" s="154">
        <v>1.468</v>
      </c>
      <c r="E4550" s="154">
        <v>1.0985</v>
      </c>
      <c r="F4550" s="154" t="s">
        <v>472</v>
      </c>
      <c r="G4550" s="154">
        <v>1.0510999999999999</v>
      </c>
      <c r="H4550" s="154" t="s">
        <v>472</v>
      </c>
      <c r="I4550" s="154">
        <v>1.9174600000000002</v>
      </c>
      <c r="J4550" s="154"/>
    </row>
    <row r="4551" spans="1:10">
      <c r="A4551" s="164">
        <v>31910</v>
      </c>
      <c r="B4551" s="154">
        <v>1.70936</v>
      </c>
      <c r="C4551" s="154">
        <v>2.4595000000000002</v>
      </c>
      <c r="D4551" s="154">
        <v>1.4764999999999999</v>
      </c>
      <c r="E4551" s="154">
        <v>1.1034999999999999</v>
      </c>
      <c r="F4551" s="154" t="s">
        <v>472</v>
      </c>
      <c r="G4551" s="154">
        <v>1.0530999999999999</v>
      </c>
      <c r="H4551" s="154" t="s">
        <v>472</v>
      </c>
      <c r="I4551" s="154">
        <v>1.9240900000000001</v>
      </c>
      <c r="J4551" s="154"/>
    </row>
    <row r="4552" spans="1:10">
      <c r="A4552" s="164">
        <v>31911</v>
      </c>
      <c r="B4552" s="154">
        <v>1.7082899999999999</v>
      </c>
      <c r="C4552" s="154">
        <v>2.4624999999999999</v>
      </c>
      <c r="D4552" s="154">
        <v>1.4755</v>
      </c>
      <c r="E4552" s="154">
        <v>1.1014999999999999</v>
      </c>
      <c r="F4552" s="154" t="s">
        <v>472</v>
      </c>
      <c r="G4552" s="154">
        <v>1.0530999999999999</v>
      </c>
      <c r="H4552" s="154" t="s">
        <v>472</v>
      </c>
      <c r="I4552" s="154">
        <v>1.92333</v>
      </c>
      <c r="J4552" s="154"/>
    </row>
    <row r="4553" spans="1:10">
      <c r="A4553" s="164">
        <v>31912</v>
      </c>
      <c r="B4553" s="154">
        <v>1.7049699999999999</v>
      </c>
      <c r="C4553" s="154">
        <v>2.4525000000000001</v>
      </c>
      <c r="D4553" s="154">
        <v>1.4605000000000001</v>
      </c>
      <c r="E4553" s="154">
        <v>1.0920000000000001</v>
      </c>
      <c r="F4553" s="154" t="s">
        <v>472</v>
      </c>
      <c r="G4553" s="154">
        <v>1.0491999999999999</v>
      </c>
      <c r="H4553" s="154" t="s">
        <v>472</v>
      </c>
      <c r="I4553" s="154">
        <v>1.9156499999999999</v>
      </c>
      <c r="J4553" s="154"/>
    </row>
    <row r="4554" spans="1:10">
      <c r="A4554" s="164">
        <v>31915</v>
      </c>
      <c r="B4554" s="154">
        <v>1.7021600000000001</v>
      </c>
      <c r="C4554" s="154">
        <v>2.4460000000000002</v>
      </c>
      <c r="D4554" s="154">
        <v>1.4544999999999999</v>
      </c>
      <c r="E4554" s="154">
        <v>1.0834999999999999</v>
      </c>
      <c r="F4554" s="154" t="s">
        <v>472</v>
      </c>
      <c r="G4554" s="154">
        <v>1.0419</v>
      </c>
      <c r="H4554" s="154" t="s">
        <v>472</v>
      </c>
      <c r="I4554" s="154">
        <v>1.90601</v>
      </c>
      <c r="J4554" s="154"/>
    </row>
    <row r="4555" spans="1:10">
      <c r="A4555" s="164">
        <v>31916</v>
      </c>
      <c r="B4555" s="154">
        <v>1.70425</v>
      </c>
      <c r="C4555" s="154">
        <v>2.4535</v>
      </c>
      <c r="D4555" s="154">
        <v>1.4610000000000001</v>
      </c>
      <c r="E4555" s="154">
        <v>1.089</v>
      </c>
      <c r="F4555" s="154" t="s">
        <v>472</v>
      </c>
      <c r="G4555" s="154">
        <v>1.0430999999999999</v>
      </c>
      <c r="H4555" s="154" t="s">
        <v>472</v>
      </c>
      <c r="I4555" s="154">
        <v>1.9124300000000001</v>
      </c>
      <c r="J4555" s="154"/>
    </row>
    <row r="4556" spans="1:10">
      <c r="A4556" s="164">
        <v>31917</v>
      </c>
      <c r="B4556" s="154">
        <v>1.70146</v>
      </c>
      <c r="C4556" s="154">
        <v>2.4455</v>
      </c>
      <c r="D4556" s="154">
        <v>1.4495</v>
      </c>
      <c r="E4556" s="154">
        <v>1.0760000000000001</v>
      </c>
      <c r="F4556" s="154" t="s">
        <v>472</v>
      </c>
      <c r="G4556" s="154">
        <v>1.0386</v>
      </c>
      <c r="H4556" s="154" t="s">
        <v>472</v>
      </c>
      <c r="I4556" s="154">
        <v>1.9030899999999999</v>
      </c>
      <c r="J4556" s="154"/>
    </row>
    <row r="4557" spans="1:10">
      <c r="A4557" s="164">
        <v>31918</v>
      </c>
      <c r="B4557" s="154">
        <v>1.70299</v>
      </c>
      <c r="C4557" s="154">
        <v>2.4485000000000001</v>
      </c>
      <c r="D4557" s="154">
        <v>1.4575</v>
      </c>
      <c r="E4557" s="154">
        <v>1.081</v>
      </c>
      <c r="F4557" s="154" t="s">
        <v>472</v>
      </c>
      <c r="G4557" s="154">
        <v>1.0399</v>
      </c>
      <c r="H4557" s="154" t="s">
        <v>472</v>
      </c>
      <c r="I4557" s="154">
        <v>1.9081000000000001</v>
      </c>
      <c r="J4557" s="154"/>
    </row>
    <row r="4558" spans="1:10">
      <c r="A4558" s="164">
        <v>31919</v>
      </c>
      <c r="B4558" s="154">
        <v>1.7033399999999999</v>
      </c>
      <c r="C4558" s="154">
        <v>2.4470000000000001</v>
      </c>
      <c r="D4558" s="154">
        <v>1.4555</v>
      </c>
      <c r="E4558" s="154">
        <v>1.0805</v>
      </c>
      <c r="F4558" s="154" t="s">
        <v>472</v>
      </c>
      <c r="G4558" s="154">
        <v>1.0377000000000001</v>
      </c>
      <c r="H4558" s="154" t="s">
        <v>472</v>
      </c>
      <c r="I4558" s="154">
        <v>1.9052899999999999</v>
      </c>
      <c r="J4558" s="154"/>
    </row>
    <row r="4559" spans="1:10">
      <c r="A4559" s="164">
        <v>31922</v>
      </c>
      <c r="B4559" s="154">
        <v>1.70407</v>
      </c>
      <c r="C4559" s="154">
        <v>2.44</v>
      </c>
      <c r="D4559" s="154">
        <v>1.4635</v>
      </c>
      <c r="E4559" s="154">
        <v>1.0865</v>
      </c>
      <c r="F4559" s="154" t="s">
        <v>472</v>
      </c>
      <c r="G4559" s="154">
        <v>1.0375000000000001</v>
      </c>
      <c r="H4559" s="154" t="s">
        <v>472</v>
      </c>
      <c r="I4559" s="154" t="s">
        <v>472</v>
      </c>
      <c r="J4559" s="154"/>
    </row>
    <row r="4560" spans="1:10">
      <c r="A4560" s="164">
        <v>31923</v>
      </c>
      <c r="B4560" s="154">
        <v>1.7034500000000001</v>
      </c>
      <c r="C4560" s="154">
        <v>2.4394999999999998</v>
      </c>
      <c r="D4560" s="154">
        <v>1.4704999999999999</v>
      </c>
      <c r="E4560" s="154">
        <v>1.0934999999999999</v>
      </c>
      <c r="F4560" s="154" t="s">
        <v>472</v>
      </c>
      <c r="G4560" s="154">
        <v>1.0343</v>
      </c>
      <c r="H4560" s="154" t="s">
        <v>472</v>
      </c>
      <c r="I4560" s="154">
        <v>1.9133200000000001</v>
      </c>
      <c r="J4560" s="154"/>
    </row>
    <row r="4561" spans="1:10">
      <c r="A4561" s="164">
        <v>31924</v>
      </c>
      <c r="B4561" s="154">
        <v>1.7154500000000001</v>
      </c>
      <c r="C4561" s="154">
        <v>2.4394999999999998</v>
      </c>
      <c r="D4561" s="154">
        <v>1.4990000000000001</v>
      </c>
      <c r="E4561" s="154">
        <v>1.115</v>
      </c>
      <c r="F4561" s="154" t="s">
        <v>472</v>
      </c>
      <c r="G4561" s="154">
        <v>1.042</v>
      </c>
      <c r="H4561" s="154" t="s">
        <v>472</v>
      </c>
      <c r="I4561" s="154">
        <v>1.93706</v>
      </c>
      <c r="J4561" s="154"/>
    </row>
    <row r="4562" spans="1:10">
      <c r="A4562" s="164">
        <v>31925</v>
      </c>
      <c r="B4562" s="154" t="s">
        <v>472</v>
      </c>
      <c r="C4562" s="154" t="s">
        <v>472</v>
      </c>
      <c r="D4562" s="154" t="s">
        <v>472</v>
      </c>
      <c r="E4562" s="154" t="s">
        <v>472</v>
      </c>
      <c r="F4562" s="154" t="s">
        <v>472</v>
      </c>
      <c r="G4562" s="154" t="s">
        <v>472</v>
      </c>
      <c r="H4562" s="154" t="s">
        <v>472</v>
      </c>
      <c r="I4562" s="154" t="s">
        <v>472</v>
      </c>
      <c r="J4562" s="154"/>
    </row>
    <row r="4563" spans="1:10">
      <c r="A4563" s="164">
        <v>31926</v>
      </c>
      <c r="B4563" s="154">
        <v>1.72051</v>
      </c>
      <c r="C4563" s="154">
        <v>2.4584999999999999</v>
      </c>
      <c r="D4563" s="154">
        <v>1.5135000000000001</v>
      </c>
      <c r="E4563" s="154">
        <v>1.1294999999999999</v>
      </c>
      <c r="F4563" s="154" t="s">
        <v>472</v>
      </c>
      <c r="G4563" s="154">
        <v>1.0499000000000001</v>
      </c>
      <c r="H4563" s="154" t="s">
        <v>472</v>
      </c>
      <c r="I4563" s="154">
        <v>1.9459499999999998</v>
      </c>
      <c r="J4563" s="154"/>
    </row>
    <row r="4564" spans="1:10">
      <c r="A4564" s="164">
        <v>31929</v>
      </c>
      <c r="B4564" s="154">
        <v>1.72374</v>
      </c>
      <c r="C4564" s="154">
        <v>2.4714999999999998</v>
      </c>
      <c r="D4564" s="154">
        <v>1.5265</v>
      </c>
      <c r="E4564" s="154">
        <v>1.141</v>
      </c>
      <c r="F4564" s="154" t="s">
        <v>472</v>
      </c>
      <c r="G4564" s="154">
        <v>1.0498000000000001</v>
      </c>
      <c r="H4564" s="154" t="s">
        <v>472</v>
      </c>
      <c r="I4564" s="154">
        <v>1.95095</v>
      </c>
      <c r="J4564" s="154"/>
    </row>
    <row r="4565" spans="1:10">
      <c r="A4565" s="164">
        <v>31930</v>
      </c>
      <c r="B4565" s="154">
        <v>1.71767</v>
      </c>
      <c r="C4565" s="154">
        <v>2.4630000000000001</v>
      </c>
      <c r="D4565" s="154">
        <v>1.5089999999999999</v>
      </c>
      <c r="E4565" s="154">
        <v>1.1234999999999999</v>
      </c>
      <c r="F4565" s="154" t="s">
        <v>472</v>
      </c>
      <c r="G4565" s="154">
        <v>1.0410999999999999</v>
      </c>
      <c r="H4565" s="154" t="s">
        <v>472</v>
      </c>
      <c r="I4565" s="154">
        <v>1.93353</v>
      </c>
      <c r="J4565" s="154"/>
    </row>
    <row r="4566" spans="1:10">
      <c r="A4566" s="164">
        <v>31931</v>
      </c>
      <c r="B4566" s="154">
        <v>1.7121</v>
      </c>
      <c r="C4566" s="154">
        <v>2.4420000000000002</v>
      </c>
      <c r="D4566" s="154">
        <v>1.4915</v>
      </c>
      <c r="E4566" s="154">
        <v>1.1094999999999999</v>
      </c>
      <c r="F4566" s="154" t="s">
        <v>472</v>
      </c>
      <c r="G4566" s="154">
        <v>1.0444</v>
      </c>
      <c r="H4566" s="154" t="s">
        <v>472</v>
      </c>
      <c r="I4566" s="154">
        <v>1.9280200000000001</v>
      </c>
      <c r="J4566" s="154"/>
    </row>
    <row r="4567" spans="1:10">
      <c r="A4567" s="164">
        <v>31932</v>
      </c>
      <c r="B4567" s="154">
        <v>1.71593</v>
      </c>
      <c r="C4567" s="154">
        <v>2.4420000000000002</v>
      </c>
      <c r="D4567" s="154">
        <v>1.5017</v>
      </c>
      <c r="E4567" s="154">
        <v>1.1200000000000001</v>
      </c>
      <c r="F4567" s="154" t="s">
        <v>472</v>
      </c>
      <c r="G4567" s="154">
        <v>1.0424</v>
      </c>
      <c r="H4567" s="154" t="s">
        <v>472</v>
      </c>
      <c r="I4567" s="154">
        <v>1.93462</v>
      </c>
      <c r="J4567" s="154"/>
    </row>
    <row r="4568" spans="1:10">
      <c r="A4568" s="164">
        <v>31933</v>
      </c>
      <c r="B4568" s="154">
        <v>1.71828</v>
      </c>
      <c r="C4568" s="154">
        <v>2.4525000000000001</v>
      </c>
      <c r="D4568" s="154">
        <v>1.5009999999999999</v>
      </c>
      <c r="E4568" s="154">
        <v>1.1165</v>
      </c>
      <c r="F4568" s="154" t="s">
        <v>472</v>
      </c>
      <c r="G4568" s="154">
        <v>1.0478000000000001</v>
      </c>
      <c r="H4568" s="154" t="s">
        <v>472</v>
      </c>
      <c r="I4568" s="154" t="s">
        <v>472</v>
      </c>
      <c r="J4568" s="154"/>
    </row>
    <row r="4569" spans="1:10">
      <c r="A4569" s="164">
        <v>31936</v>
      </c>
      <c r="B4569" s="154" t="s">
        <v>472</v>
      </c>
      <c r="C4569" s="154" t="s">
        <v>472</v>
      </c>
      <c r="D4569" s="154" t="s">
        <v>472</v>
      </c>
      <c r="E4569" s="154" t="s">
        <v>472</v>
      </c>
      <c r="F4569" s="154" t="s">
        <v>472</v>
      </c>
      <c r="G4569" s="154" t="s">
        <v>472</v>
      </c>
      <c r="H4569" s="154" t="s">
        <v>472</v>
      </c>
      <c r="I4569" s="154" t="s">
        <v>472</v>
      </c>
      <c r="J4569" s="154"/>
    </row>
    <row r="4570" spans="1:10">
      <c r="A4570" s="164">
        <v>31937</v>
      </c>
      <c r="B4570" s="154">
        <v>1.7231800000000002</v>
      </c>
      <c r="C4570" s="154">
        <v>2.456</v>
      </c>
      <c r="D4570" s="154">
        <v>1.4955000000000001</v>
      </c>
      <c r="E4570" s="154">
        <v>1.1134999999999999</v>
      </c>
      <c r="F4570" s="154" t="s">
        <v>472</v>
      </c>
      <c r="G4570" s="154">
        <v>1.0454000000000001</v>
      </c>
      <c r="H4570" s="154" t="s">
        <v>472</v>
      </c>
      <c r="I4570" s="154">
        <v>1.9361199999999998</v>
      </c>
      <c r="J4570" s="154"/>
    </row>
    <row r="4571" spans="1:10">
      <c r="A4571" s="164">
        <v>31938</v>
      </c>
      <c r="B4571" s="154">
        <v>1.71208</v>
      </c>
      <c r="C4571" s="154">
        <v>2.464</v>
      </c>
      <c r="D4571" s="154">
        <v>1.4795</v>
      </c>
      <c r="E4571" s="154">
        <v>1.1025</v>
      </c>
      <c r="F4571" s="154" t="s">
        <v>472</v>
      </c>
      <c r="G4571" s="154">
        <v>1.0415000000000001</v>
      </c>
      <c r="H4571" s="154" t="s">
        <v>472</v>
      </c>
      <c r="I4571" s="154">
        <v>1.92578</v>
      </c>
      <c r="J4571" s="154"/>
    </row>
    <row r="4572" spans="1:10">
      <c r="A4572" s="164">
        <v>31939</v>
      </c>
      <c r="B4572" s="154">
        <v>1.71645</v>
      </c>
      <c r="C4572" s="154">
        <v>2.4689999999999999</v>
      </c>
      <c r="D4572" s="154">
        <v>1.4870000000000001</v>
      </c>
      <c r="E4572" s="154">
        <v>1.1074999999999999</v>
      </c>
      <c r="F4572" s="154" t="s">
        <v>472</v>
      </c>
      <c r="G4572" s="154">
        <v>1.0408999999999999</v>
      </c>
      <c r="H4572" s="154" t="s">
        <v>472</v>
      </c>
      <c r="I4572" s="154">
        <v>1.92953</v>
      </c>
      <c r="J4572" s="154"/>
    </row>
    <row r="4573" spans="1:10">
      <c r="A4573" s="164">
        <v>31940</v>
      </c>
      <c r="B4573" s="154">
        <v>1.7171699999999999</v>
      </c>
      <c r="C4573" s="154">
        <v>2.4649999999999999</v>
      </c>
      <c r="D4573" s="154">
        <v>1.4849999999999999</v>
      </c>
      <c r="E4573" s="154">
        <v>1.107</v>
      </c>
      <c r="F4573" s="154" t="s">
        <v>472</v>
      </c>
      <c r="G4573" s="154">
        <v>1.0395000000000001</v>
      </c>
      <c r="H4573" s="154" t="s">
        <v>472</v>
      </c>
      <c r="I4573" s="154">
        <v>1.92926</v>
      </c>
      <c r="J4573" s="154"/>
    </row>
    <row r="4574" spans="1:10">
      <c r="A4574" s="164">
        <v>31943</v>
      </c>
      <c r="B4574" s="154">
        <v>1.7198500000000001</v>
      </c>
      <c r="C4574" s="154">
        <v>2.476</v>
      </c>
      <c r="D4574" s="154">
        <v>1.5105</v>
      </c>
      <c r="E4574" s="154">
        <v>1.1259999999999999</v>
      </c>
      <c r="F4574" s="154" t="s">
        <v>472</v>
      </c>
      <c r="G4574" s="154">
        <v>1.0435000000000001</v>
      </c>
      <c r="H4574" s="154" t="s">
        <v>472</v>
      </c>
      <c r="I4574" s="154">
        <v>1.94217</v>
      </c>
      <c r="J4574" s="154"/>
    </row>
    <row r="4575" spans="1:10">
      <c r="A4575" s="164">
        <v>31944</v>
      </c>
      <c r="B4575" s="154">
        <v>1.7239599999999999</v>
      </c>
      <c r="C4575" s="154">
        <v>2.468</v>
      </c>
      <c r="D4575" s="154">
        <v>1.5105</v>
      </c>
      <c r="E4575" s="154">
        <v>1.1254999999999999</v>
      </c>
      <c r="F4575" s="154" t="s">
        <v>472</v>
      </c>
      <c r="G4575" s="154">
        <v>1.0475000000000001</v>
      </c>
      <c r="H4575" s="154" t="s">
        <v>472</v>
      </c>
      <c r="I4575" s="154">
        <v>1.9455100000000001</v>
      </c>
      <c r="J4575" s="154"/>
    </row>
    <row r="4576" spans="1:10">
      <c r="A4576" s="164">
        <v>31945</v>
      </c>
      <c r="B4576" s="154">
        <v>1.72502</v>
      </c>
      <c r="C4576" s="154">
        <v>2.4735</v>
      </c>
      <c r="D4576" s="154">
        <v>1.5185</v>
      </c>
      <c r="E4576" s="154">
        <v>1.133</v>
      </c>
      <c r="F4576" s="154" t="s">
        <v>472</v>
      </c>
      <c r="G4576" s="154">
        <v>1.0479000000000001</v>
      </c>
      <c r="H4576" s="154" t="s">
        <v>472</v>
      </c>
      <c r="I4576" s="154">
        <v>1.9514</v>
      </c>
      <c r="J4576" s="154"/>
    </row>
    <row r="4577" spans="1:10">
      <c r="A4577" s="164">
        <v>31946</v>
      </c>
      <c r="B4577" s="154">
        <v>1.72312</v>
      </c>
      <c r="C4577" s="154">
        <v>2.4725000000000001</v>
      </c>
      <c r="D4577" s="154">
        <v>1.5129999999999999</v>
      </c>
      <c r="E4577" s="154">
        <v>1.1280000000000001</v>
      </c>
      <c r="F4577" s="154" t="s">
        <v>472</v>
      </c>
      <c r="G4577" s="154">
        <v>1.0485</v>
      </c>
      <c r="H4577" s="154" t="s">
        <v>472</v>
      </c>
      <c r="I4577" s="154">
        <v>1.9470100000000001</v>
      </c>
      <c r="J4577" s="154"/>
    </row>
    <row r="4578" spans="1:10">
      <c r="A4578" s="164">
        <v>31947</v>
      </c>
      <c r="B4578" s="154">
        <v>1.72376</v>
      </c>
      <c r="C4578" s="154">
        <v>2.468</v>
      </c>
      <c r="D4578" s="154">
        <v>1.512</v>
      </c>
      <c r="E4578" s="154">
        <v>1.1274999999999999</v>
      </c>
      <c r="F4578" s="154" t="s">
        <v>472</v>
      </c>
      <c r="G4578" s="154">
        <v>1.046</v>
      </c>
      <c r="H4578" s="154" t="s">
        <v>472</v>
      </c>
      <c r="I4578" s="154">
        <v>1.94591</v>
      </c>
      <c r="J4578" s="154"/>
    </row>
    <row r="4579" spans="1:10">
      <c r="A4579" s="164">
        <v>31950</v>
      </c>
      <c r="B4579" s="154">
        <v>1.72472</v>
      </c>
      <c r="C4579" s="154">
        <v>2.4550000000000001</v>
      </c>
      <c r="D4579" s="154">
        <v>1.524</v>
      </c>
      <c r="E4579" s="154">
        <v>1.1385000000000001</v>
      </c>
      <c r="F4579" s="154" t="s">
        <v>472</v>
      </c>
      <c r="G4579" s="154">
        <v>1.0476000000000001</v>
      </c>
      <c r="H4579" s="154" t="s">
        <v>472</v>
      </c>
      <c r="I4579" s="154">
        <v>1.95133</v>
      </c>
      <c r="J4579" s="154"/>
    </row>
    <row r="4580" spans="1:10">
      <c r="A4580" s="164">
        <v>31951</v>
      </c>
      <c r="B4580" s="154">
        <v>1.7219199999999999</v>
      </c>
      <c r="C4580" s="154">
        <v>2.4424999999999999</v>
      </c>
      <c r="D4580" s="154">
        <v>1.5325</v>
      </c>
      <c r="E4580" s="154">
        <v>1.1485000000000001</v>
      </c>
      <c r="F4580" s="154" t="s">
        <v>472</v>
      </c>
      <c r="G4580" s="154">
        <v>1.0457000000000001</v>
      </c>
      <c r="H4580" s="154" t="s">
        <v>472</v>
      </c>
      <c r="I4580" s="154">
        <v>1.95136</v>
      </c>
      <c r="J4580" s="154"/>
    </row>
    <row r="4581" spans="1:10">
      <c r="A4581" s="164">
        <v>31952</v>
      </c>
      <c r="B4581" s="154">
        <v>1.71844</v>
      </c>
      <c r="C4581" s="154">
        <v>2.4394999999999998</v>
      </c>
      <c r="D4581" s="154">
        <v>1.5135000000000001</v>
      </c>
      <c r="E4581" s="154">
        <v>1.1345000000000001</v>
      </c>
      <c r="F4581" s="154" t="s">
        <v>472</v>
      </c>
      <c r="G4581" s="154">
        <v>1.0411999999999999</v>
      </c>
      <c r="H4581" s="154" t="s">
        <v>472</v>
      </c>
      <c r="I4581" s="154">
        <v>1.9395199999999999</v>
      </c>
      <c r="J4581" s="154"/>
    </row>
    <row r="4582" spans="1:10">
      <c r="A4582" s="164">
        <v>31953</v>
      </c>
      <c r="B4582" s="154">
        <v>1.72092</v>
      </c>
      <c r="C4582" s="154">
        <v>2.4495</v>
      </c>
      <c r="D4582" s="154">
        <v>1.5165</v>
      </c>
      <c r="E4582" s="154">
        <v>1.1375</v>
      </c>
      <c r="F4582" s="154" t="s">
        <v>472</v>
      </c>
      <c r="G4582" s="154">
        <v>1.0394000000000001</v>
      </c>
      <c r="H4582" s="154" t="s">
        <v>472</v>
      </c>
      <c r="I4582" s="154">
        <v>1.9429799999999999</v>
      </c>
      <c r="J4582" s="154"/>
    </row>
    <row r="4583" spans="1:10">
      <c r="A4583" s="164">
        <v>31954</v>
      </c>
      <c r="B4583" s="154">
        <v>1.7200299999999999</v>
      </c>
      <c r="C4583" s="154">
        <v>2.4464999999999999</v>
      </c>
      <c r="D4583" s="154">
        <v>1.5175000000000001</v>
      </c>
      <c r="E4583" s="154">
        <v>1.1395</v>
      </c>
      <c r="F4583" s="154" t="s">
        <v>472</v>
      </c>
      <c r="G4583" s="154">
        <v>1.0379</v>
      </c>
      <c r="H4583" s="154" t="s">
        <v>472</v>
      </c>
      <c r="I4583" s="154">
        <v>1.93927</v>
      </c>
      <c r="J4583" s="154"/>
    </row>
    <row r="4584" spans="1:10">
      <c r="A4584" s="164">
        <v>31957</v>
      </c>
      <c r="B4584" s="154">
        <v>1.72035</v>
      </c>
      <c r="C4584" s="154">
        <v>2.4314999999999998</v>
      </c>
      <c r="D4584" s="154">
        <v>1.518</v>
      </c>
      <c r="E4584" s="154">
        <v>1.139</v>
      </c>
      <c r="F4584" s="154" t="s">
        <v>472</v>
      </c>
      <c r="G4584" s="154">
        <v>1.0379</v>
      </c>
      <c r="H4584" s="154" t="s">
        <v>472</v>
      </c>
      <c r="I4584" s="154">
        <v>1.9413899999999999</v>
      </c>
      <c r="J4584" s="154"/>
    </row>
    <row r="4585" spans="1:10">
      <c r="A4585" s="164">
        <v>31958</v>
      </c>
      <c r="B4585" s="154">
        <v>1.72126</v>
      </c>
      <c r="C4585" s="154">
        <v>2.4430000000000001</v>
      </c>
      <c r="D4585" s="154">
        <v>1.5194999999999999</v>
      </c>
      <c r="E4585" s="154">
        <v>1.139</v>
      </c>
      <c r="F4585" s="154" t="s">
        <v>472</v>
      </c>
      <c r="G4585" s="154">
        <v>1.0336000000000001</v>
      </c>
      <c r="H4585" s="154" t="s">
        <v>472</v>
      </c>
      <c r="I4585" s="154">
        <v>1.94259</v>
      </c>
      <c r="J4585" s="154"/>
    </row>
    <row r="4586" spans="1:10">
      <c r="A4586" s="164">
        <v>31959</v>
      </c>
      <c r="B4586" s="154">
        <v>1.7175</v>
      </c>
      <c r="C4586" s="154">
        <v>2.4470000000000001</v>
      </c>
      <c r="D4586" s="154">
        <v>1.5105</v>
      </c>
      <c r="E4586" s="154">
        <v>1.1335</v>
      </c>
      <c r="F4586" s="154" t="s">
        <v>472</v>
      </c>
      <c r="G4586" s="154">
        <v>1.0302</v>
      </c>
      <c r="H4586" s="154" t="s">
        <v>472</v>
      </c>
      <c r="I4586" s="154">
        <v>1.9364400000000002</v>
      </c>
      <c r="J4586" s="154"/>
    </row>
    <row r="4587" spans="1:10">
      <c r="A4587" s="164">
        <v>31960</v>
      </c>
      <c r="B4587" s="154">
        <v>1.7222599999999999</v>
      </c>
      <c r="C4587" s="154">
        <v>2.4565000000000001</v>
      </c>
      <c r="D4587" s="154">
        <v>1.5188000000000001</v>
      </c>
      <c r="E4587" s="154">
        <v>1.141</v>
      </c>
      <c r="F4587" s="154" t="s">
        <v>472</v>
      </c>
      <c r="G4587" s="154">
        <v>1.0327999999999999</v>
      </c>
      <c r="H4587" s="154" t="s">
        <v>472</v>
      </c>
      <c r="I4587" s="154">
        <v>1.9423900000000001</v>
      </c>
      <c r="J4587" s="154"/>
    </row>
    <row r="4588" spans="1:10">
      <c r="A4588" s="164">
        <v>31961</v>
      </c>
      <c r="B4588" s="154">
        <v>1.7265700000000002</v>
      </c>
      <c r="C4588" s="154">
        <v>2.4664999999999999</v>
      </c>
      <c r="D4588" s="154">
        <v>1.528</v>
      </c>
      <c r="E4588" s="154">
        <v>1.1499999999999999</v>
      </c>
      <c r="F4588" s="154" t="s">
        <v>472</v>
      </c>
      <c r="G4588" s="154">
        <v>1.0303</v>
      </c>
      <c r="H4588" s="154" t="s">
        <v>472</v>
      </c>
      <c r="I4588" s="154">
        <v>1.9280200000000001</v>
      </c>
      <c r="J4588" s="154"/>
    </row>
    <row r="4589" spans="1:10">
      <c r="A4589" s="164">
        <v>31964</v>
      </c>
      <c r="B4589" s="154">
        <v>1.72915</v>
      </c>
      <c r="C4589" s="154">
        <v>2.4655</v>
      </c>
      <c r="D4589" s="154">
        <v>1.53</v>
      </c>
      <c r="E4589" s="154">
        <v>1.1515</v>
      </c>
      <c r="F4589" s="154" t="s">
        <v>472</v>
      </c>
      <c r="G4589" s="154">
        <v>1.0261</v>
      </c>
      <c r="H4589" s="154" t="s">
        <v>472</v>
      </c>
      <c r="I4589" s="154">
        <v>1.9519899999999999</v>
      </c>
      <c r="J4589" s="154"/>
    </row>
    <row r="4590" spans="1:10">
      <c r="A4590" s="164">
        <v>31965</v>
      </c>
      <c r="B4590" s="154">
        <v>1.73102</v>
      </c>
      <c r="C4590" s="154">
        <v>2.4830000000000001</v>
      </c>
      <c r="D4590" s="154">
        <v>1.5314999999999999</v>
      </c>
      <c r="E4590" s="154">
        <v>1.1539999999999999</v>
      </c>
      <c r="F4590" s="154" t="s">
        <v>472</v>
      </c>
      <c r="G4590" s="154">
        <v>1.0249999999999999</v>
      </c>
      <c r="H4590" s="154" t="s">
        <v>472</v>
      </c>
      <c r="I4590" s="154">
        <v>1.9506600000000001</v>
      </c>
      <c r="J4590" s="154"/>
    </row>
    <row r="4591" spans="1:10">
      <c r="A4591" s="164">
        <v>31966</v>
      </c>
      <c r="B4591" s="154">
        <v>1.73441</v>
      </c>
      <c r="C4591" s="154">
        <v>2.4885000000000002</v>
      </c>
      <c r="D4591" s="154">
        <v>1.5385</v>
      </c>
      <c r="E4591" s="154">
        <v>1.1619999999999999</v>
      </c>
      <c r="F4591" s="154" t="s">
        <v>472</v>
      </c>
      <c r="G4591" s="154">
        <v>1.0232000000000001</v>
      </c>
      <c r="H4591" s="154" t="s">
        <v>472</v>
      </c>
      <c r="I4591" s="154">
        <v>1.9578899999999999</v>
      </c>
      <c r="J4591" s="154"/>
    </row>
    <row r="4592" spans="1:10">
      <c r="A4592" s="164">
        <v>31967</v>
      </c>
      <c r="B4592" s="154">
        <v>1.7276</v>
      </c>
      <c r="C4592" s="154">
        <v>2.4784999999999999</v>
      </c>
      <c r="D4592" s="154">
        <v>1.5289999999999999</v>
      </c>
      <c r="E4592" s="154">
        <v>1.1535</v>
      </c>
      <c r="F4592" s="154" t="s">
        <v>472</v>
      </c>
      <c r="G4592" s="154">
        <v>1.0226999999999999</v>
      </c>
      <c r="H4592" s="154" t="s">
        <v>472</v>
      </c>
      <c r="I4592" s="154">
        <v>1.94695</v>
      </c>
      <c r="J4592" s="154"/>
    </row>
    <row r="4593" spans="1:10">
      <c r="A4593" s="164">
        <v>31968</v>
      </c>
      <c r="B4593" s="154">
        <v>1.73224</v>
      </c>
      <c r="C4593" s="154">
        <v>2.4815</v>
      </c>
      <c r="D4593" s="154">
        <v>1.5394999999999999</v>
      </c>
      <c r="E4593" s="154">
        <v>1.1639999999999999</v>
      </c>
      <c r="F4593" s="154" t="s">
        <v>472</v>
      </c>
      <c r="G4593" s="154">
        <v>1.0202</v>
      </c>
      <c r="H4593" s="154" t="s">
        <v>472</v>
      </c>
      <c r="I4593" s="154">
        <v>1.95353</v>
      </c>
      <c r="J4593" s="154"/>
    </row>
    <row r="4594" spans="1:10">
      <c r="A4594" s="164">
        <v>31971</v>
      </c>
      <c r="B4594" s="154">
        <v>1.7343999999999999</v>
      </c>
      <c r="C4594" s="154">
        <v>2.4855</v>
      </c>
      <c r="D4594" s="154">
        <v>1.5430000000000001</v>
      </c>
      <c r="E4594" s="154">
        <v>1.1679999999999999</v>
      </c>
      <c r="F4594" s="154" t="s">
        <v>472</v>
      </c>
      <c r="G4594" s="154">
        <v>1.0194000000000001</v>
      </c>
      <c r="H4594" s="154" t="s">
        <v>472</v>
      </c>
      <c r="I4594" s="154">
        <v>1.9548700000000001</v>
      </c>
      <c r="J4594" s="154"/>
    </row>
    <row r="4595" spans="1:10">
      <c r="A4595" s="164">
        <v>31972</v>
      </c>
      <c r="B4595" s="154">
        <v>1.7332399999999999</v>
      </c>
      <c r="C4595" s="154">
        <v>2.4820000000000002</v>
      </c>
      <c r="D4595" s="154">
        <v>1.536</v>
      </c>
      <c r="E4595" s="154">
        <v>1.1639999999999999</v>
      </c>
      <c r="F4595" s="154" t="s">
        <v>472</v>
      </c>
      <c r="G4595" s="154">
        <v>1.0192000000000001</v>
      </c>
      <c r="H4595" s="154" t="s">
        <v>472</v>
      </c>
      <c r="I4595" s="154">
        <v>1.9515799999999999</v>
      </c>
      <c r="J4595" s="154"/>
    </row>
    <row r="4596" spans="1:10">
      <c r="A4596" s="164">
        <v>31973</v>
      </c>
      <c r="B4596" s="154">
        <v>1.7303600000000001</v>
      </c>
      <c r="C4596" s="154">
        <v>2.4794999999999998</v>
      </c>
      <c r="D4596" s="154">
        <v>1.5375000000000001</v>
      </c>
      <c r="E4596" s="154">
        <v>1.163</v>
      </c>
      <c r="F4596" s="154" t="s">
        <v>472</v>
      </c>
      <c r="G4596" s="154">
        <v>1.0185</v>
      </c>
      <c r="H4596" s="154" t="s">
        <v>472</v>
      </c>
      <c r="I4596" s="154">
        <v>1.95322</v>
      </c>
      <c r="J4596" s="154"/>
    </row>
    <row r="4597" spans="1:10">
      <c r="A4597" s="164">
        <v>31974</v>
      </c>
      <c r="B4597" s="154">
        <v>1.72925</v>
      </c>
      <c r="C4597" s="154">
        <v>2.4864999999999999</v>
      </c>
      <c r="D4597" s="154">
        <v>1.5249999999999999</v>
      </c>
      <c r="E4597" s="154">
        <v>1.1525000000000001</v>
      </c>
      <c r="F4597" s="154" t="s">
        <v>472</v>
      </c>
      <c r="G4597" s="154">
        <v>1.0183</v>
      </c>
      <c r="H4597" s="154" t="s">
        <v>472</v>
      </c>
      <c r="I4597" s="154">
        <v>1.9464600000000001</v>
      </c>
      <c r="J4597" s="154"/>
    </row>
    <row r="4598" spans="1:10">
      <c r="A4598" s="164">
        <v>31975</v>
      </c>
      <c r="B4598" s="154">
        <v>1.73109</v>
      </c>
      <c r="C4598" s="154">
        <v>2.488</v>
      </c>
      <c r="D4598" s="154">
        <v>1.536</v>
      </c>
      <c r="E4598" s="154">
        <v>1.163</v>
      </c>
      <c r="F4598" s="154" t="s">
        <v>472</v>
      </c>
      <c r="G4598" s="154">
        <v>1.0135000000000001</v>
      </c>
      <c r="H4598" s="154" t="s">
        <v>472</v>
      </c>
      <c r="I4598" s="154">
        <v>1.9514800000000001</v>
      </c>
      <c r="J4598" s="154"/>
    </row>
    <row r="4599" spans="1:10">
      <c r="A4599" s="164">
        <v>31978</v>
      </c>
      <c r="B4599" s="154">
        <v>1.73089</v>
      </c>
      <c r="C4599" s="154">
        <v>2.4889999999999999</v>
      </c>
      <c r="D4599" s="154">
        <v>1.5510000000000002</v>
      </c>
      <c r="E4599" s="154">
        <v>1.1755</v>
      </c>
      <c r="F4599" s="154" t="s">
        <v>472</v>
      </c>
      <c r="G4599" s="154">
        <v>1.0125999999999999</v>
      </c>
      <c r="H4599" s="154" t="s">
        <v>472</v>
      </c>
      <c r="I4599" s="154">
        <v>1.95566</v>
      </c>
      <c r="J4599" s="154"/>
    </row>
    <row r="4600" spans="1:10">
      <c r="A4600" s="164">
        <v>31979</v>
      </c>
      <c r="B4600" s="154">
        <v>1.72471</v>
      </c>
      <c r="C4600" s="154">
        <v>2.4729999999999999</v>
      </c>
      <c r="D4600" s="154">
        <v>1.5434999999999999</v>
      </c>
      <c r="E4600" s="154">
        <v>1.1675</v>
      </c>
      <c r="F4600" s="154" t="s">
        <v>472</v>
      </c>
      <c r="G4600" s="154">
        <v>1.0146999999999999</v>
      </c>
      <c r="H4600" s="154" t="s">
        <v>472</v>
      </c>
      <c r="I4600" s="154">
        <v>1.9487000000000001</v>
      </c>
      <c r="J4600" s="154"/>
    </row>
    <row r="4601" spans="1:10">
      <c r="A4601" s="164">
        <v>31980</v>
      </c>
      <c r="B4601" s="154">
        <v>1.7210299999999998</v>
      </c>
      <c r="C4601" s="154">
        <v>2.4689999999999999</v>
      </c>
      <c r="D4601" s="154">
        <v>1.54</v>
      </c>
      <c r="E4601" s="154">
        <v>1.165</v>
      </c>
      <c r="F4601" s="154" t="s">
        <v>472</v>
      </c>
      <c r="G4601" s="154">
        <v>1.0124</v>
      </c>
      <c r="H4601" s="154" t="s">
        <v>472</v>
      </c>
      <c r="I4601" s="154">
        <v>1.9460199999999999</v>
      </c>
      <c r="J4601" s="154"/>
    </row>
    <row r="4602" spans="1:10">
      <c r="A4602" s="164">
        <v>31981</v>
      </c>
      <c r="B4602" s="154">
        <v>1.72235</v>
      </c>
      <c r="C4602" s="154">
        <v>2.4649999999999999</v>
      </c>
      <c r="D4602" s="154">
        <v>1.5385</v>
      </c>
      <c r="E4602" s="154">
        <v>1.1635</v>
      </c>
      <c r="F4602" s="154" t="s">
        <v>472</v>
      </c>
      <c r="G4602" s="154">
        <v>1.0178</v>
      </c>
      <c r="H4602" s="154" t="s">
        <v>472</v>
      </c>
      <c r="I4602" s="154">
        <v>1.94756</v>
      </c>
      <c r="J4602" s="154"/>
    </row>
    <row r="4603" spans="1:10">
      <c r="A4603" s="164">
        <v>31982</v>
      </c>
      <c r="B4603" s="154">
        <v>1.71913</v>
      </c>
      <c r="C4603" s="154">
        <v>2.4620000000000002</v>
      </c>
      <c r="D4603" s="154">
        <v>1.5385</v>
      </c>
      <c r="E4603" s="154">
        <v>1.1539999999999999</v>
      </c>
      <c r="F4603" s="154" t="s">
        <v>472</v>
      </c>
      <c r="G4603" s="154">
        <v>1.0202</v>
      </c>
      <c r="H4603" s="154" t="s">
        <v>472</v>
      </c>
      <c r="I4603" s="154">
        <v>1.9464999999999999</v>
      </c>
      <c r="J4603" s="154"/>
    </row>
    <row r="4604" spans="1:10">
      <c r="A4604" s="164">
        <v>31985</v>
      </c>
      <c r="B4604" s="154">
        <v>1.71797</v>
      </c>
      <c r="C4604" s="154">
        <v>2.4575</v>
      </c>
      <c r="D4604" s="154">
        <v>1.5310000000000001</v>
      </c>
      <c r="E4604" s="154">
        <v>1.1479999999999999</v>
      </c>
      <c r="F4604" s="154" t="s">
        <v>472</v>
      </c>
      <c r="G4604" s="154">
        <v>1.024</v>
      </c>
      <c r="H4604" s="154" t="s">
        <v>472</v>
      </c>
      <c r="I4604" s="154">
        <v>1.9434100000000001</v>
      </c>
      <c r="J4604" s="154"/>
    </row>
    <row r="4605" spans="1:10">
      <c r="A4605" s="164">
        <v>31986</v>
      </c>
      <c r="B4605" s="154">
        <v>1.72261</v>
      </c>
      <c r="C4605" s="154">
        <v>2.4569999999999999</v>
      </c>
      <c r="D4605" s="154">
        <v>1.5390000000000001</v>
      </c>
      <c r="E4605" s="154">
        <v>1.1545000000000001</v>
      </c>
      <c r="F4605" s="154" t="s">
        <v>472</v>
      </c>
      <c r="G4605" s="154">
        <v>1.0205</v>
      </c>
      <c r="H4605" s="154" t="s">
        <v>472</v>
      </c>
      <c r="I4605" s="154">
        <v>1.9489800000000002</v>
      </c>
      <c r="J4605" s="154"/>
    </row>
    <row r="4606" spans="1:10">
      <c r="A4606" s="164">
        <v>31987</v>
      </c>
      <c r="B4606" s="154">
        <v>1.7199200000000001</v>
      </c>
      <c r="C4606" s="154">
        <v>2.4550000000000001</v>
      </c>
      <c r="D4606" s="154">
        <v>1.5345</v>
      </c>
      <c r="E4606" s="154">
        <v>1.1499999999999999</v>
      </c>
      <c r="F4606" s="154" t="s">
        <v>472</v>
      </c>
      <c r="G4606" s="154">
        <v>1.0208999999999999</v>
      </c>
      <c r="H4606" s="154" t="s">
        <v>472</v>
      </c>
      <c r="I4606" s="154">
        <v>1.9459</v>
      </c>
      <c r="J4606" s="154"/>
    </row>
    <row r="4607" spans="1:10">
      <c r="A4607" s="164">
        <v>31988</v>
      </c>
      <c r="B4607" s="154">
        <v>1.7219199999999999</v>
      </c>
      <c r="C4607" s="154">
        <v>2.4580000000000002</v>
      </c>
      <c r="D4607" s="154">
        <v>1.538</v>
      </c>
      <c r="E4607" s="154">
        <v>1.1539999999999999</v>
      </c>
      <c r="F4607" s="154" t="s">
        <v>472</v>
      </c>
      <c r="G4607" s="154">
        <v>1.0212000000000001</v>
      </c>
      <c r="H4607" s="154" t="s">
        <v>472</v>
      </c>
      <c r="I4607" s="154">
        <v>1.9490099999999999</v>
      </c>
      <c r="J4607" s="154"/>
    </row>
    <row r="4608" spans="1:10">
      <c r="A4608" s="164">
        <v>31989</v>
      </c>
      <c r="B4608" s="154" t="s">
        <v>472</v>
      </c>
      <c r="C4608" s="154">
        <v>2.4449999999999998</v>
      </c>
      <c r="D4608" s="154">
        <v>1.5354999999999999</v>
      </c>
      <c r="E4608" s="154">
        <v>1.1539999999999999</v>
      </c>
      <c r="F4608" s="154" t="s">
        <v>472</v>
      </c>
      <c r="G4608" s="154">
        <v>1.0295000000000001</v>
      </c>
      <c r="H4608" s="154" t="s">
        <v>472</v>
      </c>
      <c r="I4608" s="154">
        <v>1.94773</v>
      </c>
      <c r="J4608" s="154"/>
    </row>
    <row r="4609" spans="1:10">
      <c r="A4609" s="164">
        <v>31992</v>
      </c>
      <c r="B4609" s="154">
        <v>1.71811</v>
      </c>
      <c r="C4609" s="154">
        <v>2.4500000000000002</v>
      </c>
      <c r="D4609" s="154">
        <v>1.54</v>
      </c>
      <c r="E4609" s="154">
        <v>1.159</v>
      </c>
      <c r="F4609" s="154" t="s">
        <v>472</v>
      </c>
      <c r="G4609" s="154">
        <v>1.0256000000000001</v>
      </c>
      <c r="H4609" s="154" t="s">
        <v>472</v>
      </c>
      <c r="I4609" s="154">
        <v>1.94808</v>
      </c>
      <c r="J4609" s="154"/>
    </row>
    <row r="4610" spans="1:10">
      <c r="A4610" s="164">
        <v>31993</v>
      </c>
      <c r="B4610" s="154">
        <v>1.7214399999999999</v>
      </c>
      <c r="C4610" s="154">
        <v>2.4540000000000002</v>
      </c>
      <c r="D4610" s="154">
        <v>1.5525</v>
      </c>
      <c r="E4610" s="154">
        <v>1.1719999999999999</v>
      </c>
      <c r="F4610" s="154" t="s">
        <v>472</v>
      </c>
      <c r="G4610" s="154">
        <v>1.0254000000000001</v>
      </c>
      <c r="H4610" s="154" t="s">
        <v>472</v>
      </c>
      <c r="I4610" s="154">
        <v>1.95523</v>
      </c>
      <c r="J4610" s="154"/>
    </row>
    <row r="4611" spans="1:10">
      <c r="A4611" s="164">
        <v>31994</v>
      </c>
      <c r="B4611" s="154">
        <v>1.72028</v>
      </c>
      <c r="C4611" s="154">
        <v>2.4550000000000001</v>
      </c>
      <c r="D4611" s="154">
        <v>1.554</v>
      </c>
      <c r="E4611" s="154">
        <v>1.1724999999999999</v>
      </c>
      <c r="F4611" s="154" t="s">
        <v>472</v>
      </c>
      <c r="G4611" s="154">
        <v>1.0293000000000001</v>
      </c>
      <c r="H4611" s="154" t="s">
        <v>472</v>
      </c>
      <c r="I4611" s="154">
        <v>1.9581900000000001</v>
      </c>
      <c r="J4611" s="154"/>
    </row>
    <row r="4612" spans="1:10">
      <c r="A4612" s="164">
        <v>31995</v>
      </c>
      <c r="B4612" s="154">
        <v>1.72031</v>
      </c>
      <c r="C4612" s="154">
        <v>2.4529999999999998</v>
      </c>
      <c r="D4612" s="154">
        <v>1.5580000000000001</v>
      </c>
      <c r="E4612" s="154">
        <v>1.1759999999999999</v>
      </c>
      <c r="F4612" s="154" t="s">
        <v>472</v>
      </c>
      <c r="G4612" s="154">
        <v>1.0330999999999999</v>
      </c>
      <c r="H4612" s="154" t="s">
        <v>472</v>
      </c>
      <c r="I4612" s="154">
        <v>1.9615899999999999</v>
      </c>
      <c r="J4612" s="154"/>
    </row>
    <row r="4613" spans="1:10">
      <c r="A4613" s="164">
        <v>31996</v>
      </c>
      <c r="B4613" s="154">
        <v>1.72153</v>
      </c>
      <c r="C4613" s="154">
        <v>2.4569999999999999</v>
      </c>
      <c r="D4613" s="154">
        <v>1.5615000000000001</v>
      </c>
      <c r="E4613" s="154">
        <v>1.1785000000000001</v>
      </c>
      <c r="F4613" s="154" t="s">
        <v>472</v>
      </c>
      <c r="G4613" s="154">
        <v>1.0318000000000001</v>
      </c>
      <c r="H4613" s="154" t="s">
        <v>472</v>
      </c>
      <c r="I4613" s="154">
        <v>1.96238</v>
      </c>
      <c r="J4613" s="154"/>
    </row>
    <row r="4614" spans="1:10">
      <c r="A4614" s="164">
        <v>31999</v>
      </c>
      <c r="B4614" s="154">
        <v>1.72411</v>
      </c>
      <c r="C4614" s="154">
        <v>2.456</v>
      </c>
      <c r="D4614" s="154">
        <v>1.5705</v>
      </c>
      <c r="E4614" s="154">
        <v>1.1839999999999999</v>
      </c>
      <c r="F4614" s="154" t="s">
        <v>472</v>
      </c>
      <c r="G4614" s="154">
        <v>1.0352999999999999</v>
      </c>
      <c r="H4614" s="154" t="s">
        <v>472</v>
      </c>
      <c r="I4614" s="154">
        <v>1.9682900000000001</v>
      </c>
      <c r="J4614" s="154"/>
    </row>
    <row r="4615" spans="1:10">
      <c r="A4615" s="164">
        <v>32000</v>
      </c>
      <c r="B4615" s="154">
        <v>1.7239200000000001</v>
      </c>
      <c r="C4615" s="154">
        <v>2.4699999999999998</v>
      </c>
      <c r="D4615" s="154">
        <v>1.571</v>
      </c>
      <c r="E4615" s="154">
        <v>1.1819999999999999</v>
      </c>
      <c r="F4615" s="154" t="s">
        <v>472</v>
      </c>
      <c r="G4615" s="154">
        <v>1.0383</v>
      </c>
      <c r="H4615" s="154" t="s">
        <v>472</v>
      </c>
      <c r="I4615" s="154">
        <v>1.97217</v>
      </c>
      <c r="J4615" s="154"/>
    </row>
    <row r="4616" spans="1:10">
      <c r="A4616" s="164">
        <v>32001</v>
      </c>
      <c r="B4616" s="154">
        <v>1.7251099999999999</v>
      </c>
      <c r="C4616" s="154">
        <v>2.4740000000000002</v>
      </c>
      <c r="D4616" s="154">
        <v>1.5765</v>
      </c>
      <c r="E4616" s="154">
        <v>1.1844999999999999</v>
      </c>
      <c r="F4616" s="154" t="s">
        <v>472</v>
      </c>
      <c r="G4616" s="154">
        <v>1.0405</v>
      </c>
      <c r="H4616" s="154" t="s">
        <v>472</v>
      </c>
      <c r="I4616" s="154">
        <v>1.9749099999999999</v>
      </c>
      <c r="J4616" s="154"/>
    </row>
    <row r="4617" spans="1:10">
      <c r="A4617" s="164">
        <v>32002</v>
      </c>
      <c r="B4617" s="154">
        <v>1.72393</v>
      </c>
      <c r="C4617" s="154">
        <v>2.4809999999999999</v>
      </c>
      <c r="D4617" s="154">
        <v>1.5699999999999998</v>
      </c>
      <c r="E4617" s="154">
        <v>1.179</v>
      </c>
      <c r="F4617" s="154" t="s">
        <v>472</v>
      </c>
      <c r="G4617" s="154">
        <v>1.0366</v>
      </c>
      <c r="H4617" s="154" t="s">
        <v>472</v>
      </c>
      <c r="I4617" s="154">
        <v>1.9700199999999999</v>
      </c>
      <c r="J4617" s="154"/>
    </row>
    <row r="4618" spans="1:10">
      <c r="A4618" s="164">
        <v>32003</v>
      </c>
      <c r="B4618" s="154">
        <v>1.72366</v>
      </c>
      <c r="C4618" s="154">
        <v>2.4779999999999998</v>
      </c>
      <c r="D4618" s="154">
        <v>1.5735000000000001</v>
      </c>
      <c r="E4618" s="154">
        <v>1.1819999999999999</v>
      </c>
      <c r="F4618" s="154" t="s">
        <v>472</v>
      </c>
      <c r="G4618" s="154">
        <v>1.0327999999999999</v>
      </c>
      <c r="H4618" s="154" t="s">
        <v>472</v>
      </c>
      <c r="I4618" s="154">
        <v>1.9708999999999999</v>
      </c>
      <c r="J4618" s="154"/>
    </row>
    <row r="4619" spans="1:10">
      <c r="A4619" s="164">
        <v>32006</v>
      </c>
      <c r="B4619" s="154">
        <v>1.7217199999999999</v>
      </c>
      <c r="C4619" s="154">
        <v>2.472</v>
      </c>
      <c r="D4619" s="154">
        <v>1.556</v>
      </c>
      <c r="E4619" s="154">
        <v>1.1695</v>
      </c>
      <c r="F4619" s="154" t="s">
        <v>472</v>
      </c>
      <c r="G4619" s="154">
        <v>1.0365</v>
      </c>
      <c r="H4619" s="154" t="s">
        <v>472</v>
      </c>
      <c r="I4619" s="154">
        <v>1.9616199999999999</v>
      </c>
      <c r="J4619" s="154"/>
    </row>
    <row r="4620" spans="1:10">
      <c r="A4620" s="164">
        <v>32007</v>
      </c>
      <c r="B4620" s="154">
        <v>1.71858</v>
      </c>
      <c r="C4620" s="154">
        <v>2.46</v>
      </c>
      <c r="D4620" s="154">
        <v>1.5387</v>
      </c>
      <c r="E4620" s="154">
        <v>1.1565000000000001</v>
      </c>
      <c r="F4620" s="154" t="s">
        <v>472</v>
      </c>
      <c r="G4620" s="154">
        <v>1.0392999999999999</v>
      </c>
      <c r="H4620" s="154" t="s">
        <v>472</v>
      </c>
      <c r="I4620" s="154">
        <v>1.95356</v>
      </c>
      <c r="J4620" s="154"/>
    </row>
    <row r="4621" spans="1:10">
      <c r="A4621" s="164">
        <v>32008</v>
      </c>
      <c r="B4621" s="154">
        <v>1.7183999999999999</v>
      </c>
      <c r="C4621" s="154">
        <v>2.4569999999999999</v>
      </c>
      <c r="D4621" s="154">
        <v>1.5274999999999999</v>
      </c>
      <c r="E4621" s="154">
        <v>1.1465000000000001</v>
      </c>
      <c r="F4621" s="154" t="s">
        <v>472</v>
      </c>
      <c r="G4621" s="154">
        <v>1.0472999999999999</v>
      </c>
      <c r="H4621" s="154" t="s">
        <v>472</v>
      </c>
      <c r="I4621" s="154">
        <v>1.9511099999999999</v>
      </c>
      <c r="J4621" s="154"/>
    </row>
    <row r="4622" spans="1:10">
      <c r="A4622" s="164">
        <v>32009</v>
      </c>
      <c r="B4622" s="154">
        <v>1.7176</v>
      </c>
      <c r="C4622" s="154">
        <v>2.4584999999999999</v>
      </c>
      <c r="D4622" s="154">
        <v>1.52</v>
      </c>
      <c r="E4622" s="154">
        <v>1.1465000000000001</v>
      </c>
      <c r="F4622" s="154" t="s">
        <v>472</v>
      </c>
      <c r="G4622" s="154">
        <v>1.0548</v>
      </c>
      <c r="H4622" s="154" t="s">
        <v>472</v>
      </c>
      <c r="I4622" s="154">
        <v>1.9485700000000001</v>
      </c>
      <c r="J4622" s="154"/>
    </row>
    <row r="4623" spans="1:10">
      <c r="A4623" s="164">
        <v>32010</v>
      </c>
      <c r="B4623" s="154">
        <v>1.71539</v>
      </c>
      <c r="C4623" s="154">
        <v>2.4485000000000001</v>
      </c>
      <c r="D4623" s="154">
        <v>1.5125</v>
      </c>
      <c r="E4623" s="154">
        <v>1.1400000000000001</v>
      </c>
      <c r="F4623" s="154" t="s">
        <v>472</v>
      </c>
      <c r="G4623" s="154">
        <v>1.0547</v>
      </c>
      <c r="H4623" s="154" t="s">
        <v>472</v>
      </c>
      <c r="I4623" s="154">
        <v>1.9436499999999999</v>
      </c>
      <c r="J4623" s="154"/>
    </row>
    <row r="4624" spans="1:10">
      <c r="A4624" s="164">
        <v>32013</v>
      </c>
      <c r="B4624" s="154">
        <v>1.7112699999999998</v>
      </c>
      <c r="C4624" s="154">
        <v>2.4489999999999998</v>
      </c>
      <c r="D4624" s="154">
        <v>1.5034999999999998</v>
      </c>
      <c r="E4624" s="154">
        <v>1.135</v>
      </c>
      <c r="F4624" s="154" t="s">
        <v>472</v>
      </c>
      <c r="G4624" s="154">
        <v>1.0528</v>
      </c>
      <c r="H4624" s="154" t="s">
        <v>472</v>
      </c>
      <c r="I4624" s="154">
        <v>1.9391500000000002</v>
      </c>
      <c r="J4624" s="154"/>
    </row>
    <row r="4625" spans="1:10">
      <c r="A4625" s="164">
        <v>32014</v>
      </c>
      <c r="B4625" s="154">
        <v>1.7063999999999999</v>
      </c>
      <c r="C4625" s="154">
        <v>2.4375</v>
      </c>
      <c r="D4625" s="154">
        <v>1.5030000000000001</v>
      </c>
      <c r="E4625" s="154">
        <v>1.1395</v>
      </c>
      <c r="F4625" s="154" t="s">
        <v>472</v>
      </c>
      <c r="G4625" s="154">
        <v>1.0514000000000001</v>
      </c>
      <c r="H4625" s="154" t="s">
        <v>472</v>
      </c>
      <c r="I4625" s="154">
        <v>1.9337499999999999</v>
      </c>
      <c r="J4625" s="154"/>
    </row>
    <row r="4626" spans="1:10">
      <c r="A4626" s="164">
        <v>32015</v>
      </c>
      <c r="B4626" s="154">
        <v>1.7070099999999999</v>
      </c>
      <c r="C4626" s="154">
        <v>2.4340000000000002</v>
      </c>
      <c r="D4626" s="154">
        <v>1.5044999999999999</v>
      </c>
      <c r="E4626" s="154">
        <v>1.139</v>
      </c>
      <c r="F4626" s="154" t="s">
        <v>472</v>
      </c>
      <c r="G4626" s="154">
        <v>1.0528</v>
      </c>
      <c r="H4626" s="154" t="s">
        <v>472</v>
      </c>
      <c r="I4626" s="154">
        <v>1.9337499999999999</v>
      </c>
      <c r="J4626" s="154"/>
    </row>
    <row r="4627" spans="1:10">
      <c r="A4627" s="164">
        <v>32016</v>
      </c>
      <c r="B4627" s="154">
        <v>1.7079</v>
      </c>
      <c r="C4627" s="154">
        <v>2.4295</v>
      </c>
      <c r="D4627" s="154">
        <v>1.4995000000000001</v>
      </c>
      <c r="E4627" s="154">
        <v>1.1360000000000001</v>
      </c>
      <c r="F4627" s="154" t="s">
        <v>472</v>
      </c>
      <c r="G4627" s="154">
        <v>1.0541</v>
      </c>
      <c r="H4627" s="154" t="s">
        <v>472</v>
      </c>
      <c r="I4627" s="154">
        <v>1.9333800000000001</v>
      </c>
      <c r="J4627" s="154"/>
    </row>
    <row r="4628" spans="1:10">
      <c r="A4628" s="164">
        <v>32017</v>
      </c>
      <c r="B4628" s="154">
        <v>1.70736</v>
      </c>
      <c r="C4628" s="154">
        <v>2.4300000000000002</v>
      </c>
      <c r="D4628" s="154">
        <v>1.4910000000000001</v>
      </c>
      <c r="E4628" s="154">
        <v>1.1305000000000001</v>
      </c>
      <c r="F4628" s="154" t="s">
        <v>472</v>
      </c>
      <c r="G4628" s="154">
        <v>1.0507</v>
      </c>
      <c r="H4628" s="154" t="s">
        <v>472</v>
      </c>
      <c r="I4628" s="154">
        <v>1.9334799999999999</v>
      </c>
      <c r="J4628" s="154"/>
    </row>
    <row r="4629" spans="1:10">
      <c r="A4629" s="164">
        <v>32020</v>
      </c>
      <c r="B4629" s="154">
        <v>1.70858</v>
      </c>
      <c r="C4629" s="154">
        <v>2.4359999999999999</v>
      </c>
      <c r="D4629" s="154">
        <v>1.4944999999999999</v>
      </c>
      <c r="E4629" s="154">
        <v>1.1320000000000001</v>
      </c>
      <c r="F4629" s="154" t="s">
        <v>472</v>
      </c>
      <c r="G4629" s="154">
        <v>1.0504</v>
      </c>
      <c r="H4629" s="154" t="s">
        <v>472</v>
      </c>
      <c r="I4629" s="154">
        <v>1.9358200000000001</v>
      </c>
      <c r="J4629" s="154"/>
    </row>
    <row r="4630" spans="1:10">
      <c r="A4630" s="164">
        <v>32021</v>
      </c>
      <c r="B4630" s="154">
        <v>1.7094499999999999</v>
      </c>
      <c r="C4630" s="154">
        <v>2.4394999999999998</v>
      </c>
      <c r="D4630" s="154">
        <v>1.4950000000000001</v>
      </c>
      <c r="E4630" s="154">
        <v>1.1315</v>
      </c>
      <c r="F4630" s="154" t="s">
        <v>472</v>
      </c>
      <c r="G4630" s="154">
        <v>1.0530999999999999</v>
      </c>
      <c r="H4630" s="154" t="s">
        <v>472</v>
      </c>
      <c r="I4630" s="154">
        <v>1.9313500000000001</v>
      </c>
      <c r="J4630" s="154"/>
    </row>
    <row r="4631" spans="1:10">
      <c r="A4631" s="164">
        <v>32022</v>
      </c>
      <c r="B4631" s="154">
        <v>1.71105</v>
      </c>
      <c r="C4631" s="154">
        <v>2.4510000000000001</v>
      </c>
      <c r="D4631" s="154">
        <v>1.492</v>
      </c>
      <c r="E4631" s="154">
        <v>1.1325000000000001</v>
      </c>
      <c r="F4631" s="154" t="s">
        <v>472</v>
      </c>
      <c r="G4631" s="154">
        <v>1.0566</v>
      </c>
      <c r="H4631" s="154" t="s">
        <v>472</v>
      </c>
      <c r="I4631" s="154">
        <v>1.9338199999999999</v>
      </c>
      <c r="J4631" s="154"/>
    </row>
    <row r="4632" spans="1:10">
      <c r="A4632" s="164">
        <v>32023</v>
      </c>
      <c r="B4632" s="154">
        <v>1.71383</v>
      </c>
      <c r="C4632" s="154">
        <v>2.4584999999999999</v>
      </c>
      <c r="D4632" s="154">
        <v>1.49</v>
      </c>
      <c r="E4632" s="154">
        <v>1.1320000000000001</v>
      </c>
      <c r="F4632" s="154" t="s">
        <v>472</v>
      </c>
      <c r="G4632" s="154">
        <v>1.0526</v>
      </c>
      <c r="H4632" s="154" t="s">
        <v>472</v>
      </c>
      <c r="I4632" s="154">
        <v>1.93323</v>
      </c>
      <c r="J4632" s="154"/>
    </row>
    <row r="4633" spans="1:10">
      <c r="A4633" s="164">
        <v>32024</v>
      </c>
      <c r="B4633" s="154">
        <v>1.71529</v>
      </c>
      <c r="C4633" s="154">
        <v>2.4620000000000002</v>
      </c>
      <c r="D4633" s="154">
        <v>1.486</v>
      </c>
      <c r="E4633" s="154">
        <v>1.129</v>
      </c>
      <c r="F4633" s="154" t="s">
        <v>472</v>
      </c>
      <c r="G4633" s="154">
        <v>1.0501</v>
      </c>
      <c r="H4633" s="154" t="s">
        <v>472</v>
      </c>
      <c r="I4633" s="154">
        <v>1.9313500000000001</v>
      </c>
      <c r="J4633" s="154"/>
    </row>
    <row r="4634" spans="1:10">
      <c r="A4634" s="164">
        <v>32027</v>
      </c>
      <c r="B4634" s="154">
        <v>1.7174399999999999</v>
      </c>
      <c r="C4634" s="154">
        <v>2.4615</v>
      </c>
      <c r="D4634" s="154">
        <v>1.4864999999999999</v>
      </c>
      <c r="E4634" s="154">
        <v>1.133</v>
      </c>
      <c r="F4634" s="154" t="s">
        <v>472</v>
      </c>
      <c r="G4634" s="154">
        <v>1.0486</v>
      </c>
      <c r="H4634" s="154" t="s">
        <v>472</v>
      </c>
      <c r="I4634" s="154">
        <v>1.9311799999999999</v>
      </c>
      <c r="J4634" s="154"/>
    </row>
    <row r="4635" spans="1:10">
      <c r="A4635" s="164">
        <v>32028</v>
      </c>
      <c r="B4635" s="154">
        <v>1.71732</v>
      </c>
      <c r="C4635" s="154">
        <v>2.4645000000000001</v>
      </c>
      <c r="D4635" s="154">
        <v>1.4830000000000001</v>
      </c>
      <c r="E4635" s="154">
        <v>1.1305000000000001</v>
      </c>
      <c r="F4635" s="154" t="s">
        <v>472</v>
      </c>
      <c r="G4635" s="154">
        <v>1.0458000000000001</v>
      </c>
      <c r="H4635" s="154" t="s">
        <v>472</v>
      </c>
      <c r="I4635" s="154">
        <v>1.92984</v>
      </c>
      <c r="J4635" s="154"/>
    </row>
    <row r="4636" spans="1:10">
      <c r="A4636" s="164">
        <v>32029</v>
      </c>
      <c r="B4636" s="154">
        <v>1.7143000000000002</v>
      </c>
      <c r="C4636" s="154">
        <v>2.46</v>
      </c>
      <c r="D4636" s="154">
        <v>1.482</v>
      </c>
      <c r="E4636" s="154">
        <v>1.1259999999999999</v>
      </c>
      <c r="F4636" s="154" t="s">
        <v>472</v>
      </c>
      <c r="G4636" s="154">
        <v>1.0488</v>
      </c>
      <c r="H4636" s="154" t="s">
        <v>472</v>
      </c>
      <c r="I4636" s="154">
        <v>1.9293100000000001</v>
      </c>
      <c r="J4636" s="154"/>
    </row>
    <row r="4637" spans="1:10">
      <c r="A4637" s="164">
        <v>32030</v>
      </c>
      <c r="B4637" s="154">
        <v>1.7154400000000001</v>
      </c>
      <c r="C4637" s="154">
        <v>2.456</v>
      </c>
      <c r="D4637" s="154">
        <v>1.4950000000000001</v>
      </c>
      <c r="E4637" s="154">
        <v>1.129</v>
      </c>
      <c r="F4637" s="154" t="s">
        <v>472</v>
      </c>
      <c r="G4637" s="154">
        <v>1.048</v>
      </c>
      <c r="H4637" s="154" t="s">
        <v>472</v>
      </c>
      <c r="I4637" s="154">
        <v>1.9337900000000001</v>
      </c>
      <c r="J4637" s="154"/>
    </row>
    <row r="4638" spans="1:10">
      <c r="A4638" s="164">
        <v>32031</v>
      </c>
      <c r="B4638" s="154">
        <v>1.7147000000000001</v>
      </c>
      <c r="C4638" s="154">
        <v>2.46</v>
      </c>
      <c r="D4638" s="154">
        <v>1.4929999999999999</v>
      </c>
      <c r="E4638" s="154">
        <v>1.1320000000000001</v>
      </c>
      <c r="F4638" s="154" t="s">
        <v>472</v>
      </c>
      <c r="G4638" s="154">
        <v>1.0462</v>
      </c>
      <c r="H4638" s="154" t="s">
        <v>472</v>
      </c>
      <c r="I4638" s="154">
        <v>1.9327299999999998</v>
      </c>
      <c r="J4638" s="154"/>
    </row>
    <row r="4639" spans="1:10">
      <c r="A4639" s="164">
        <v>32034</v>
      </c>
      <c r="B4639" s="154">
        <v>1.7196199999999999</v>
      </c>
      <c r="C4639" s="154">
        <v>2.4630000000000001</v>
      </c>
      <c r="D4639" s="154">
        <v>1.5009999999999999</v>
      </c>
      <c r="E4639" s="154">
        <v>1.137</v>
      </c>
      <c r="F4639" s="154" t="s">
        <v>472</v>
      </c>
      <c r="G4639" s="154">
        <v>1.0427</v>
      </c>
      <c r="H4639" s="154" t="s">
        <v>472</v>
      </c>
      <c r="I4639" s="154">
        <v>1.9401199999999998</v>
      </c>
      <c r="J4639" s="154"/>
    </row>
    <row r="4640" spans="1:10">
      <c r="A4640" s="164">
        <v>32035</v>
      </c>
      <c r="B4640" s="154">
        <v>1.7207699999999999</v>
      </c>
      <c r="C4640" s="154">
        <v>2.4710000000000001</v>
      </c>
      <c r="D4640" s="154">
        <v>1.5114999999999998</v>
      </c>
      <c r="E4640" s="154">
        <v>1.1475</v>
      </c>
      <c r="F4640" s="154" t="s">
        <v>472</v>
      </c>
      <c r="G4640" s="154">
        <v>1.0442</v>
      </c>
      <c r="H4640" s="154" t="s">
        <v>472</v>
      </c>
      <c r="I4640" s="154">
        <v>1.94255</v>
      </c>
      <c r="J4640" s="154"/>
    </row>
    <row r="4641" spans="1:10">
      <c r="A4641" s="164">
        <v>32036</v>
      </c>
      <c r="B4641" s="154">
        <v>1.72031</v>
      </c>
      <c r="C4641" s="154">
        <v>2.4710000000000001</v>
      </c>
      <c r="D4641" s="154">
        <v>1.5004999999999999</v>
      </c>
      <c r="E4641" s="154">
        <v>1.1395</v>
      </c>
      <c r="F4641" s="154" t="s">
        <v>472</v>
      </c>
      <c r="G4641" s="154">
        <v>1.0438000000000001</v>
      </c>
      <c r="H4641" s="154" t="s">
        <v>472</v>
      </c>
      <c r="I4641" s="154">
        <v>1.93859</v>
      </c>
      <c r="J4641" s="154"/>
    </row>
    <row r="4642" spans="1:10">
      <c r="A4642" s="164">
        <v>32037</v>
      </c>
      <c r="B4642" s="154">
        <v>1.7232499999999999</v>
      </c>
      <c r="C4642" s="154">
        <v>2.4775</v>
      </c>
      <c r="D4642" s="154">
        <v>1.5070000000000001</v>
      </c>
      <c r="E4642" s="154">
        <v>1.1445000000000001</v>
      </c>
      <c r="F4642" s="154" t="s">
        <v>472</v>
      </c>
      <c r="G4642" s="154">
        <v>1.0471999999999999</v>
      </c>
      <c r="H4642" s="154" t="s">
        <v>472</v>
      </c>
      <c r="I4642" s="154">
        <v>1.9442300000000001</v>
      </c>
      <c r="J4642" s="154"/>
    </row>
    <row r="4643" spans="1:10">
      <c r="A4643" s="164">
        <v>32038</v>
      </c>
      <c r="B4643" s="154">
        <v>1.7201</v>
      </c>
      <c r="C4643" s="154">
        <v>2.4779999999999998</v>
      </c>
      <c r="D4643" s="154">
        <v>1.5</v>
      </c>
      <c r="E4643" s="154">
        <v>1.1405000000000001</v>
      </c>
      <c r="F4643" s="154" t="s">
        <v>472</v>
      </c>
      <c r="G4643" s="154">
        <v>1.05</v>
      </c>
      <c r="H4643" s="154" t="s">
        <v>472</v>
      </c>
      <c r="I4643" s="154">
        <v>1.93984</v>
      </c>
      <c r="J4643" s="154"/>
    </row>
    <row r="4644" spans="1:10">
      <c r="A4644" s="164">
        <v>32041</v>
      </c>
      <c r="B4644" s="154">
        <v>1.7211799999999999</v>
      </c>
      <c r="C4644" s="154">
        <v>2.4775</v>
      </c>
      <c r="D4644" s="154">
        <v>1.4990000000000001</v>
      </c>
      <c r="E4644" s="154">
        <v>1.1395</v>
      </c>
      <c r="F4644" s="154" t="s">
        <v>472</v>
      </c>
      <c r="G4644" s="154">
        <v>1.0470999999999999</v>
      </c>
      <c r="H4644" s="154" t="s">
        <v>472</v>
      </c>
      <c r="I4644" s="154">
        <v>1.9407000000000001</v>
      </c>
      <c r="J4644" s="154"/>
    </row>
    <row r="4645" spans="1:10">
      <c r="A4645" s="164">
        <v>32042</v>
      </c>
      <c r="B4645" s="154">
        <v>1.7215</v>
      </c>
      <c r="C4645" s="154">
        <v>2.4784999999999999</v>
      </c>
      <c r="D4645" s="154">
        <v>1.5055000000000001</v>
      </c>
      <c r="E4645" s="154">
        <v>1.1425000000000001</v>
      </c>
      <c r="F4645" s="154" t="s">
        <v>472</v>
      </c>
      <c r="G4645" s="154">
        <v>1.0465</v>
      </c>
      <c r="H4645" s="154" t="s">
        <v>472</v>
      </c>
      <c r="I4645" s="154">
        <v>1.94146</v>
      </c>
      <c r="J4645" s="154"/>
    </row>
    <row r="4646" spans="1:10">
      <c r="A4646" s="164">
        <v>32043</v>
      </c>
      <c r="B4646" s="154">
        <v>1.72238</v>
      </c>
      <c r="C4646" s="154">
        <v>2.4750000000000001</v>
      </c>
      <c r="D4646" s="154">
        <v>1.512</v>
      </c>
      <c r="E4646" s="154">
        <v>1.147</v>
      </c>
      <c r="F4646" s="154" t="s">
        <v>472</v>
      </c>
      <c r="G4646" s="154">
        <v>1.0474000000000001</v>
      </c>
      <c r="H4646" s="154" t="s">
        <v>472</v>
      </c>
      <c r="I4646" s="154">
        <v>1.9471099999999999</v>
      </c>
      <c r="J4646" s="154"/>
    </row>
    <row r="4647" spans="1:10">
      <c r="A4647" s="164">
        <v>32044</v>
      </c>
      <c r="B4647" s="154">
        <v>1.7210700000000001</v>
      </c>
      <c r="C4647" s="154">
        <v>2.4794999999999998</v>
      </c>
      <c r="D4647" s="154">
        <v>1.5065</v>
      </c>
      <c r="E4647" s="154">
        <v>1.141</v>
      </c>
      <c r="F4647" s="154" t="s">
        <v>472</v>
      </c>
      <c r="G4647" s="154">
        <v>1.0501</v>
      </c>
      <c r="H4647" s="154" t="s">
        <v>472</v>
      </c>
      <c r="I4647" s="154">
        <v>1.9456899999999999</v>
      </c>
      <c r="J4647" s="154"/>
    </row>
    <row r="4648" spans="1:10">
      <c r="A4648" s="164">
        <v>32045</v>
      </c>
      <c r="B4648" s="154">
        <v>1.72228</v>
      </c>
      <c r="C4648" s="154">
        <v>2.4725000000000001</v>
      </c>
      <c r="D4648" s="154">
        <v>1.51</v>
      </c>
      <c r="E4648" s="154">
        <v>1.1479999999999999</v>
      </c>
      <c r="F4648" s="154" t="s">
        <v>472</v>
      </c>
      <c r="G4648" s="154">
        <v>1.05</v>
      </c>
      <c r="H4648" s="154" t="s">
        <v>472</v>
      </c>
      <c r="I4648" s="154">
        <v>1.94486</v>
      </c>
      <c r="J4648" s="154"/>
    </row>
    <row r="4649" spans="1:10">
      <c r="A4649" s="164">
        <v>32048</v>
      </c>
      <c r="B4649" s="154">
        <v>1.7239100000000001</v>
      </c>
      <c r="C4649" s="154">
        <v>2.4824999999999999</v>
      </c>
      <c r="D4649" s="154">
        <v>1.5135000000000001</v>
      </c>
      <c r="E4649" s="154">
        <v>1.1525000000000001</v>
      </c>
      <c r="F4649" s="154" t="s">
        <v>472</v>
      </c>
      <c r="G4649" s="154">
        <v>1.0495000000000001</v>
      </c>
      <c r="H4649" s="154" t="s">
        <v>472</v>
      </c>
      <c r="I4649" s="154">
        <v>1.94875</v>
      </c>
      <c r="J4649" s="154"/>
    </row>
    <row r="4650" spans="1:10">
      <c r="A4650" s="164">
        <v>32049</v>
      </c>
      <c r="B4650" s="154">
        <v>1.7261</v>
      </c>
      <c r="C4650" s="154">
        <v>2.4849999999999999</v>
      </c>
      <c r="D4650" s="154">
        <v>1.5270000000000001</v>
      </c>
      <c r="E4650" s="154">
        <v>1.1659999999999999</v>
      </c>
      <c r="F4650" s="154" t="s">
        <v>472</v>
      </c>
      <c r="G4650" s="154">
        <v>1.0462</v>
      </c>
      <c r="H4650" s="154" t="s">
        <v>472</v>
      </c>
      <c r="I4650" s="154">
        <v>1.9571100000000001</v>
      </c>
      <c r="J4650" s="154"/>
    </row>
    <row r="4651" spans="1:10">
      <c r="A4651" s="164">
        <v>32050</v>
      </c>
      <c r="B4651" s="154">
        <v>1.7278</v>
      </c>
      <c r="C4651" s="154">
        <v>2.488</v>
      </c>
      <c r="D4651" s="154">
        <v>1.5270000000000001</v>
      </c>
      <c r="E4651" s="154">
        <v>1.163</v>
      </c>
      <c r="F4651" s="154" t="s">
        <v>472</v>
      </c>
      <c r="G4651" s="154">
        <v>1.0455000000000001</v>
      </c>
      <c r="H4651" s="154" t="s">
        <v>472</v>
      </c>
      <c r="I4651" s="154">
        <v>1.9565700000000001</v>
      </c>
      <c r="J4651" s="154"/>
    </row>
    <row r="4652" spans="1:10">
      <c r="A4652" s="164">
        <v>32051</v>
      </c>
      <c r="B4652" s="154">
        <v>1.73159</v>
      </c>
      <c r="C4652" s="154">
        <v>2.4895</v>
      </c>
      <c r="D4652" s="154">
        <v>1.5329999999999999</v>
      </c>
      <c r="E4652" s="154">
        <v>1.1719999999999999</v>
      </c>
      <c r="F4652" s="154" t="s">
        <v>472</v>
      </c>
      <c r="G4652" s="154">
        <v>1.0464</v>
      </c>
      <c r="H4652" s="154" t="s">
        <v>472</v>
      </c>
      <c r="I4652" s="154">
        <v>1.9611399999999999</v>
      </c>
      <c r="J4652" s="154"/>
    </row>
    <row r="4653" spans="1:10">
      <c r="A4653" s="164">
        <v>32052</v>
      </c>
      <c r="B4653" s="154">
        <v>1.73166</v>
      </c>
      <c r="C4653" s="154">
        <v>2.4870000000000001</v>
      </c>
      <c r="D4653" s="154">
        <v>1.5329999999999999</v>
      </c>
      <c r="E4653" s="154">
        <v>1.171</v>
      </c>
      <c r="F4653" s="154" t="s">
        <v>472</v>
      </c>
      <c r="G4653" s="154">
        <v>1.0474000000000001</v>
      </c>
      <c r="H4653" s="154" t="s">
        <v>472</v>
      </c>
      <c r="I4653" s="154">
        <v>1.9597199999999999</v>
      </c>
      <c r="J4653" s="154"/>
    </row>
    <row r="4654" spans="1:10">
      <c r="A4654" s="164">
        <v>32055</v>
      </c>
      <c r="B4654" s="154">
        <v>1.7318099999999998</v>
      </c>
      <c r="C4654" s="154">
        <v>2.4944999999999999</v>
      </c>
      <c r="D4654" s="154">
        <v>1.5385</v>
      </c>
      <c r="E4654" s="154">
        <v>1.177</v>
      </c>
      <c r="F4654" s="154" t="s">
        <v>472</v>
      </c>
      <c r="G4654" s="154">
        <v>1.0458000000000001</v>
      </c>
      <c r="H4654" s="154" t="s">
        <v>472</v>
      </c>
      <c r="I4654" s="154">
        <v>1.9626000000000001</v>
      </c>
      <c r="J4654" s="154"/>
    </row>
    <row r="4655" spans="1:10">
      <c r="A4655" s="164">
        <v>32056</v>
      </c>
      <c r="B4655" s="154">
        <v>1.7313499999999999</v>
      </c>
      <c r="C4655" s="154">
        <v>2.4935</v>
      </c>
      <c r="D4655" s="154">
        <v>1.5295000000000001</v>
      </c>
      <c r="E4655" s="154">
        <v>1.1695</v>
      </c>
      <c r="F4655" s="154" t="s">
        <v>472</v>
      </c>
      <c r="G4655" s="154">
        <v>1.0429999999999999</v>
      </c>
      <c r="H4655" s="154" t="s">
        <v>472</v>
      </c>
      <c r="I4655" s="154">
        <v>1.95665</v>
      </c>
      <c r="J4655" s="154"/>
    </row>
    <row r="4656" spans="1:10">
      <c r="A4656" s="164">
        <v>32057</v>
      </c>
      <c r="B4656" s="154">
        <v>1.73411</v>
      </c>
      <c r="C4656" s="154">
        <v>2.4984999999999999</v>
      </c>
      <c r="D4656" s="154">
        <v>1.5230000000000001</v>
      </c>
      <c r="E4656" s="154">
        <v>1.1645000000000001</v>
      </c>
      <c r="F4656" s="154" t="s">
        <v>472</v>
      </c>
      <c r="G4656" s="154">
        <v>1.0456000000000001</v>
      </c>
      <c r="H4656" s="154" t="s">
        <v>472</v>
      </c>
      <c r="I4656" s="154">
        <v>1.9573800000000001</v>
      </c>
      <c r="J4656" s="154"/>
    </row>
    <row r="4657" spans="1:10">
      <c r="A4657" s="164">
        <v>32058</v>
      </c>
      <c r="B4657" s="154">
        <v>1.7343500000000001</v>
      </c>
      <c r="C4657" s="154">
        <v>2.4994999999999998</v>
      </c>
      <c r="D4657" s="154">
        <v>1.522</v>
      </c>
      <c r="E4657" s="154">
        <v>1.1645000000000001</v>
      </c>
      <c r="F4657" s="154" t="s">
        <v>472</v>
      </c>
      <c r="G4657" s="154">
        <v>1.0482</v>
      </c>
      <c r="H4657" s="154" t="s">
        <v>472</v>
      </c>
      <c r="I4657" s="154">
        <v>1.95546</v>
      </c>
      <c r="J4657" s="154"/>
    </row>
    <row r="4658" spans="1:10">
      <c r="A4658" s="164">
        <v>32059</v>
      </c>
      <c r="B4658" s="154">
        <v>1.72698</v>
      </c>
      <c r="C4658" s="154">
        <v>2.4904999999999999</v>
      </c>
      <c r="D4658" s="154">
        <v>1.5118</v>
      </c>
      <c r="E4658" s="154">
        <v>1.157</v>
      </c>
      <c r="F4658" s="154" t="s">
        <v>472</v>
      </c>
      <c r="G4658" s="154">
        <v>1.048</v>
      </c>
      <c r="H4658" s="154" t="s">
        <v>472</v>
      </c>
      <c r="I4658" s="154">
        <v>1.9454799999999999</v>
      </c>
      <c r="J4658" s="154"/>
    </row>
    <row r="4659" spans="1:10">
      <c r="A4659" s="164">
        <v>32062</v>
      </c>
      <c r="B4659" s="154">
        <v>1.7225600000000001</v>
      </c>
      <c r="C4659" s="154">
        <v>2.4845000000000002</v>
      </c>
      <c r="D4659" s="154">
        <v>1.5044999999999999</v>
      </c>
      <c r="E4659" s="154">
        <v>1.151</v>
      </c>
      <c r="F4659" s="154" t="s">
        <v>472</v>
      </c>
      <c r="G4659" s="154">
        <v>1.0466</v>
      </c>
      <c r="H4659" s="154" t="s">
        <v>472</v>
      </c>
      <c r="I4659" s="154">
        <v>1.9422199999999998</v>
      </c>
      <c r="J4659" s="154"/>
    </row>
    <row r="4660" spans="1:10">
      <c r="A4660" s="164">
        <v>32063</v>
      </c>
      <c r="B4660" s="154">
        <v>1.72211</v>
      </c>
      <c r="C4660" s="154">
        <v>2.4830000000000001</v>
      </c>
      <c r="D4660" s="154">
        <v>1.5095000000000001</v>
      </c>
      <c r="E4660" s="154">
        <v>1.1559999999999999</v>
      </c>
      <c r="F4660" s="154" t="s">
        <v>472</v>
      </c>
      <c r="G4660" s="154">
        <v>1.0488999999999999</v>
      </c>
      <c r="H4660" s="154" t="s">
        <v>472</v>
      </c>
      <c r="I4660" s="154">
        <v>1.9444599999999999</v>
      </c>
      <c r="J4660" s="154"/>
    </row>
    <row r="4661" spans="1:10">
      <c r="A4661" s="164">
        <v>32064</v>
      </c>
      <c r="B4661" s="154">
        <v>1.72262</v>
      </c>
      <c r="C4661" s="154">
        <v>2.4859999999999998</v>
      </c>
      <c r="D4661" s="154">
        <v>1.512</v>
      </c>
      <c r="E4661" s="154">
        <v>1.1579999999999999</v>
      </c>
      <c r="F4661" s="154" t="s">
        <v>472</v>
      </c>
      <c r="G4661" s="154">
        <v>1.0496000000000001</v>
      </c>
      <c r="H4661" s="154" t="s">
        <v>472</v>
      </c>
      <c r="I4661" s="154">
        <v>1.9499</v>
      </c>
      <c r="J4661" s="154"/>
    </row>
    <row r="4662" spans="1:10">
      <c r="A4662" s="164">
        <v>32065</v>
      </c>
      <c r="B4662" s="154">
        <v>1.7176499999999999</v>
      </c>
      <c r="C4662" s="154">
        <v>2.4794999999999998</v>
      </c>
      <c r="D4662" s="154">
        <v>1.492</v>
      </c>
      <c r="E4662" s="154">
        <v>1.1445000000000001</v>
      </c>
      <c r="F4662" s="154" t="s">
        <v>472</v>
      </c>
      <c r="G4662" s="154">
        <v>1.0499000000000001</v>
      </c>
      <c r="H4662" s="154" t="s">
        <v>472</v>
      </c>
      <c r="I4662" s="154">
        <v>1.93659</v>
      </c>
      <c r="J4662" s="154"/>
    </row>
    <row r="4663" spans="1:10">
      <c r="A4663" s="164">
        <v>32066</v>
      </c>
      <c r="B4663" s="154">
        <v>1.7201300000000002</v>
      </c>
      <c r="C4663" s="154">
        <v>2.48</v>
      </c>
      <c r="D4663" s="154">
        <v>1.4910000000000001</v>
      </c>
      <c r="E4663" s="154">
        <v>1.1475</v>
      </c>
      <c r="F4663" s="154" t="s">
        <v>472</v>
      </c>
      <c r="G4663" s="154">
        <v>1.0459000000000001</v>
      </c>
      <c r="H4663" s="154" t="s">
        <v>472</v>
      </c>
      <c r="I4663" s="154">
        <v>1.9374400000000001</v>
      </c>
      <c r="J4663" s="154"/>
    </row>
    <row r="4664" spans="1:10">
      <c r="A4664" s="164">
        <v>32069</v>
      </c>
      <c r="B4664" s="154">
        <v>1.7174700000000001</v>
      </c>
      <c r="C4664" s="154">
        <v>2.4765000000000001</v>
      </c>
      <c r="D4664" s="154">
        <v>1.4712000000000001</v>
      </c>
      <c r="E4664" s="154">
        <v>1.1339999999999999</v>
      </c>
      <c r="F4664" s="154" t="s">
        <v>472</v>
      </c>
      <c r="G4664" s="154">
        <v>1.0404</v>
      </c>
      <c r="H4664" s="154" t="s">
        <v>472</v>
      </c>
      <c r="I4664" s="154">
        <v>1.9237500000000001</v>
      </c>
      <c r="J4664" s="154"/>
    </row>
    <row r="4665" spans="1:10">
      <c r="A4665" s="164">
        <v>32070</v>
      </c>
      <c r="B4665" s="154">
        <v>1.7242600000000001</v>
      </c>
      <c r="C4665" s="154">
        <v>2.4849999999999999</v>
      </c>
      <c r="D4665" s="154">
        <v>1.4882</v>
      </c>
      <c r="E4665" s="154">
        <v>1.1405000000000001</v>
      </c>
      <c r="F4665" s="154" t="s">
        <v>472</v>
      </c>
      <c r="G4665" s="154">
        <v>1.0431999999999999</v>
      </c>
      <c r="H4665" s="154" t="s">
        <v>472</v>
      </c>
      <c r="I4665" s="154">
        <v>1.93296</v>
      </c>
      <c r="J4665" s="154"/>
    </row>
    <row r="4666" spans="1:10">
      <c r="A4666" s="164">
        <v>32071</v>
      </c>
      <c r="B4666" s="154">
        <v>1.72397</v>
      </c>
      <c r="C4666" s="154">
        <v>2.4769999999999999</v>
      </c>
      <c r="D4666" s="154">
        <v>1.5</v>
      </c>
      <c r="E4666" s="154">
        <v>1.141</v>
      </c>
      <c r="F4666" s="154" t="s">
        <v>472</v>
      </c>
      <c r="G4666" s="154">
        <v>1.0430999999999999</v>
      </c>
      <c r="H4666" s="154" t="s">
        <v>472</v>
      </c>
      <c r="I4666" s="154">
        <v>1.93906</v>
      </c>
      <c r="J4666" s="154"/>
    </row>
    <row r="4667" spans="1:10">
      <c r="A4667" s="164">
        <v>32072</v>
      </c>
      <c r="B4667" s="154">
        <v>1.72105</v>
      </c>
      <c r="C4667" s="154">
        <v>2.4855</v>
      </c>
      <c r="D4667" s="154">
        <v>1.5065</v>
      </c>
      <c r="E4667" s="154">
        <v>1.1479999999999999</v>
      </c>
      <c r="F4667" s="154" t="s">
        <v>472</v>
      </c>
      <c r="G4667" s="154">
        <v>1.044</v>
      </c>
      <c r="H4667" s="154" t="s">
        <v>472</v>
      </c>
      <c r="I4667" s="154">
        <v>1.94434</v>
      </c>
      <c r="J4667" s="154"/>
    </row>
    <row r="4668" spans="1:10">
      <c r="A4668" s="164">
        <v>32073</v>
      </c>
      <c r="B4668" s="154">
        <v>1.7170000000000001</v>
      </c>
      <c r="C4668" s="154">
        <v>2.4779999999999998</v>
      </c>
      <c r="D4668" s="154">
        <v>1.4984999999999999</v>
      </c>
      <c r="E4668" s="154">
        <v>1.1400000000000001</v>
      </c>
      <c r="F4668" s="154" t="s">
        <v>472</v>
      </c>
      <c r="G4668" s="154">
        <v>1.0389999999999999</v>
      </c>
      <c r="H4668" s="154" t="s">
        <v>472</v>
      </c>
      <c r="I4668" s="154">
        <v>1.9358200000000001</v>
      </c>
      <c r="J4668" s="154"/>
    </row>
    <row r="4669" spans="1:10">
      <c r="A4669" s="164">
        <v>32076</v>
      </c>
      <c r="B4669" s="154">
        <v>1.71126</v>
      </c>
      <c r="C4669" s="154">
        <v>2.4735</v>
      </c>
      <c r="D4669" s="154">
        <v>1.4679</v>
      </c>
      <c r="E4669" s="154">
        <v>1.1165</v>
      </c>
      <c r="F4669" s="154" t="s">
        <v>472</v>
      </c>
      <c r="G4669" s="154">
        <v>1.0354000000000001</v>
      </c>
      <c r="H4669" s="154" t="s">
        <v>472</v>
      </c>
      <c r="I4669" s="154">
        <v>1.9133200000000001</v>
      </c>
      <c r="J4669" s="154"/>
    </row>
    <row r="4670" spans="1:10">
      <c r="A4670" s="164">
        <v>32077</v>
      </c>
      <c r="B4670" s="154">
        <v>1.71113</v>
      </c>
      <c r="C4670" s="154">
        <v>2.468</v>
      </c>
      <c r="D4670" s="154">
        <v>1.4635</v>
      </c>
      <c r="E4670" s="154">
        <v>1.1100000000000001</v>
      </c>
      <c r="F4670" s="154" t="s">
        <v>472</v>
      </c>
      <c r="G4670" s="154">
        <v>1.0302</v>
      </c>
      <c r="H4670" s="154" t="s">
        <v>472</v>
      </c>
      <c r="I4670" s="154">
        <v>1.91289</v>
      </c>
      <c r="J4670" s="154"/>
    </row>
    <row r="4671" spans="1:10">
      <c r="A4671" s="164">
        <v>32078</v>
      </c>
      <c r="B4671" s="154">
        <v>1.7082999999999999</v>
      </c>
      <c r="C4671" s="154">
        <v>2.4675000000000002</v>
      </c>
      <c r="D4671" s="154">
        <v>1.4485000000000001</v>
      </c>
      <c r="E4671" s="154">
        <v>1.0985</v>
      </c>
      <c r="F4671" s="154" t="s">
        <v>472</v>
      </c>
      <c r="G4671" s="154">
        <v>1.0327</v>
      </c>
      <c r="H4671" s="154" t="s">
        <v>472</v>
      </c>
      <c r="I4671" s="154">
        <v>1.8997299999999999</v>
      </c>
      <c r="J4671" s="154"/>
    </row>
    <row r="4672" spans="1:10">
      <c r="A4672" s="164">
        <v>32079</v>
      </c>
      <c r="B4672" s="154">
        <v>1.71255</v>
      </c>
      <c r="C4672" s="154">
        <v>2.4670000000000001</v>
      </c>
      <c r="D4672" s="154">
        <v>1.4319999999999999</v>
      </c>
      <c r="E4672" s="154">
        <v>1.0885</v>
      </c>
      <c r="F4672" s="154" t="s">
        <v>472</v>
      </c>
      <c r="G4672" s="154">
        <v>1.0376000000000001</v>
      </c>
      <c r="H4672" s="154" t="s">
        <v>472</v>
      </c>
      <c r="I4672" s="154">
        <v>1.9061300000000001</v>
      </c>
      <c r="J4672" s="154"/>
    </row>
    <row r="4673" spans="1:10">
      <c r="A4673" s="164">
        <v>32080</v>
      </c>
      <c r="B4673" s="154">
        <v>1.7067999999999999</v>
      </c>
      <c r="C4673" s="154">
        <v>2.4670000000000001</v>
      </c>
      <c r="D4673" s="154">
        <v>1.4384999999999999</v>
      </c>
      <c r="E4673" s="154">
        <v>1.091</v>
      </c>
      <c r="F4673" s="154" t="s">
        <v>472</v>
      </c>
      <c r="G4673" s="154">
        <v>1.0356000000000001</v>
      </c>
      <c r="H4673" s="154" t="s">
        <v>472</v>
      </c>
      <c r="I4673" s="154">
        <v>1.90171</v>
      </c>
      <c r="J4673" s="154"/>
    </row>
    <row r="4674" spans="1:10">
      <c r="A4674" s="164">
        <v>32083</v>
      </c>
      <c r="B4674" s="154">
        <v>1.70539</v>
      </c>
      <c r="C4674" s="154">
        <v>2.4569999999999999</v>
      </c>
      <c r="D4674" s="154">
        <v>1.4197</v>
      </c>
      <c r="E4674" s="154">
        <v>1.0780000000000001</v>
      </c>
      <c r="F4674" s="154" t="s">
        <v>472</v>
      </c>
      <c r="G4674" s="154">
        <v>1.0304</v>
      </c>
      <c r="H4674" s="154" t="s">
        <v>472</v>
      </c>
      <c r="I4674" s="154">
        <v>1.8913500000000001</v>
      </c>
      <c r="J4674" s="154"/>
    </row>
    <row r="4675" spans="1:10">
      <c r="A4675" s="164">
        <v>32084</v>
      </c>
      <c r="B4675" s="154">
        <v>1.7003200000000001</v>
      </c>
      <c r="C4675" s="154">
        <v>2.4584999999999999</v>
      </c>
      <c r="D4675" s="154">
        <v>1.4115</v>
      </c>
      <c r="E4675" s="154">
        <v>1.0720000000000001</v>
      </c>
      <c r="F4675" s="154" t="s">
        <v>472</v>
      </c>
      <c r="G4675" s="154">
        <v>1.0346</v>
      </c>
      <c r="H4675" s="154" t="s">
        <v>472</v>
      </c>
      <c r="I4675" s="154">
        <v>1.8820000000000001</v>
      </c>
      <c r="J4675" s="154"/>
    </row>
    <row r="4676" spans="1:10">
      <c r="A4676" s="164">
        <v>32085</v>
      </c>
      <c r="B4676" s="154">
        <v>1.6996099999999998</v>
      </c>
      <c r="C4676" s="154">
        <v>2.4605000000000001</v>
      </c>
      <c r="D4676" s="154">
        <v>1.4067000000000001</v>
      </c>
      <c r="E4676" s="154">
        <v>1.0620000000000001</v>
      </c>
      <c r="F4676" s="154" t="s">
        <v>472</v>
      </c>
      <c r="G4676" s="154">
        <v>1.0285</v>
      </c>
      <c r="H4676" s="154" t="s">
        <v>472</v>
      </c>
      <c r="I4676" s="154">
        <v>1.8834599999999999</v>
      </c>
      <c r="J4676" s="154"/>
    </row>
    <row r="4677" spans="1:10">
      <c r="A4677" s="164">
        <v>32086</v>
      </c>
      <c r="B4677" s="154">
        <v>1.6959499999999998</v>
      </c>
      <c r="C4677" s="154">
        <v>2.4569999999999999</v>
      </c>
      <c r="D4677" s="154">
        <v>1.3921000000000001</v>
      </c>
      <c r="E4677" s="154">
        <v>1.0575000000000001</v>
      </c>
      <c r="F4677" s="154" t="s">
        <v>472</v>
      </c>
      <c r="G4677" s="154">
        <v>1.0263</v>
      </c>
      <c r="H4677" s="154" t="s">
        <v>472</v>
      </c>
      <c r="I4677" s="154">
        <v>1.87297</v>
      </c>
      <c r="J4677" s="154"/>
    </row>
    <row r="4678" spans="1:10">
      <c r="A4678" s="164">
        <v>32087</v>
      </c>
      <c r="B4678" s="154">
        <v>1.69577</v>
      </c>
      <c r="C4678" s="154">
        <v>2.4529999999999998</v>
      </c>
      <c r="D4678" s="154">
        <v>1.3759999999999999</v>
      </c>
      <c r="E4678" s="154">
        <v>1.0445</v>
      </c>
      <c r="F4678" s="154" t="s">
        <v>472</v>
      </c>
      <c r="G4678" s="154">
        <v>1.0185</v>
      </c>
      <c r="H4678" s="154" t="s">
        <v>472</v>
      </c>
      <c r="I4678" s="154">
        <v>1.86592</v>
      </c>
      <c r="J4678" s="154"/>
    </row>
    <row r="4679" spans="1:10">
      <c r="A4679" s="164">
        <v>32090</v>
      </c>
      <c r="B4679" s="154">
        <v>1.69851</v>
      </c>
      <c r="C4679" s="154">
        <v>2.452</v>
      </c>
      <c r="D4679" s="154">
        <v>1.3765000000000001</v>
      </c>
      <c r="E4679" s="154">
        <v>1.044</v>
      </c>
      <c r="F4679" s="154" t="s">
        <v>472</v>
      </c>
      <c r="G4679" s="154">
        <v>1.0196000000000001</v>
      </c>
      <c r="H4679" s="154" t="s">
        <v>472</v>
      </c>
      <c r="I4679" s="154">
        <v>1.8641799999999999</v>
      </c>
      <c r="J4679" s="154"/>
    </row>
    <row r="4680" spans="1:10">
      <c r="A4680" s="164">
        <v>32091</v>
      </c>
      <c r="B4680" s="154">
        <v>1.6898300000000002</v>
      </c>
      <c r="C4680" s="154">
        <v>2.4460000000000002</v>
      </c>
      <c r="D4680" s="154">
        <v>1.3655999999999999</v>
      </c>
      <c r="E4680" s="154">
        <v>1.0355000000000001</v>
      </c>
      <c r="F4680" s="154" t="s">
        <v>472</v>
      </c>
      <c r="G4680" s="154">
        <v>1.0221</v>
      </c>
      <c r="H4680" s="154" t="s">
        <v>472</v>
      </c>
      <c r="I4680" s="154">
        <v>1.85202</v>
      </c>
      <c r="J4680" s="154"/>
    </row>
    <row r="4681" spans="1:10">
      <c r="A4681" s="164">
        <v>32092</v>
      </c>
      <c r="B4681" s="154">
        <v>1.68929</v>
      </c>
      <c r="C4681" s="154">
        <v>2.4359999999999999</v>
      </c>
      <c r="D4681" s="154">
        <v>1.363</v>
      </c>
      <c r="E4681" s="154">
        <v>1.0335000000000001</v>
      </c>
      <c r="F4681" s="154" t="s">
        <v>472</v>
      </c>
      <c r="G4681" s="154">
        <v>1.0145</v>
      </c>
      <c r="H4681" s="154" t="s">
        <v>472</v>
      </c>
      <c r="I4681" s="154">
        <v>1.8512999999999999</v>
      </c>
      <c r="J4681" s="154"/>
    </row>
    <row r="4682" spans="1:10">
      <c r="A4682" s="164">
        <v>32093</v>
      </c>
      <c r="B4682" s="154">
        <v>1.69272</v>
      </c>
      <c r="C4682" s="154">
        <v>2.4460000000000002</v>
      </c>
      <c r="D4682" s="154">
        <v>1.381</v>
      </c>
      <c r="E4682" s="154">
        <v>1.0469999999999999</v>
      </c>
      <c r="F4682" s="154" t="s">
        <v>472</v>
      </c>
      <c r="G4682" s="154">
        <v>1.0204</v>
      </c>
      <c r="H4682" s="154" t="s">
        <v>472</v>
      </c>
      <c r="I4682" s="154">
        <v>1.8638699999999999</v>
      </c>
      <c r="J4682" s="154"/>
    </row>
    <row r="4683" spans="1:10">
      <c r="A4683" s="164">
        <v>32094</v>
      </c>
      <c r="B4683" s="154">
        <v>1.6970499999999999</v>
      </c>
      <c r="C4683" s="154">
        <v>2.4544999999999999</v>
      </c>
      <c r="D4683" s="154">
        <v>1.3885000000000001</v>
      </c>
      <c r="E4683" s="154">
        <v>1.0515000000000001</v>
      </c>
      <c r="F4683" s="154" t="s">
        <v>472</v>
      </c>
      <c r="G4683" s="154">
        <v>1.0221</v>
      </c>
      <c r="H4683" s="154" t="s">
        <v>472</v>
      </c>
      <c r="I4683" s="154">
        <v>1.8693</v>
      </c>
      <c r="J4683" s="154"/>
    </row>
    <row r="4684" spans="1:10">
      <c r="A4684" s="164">
        <v>32097</v>
      </c>
      <c r="B4684" s="154">
        <v>1.6995</v>
      </c>
      <c r="C4684" s="154">
        <v>2.4575</v>
      </c>
      <c r="D4684" s="154">
        <v>1.41</v>
      </c>
      <c r="E4684" s="154">
        <v>1.0695000000000001</v>
      </c>
      <c r="F4684" s="154" t="s">
        <v>472</v>
      </c>
      <c r="G4684" s="154">
        <v>1.0287999999999999</v>
      </c>
      <c r="H4684" s="154" t="s">
        <v>472</v>
      </c>
      <c r="I4684" s="154">
        <v>1.88429</v>
      </c>
      <c r="J4684" s="154"/>
    </row>
    <row r="4685" spans="1:10">
      <c r="A4685" s="164">
        <v>32098</v>
      </c>
      <c r="B4685" s="154">
        <v>1.69438</v>
      </c>
      <c r="C4685" s="154">
        <v>2.4430000000000001</v>
      </c>
      <c r="D4685" s="154">
        <v>1.3923000000000001</v>
      </c>
      <c r="E4685" s="154">
        <v>1.0569999999999999</v>
      </c>
      <c r="F4685" s="154" t="s">
        <v>472</v>
      </c>
      <c r="G4685" s="154">
        <v>1.0233000000000001</v>
      </c>
      <c r="H4685" s="154" t="s">
        <v>472</v>
      </c>
      <c r="I4685" s="154">
        <v>1.8704100000000001</v>
      </c>
      <c r="J4685" s="154"/>
    </row>
    <row r="4686" spans="1:10">
      <c r="A4686" s="164">
        <v>32099</v>
      </c>
      <c r="B4686" s="154">
        <v>1.69112</v>
      </c>
      <c r="C4686" s="154">
        <v>2.4430000000000001</v>
      </c>
      <c r="D4686" s="154">
        <v>1.3881000000000001</v>
      </c>
      <c r="E4686" s="154">
        <v>1.054</v>
      </c>
      <c r="F4686" s="154" t="s">
        <v>472</v>
      </c>
      <c r="G4686" s="154">
        <v>1.0219</v>
      </c>
      <c r="H4686" s="154" t="s">
        <v>472</v>
      </c>
      <c r="I4686" s="154">
        <v>1.8668400000000001</v>
      </c>
      <c r="J4686" s="154"/>
    </row>
    <row r="4687" spans="1:10">
      <c r="A4687" s="164">
        <v>32100</v>
      </c>
      <c r="B4687" s="154">
        <v>1.6910500000000002</v>
      </c>
      <c r="C4687" s="154">
        <v>2.4485000000000001</v>
      </c>
      <c r="D4687" s="154">
        <v>1.3742000000000001</v>
      </c>
      <c r="E4687" s="154">
        <v>1.0475000000000001</v>
      </c>
      <c r="F4687" s="154" t="s">
        <v>472</v>
      </c>
      <c r="G4687" s="154">
        <v>1.0175000000000001</v>
      </c>
      <c r="H4687" s="154" t="s">
        <v>472</v>
      </c>
      <c r="I4687" s="154">
        <v>1.8599700000000001</v>
      </c>
      <c r="J4687" s="154"/>
    </row>
    <row r="4688" spans="1:10">
      <c r="A4688" s="164">
        <v>32101</v>
      </c>
      <c r="B4688" s="154">
        <v>1.6909800000000001</v>
      </c>
      <c r="C4688" s="154">
        <v>2.452</v>
      </c>
      <c r="D4688" s="154">
        <v>1.3735999999999999</v>
      </c>
      <c r="E4688" s="154">
        <v>1.0465</v>
      </c>
      <c r="F4688" s="154" t="s">
        <v>472</v>
      </c>
      <c r="G4688" s="154">
        <v>1.0185999999999999</v>
      </c>
      <c r="H4688" s="154" t="s">
        <v>472</v>
      </c>
      <c r="I4688" s="154">
        <v>1.86042</v>
      </c>
      <c r="J4688" s="154"/>
    </row>
    <row r="4689" spans="1:10">
      <c r="A4689" s="164">
        <v>32104</v>
      </c>
      <c r="B4689" s="154">
        <v>1.69106</v>
      </c>
      <c r="C4689" s="154">
        <v>2.4489999999999998</v>
      </c>
      <c r="D4689" s="154">
        <v>1.3662000000000001</v>
      </c>
      <c r="E4689" s="154">
        <v>1.0409999999999999</v>
      </c>
      <c r="F4689" s="154" t="s">
        <v>472</v>
      </c>
      <c r="G4689" s="154">
        <v>1.0153000000000001</v>
      </c>
      <c r="H4689" s="154" t="s">
        <v>472</v>
      </c>
      <c r="I4689" s="154">
        <v>1.85484</v>
      </c>
      <c r="J4689" s="154"/>
    </row>
    <row r="4690" spans="1:10">
      <c r="A4690" s="164">
        <v>32105</v>
      </c>
      <c r="B4690" s="154">
        <v>1.6945000000000001</v>
      </c>
      <c r="C4690" s="154">
        <v>2.448</v>
      </c>
      <c r="D4690" s="154">
        <v>1.3778000000000001</v>
      </c>
      <c r="E4690" s="154">
        <v>1.0489999999999999</v>
      </c>
      <c r="F4690" s="154" t="s">
        <v>472</v>
      </c>
      <c r="G4690" s="154">
        <v>1.0179</v>
      </c>
      <c r="H4690" s="154" t="s">
        <v>472</v>
      </c>
      <c r="I4690" s="154">
        <v>1.8637299999999999</v>
      </c>
      <c r="J4690" s="154"/>
    </row>
    <row r="4691" spans="1:10">
      <c r="A4691" s="164">
        <v>32106</v>
      </c>
      <c r="B4691" s="154">
        <v>1.6952199999999999</v>
      </c>
      <c r="C4691" s="154">
        <v>2.4529999999999998</v>
      </c>
      <c r="D4691" s="154">
        <v>1.3672</v>
      </c>
      <c r="E4691" s="154">
        <v>1.0425</v>
      </c>
      <c r="F4691" s="154" t="s">
        <v>472</v>
      </c>
      <c r="G4691" s="154">
        <v>1.0159</v>
      </c>
      <c r="H4691" s="154" t="s">
        <v>472</v>
      </c>
      <c r="I4691" s="154">
        <v>1.8595600000000001</v>
      </c>
      <c r="J4691" s="154"/>
    </row>
    <row r="4692" spans="1:10">
      <c r="A4692" s="164">
        <v>32107</v>
      </c>
      <c r="B4692" s="154">
        <v>1.69516</v>
      </c>
      <c r="C4692" s="154">
        <v>2.4575</v>
      </c>
      <c r="D4692" s="154">
        <v>1.3692</v>
      </c>
      <c r="E4692" s="154">
        <v>1.0455000000000001</v>
      </c>
      <c r="F4692" s="154" t="s">
        <v>472</v>
      </c>
      <c r="G4692" s="154">
        <v>1.0164</v>
      </c>
      <c r="H4692" s="154" t="s">
        <v>472</v>
      </c>
      <c r="I4692" s="154">
        <v>1.8583699999999999</v>
      </c>
      <c r="J4692" s="154"/>
    </row>
    <row r="4693" spans="1:10">
      <c r="A4693" s="164">
        <v>32108</v>
      </c>
      <c r="B4693" s="154">
        <v>1.69279</v>
      </c>
      <c r="C4693" s="154">
        <v>2.4565000000000001</v>
      </c>
      <c r="D4693" s="154">
        <v>1.363</v>
      </c>
      <c r="E4693" s="154">
        <v>1.0409999999999999</v>
      </c>
      <c r="F4693" s="154" t="s">
        <v>472</v>
      </c>
      <c r="G4693" s="154">
        <v>1.0175000000000001</v>
      </c>
      <c r="H4693" s="154" t="s">
        <v>472</v>
      </c>
      <c r="I4693" s="154">
        <v>1.85416</v>
      </c>
      <c r="J4693" s="154"/>
    </row>
    <row r="4694" spans="1:10">
      <c r="A4694" s="164">
        <v>32111</v>
      </c>
      <c r="B4694" s="154">
        <v>1.68967</v>
      </c>
      <c r="C4694" s="154">
        <v>2.4535</v>
      </c>
      <c r="D4694" s="154">
        <v>1.3431</v>
      </c>
      <c r="E4694" s="154">
        <v>1.0275000000000001</v>
      </c>
      <c r="F4694" s="154" t="s">
        <v>472</v>
      </c>
      <c r="G4694" s="154">
        <v>1.0155000000000001</v>
      </c>
      <c r="H4694" s="154" t="s">
        <v>472</v>
      </c>
      <c r="I4694" s="154">
        <v>1.8422499999999999</v>
      </c>
      <c r="J4694" s="154"/>
    </row>
    <row r="4695" spans="1:10">
      <c r="A4695" s="164">
        <v>32112</v>
      </c>
      <c r="B4695" s="154">
        <v>1.69017</v>
      </c>
      <c r="C4695" s="154">
        <v>2.4504999999999999</v>
      </c>
      <c r="D4695" s="154">
        <v>1.3545</v>
      </c>
      <c r="E4695" s="154">
        <v>1.0329999999999999</v>
      </c>
      <c r="F4695" s="154" t="s">
        <v>472</v>
      </c>
      <c r="G4695" s="154">
        <v>1.0157</v>
      </c>
      <c r="H4695" s="154" t="s">
        <v>472</v>
      </c>
      <c r="I4695" s="154">
        <v>1.84928</v>
      </c>
      <c r="J4695" s="154"/>
    </row>
    <row r="4696" spans="1:10">
      <c r="A4696" s="164">
        <v>32113</v>
      </c>
      <c r="B4696" s="154">
        <v>1.6885300000000001</v>
      </c>
      <c r="C4696" s="154">
        <v>2.4535</v>
      </c>
      <c r="D4696" s="154">
        <v>1.3615999999999999</v>
      </c>
      <c r="E4696" s="154">
        <v>1.0365</v>
      </c>
      <c r="F4696" s="154" t="s">
        <v>472</v>
      </c>
      <c r="G4696" s="154">
        <v>1.0206</v>
      </c>
      <c r="H4696" s="154" t="s">
        <v>472</v>
      </c>
      <c r="I4696" s="154">
        <v>1.8506800000000001</v>
      </c>
      <c r="J4696" s="154"/>
    </row>
    <row r="4697" spans="1:10">
      <c r="A4697" s="164">
        <v>32114</v>
      </c>
      <c r="B4697" s="154">
        <v>1.6877800000000001</v>
      </c>
      <c r="C4697" s="154">
        <v>2.4489999999999998</v>
      </c>
      <c r="D4697" s="154">
        <v>1.3479999999999999</v>
      </c>
      <c r="E4697" s="154">
        <v>1.026</v>
      </c>
      <c r="F4697" s="154" t="s">
        <v>472</v>
      </c>
      <c r="G4697" s="154">
        <v>1.0168999999999999</v>
      </c>
      <c r="H4697" s="154" t="s">
        <v>472</v>
      </c>
      <c r="I4697" s="154">
        <v>1.8454999999999999</v>
      </c>
      <c r="J4697" s="154"/>
    </row>
    <row r="4698" spans="1:10">
      <c r="A4698" s="164">
        <v>32115</v>
      </c>
      <c r="B4698" s="154">
        <v>1.6855899999999999</v>
      </c>
      <c r="C4698" s="154">
        <v>2.4504999999999999</v>
      </c>
      <c r="D4698" s="154">
        <v>1.3540000000000001</v>
      </c>
      <c r="E4698" s="154">
        <v>1.0335000000000001</v>
      </c>
      <c r="F4698" s="154" t="s">
        <v>472</v>
      </c>
      <c r="G4698" s="154">
        <v>1.0245</v>
      </c>
      <c r="H4698" s="154" t="s">
        <v>472</v>
      </c>
      <c r="I4698" s="154">
        <v>1.8469</v>
      </c>
      <c r="J4698" s="154"/>
    </row>
    <row r="4699" spans="1:10">
      <c r="A4699" s="164">
        <v>32118</v>
      </c>
      <c r="B4699" s="154">
        <v>1.68557</v>
      </c>
      <c r="C4699" s="154">
        <v>2.4460000000000002</v>
      </c>
      <c r="D4699" s="154">
        <v>1.3634999999999999</v>
      </c>
      <c r="E4699" s="154">
        <v>1.0389999999999999</v>
      </c>
      <c r="F4699" s="154" t="s">
        <v>472</v>
      </c>
      <c r="G4699" s="154">
        <v>1.0275000000000001</v>
      </c>
      <c r="H4699" s="154" t="s">
        <v>472</v>
      </c>
      <c r="I4699" s="154">
        <v>1.85388</v>
      </c>
      <c r="J4699" s="154"/>
    </row>
    <row r="4700" spans="1:10">
      <c r="A4700" s="164">
        <v>32119</v>
      </c>
      <c r="B4700" s="154">
        <v>1.6878600000000001</v>
      </c>
      <c r="C4700" s="154">
        <v>2.448</v>
      </c>
      <c r="D4700" s="154">
        <v>1.3631</v>
      </c>
      <c r="E4700" s="154">
        <v>1.04</v>
      </c>
      <c r="F4700" s="154" t="s">
        <v>472</v>
      </c>
      <c r="G4700" s="154">
        <v>1.0266</v>
      </c>
      <c r="H4700" s="154" t="s">
        <v>472</v>
      </c>
      <c r="I4700" s="154">
        <v>1.8544800000000001</v>
      </c>
      <c r="J4700" s="154"/>
    </row>
    <row r="4701" spans="1:10">
      <c r="A4701" s="164">
        <v>32120</v>
      </c>
      <c r="B4701" s="154">
        <v>1.6890399999999999</v>
      </c>
      <c r="C4701" s="154">
        <v>2.4485000000000001</v>
      </c>
      <c r="D4701" s="154">
        <v>1.3547</v>
      </c>
      <c r="E4701" s="154">
        <v>1.0349999999999999</v>
      </c>
      <c r="F4701" s="154" t="s">
        <v>472</v>
      </c>
      <c r="G4701" s="154">
        <v>1.0258</v>
      </c>
      <c r="H4701" s="154" t="s">
        <v>472</v>
      </c>
      <c r="I4701" s="154">
        <v>1.8525199999999999</v>
      </c>
      <c r="J4701" s="154"/>
    </row>
    <row r="4702" spans="1:10">
      <c r="A4702" s="164">
        <v>32121</v>
      </c>
      <c r="B4702" s="154">
        <v>1.68662</v>
      </c>
      <c r="C4702" s="154">
        <v>2.448</v>
      </c>
      <c r="D4702" s="154">
        <v>1.3574999999999999</v>
      </c>
      <c r="E4702" s="154">
        <v>1.038</v>
      </c>
      <c r="F4702" s="154" t="s">
        <v>472</v>
      </c>
      <c r="G4702" s="154">
        <v>1.0271999999999999</v>
      </c>
      <c r="H4702" s="154" t="s">
        <v>472</v>
      </c>
      <c r="I4702" s="154">
        <v>1.8525199999999999</v>
      </c>
      <c r="J4702" s="154"/>
    </row>
    <row r="4703" spans="1:10">
      <c r="A4703" s="164">
        <v>32122</v>
      </c>
      <c r="B4703" s="154">
        <v>1.68103</v>
      </c>
      <c r="C4703" s="154">
        <v>2.4409999999999998</v>
      </c>
      <c r="D4703" s="154">
        <v>1.3285</v>
      </c>
      <c r="E4703" s="154">
        <v>1.0175000000000001</v>
      </c>
      <c r="F4703" s="154" t="s">
        <v>472</v>
      </c>
      <c r="G4703" s="154">
        <v>1.0329999999999999</v>
      </c>
      <c r="H4703" s="154" t="s">
        <v>472</v>
      </c>
      <c r="I4703" s="154">
        <v>1.83751</v>
      </c>
      <c r="J4703" s="154"/>
    </row>
    <row r="4704" spans="1:10">
      <c r="A4704" s="164">
        <v>32125</v>
      </c>
      <c r="B4704" s="154">
        <v>1.68174</v>
      </c>
      <c r="C4704" s="154">
        <v>2.4405000000000001</v>
      </c>
      <c r="D4704" s="154">
        <v>1.3241000000000001</v>
      </c>
      <c r="E4704" s="154">
        <v>1.0129999999999999</v>
      </c>
      <c r="F4704" s="154" t="s">
        <v>472</v>
      </c>
      <c r="G4704" s="154">
        <v>1.0364</v>
      </c>
      <c r="H4704" s="154" t="s">
        <v>472</v>
      </c>
      <c r="I4704" s="154">
        <v>1.83735</v>
      </c>
      <c r="J4704" s="154"/>
    </row>
    <row r="4705" spans="1:10">
      <c r="A4705" s="164">
        <v>32126</v>
      </c>
      <c r="B4705" s="154">
        <v>1.6779199999999999</v>
      </c>
      <c r="C4705" s="154">
        <v>2.4300000000000002</v>
      </c>
      <c r="D4705" s="154">
        <v>1.323</v>
      </c>
      <c r="E4705" s="154">
        <v>1.012</v>
      </c>
      <c r="F4705" s="154" t="s">
        <v>472</v>
      </c>
      <c r="G4705" s="154">
        <v>1.0403</v>
      </c>
      <c r="H4705" s="154" t="s">
        <v>472</v>
      </c>
      <c r="I4705" s="154">
        <v>1.83528</v>
      </c>
      <c r="J4705" s="154"/>
    </row>
    <row r="4706" spans="1:10">
      <c r="A4706" s="164">
        <v>32127</v>
      </c>
      <c r="B4706" s="154">
        <v>1.6822900000000001</v>
      </c>
      <c r="C4706" s="154">
        <v>2.4249999999999998</v>
      </c>
      <c r="D4706" s="154">
        <v>1.33</v>
      </c>
      <c r="E4706" s="154">
        <v>1.0145</v>
      </c>
      <c r="F4706" s="154" t="s">
        <v>472</v>
      </c>
      <c r="G4706" s="154">
        <v>1.0430999999999999</v>
      </c>
      <c r="H4706" s="154" t="s">
        <v>472</v>
      </c>
      <c r="I4706" s="154">
        <v>1.8422499999999999</v>
      </c>
      <c r="J4706" s="154"/>
    </row>
    <row r="4707" spans="1:10">
      <c r="A4707" s="164">
        <v>32128</v>
      </c>
      <c r="B4707" s="154">
        <v>1.6779500000000001</v>
      </c>
      <c r="C4707" s="154">
        <v>2.4239999999999999</v>
      </c>
      <c r="D4707" s="154">
        <v>1.3180000000000001</v>
      </c>
      <c r="E4707" s="154">
        <v>1.008</v>
      </c>
      <c r="F4707" s="154" t="s">
        <v>472</v>
      </c>
      <c r="G4707" s="154">
        <v>1.0418000000000001</v>
      </c>
      <c r="H4707" s="154" t="s">
        <v>472</v>
      </c>
      <c r="I4707" s="154">
        <v>1.8342100000000001</v>
      </c>
      <c r="J4707" s="154"/>
    </row>
    <row r="4708" spans="1:10">
      <c r="A4708" s="164">
        <v>32129</v>
      </c>
      <c r="B4708" s="154">
        <v>1.6759900000000001</v>
      </c>
      <c r="C4708" s="154">
        <v>2.4175</v>
      </c>
      <c r="D4708" s="154">
        <v>1.3171999999999999</v>
      </c>
      <c r="E4708" s="154">
        <v>1.008</v>
      </c>
      <c r="F4708" s="154" t="s">
        <v>472</v>
      </c>
      <c r="G4708" s="154">
        <v>1.0415000000000001</v>
      </c>
      <c r="H4708" s="154" t="s">
        <v>472</v>
      </c>
      <c r="I4708" s="154">
        <v>1.83247</v>
      </c>
      <c r="J4708" s="154"/>
    </row>
    <row r="4709" spans="1:10">
      <c r="A4709" s="164">
        <v>32132</v>
      </c>
      <c r="B4709" s="154">
        <v>1.6774200000000001</v>
      </c>
      <c r="C4709" s="154">
        <v>2.4260000000000002</v>
      </c>
      <c r="D4709" s="154">
        <v>1.3225</v>
      </c>
      <c r="E4709" s="154">
        <v>1.0109999999999999</v>
      </c>
      <c r="F4709" s="154" t="s">
        <v>472</v>
      </c>
      <c r="G4709" s="154">
        <v>1.0437000000000001</v>
      </c>
      <c r="H4709" s="154" t="s">
        <v>472</v>
      </c>
      <c r="I4709" s="154">
        <v>1.8361700000000001</v>
      </c>
      <c r="J4709" s="154"/>
    </row>
    <row r="4710" spans="1:10">
      <c r="A4710" s="164">
        <v>32133</v>
      </c>
      <c r="B4710" s="154">
        <v>1.6770800000000001</v>
      </c>
      <c r="C4710" s="154">
        <v>2.4234999999999998</v>
      </c>
      <c r="D4710" s="154">
        <v>1.3228</v>
      </c>
      <c r="E4710" s="154">
        <v>1.012</v>
      </c>
      <c r="F4710" s="154" t="s">
        <v>472</v>
      </c>
      <c r="G4710" s="154">
        <v>1.0442</v>
      </c>
      <c r="H4710" s="154" t="s">
        <v>472</v>
      </c>
      <c r="I4710" s="154">
        <v>1.8371599999999999</v>
      </c>
      <c r="J4710" s="154"/>
    </row>
    <row r="4711" spans="1:10">
      <c r="A4711" s="164">
        <v>32134</v>
      </c>
      <c r="B4711" s="154">
        <v>1.67543</v>
      </c>
      <c r="C4711" s="154">
        <v>2.4224999999999999</v>
      </c>
      <c r="D4711" s="154">
        <v>1.3260000000000001</v>
      </c>
      <c r="E4711" s="154">
        <v>1.0155000000000001</v>
      </c>
      <c r="F4711" s="154" t="s">
        <v>472</v>
      </c>
      <c r="G4711" s="154">
        <v>1.0466</v>
      </c>
      <c r="H4711" s="154" t="s">
        <v>472</v>
      </c>
      <c r="I4711" s="154">
        <v>1.83975</v>
      </c>
      <c r="J4711" s="154"/>
    </row>
    <row r="4712" spans="1:10">
      <c r="A4712" s="164">
        <v>32135</v>
      </c>
      <c r="B4712" s="154">
        <v>1.67658</v>
      </c>
      <c r="C4712" s="154">
        <v>2.4184999999999999</v>
      </c>
      <c r="D4712" s="154">
        <v>1.3254999999999999</v>
      </c>
      <c r="E4712" s="154">
        <v>1.0145</v>
      </c>
      <c r="F4712" s="154" t="s">
        <v>472</v>
      </c>
      <c r="G4712" s="154">
        <v>1.0478000000000001</v>
      </c>
      <c r="H4712" s="154" t="s">
        <v>472</v>
      </c>
      <c r="I4712" s="154">
        <v>1.84137</v>
      </c>
      <c r="J4712" s="154"/>
    </row>
    <row r="4713" spans="1:10">
      <c r="A4713" s="164">
        <v>32136</v>
      </c>
      <c r="B4713" s="154" t="s">
        <v>472</v>
      </c>
      <c r="C4713" s="154" t="s">
        <v>472</v>
      </c>
      <c r="D4713" s="154" t="s">
        <v>472</v>
      </c>
      <c r="E4713" s="154" t="s">
        <v>472</v>
      </c>
      <c r="F4713" s="154" t="s">
        <v>472</v>
      </c>
      <c r="G4713" s="154" t="s">
        <v>472</v>
      </c>
      <c r="H4713" s="154" t="s">
        <v>472</v>
      </c>
      <c r="I4713" s="154" t="s">
        <v>472</v>
      </c>
      <c r="J4713" s="154"/>
    </row>
    <row r="4714" spans="1:10">
      <c r="A4714" s="164">
        <v>32139</v>
      </c>
      <c r="B4714" s="154">
        <v>1.6669</v>
      </c>
      <c r="C4714" s="154">
        <v>2.407</v>
      </c>
      <c r="D4714" s="154">
        <v>1.298</v>
      </c>
      <c r="E4714" s="154">
        <v>0.99350000000000005</v>
      </c>
      <c r="F4714" s="154" t="s">
        <v>472</v>
      </c>
      <c r="G4714" s="154">
        <v>1.0495000000000001</v>
      </c>
      <c r="H4714" s="154" t="s">
        <v>472</v>
      </c>
      <c r="I4714" s="154">
        <v>1.8224499999999999</v>
      </c>
      <c r="J4714" s="154"/>
    </row>
    <row r="4715" spans="1:10">
      <c r="A4715" s="164">
        <v>32140</v>
      </c>
      <c r="B4715" s="154">
        <v>1.6659299999999999</v>
      </c>
      <c r="C4715" s="154">
        <v>2.4020000000000001</v>
      </c>
      <c r="D4715" s="154">
        <v>1.2887</v>
      </c>
      <c r="E4715" s="154">
        <v>0.98850000000000005</v>
      </c>
      <c r="F4715" s="154" t="s">
        <v>472</v>
      </c>
      <c r="G4715" s="154">
        <v>1.0449999999999999</v>
      </c>
      <c r="H4715" s="154" t="s">
        <v>472</v>
      </c>
      <c r="I4715" s="154">
        <v>1.8110599999999999</v>
      </c>
      <c r="J4715" s="154"/>
    </row>
    <row r="4716" spans="1:10">
      <c r="A4716" s="164">
        <v>32141</v>
      </c>
      <c r="B4716" s="154">
        <v>1.66858</v>
      </c>
      <c r="C4716" s="154">
        <v>2.4</v>
      </c>
      <c r="D4716" s="154">
        <v>1.294</v>
      </c>
      <c r="E4716" s="154">
        <v>0.99099999999999999</v>
      </c>
      <c r="F4716" s="154" t="s">
        <v>472</v>
      </c>
      <c r="G4716" s="154">
        <v>1.0456000000000001</v>
      </c>
      <c r="H4716" s="154" t="s">
        <v>472</v>
      </c>
      <c r="I4716" s="154">
        <v>1.8196300000000001</v>
      </c>
      <c r="J4716" s="154"/>
    </row>
    <row r="4717" spans="1:10">
      <c r="A4717" s="164">
        <v>32142</v>
      </c>
      <c r="B4717" s="154">
        <v>1.66503</v>
      </c>
      <c r="C4717" s="154">
        <v>2.3925000000000001</v>
      </c>
      <c r="D4717" s="154">
        <v>1.2775000000000001</v>
      </c>
      <c r="E4717" s="154">
        <v>0.98150000000000004</v>
      </c>
      <c r="F4717" s="154" t="s">
        <v>472</v>
      </c>
      <c r="G4717" s="154">
        <v>1.0509999999999999</v>
      </c>
      <c r="H4717" s="154" t="s">
        <v>472</v>
      </c>
      <c r="I4717" s="154">
        <v>1.8130500000000001</v>
      </c>
      <c r="J4717" s="154"/>
    </row>
    <row r="4718" spans="1:10">
      <c r="A4718" s="164">
        <v>32143</v>
      </c>
      <c r="B4718" s="154" t="s">
        <v>472</v>
      </c>
      <c r="C4718" s="154" t="s">
        <v>472</v>
      </c>
      <c r="D4718" s="154" t="s">
        <v>472</v>
      </c>
      <c r="E4718" s="154" t="s">
        <v>472</v>
      </c>
      <c r="F4718" s="154" t="s">
        <v>472</v>
      </c>
      <c r="G4718" s="154" t="s">
        <v>472</v>
      </c>
      <c r="H4718" s="154" t="s">
        <v>472</v>
      </c>
      <c r="I4718" s="154" t="s">
        <v>472</v>
      </c>
      <c r="J4718" s="154"/>
    </row>
    <row r="4719" spans="1:10">
      <c r="A4719" s="164">
        <v>32146</v>
      </c>
      <c r="B4719" s="154">
        <v>1.6711200000000002</v>
      </c>
      <c r="C4719" s="154">
        <v>2.4</v>
      </c>
      <c r="D4719" s="154">
        <v>1.2838000000000001</v>
      </c>
      <c r="E4719" s="154">
        <v>0.98799999999999999</v>
      </c>
      <c r="F4719" s="154" t="s">
        <v>472</v>
      </c>
      <c r="G4719" s="154">
        <v>1.0483</v>
      </c>
      <c r="H4719" s="154" t="s">
        <v>472</v>
      </c>
      <c r="I4719" s="154">
        <v>1.81603</v>
      </c>
      <c r="J4719" s="154"/>
    </row>
    <row r="4720" spans="1:10">
      <c r="A4720" s="164">
        <v>32147</v>
      </c>
      <c r="B4720" s="154">
        <v>1.6795499999999999</v>
      </c>
      <c r="C4720" s="154">
        <v>2.4304999999999999</v>
      </c>
      <c r="D4720" s="154">
        <v>1.3087</v>
      </c>
      <c r="E4720" s="154">
        <v>1.0085</v>
      </c>
      <c r="F4720" s="154" t="s">
        <v>472</v>
      </c>
      <c r="G4720" s="154">
        <v>1.0467</v>
      </c>
      <c r="H4720" s="154" t="s">
        <v>472</v>
      </c>
      <c r="I4720" s="154">
        <v>1.8348599999999999</v>
      </c>
      <c r="J4720" s="154"/>
    </row>
    <row r="4721" spans="1:10">
      <c r="A4721" s="164">
        <v>32148</v>
      </c>
      <c r="B4721" s="154">
        <v>1.68252</v>
      </c>
      <c r="C4721" s="154">
        <v>2.4279999999999999</v>
      </c>
      <c r="D4721" s="154">
        <v>1.3296999999999999</v>
      </c>
      <c r="E4721" s="154">
        <v>1.0289999999999999</v>
      </c>
      <c r="F4721" s="154" t="s">
        <v>472</v>
      </c>
      <c r="G4721" s="154">
        <v>1.0468999999999999</v>
      </c>
      <c r="H4721" s="154" t="s">
        <v>472</v>
      </c>
      <c r="I4721" s="154">
        <v>1.84257</v>
      </c>
      <c r="J4721" s="154"/>
    </row>
    <row r="4722" spans="1:10">
      <c r="A4722" s="164">
        <v>32149</v>
      </c>
      <c r="B4722" s="154">
        <v>1.68442</v>
      </c>
      <c r="C4722" s="154">
        <v>2.431</v>
      </c>
      <c r="D4722" s="154">
        <v>1.3422000000000001</v>
      </c>
      <c r="E4722" s="154">
        <v>1.04</v>
      </c>
      <c r="F4722" s="154" t="s">
        <v>472</v>
      </c>
      <c r="G4722" s="154">
        <v>1.042</v>
      </c>
      <c r="H4722" s="154" t="s">
        <v>472</v>
      </c>
      <c r="I4722" s="154">
        <v>1.8462100000000001</v>
      </c>
      <c r="J4722" s="154"/>
    </row>
    <row r="4723" spans="1:10">
      <c r="A4723" s="164">
        <v>32150</v>
      </c>
      <c r="B4723" s="154">
        <v>1.6900599999999999</v>
      </c>
      <c r="C4723" s="154">
        <v>2.4380000000000002</v>
      </c>
      <c r="D4723" s="154">
        <v>1.3587</v>
      </c>
      <c r="E4723" s="154">
        <v>1.056</v>
      </c>
      <c r="F4723" s="154" t="s">
        <v>472</v>
      </c>
      <c r="G4723" s="154">
        <v>1.0450999999999999</v>
      </c>
      <c r="H4723" s="154" t="s">
        <v>472</v>
      </c>
      <c r="I4723" s="154" t="s">
        <v>472</v>
      </c>
      <c r="J4723" s="154"/>
    </row>
    <row r="4724" spans="1:10">
      <c r="A4724" s="164">
        <v>32153</v>
      </c>
      <c r="B4724" s="154">
        <v>1.6862200000000001</v>
      </c>
      <c r="C4724" s="154">
        <v>2.4319999999999999</v>
      </c>
      <c r="D4724" s="154">
        <v>1.3361000000000001</v>
      </c>
      <c r="E4724" s="154">
        <v>1.0365</v>
      </c>
      <c r="F4724" s="154" t="s">
        <v>472</v>
      </c>
      <c r="G4724" s="154">
        <v>1.0426</v>
      </c>
      <c r="H4724" s="154" t="s">
        <v>472</v>
      </c>
      <c r="I4724" s="154">
        <v>1.8460999999999999</v>
      </c>
      <c r="J4724" s="154"/>
    </row>
    <row r="4725" spans="1:10">
      <c r="A4725" s="164">
        <v>32154</v>
      </c>
      <c r="B4725" s="154">
        <v>1.68682</v>
      </c>
      <c r="C4725" s="154">
        <v>2.4325000000000001</v>
      </c>
      <c r="D4725" s="154">
        <v>1.3371999999999999</v>
      </c>
      <c r="E4725" s="154">
        <v>1.04</v>
      </c>
      <c r="F4725" s="154" t="s">
        <v>472</v>
      </c>
      <c r="G4725" s="154">
        <v>1.044</v>
      </c>
      <c r="H4725" s="154" t="s">
        <v>472</v>
      </c>
      <c r="I4725" s="154">
        <v>1.8492899999999999</v>
      </c>
      <c r="J4725" s="154"/>
    </row>
    <row r="4726" spans="1:10">
      <c r="A4726" s="164">
        <v>32155</v>
      </c>
      <c r="B4726" s="154">
        <v>1.6838199999999999</v>
      </c>
      <c r="C4726" s="154">
        <v>2.4295</v>
      </c>
      <c r="D4726" s="154">
        <v>1.3254999999999999</v>
      </c>
      <c r="E4726" s="154">
        <v>1.026</v>
      </c>
      <c r="F4726" s="154" t="s">
        <v>472</v>
      </c>
      <c r="G4726" s="154">
        <v>1.0524</v>
      </c>
      <c r="H4726" s="154" t="s">
        <v>472</v>
      </c>
      <c r="I4726" s="154">
        <v>1.83334</v>
      </c>
      <c r="J4726" s="154"/>
    </row>
    <row r="4727" spans="1:10">
      <c r="A4727" s="164">
        <v>32156</v>
      </c>
      <c r="B4727" s="154">
        <v>1.68344</v>
      </c>
      <c r="C4727" s="154">
        <v>2.4285000000000001</v>
      </c>
      <c r="D4727" s="154">
        <v>1.3343</v>
      </c>
      <c r="E4727" s="154">
        <v>1.0325</v>
      </c>
      <c r="F4727" s="154" t="s">
        <v>472</v>
      </c>
      <c r="G4727" s="154">
        <v>1.0535000000000001</v>
      </c>
      <c r="H4727" s="154" t="s">
        <v>472</v>
      </c>
      <c r="I4727" s="154">
        <v>1.8471899999999999</v>
      </c>
      <c r="J4727" s="154"/>
    </row>
    <row r="4728" spans="1:10">
      <c r="A4728" s="164">
        <v>32157</v>
      </c>
      <c r="B4728" s="154">
        <v>1.68282</v>
      </c>
      <c r="C4728" s="154">
        <v>2.4289999999999998</v>
      </c>
      <c r="D4728" s="154">
        <v>1.331</v>
      </c>
      <c r="E4728" s="154">
        <v>1.0315000000000001</v>
      </c>
      <c r="F4728" s="154" t="s">
        <v>472</v>
      </c>
      <c r="G4728" s="154">
        <v>1.054</v>
      </c>
      <c r="H4728" s="154" t="s">
        <v>472</v>
      </c>
      <c r="I4728" s="154">
        <v>1.8444199999999999</v>
      </c>
      <c r="J4728" s="154"/>
    </row>
    <row r="4729" spans="1:10">
      <c r="A4729" s="164">
        <v>32160</v>
      </c>
      <c r="B4729" s="154">
        <v>1.68611</v>
      </c>
      <c r="C4729" s="154">
        <v>2.4350000000000001</v>
      </c>
      <c r="D4729" s="154">
        <v>1.3778000000000001</v>
      </c>
      <c r="E4729" s="154">
        <v>1.069</v>
      </c>
      <c r="F4729" s="154" t="s">
        <v>472</v>
      </c>
      <c r="G4729" s="154">
        <v>1.0544</v>
      </c>
      <c r="H4729" s="154" t="s">
        <v>472</v>
      </c>
      <c r="I4729" s="154">
        <v>1.8661300000000001</v>
      </c>
      <c r="J4729" s="154"/>
    </row>
    <row r="4730" spans="1:10">
      <c r="A4730" s="164">
        <v>32161</v>
      </c>
      <c r="B4730" s="154">
        <v>1.68286</v>
      </c>
      <c r="C4730" s="154">
        <v>2.4275000000000002</v>
      </c>
      <c r="D4730" s="154">
        <v>1.369</v>
      </c>
      <c r="E4730" s="154">
        <v>1.0629999999999999</v>
      </c>
      <c r="F4730" s="154" t="s">
        <v>472</v>
      </c>
      <c r="G4730" s="154">
        <v>1.0549999999999999</v>
      </c>
      <c r="H4730" s="154" t="s">
        <v>472</v>
      </c>
      <c r="I4730" s="154">
        <v>1.8655200000000001</v>
      </c>
      <c r="J4730" s="154"/>
    </row>
    <row r="4731" spans="1:10">
      <c r="A4731" s="164">
        <v>32162</v>
      </c>
      <c r="B4731" s="154">
        <v>1.6809400000000001</v>
      </c>
      <c r="C4731" s="154">
        <v>2.4224999999999999</v>
      </c>
      <c r="D4731" s="154">
        <v>1.3557999999999999</v>
      </c>
      <c r="E4731" s="154">
        <v>1.0545</v>
      </c>
      <c r="F4731" s="154" t="s">
        <v>472</v>
      </c>
      <c r="G4731" s="154">
        <v>1.0609999999999999</v>
      </c>
      <c r="H4731" s="154" t="s">
        <v>472</v>
      </c>
      <c r="I4731" s="154">
        <v>1.85686</v>
      </c>
      <c r="J4731" s="154"/>
    </row>
    <row r="4732" spans="1:10">
      <c r="A4732" s="164">
        <v>32163</v>
      </c>
      <c r="B4732" s="154">
        <v>1.67937</v>
      </c>
      <c r="C4732" s="154">
        <v>2.4215</v>
      </c>
      <c r="D4732" s="154">
        <v>1.3462000000000001</v>
      </c>
      <c r="E4732" s="154">
        <v>1.0489999999999999</v>
      </c>
      <c r="F4732" s="154" t="s">
        <v>472</v>
      </c>
      <c r="G4732" s="154">
        <v>1.0587</v>
      </c>
      <c r="H4732" s="154" t="s">
        <v>472</v>
      </c>
      <c r="I4732" s="154">
        <v>1.85619</v>
      </c>
      <c r="J4732" s="154"/>
    </row>
    <row r="4733" spans="1:10">
      <c r="A4733" s="164">
        <v>32164</v>
      </c>
      <c r="B4733" s="154">
        <v>1.6746300000000001</v>
      </c>
      <c r="C4733" s="154">
        <v>2.4154999999999998</v>
      </c>
      <c r="D4733" s="154">
        <v>1.3527</v>
      </c>
      <c r="E4733" s="154">
        <v>1.056</v>
      </c>
      <c r="F4733" s="154" t="s">
        <v>472</v>
      </c>
      <c r="G4733" s="154">
        <v>1.0612999999999999</v>
      </c>
      <c r="H4733" s="154" t="s">
        <v>472</v>
      </c>
      <c r="I4733" s="154">
        <v>1.85303</v>
      </c>
      <c r="J4733" s="154"/>
    </row>
    <row r="4734" spans="1:10">
      <c r="A4734" s="164">
        <v>32167</v>
      </c>
      <c r="B4734" s="154">
        <v>1.67456</v>
      </c>
      <c r="C4734" s="154">
        <v>2.41</v>
      </c>
      <c r="D4734" s="154">
        <v>1.3561000000000001</v>
      </c>
      <c r="E4734" s="154">
        <v>1.0589999999999999</v>
      </c>
      <c r="F4734" s="154" t="s">
        <v>472</v>
      </c>
      <c r="G4734" s="154">
        <v>1.0626</v>
      </c>
      <c r="H4734" s="154" t="s">
        <v>472</v>
      </c>
      <c r="I4734" s="154">
        <v>1.85605</v>
      </c>
      <c r="J4734" s="154"/>
    </row>
    <row r="4735" spans="1:10">
      <c r="A4735" s="164">
        <v>32168</v>
      </c>
      <c r="B4735" s="154">
        <v>1.67319</v>
      </c>
      <c r="C4735" s="154">
        <v>2.3984999999999999</v>
      </c>
      <c r="D4735" s="154">
        <v>1.3559999999999999</v>
      </c>
      <c r="E4735" s="154">
        <v>1.0605</v>
      </c>
      <c r="F4735" s="154" t="s">
        <v>472</v>
      </c>
      <c r="G4735" s="154">
        <v>1.0641</v>
      </c>
      <c r="H4735" s="154" t="s">
        <v>472</v>
      </c>
      <c r="I4735" s="154">
        <v>1.8548499999999999</v>
      </c>
      <c r="J4735" s="154"/>
    </row>
    <row r="4736" spans="1:10">
      <c r="A4736" s="164">
        <v>32169</v>
      </c>
      <c r="B4736" s="154">
        <v>1.6798199999999999</v>
      </c>
      <c r="C4736" s="154">
        <v>2.4115000000000002</v>
      </c>
      <c r="D4736" s="154">
        <v>1.3568</v>
      </c>
      <c r="E4736" s="154">
        <v>1.0605</v>
      </c>
      <c r="F4736" s="154" t="s">
        <v>472</v>
      </c>
      <c r="G4736" s="154">
        <v>1.0624</v>
      </c>
      <c r="H4736" s="154" t="s">
        <v>472</v>
      </c>
      <c r="I4736" s="154">
        <v>1.86388</v>
      </c>
      <c r="J4736" s="154"/>
    </row>
    <row r="4737" spans="1:10">
      <c r="A4737" s="164">
        <v>32170</v>
      </c>
      <c r="B4737" s="154">
        <v>1.68038</v>
      </c>
      <c r="C4737" s="154">
        <v>2.4140000000000001</v>
      </c>
      <c r="D4737" s="154">
        <v>1.3547</v>
      </c>
      <c r="E4737" s="154">
        <v>1.06</v>
      </c>
      <c r="F4737" s="154" t="s">
        <v>472</v>
      </c>
      <c r="G4737" s="154">
        <v>1.0658000000000001</v>
      </c>
      <c r="H4737" s="154" t="s">
        <v>472</v>
      </c>
      <c r="I4737" s="154">
        <v>1.8617300000000001</v>
      </c>
      <c r="J4737" s="154"/>
    </row>
    <row r="4738" spans="1:10">
      <c r="A4738" s="164">
        <v>32171</v>
      </c>
      <c r="B4738" s="154">
        <v>1.68241</v>
      </c>
      <c r="C4738" s="154">
        <v>2.4159999999999999</v>
      </c>
      <c r="D4738" s="154">
        <v>1.3625</v>
      </c>
      <c r="E4738" s="154">
        <v>1.0680000000000001</v>
      </c>
      <c r="F4738" s="154" t="s">
        <v>472</v>
      </c>
      <c r="G4738" s="154">
        <v>1.0669</v>
      </c>
      <c r="H4738" s="154" t="s">
        <v>472</v>
      </c>
      <c r="I4738" s="154">
        <v>1.8637999999999999</v>
      </c>
      <c r="J4738" s="154"/>
    </row>
    <row r="4739" spans="1:10">
      <c r="A4739" s="164">
        <v>32174</v>
      </c>
      <c r="B4739" s="154">
        <v>1.6870400000000001</v>
      </c>
      <c r="C4739" s="154">
        <v>2.4205000000000001</v>
      </c>
      <c r="D4739" s="154">
        <v>1.3812</v>
      </c>
      <c r="E4739" s="154">
        <v>1.0820000000000001</v>
      </c>
      <c r="F4739" s="154" t="s">
        <v>472</v>
      </c>
      <c r="G4739" s="154">
        <v>1.0686</v>
      </c>
      <c r="H4739" s="154" t="s">
        <v>472</v>
      </c>
      <c r="I4739" s="154">
        <v>1.87622</v>
      </c>
      <c r="J4739" s="154"/>
    </row>
    <row r="4740" spans="1:10">
      <c r="A4740" s="164">
        <v>32175</v>
      </c>
      <c r="B4740" s="154">
        <v>1.6864699999999999</v>
      </c>
      <c r="C4740" s="154">
        <v>2.4245000000000001</v>
      </c>
      <c r="D4740" s="154">
        <v>1.3792</v>
      </c>
      <c r="E4740" s="154">
        <v>1.0814999999999999</v>
      </c>
      <c r="F4740" s="154" t="s">
        <v>472</v>
      </c>
      <c r="G4740" s="154">
        <v>1.0695000000000001</v>
      </c>
      <c r="H4740" s="154" t="s">
        <v>472</v>
      </c>
      <c r="I4740" s="154">
        <v>1.87436</v>
      </c>
      <c r="J4740" s="154"/>
    </row>
    <row r="4741" spans="1:10">
      <c r="A4741" s="164">
        <v>32176</v>
      </c>
      <c r="B4741" s="154">
        <v>1.68645</v>
      </c>
      <c r="C4741" s="154">
        <v>2.4289999999999998</v>
      </c>
      <c r="D4741" s="154">
        <v>1.3708</v>
      </c>
      <c r="E4741" s="154">
        <v>1.0734999999999999</v>
      </c>
      <c r="F4741" s="154" t="s">
        <v>472</v>
      </c>
      <c r="G4741" s="154">
        <v>1.0705</v>
      </c>
      <c r="H4741" s="154" t="s">
        <v>472</v>
      </c>
      <c r="I4741" s="154">
        <v>1.8748800000000001</v>
      </c>
      <c r="J4741" s="154"/>
    </row>
    <row r="4742" spans="1:10">
      <c r="A4742" s="164">
        <v>32177</v>
      </c>
      <c r="B4742" s="154">
        <v>1.6888800000000002</v>
      </c>
      <c r="C4742" s="154">
        <v>2.4380000000000002</v>
      </c>
      <c r="D4742" s="154">
        <v>1.3847</v>
      </c>
      <c r="E4742" s="154">
        <v>1.089</v>
      </c>
      <c r="F4742" s="154" t="s">
        <v>472</v>
      </c>
      <c r="G4742" s="154">
        <v>1.075</v>
      </c>
      <c r="H4742" s="154" t="s">
        <v>472</v>
      </c>
      <c r="I4742" s="154">
        <v>1.8800300000000001</v>
      </c>
      <c r="J4742" s="154"/>
    </row>
    <row r="4743" spans="1:10">
      <c r="A4743" s="164">
        <v>32178</v>
      </c>
      <c r="B4743" s="154">
        <v>1.6915</v>
      </c>
      <c r="C4743" s="154">
        <v>2.4380000000000002</v>
      </c>
      <c r="D4743" s="154">
        <v>1.3815</v>
      </c>
      <c r="E4743" s="154">
        <v>1.0865</v>
      </c>
      <c r="F4743" s="154" t="s">
        <v>472</v>
      </c>
      <c r="G4743" s="154">
        <v>1.0749</v>
      </c>
      <c r="H4743" s="154" t="s">
        <v>472</v>
      </c>
      <c r="I4743" s="154">
        <v>1.8822299999999998</v>
      </c>
      <c r="J4743" s="154"/>
    </row>
    <row r="4744" spans="1:10">
      <c r="A4744" s="164">
        <v>32181</v>
      </c>
      <c r="B4744" s="154">
        <v>1.6907700000000001</v>
      </c>
      <c r="C4744" s="154">
        <v>2.4390000000000001</v>
      </c>
      <c r="D4744" s="154">
        <v>1.395</v>
      </c>
      <c r="E4744" s="154">
        <v>1.1000000000000001</v>
      </c>
      <c r="F4744" s="154" t="s">
        <v>472</v>
      </c>
      <c r="G4744" s="154">
        <v>1.0788</v>
      </c>
      <c r="H4744" s="154" t="s">
        <v>472</v>
      </c>
      <c r="I4744" s="154">
        <v>1.8878300000000001</v>
      </c>
      <c r="J4744" s="154"/>
    </row>
    <row r="4745" spans="1:10">
      <c r="A4745" s="164">
        <v>32182</v>
      </c>
      <c r="B4745" s="154">
        <v>1.6920999999999999</v>
      </c>
      <c r="C4745" s="154">
        <v>2.4335</v>
      </c>
      <c r="D4745" s="154">
        <v>1.3940000000000001</v>
      </c>
      <c r="E4745" s="154">
        <v>1.1000000000000001</v>
      </c>
      <c r="F4745" s="154" t="s">
        <v>472</v>
      </c>
      <c r="G4745" s="154">
        <v>1.0789</v>
      </c>
      <c r="H4745" s="154" t="s">
        <v>472</v>
      </c>
      <c r="I4745" s="154">
        <v>1.8874300000000002</v>
      </c>
      <c r="J4745" s="154"/>
    </row>
    <row r="4746" spans="1:10">
      <c r="A4746" s="164">
        <v>32183</v>
      </c>
      <c r="B4746" s="154">
        <v>1.69242</v>
      </c>
      <c r="C4746" s="154">
        <v>2.4314999999999998</v>
      </c>
      <c r="D4746" s="154">
        <v>1.3835</v>
      </c>
      <c r="E4746" s="154">
        <v>1.0905</v>
      </c>
      <c r="F4746" s="154" t="s">
        <v>472</v>
      </c>
      <c r="G4746" s="154">
        <v>1.0733999999999999</v>
      </c>
      <c r="H4746" s="154" t="s">
        <v>472</v>
      </c>
      <c r="I4746" s="154">
        <v>1.88106</v>
      </c>
      <c r="J4746" s="154"/>
    </row>
    <row r="4747" spans="1:10">
      <c r="A4747" s="164">
        <v>32184</v>
      </c>
      <c r="B4747" s="154">
        <v>1.69347</v>
      </c>
      <c r="C4747" s="154">
        <v>2.4369999999999998</v>
      </c>
      <c r="D4747" s="154">
        <v>1.3875</v>
      </c>
      <c r="E4747" s="154">
        <v>1.0954999999999999</v>
      </c>
      <c r="F4747" s="154" t="s">
        <v>472</v>
      </c>
      <c r="G4747" s="154">
        <v>1.0750999999999999</v>
      </c>
      <c r="H4747" s="154" t="s">
        <v>472</v>
      </c>
      <c r="I4747" s="154">
        <v>1.8843399999999999</v>
      </c>
      <c r="J4747" s="154"/>
    </row>
    <row r="4748" spans="1:10">
      <c r="A4748" s="164">
        <v>32185</v>
      </c>
      <c r="B4748" s="154">
        <v>1.6964000000000001</v>
      </c>
      <c r="C4748" s="154">
        <v>2.4415</v>
      </c>
      <c r="D4748" s="154">
        <v>1.391</v>
      </c>
      <c r="E4748" s="154">
        <v>1.1000000000000001</v>
      </c>
      <c r="F4748" s="154" t="s">
        <v>472</v>
      </c>
      <c r="G4748" s="154">
        <v>1.0711999999999999</v>
      </c>
      <c r="H4748" s="154" t="s">
        <v>472</v>
      </c>
      <c r="I4748" s="154">
        <v>1.88747</v>
      </c>
      <c r="J4748" s="154"/>
    </row>
    <row r="4749" spans="1:10">
      <c r="A4749" s="164">
        <v>32188</v>
      </c>
      <c r="B4749" s="154">
        <v>1.6974</v>
      </c>
      <c r="C4749" s="154">
        <v>2.4470000000000001</v>
      </c>
      <c r="D4749" s="154">
        <v>1.4033</v>
      </c>
      <c r="E4749" s="154">
        <v>1.1085</v>
      </c>
      <c r="F4749" s="154" t="s">
        <v>472</v>
      </c>
      <c r="G4749" s="154">
        <v>1.0767</v>
      </c>
      <c r="H4749" s="154" t="s">
        <v>472</v>
      </c>
      <c r="I4749" s="154">
        <v>1.8936899999999999</v>
      </c>
      <c r="J4749" s="154"/>
    </row>
    <row r="4750" spans="1:10">
      <c r="A4750" s="164">
        <v>32189</v>
      </c>
      <c r="B4750" s="154">
        <v>1.6957599999999999</v>
      </c>
      <c r="C4750" s="154">
        <v>2.4449999999999998</v>
      </c>
      <c r="D4750" s="154">
        <v>1.4068000000000001</v>
      </c>
      <c r="E4750" s="154">
        <v>1.1074999999999999</v>
      </c>
      <c r="F4750" s="154" t="s">
        <v>472</v>
      </c>
      <c r="G4750" s="154">
        <v>1.0774999999999999</v>
      </c>
      <c r="H4750" s="154" t="s">
        <v>472</v>
      </c>
      <c r="I4750" s="154">
        <v>1.8947500000000002</v>
      </c>
      <c r="J4750" s="154"/>
    </row>
    <row r="4751" spans="1:10">
      <c r="A4751" s="164">
        <v>32190</v>
      </c>
      <c r="B4751" s="154">
        <v>1.6971699999999998</v>
      </c>
      <c r="C4751" s="154">
        <v>2.4515000000000002</v>
      </c>
      <c r="D4751" s="154">
        <v>1.4041999999999999</v>
      </c>
      <c r="E4751" s="154">
        <v>1.1065</v>
      </c>
      <c r="F4751" s="154" t="s">
        <v>472</v>
      </c>
      <c r="G4751" s="154">
        <v>1.0763</v>
      </c>
      <c r="H4751" s="154" t="s">
        <v>472</v>
      </c>
      <c r="I4751" s="154">
        <v>1.89541</v>
      </c>
      <c r="J4751" s="154"/>
    </row>
    <row r="4752" spans="1:10">
      <c r="A4752" s="164">
        <v>32191</v>
      </c>
      <c r="B4752" s="154">
        <v>1.7002999999999999</v>
      </c>
      <c r="C4752" s="154">
        <v>2.4535</v>
      </c>
      <c r="D4752" s="154">
        <v>1.4041999999999999</v>
      </c>
      <c r="E4752" s="154">
        <v>1.1065</v>
      </c>
      <c r="F4752" s="154" t="s">
        <v>472</v>
      </c>
      <c r="G4752" s="154">
        <v>1.0780000000000001</v>
      </c>
      <c r="H4752" s="154" t="s">
        <v>472</v>
      </c>
      <c r="I4752" s="154">
        <v>1.8962699999999999</v>
      </c>
      <c r="J4752" s="154"/>
    </row>
    <row r="4753" spans="1:10">
      <c r="A4753" s="164">
        <v>32192</v>
      </c>
      <c r="B4753" s="154" t="s">
        <v>472</v>
      </c>
      <c r="C4753" s="154">
        <v>2.4430000000000001</v>
      </c>
      <c r="D4753" s="154">
        <v>1.3985000000000001</v>
      </c>
      <c r="E4753" s="154">
        <v>1.099</v>
      </c>
      <c r="F4753" s="154" t="s">
        <v>472</v>
      </c>
      <c r="G4753" s="154">
        <v>1.0765</v>
      </c>
      <c r="H4753" s="154" t="s">
        <v>472</v>
      </c>
      <c r="I4753" s="154">
        <v>1.8909400000000001</v>
      </c>
      <c r="J4753" s="154"/>
    </row>
    <row r="4754" spans="1:10">
      <c r="A4754" s="164">
        <v>32195</v>
      </c>
      <c r="B4754" s="154">
        <v>1.69292</v>
      </c>
      <c r="C4754" s="154">
        <v>2.4474999999999998</v>
      </c>
      <c r="D4754" s="154">
        <v>1.393</v>
      </c>
      <c r="E4754" s="154">
        <v>1.0900000000000001</v>
      </c>
      <c r="F4754" s="154" t="s">
        <v>472</v>
      </c>
      <c r="G4754" s="154">
        <v>1.0751999999999999</v>
      </c>
      <c r="H4754" s="154" t="s">
        <v>472</v>
      </c>
      <c r="I4754" s="154">
        <v>1.88737</v>
      </c>
      <c r="J4754" s="154"/>
    </row>
    <row r="4755" spans="1:10">
      <c r="A4755" s="164">
        <v>32196</v>
      </c>
      <c r="B4755" s="154">
        <v>1.69459</v>
      </c>
      <c r="C4755" s="154">
        <v>2.4510000000000001</v>
      </c>
      <c r="D4755" s="154">
        <v>1.3872</v>
      </c>
      <c r="E4755" s="154">
        <v>1.0905</v>
      </c>
      <c r="F4755" s="154" t="s">
        <v>472</v>
      </c>
      <c r="G4755" s="154">
        <v>1.0782</v>
      </c>
      <c r="H4755" s="154" t="s">
        <v>472</v>
      </c>
      <c r="I4755" s="154">
        <v>1.8869899999999999</v>
      </c>
      <c r="J4755" s="154"/>
    </row>
    <row r="4756" spans="1:10">
      <c r="A4756" s="164">
        <v>32197</v>
      </c>
      <c r="B4756" s="154">
        <v>1.6988099999999999</v>
      </c>
      <c r="C4756" s="154">
        <v>2.4569999999999999</v>
      </c>
      <c r="D4756" s="154">
        <v>1.3905000000000001</v>
      </c>
      <c r="E4756" s="154">
        <v>1.097</v>
      </c>
      <c r="F4756" s="154" t="s">
        <v>472</v>
      </c>
      <c r="G4756" s="154">
        <v>1.0791999999999999</v>
      </c>
      <c r="H4756" s="154" t="s">
        <v>472</v>
      </c>
      <c r="I4756" s="154">
        <v>1.8919700000000002</v>
      </c>
      <c r="J4756" s="154"/>
    </row>
    <row r="4757" spans="1:10">
      <c r="A4757" s="164">
        <v>32198</v>
      </c>
      <c r="B4757" s="154">
        <v>1.6993200000000002</v>
      </c>
      <c r="C4757" s="154">
        <v>2.4584999999999999</v>
      </c>
      <c r="D4757" s="154">
        <v>1.3945000000000001</v>
      </c>
      <c r="E4757" s="154">
        <v>1.1014999999999999</v>
      </c>
      <c r="F4757" s="154" t="s">
        <v>472</v>
      </c>
      <c r="G4757" s="154">
        <v>1.0820000000000001</v>
      </c>
      <c r="H4757" s="154" t="s">
        <v>472</v>
      </c>
      <c r="I4757" s="154">
        <v>1.8949</v>
      </c>
      <c r="J4757" s="154"/>
    </row>
    <row r="4758" spans="1:10">
      <c r="A4758" s="164">
        <v>32199</v>
      </c>
      <c r="B4758" s="154">
        <v>1.70069</v>
      </c>
      <c r="C4758" s="154">
        <v>2.4605000000000001</v>
      </c>
      <c r="D4758" s="154">
        <v>1.3888</v>
      </c>
      <c r="E4758" s="154">
        <v>1.097</v>
      </c>
      <c r="F4758" s="154" t="s">
        <v>472</v>
      </c>
      <c r="G4758" s="154">
        <v>1.0813999999999999</v>
      </c>
      <c r="H4758" s="154" t="s">
        <v>472</v>
      </c>
      <c r="I4758" s="154">
        <v>1.89079</v>
      </c>
      <c r="J4758" s="154"/>
    </row>
    <row r="4759" spans="1:10">
      <c r="A4759" s="164">
        <v>32202</v>
      </c>
      <c r="B4759" s="154">
        <v>1.7003900000000001</v>
      </c>
      <c r="C4759" s="154">
        <v>2.4609999999999999</v>
      </c>
      <c r="D4759" s="154">
        <v>1.3883000000000001</v>
      </c>
      <c r="E4759" s="154">
        <v>1.0980000000000001</v>
      </c>
      <c r="F4759" s="154" t="s">
        <v>472</v>
      </c>
      <c r="G4759" s="154">
        <v>1.0819000000000001</v>
      </c>
      <c r="H4759" s="154" t="s">
        <v>472</v>
      </c>
      <c r="I4759" s="154">
        <v>1.8917999999999999</v>
      </c>
      <c r="J4759" s="154"/>
    </row>
    <row r="4760" spans="1:10">
      <c r="A4760" s="164">
        <v>32203</v>
      </c>
      <c r="B4760" s="154">
        <v>1.70461</v>
      </c>
      <c r="C4760" s="154">
        <v>2.4685000000000001</v>
      </c>
      <c r="D4760" s="154">
        <v>1.3936999999999999</v>
      </c>
      <c r="E4760" s="154">
        <v>1.1074999999999999</v>
      </c>
      <c r="F4760" s="154" t="s">
        <v>472</v>
      </c>
      <c r="G4760" s="154">
        <v>1.0841000000000001</v>
      </c>
      <c r="H4760" s="154" t="s">
        <v>472</v>
      </c>
      <c r="I4760" s="154">
        <v>1.8965800000000002</v>
      </c>
      <c r="J4760" s="154"/>
    </row>
    <row r="4761" spans="1:10">
      <c r="A4761" s="164">
        <v>32204</v>
      </c>
      <c r="B4761" s="154">
        <v>1.7078899999999999</v>
      </c>
      <c r="C4761" s="154">
        <v>2.4735</v>
      </c>
      <c r="D4761" s="154">
        <v>1.3940000000000001</v>
      </c>
      <c r="E4761" s="154">
        <v>1.109</v>
      </c>
      <c r="F4761" s="154" t="s">
        <v>472</v>
      </c>
      <c r="G4761" s="154">
        <v>1.0848</v>
      </c>
      <c r="H4761" s="154" t="s">
        <v>472</v>
      </c>
      <c r="I4761" s="154">
        <v>1.89771</v>
      </c>
      <c r="J4761" s="154"/>
    </row>
    <row r="4762" spans="1:10">
      <c r="A4762" s="164">
        <v>32205</v>
      </c>
      <c r="B4762" s="154">
        <v>1.7114799999999999</v>
      </c>
      <c r="C4762" s="154">
        <v>2.4779999999999998</v>
      </c>
      <c r="D4762" s="154">
        <v>1.4017999999999999</v>
      </c>
      <c r="E4762" s="154">
        <v>1.1160000000000001</v>
      </c>
      <c r="F4762" s="154" t="s">
        <v>472</v>
      </c>
      <c r="G4762" s="154">
        <v>1.0847</v>
      </c>
      <c r="H4762" s="154" t="s">
        <v>472</v>
      </c>
      <c r="I4762" s="154">
        <v>1.9080300000000001</v>
      </c>
      <c r="J4762" s="154"/>
    </row>
    <row r="4763" spans="1:10">
      <c r="A4763" s="164">
        <v>32206</v>
      </c>
      <c r="B4763" s="154">
        <v>1.70984</v>
      </c>
      <c r="C4763" s="154">
        <v>2.4805000000000001</v>
      </c>
      <c r="D4763" s="154">
        <v>1.4015</v>
      </c>
      <c r="E4763" s="154">
        <v>1.1179999999999999</v>
      </c>
      <c r="F4763" s="154" t="s">
        <v>472</v>
      </c>
      <c r="G4763" s="154">
        <v>1.0851</v>
      </c>
      <c r="H4763" s="154" t="s">
        <v>472</v>
      </c>
      <c r="I4763" s="154">
        <v>1.9045700000000001</v>
      </c>
      <c r="J4763" s="154"/>
    </row>
    <row r="4764" spans="1:10">
      <c r="A4764" s="164">
        <v>32209</v>
      </c>
      <c r="B4764" s="154">
        <v>1.7107399999999999</v>
      </c>
      <c r="C4764" s="154">
        <v>2.5015000000000001</v>
      </c>
      <c r="D4764" s="154">
        <v>1.3992</v>
      </c>
      <c r="E4764" s="154">
        <v>1.1160000000000001</v>
      </c>
      <c r="F4764" s="154" t="s">
        <v>472</v>
      </c>
      <c r="G4764" s="154">
        <v>1.0865</v>
      </c>
      <c r="H4764" s="154" t="s">
        <v>472</v>
      </c>
      <c r="I4764" s="154">
        <v>1.9006799999999999</v>
      </c>
      <c r="J4764" s="154"/>
    </row>
    <row r="4765" spans="1:10">
      <c r="A4765" s="164">
        <v>32210</v>
      </c>
      <c r="B4765" s="154">
        <v>1.7078199999999999</v>
      </c>
      <c r="C4765" s="154">
        <v>2.5185</v>
      </c>
      <c r="D4765" s="154">
        <v>1.3801999999999999</v>
      </c>
      <c r="E4765" s="154">
        <v>1.0994999999999999</v>
      </c>
      <c r="F4765" s="154" t="s">
        <v>472</v>
      </c>
      <c r="G4765" s="154">
        <v>1.079</v>
      </c>
      <c r="H4765" s="154" t="s">
        <v>472</v>
      </c>
      <c r="I4765" s="154">
        <v>1.8906499999999999</v>
      </c>
      <c r="J4765" s="154"/>
    </row>
    <row r="4766" spans="1:10">
      <c r="A4766" s="164">
        <v>32211</v>
      </c>
      <c r="B4766" s="154">
        <v>1.7138599999999999</v>
      </c>
      <c r="C4766" s="154">
        <v>2.5329999999999999</v>
      </c>
      <c r="D4766" s="154">
        <v>1.3812</v>
      </c>
      <c r="E4766" s="154">
        <v>1.1005</v>
      </c>
      <c r="F4766" s="154" t="s">
        <v>472</v>
      </c>
      <c r="G4766" s="154">
        <v>1.0767</v>
      </c>
      <c r="H4766" s="154" t="s">
        <v>472</v>
      </c>
      <c r="I4766" s="154">
        <v>1.89557</v>
      </c>
      <c r="J4766" s="154"/>
    </row>
    <row r="4767" spans="1:10">
      <c r="A4767" s="164">
        <v>32212</v>
      </c>
      <c r="B4767" s="154">
        <v>1.7118</v>
      </c>
      <c r="C4767" s="154">
        <v>2.5460000000000003</v>
      </c>
      <c r="D4767" s="154">
        <v>1.3799000000000001</v>
      </c>
      <c r="E4767" s="154">
        <v>1.0960000000000001</v>
      </c>
      <c r="F4767" s="154" t="s">
        <v>472</v>
      </c>
      <c r="G4767" s="154">
        <v>1.0782</v>
      </c>
      <c r="H4767" s="154" t="s">
        <v>472</v>
      </c>
      <c r="I4767" s="154">
        <v>1.89503</v>
      </c>
      <c r="J4767" s="154"/>
    </row>
    <row r="4768" spans="1:10">
      <c r="A4768" s="164">
        <v>32213</v>
      </c>
      <c r="B4768" s="154">
        <v>1.7074199999999999</v>
      </c>
      <c r="C4768" s="154">
        <v>2.5380000000000003</v>
      </c>
      <c r="D4768" s="154">
        <v>1.3753</v>
      </c>
      <c r="E4768" s="154">
        <v>1.0940000000000001</v>
      </c>
      <c r="F4768" s="154" t="s">
        <v>472</v>
      </c>
      <c r="G4768" s="154">
        <v>1.0765</v>
      </c>
      <c r="H4768" s="154" t="s">
        <v>472</v>
      </c>
      <c r="I4768" s="154">
        <v>1.88483</v>
      </c>
      <c r="J4768" s="154"/>
    </row>
    <row r="4769" spans="1:10">
      <c r="A4769" s="164">
        <v>32216</v>
      </c>
      <c r="B4769" s="154">
        <v>1.7073499999999999</v>
      </c>
      <c r="C4769" s="154">
        <v>2.5390000000000001</v>
      </c>
      <c r="D4769" s="154">
        <v>1.3647</v>
      </c>
      <c r="E4769" s="154">
        <v>1.0865</v>
      </c>
      <c r="F4769" s="154" t="s">
        <v>472</v>
      </c>
      <c r="G4769" s="154">
        <v>1.0770999999999999</v>
      </c>
      <c r="H4769" s="154" t="s">
        <v>472</v>
      </c>
      <c r="I4769" s="154">
        <v>1.88696</v>
      </c>
      <c r="J4769" s="154"/>
    </row>
    <row r="4770" spans="1:10">
      <c r="A4770" s="164">
        <v>32217</v>
      </c>
      <c r="B4770" s="154">
        <v>1.7112799999999999</v>
      </c>
      <c r="C4770" s="154">
        <v>2.5430000000000001</v>
      </c>
      <c r="D4770" s="154">
        <v>1.3763000000000001</v>
      </c>
      <c r="E4770" s="154">
        <v>1.0940000000000001</v>
      </c>
      <c r="F4770" s="154" t="s">
        <v>472</v>
      </c>
      <c r="G4770" s="154">
        <v>1.0823</v>
      </c>
      <c r="H4770" s="154" t="s">
        <v>472</v>
      </c>
      <c r="I4770" s="154">
        <v>1.8950100000000001</v>
      </c>
      <c r="J4770" s="154"/>
    </row>
    <row r="4771" spans="1:10">
      <c r="A4771" s="164">
        <v>32218</v>
      </c>
      <c r="B4771" s="154">
        <v>1.7118</v>
      </c>
      <c r="C4771" s="154">
        <v>2.5535000000000001</v>
      </c>
      <c r="D4771" s="154">
        <v>1.38</v>
      </c>
      <c r="E4771" s="154">
        <v>1.0994999999999999</v>
      </c>
      <c r="F4771" s="154" t="s">
        <v>472</v>
      </c>
      <c r="G4771" s="154">
        <v>1.0826</v>
      </c>
      <c r="H4771" s="154" t="s">
        <v>472</v>
      </c>
      <c r="I4771" s="154">
        <v>1.8995199999999999</v>
      </c>
      <c r="J4771" s="154"/>
    </row>
    <row r="4772" spans="1:10">
      <c r="A4772" s="164">
        <v>32219</v>
      </c>
      <c r="B4772" s="154">
        <v>1.7153499999999999</v>
      </c>
      <c r="C4772" s="154">
        <v>2.5695000000000001</v>
      </c>
      <c r="D4772" s="154">
        <v>1.3845000000000001</v>
      </c>
      <c r="E4772" s="154">
        <v>1.1065</v>
      </c>
      <c r="F4772" s="154" t="s">
        <v>472</v>
      </c>
      <c r="G4772" s="154">
        <v>1.0867</v>
      </c>
      <c r="H4772" s="154" t="s">
        <v>472</v>
      </c>
      <c r="I4772" s="154">
        <v>1.90323</v>
      </c>
      <c r="J4772" s="154"/>
    </row>
    <row r="4773" spans="1:10">
      <c r="A4773" s="164">
        <v>32220</v>
      </c>
      <c r="B4773" s="154">
        <v>1.7157499999999999</v>
      </c>
      <c r="C4773" s="154">
        <v>2.5680000000000001</v>
      </c>
      <c r="D4773" s="154">
        <v>1.4020000000000001</v>
      </c>
      <c r="E4773" s="154">
        <v>1.1219999999999999</v>
      </c>
      <c r="F4773" s="154" t="s">
        <v>472</v>
      </c>
      <c r="G4773" s="154">
        <v>1.0923</v>
      </c>
      <c r="H4773" s="154" t="s">
        <v>472</v>
      </c>
      <c r="I4773" s="154">
        <v>1.91052</v>
      </c>
      <c r="J4773" s="154"/>
    </row>
    <row r="4774" spans="1:10">
      <c r="A4774" s="164">
        <v>32223</v>
      </c>
      <c r="B4774" s="154">
        <v>1.714</v>
      </c>
      <c r="C4774" s="154">
        <v>2.5554999999999999</v>
      </c>
      <c r="D4774" s="154">
        <v>1.3963000000000001</v>
      </c>
      <c r="E4774" s="154">
        <v>1.1185</v>
      </c>
      <c r="F4774" s="154" t="s">
        <v>472</v>
      </c>
      <c r="G4774" s="154">
        <v>1.0965</v>
      </c>
      <c r="H4774" s="154" t="s">
        <v>472</v>
      </c>
      <c r="I4774" s="154">
        <v>1.9110100000000001</v>
      </c>
      <c r="J4774" s="154"/>
    </row>
    <row r="4775" spans="1:10">
      <c r="A4775" s="164">
        <v>32224</v>
      </c>
      <c r="B4775" s="154">
        <v>1.7132100000000001</v>
      </c>
      <c r="C4775" s="154">
        <v>2.5529999999999999</v>
      </c>
      <c r="D4775" s="154">
        <v>1.3963000000000001</v>
      </c>
      <c r="E4775" s="154">
        <v>1.119</v>
      </c>
      <c r="F4775" s="154" t="s">
        <v>472</v>
      </c>
      <c r="G4775" s="154">
        <v>1.0972</v>
      </c>
      <c r="H4775" s="154" t="s">
        <v>472</v>
      </c>
      <c r="I4775" s="154">
        <v>1.91143</v>
      </c>
      <c r="J4775" s="154"/>
    </row>
    <row r="4776" spans="1:10">
      <c r="A4776" s="164">
        <v>32225</v>
      </c>
      <c r="B4776" s="154">
        <v>1.71624</v>
      </c>
      <c r="C4776" s="154">
        <v>2.5644999999999998</v>
      </c>
      <c r="D4776" s="154">
        <v>1.397</v>
      </c>
      <c r="E4776" s="154">
        <v>1.121</v>
      </c>
      <c r="F4776" s="154" t="s">
        <v>472</v>
      </c>
      <c r="G4776" s="154">
        <v>1.1008</v>
      </c>
      <c r="H4776" s="154" t="s">
        <v>472</v>
      </c>
      <c r="I4776" s="154">
        <v>1.91726</v>
      </c>
      <c r="J4776" s="154"/>
    </row>
    <row r="4777" spans="1:10">
      <c r="A4777" s="164">
        <v>32226</v>
      </c>
      <c r="B4777" s="154">
        <v>1.71435</v>
      </c>
      <c r="C4777" s="154">
        <v>2.5670000000000002</v>
      </c>
      <c r="D4777" s="154">
        <v>1.3936999999999999</v>
      </c>
      <c r="E4777" s="154">
        <v>1.119</v>
      </c>
      <c r="F4777" s="154" t="s">
        <v>472</v>
      </c>
      <c r="G4777" s="154">
        <v>1.1053999999999999</v>
      </c>
      <c r="H4777" s="154" t="s">
        <v>472</v>
      </c>
      <c r="I4777" s="154">
        <v>1.9139300000000001</v>
      </c>
      <c r="J4777" s="154"/>
    </row>
    <row r="4778" spans="1:10">
      <c r="A4778" s="164">
        <v>32227</v>
      </c>
      <c r="B4778" s="154">
        <v>1.7131099999999999</v>
      </c>
      <c r="C4778" s="154">
        <v>2.5554999999999999</v>
      </c>
      <c r="D4778" s="154">
        <v>1.3875999999999999</v>
      </c>
      <c r="E4778" s="154">
        <v>1.117</v>
      </c>
      <c r="F4778" s="154" t="s">
        <v>472</v>
      </c>
      <c r="G4778" s="154">
        <v>1.103</v>
      </c>
      <c r="H4778" s="154" t="s">
        <v>472</v>
      </c>
      <c r="I4778" s="154">
        <v>1.90882</v>
      </c>
      <c r="J4778" s="154"/>
    </row>
    <row r="4779" spans="1:10">
      <c r="A4779" s="164">
        <v>32230</v>
      </c>
      <c r="B4779" s="154">
        <v>1.71238</v>
      </c>
      <c r="C4779" s="154">
        <v>2.544</v>
      </c>
      <c r="D4779" s="154">
        <v>1.3785000000000001</v>
      </c>
      <c r="E4779" s="154">
        <v>1.109</v>
      </c>
      <c r="F4779" s="154" t="s">
        <v>472</v>
      </c>
      <c r="G4779" s="154">
        <v>1.1075999999999999</v>
      </c>
      <c r="H4779" s="154" t="s">
        <v>472</v>
      </c>
      <c r="I4779" s="154">
        <v>1.9039199999999998</v>
      </c>
      <c r="J4779" s="154"/>
    </row>
    <row r="4780" spans="1:10">
      <c r="A4780" s="164">
        <v>32231</v>
      </c>
      <c r="B4780" s="154">
        <v>1.71383</v>
      </c>
      <c r="C4780" s="154">
        <v>2.56</v>
      </c>
      <c r="D4780" s="154">
        <v>1.3735999999999999</v>
      </c>
      <c r="E4780" s="154">
        <v>1.1100000000000001</v>
      </c>
      <c r="F4780" s="154" t="s">
        <v>472</v>
      </c>
      <c r="G4780" s="154">
        <v>1.1011</v>
      </c>
      <c r="H4780" s="154" t="s">
        <v>472</v>
      </c>
      <c r="I4780" s="154">
        <v>1.9030800000000001</v>
      </c>
      <c r="J4780" s="154"/>
    </row>
    <row r="4781" spans="1:10">
      <c r="A4781" s="164">
        <v>32232</v>
      </c>
      <c r="B4781" s="154">
        <v>1.7133699999999998</v>
      </c>
      <c r="C4781" s="154">
        <v>2.5655000000000001</v>
      </c>
      <c r="D4781" s="154">
        <v>1.379</v>
      </c>
      <c r="E4781" s="154">
        <v>1.115</v>
      </c>
      <c r="F4781" s="154" t="s">
        <v>472</v>
      </c>
      <c r="G4781" s="154">
        <v>1.1002000000000001</v>
      </c>
      <c r="H4781" s="154" t="s">
        <v>472</v>
      </c>
      <c r="I4781" s="154">
        <v>1.9037899999999999</v>
      </c>
      <c r="J4781" s="154"/>
    </row>
    <row r="4782" spans="1:10">
      <c r="A4782" s="164">
        <v>32233</v>
      </c>
      <c r="B4782" s="154">
        <v>1.7092399999999999</v>
      </c>
      <c r="C4782" s="154">
        <v>2.5714999999999999</v>
      </c>
      <c r="D4782" s="154">
        <v>1.3692</v>
      </c>
      <c r="E4782" s="154">
        <v>1.1074999999999999</v>
      </c>
      <c r="F4782" s="154" t="s">
        <v>472</v>
      </c>
      <c r="G4782" s="154">
        <v>1.1004</v>
      </c>
      <c r="H4782" s="154" t="s">
        <v>472</v>
      </c>
      <c r="I4782" s="154">
        <v>1.8985099999999999</v>
      </c>
      <c r="J4782" s="154"/>
    </row>
    <row r="4783" spans="1:10">
      <c r="A4783" s="164">
        <v>32234</v>
      </c>
      <c r="B4783" s="154" t="s">
        <v>472</v>
      </c>
      <c r="C4783" s="154" t="s">
        <v>472</v>
      </c>
      <c r="D4783" s="154" t="s">
        <v>472</v>
      </c>
      <c r="E4783" s="154" t="s">
        <v>472</v>
      </c>
      <c r="F4783" s="154" t="s">
        <v>472</v>
      </c>
      <c r="G4783" s="154" t="s">
        <v>472</v>
      </c>
      <c r="H4783" s="154" t="s">
        <v>472</v>
      </c>
      <c r="I4783" s="154" t="s">
        <v>472</v>
      </c>
      <c r="J4783" s="154"/>
    </row>
    <row r="4784" spans="1:10">
      <c r="A4784" s="164">
        <v>32237</v>
      </c>
      <c r="B4784" s="154" t="s">
        <v>472</v>
      </c>
      <c r="C4784" s="154" t="s">
        <v>472</v>
      </c>
      <c r="D4784" s="154" t="s">
        <v>472</v>
      </c>
      <c r="E4784" s="154" t="s">
        <v>472</v>
      </c>
      <c r="F4784" s="154" t="s">
        <v>472</v>
      </c>
      <c r="G4784" s="154" t="s">
        <v>472</v>
      </c>
      <c r="H4784" s="154" t="s">
        <v>472</v>
      </c>
      <c r="I4784" s="154" t="s">
        <v>472</v>
      </c>
      <c r="J4784" s="154"/>
    </row>
    <row r="4785" spans="1:10">
      <c r="A4785" s="164">
        <v>32238</v>
      </c>
      <c r="B4785" s="154">
        <v>1.7098499999999999</v>
      </c>
      <c r="C4785" s="154">
        <v>2.5760000000000001</v>
      </c>
      <c r="D4785" s="154">
        <v>1.3654999999999999</v>
      </c>
      <c r="E4785" s="154">
        <v>1.0994999999999999</v>
      </c>
      <c r="F4785" s="154" t="s">
        <v>472</v>
      </c>
      <c r="G4785" s="154">
        <v>1.0966</v>
      </c>
      <c r="H4785" s="154" t="s">
        <v>472</v>
      </c>
      <c r="I4785" s="154">
        <v>1.8963999999999999</v>
      </c>
      <c r="J4785" s="154"/>
    </row>
    <row r="4786" spans="1:10">
      <c r="A4786" s="164">
        <v>32239</v>
      </c>
      <c r="B4786" s="154">
        <v>1.71509</v>
      </c>
      <c r="C4786" s="154">
        <v>2.5880000000000001</v>
      </c>
      <c r="D4786" s="154">
        <v>1.3768</v>
      </c>
      <c r="E4786" s="154">
        <v>1.111</v>
      </c>
      <c r="F4786" s="154" t="s">
        <v>472</v>
      </c>
      <c r="G4786" s="154">
        <v>1.1009</v>
      </c>
      <c r="H4786" s="154" t="s">
        <v>472</v>
      </c>
      <c r="I4786" s="154">
        <v>1.90483</v>
      </c>
      <c r="J4786" s="154"/>
    </row>
    <row r="4787" spans="1:10">
      <c r="A4787" s="164">
        <v>32240</v>
      </c>
      <c r="B4787" s="154">
        <v>1.71716</v>
      </c>
      <c r="C4787" s="154">
        <v>2.5939999999999999</v>
      </c>
      <c r="D4787" s="154">
        <v>1.3883000000000001</v>
      </c>
      <c r="E4787" s="154">
        <v>1.117</v>
      </c>
      <c r="F4787" s="154" t="s">
        <v>472</v>
      </c>
      <c r="G4787" s="154">
        <v>1.1034999999999999</v>
      </c>
      <c r="H4787" s="154" t="s">
        <v>472</v>
      </c>
      <c r="I4787" s="154">
        <v>1.9133599999999999</v>
      </c>
      <c r="J4787" s="154"/>
    </row>
    <row r="4788" spans="1:10">
      <c r="A4788" s="164">
        <v>32241</v>
      </c>
      <c r="B4788" s="154">
        <v>1.7163599999999999</v>
      </c>
      <c r="C4788" s="154">
        <v>2.5949999999999998</v>
      </c>
      <c r="D4788" s="154">
        <v>1.3820000000000001</v>
      </c>
      <c r="E4788" s="154">
        <v>1.1074999999999999</v>
      </c>
      <c r="F4788" s="154" t="s">
        <v>472</v>
      </c>
      <c r="G4788" s="154">
        <v>1.1032</v>
      </c>
      <c r="H4788" s="154" t="s">
        <v>472</v>
      </c>
      <c r="I4788" s="154">
        <v>1.9096199999999999</v>
      </c>
      <c r="J4788" s="154"/>
    </row>
    <row r="4789" spans="1:10">
      <c r="A4789" s="164">
        <v>32244</v>
      </c>
      <c r="B4789" s="154">
        <v>1.7181</v>
      </c>
      <c r="C4789" s="154">
        <v>2.5949999999999998</v>
      </c>
      <c r="D4789" s="154">
        <v>1.3896999999999999</v>
      </c>
      <c r="E4789" s="154">
        <v>1.1179999999999999</v>
      </c>
      <c r="F4789" s="154" t="s">
        <v>472</v>
      </c>
      <c r="G4789" s="154">
        <v>1.1007</v>
      </c>
      <c r="H4789" s="154" t="s">
        <v>472</v>
      </c>
      <c r="I4789" s="154">
        <v>1.91493</v>
      </c>
      <c r="J4789" s="154"/>
    </row>
    <row r="4790" spans="1:10">
      <c r="A4790" s="164">
        <v>32245</v>
      </c>
      <c r="B4790" s="154">
        <v>1.71889</v>
      </c>
      <c r="C4790" s="154">
        <v>2.5794999999999999</v>
      </c>
      <c r="D4790" s="154">
        <v>1.3958999999999999</v>
      </c>
      <c r="E4790" s="154">
        <v>1.1265000000000001</v>
      </c>
      <c r="F4790" s="154" t="s">
        <v>472</v>
      </c>
      <c r="G4790" s="154">
        <v>1.1032</v>
      </c>
      <c r="H4790" s="154" t="s">
        <v>472</v>
      </c>
      <c r="I4790" s="154">
        <v>1.9158599999999999</v>
      </c>
      <c r="J4790" s="154"/>
    </row>
    <row r="4791" spans="1:10">
      <c r="A4791" s="164">
        <v>32246</v>
      </c>
      <c r="B4791" s="154">
        <v>1.7182300000000001</v>
      </c>
      <c r="C4791" s="154">
        <v>2.5830000000000002</v>
      </c>
      <c r="D4791" s="154">
        <v>1.3993</v>
      </c>
      <c r="E4791" s="154">
        <v>1.1315</v>
      </c>
      <c r="F4791" s="154" t="s">
        <v>472</v>
      </c>
      <c r="G4791" s="154">
        <v>1.1042000000000001</v>
      </c>
      <c r="H4791" s="154" t="s">
        <v>472</v>
      </c>
      <c r="I4791" s="154">
        <v>1.9180700000000002</v>
      </c>
      <c r="J4791" s="154"/>
    </row>
    <row r="4792" spans="1:10">
      <c r="A4792" s="164">
        <v>32247</v>
      </c>
      <c r="B4792" s="154">
        <v>1.7176499999999999</v>
      </c>
      <c r="C4792" s="154">
        <v>2.5779999999999998</v>
      </c>
      <c r="D4792" s="154">
        <v>1.4008</v>
      </c>
      <c r="E4792" s="154">
        <v>1.1325000000000001</v>
      </c>
      <c r="F4792" s="154" t="s">
        <v>472</v>
      </c>
      <c r="G4792" s="154">
        <v>1.1101000000000001</v>
      </c>
      <c r="H4792" s="154" t="s">
        <v>472</v>
      </c>
      <c r="I4792" s="154">
        <v>1.92021</v>
      </c>
      <c r="J4792" s="154"/>
    </row>
    <row r="4793" spans="1:10">
      <c r="A4793" s="164">
        <v>32248</v>
      </c>
      <c r="B4793" s="154">
        <v>1.7134200000000002</v>
      </c>
      <c r="C4793" s="154">
        <v>2.5804999999999998</v>
      </c>
      <c r="D4793" s="154">
        <v>1.3734999999999999</v>
      </c>
      <c r="E4793" s="154">
        <v>1.1134999999999999</v>
      </c>
      <c r="F4793" s="154" t="s">
        <v>472</v>
      </c>
      <c r="G4793" s="154">
        <v>1.1075999999999999</v>
      </c>
      <c r="H4793" s="154" t="s">
        <v>472</v>
      </c>
      <c r="I4793" s="154">
        <v>1.90577</v>
      </c>
      <c r="J4793" s="154"/>
    </row>
    <row r="4794" spans="1:10">
      <c r="A4794" s="164">
        <v>32251</v>
      </c>
      <c r="B4794" s="154">
        <v>1.71591</v>
      </c>
      <c r="C4794" s="154">
        <v>2.5949999999999998</v>
      </c>
      <c r="D4794" s="154">
        <v>1.3692</v>
      </c>
      <c r="E4794" s="154">
        <v>1.1125</v>
      </c>
      <c r="F4794" s="154" t="s">
        <v>472</v>
      </c>
      <c r="G4794" s="154">
        <v>1.1048</v>
      </c>
      <c r="H4794" s="154" t="s">
        <v>472</v>
      </c>
      <c r="I4794" s="154">
        <v>1.90052</v>
      </c>
      <c r="J4794" s="154"/>
    </row>
    <row r="4795" spans="1:10">
      <c r="A4795" s="164">
        <v>32252</v>
      </c>
      <c r="B4795" s="154">
        <v>1.71634</v>
      </c>
      <c r="C4795" s="154">
        <v>2.601</v>
      </c>
      <c r="D4795" s="154">
        <v>1.3751</v>
      </c>
      <c r="E4795" s="154">
        <v>1.1134999999999999</v>
      </c>
      <c r="F4795" s="154" t="s">
        <v>472</v>
      </c>
      <c r="G4795" s="154">
        <v>1.1054999999999999</v>
      </c>
      <c r="H4795" s="154" t="s">
        <v>472</v>
      </c>
      <c r="I4795" s="154">
        <v>1.90767</v>
      </c>
      <c r="J4795" s="154"/>
    </row>
    <row r="4796" spans="1:10">
      <c r="A4796" s="164">
        <v>32253</v>
      </c>
      <c r="B4796" s="154">
        <v>1.7154500000000001</v>
      </c>
      <c r="C4796" s="154">
        <v>2.601</v>
      </c>
      <c r="D4796" s="154">
        <v>1.3734999999999999</v>
      </c>
      <c r="E4796" s="154">
        <v>1.1165</v>
      </c>
      <c r="F4796" s="154" t="s">
        <v>472</v>
      </c>
      <c r="G4796" s="154">
        <v>1.1085</v>
      </c>
      <c r="H4796" s="154" t="s">
        <v>472</v>
      </c>
      <c r="I4796" s="154">
        <v>1.9085399999999999</v>
      </c>
      <c r="J4796" s="154"/>
    </row>
    <row r="4797" spans="1:10">
      <c r="A4797" s="164">
        <v>32254</v>
      </c>
      <c r="B4797" s="154">
        <v>1.7151999999999998</v>
      </c>
      <c r="C4797" s="154">
        <v>2.6</v>
      </c>
      <c r="D4797" s="154">
        <v>1.3780000000000001</v>
      </c>
      <c r="E4797" s="154">
        <v>1.1200000000000001</v>
      </c>
      <c r="F4797" s="154" t="s">
        <v>472</v>
      </c>
      <c r="G4797" s="154">
        <v>1.1082000000000001</v>
      </c>
      <c r="H4797" s="154" t="s">
        <v>472</v>
      </c>
      <c r="I4797" s="154">
        <v>1.9085999999999999</v>
      </c>
      <c r="J4797" s="154"/>
    </row>
    <row r="4798" spans="1:10">
      <c r="A4798" s="164">
        <v>32255</v>
      </c>
      <c r="B4798" s="154">
        <v>1.71685</v>
      </c>
      <c r="C4798" s="154">
        <v>2.61</v>
      </c>
      <c r="D4798" s="154">
        <v>1.3794999999999999</v>
      </c>
      <c r="E4798" s="154">
        <v>1.1185</v>
      </c>
      <c r="F4798" s="154" t="s">
        <v>472</v>
      </c>
      <c r="G4798" s="154">
        <v>1.1059000000000001</v>
      </c>
      <c r="H4798" s="154" t="s">
        <v>472</v>
      </c>
      <c r="I4798" s="154">
        <v>1.9104999999999999</v>
      </c>
      <c r="J4798" s="154"/>
    </row>
    <row r="4799" spans="1:10">
      <c r="A4799" s="164">
        <v>32258</v>
      </c>
      <c r="B4799" s="154">
        <v>1.7169400000000001</v>
      </c>
      <c r="C4799" s="154">
        <v>2.6029999999999998</v>
      </c>
      <c r="D4799" s="154">
        <v>1.3845000000000001</v>
      </c>
      <c r="E4799" s="154">
        <v>1.1219999999999999</v>
      </c>
      <c r="F4799" s="154" t="s">
        <v>472</v>
      </c>
      <c r="G4799" s="154">
        <v>1.1083000000000001</v>
      </c>
      <c r="H4799" s="154" t="s">
        <v>472</v>
      </c>
      <c r="I4799" s="154">
        <v>1.91343</v>
      </c>
      <c r="J4799" s="154"/>
    </row>
    <row r="4800" spans="1:10">
      <c r="A4800" s="164">
        <v>32259</v>
      </c>
      <c r="B4800" s="154">
        <v>1.7180200000000001</v>
      </c>
      <c r="C4800" s="154">
        <v>2.5979999999999999</v>
      </c>
      <c r="D4800" s="154">
        <v>1.3837999999999999</v>
      </c>
      <c r="E4800" s="154">
        <v>1.1234999999999999</v>
      </c>
      <c r="F4800" s="154" t="s">
        <v>472</v>
      </c>
      <c r="G4800" s="154">
        <v>1.1122000000000001</v>
      </c>
      <c r="H4800" s="154" t="s">
        <v>472</v>
      </c>
      <c r="I4800" s="154">
        <v>1.9131200000000002</v>
      </c>
      <c r="J4800" s="154"/>
    </row>
    <row r="4801" spans="1:10">
      <c r="A4801" s="164">
        <v>32260</v>
      </c>
      <c r="B4801" s="154">
        <v>1.7192499999999999</v>
      </c>
      <c r="C4801" s="154">
        <v>2.6005000000000003</v>
      </c>
      <c r="D4801" s="154">
        <v>1.3879999999999999</v>
      </c>
      <c r="E4801" s="154">
        <v>1.131</v>
      </c>
      <c r="F4801" s="154" t="s">
        <v>472</v>
      </c>
      <c r="G4801" s="154">
        <v>1.1099000000000001</v>
      </c>
      <c r="H4801" s="154" t="s">
        <v>472</v>
      </c>
      <c r="I4801" s="154">
        <v>1.91801</v>
      </c>
      <c r="J4801" s="154"/>
    </row>
    <row r="4802" spans="1:10">
      <c r="A4802" s="164">
        <v>32261</v>
      </c>
      <c r="B4802" s="154">
        <v>1.7192799999999999</v>
      </c>
      <c r="C4802" s="154">
        <v>2.6005000000000003</v>
      </c>
      <c r="D4802" s="154">
        <v>1.3848</v>
      </c>
      <c r="E4802" s="154">
        <v>1.125</v>
      </c>
      <c r="F4802" s="154" t="s">
        <v>472</v>
      </c>
      <c r="G4802" s="154">
        <v>1.1092</v>
      </c>
      <c r="H4802" s="154" t="s">
        <v>472</v>
      </c>
      <c r="I4802" s="154">
        <v>1.9151099999999999</v>
      </c>
      <c r="J4802" s="154"/>
    </row>
    <row r="4803" spans="1:10">
      <c r="A4803" s="164">
        <v>32262</v>
      </c>
      <c r="B4803" s="154">
        <v>1.72394</v>
      </c>
      <c r="C4803" s="154">
        <v>2.5960000000000001</v>
      </c>
      <c r="D4803" s="154">
        <v>1.3862000000000001</v>
      </c>
      <c r="E4803" s="154">
        <v>1.127</v>
      </c>
      <c r="F4803" s="154" t="s">
        <v>472</v>
      </c>
      <c r="G4803" s="154">
        <v>1.1117999999999999</v>
      </c>
      <c r="H4803" s="154" t="s">
        <v>472</v>
      </c>
      <c r="I4803" s="154">
        <v>1.9191500000000001</v>
      </c>
      <c r="J4803" s="154"/>
    </row>
    <row r="4804" spans="1:10">
      <c r="A4804" s="164">
        <v>32265</v>
      </c>
      <c r="B4804" s="154">
        <v>1.7290700000000001</v>
      </c>
      <c r="C4804" s="154">
        <v>2.6160000000000001</v>
      </c>
      <c r="D4804" s="154">
        <v>1.3975</v>
      </c>
      <c r="E4804" s="154">
        <v>1.1365000000000001</v>
      </c>
      <c r="F4804" s="154" t="s">
        <v>472</v>
      </c>
      <c r="G4804" s="154">
        <v>1.1153</v>
      </c>
      <c r="H4804" s="154" t="s">
        <v>472</v>
      </c>
      <c r="I4804" s="154">
        <v>1.93048</v>
      </c>
      <c r="J4804" s="154"/>
    </row>
    <row r="4805" spans="1:10">
      <c r="A4805" s="164">
        <v>32266</v>
      </c>
      <c r="B4805" s="154">
        <v>1.72699</v>
      </c>
      <c r="C4805" s="154">
        <v>2.6109999999999998</v>
      </c>
      <c r="D4805" s="154">
        <v>1.3986000000000001</v>
      </c>
      <c r="E4805" s="154">
        <v>1.135</v>
      </c>
      <c r="F4805" s="154" t="s">
        <v>472</v>
      </c>
      <c r="G4805" s="154">
        <v>1.1179000000000001</v>
      </c>
      <c r="H4805" s="154" t="s">
        <v>472</v>
      </c>
      <c r="I4805" s="154">
        <v>1.92608</v>
      </c>
      <c r="J4805" s="154"/>
    </row>
    <row r="4806" spans="1:10">
      <c r="A4806" s="164">
        <v>32267</v>
      </c>
      <c r="B4806" s="154">
        <v>1.72956</v>
      </c>
      <c r="C4806" s="154">
        <v>2.6124999999999998</v>
      </c>
      <c r="D4806" s="154">
        <v>1.4005000000000001</v>
      </c>
      <c r="E4806" s="154">
        <v>1.1315</v>
      </c>
      <c r="F4806" s="154" t="s">
        <v>472</v>
      </c>
      <c r="G4806" s="154">
        <v>1.1194999999999999</v>
      </c>
      <c r="H4806" s="154" t="s">
        <v>472</v>
      </c>
      <c r="I4806" s="154">
        <v>1.9314100000000001</v>
      </c>
      <c r="J4806" s="154"/>
    </row>
    <row r="4807" spans="1:10">
      <c r="A4807" s="164">
        <v>32268</v>
      </c>
      <c r="B4807" s="154">
        <v>1.7255199999999999</v>
      </c>
      <c r="C4807" s="154">
        <v>2.6019999999999999</v>
      </c>
      <c r="D4807" s="154">
        <v>1.3951</v>
      </c>
      <c r="E4807" s="154">
        <v>1.1299999999999999</v>
      </c>
      <c r="F4807" s="154" t="s">
        <v>472</v>
      </c>
      <c r="G4807" s="154">
        <v>1.1202000000000001</v>
      </c>
      <c r="H4807" s="154" t="s">
        <v>472</v>
      </c>
      <c r="I4807" s="154">
        <v>1.9256199999999999</v>
      </c>
      <c r="J4807" s="154"/>
    </row>
    <row r="4808" spans="1:10">
      <c r="A4808" s="164">
        <v>32269</v>
      </c>
      <c r="B4808" s="154">
        <v>1.7293699999999999</v>
      </c>
      <c r="C4808" s="154">
        <v>2.6109999999999998</v>
      </c>
      <c r="D4808" s="154">
        <v>1.399</v>
      </c>
      <c r="E4808" s="154">
        <v>1.1339999999999999</v>
      </c>
      <c r="F4808" s="154" t="s">
        <v>472</v>
      </c>
      <c r="G4808" s="154">
        <v>1.1217999999999999</v>
      </c>
      <c r="H4808" s="154" t="s">
        <v>472</v>
      </c>
      <c r="I4808" s="154">
        <v>1.9314900000000002</v>
      </c>
      <c r="J4808" s="154"/>
    </row>
    <row r="4809" spans="1:10">
      <c r="A4809" s="164">
        <v>32272</v>
      </c>
      <c r="B4809" s="154">
        <v>1.72932</v>
      </c>
      <c r="C4809" s="154">
        <v>2.62</v>
      </c>
      <c r="D4809" s="154">
        <v>1.4001999999999999</v>
      </c>
      <c r="E4809" s="154">
        <v>1.1305000000000001</v>
      </c>
      <c r="F4809" s="154" t="s">
        <v>472</v>
      </c>
      <c r="G4809" s="154">
        <v>1.1217999999999999</v>
      </c>
      <c r="H4809" s="154" t="s">
        <v>472</v>
      </c>
      <c r="I4809" s="154">
        <v>1.9313199999999999</v>
      </c>
      <c r="J4809" s="154"/>
    </row>
    <row r="4810" spans="1:10">
      <c r="A4810" s="164">
        <v>32273</v>
      </c>
      <c r="B4810" s="154">
        <v>1.72787</v>
      </c>
      <c r="C4810" s="154">
        <v>2.6305000000000001</v>
      </c>
      <c r="D4810" s="154">
        <v>1.3980000000000001</v>
      </c>
      <c r="E4810" s="154">
        <v>1.1280000000000001</v>
      </c>
      <c r="F4810" s="154" t="s">
        <v>472</v>
      </c>
      <c r="G4810" s="154">
        <v>1.1223000000000001</v>
      </c>
      <c r="H4810" s="154" t="s">
        <v>472</v>
      </c>
      <c r="I4810" s="154">
        <v>1.93144</v>
      </c>
      <c r="J4810" s="154"/>
    </row>
    <row r="4811" spans="1:10">
      <c r="A4811" s="164">
        <v>32274</v>
      </c>
      <c r="B4811" s="154">
        <v>1.7259899999999999</v>
      </c>
      <c r="C4811" s="154">
        <v>2.6215000000000002</v>
      </c>
      <c r="D4811" s="154">
        <v>1.3915</v>
      </c>
      <c r="E4811" s="154">
        <v>1.1245000000000001</v>
      </c>
      <c r="F4811" s="154" t="s">
        <v>472</v>
      </c>
      <c r="G4811" s="154">
        <v>1.1208</v>
      </c>
      <c r="H4811" s="154" t="s">
        <v>472</v>
      </c>
      <c r="I4811" s="154">
        <v>1.9273</v>
      </c>
      <c r="J4811" s="154"/>
    </row>
    <row r="4812" spans="1:10">
      <c r="A4812" s="164">
        <v>32275</v>
      </c>
      <c r="B4812" s="154">
        <v>1.7295700000000001</v>
      </c>
      <c r="C4812" s="154" t="s">
        <v>472</v>
      </c>
      <c r="D4812" s="154" t="s">
        <v>472</v>
      </c>
      <c r="E4812" s="154" t="s">
        <v>472</v>
      </c>
      <c r="F4812" s="154" t="s">
        <v>472</v>
      </c>
      <c r="G4812" s="154" t="s">
        <v>472</v>
      </c>
      <c r="H4812" s="154" t="s">
        <v>472</v>
      </c>
      <c r="I4812" s="154">
        <v>1.9305699999999999</v>
      </c>
      <c r="J4812" s="154"/>
    </row>
    <row r="4813" spans="1:10">
      <c r="A4813" s="164">
        <v>32276</v>
      </c>
      <c r="B4813" s="154">
        <v>1.7295700000000001</v>
      </c>
      <c r="C4813" s="154">
        <v>2.6379999999999999</v>
      </c>
      <c r="D4813" s="154">
        <v>1.3982000000000001</v>
      </c>
      <c r="E4813" s="154">
        <v>1.1339999999999999</v>
      </c>
      <c r="F4813" s="154" t="s">
        <v>472</v>
      </c>
      <c r="G4813" s="154">
        <v>1.1226</v>
      </c>
      <c r="H4813" s="154" t="s">
        <v>472</v>
      </c>
      <c r="I4813" s="154">
        <v>1.9305699999999999</v>
      </c>
      <c r="J4813" s="154"/>
    </row>
    <row r="4814" spans="1:10">
      <c r="A4814" s="164">
        <v>32279</v>
      </c>
      <c r="B4814" s="154">
        <v>1.72976</v>
      </c>
      <c r="C4814" s="154">
        <v>2.6494999999999997</v>
      </c>
      <c r="D4814" s="154">
        <v>1.4012</v>
      </c>
      <c r="E4814" s="154">
        <v>1.137</v>
      </c>
      <c r="F4814" s="154" t="s">
        <v>472</v>
      </c>
      <c r="G4814" s="154">
        <v>1.1223000000000001</v>
      </c>
      <c r="H4814" s="154" t="s">
        <v>472</v>
      </c>
      <c r="I4814" s="154">
        <v>1.9339200000000001</v>
      </c>
      <c r="J4814" s="154"/>
    </row>
    <row r="4815" spans="1:10">
      <c r="A4815" s="164">
        <v>32280</v>
      </c>
      <c r="B4815" s="154">
        <v>1.7300599999999999</v>
      </c>
      <c r="C4815" s="154">
        <v>2.6425000000000001</v>
      </c>
      <c r="D4815" s="154">
        <v>1.4020000000000001</v>
      </c>
      <c r="E4815" s="154">
        <v>1.1360000000000001</v>
      </c>
      <c r="F4815" s="154" t="s">
        <v>472</v>
      </c>
      <c r="G4815" s="154">
        <v>1.1219999999999999</v>
      </c>
      <c r="H4815" s="154" t="s">
        <v>472</v>
      </c>
      <c r="I4815" s="154">
        <v>1.9331199999999999</v>
      </c>
      <c r="J4815" s="154"/>
    </row>
    <row r="4816" spans="1:10">
      <c r="A4816" s="164">
        <v>32281</v>
      </c>
      <c r="B4816" s="154">
        <v>1.7348300000000001</v>
      </c>
      <c r="C4816" s="154">
        <v>2.6395</v>
      </c>
      <c r="D4816" s="154">
        <v>1.4205000000000001</v>
      </c>
      <c r="E4816" s="154">
        <v>1.1475</v>
      </c>
      <c r="F4816" s="154" t="s">
        <v>472</v>
      </c>
      <c r="G4816" s="154">
        <v>1.1312</v>
      </c>
      <c r="H4816" s="154" t="s">
        <v>472</v>
      </c>
      <c r="I4816" s="154">
        <v>1.9479199999999999</v>
      </c>
      <c r="J4816" s="154"/>
    </row>
    <row r="4817" spans="1:10">
      <c r="A4817" s="164">
        <v>32282</v>
      </c>
      <c r="B4817" s="154">
        <v>1.7311700000000001</v>
      </c>
      <c r="C4817" s="154">
        <v>2.637</v>
      </c>
      <c r="D4817" s="154">
        <v>1.4139999999999999</v>
      </c>
      <c r="E4817" s="154">
        <v>1.137</v>
      </c>
      <c r="F4817" s="154" t="s">
        <v>472</v>
      </c>
      <c r="G4817" s="154">
        <v>1.133</v>
      </c>
      <c r="H4817" s="154" t="s">
        <v>472</v>
      </c>
      <c r="I4817" s="154">
        <v>1.9443000000000001</v>
      </c>
      <c r="J4817" s="154"/>
    </row>
    <row r="4818" spans="1:10">
      <c r="A4818" s="164">
        <v>32283</v>
      </c>
      <c r="B4818" s="154">
        <v>1.7338800000000001</v>
      </c>
      <c r="C4818" s="154">
        <v>2.6385000000000001</v>
      </c>
      <c r="D4818" s="154">
        <v>1.4163000000000001</v>
      </c>
      <c r="E4818" s="154">
        <v>1.139</v>
      </c>
      <c r="F4818" s="154" t="s">
        <v>472</v>
      </c>
      <c r="G4818" s="154">
        <v>1.1343000000000001</v>
      </c>
      <c r="H4818" s="154" t="s">
        <v>472</v>
      </c>
      <c r="I4818" s="154">
        <v>1.9492799999999999</v>
      </c>
      <c r="J4818" s="154"/>
    </row>
    <row r="4819" spans="1:10">
      <c r="A4819" s="164">
        <v>32286</v>
      </c>
      <c r="B4819" s="154" t="s">
        <v>472</v>
      </c>
      <c r="C4819" s="154" t="s">
        <v>472</v>
      </c>
      <c r="D4819" s="154" t="s">
        <v>472</v>
      </c>
      <c r="E4819" s="154" t="s">
        <v>472</v>
      </c>
      <c r="F4819" s="154" t="s">
        <v>472</v>
      </c>
      <c r="G4819" s="154" t="s">
        <v>472</v>
      </c>
      <c r="H4819" s="154" t="s">
        <v>472</v>
      </c>
      <c r="I4819" s="154" t="s">
        <v>472</v>
      </c>
      <c r="J4819" s="154"/>
    </row>
    <row r="4820" spans="1:10">
      <c r="A4820" s="164">
        <v>32287</v>
      </c>
      <c r="B4820" s="154">
        <v>1.7360199999999999</v>
      </c>
      <c r="C4820" s="154">
        <v>2.6470000000000002</v>
      </c>
      <c r="D4820" s="154">
        <v>1.4157999999999999</v>
      </c>
      <c r="E4820" s="154">
        <v>1.1400000000000001</v>
      </c>
      <c r="F4820" s="154" t="s">
        <v>472</v>
      </c>
      <c r="G4820" s="154">
        <v>1.1392</v>
      </c>
      <c r="H4820" s="154" t="s">
        <v>472</v>
      </c>
      <c r="I4820" s="154">
        <v>1.9488799999999999</v>
      </c>
      <c r="J4820" s="154"/>
    </row>
    <row r="4821" spans="1:10">
      <c r="A4821" s="164">
        <v>32288</v>
      </c>
      <c r="B4821" s="154">
        <v>1.7394799999999999</v>
      </c>
      <c r="C4821" s="154">
        <v>2.6505000000000001</v>
      </c>
      <c r="D4821" s="154">
        <v>1.4218</v>
      </c>
      <c r="E4821" s="154">
        <v>1.1439999999999999</v>
      </c>
      <c r="F4821" s="154" t="s">
        <v>472</v>
      </c>
      <c r="G4821" s="154">
        <v>1.1424000000000001</v>
      </c>
      <c r="H4821" s="154" t="s">
        <v>472</v>
      </c>
      <c r="I4821" s="154">
        <v>1.9537</v>
      </c>
      <c r="J4821" s="154"/>
    </row>
    <row r="4822" spans="1:10">
      <c r="A4822" s="164">
        <v>32289</v>
      </c>
      <c r="B4822" s="154">
        <v>1.7389299999999999</v>
      </c>
      <c r="C4822" s="154">
        <v>2.6509999999999998</v>
      </c>
      <c r="D4822" s="154">
        <v>1.425</v>
      </c>
      <c r="E4822" s="154">
        <v>1.1499999999999999</v>
      </c>
      <c r="F4822" s="154" t="s">
        <v>472</v>
      </c>
      <c r="G4822" s="154">
        <v>1.1445000000000001</v>
      </c>
      <c r="H4822" s="154" t="s">
        <v>472</v>
      </c>
      <c r="I4822" s="154">
        <v>1.9556</v>
      </c>
      <c r="J4822" s="154"/>
    </row>
    <row r="4823" spans="1:10">
      <c r="A4823" s="164">
        <v>32290</v>
      </c>
      <c r="B4823" s="154">
        <v>1.7411300000000001</v>
      </c>
      <c r="C4823" s="154">
        <v>2.6494999999999997</v>
      </c>
      <c r="D4823" s="154">
        <v>1.425</v>
      </c>
      <c r="E4823" s="154">
        <v>1.151</v>
      </c>
      <c r="F4823" s="154" t="s">
        <v>472</v>
      </c>
      <c r="G4823" s="154">
        <v>1.1421999999999999</v>
      </c>
      <c r="H4823" s="154" t="s">
        <v>472</v>
      </c>
      <c r="I4823" s="154">
        <v>1.9561500000000001</v>
      </c>
      <c r="J4823" s="154"/>
    </row>
    <row r="4824" spans="1:10">
      <c r="A4824" s="164">
        <v>32293</v>
      </c>
      <c r="B4824" s="154">
        <v>1.7410600000000001</v>
      </c>
      <c r="C4824" s="154">
        <v>2.661</v>
      </c>
      <c r="D4824" s="154">
        <v>1.4370000000000001</v>
      </c>
      <c r="E4824" s="154">
        <v>1.1595</v>
      </c>
      <c r="F4824" s="154" t="s">
        <v>472</v>
      </c>
      <c r="G4824" s="154">
        <v>1.1496</v>
      </c>
      <c r="H4824" s="154" t="s">
        <v>472</v>
      </c>
      <c r="I4824" s="154" t="s">
        <v>472</v>
      </c>
      <c r="J4824" s="154"/>
    </row>
    <row r="4825" spans="1:10">
      <c r="A4825" s="164">
        <v>32294</v>
      </c>
      <c r="B4825" s="154">
        <v>1.73959</v>
      </c>
      <c r="C4825" s="154">
        <v>2.6539999999999999</v>
      </c>
      <c r="D4825" s="154">
        <v>1.4397</v>
      </c>
      <c r="E4825" s="154">
        <v>1.1625000000000001</v>
      </c>
      <c r="F4825" s="154" t="s">
        <v>472</v>
      </c>
      <c r="G4825" s="154">
        <v>1.1512</v>
      </c>
      <c r="H4825" s="154" t="s">
        <v>472</v>
      </c>
      <c r="I4825" s="154">
        <v>1.96604</v>
      </c>
      <c r="J4825" s="154"/>
    </row>
    <row r="4826" spans="1:10">
      <c r="A4826" s="164">
        <v>32295</v>
      </c>
      <c r="B4826" s="154">
        <v>1.73319</v>
      </c>
      <c r="C4826" s="154">
        <v>2.6320000000000001</v>
      </c>
      <c r="D4826" s="154">
        <v>1.4370000000000001</v>
      </c>
      <c r="E4826" s="154">
        <v>1.1645000000000001</v>
      </c>
      <c r="F4826" s="154" t="s">
        <v>472</v>
      </c>
      <c r="G4826" s="154">
        <v>1.1482000000000001</v>
      </c>
      <c r="H4826" s="154" t="s">
        <v>472</v>
      </c>
      <c r="I4826" s="154">
        <v>1.9566400000000002</v>
      </c>
      <c r="J4826" s="154"/>
    </row>
    <row r="4827" spans="1:10">
      <c r="A4827" s="164">
        <v>32296</v>
      </c>
      <c r="B4827" s="154">
        <v>1.73156</v>
      </c>
      <c r="C4827" s="154">
        <v>2.6189999999999998</v>
      </c>
      <c r="D4827" s="154">
        <v>1.4415</v>
      </c>
      <c r="E4827" s="154">
        <v>1.169</v>
      </c>
      <c r="F4827" s="154" t="s">
        <v>472</v>
      </c>
      <c r="G4827" s="154">
        <v>1.1449</v>
      </c>
      <c r="H4827" s="154" t="s">
        <v>472</v>
      </c>
      <c r="I4827" s="154">
        <v>1.9586600000000001</v>
      </c>
      <c r="J4827" s="154"/>
    </row>
    <row r="4828" spans="1:10">
      <c r="A4828" s="164">
        <v>32297</v>
      </c>
      <c r="B4828" s="154">
        <v>1.72794</v>
      </c>
      <c r="C4828" s="154">
        <v>2.5859999999999999</v>
      </c>
      <c r="D4828" s="154">
        <v>1.4325000000000001</v>
      </c>
      <c r="E4828" s="154">
        <v>1.1619999999999999</v>
      </c>
      <c r="F4828" s="154" t="s">
        <v>472</v>
      </c>
      <c r="G4828" s="154">
        <v>1.1377999999999999</v>
      </c>
      <c r="H4828" s="154" t="s">
        <v>472</v>
      </c>
      <c r="I4828" s="154">
        <v>1.95163</v>
      </c>
      <c r="J4828" s="154"/>
    </row>
    <row r="4829" spans="1:10">
      <c r="A4829" s="164">
        <v>32300</v>
      </c>
      <c r="B4829" s="154">
        <v>1.73089</v>
      </c>
      <c r="C4829" s="154">
        <v>2.5830000000000002</v>
      </c>
      <c r="D4829" s="154">
        <v>1.4339999999999999</v>
      </c>
      <c r="E4829" s="154">
        <v>1.165</v>
      </c>
      <c r="F4829" s="154" t="s">
        <v>472</v>
      </c>
      <c r="G4829" s="154">
        <v>1.137</v>
      </c>
      <c r="H4829" s="154" t="s">
        <v>472</v>
      </c>
      <c r="I4829" s="154">
        <v>1.9526599999999998</v>
      </c>
      <c r="J4829" s="154"/>
    </row>
    <row r="4830" spans="1:10">
      <c r="A4830" s="164">
        <v>32301</v>
      </c>
      <c r="B4830" s="154">
        <v>1.72817</v>
      </c>
      <c r="C4830" s="154">
        <v>2.58</v>
      </c>
      <c r="D4830" s="154">
        <v>1.4253</v>
      </c>
      <c r="E4830" s="154">
        <v>1.1575</v>
      </c>
      <c r="F4830" s="154" t="s">
        <v>472</v>
      </c>
      <c r="G4830" s="154">
        <v>1.1337999999999999</v>
      </c>
      <c r="H4830" s="154" t="s">
        <v>472</v>
      </c>
      <c r="I4830" s="154">
        <v>1.94468</v>
      </c>
      <c r="J4830" s="154"/>
    </row>
    <row r="4831" spans="1:10">
      <c r="A4831" s="164">
        <v>32302</v>
      </c>
      <c r="B4831" s="154">
        <v>1.73112</v>
      </c>
      <c r="C4831" s="154">
        <v>2.5985</v>
      </c>
      <c r="D4831" s="154">
        <v>1.4267000000000001</v>
      </c>
      <c r="E4831" s="154">
        <v>1.1639999999999999</v>
      </c>
      <c r="F4831" s="154" t="s">
        <v>472</v>
      </c>
      <c r="G4831" s="154">
        <v>1.1402000000000001</v>
      </c>
      <c r="H4831" s="154" t="s">
        <v>472</v>
      </c>
      <c r="I4831" s="154">
        <v>1.95265</v>
      </c>
      <c r="J4831" s="154"/>
    </row>
    <row r="4832" spans="1:10">
      <c r="A4832" s="164">
        <v>32303</v>
      </c>
      <c r="B4832" s="154">
        <v>1.7335099999999999</v>
      </c>
      <c r="C4832" s="154">
        <v>2.6</v>
      </c>
      <c r="D4832" s="154">
        <v>1.4365000000000001</v>
      </c>
      <c r="E4832" s="154">
        <v>1.1745000000000001</v>
      </c>
      <c r="F4832" s="154" t="s">
        <v>472</v>
      </c>
      <c r="G4832" s="154">
        <v>1.1456999999999999</v>
      </c>
      <c r="H4832" s="154" t="s">
        <v>472</v>
      </c>
      <c r="I4832" s="154">
        <v>1.95712</v>
      </c>
      <c r="J4832" s="154"/>
    </row>
    <row r="4833" spans="1:10">
      <c r="A4833" s="164">
        <v>32304</v>
      </c>
      <c r="B4833" s="154">
        <v>1.7331300000000001</v>
      </c>
      <c r="C4833" s="154">
        <v>2.6040000000000001</v>
      </c>
      <c r="D4833" s="154">
        <v>1.4304999999999999</v>
      </c>
      <c r="E4833" s="154">
        <v>1.175</v>
      </c>
      <c r="F4833" s="154" t="s">
        <v>472</v>
      </c>
      <c r="G4833" s="154">
        <v>1.1461999999999999</v>
      </c>
      <c r="H4833" s="154" t="s">
        <v>472</v>
      </c>
      <c r="I4833" s="154">
        <v>1.9550399999999999</v>
      </c>
      <c r="J4833" s="154"/>
    </row>
    <row r="4834" spans="1:10">
      <c r="A4834" s="164">
        <v>32307</v>
      </c>
      <c r="B4834" s="154">
        <v>1.73933</v>
      </c>
      <c r="C4834" s="154">
        <v>2.63</v>
      </c>
      <c r="D4834" s="154">
        <v>1.4420999999999999</v>
      </c>
      <c r="E4834" s="154">
        <v>1.181</v>
      </c>
      <c r="F4834" s="154" t="s">
        <v>472</v>
      </c>
      <c r="G4834" s="154">
        <v>1.1525000000000001</v>
      </c>
      <c r="H4834" s="154" t="s">
        <v>472</v>
      </c>
      <c r="I4834" s="154">
        <v>1.96651</v>
      </c>
      <c r="J4834" s="154"/>
    </row>
    <row r="4835" spans="1:10">
      <c r="A4835" s="164">
        <v>32308</v>
      </c>
      <c r="B4835" s="154">
        <v>1.73692</v>
      </c>
      <c r="C4835" s="154">
        <v>2.6154999999999999</v>
      </c>
      <c r="D4835" s="154">
        <v>1.4412</v>
      </c>
      <c r="E4835" s="154">
        <v>1.1830000000000001</v>
      </c>
      <c r="F4835" s="154" t="s">
        <v>472</v>
      </c>
      <c r="G4835" s="154">
        <v>1.1527000000000001</v>
      </c>
      <c r="H4835" s="154" t="s">
        <v>472</v>
      </c>
      <c r="I4835" s="154">
        <v>1.96295</v>
      </c>
      <c r="J4835" s="154"/>
    </row>
    <row r="4836" spans="1:10">
      <c r="A4836" s="164">
        <v>32309</v>
      </c>
      <c r="B4836" s="154">
        <v>1.7394699999999998</v>
      </c>
      <c r="C4836" s="154">
        <v>2.6154999999999999</v>
      </c>
      <c r="D4836" s="154">
        <v>1.4633</v>
      </c>
      <c r="E4836" s="154">
        <v>1.1995</v>
      </c>
      <c r="F4836" s="154" t="s">
        <v>472</v>
      </c>
      <c r="G4836" s="154">
        <v>1.1596</v>
      </c>
      <c r="H4836" s="154" t="s">
        <v>472</v>
      </c>
      <c r="I4836" s="154">
        <v>1.97828</v>
      </c>
      <c r="J4836" s="154"/>
    </row>
    <row r="4837" spans="1:10">
      <c r="A4837" s="164">
        <v>32310</v>
      </c>
      <c r="B4837" s="154">
        <v>1.73203</v>
      </c>
      <c r="C4837" s="154">
        <v>2.62</v>
      </c>
      <c r="D4837" s="154">
        <v>1.4624999999999999</v>
      </c>
      <c r="E4837" s="154">
        <v>1.2044999999999999</v>
      </c>
      <c r="F4837" s="154" t="s">
        <v>472</v>
      </c>
      <c r="G4837" s="154">
        <v>1.1619999999999999</v>
      </c>
      <c r="H4837" s="154" t="s">
        <v>472</v>
      </c>
      <c r="I4837" s="154">
        <v>1.9717</v>
      </c>
      <c r="J4837" s="154"/>
    </row>
    <row r="4838" spans="1:10">
      <c r="A4838" s="164">
        <v>32311</v>
      </c>
      <c r="B4838" s="154">
        <v>1.72719</v>
      </c>
      <c r="C4838" s="154">
        <v>2.5910000000000002</v>
      </c>
      <c r="D4838" s="154">
        <v>1.4561999999999999</v>
      </c>
      <c r="E4838" s="154">
        <v>1.1995</v>
      </c>
      <c r="F4838" s="154" t="s">
        <v>472</v>
      </c>
      <c r="G4838" s="154">
        <v>1.1575</v>
      </c>
      <c r="H4838" s="154" t="s">
        <v>472</v>
      </c>
      <c r="I4838" s="154">
        <v>1.9658799999999998</v>
      </c>
      <c r="J4838" s="154"/>
    </row>
    <row r="4839" spans="1:10">
      <c r="A4839" s="164">
        <v>32314</v>
      </c>
      <c r="B4839" s="154">
        <v>1.72678</v>
      </c>
      <c r="C4839" s="154">
        <v>2.6005000000000003</v>
      </c>
      <c r="D4839" s="154">
        <v>1.4541999999999999</v>
      </c>
      <c r="E4839" s="154">
        <v>1.2004999999999999</v>
      </c>
      <c r="F4839" s="154" t="s">
        <v>472</v>
      </c>
      <c r="G4839" s="154">
        <v>1.153</v>
      </c>
      <c r="H4839" s="154" t="s">
        <v>472</v>
      </c>
      <c r="I4839" s="154">
        <v>1.9650799999999999</v>
      </c>
      <c r="J4839" s="154"/>
    </row>
    <row r="4840" spans="1:10">
      <c r="A4840" s="164">
        <v>32315</v>
      </c>
      <c r="B4840" s="154">
        <v>1.7280899999999999</v>
      </c>
      <c r="C4840" s="154">
        <v>2.6080000000000001</v>
      </c>
      <c r="D4840" s="154">
        <v>1.4615</v>
      </c>
      <c r="E4840" s="154">
        <v>1.2110000000000001</v>
      </c>
      <c r="F4840" s="154" t="s">
        <v>472</v>
      </c>
      <c r="G4840" s="154">
        <v>1.1558999999999999</v>
      </c>
      <c r="H4840" s="154" t="s">
        <v>472</v>
      </c>
      <c r="I4840" s="154">
        <v>1.9692699999999999</v>
      </c>
      <c r="J4840" s="154"/>
    </row>
    <row r="4841" spans="1:10">
      <c r="A4841" s="164">
        <v>32316</v>
      </c>
      <c r="B4841" s="154">
        <v>1.7261600000000001</v>
      </c>
      <c r="C4841" s="154">
        <v>2.5985</v>
      </c>
      <c r="D4841" s="154">
        <v>1.4635</v>
      </c>
      <c r="E4841" s="154">
        <v>1.212</v>
      </c>
      <c r="F4841" s="154" t="s">
        <v>472</v>
      </c>
      <c r="G4841" s="154">
        <v>1.1419999999999999</v>
      </c>
      <c r="H4841" s="154" t="s">
        <v>472</v>
      </c>
      <c r="I4841" s="154">
        <v>1.9665599999999999</v>
      </c>
      <c r="J4841" s="154"/>
    </row>
    <row r="4842" spans="1:10">
      <c r="A4842" s="164">
        <v>32317</v>
      </c>
      <c r="B4842" s="154">
        <v>1.7206000000000001</v>
      </c>
      <c r="C4842" s="154">
        <v>2.6025</v>
      </c>
      <c r="D4842" s="154">
        <v>1.476</v>
      </c>
      <c r="E4842" s="154">
        <v>1.2230000000000001</v>
      </c>
      <c r="F4842" s="154" t="s">
        <v>472</v>
      </c>
      <c r="G4842" s="154">
        <v>1.1455</v>
      </c>
      <c r="H4842" s="154" t="s">
        <v>472</v>
      </c>
      <c r="I4842" s="154">
        <v>1.9723199999999999</v>
      </c>
      <c r="J4842" s="154"/>
    </row>
    <row r="4843" spans="1:10">
      <c r="A4843" s="164">
        <v>32318</v>
      </c>
      <c r="B4843" s="154">
        <v>1.7246600000000001</v>
      </c>
      <c r="C4843" s="154">
        <v>2.601</v>
      </c>
      <c r="D4843" s="154">
        <v>1.49</v>
      </c>
      <c r="E4843" s="154">
        <v>1.238</v>
      </c>
      <c r="F4843" s="154" t="s">
        <v>472</v>
      </c>
      <c r="G4843" s="154">
        <v>1.1473</v>
      </c>
      <c r="H4843" s="154" t="s">
        <v>472</v>
      </c>
      <c r="I4843" s="154">
        <v>1.97807</v>
      </c>
      <c r="J4843" s="154"/>
    </row>
    <row r="4844" spans="1:10">
      <c r="A4844" s="164">
        <v>32321</v>
      </c>
      <c r="B4844" s="154">
        <v>1.71774</v>
      </c>
      <c r="C4844" s="154">
        <v>2.5895000000000001</v>
      </c>
      <c r="D4844" s="154">
        <v>1.51</v>
      </c>
      <c r="E4844" s="154">
        <v>1.2464999999999999</v>
      </c>
      <c r="F4844" s="154" t="s">
        <v>472</v>
      </c>
      <c r="G4844" s="154">
        <v>1.1496</v>
      </c>
      <c r="H4844" s="154" t="s">
        <v>472</v>
      </c>
      <c r="I4844" s="154">
        <v>1.9846200000000001</v>
      </c>
      <c r="J4844" s="154"/>
    </row>
    <row r="4845" spans="1:10">
      <c r="A4845" s="164">
        <v>32322</v>
      </c>
      <c r="B4845" s="154">
        <v>1.7171799999999999</v>
      </c>
      <c r="C4845" s="154">
        <v>2.5685000000000002</v>
      </c>
      <c r="D4845" s="154">
        <v>1.4887000000000001</v>
      </c>
      <c r="E4845" s="154">
        <v>1.2335</v>
      </c>
      <c r="F4845" s="154" t="s">
        <v>472</v>
      </c>
      <c r="G4845" s="154">
        <v>1.1445000000000001</v>
      </c>
      <c r="H4845" s="154" t="s">
        <v>472</v>
      </c>
      <c r="I4845" s="154">
        <v>1.9715500000000001</v>
      </c>
      <c r="J4845" s="154"/>
    </row>
    <row r="4846" spans="1:10">
      <c r="A4846" s="164">
        <v>32323</v>
      </c>
      <c r="B4846" s="154">
        <v>1.71784</v>
      </c>
      <c r="C4846" s="154">
        <v>2.5714999999999999</v>
      </c>
      <c r="D4846" s="154">
        <v>1.5044999999999999</v>
      </c>
      <c r="E4846" s="154">
        <v>1.238</v>
      </c>
      <c r="F4846" s="154" t="s">
        <v>472</v>
      </c>
      <c r="G4846" s="154">
        <v>1.1298999999999999</v>
      </c>
      <c r="H4846" s="154" t="s">
        <v>472</v>
      </c>
      <c r="I4846" s="154">
        <v>1.9780500000000001</v>
      </c>
      <c r="J4846" s="154"/>
    </row>
    <row r="4847" spans="1:10">
      <c r="A4847" s="164">
        <v>32324</v>
      </c>
      <c r="B4847" s="154">
        <v>1.72116</v>
      </c>
      <c r="C4847" s="154">
        <v>2.5834999999999999</v>
      </c>
      <c r="D4847" s="154">
        <v>1.506</v>
      </c>
      <c r="E4847" s="154">
        <v>1.238</v>
      </c>
      <c r="F4847" s="154" t="s">
        <v>472</v>
      </c>
      <c r="G4847" s="154">
        <v>1.1344000000000001</v>
      </c>
      <c r="H4847" s="154" t="s">
        <v>472</v>
      </c>
      <c r="I4847" s="154">
        <v>1.97837</v>
      </c>
      <c r="J4847" s="154"/>
    </row>
    <row r="4848" spans="1:10">
      <c r="A4848" s="164">
        <v>32325</v>
      </c>
      <c r="B4848" s="154">
        <v>1.7240799999999998</v>
      </c>
      <c r="C4848" s="154">
        <v>2.5709999999999997</v>
      </c>
      <c r="D4848" s="154">
        <v>1.5105</v>
      </c>
      <c r="E4848" s="154">
        <v>1.2384999999999999</v>
      </c>
      <c r="F4848" s="154" t="s">
        <v>472</v>
      </c>
      <c r="G4848" s="154">
        <v>1.1259000000000001</v>
      </c>
      <c r="H4848" s="154" t="s">
        <v>472</v>
      </c>
      <c r="I4848" s="154">
        <v>1.9792000000000001</v>
      </c>
      <c r="J4848" s="154"/>
    </row>
    <row r="4849" spans="1:10">
      <c r="A4849" s="164">
        <v>32328</v>
      </c>
      <c r="B4849" s="154">
        <v>1.7245599999999999</v>
      </c>
      <c r="C4849" s="154">
        <v>2.5634999999999999</v>
      </c>
      <c r="D4849" s="154">
        <v>1.5165</v>
      </c>
      <c r="E4849" s="154">
        <v>1.24</v>
      </c>
      <c r="F4849" s="154" t="s">
        <v>472</v>
      </c>
      <c r="G4849" s="154">
        <v>1.1245000000000001</v>
      </c>
      <c r="H4849" s="154" t="s">
        <v>472</v>
      </c>
      <c r="I4849" s="154" t="s">
        <v>472</v>
      </c>
      <c r="J4849" s="154"/>
    </row>
    <row r="4850" spans="1:10">
      <c r="A4850" s="164">
        <v>32329</v>
      </c>
      <c r="B4850" s="154">
        <v>1.7272400000000001</v>
      </c>
      <c r="C4850" s="154">
        <v>2.5724999999999998</v>
      </c>
      <c r="D4850" s="154">
        <v>1.5150999999999999</v>
      </c>
      <c r="E4850" s="154">
        <v>1.244</v>
      </c>
      <c r="F4850" s="154" t="s">
        <v>472</v>
      </c>
      <c r="G4850" s="154">
        <v>1.1259999999999999</v>
      </c>
      <c r="H4850" s="154" t="s">
        <v>472</v>
      </c>
      <c r="I4850" s="154">
        <v>1.9834499999999999</v>
      </c>
      <c r="J4850" s="154"/>
    </row>
    <row r="4851" spans="1:10">
      <c r="A4851" s="164">
        <v>32330</v>
      </c>
      <c r="B4851" s="154">
        <v>1.7267999999999999</v>
      </c>
      <c r="C4851" s="154">
        <v>2.585</v>
      </c>
      <c r="D4851" s="154">
        <v>1.5085</v>
      </c>
      <c r="E4851" s="154">
        <v>1.244</v>
      </c>
      <c r="F4851" s="154" t="s">
        <v>472</v>
      </c>
      <c r="G4851" s="154">
        <v>1.1302000000000001</v>
      </c>
      <c r="H4851" s="154" t="s">
        <v>472</v>
      </c>
      <c r="I4851" s="154">
        <v>1.9836100000000001</v>
      </c>
      <c r="J4851" s="154"/>
    </row>
    <row r="4852" spans="1:10">
      <c r="A4852" s="164">
        <v>32331</v>
      </c>
      <c r="B4852" s="154">
        <v>1.7268699999999999</v>
      </c>
      <c r="C4852" s="154">
        <v>2.59</v>
      </c>
      <c r="D4852" s="154">
        <v>1.51</v>
      </c>
      <c r="E4852" s="154">
        <v>1.2509999999999999</v>
      </c>
      <c r="F4852" s="154" t="s">
        <v>472</v>
      </c>
      <c r="G4852" s="154">
        <v>1.143</v>
      </c>
      <c r="H4852" s="154" t="s">
        <v>472</v>
      </c>
      <c r="I4852" s="154">
        <v>1.9851100000000002</v>
      </c>
      <c r="J4852" s="154"/>
    </row>
    <row r="4853" spans="1:10">
      <c r="A4853" s="164">
        <v>32332</v>
      </c>
      <c r="B4853" s="154">
        <v>1.72682</v>
      </c>
      <c r="C4853" s="154">
        <v>2.5925000000000002</v>
      </c>
      <c r="D4853" s="154">
        <v>1.5152999999999999</v>
      </c>
      <c r="E4853" s="154">
        <v>1.2544999999999999</v>
      </c>
      <c r="F4853" s="154" t="s">
        <v>472</v>
      </c>
      <c r="G4853" s="154">
        <v>1.1451</v>
      </c>
      <c r="H4853" s="154" t="s">
        <v>472</v>
      </c>
      <c r="I4853" s="154">
        <v>1.9887700000000001</v>
      </c>
      <c r="J4853" s="154"/>
    </row>
    <row r="4854" spans="1:10">
      <c r="A4854" s="164">
        <v>32335</v>
      </c>
      <c r="B4854" s="154">
        <v>1.72827</v>
      </c>
      <c r="C4854" s="154">
        <v>2.5990000000000002</v>
      </c>
      <c r="D4854" s="154">
        <v>1.5305</v>
      </c>
      <c r="E4854" s="154">
        <v>1.2650000000000001</v>
      </c>
      <c r="F4854" s="154" t="s">
        <v>472</v>
      </c>
      <c r="G4854" s="154">
        <v>1.1479999999999999</v>
      </c>
      <c r="H4854" s="154" t="s">
        <v>472</v>
      </c>
      <c r="I4854" s="154">
        <v>2.0002900000000001</v>
      </c>
      <c r="J4854" s="154"/>
    </row>
    <row r="4855" spans="1:10">
      <c r="A4855" s="164">
        <v>32336</v>
      </c>
      <c r="B4855" s="154">
        <v>1.7218900000000001</v>
      </c>
      <c r="C4855" s="154">
        <v>2.585</v>
      </c>
      <c r="D4855" s="154">
        <v>1.526</v>
      </c>
      <c r="E4855" s="154">
        <v>1.264</v>
      </c>
      <c r="F4855" s="154" t="s">
        <v>472</v>
      </c>
      <c r="G4855" s="154">
        <v>1.1489</v>
      </c>
      <c r="H4855" s="154" t="s">
        <v>472</v>
      </c>
      <c r="I4855" s="154">
        <v>1.99397</v>
      </c>
      <c r="J4855" s="154"/>
    </row>
    <row r="4856" spans="1:10">
      <c r="A4856" s="164">
        <v>32337</v>
      </c>
      <c r="B4856" s="154">
        <v>1.7220599999999999</v>
      </c>
      <c r="C4856" s="154">
        <v>2.5840000000000001</v>
      </c>
      <c r="D4856" s="154">
        <v>1.5232000000000001</v>
      </c>
      <c r="E4856" s="154">
        <v>1.26</v>
      </c>
      <c r="F4856" s="154" t="s">
        <v>472</v>
      </c>
      <c r="G4856" s="154">
        <v>1.1487000000000001</v>
      </c>
      <c r="H4856" s="154" t="s">
        <v>472</v>
      </c>
      <c r="I4856" s="154">
        <v>1.99356</v>
      </c>
      <c r="J4856" s="154"/>
    </row>
    <row r="4857" spans="1:10">
      <c r="A4857" s="164">
        <v>32338</v>
      </c>
      <c r="B4857" s="154">
        <v>1.72224</v>
      </c>
      <c r="C4857" s="154">
        <v>2.5834999999999999</v>
      </c>
      <c r="D4857" s="154">
        <v>1.5314999999999999</v>
      </c>
      <c r="E4857" s="154">
        <v>1.2675000000000001</v>
      </c>
      <c r="F4857" s="154" t="s">
        <v>472</v>
      </c>
      <c r="G4857" s="154">
        <v>1.1496999999999999</v>
      </c>
      <c r="H4857" s="154" t="s">
        <v>472</v>
      </c>
      <c r="I4857" s="154">
        <v>1.99448</v>
      </c>
      <c r="J4857" s="154"/>
    </row>
    <row r="4858" spans="1:10">
      <c r="A4858" s="164">
        <v>32339</v>
      </c>
      <c r="B4858" s="154">
        <v>1.7210999999999999</v>
      </c>
      <c r="C4858" s="154">
        <v>2.5865</v>
      </c>
      <c r="D4858" s="154">
        <v>1.536</v>
      </c>
      <c r="E4858" s="154">
        <v>1.2709999999999999</v>
      </c>
      <c r="F4858" s="154" t="s">
        <v>472</v>
      </c>
      <c r="G4858" s="154">
        <v>1.1479999999999999</v>
      </c>
      <c r="H4858" s="154" t="s">
        <v>472</v>
      </c>
      <c r="I4858" s="154">
        <v>1.9968399999999999</v>
      </c>
      <c r="J4858" s="154"/>
    </row>
    <row r="4859" spans="1:10">
      <c r="A4859" s="164">
        <v>32342</v>
      </c>
      <c r="B4859" s="154">
        <v>1.7239599999999999</v>
      </c>
      <c r="C4859" s="154">
        <v>2.601</v>
      </c>
      <c r="D4859" s="154">
        <v>1.5629999999999999</v>
      </c>
      <c r="E4859" s="154">
        <v>1.2929999999999999</v>
      </c>
      <c r="F4859" s="154" t="s">
        <v>472</v>
      </c>
      <c r="G4859" s="154">
        <v>1.1556</v>
      </c>
      <c r="H4859" s="154" t="s">
        <v>472</v>
      </c>
      <c r="I4859" s="154">
        <v>2.01573</v>
      </c>
      <c r="J4859" s="154"/>
    </row>
    <row r="4860" spans="1:10">
      <c r="A4860" s="164">
        <v>32343</v>
      </c>
      <c r="B4860" s="154">
        <v>1.72397</v>
      </c>
      <c r="C4860" s="154">
        <v>2.6080000000000001</v>
      </c>
      <c r="D4860" s="154">
        <v>1.546</v>
      </c>
      <c r="E4860" s="154">
        <v>1.2825</v>
      </c>
      <c r="F4860" s="154" t="s">
        <v>472</v>
      </c>
      <c r="G4860" s="154">
        <v>1.1545000000000001</v>
      </c>
      <c r="H4860" s="154" t="s">
        <v>472</v>
      </c>
      <c r="I4860" s="154">
        <v>2.0059900000000002</v>
      </c>
      <c r="J4860" s="154"/>
    </row>
    <row r="4861" spans="1:10">
      <c r="A4861" s="164">
        <v>32344</v>
      </c>
      <c r="B4861" s="154">
        <v>1.72445</v>
      </c>
      <c r="C4861" s="154">
        <v>2.6204999999999998</v>
      </c>
      <c r="D4861" s="154">
        <v>1.5312000000000001</v>
      </c>
      <c r="E4861" s="154">
        <v>1.2795000000000001</v>
      </c>
      <c r="F4861" s="154" t="s">
        <v>472</v>
      </c>
      <c r="G4861" s="154">
        <v>1.1497999999999999</v>
      </c>
      <c r="H4861" s="154" t="s">
        <v>472</v>
      </c>
      <c r="I4861" s="154">
        <v>2.0001699999999998</v>
      </c>
      <c r="J4861" s="154"/>
    </row>
    <row r="4862" spans="1:10">
      <c r="A4862" s="164">
        <v>32345</v>
      </c>
      <c r="B4862" s="154">
        <v>1.7292000000000001</v>
      </c>
      <c r="C4862" s="154">
        <v>2.6349999999999998</v>
      </c>
      <c r="D4862" s="154">
        <v>1.5403</v>
      </c>
      <c r="E4862" s="154">
        <v>1.2865</v>
      </c>
      <c r="F4862" s="154" t="s">
        <v>472</v>
      </c>
      <c r="G4862" s="154">
        <v>1.1536</v>
      </c>
      <c r="H4862" s="154" t="s">
        <v>472</v>
      </c>
      <c r="I4862" s="154">
        <v>2.0091899999999998</v>
      </c>
      <c r="J4862" s="154"/>
    </row>
    <row r="4863" spans="1:10">
      <c r="A4863" s="164">
        <v>32346</v>
      </c>
      <c r="B4863" s="154">
        <v>1.72804</v>
      </c>
      <c r="C4863" s="154">
        <v>2.6320000000000001</v>
      </c>
      <c r="D4863" s="154">
        <v>1.5150999999999999</v>
      </c>
      <c r="E4863" s="154">
        <v>1.2665</v>
      </c>
      <c r="F4863" s="154" t="s">
        <v>472</v>
      </c>
      <c r="G4863" s="154">
        <v>1.1560999999999999</v>
      </c>
      <c r="H4863" s="154" t="s">
        <v>472</v>
      </c>
      <c r="I4863" s="154">
        <v>1.9959500000000001</v>
      </c>
      <c r="J4863" s="154"/>
    </row>
    <row r="4864" spans="1:10">
      <c r="A4864" s="164">
        <v>32349</v>
      </c>
      <c r="B4864" s="154">
        <v>1.7329599999999998</v>
      </c>
      <c r="C4864" s="154">
        <v>2.6484999999999999</v>
      </c>
      <c r="D4864" s="154">
        <v>1.5249999999999999</v>
      </c>
      <c r="E4864" s="154">
        <v>1.2655000000000001</v>
      </c>
      <c r="F4864" s="154" t="s">
        <v>472</v>
      </c>
      <c r="G4864" s="154">
        <v>1.1602999999999999</v>
      </c>
      <c r="H4864" s="154" t="s">
        <v>472</v>
      </c>
      <c r="I4864" s="154">
        <v>2.00312</v>
      </c>
      <c r="J4864" s="154"/>
    </row>
    <row r="4865" spans="1:10">
      <c r="A4865" s="164">
        <v>32350</v>
      </c>
      <c r="B4865" s="154">
        <v>1.7343199999999999</v>
      </c>
      <c r="C4865" s="154">
        <v>2.6475</v>
      </c>
      <c r="D4865" s="154">
        <v>1.5377000000000001</v>
      </c>
      <c r="E4865" s="154">
        <v>1.268</v>
      </c>
      <c r="F4865" s="154" t="s">
        <v>472</v>
      </c>
      <c r="G4865" s="154">
        <v>1.1656</v>
      </c>
      <c r="H4865" s="154" t="s">
        <v>472</v>
      </c>
      <c r="I4865" s="154">
        <v>2.0150199999999998</v>
      </c>
      <c r="J4865" s="154"/>
    </row>
    <row r="4866" spans="1:10">
      <c r="A4866" s="164">
        <v>32351</v>
      </c>
      <c r="B4866" s="154">
        <v>1.7325200000000001</v>
      </c>
      <c r="C4866" s="154">
        <v>2.65</v>
      </c>
      <c r="D4866" s="154">
        <v>1.5461</v>
      </c>
      <c r="E4866" s="154">
        <v>1.2785</v>
      </c>
      <c r="F4866" s="154" t="s">
        <v>472</v>
      </c>
      <c r="G4866" s="154">
        <v>1.1651</v>
      </c>
      <c r="H4866" s="154" t="s">
        <v>472</v>
      </c>
      <c r="I4866" s="154">
        <v>2.0184600000000001</v>
      </c>
      <c r="J4866" s="154"/>
    </row>
    <row r="4867" spans="1:10">
      <c r="A4867" s="164">
        <v>32352</v>
      </c>
      <c r="B4867" s="154">
        <v>1.7357800000000001</v>
      </c>
      <c r="C4867" s="154">
        <v>2.6705000000000001</v>
      </c>
      <c r="D4867" s="154">
        <v>1.5417999999999998</v>
      </c>
      <c r="E4867" s="154">
        <v>1.2755000000000001</v>
      </c>
      <c r="F4867" s="154" t="s">
        <v>472</v>
      </c>
      <c r="G4867" s="154">
        <v>1.1657999999999999</v>
      </c>
      <c r="H4867" s="154" t="s">
        <v>472</v>
      </c>
      <c r="I4867" s="154">
        <v>2.0182600000000002</v>
      </c>
      <c r="J4867" s="154"/>
    </row>
    <row r="4868" spans="1:10">
      <c r="A4868" s="164">
        <v>32353</v>
      </c>
      <c r="B4868" s="154">
        <v>1.73349</v>
      </c>
      <c r="C4868" s="154">
        <v>2.6790000000000003</v>
      </c>
      <c r="D4868" s="154">
        <v>1.5615000000000001</v>
      </c>
      <c r="E4868" s="154">
        <v>1.2905</v>
      </c>
      <c r="F4868" s="154" t="s">
        <v>472</v>
      </c>
      <c r="G4868" s="154">
        <v>1.1753</v>
      </c>
      <c r="H4868" s="154" t="s">
        <v>472</v>
      </c>
      <c r="I4868" s="154">
        <v>2.0276900000000002</v>
      </c>
      <c r="J4868" s="154"/>
    </row>
    <row r="4869" spans="1:10">
      <c r="A4869" s="164">
        <v>32356</v>
      </c>
      <c r="B4869" s="154" t="s">
        <v>472</v>
      </c>
      <c r="C4869" s="154" t="s">
        <v>472</v>
      </c>
      <c r="D4869" s="154" t="s">
        <v>472</v>
      </c>
      <c r="E4869" s="154" t="s">
        <v>472</v>
      </c>
      <c r="F4869" s="154" t="s">
        <v>472</v>
      </c>
      <c r="G4869" s="154" t="s">
        <v>472</v>
      </c>
      <c r="H4869" s="154" t="s">
        <v>472</v>
      </c>
      <c r="I4869" s="154" t="s">
        <v>472</v>
      </c>
      <c r="J4869" s="154"/>
    </row>
    <row r="4870" spans="1:10">
      <c r="A4870" s="164">
        <v>32357</v>
      </c>
      <c r="B4870" s="154">
        <v>1.7369699999999999</v>
      </c>
      <c r="C4870" s="154">
        <v>2.6705000000000001</v>
      </c>
      <c r="D4870" s="154">
        <v>1.5531999999999999</v>
      </c>
      <c r="E4870" s="154">
        <v>1.2845</v>
      </c>
      <c r="F4870" s="154" t="s">
        <v>472</v>
      </c>
      <c r="G4870" s="154">
        <v>1.1717</v>
      </c>
      <c r="H4870" s="154" t="s">
        <v>472</v>
      </c>
      <c r="I4870" s="154">
        <v>2.0247199999999999</v>
      </c>
      <c r="J4870" s="154"/>
    </row>
    <row r="4871" spans="1:10">
      <c r="A4871" s="164">
        <v>32358</v>
      </c>
      <c r="B4871" s="154">
        <v>1.7380100000000001</v>
      </c>
      <c r="C4871" s="154">
        <v>2.665</v>
      </c>
      <c r="D4871" s="154">
        <v>1.5649999999999999</v>
      </c>
      <c r="E4871" s="154">
        <v>1.2949999999999999</v>
      </c>
      <c r="F4871" s="154" t="s">
        <v>472</v>
      </c>
      <c r="G4871" s="154">
        <v>1.1753</v>
      </c>
      <c r="H4871" s="154" t="s">
        <v>472</v>
      </c>
      <c r="I4871" s="154">
        <v>2.02996</v>
      </c>
      <c r="J4871" s="154"/>
    </row>
    <row r="4872" spans="1:10">
      <c r="A4872" s="164">
        <v>32359</v>
      </c>
      <c r="B4872" s="154">
        <v>1.74078</v>
      </c>
      <c r="C4872" s="154">
        <v>2.6749999999999998</v>
      </c>
      <c r="D4872" s="154">
        <v>1.5634999999999999</v>
      </c>
      <c r="E4872" s="154">
        <v>1.298</v>
      </c>
      <c r="F4872" s="154" t="s">
        <v>472</v>
      </c>
      <c r="G4872" s="154">
        <v>1.1759999999999999</v>
      </c>
      <c r="H4872" s="154" t="s">
        <v>472</v>
      </c>
      <c r="I4872" s="154">
        <v>2.0327199999999999</v>
      </c>
      <c r="J4872" s="154"/>
    </row>
    <row r="4873" spans="1:10">
      <c r="A4873" s="164">
        <v>32360</v>
      </c>
      <c r="B4873" s="154">
        <v>1.7388699999999999</v>
      </c>
      <c r="C4873" s="154">
        <v>2.6814999999999998</v>
      </c>
      <c r="D4873" s="154">
        <v>1.573</v>
      </c>
      <c r="E4873" s="154">
        <v>1.304</v>
      </c>
      <c r="F4873" s="154" t="s">
        <v>472</v>
      </c>
      <c r="G4873" s="154">
        <v>1.1796</v>
      </c>
      <c r="H4873" s="154" t="s">
        <v>472</v>
      </c>
      <c r="I4873" s="154">
        <v>2.0364499999999999</v>
      </c>
      <c r="J4873" s="154"/>
    </row>
    <row r="4874" spans="1:10">
      <c r="A4874" s="164">
        <v>32363</v>
      </c>
      <c r="B4874" s="154">
        <v>1.74291</v>
      </c>
      <c r="C4874" s="154">
        <v>2.6859999999999999</v>
      </c>
      <c r="D4874" s="154">
        <v>1.5872000000000002</v>
      </c>
      <c r="E4874" s="154">
        <v>1.3125</v>
      </c>
      <c r="F4874" s="154" t="s">
        <v>472</v>
      </c>
      <c r="G4874" s="154">
        <v>1.1853</v>
      </c>
      <c r="H4874" s="154" t="s">
        <v>472</v>
      </c>
      <c r="I4874" s="154">
        <v>2.0478800000000001</v>
      </c>
      <c r="J4874" s="154"/>
    </row>
    <row r="4875" spans="1:10">
      <c r="A4875" s="164">
        <v>32364</v>
      </c>
      <c r="B4875" s="154">
        <v>1.7435800000000001</v>
      </c>
      <c r="C4875" s="154">
        <v>2.7010000000000001</v>
      </c>
      <c r="D4875" s="154">
        <v>1.5845</v>
      </c>
      <c r="E4875" s="154">
        <v>1.3089999999999999</v>
      </c>
      <c r="F4875" s="154" t="s">
        <v>472</v>
      </c>
      <c r="G4875" s="154">
        <v>1.1853</v>
      </c>
      <c r="H4875" s="154" t="s">
        <v>472</v>
      </c>
      <c r="I4875" s="154">
        <v>2.0463200000000001</v>
      </c>
      <c r="J4875" s="154"/>
    </row>
    <row r="4876" spans="1:10">
      <c r="A4876" s="164">
        <v>32365</v>
      </c>
      <c r="B4876" s="154">
        <v>1.7452100000000002</v>
      </c>
      <c r="C4876" s="154">
        <v>2.7105000000000001</v>
      </c>
      <c r="D4876" s="154">
        <v>1.6087</v>
      </c>
      <c r="E4876" s="154">
        <v>1.3214999999999999</v>
      </c>
      <c r="F4876" s="154" t="s">
        <v>472</v>
      </c>
      <c r="G4876" s="154">
        <v>1.1919999999999999</v>
      </c>
      <c r="H4876" s="154" t="s">
        <v>472</v>
      </c>
      <c r="I4876" s="154">
        <v>2.0586000000000002</v>
      </c>
      <c r="J4876" s="154"/>
    </row>
    <row r="4877" spans="1:10">
      <c r="A4877" s="164">
        <v>32366</v>
      </c>
      <c r="B4877" s="154">
        <v>1.7442800000000001</v>
      </c>
      <c r="C4877" s="154">
        <v>2.7025000000000001</v>
      </c>
      <c r="D4877" s="154">
        <v>1.587</v>
      </c>
      <c r="E4877" s="154">
        <v>1.296</v>
      </c>
      <c r="F4877" s="154" t="s">
        <v>472</v>
      </c>
      <c r="G4877" s="154">
        <v>1.1856</v>
      </c>
      <c r="H4877" s="154" t="s">
        <v>472</v>
      </c>
      <c r="I4877" s="154">
        <v>2.0489000000000002</v>
      </c>
      <c r="J4877" s="154"/>
    </row>
    <row r="4878" spans="1:10">
      <c r="A4878" s="164">
        <v>32367</v>
      </c>
      <c r="B4878" s="154">
        <v>1.7435</v>
      </c>
      <c r="C4878" s="154">
        <v>2.6955</v>
      </c>
      <c r="D4878" s="154">
        <v>1.5737000000000001</v>
      </c>
      <c r="E4878" s="154">
        <v>1.2885</v>
      </c>
      <c r="F4878" s="154" t="s">
        <v>472</v>
      </c>
      <c r="G4878" s="154">
        <v>1.1822999999999999</v>
      </c>
      <c r="H4878" s="154" t="s">
        <v>472</v>
      </c>
      <c r="I4878" s="154">
        <v>2.04149</v>
      </c>
      <c r="J4878" s="154"/>
    </row>
    <row r="4879" spans="1:10">
      <c r="A4879" s="164">
        <v>32370</v>
      </c>
      <c r="B4879" s="154">
        <v>1.74716</v>
      </c>
      <c r="C4879" s="154">
        <v>2.6985000000000001</v>
      </c>
      <c r="D4879" s="154">
        <v>1.5745</v>
      </c>
      <c r="E4879" s="154">
        <v>1.2905</v>
      </c>
      <c r="F4879" s="154" t="s">
        <v>472</v>
      </c>
      <c r="G4879" s="154">
        <v>1.1832</v>
      </c>
      <c r="H4879" s="154" t="s">
        <v>472</v>
      </c>
      <c r="I4879" s="154">
        <v>2.04447</v>
      </c>
      <c r="J4879" s="154"/>
    </row>
    <row r="4880" spans="1:10">
      <c r="A4880" s="164">
        <v>32371</v>
      </c>
      <c r="B4880" s="154">
        <v>1.7473399999999999</v>
      </c>
      <c r="C4880" s="154">
        <v>2.7044999999999999</v>
      </c>
      <c r="D4880" s="154">
        <v>1.58</v>
      </c>
      <c r="E4880" s="154">
        <v>1.2865</v>
      </c>
      <c r="F4880" s="154" t="s">
        <v>472</v>
      </c>
      <c r="G4880" s="154">
        <v>1.1850000000000001</v>
      </c>
      <c r="H4880" s="154" t="s">
        <v>472</v>
      </c>
      <c r="I4880" s="154">
        <v>2.0463300000000002</v>
      </c>
      <c r="J4880" s="154"/>
    </row>
    <row r="4881" spans="1:10">
      <c r="A4881" s="164">
        <v>32372</v>
      </c>
      <c r="B4881" s="154">
        <v>1.7530700000000001</v>
      </c>
      <c r="C4881" s="154">
        <v>2.7130000000000001</v>
      </c>
      <c r="D4881" s="154">
        <v>1.5952</v>
      </c>
      <c r="E4881" s="154">
        <v>1.2969999999999999</v>
      </c>
      <c r="F4881" s="154" t="s">
        <v>472</v>
      </c>
      <c r="G4881" s="154">
        <v>1.1951000000000001</v>
      </c>
      <c r="H4881" s="154" t="s">
        <v>472</v>
      </c>
      <c r="I4881" s="154">
        <v>2.0609099999999998</v>
      </c>
      <c r="J4881" s="154"/>
    </row>
    <row r="4882" spans="1:10">
      <c r="A4882" s="164">
        <v>32373</v>
      </c>
      <c r="B4882" s="154">
        <v>1.7510400000000002</v>
      </c>
      <c r="C4882" s="154">
        <v>2.7105000000000001</v>
      </c>
      <c r="D4882" s="154">
        <v>1.6002000000000001</v>
      </c>
      <c r="E4882" s="154">
        <v>1.3009999999999999</v>
      </c>
      <c r="F4882" s="154" t="s">
        <v>472</v>
      </c>
      <c r="G4882" s="154">
        <v>1.1963999999999999</v>
      </c>
      <c r="H4882" s="154" t="s">
        <v>472</v>
      </c>
      <c r="I4882" s="154">
        <v>2.0578599999999998</v>
      </c>
      <c r="J4882" s="154"/>
    </row>
    <row r="4883" spans="1:10">
      <c r="A4883" s="164">
        <v>32374</v>
      </c>
      <c r="B4883" s="154">
        <v>1.75166</v>
      </c>
      <c r="C4883" s="154">
        <v>2.7080000000000002</v>
      </c>
      <c r="D4883" s="154">
        <v>1.5920999999999998</v>
      </c>
      <c r="E4883" s="154">
        <v>1.296</v>
      </c>
      <c r="F4883" s="154" t="s">
        <v>472</v>
      </c>
      <c r="G4883" s="154">
        <v>1.1941999999999999</v>
      </c>
      <c r="H4883" s="154" t="s">
        <v>472</v>
      </c>
      <c r="I4883" s="154">
        <v>2.0573899999999998</v>
      </c>
      <c r="J4883" s="154"/>
    </row>
    <row r="4884" spans="1:10">
      <c r="A4884" s="164">
        <v>32377</v>
      </c>
      <c r="B4884" s="154">
        <v>1.7518099999999999</v>
      </c>
      <c r="C4884" s="154">
        <v>2.7160000000000002</v>
      </c>
      <c r="D4884" s="154">
        <v>1.6105</v>
      </c>
      <c r="E4884" s="154">
        <v>1.3105</v>
      </c>
      <c r="F4884" s="154" t="s">
        <v>472</v>
      </c>
      <c r="G4884" s="154">
        <v>1.2020999999999999</v>
      </c>
      <c r="H4884" s="154" t="s">
        <v>472</v>
      </c>
      <c r="I4884" s="154">
        <v>2.0680100000000001</v>
      </c>
      <c r="J4884" s="154"/>
    </row>
    <row r="4885" spans="1:10">
      <c r="A4885" s="164">
        <v>32378</v>
      </c>
      <c r="B4885" s="154">
        <v>1.7498800000000001</v>
      </c>
      <c r="C4885" s="154">
        <v>2.6974999999999998</v>
      </c>
      <c r="D4885" s="154">
        <v>1.603</v>
      </c>
      <c r="E4885" s="154">
        <v>1.3035000000000001</v>
      </c>
      <c r="F4885" s="154" t="s">
        <v>472</v>
      </c>
      <c r="G4885" s="154">
        <v>1.1974</v>
      </c>
      <c r="H4885" s="154" t="s">
        <v>472</v>
      </c>
      <c r="I4885" s="154">
        <v>2.0619499999999999</v>
      </c>
      <c r="J4885" s="154"/>
    </row>
    <row r="4886" spans="1:10">
      <c r="A4886" s="164">
        <v>32379</v>
      </c>
      <c r="B4886" s="154">
        <v>1.75352</v>
      </c>
      <c r="C4886" s="154">
        <v>2.6835</v>
      </c>
      <c r="D4886" s="154">
        <v>1.599</v>
      </c>
      <c r="E4886" s="154">
        <v>1.2989999999999999</v>
      </c>
      <c r="F4886" s="154" t="s">
        <v>472</v>
      </c>
      <c r="G4886" s="154">
        <v>1.1913</v>
      </c>
      <c r="H4886" s="154" t="s">
        <v>472</v>
      </c>
      <c r="I4886" s="154">
        <v>2.05715</v>
      </c>
      <c r="J4886" s="154"/>
    </row>
    <row r="4887" spans="1:10">
      <c r="A4887" s="164">
        <v>32380</v>
      </c>
      <c r="B4887" s="154">
        <v>1.74963</v>
      </c>
      <c r="C4887" s="154">
        <v>2.6739999999999999</v>
      </c>
      <c r="D4887" s="154">
        <v>1.5803</v>
      </c>
      <c r="E4887" s="154">
        <v>1.2810000000000001</v>
      </c>
      <c r="F4887" s="154" t="s">
        <v>472</v>
      </c>
      <c r="G4887" s="154">
        <v>1.1850000000000001</v>
      </c>
      <c r="H4887" s="154" t="s">
        <v>472</v>
      </c>
      <c r="I4887" s="154">
        <v>2.0467900000000001</v>
      </c>
      <c r="J4887" s="154"/>
    </row>
    <row r="4888" spans="1:10">
      <c r="A4888" s="164">
        <v>32381</v>
      </c>
      <c r="B4888" s="154">
        <v>1.7509600000000001</v>
      </c>
      <c r="C4888" s="154">
        <v>2.6635</v>
      </c>
      <c r="D4888" s="154">
        <v>1.5716999999999999</v>
      </c>
      <c r="E4888" s="154">
        <v>1.2705</v>
      </c>
      <c r="F4888" s="154" t="s">
        <v>472</v>
      </c>
      <c r="G4888" s="154">
        <v>1.1758999999999999</v>
      </c>
      <c r="H4888" s="154" t="s">
        <v>472</v>
      </c>
      <c r="I4888" s="154">
        <v>2.0404800000000001</v>
      </c>
      <c r="J4888" s="154"/>
    </row>
    <row r="4889" spans="1:10">
      <c r="A4889" s="164">
        <v>32384</v>
      </c>
      <c r="B4889" s="154">
        <v>1.7500100000000001</v>
      </c>
      <c r="C4889" s="154">
        <v>2.6535000000000002</v>
      </c>
      <c r="D4889" s="154">
        <v>1.5745</v>
      </c>
      <c r="E4889" s="154">
        <v>1.2715000000000001</v>
      </c>
      <c r="F4889" s="154" t="s">
        <v>472</v>
      </c>
      <c r="G4889" s="154">
        <v>1.1728000000000001</v>
      </c>
      <c r="H4889" s="154" t="s">
        <v>472</v>
      </c>
      <c r="I4889" s="154">
        <v>2.03877</v>
      </c>
      <c r="J4889" s="154"/>
    </row>
    <row r="4890" spans="1:10">
      <c r="A4890" s="164">
        <v>32385</v>
      </c>
      <c r="B4890" s="154">
        <v>1.7502800000000001</v>
      </c>
      <c r="C4890" s="154">
        <v>2.6585000000000001</v>
      </c>
      <c r="D4890" s="154">
        <v>1.5785</v>
      </c>
      <c r="E4890" s="154">
        <v>1.272</v>
      </c>
      <c r="F4890" s="154" t="s">
        <v>472</v>
      </c>
      <c r="G4890" s="154">
        <v>1.1738</v>
      </c>
      <c r="H4890" s="154" t="s">
        <v>472</v>
      </c>
      <c r="I4890" s="154">
        <v>2.0404599999999999</v>
      </c>
      <c r="J4890" s="154"/>
    </row>
    <row r="4891" spans="1:10">
      <c r="A4891" s="164">
        <v>32386</v>
      </c>
      <c r="B4891" s="154">
        <v>1.7519400000000001</v>
      </c>
      <c r="C4891" s="154">
        <v>2.6640000000000001</v>
      </c>
      <c r="D4891" s="154">
        <v>1.5815000000000001</v>
      </c>
      <c r="E4891" s="154">
        <v>1.2755000000000001</v>
      </c>
      <c r="F4891" s="154" t="s">
        <v>472</v>
      </c>
      <c r="G4891" s="154">
        <v>1.159</v>
      </c>
      <c r="H4891" s="154" t="s">
        <v>472</v>
      </c>
      <c r="I4891" s="154">
        <v>2.0385399999999998</v>
      </c>
      <c r="J4891" s="154"/>
    </row>
    <row r="4892" spans="1:10">
      <c r="A4892" s="164">
        <v>32387</v>
      </c>
      <c r="B4892" s="154">
        <v>1.7511399999999999</v>
      </c>
      <c r="C4892" s="154">
        <v>2.6595</v>
      </c>
      <c r="D4892" s="154">
        <v>1.5832000000000002</v>
      </c>
      <c r="E4892" s="154">
        <v>1.2775000000000001</v>
      </c>
      <c r="F4892" s="154" t="s">
        <v>472</v>
      </c>
      <c r="G4892" s="154">
        <v>1.1584000000000001</v>
      </c>
      <c r="H4892" s="154" t="s">
        <v>472</v>
      </c>
      <c r="I4892" s="154">
        <v>2.0384799999999998</v>
      </c>
      <c r="J4892" s="154"/>
    </row>
    <row r="4893" spans="1:10">
      <c r="A4893" s="164">
        <v>32388</v>
      </c>
      <c r="B4893" s="154">
        <v>1.7458900000000002</v>
      </c>
      <c r="C4893" s="154">
        <v>2.6395</v>
      </c>
      <c r="D4893" s="154">
        <v>1.5815000000000001</v>
      </c>
      <c r="E4893" s="154">
        <v>1.278</v>
      </c>
      <c r="F4893" s="154" t="s">
        <v>472</v>
      </c>
      <c r="G4893" s="154">
        <v>1.1543000000000001</v>
      </c>
      <c r="H4893" s="154" t="s">
        <v>472</v>
      </c>
      <c r="I4893" s="154">
        <v>2.03199</v>
      </c>
      <c r="J4893" s="154"/>
    </row>
    <row r="4894" spans="1:10">
      <c r="A4894" s="164">
        <v>32391</v>
      </c>
      <c r="B4894" s="154">
        <v>1.7431399999999999</v>
      </c>
      <c r="C4894" s="154">
        <v>2.6265000000000001</v>
      </c>
      <c r="D4894" s="154">
        <v>1.5580000000000001</v>
      </c>
      <c r="E4894" s="154">
        <v>1.2625</v>
      </c>
      <c r="F4894" s="154" t="s">
        <v>472</v>
      </c>
      <c r="G4894" s="154">
        <v>1.1468</v>
      </c>
      <c r="H4894" s="154" t="s">
        <v>472</v>
      </c>
      <c r="I4894" s="154" t="s">
        <v>472</v>
      </c>
      <c r="J4894" s="154"/>
    </row>
    <row r="4895" spans="1:10">
      <c r="A4895" s="164">
        <v>32392</v>
      </c>
      <c r="B4895" s="154">
        <v>1.7463899999999999</v>
      </c>
      <c r="C4895" s="154">
        <v>2.6440000000000001</v>
      </c>
      <c r="D4895" s="154">
        <v>1.5602</v>
      </c>
      <c r="E4895" s="154">
        <v>1.264</v>
      </c>
      <c r="F4895" s="154" t="s">
        <v>472</v>
      </c>
      <c r="G4895" s="154">
        <v>1.1501000000000001</v>
      </c>
      <c r="H4895" s="154" t="s">
        <v>472</v>
      </c>
      <c r="I4895" s="154">
        <v>2.0211999999999999</v>
      </c>
      <c r="J4895" s="154"/>
    </row>
    <row r="4896" spans="1:10">
      <c r="A4896" s="164">
        <v>32393</v>
      </c>
      <c r="B4896" s="154">
        <v>1.7483599999999999</v>
      </c>
      <c r="C4896" s="154">
        <v>2.6480000000000001</v>
      </c>
      <c r="D4896" s="154">
        <v>1.5510000000000002</v>
      </c>
      <c r="E4896" s="154">
        <v>1.2535000000000001</v>
      </c>
      <c r="F4896" s="154" t="s">
        <v>472</v>
      </c>
      <c r="G4896" s="154">
        <v>1.1599999999999999</v>
      </c>
      <c r="H4896" s="154" t="s">
        <v>472</v>
      </c>
      <c r="I4896" s="154">
        <v>2.0242599999999999</v>
      </c>
      <c r="J4896" s="154"/>
    </row>
    <row r="4897" spans="1:10">
      <c r="A4897" s="164">
        <v>32394</v>
      </c>
      <c r="B4897" s="154">
        <v>1.74797</v>
      </c>
      <c r="C4897" s="154">
        <v>2.6480000000000001</v>
      </c>
      <c r="D4897" s="154">
        <v>1.5592000000000001</v>
      </c>
      <c r="E4897" s="154">
        <v>1.258</v>
      </c>
      <c r="F4897" s="154" t="s">
        <v>472</v>
      </c>
      <c r="G4897" s="154">
        <v>1.1644000000000001</v>
      </c>
      <c r="H4897" s="154" t="s">
        <v>472</v>
      </c>
      <c r="I4897" s="154">
        <v>2.0293700000000001</v>
      </c>
      <c r="J4897" s="154"/>
    </row>
    <row r="4898" spans="1:10">
      <c r="A4898" s="164">
        <v>32395</v>
      </c>
      <c r="B4898" s="154">
        <v>1.7513000000000001</v>
      </c>
      <c r="C4898" s="154">
        <v>2.645</v>
      </c>
      <c r="D4898" s="154">
        <v>1.5590000000000002</v>
      </c>
      <c r="E4898" s="154">
        <v>1.258</v>
      </c>
      <c r="F4898" s="154" t="s">
        <v>472</v>
      </c>
      <c r="G4898" s="154">
        <v>1.1698999999999999</v>
      </c>
      <c r="H4898" s="154" t="s">
        <v>472</v>
      </c>
      <c r="I4898" s="154">
        <v>2.0316900000000002</v>
      </c>
      <c r="J4898" s="154"/>
    </row>
    <row r="4899" spans="1:10">
      <c r="A4899" s="164">
        <v>32398</v>
      </c>
      <c r="B4899" s="154">
        <v>1.74993</v>
      </c>
      <c r="C4899" s="154">
        <v>2.6444999999999999</v>
      </c>
      <c r="D4899" s="154">
        <v>1.5621</v>
      </c>
      <c r="E4899" s="154">
        <v>1.2605</v>
      </c>
      <c r="F4899" s="154" t="s">
        <v>472</v>
      </c>
      <c r="G4899" s="154">
        <v>1.1677999999999999</v>
      </c>
      <c r="H4899" s="154" t="s">
        <v>472</v>
      </c>
      <c r="I4899" s="154">
        <v>2.0310199999999998</v>
      </c>
      <c r="J4899" s="154"/>
    </row>
    <row r="4900" spans="1:10">
      <c r="A4900" s="164">
        <v>32399</v>
      </c>
      <c r="B4900" s="154">
        <v>1.7457</v>
      </c>
      <c r="C4900" s="154">
        <v>2.6435</v>
      </c>
      <c r="D4900" s="154">
        <v>1.5562</v>
      </c>
      <c r="E4900" s="154">
        <v>1.258</v>
      </c>
      <c r="F4900" s="154" t="s">
        <v>472</v>
      </c>
      <c r="G4900" s="154">
        <v>1.1691</v>
      </c>
      <c r="H4900" s="154" t="s">
        <v>472</v>
      </c>
      <c r="I4900" s="154">
        <v>2.0265200000000001</v>
      </c>
      <c r="J4900" s="154"/>
    </row>
    <row r="4901" spans="1:10">
      <c r="A4901" s="164">
        <v>32400</v>
      </c>
      <c r="B4901" s="154">
        <v>1.74658</v>
      </c>
      <c r="C4901" s="154">
        <v>2.6390000000000002</v>
      </c>
      <c r="D4901" s="154">
        <v>1.56</v>
      </c>
      <c r="E4901" s="154">
        <v>1.268</v>
      </c>
      <c r="F4901" s="154" t="s">
        <v>472</v>
      </c>
      <c r="G4901" s="154">
        <v>1.1681999999999999</v>
      </c>
      <c r="H4901" s="154" t="s">
        <v>472</v>
      </c>
      <c r="I4901" s="154">
        <v>2.02847</v>
      </c>
      <c r="J4901" s="154"/>
    </row>
    <row r="4902" spans="1:10">
      <c r="A4902" s="164">
        <v>32401</v>
      </c>
      <c r="B4902" s="154">
        <v>1.74922</v>
      </c>
      <c r="C4902" s="154">
        <v>2.6539999999999999</v>
      </c>
      <c r="D4902" s="154">
        <v>1.5807</v>
      </c>
      <c r="E4902" s="154">
        <v>1.2905</v>
      </c>
      <c r="F4902" s="154" t="s">
        <v>472</v>
      </c>
      <c r="G4902" s="154">
        <v>1.1804999999999999</v>
      </c>
      <c r="H4902" s="154" t="s">
        <v>472</v>
      </c>
      <c r="I4902" s="154">
        <v>2.0453600000000001</v>
      </c>
      <c r="J4902" s="154"/>
    </row>
    <row r="4903" spans="1:10">
      <c r="A4903" s="164">
        <v>32402</v>
      </c>
      <c r="B4903" s="154">
        <v>1.7497500000000001</v>
      </c>
      <c r="C4903" s="154">
        <v>2.65</v>
      </c>
      <c r="D4903" s="154">
        <v>1.5807</v>
      </c>
      <c r="E4903" s="154">
        <v>1.292</v>
      </c>
      <c r="F4903" s="154" t="s">
        <v>472</v>
      </c>
      <c r="G4903" s="154">
        <v>1.1791</v>
      </c>
      <c r="H4903" s="154" t="s">
        <v>472</v>
      </c>
      <c r="I4903" s="154">
        <v>2.0437500000000002</v>
      </c>
      <c r="J4903" s="154"/>
    </row>
    <row r="4904" spans="1:10">
      <c r="A4904" s="164">
        <v>32405</v>
      </c>
      <c r="B4904" s="154">
        <v>1.7517200000000002</v>
      </c>
      <c r="C4904" s="154">
        <v>2.6509999999999998</v>
      </c>
      <c r="D4904" s="154">
        <v>1.5790999999999999</v>
      </c>
      <c r="E4904" s="154">
        <v>1.2909999999999999</v>
      </c>
      <c r="F4904" s="154" t="s">
        <v>472</v>
      </c>
      <c r="G4904" s="154">
        <v>1.1795</v>
      </c>
      <c r="H4904" s="154" t="s">
        <v>472</v>
      </c>
      <c r="I4904" s="154">
        <v>2.0443099999999998</v>
      </c>
      <c r="J4904" s="154"/>
    </row>
    <row r="4905" spans="1:10">
      <c r="A4905" s="164">
        <v>32406</v>
      </c>
      <c r="B4905" s="154">
        <v>1.75125</v>
      </c>
      <c r="C4905" s="154">
        <v>2.6475</v>
      </c>
      <c r="D4905" s="154">
        <v>1.577</v>
      </c>
      <c r="E4905" s="154">
        <v>1.2929999999999999</v>
      </c>
      <c r="F4905" s="154" t="s">
        <v>472</v>
      </c>
      <c r="G4905" s="154">
        <v>1.177</v>
      </c>
      <c r="H4905" s="154" t="s">
        <v>472</v>
      </c>
      <c r="I4905" s="154">
        <v>2.0429400000000002</v>
      </c>
      <c r="J4905" s="154"/>
    </row>
    <row r="4906" spans="1:10">
      <c r="A4906" s="164">
        <v>32407</v>
      </c>
      <c r="B4906" s="154">
        <v>1.75156</v>
      </c>
      <c r="C4906" s="154">
        <v>2.653</v>
      </c>
      <c r="D4906" s="154">
        <v>1.5779999999999998</v>
      </c>
      <c r="E4906" s="154">
        <v>1.2949999999999999</v>
      </c>
      <c r="F4906" s="154" t="s">
        <v>472</v>
      </c>
      <c r="G4906" s="154">
        <v>1.1767000000000001</v>
      </c>
      <c r="H4906" s="154" t="s">
        <v>472</v>
      </c>
      <c r="I4906" s="154">
        <v>2.04467</v>
      </c>
      <c r="J4906" s="154"/>
    </row>
    <row r="4907" spans="1:10">
      <c r="A4907" s="164">
        <v>32408</v>
      </c>
      <c r="B4907" s="154">
        <v>1.7507999999999999</v>
      </c>
      <c r="C4907" s="154">
        <v>2.6425000000000001</v>
      </c>
      <c r="D4907" s="154">
        <v>1.5836999999999999</v>
      </c>
      <c r="E4907" s="154">
        <v>1.298</v>
      </c>
      <c r="F4907" s="154" t="s">
        <v>472</v>
      </c>
      <c r="G4907" s="154">
        <v>1.1792</v>
      </c>
      <c r="H4907" s="154" t="s">
        <v>472</v>
      </c>
      <c r="I4907" s="154">
        <v>2.0453000000000001</v>
      </c>
      <c r="J4907" s="154"/>
    </row>
    <row r="4908" spans="1:10">
      <c r="A4908" s="164">
        <v>32409</v>
      </c>
      <c r="B4908" s="154">
        <v>1.74949</v>
      </c>
      <c r="C4908" s="154">
        <v>2.6425000000000001</v>
      </c>
      <c r="D4908" s="154">
        <v>1.5867</v>
      </c>
      <c r="E4908" s="154">
        <v>1.3009999999999999</v>
      </c>
      <c r="F4908" s="154" t="s">
        <v>472</v>
      </c>
      <c r="G4908" s="154">
        <v>1.1773</v>
      </c>
      <c r="H4908" s="154" t="s">
        <v>472</v>
      </c>
      <c r="I4908" s="154">
        <v>2.0454599999999998</v>
      </c>
      <c r="J4908" s="154"/>
    </row>
    <row r="4909" spans="1:10">
      <c r="A4909" s="164">
        <v>32412</v>
      </c>
      <c r="B4909" s="154">
        <v>1.7541099999999998</v>
      </c>
      <c r="C4909" s="154">
        <v>2.649</v>
      </c>
      <c r="D4909" s="154">
        <v>1.5937000000000001</v>
      </c>
      <c r="E4909" s="154">
        <v>1.3029999999999999</v>
      </c>
      <c r="F4909" s="154" t="s">
        <v>472</v>
      </c>
      <c r="G4909" s="154">
        <v>1.1834</v>
      </c>
      <c r="H4909" s="154" t="s">
        <v>472</v>
      </c>
      <c r="I4909" s="154">
        <v>2.0542400000000001</v>
      </c>
      <c r="J4909" s="154"/>
    </row>
    <row r="4910" spans="1:10">
      <c r="A4910" s="164">
        <v>32413</v>
      </c>
      <c r="B4910" s="154">
        <v>1.75563</v>
      </c>
      <c r="C4910" s="154">
        <v>2.6589999999999998</v>
      </c>
      <c r="D4910" s="154">
        <v>1.593</v>
      </c>
      <c r="E4910" s="154">
        <v>1.306</v>
      </c>
      <c r="F4910" s="154" t="s">
        <v>472</v>
      </c>
      <c r="G4910" s="154">
        <v>1.1831</v>
      </c>
      <c r="H4910" s="154" t="s">
        <v>472</v>
      </c>
      <c r="I4910" s="154">
        <v>2.0523500000000001</v>
      </c>
      <c r="J4910" s="154"/>
    </row>
    <row r="4911" spans="1:10">
      <c r="A4911" s="164">
        <v>32414</v>
      </c>
      <c r="B4911" s="154">
        <v>1.7576000000000001</v>
      </c>
      <c r="C4911" s="154">
        <v>2.68</v>
      </c>
      <c r="D4911" s="154">
        <v>1.5916999999999999</v>
      </c>
      <c r="E4911" s="154">
        <v>1.306</v>
      </c>
      <c r="F4911" s="154" t="s">
        <v>472</v>
      </c>
      <c r="G4911" s="154">
        <v>1.1865000000000001</v>
      </c>
      <c r="H4911" s="154" t="s">
        <v>472</v>
      </c>
      <c r="I4911" s="154">
        <v>2.0562399999999998</v>
      </c>
      <c r="J4911" s="154"/>
    </row>
    <row r="4912" spans="1:10">
      <c r="A4912" s="164">
        <v>32415</v>
      </c>
      <c r="B4912" s="154">
        <v>1.7561599999999999</v>
      </c>
      <c r="C4912" s="154">
        <v>2.6819999999999999</v>
      </c>
      <c r="D4912" s="154">
        <v>1.5925</v>
      </c>
      <c r="E4912" s="154">
        <v>1.3049999999999999</v>
      </c>
      <c r="F4912" s="154" t="s">
        <v>472</v>
      </c>
      <c r="G4912" s="154">
        <v>1.1865999999999999</v>
      </c>
      <c r="H4912" s="154" t="s">
        <v>472</v>
      </c>
      <c r="I4912" s="154">
        <v>2.0551400000000002</v>
      </c>
      <c r="J4912" s="154"/>
    </row>
    <row r="4913" spans="1:10">
      <c r="A4913" s="164">
        <v>32416</v>
      </c>
      <c r="B4913" s="154">
        <v>1.7562600000000002</v>
      </c>
      <c r="C4913" s="154">
        <v>2.6804999999999999</v>
      </c>
      <c r="D4913" s="154">
        <v>1.589</v>
      </c>
      <c r="E4913" s="154">
        <v>1.3054999999999999</v>
      </c>
      <c r="F4913" s="154" t="s">
        <v>472</v>
      </c>
      <c r="G4913" s="154">
        <v>1.1821999999999999</v>
      </c>
      <c r="H4913" s="154" t="s">
        <v>472</v>
      </c>
      <c r="I4913" s="154">
        <v>2.0510700000000002</v>
      </c>
      <c r="J4913" s="154"/>
    </row>
    <row r="4914" spans="1:10">
      <c r="A4914" s="164">
        <v>32419</v>
      </c>
      <c r="B4914" s="154">
        <v>1.7594799999999999</v>
      </c>
      <c r="C4914" s="154">
        <v>2.6819999999999999</v>
      </c>
      <c r="D4914" s="154">
        <v>1.5840000000000001</v>
      </c>
      <c r="E4914" s="154">
        <v>1.3045</v>
      </c>
      <c r="F4914" s="154" t="s">
        <v>472</v>
      </c>
      <c r="G4914" s="154">
        <v>1.1839999999999999</v>
      </c>
      <c r="H4914" s="154" t="s">
        <v>472</v>
      </c>
      <c r="I4914" s="154">
        <v>2.05063</v>
      </c>
      <c r="J4914" s="154"/>
    </row>
    <row r="4915" spans="1:10">
      <c r="A4915" s="164">
        <v>32420</v>
      </c>
      <c r="B4915" s="154">
        <v>1.76068</v>
      </c>
      <c r="C4915" s="154">
        <v>2.6734999999999998</v>
      </c>
      <c r="D4915" s="154">
        <v>1.5775000000000001</v>
      </c>
      <c r="E4915" s="154">
        <v>1.304</v>
      </c>
      <c r="F4915" s="154" t="s">
        <v>472</v>
      </c>
      <c r="G4915" s="154">
        <v>1.1842999999999999</v>
      </c>
      <c r="H4915" s="154" t="s">
        <v>472</v>
      </c>
      <c r="I4915" s="154">
        <v>2.04826</v>
      </c>
      <c r="J4915" s="154"/>
    </row>
    <row r="4916" spans="1:10">
      <c r="A4916" s="164">
        <v>32421</v>
      </c>
      <c r="B4916" s="154">
        <v>1.76329</v>
      </c>
      <c r="C4916" s="154">
        <v>2.6779999999999999</v>
      </c>
      <c r="D4916" s="154">
        <v>1.5825</v>
      </c>
      <c r="E4916" s="154">
        <v>1.3094999999999999</v>
      </c>
      <c r="F4916" s="154" t="s">
        <v>472</v>
      </c>
      <c r="G4916" s="154">
        <v>1.1837</v>
      </c>
      <c r="H4916" s="154" t="s">
        <v>472</v>
      </c>
      <c r="I4916" s="154">
        <v>2.0545100000000001</v>
      </c>
      <c r="J4916" s="154"/>
    </row>
    <row r="4917" spans="1:10">
      <c r="A4917" s="164">
        <v>32422</v>
      </c>
      <c r="B4917" s="154">
        <v>1.7616000000000001</v>
      </c>
      <c r="C4917" s="154">
        <v>2.6785000000000001</v>
      </c>
      <c r="D4917" s="154">
        <v>1.5811999999999999</v>
      </c>
      <c r="E4917" s="154">
        <v>1.3069999999999999</v>
      </c>
      <c r="F4917" s="154" t="s">
        <v>472</v>
      </c>
      <c r="G4917" s="154">
        <v>1.1844000000000001</v>
      </c>
      <c r="H4917" s="154" t="s">
        <v>472</v>
      </c>
      <c r="I4917" s="154">
        <v>2.0527700000000002</v>
      </c>
      <c r="J4917" s="154"/>
    </row>
    <row r="4918" spans="1:10">
      <c r="A4918" s="164">
        <v>32423</v>
      </c>
      <c r="B4918" s="154">
        <v>1.76132</v>
      </c>
      <c r="C4918" s="154">
        <v>2.681</v>
      </c>
      <c r="D4918" s="154">
        <v>1.5825</v>
      </c>
      <c r="E4918" s="154">
        <v>1.3065</v>
      </c>
      <c r="F4918" s="154" t="s">
        <v>472</v>
      </c>
      <c r="G4918" s="154">
        <v>1.1844999999999999</v>
      </c>
      <c r="H4918" s="154" t="s">
        <v>472</v>
      </c>
      <c r="I4918" s="154">
        <v>2.0558399999999999</v>
      </c>
      <c r="J4918" s="154"/>
    </row>
    <row r="4919" spans="1:10">
      <c r="A4919" s="164">
        <v>32426</v>
      </c>
      <c r="B4919" s="154">
        <v>1.76197</v>
      </c>
      <c r="C4919" s="154">
        <v>2.69</v>
      </c>
      <c r="D4919" s="154">
        <v>1.575</v>
      </c>
      <c r="E4919" s="154">
        <v>1.3029999999999999</v>
      </c>
      <c r="F4919" s="154" t="s">
        <v>472</v>
      </c>
      <c r="G4919" s="154">
        <v>1.1886000000000001</v>
      </c>
      <c r="H4919" s="154" t="s">
        <v>472</v>
      </c>
      <c r="I4919" s="154" t="s">
        <v>472</v>
      </c>
      <c r="J4919" s="154"/>
    </row>
    <row r="4920" spans="1:10">
      <c r="A4920" s="164">
        <v>32427</v>
      </c>
      <c r="B4920" s="154">
        <v>1.75993</v>
      </c>
      <c r="C4920" s="154">
        <v>2.6970000000000001</v>
      </c>
      <c r="D4920" s="154">
        <v>1.5695000000000001</v>
      </c>
      <c r="E4920" s="154">
        <v>1.2989999999999999</v>
      </c>
      <c r="F4920" s="154" t="s">
        <v>472</v>
      </c>
      <c r="G4920" s="154">
        <v>1.1971000000000001</v>
      </c>
      <c r="H4920" s="154" t="s">
        <v>472</v>
      </c>
      <c r="I4920" s="154">
        <v>2.0503999999999998</v>
      </c>
      <c r="J4920" s="154"/>
    </row>
    <row r="4921" spans="1:10">
      <c r="A4921" s="164">
        <v>32428</v>
      </c>
      <c r="B4921" s="154">
        <v>1.7578200000000002</v>
      </c>
      <c r="C4921" s="154">
        <v>2.6959999999999997</v>
      </c>
      <c r="D4921" s="154">
        <v>1.5625</v>
      </c>
      <c r="E4921" s="154">
        <v>1.2869999999999999</v>
      </c>
      <c r="F4921" s="154" t="s">
        <v>472</v>
      </c>
      <c r="G4921" s="154">
        <v>1.2062999999999999</v>
      </c>
      <c r="H4921" s="154" t="s">
        <v>472</v>
      </c>
      <c r="I4921" s="154">
        <v>2.04942</v>
      </c>
      <c r="J4921" s="154"/>
    </row>
    <row r="4922" spans="1:10">
      <c r="A4922" s="164">
        <v>32429</v>
      </c>
      <c r="B4922" s="154">
        <v>1.75665</v>
      </c>
      <c r="C4922" s="154">
        <v>2.6840000000000002</v>
      </c>
      <c r="D4922" s="154">
        <v>1.5463</v>
      </c>
      <c r="E4922" s="154">
        <v>1.2770000000000001</v>
      </c>
      <c r="F4922" s="154" t="s">
        <v>472</v>
      </c>
      <c r="G4922" s="154">
        <v>1.2052</v>
      </c>
      <c r="H4922" s="154" t="s">
        <v>472</v>
      </c>
      <c r="I4922" s="154">
        <v>2.0412699999999999</v>
      </c>
      <c r="J4922" s="154"/>
    </row>
    <row r="4923" spans="1:10">
      <c r="A4923" s="164">
        <v>32430</v>
      </c>
      <c r="B4923" s="154">
        <v>1.7509999999999999</v>
      </c>
      <c r="C4923" s="154">
        <v>2.6850000000000001</v>
      </c>
      <c r="D4923" s="154">
        <v>1.5394999999999999</v>
      </c>
      <c r="E4923" s="154">
        <v>1.2749999999999999</v>
      </c>
      <c r="F4923" s="154" t="s">
        <v>472</v>
      </c>
      <c r="G4923" s="154">
        <v>1.2027000000000001</v>
      </c>
      <c r="H4923" s="154" t="s">
        <v>472</v>
      </c>
      <c r="I4923" s="154">
        <v>2.036</v>
      </c>
      <c r="J4923" s="154"/>
    </row>
    <row r="4924" spans="1:10">
      <c r="A4924" s="164">
        <v>32433</v>
      </c>
      <c r="B4924" s="154">
        <v>1.7540800000000001</v>
      </c>
      <c r="C4924" s="154">
        <v>2.6795</v>
      </c>
      <c r="D4924" s="154">
        <v>1.5270000000000001</v>
      </c>
      <c r="E4924" s="154">
        <v>1.2669999999999999</v>
      </c>
      <c r="F4924" s="154" t="s">
        <v>472</v>
      </c>
      <c r="G4924" s="154">
        <v>1.1985000000000001</v>
      </c>
      <c r="H4924" s="154" t="s">
        <v>472</v>
      </c>
      <c r="I4924" s="154">
        <v>2.0309699999999999</v>
      </c>
      <c r="J4924" s="154"/>
    </row>
    <row r="4925" spans="1:10">
      <c r="A4925" s="164">
        <v>32434</v>
      </c>
      <c r="B4925" s="154">
        <v>1.7513399999999999</v>
      </c>
      <c r="C4925" s="154">
        <v>2.6764999999999999</v>
      </c>
      <c r="D4925" s="154">
        <v>1.5350000000000001</v>
      </c>
      <c r="E4925" s="154">
        <v>1.2749999999999999</v>
      </c>
      <c r="F4925" s="154" t="s">
        <v>472</v>
      </c>
      <c r="G4925" s="154">
        <v>1.2039</v>
      </c>
      <c r="H4925" s="154" t="s">
        <v>472</v>
      </c>
      <c r="I4925" s="154">
        <v>2.0311300000000001</v>
      </c>
      <c r="J4925" s="154"/>
    </row>
    <row r="4926" spans="1:10">
      <c r="A4926" s="164">
        <v>32435</v>
      </c>
      <c r="B4926" s="154">
        <v>1.7516699999999998</v>
      </c>
      <c r="C4926" s="154">
        <v>2.6710000000000003</v>
      </c>
      <c r="D4926" s="154">
        <v>1.5270000000000001</v>
      </c>
      <c r="E4926" s="154">
        <v>1.2709999999999999</v>
      </c>
      <c r="F4926" s="154" t="s">
        <v>472</v>
      </c>
      <c r="G4926" s="154">
        <v>1.2014</v>
      </c>
      <c r="H4926" s="154" t="s">
        <v>472</v>
      </c>
      <c r="I4926" s="154">
        <v>2.02799</v>
      </c>
      <c r="J4926" s="154"/>
    </row>
    <row r="4927" spans="1:10">
      <c r="A4927" s="164">
        <v>32436</v>
      </c>
      <c r="B4927" s="154">
        <v>1.7517800000000001</v>
      </c>
      <c r="C4927" s="154">
        <v>2.6819999999999999</v>
      </c>
      <c r="D4927" s="154">
        <v>1.5234999999999999</v>
      </c>
      <c r="E4927" s="154">
        <v>1.2690000000000001</v>
      </c>
      <c r="F4927" s="154" t="s">
        <v>472</v>
      </c>
      <c r="G4927" s="154">
        <v>1.2004999999999999</v>
      </c>
      <c r="H4927" s="154" t="s">
        <v>472</v>
      </c>
      <c r="I4927" s="154">
        <v>2.02908</v>
      </c>
      <c r="J4927" s="154"/>
    </row>
    <row r="4928" spans="1:10">
      <c r="A4928" s="164">
        <v>32437</v>
      </c>
      <c r="B4928" s="154">
        <v>1.75258</v>
      </c>
      <c r="C4928" s="154">
        <v>2.6619999999999999</v>
      </c>
      <c r="D4928" s="154">
        <v>1.514</v>
      </c>
      <c r="E4928" s="154">
        <v>1.2610000000000001</v>
      </c>
      <c r="F4928" s="154" t="s">
        <v>472</v>
      </c>
      <c r="G4928" s="154">
        <v>1.1958</v>
      </c>
      <c r="H4928" s="154" t="s">
        <v>472</v>
      </c>
      <c r="I4928" s="154">
        <v>2.02007</v>
      </c>
      <c r="J4928" s="154"/>
    </row>
    <row r="4929" spans="1:10">
      <c r="A4929" s="164">
        <v>32440</v>
      </c>
      <c r="B4929" s="154">
        <v>1.7555100000000001</v>
      </c>
      <c r="C4929" s="154">
        <v>2.6555</v>
      </c>
      <c r="D4929" s="154">
        <v>1.5150000000000001</v>
      </c>
      <c r="E4929" s="154">
        <v>1.2635000000000001</v>
      </c>
      <c r="F4929" s="154" t="s">
        <v>472</v>
      </c>
      <c r="G4929" s="154">
        <v>1.1957</v>
      </c>
      <c r="H4929" s="154" t="s">
        <v>472</v>
      </c>
      <c r="I4929" s="154">
        <v>2.02237</v>
      </c>
      <c r="J4929" s="154"/>
    </row>
    <row r="4930" spans="1:10">
      <c r="A4930" s="164">
        <v>32441</v>
      </c>
      <c r="B4930" s="154">
        <v>1.75718</v>
      </c>
      <c r="C4930" s="154">
        <v>2.661</v>
      </c>
      <c r="D4930" s="154">
        <v>1.5234999999999999</v>
      </c>
      <c r="E4930" s="154">
        <v>1.2695000000000001</v>
      </c>
      <c r="F4930" s="154" t="s">
        <v>472</v>
      </c>
      <c r="G4930" s="154">
        <v>1.1991000000000001</v>
      </c>
      <c r="H4930" s="154" t="s">
        <v>472</v>
      </c>
      <c r="I4930" s="154">
        <v>2.0282100000000001</v>
      </c>
      <c r="J4930" s="154"/>
    </row>
    <row r="4931" spans="1:10">
      <c r="A4931" s="164">
        <v>32442</v>
      </c>
      <c r="B4931" s="154">
        <v>1.75589</v>
      </c>
      <c r="C4931" s="154">
        <v>2.6579999999999999</v>
      </c>
      <c r="D4931" s="154">
        <v>1.5165</v>
      </c>
      <c r="E4931" s="154">
        <v>1.2615000000000001</v>
      </c>
      <c r="F4931" s="154" t="s">
        <v>472</v>
      </c>
      <c r="G4931" s="154">
        <v>1.1959</v>
      </c>
      <c r="H4931" s="154" t="s">
        <v>472</v>
      </c>
      <c r="I4931" s="154">
        <v>2.0244200000000001</v>
      </c>
      <c r="J4931" s="154"/>
    </row>
    <row r="4932" spans="1:10">
      <c r="A4932" s="164">
        <v>32443</v>
      </c>
      <c r="B4932" s="154">
        <v>1.7439800000000001</v>
      </c>
      <c r="C4932" s="154">
        <v>2.6414999999999997</v>
      </c>
      <c r="D4932" s="154">
        <v>1.5049999999999999</v>
      </c>
      <c r="E4932" s="154">
        <v>1.2549999999999999</v>
      </c>
      <c r="F4932" s="154" t="s">
        <v>472</v>
      </c>
      <c r="G4932" s="154">
        <v>1.1968000000000001</v>
      </c>
      <c r="H4932" s="154" t="s">
        <v>472</v>
      </c>
      <c r="I4932" s="154">
        <v>2.00528</v>
      </c>
      <c r="J4932" s="154"/>
    </row>
    <row r="4933" spans="1:10">
      <c r="A4933" s="164">
        <v>32444</v>
      </c>
      <c r="B4933" s="154">
        <v>1.7448399999999999</v>
      </c>
      <c r="C4933" s="154">
        <v>2.6470000000000002</v>
      </c>
      <c r="D4933" s="154">
        <v>1.4984999999999999</v>
      </c>
      <c r="E4933" s="154">
        <v>1.244</v>
      </c>
      <c r="F4933" s="154" t="s">
        <v>472</v>
      </c>
      <c r="G4933" s="154">
        <v>1.1886000000000001</v>
      </c>
      <c r="H4933" s="154" t="s">
        <v>472</v>
      </c>
      <c r="I4933" s="154">
        <v>2.0097700000000001</v>
      </c>
      <c r="J4933" s="154"/>
    </row>
    <row r="4934" spans="1:10">
      <c r="A4934" s="164">
        <v>32447</v>
      </c>
      <c r="B4934" s="154">
        <v>1.7442299999999999</v>
      </c>
      <c r="C4934" s="154">
        <v>2.6475</v>
      </c>
      <c r="D4934" s="154">
        <v>1.49</v>
      </c>
      <c r="E4934" s="154">
        <v>1.22</v>
      </c>
      <c r="F4934" s="154" t="s">
        <v>472</v>
      </c>
      <c r="G4934" s="154">
        <v>1.1917</v>
      </c>
      <c r="H4934" s="154" t="s">
        <v>472</v>
      </c>
      <c r="I4934" s="154">
        <v>2.00407</v>
      </c>
      <c r="J4934" s="154"/>
    </row>
    <row r="4935" spans="1:10">
      <c r="A4935" s="164">
        <v>32448</v>
      </c>
      <c r="B4935" s="154">
        <v>1.7448399999999999</v>
      </c>
      <c r="C4935" s="154">
        <v>2.6589999999999998</v>
      </c>
      <c r="D4935" s="154">
        <v>1.5044999999999999</v>
      </c>
      <c r="E4935" s="154">
        <v>1.2290000000000001</v>
      </c>
      <c r="F4935" s="154" t="s">
        <v>472</v>
      </c>
      <c r="G4935" s="154">
        <v>1.1997</v>
      </c>
      <c r="H4935" s="154" t="s">
        <v>472</v>
      </c>
      <c r="I4935" s="154">
        <v>2.0147300000000001</v>
      </c>
      <c r="J4935" s="154"/>
    </row>
    <row r="4936" spans="1:10">
      <c r="A4936" s="164">
        <v>32449</v>
      </c>
      <c r="B4936" s="154">
        <v>1.74417</v>
      </c>
      <c r="C4936" s="154">
        <v>2.649</v>
      </c>
      <c r="D4936" s="154">
        <v>1.4975000000000001</v>
      </c>
      <c r="E4936" s="154">
        <v>1.22</v>
      </c>
      <c r="F4936" s="154" t="s">
        <v>472</v>
      </c>
      <c r="G4936" s="154">
        <v>1.1989000000000001</v>
      </c>
      <c r="H4936" s="154" t="s">
        <v>472</v>
      </c>
      <c r="I4936" s="154">
        <v>2.0088200000000001</v>
      </c>
      <c r="J4936" s="154"/>
    </row>
    <row r="4937" spans="1:10">
      <c r="A4937" s="164">
        <v>32450</v>
      </c>
      <c r="B4937" s="154">
        <v>1.7403</v>
      </c>
      <c r="C4937" s="154">
        <v>2.6459999999999999</v>
      </c>
      <c r="D4937" s="154">
        <v>1.4875</v>
      </c>
      <c r="E4937" s="154">
        <v>1.2150000000000001</v>
      </c>
      <c r="F4937" s="154" t="s">
        <v>472</v>
      </c>
      <c r="G4937" s="154">
        <v>1.1947000000000001</v>
      </c>
      <c r="H4937" s="154" t="s">
        <v>472</v>
      </c>
      <c r="I4937" s="154">
        <v>2.0030600000000001</v>
      </c>
      <c r="J4937" s="154"/>
    </row>
    <row r="4938" spans="1:10">
      <c r="A4938" s="164">
        <v>32451</v>
      </c>
      <c r="B4938" s="154">
        <v>1.7348699999999999</v>
      </c>
      <c r="C4938" s="154">
        <v>2.6520000000000001</v>
      </c>
      <c r="D4938" s="154">
        <v>1.4921</v>
      </c>
      <c r="E4938" s="154">
        <v>1.2210000000000001</v>
      </c>
      <c r="F4938" s="154" t="s">
        <v>472</v>
      </c>
      <c r="G4938" s="154">
        <v>1.1981999999999999</v>
      </c>
      <c r="H4938" s="154" t="s">
        <v>472</v>
      </c>
      <c r="I4938" s="154">
        <v>2.00177</v>
      </c>
      <c r="J4938" s="154"/>
    </row>
    <row r="4939" spans="1:10">
      <c r="A4939" s="164">
        <v>32454</v>
      </c>
      <c r="B4939" s="154">
        <v>1.73743</v>
      </c>
      <c r="C4939" s="154">
        <v>2.6494999999999997</v>
      </c>
      <c r="D4939" s="154">
        <v>1.4969999999999999</v>
      </c>
      <c r="E4939" s="154">
        <v>1.2164999999999999</v>
      </c>
      <c r="F4939" s="154" t="s">
        <v>472</v>
      </c>
      <c r="G4939" s="154">
        <v>1.1995</v>
      </c>
      <c r="H4939" s="154" t="s">
        <v>472</v>
      </c>
      <c r="I4939" s="154">
        <v>2.0063599999999999</v>
      </c>
      <c r="J4939" s="154"/>
    </row>
    <row r="4940" spans="1:10">
      <c r="A4940" s="164">
        <v>32455</v>
      </c>
      <c r="B4940" s="154">
        <v>1.7388699999999999</v>
      </c>
      <c r="C4940" s="154">
        <v>2.6579999999999999</v>
      </c>
      <c r="D4940" s="154">
        <v>1.4931000000000001</v>
      </c>
      <c r="E4940" s="154">
        <v>1.2104999999999999</v>
      </c>
      <c r="F4940" s="154" t="s">
        <v>472</v>
      </c>
      <c r="G4940" s="154">
        <v>1.1938</v>
      </c>
      <c r="H4940" s="154" t="s">
        <v>472</v>
      </c>
      <c r="I4940" s="154">
        <v>2.0037199999999999</v>
      </c>
      <c r="J4940" s="154"/>
    </row>
    <row r="4941" spans="1:10">
      <c r="A4941" s="164">
        <v>32456</v>
      </c>
      <c r="B4941" s="154">
        <v>1.7437399999999998</v>
      </c>
      <c r="C4941" s="154">
        <v>2.657</v>
      </c>
      <c r="D4941" s="154">
        <v>1.4915</v>
      </c>
      <c r="E4941" s="154">
        <v>1.2090000000000001</v>
      </c>
      <c r="F4941" s="154" t="s">
        <v>472</v>
      </c>
      <c r="G4941" s="154">
        <v>1.1964999999999999</v>
      </c>
      <c r="H4941" s="154" t="s">
        <v>472</v>
      </c>
      <c r="I4941" s="154">
        <v>2.0066799999999998</v>
      </c>
      <c r="J4941" s="154"/>
    </row>
    <row r="4942" spans="1:10">
      <c r="A4942" s="164">
        <v>32457</v>
      </c>
      <c r="B4942" s="154">
        <v>1.7415</v>
      </c>
      <c r="C4942" s="154">
        <v>2.6535000000000002</v>
      </c>
      <c r="D4942" s="154">
        <v>1.48</v>
      </c>
      <c r="E4942" s="154">
        <v>1.2090000000000001</v>
      </c>
      <c r="F4942" s="154" t="s">
        <v>472</v>
      </c>
      <c r="G4942" s="154">
        <v>1.1930000000000001</v>
      </c>
      <c r="H4942" s="154" t="s">
        <v>472</v>
      </c>
      <c r="I4942" s="154">
        <v>1.9975000000000001</v>
      </c>
      <c r="J4942" s="154"/>
    </row>
    <row r="4943" spans="1:10">
      <c r="A4943" s="164">
        <v>32458</v>
      </c>
      <c r="B4943" s="154">
        <v>1.7396400000000001</v>
      </c>
      <c r="C4943" s="154">
        <v>2.6429999999999998</v>
      </c>
      <c r="D4943" s="154">
        <v>1.4612000000000001</v>
      </c>
      <c r="E4943" s="154">
        <v>1.194</v>
      </c>
      <c r="F4943" s="154" t="s">
        <v>472</v>
      </c>
      <c r="G4943" s="154">
        <v>1.1894</v>
      </c>
      <c r="H4943" s="154" t="s">
        <v>472</v>
      </c>
      <c r="I4943" s="154">
        <v>1.9855100000000001</v>
      </c>
      <c r="J4943" s="154"/>
    </row>
    <row r="4944" spans="1:10">
      <c r="A4944" s="164">
        <v>32461</v>
      </c>
      <c r="B4944" s="154">
        <v>1.73973</v>
      </c>
      <c r="C4944" s="154">
        <v>2.6459999999999999</v>
      </c>
      <c r="D4944" s="154">
        <v>1.4666999999999999</v>
      </c>
      <c r="E4944" s="154">
        <v>1.1950000000000001</v>
      </c>
      <c r="F4944" s="154" t="s">
        <v>472</v>
      </c>
      <c r="G4944" s="154">
        <v>1.1850000000000001</v>
      </c>
      <c r="H4944" s="154" t="s">
        <v>472</v>
      </c>
      <c r="I4944" s="154">
        <v>1.99088</v>
      </c>
      <c r="J4944" s="154"/>
    </row>
    <row r="4945" spans="1:10">
      <c r="A4945" s="164">
        <v>32462</v>
      </c>
      <c r="B4945" s="154">
        <v>1.7351799999999999</v>
      </c>
      <c r="C4945" s="154">
        <v>2.6435</v>
      </c>
      <c r="D4945" s="154">
        <v>1.4602999999999999</v>
      </c>
      <c r="E4945" s="154">
        <v>1.1859999999999999</v>
      </c>
      <c r="F4945" s="154" t="s">
        <v>472</v>
      </c>
      <c r="G4945" s="154">
        <v>1.1829000000000001</v>
      </c>
      <c r="H4945" s="154" t="s">
        <v>472</v>
      </c>
      <c r="I4945" s="154">
        <v>1.9834700000000001</v>
      </c>
      <c r="J4945" s="154"/>
    </row>
    <row r="4946" spans="1:10">
      <c r="A4946" s="164">
        <v>32463</v>
      </c>
      <c r="B4946" s="154">
        <v>1.7414100000000001</v>
      </c>
      <c r="C4946" s="154">
        <v>2.6470000000000002</v>
      </c>
      <c r="D4946" s="154">
        <v>1.4642999999999999</v>
      </c>
      <c r="E4946" s="154">
        <v>1.1870000000000001</v>
      </c>
      <c r="F4946" s="154" t="s">
        <v>472</v>
      </c>
      <c r="G4946" s="154">
        <v>1.1871</v>
      </c>
      <c r="H4946" s="154" t="s">
        <v>472</v>
      </c>
      <c r="I4946" s="154">
        <v>1.9881500000000001</v>
      </c>
      <c r="J4946" s="154"/>
    </row>
    <row r="4947" spans="1:10">
      <c r="A4947" s="164">
        <v>32464</v>
      </c>
      <c r="B4947" s="154">
        <v>1.73847</v>
      </c>
      <c r="C4947" s="154">
        <v>2.6425000000000001</v>
      </c>
      <c r="D4947" s="154">
        <v>1.4426000000000001</v>
      </c>
      <c r="E4947" s="154">
        <v>1.1695</v>
      </c>
      <c r="F4947" s="154" t="s">
        <v>472</v>
      </c>
      <c r="G4947" s="154">
        <v>1.1823999999999999</v>
      </c>
      <c r="H4947" s="154" t="s">
        <v>472</v>
      </c>
      <c r="I4947" s="154">
        <v>1.9763299999999999</v>
      </c>
      <c r="J4947" s="154"/>
    </row>
    <row r="4948" spans="1:10">
      <c r="A4948" s="164">
        <v>32465</v>
      </c>
      <c r="B4948" s="154">
        <v>1.74047</v>
      </c>
      <c r="C4948" s="154">
        <v>2.6470000000000002</v>
      </c>
      <c r="D4948" s="154">
        <v>1.4635</v>
      </c>
      <c r="E4948" s="154">
        <v>1.1919999999999999</v>
      </c>
      <c r="F4948" s="154" t="s">
        <v>472</v>
      </c>
      <c r="G4948" s="154">
        <v>1.1888000000000001</v>
      </c>
      <c r="H4948" s="154" t="s">
        <v>472</v>
      </c>
      <c r="I4948" s="154">
        <v>1.98712</v>
      </c>
      <c r="J4948" s="154"/>
    </row>
    <row r="4949" spans="1:10">
      <c r="A4949" s="164">
        <v>32468</v>
      </c>
      <c r="B4949" s="154">
        <v>1.7399200000000001</v>
      </c>
      <c r="C4949" s="154">
        <v>2.645</v>
      </c>
      <c r="D4949" s="154">
        <v>1.458</v>
      </c>
      <c r="E4949" s="154">
        <v>1.1975</v>
      </c>
      <c r="F4949" s="154" t="s">
        <v>472</v>
      </c>
      <c r="G4949" s="154">
        <v>1.1897</v>
      </c>
      <c r="H4949" s="154" t="s">
        <v>472</v>
      </c>
      <c r="I4949" s="154">
        <v>1.9869699999999999</v>
      </c>
      <c r="J4949" s="154"/>
    </row>
    <row r="4950" spans="1:10">
      <c r="A4950" s="164">
        <v>32469</v>
      </c>
      <c r="B4950" s="154">
        <v>1.7432400000000001</v>
      </c>
      <c r="C4950" s="154">
        <v>2.6579999999999999</v>
      </c>
      <c r="D4950" s="154">
        <v>1.4546999999999999</v>
      </c>
      <c r="E4950" s="154">
        <v>1.214</v>
      </c>
      <c r="F4950" s="154" t="s">
        <v>472</v>
      </c>
      <c r="G4950" s="154">
        <v>1.1974</v>
      </c>
      <c r="H4950" s="154" t="s">
        <v>472</v>
      </c>
      <c r="I4950" s="154">
        <v>1.98756</v>
      </c>
      <c r="J4950" s="154"/>
    </row>
    <row r="4951" spans="1:10">
      <c r="A4951" s="164">
        <v>32470</v>
      </c>
      <c r="B4951" s="154">
        <v>1.74163</v>
      </c>
      <c r="C4951" s="154">
        <v>2.6505000000000001</v>
      </c>
      <c r="D4951" s="154">
        <v>1.4470000000000001</v>
      </c>
      <c r="E4951" s="154">
        <v>1.2035</v>
      </c>
      <c r="F4951" s="154" t="s">
        <v>472</v>
      </c>
      <c r="G4951" s="154">
        <v>1.1899</v>
      </c>
      <c r="H4951" s="154" t="s">
        <v>472</v>
      </c>
      <c r="I4951" s="154">
        <v>1.9826000000000001</v>
      </c>
      <c r="J4951" s="154"/>
    </row>
    <row r="4952" spans="1:10">
      <c r="A4952" s="164">
        <v>32471</v>
      </c>
      <c r="B4952" s="154">
        <v>1.7378900000000002</v>
      </c>
      <c r="C4952" s="154">
        <v>2.6419999999999999</v>
      </c>
      <c r="D4952" s="154">
        <v>1.4419999999999999</v>
      </c>
      <c r="E4952" s="154">
        <v>1.2050000000000001</v>
      </c>
      <c r="F4952" s="154" t="s">
        <v>472</v>
      </c>
      <c r="G4952" s="154">
        <v>1.1897</v>
      </c>
      <c r="H4952" s="154" t="s">
        <v>472</v>
      </c>
      <c r="I4952" s="154" t="s">
        <v>472</v>
      </c>
      <c r="J4952" s="154"/>
    </row>
    <row r="4953" spans="1:10">
      <c r="A4953" s="164">
        <v>32472</v>
      </c>
      <c r="B4953" s="154">
        <v>1.73485</v>
      </c>
      <c r="C4953" s="154">
        <v>2.64</v>
      </c>
      <c r="D4953" s="154">
        <v>1.4395</v>
      </c>
      <c r="E4953" s="154">
        <v>1.2084999999999999</v>
      </c>
      <c r="F4953" s="154" t="s">
        <v>472</v>
      </c>
      <c r="G4953" s="154">
        <v>1.1867000000000001</v>
      </c>
      <c r="H4953" s="154" t="s">
        <v>472</v>
      </c>
      <c r="I4953" s="154" t="s">
        <v>472</v>
      </c>
      <c r="J4953" s="154"/>
    </row>
    <row r="4954" spans="1:10">
      <c r="A4954" s="164">
        <v>32475</v>
      </c>
      <c r="B4954" s="154">
        <v>1.7369699999999999</v>
      </c>
      <c r="C4954" s="154">
        <v>2.6669999999999998</v>
      </c>
      <c r="D4954" s="154">
        <v>1.4493</v>
      </c>
      <c r="E4954" s="154">
        <v>1.2150000000000001</v>
      </c>
      <c r="F4954" s="154" t="s">
        <v>472</v>
      </c>
      <c r="G4954" s="154">
        <v>1.1889000000000001</v>
      </c>
      <c r="H4954" s="154" t="s">
        <v>472</v>
      </c>
      <c r="I4954" s="154">
        <v>1.9809299999999999</v>
      </c>
      <c r="J4954" s="154"/>
    </row>
    <row r="4955" spans="1:10">
      <c r="A4955" s="164">
        <v>32476</v>
      </c>
      <c r="B4955" s="154">
        <v>1.7350300000000001</v>
      </c>
      <c r="C4955" s="154">
        <v>2.6684999999999999</v>
      </c>
      <c r="D4955" s="154">
        <v>1.4485000000000001</v>
      </c>
      <c r="E4955" s="154">
        <v>1.2110000000000001</v>
      </c>
      <c r="F4955" s="154" t="s">
        <v>472</v>
      </c>
      <c r="G4955" s="154">
        <v>1.1887000000000001</v>
      </c>
      <c r="H4955" s="154" t="s">
        <v>472</v>
      </c>
      <c r="I4955" s="154">
        <v>1.9794</v>
      </c>
      <c r="J4955" s="154"/>
    </row>
    <row r="4956" spans="1:10">
      <c r="A4956" s="164">
        <v>32477</v>
      </c>
      <c r="B4956" s="154">
        <v>1.7402600000000001</v>
      </c>
      <c r="C4956" s="154">
        <v>2.6804999999999999</v>
      </c>
      <c r="D4956" s="154">
        <v>1.4515</v>
      </c>
      <c r="E4956" s="154">
        <v>1.2210000000000001</v>
      </c>
      <c r="F4956" s="154" t="s">
        <v>472</v>
      </c>
      <c r="G4956" s="154">
        <v>1.1901999999999999</v>
      </c>
      <c r="H4956" s="154" t="s">
        <v>472</v>
      </c>
      <c r="I4956" s="154">
        <v>1.9856099999999999</v>
      </c>
      <c r="J4956" s="154"/>
    </row>
    <row r="4957" spans="1:10">
      <c r="A4957" s="164">
        <v>32478</v>
      </c>
      <c r="B4957" s="154">
        <v>1.7432099999999999</v>
      </c>
      <c r="C4957" s="154">
        <v>2.6865000000000001</v>
      </c>
      <c r="D4957" s="154">
        <v>1.4495</v>
      </c>
      <c r="E4957" s="154">
        <v>1.222</v>
      </c>
      <c r="F4957" s="154" t="s">
        <v>472</v>
      </c>
      <c r="G4957" s="154">
        <v>1.1928000000000001</v>
      </c>
      <c r="H4957" s="154" t="s">
        <v>472</v>
      </c>
      <c r="I4957" s="154">
        <v>1.98706</v>
      </c>
      <c r="J4957" s="154"/>
    </row>
    <row r="4958" spans="1:10">
      <c r="A4958" s="164">
        <v>32479</v>
      </c>
      <c r="B4958" s="154">
        <v>1.7415799999999999</v>
      </c>
      <c r="C4958" s="154">
        <v>2.6870000000000003</v>
      </c>
      <c r="D4958" s="154">
        <v>1.4525000000000001</v>
      </c>
      <c r="E4958" s="154">
        <v>1.2215</v>
      </c>
      <c r="F4958" s="154" t="s">
        <v>472</v>
      </c>
      <c r="G4958" s="154">
        <v>1.1935</v>
      </c>
      <c r="H4958" s="154" t="s">
        <v>472</v>
      </c>
      <c r="I4958" s="154">
        <v>1.98654</v>
      </c>
      <c r="J4958" s="154"/>
    </row>
    <row r="4959" spans="1:10">
      <c r="A4959" s="164">
        <v>32482</v>
      </c>
      <c r="B4959" s="154">
        <v>1.7410000000000001</v>
      </c>
      <c r="C4959" s="154">
        <v>2.6949999999999998</v>
      </c>
      <c r="D4959" s="154">
        <v>1.4424000000000001</v>
      </c>
      <c r="E4959" s="154">
        <v>1.2184999999999999</v>
      </c>
      <c r="F4959" s="154" t="s">
        <v>472</v>
      </c>
      <c r="G4959" s="154">
        <v>1.1865999999999999</v>
      </c>
      <c r="H4959" s="154" t="s">
        <v>472</v>
      </c>
      <c r="I4959" s="154">
        <v>1.98142</v>
      </c>
      <c r="J4959" s="154"/>
    </row>
    <row r="4960" spans="1:10">
      <c r="A4960" s="164">
        <v>32483</v>
      </c>
      <c r="B4960" s="154">
        <v>1.7418</v>
      </c>
      <c r="C4960" s="154">
        <v>2.7004999999999999</v>
      </c>
      <c r="D4960" s="154">
        <v>1.4454</v>
      </c>
      <c r="E4960" s="154">
        <v>1.216</v>
      </c>
      <c r="F4960" s="154" t="s">
        <v>472</v>
      </c>
      <c r="G4960" s="154">
        <v>1.1896</v>
      </c>
      <c r="H4960" s="154" t="s">
        <v>472</v>
      </c>
      <c r="I4960" s="154">
        <v>1.98323</v>
      </c>
      <c r="J4960" s="154"/>
    </row>
    <row r="4961" spans="1:10">
      <c r="A4961" s="164">
        <v>32484</v>
      </c>
      <c r="B4961" s="154">
        <v>1.7486000000000002</v>
      </c>
      <c r="C4961" s="154">
        <v>2.7155</v>
      </c>
      <c r="D4961" s="154">
        <v>1.4650000000000001</v>
      </c>
      <c r="E4961" s="154">
        <v>1.2275</v>
      </c>
      <c r="F4961" s="154" t="s">
        <v>472</v>
      </c>
      <c r="G4961" s="154">
        <v>1.1926000000000001</v>
      </c>
      <c r="H4961" s="154" t="s">
        <v>472</v>
      </c>
      <c r="I4961" s="154">
        <v>2.0016699999999998</v>
      </c>
      <c r="J4961" s="154"/>
    </row>
    <row r="4962" spans="1:10">
      <c r="A4962" s="164">
        <v>32485</v>
      </c>
      <c r="B4962" s="154">
        <v>1.74963</v>
      </c>
      <c r="C4962" s="154">
        <v>2.7195</v>
      </c>
      <c r="D4962" s="154">
        <v>1.4724999999999999</v>
      </c>
      <c r="E4962" s="154">
        <v>1.23</v>
      </c>
      <c r="F4962" s="154" t="s">
        <v>472</v>
      </c>
      <c r="G4962" s="154">
        <v>1.1974</v>
      </c>
      <c r="H4962" s="154" t="s">
        <v>472</v>
      </c>
      <c r="I4962" s="154">
        <v>2.0021499999999999</v>
      </c>
      <c r="J4962" s="154"/>
    </row>
    <row r="4963" spans="1:10">
      <c r="A4963" s="164">
        <v>32486</v>
      </c>
      <c r="B4963" s="154">
        <v>1.74935</v>
      </c>
      <c r="C4963" s="154">
        <v>2.7109999999999999</v>
      </c>
      <c r="D4963" s="154">
        <v>1.462</v>
      </c>
      <c r="E4963" s="154">
        <v>1.2235</v>
      </c>
      <c r="F4963" s="154" t="s">
        <v>472</v>
      </c>
      <c r="G4963" s="154">
        <v>1.1910000000000001</v>
      </c>
      <c r="H4963" s="154" t="s">
        <v>472</v>
      </c>
      <c r="I4963" s="154">
        <v>1.99593</v>
      </c>
      <c r="J4963" s="154"/>
    </row>
    <row r="4964" spans="1:10">
      <c r="A4964" s="164">
        <v>32489</v>
      </c>
      <c r="B4964" s="154">
        <v>1.7503500000000001</v>
      </c>
      <c r="C4964" s="154">
        <v>2.6989999999999998</v>
      </c>
      <c r="D4964" s="154">
        <v>1.4655</v>
      </c>
      <c r="E4964" s="154">
        <v>1.222</v>
      </c>
      <c r="F4964" s="154" t="s">
        <v>472</v>
      </c>
      <c r="G4964" s="154">
        <v>1.1921999999999999</v>
      </c>
      <c r="H4964" s="154" t="s">
        <v>472</v>
      </c>
      <c r="I4964" s="154">
        <v>1.9964499999999998</v>
      </c>
      <c r="J4964" s="154"/>
    </row>
    <row r="4965" spans="1:10">
      <c r="A4965" s="164">
        <v>32490</v>
      </c>
      <c r="B4965" s="154">
        <v>1.7479200000000001</v>
      </c>
      <c r="C4965" s="154">
        <v>2.6850000000000001</v>
      </c>
      <c r="D4965" s="154">
        <v>1.4674</v>
      </c>
      <c r="E4965" s="154">
        <v>1.2210000000000001</v>
      </c>
      <c r="F4965" s="154" t="s">
        <v>472</v>
      </c>
      <c r="G4965" s="154">
        <v>1.1919999999999999</v>
      </c>
      <c r="H4965" s="154" t="s">
        <v>472</v>
      </c>
      <c r="I4965" s="154">
        <v>1.9958900000000002</v>
      </c>
      <c r="J4965" s="154"/>
    </row>
    <row r="4966" spans="1:10">
      <c r="A4966" s="164">
        <v>32491</v>
      </c>
      <c r="B4966" s="154">
        <v>1.7458200000000001</v>
      </c>
      <c r="C4966" s="154">
        <v>2.6775000000000002</v>
      </c>
      <c r="D4966" s="154">
        <v>1.4702</v>
      </c>
      <c r="E4966" s="154">
        <v>1.22</v>
      </c>
      <c r="F4966" s="154" t="s">
        <v>472</v>
      </c>
      <c r="G4966" s="154">
        <v>1.1920999999999999</v>
      </c>
      <c r="H4966" s="154" t="s">
        <v>472</v>
      </c>
      <c r="I4966" s="154">
        <v>1.9962499999999999</v>
      </c>
      <c r="J4966" s="154"/>
    </row>
    <row r="4967" spans="1:10">
      <c r="A4967" s="164">
        <v>32492</v>
      </c>
      <c r="B4967" s="154">
        <v>1.75122</v>
      </c>
      <c r="C4967" s="154">
        <v>2.68</v>
      </c>
      <c r="D4967" s="154">
        <v>1.4632000000000001</v>
      </c>
      <c r="E4967" s="154">
        <v>1.2195</v>
      </c>
      <c r="F4967" s="154" t="s">
        <v>472</v>
      </c>
      <c r="G4967" s="154">
        <v>1.1901999999999999</v>
      </c>
      <c r="H4967" s="154" t="s">
        <v>472</v>
      </c>
      <c r="I4967" s="154">
        <v>1.99488</v>
      </c>
      <c r="J4967" s="154"/>
    </row>
    <row r="4968" spans="1:10">
      <c r="A4968" s="164">
        <v>32493</v>
      </c>
      <c r="B4968" s="154">
        <v>1.75084</v>
      </c>
      <c r="C4968" s="154">
        <v>2.6859999999999999</v>
      </c>
      <c r="D4968" s="154">
        <v>1.4724999999999999</v>
      </c>
      <c r="E4968" s="154">
        <v>1.2224999999999999</v>
      </c>
      <c r="F4968" s="154" t="s">
        <v>472</v>
      </c>
      <c r="G4968" s="154">
        <v>1.1876</v>
      </c>
      <c r="H4968" s="154" t="s">
        <v>472</v>
      </c>
      <c r="I4968" s="154">
        <v>2.0024700000000002</v>
      </c>
      <c r="J4968" s="154"/>
    </row>
    <row r="4969" spans="1:10">
      <c r="A4969" s="164">
        <v>32496</v>
      </c>
      <c r="B4969" s="154">
        <v>1.7524299999999999</v>
      </c>
      <c r="C4969" s="154">
        <v>2.7</v>
      </c>
      <c r="D4969" s="154">
        <v>1.4802</v>
      </c>
      <c r="E4969" s="154">
        <v>1.2310000000000001</v>
      </c>
      <c r="F4969" s="154" t="s">
        <v>472</v>
      </c>
      <c r="G4969" s="154">
        <v>1.1919999999999999</v>
      </c>
      <c r="H4969" s="154" t="s">
        <v>472</v>
      </c>
      <c r="I4969" s="154">
        <v>2.00888</v>
      </c>
      <c r="J4969" s="154"/>
    </row>
    <row r="4970" spans="1:10">
      <c r="A4970" s="164">
        <v>32497</v>
      </c>
      <c r="B4970" s="154">
        <v>1.7556799999999999</v>
      </c>
      <c r="C4970" s="154">
        <v>2.7084999999999999</v>
      </c>
      <c r="D4970" s="154">
        <v>1.4950000000000001</v>
      </c>
      <c r="E4970" s="154">
        <v>1.2455000000000001</v>
      </c>
      <c r="F4970" s="154" t="s">
        <v>472</v>
      </c>
      <c r="G4970" s="154">
        <v>1.1962999999999999</v>
      </c>
      <c r="H4970" s="154" t="s">
        <v>472</v>
      </c>
      <c r="I4970" s="154">
        <v>2.0207799999999998</v>
      </c>
      <c r="J4970" s="154"/>
    </row>
    <row r="4971" spans="1:10">
      <c r="A4971" s="164">
        <v>32498</v>
      </c>
      <c r="B4971" s="154">
        <v>1.75519</v>
      </c>
      <c r="C4971" s="154">
        <v>2.7</v>
      </c>
      <c r="D4971" s="154">
        <v>1.496</v>
      </c>
      <c r="E4971" s="154">
        <v>1.2450000000000001</v>
      </c>
      <c r="F4971" s="154" t="s">
        <v>472</v>
      </c>
      <c r="G4971" s="154">
        <v>1.2011000000000001</v>
      </c>
      <c r="H4971" s="154" t="s">
        <v>472</v>
      </c>
      <c r="I4971" s="154">
        <v>2.01519</v>
      </c>
      <c r="J4971" s="154"/>
    </row>
    <row r="4972" spans="1:10">
      <c r="A4972" s="164">
        <v>32499</v>
      </c>
      <c r="B4972" s="154">
        <v>1.7526000000000002</v>
      </c>
      <c r="C4972" s="154">
        <v>2.6959999999999997</v>
      </c>
      <c r="D4972" s="154">
        <v>1.4955000000000001</v>
      </c>
      <c r="E4972" s="154">
        <v>1.246</v>
      </c>
      <c r="F4972" s="154" t="s">
        <v>472</v>
      </c>
      <c r="G4972" s="154">
        <v>1.1992</v>
      </c>
      <c r="H4972" s="154" t="s">
        <v>472</v>
      </c>
      <c r="I4972" s="154">
        <v>2.0137200000000002</v>
      </c>
      <c r="J4972" s="154"/>
    </row>
    <row r="4973" spans="1:10">
      <c r="A4973" s="164">
        <v>32500</v>
      </c>
      <c r="B4973" s="154">
        <v>1.7512400000000001</v>
      </c>
      <c r="C4973" s="154">
        <v>2.6964999999999999</v>
      </c>
      <c r="D4973" s="154">
        <v>1.4950000000000001</v>
      </c>
      <c r="E4973" s="154">
        <v>1.25</v>
      </c>
      <c r="F4973" s="154" t="s">
        <v>472</v>
      </c>
      <c r="G4973" s="154">
        <v>1.1985999999999999</v>
      </c>
      <c r="H4973" s="154" t="s">
        <v>472</v>
      </c>
      <c r="I4973" s="154">
        <v>2.0156200000000002</v>
      </c>
      <c r="J4973" s="154"/>
    </row>
    <row r="4974" spans="1:10">
      <c r="A4974" s="164">
        <v>32503</v>
      </c>
      <c r="B4974" s="154" t="s">
        <v>472</v>
      </c>
      <c r="C4974" s="154" t="s">
        <v>472</v>
      </c>
      <c r="D4974" s="154" t="s">
        <v>472</v>
      </c>
      <c r="E4974" s="154" t="s">
        <v>472</v>
      </c>
      <c r="F4974" s="154" t="s">
        <v>472</v>
      </c>
      <c r="G4974" s="154" t="s">
        <v>472</v>
      </c>
      <c r="H4974" s="154" t="s">
        <v>472</v>
      </c>
      <c r="I4974" s="154" t="s">
        <v>472</v>
      </c>
      <c r="J4974" s="154"/>
    </row>
    <row r="4975" spans="1:10">
      <c r="A4975" s="164">
        <v>32504</v>
      </c>
      <c r="B4975" s="154">
        <v>1.75173</v>
      </c>
      <c r="C4975" s="154">
        <v>2.6955</v>
      </c>
      <c r="D4975" s="154">
        <v>1.4964999999999999</v>
      </c>
      <c r="E4975" s="154">
        <v>1.25</v>
      </c>
      <c r="F4975" s="154" t="s">
        <v>472</v>
      </c>
      <c r="G4975" s="154">
        <v>1.1981999999999999</v>
      </c>
      <c r="H4975" s="154" t="s">
        <v>472</v>
      </c>
      <c r="I4975" s="154">
        <v>2.0147499999999998</v>
      </c>
      <c r="J4975" s="154"/>
    </row>
    <row r="4976" spans="1:10">
      <c r="A4976" s="164">
        <v>32505</v>
      </c>
      <c r="B4976" s="154">
        <v>1.75648</v>
      </c>
      <c r="C4976" s="154">
        <v>2.7035</v>
      </c>
      <c r="D4976" s="154">
        <v>1.51</v>
      </c>
      <c r="E4976" s="154">
        <v>1.2615000000000001</v>
      </c>
      <c r="F4976" s="154" t="s">
        <v>472</v>
      </c>
      <c r="G4976" s="154">
        <v>1.2027000000000001</v>
      </c>
      <c r="H4976" s="154" t="s">
        <v>472</v>
      </c>
      <c r="I4976" s="154">
        <v>2.0255100000000001</v>
      </c>
      <c r="J4976" s="154"/>
    </row>
    <row r="4977" spans="1:10">
      <c r="A4977" s="164">
        <v>32506</v>
      </c>
      <c r="B4977" s="154">
        <v>1.75745</v>
      </c>
      <c r="C4977" s="154">
        <v>2.7065000000000001</v>
      </c>
      <c r="D4977" s="154">
        <v>1.5125</v>
      </c>
      <c r="E4977" s="154">
        <v>1.2665</v>
      </c>
      <c r="F4977" s="154" t="s">
        <v>472</v>
      </c>
      <c r="G4977" s="154">
        <v>1.2025000000000001</v>
      </c>
      <c r="H4977" s="154" t="s">
        <v>472</v>
      </c>
      <c r="I4977" s="154">
        <v>2.0251800000000002</v>
      </c>
      <c r="J4977" s="154"/>
    </row>
    <row r="4978" spans="1:10">
      <c r="A4978" s="164">
        <v>32507</v>
      </c>
      <c r="B4978" s="154">
        <v>1.7606299999999999</v>
      </c>
      <c r="C4978" s="154">
        <v>2.7145000000000001</v>
      </c>
      <c r="D4978" s="154">
        <v>1.5095000000000001</v>
      </c>
      <c r="E4978" s="154">
        <v>1.2665</v>
      </c>
      <c r="F4978" s="154" t="s">
        <v>472</v>
      </c>
      <c r="G4978" s="154">
        <v>1.2013</v>
      </c>
      <c r="H4978" s="154" t="s">
        <v>472</v>
      </c>
      <c r="I4978" s="154">
        <v>2.02393</v>
      </c>
      <c r="J4978" s="154"/>
    </row>
    <row r="4979" spans="1:10">
      <c r="A4979" s="164">
        <v>32510</v>
      </c>
      <c r="B4979" s="154" t="s">
        <v>472</v>
      </c>
      <c r="C4979" s="154" t="s">
        <v>472</v>
      </c>
      <c r="D4979" s="154" t="s">
        <v>472</v>
      </c>
      <c r="E4979" s="154" t="s">
        <v>472</v>
      </c>
      <c r="F4979" s="154" t="s">
        <v>472</v>
      </c>
      <c r="G4979" s="154" t="s">
        <v>472</v>
      </c>
      <c r="H4979" s="154" t="s">
        <v>472</v>
      </c>
      <c r="I4979" s="154" t="s">
        <v>472</v>
      </c>
      <c r="J4979" s="154"/>
    </row>
    <row r="4980" spans="1:10">
      <c r="A4980" s="164">
        <v>32511</v>
      </c>
      <c r="B4980" s="154">
        <v>1.7611400000000001</v>
      </c>
      <c r="C4980" s="154">
        <v>2.7214999999999998</v>
      </c>
      <c r="D4980" s="154">
        <v>1.4915</v>
      </c>
      <c r="E4980" s="154">
        <v>1.254</v>
      </c>
      <c r="F4980" s="154" t="s">
        <v>472</v>
      </c>
      <c r="G4980" s="154">
        <v>1.2050000000000001</v>
      </c>
      <c r="H4980" s="154" t="s">
        <v>472</v>
      </c>
      <c r="I4980" s="154">
        <v>2.0194299999999998</v>
      </c>
      <c r="J4980" s="154"/>
    </row>
    <row r="4981" spans="1:10">
      <c r="A4981" s="164">
        <v>32512</v>
      </c>
      <c r="B4981" s="154">
        <v>1.76647</v>
      </c>
      <c r="C4981" s="154">
        <v>2.7389999999999999</v>
      </c>
      <c r="D4981" s="154">
        <v>1.5070999999999999</v>
      </c>
      <c r="E4981" s="154">
        <v>1.262</v>
      </c>
      <c r="F4981" s="154" t="s">
        <v>472</v>
      </c>
      <c r="G4981" s="154">
        <v>1.2126000000000001</v>
      </c>
      <c r="H4981" s="154" t="s">
        <v>472</v>
      </c>
      <c r="I4981" s="154">
        <v>2.0333999999999999</v>
      </c>
      <c r="J4981" s="154"/>
    </row>
    <row r="4982" spans="1:10">
      <c r="A4982" s="164">
        <v>32513</v>
      </c>
      <c r="B4982" s="154">
        <v>1.76637</v>
      </c>
      <c r="C4982" s="154">
        <v>2.7389999999999999</v>
      </c>
      <c r="D4982" s="154">
        <v>1.5167999999999999</v>
      </c>
      <c r="E4982" s="154">
        <v>1.2715000000000001</v>
      </c>
      <c r="F4982" s="154" t="s">
        <v>472</v>
      </c>
      <c r="G4982" s="154">
        <v>1.21</v>
      </c>
      <c r="H4982" s="154" t="s">
        <v>472</v>
      </c>
      <c r="I4982" s="154">
        <v>2.03687</v>
      </c>
      <c r="J4982" s="154"/>
    </row>
    <row r="4983" spans="1:10">
      <c r="A4983" s="164">
        <v>32514</v>
      </c>
      <c r="B4983" s="154">
        <v>1.77542</v>
      </c>
      <c r="C4983" s="154">
        <v>2.7504999999999997</v>
      </c>
      <c r="D4983" s="154">
        <v>1.532</v>
      </c>
      <c r="E4983" s="154">
        <v>1.2849999999999999</v>
      </c>
      <c r="F4983" s="154" t="s">
        <v>472</v>
      </c>
      <c r="G4983" s="154">
        <v>1.2164999999999999</v>
      </c>
      <c r="H4983" s="154" t="s">
        <v>472</v>
      </c>
      <c r="I4983" s="154">
        <v>2.0525000000000002</v>
      </c>
      <c r="J4983" s="154"/>
    </row>
    <row r="4984" spans="1:10">
      <c r="A4984" s="164">
        <v>32517</v>
      </c>
      <c r="B4984" s="154">
        <v>1.77807</v>
      </c>
      <c r="C4984" s="154">
        <v>2.754</v>
      </c>
      <c r="D4984" s="154">
        <v>1.5569999999999999</v>
      </c>
      <c r="E4984" s="154">
        <v>1.3009999999999999</v>
      </c>
      <c r="F4984" s="154" t="s">
        <v>472</v>
      </c>
      <c r="G4984" s="154">
        <v>1.2292000000000001</v>
      </c>
      <c r="H4984" s="154" t="s">
        <v>472</v>
      </c>
      <c r="I4984" s="154">
        <v>2.0665900000000001</v>
      </c>
      <c r="J4984" s="154"/>
    </row>
    <row r="4985" spans="1:10">
      <c r="A4985" s="164">
        <v>32518</v>
      </c>
      <c r="B4985" s="154">
        <v>1.7788900000000001</v>
      </c>
      <c r="C4985" s="154">
        <v>2.7545000000000002</v>
      </c>
      <c r="D4985" s="154">
        <v>1.5547</v>
      </c>
      <c r="E4985" s="154">
        <v>1.296</v>
      </c>
      <c r="F4985" s="154" t="s">
        <v>472</v>
      </c>
      <c r="G4985" s="154">
        <v>1.2336</v>
      </c>
      <c r="H4985" s="154" t="s">
        <v>472</v>
      </c>
      <c r="I4985" s="154">
        <v>2.0696300000000001</v>
      </c>
      <c r="J4985" s="154"/>
    </row>
    <row r="4986" spans="1:10">
      <c r="A4986" s="164">
        <v>32519</v>
      </c>
      <c r="B4986" s="154">
        <v>1.77474</v>
      </c>
      <c r="C4986" s="154">
        <v>2.7690000000000001</v>
      </c>
      <c r="D4986" s="154">
        <v>1.5625</v>
      </c>
      <c r="E4986" s="154">
        <v>1.2985</v>
      </c>
      <c r="F4986" s="154" t="s">
        <v>472</v>
      </c>
      <c r="G4986" s="154">
        <v>1.2337</v>
      </c>
      <c r="H4986" s="154" t="s">
        <v>472</v>
      </c>
      <c r="I4986" s="154">
        <v>2.0657000000000001</v>
      </c>
      <c r="J4986" s="154"/>
    </row>
    <row r="4987" spans="1:10">
      <c r="A4987" s="164">
        <v>32520</v>
      </c>
      <c r="B4987" s="154">
        <v>1.7722799999999999</v>
      </c>
      <c r="C4987" s="154">
        <v>2.7715000000000001</v>
      </c>
      <c r="D4987" s="154">
        <v>1.5487</v>
      </c>
      <c r="E4987" s="154">
        <v>1.2934999999999999</v>
      </c>
      <c r="F4987" s="154" t="s">
        <v>472</v>
      </c>
      <c r="G4987" s="154">
        <v>1.2293000000000001</v>
      </c>
      <c r="H4987" s="154" t="s">
        <v>472</v>
      </c>
      <c r="I4987" s="154">
        <v>2.06162</v>
      </c>
      <c r="J4987" s="154"/>
    </row>
    <row r="4988" spans="1:10">
      <c r="A4988" s="164">
        <v>32521</v>
      </c>
      <c r="B4988" s="154">
        <v>1.77701</v>
      </c>
      <c r="C4988" s="154">
        <v>2.7715000000000001</v>
      </c>
      <c r="D4988" s="154">
        <v>1.5663</v>
      </c>
      <c r="E4988" s="154">
        <v>1.3045</v>
      </c>
      <c r="F4988" s="154" t="s">
        <v>472</v>
      </c>
      <c r="G4988" s="154">
        <v>1.2354000000000001</v>
      </c>
      <c r="H4988" s="154" t="s">
        <v>472</v>
      </c>
      <c r="I4988" s="154">
        <v>2.0743999999999998</v>
      </c>
      <c r="J4988" s="154"/>
    </row>
    <row r="4989" spans="1:10">
      <c r="A4989" s="164">
        <v>32524</v>
      </c>
      <c r="B4989" s="154">
        <v>1.7801800000000001</v>
      </c>
      <c r="C4989" s="154">
        <v>2.7839999999999998</v>
      </c>
      <c r="D4989" s="154">
        <v>1.58</v>
      </c>
      <c r="E4989" s="154">
        <v>1.3165</v>
      </c>
      <c r="F4989" s="154" t="s">
        <v>472</v>
      </c>
      <c r="G4989" s="154">
        <v>1.2386999999999999</v>
      </c>
      <c r="H4989" s="154" t="s">
        <v>472</v>
      </c>
      <c r="I4989" s="154" t="s">
        <v>472</v>
      </c>
      <c r="J4989" s="154"/>
    </row>
    <row r="4990" spans="1:10">
      <c r="A4990" s="164">
        <v>32525</v>
      </c>
      <c r="B4990" s="154">
        <v>1.77535</v>
      </c>
      <c r="C4990" s="154">
        <v>2.7800000000000002</v>
      </c>
      <c r="D4990" s="154">
        <v>1.5685</v>
      </c>
      <c r="E4990" s="154">
        <v>1.3109999999999999</v>
      </c>
      <c r="F4990" s="154" t="s">
        <v>472</v>
      </c>
      <c r="G4990" s="154">
        <v>1.2303999999999999</v>
      </c>
      <c r="H4990" s="154" t="s">
        <v>472</v>
      </c>
      <c r="I4990" s="154">
        <v>2.0743200000000002</v>
      </c>
      <c r="J4990" s="154"/>
    </row>
    <row r="4991" spans="1:10">
      <c r="A4991" s="164">
        <v>32526</v>
      </c>
      <c r="B4991" s="154">
        <v>1.77288</v>
      </c>
      <c r="C4991" s="154">
        <v>2.7885</v>
      </c>
      <c r="D4991" s="154">
        <v>1.5805</v>
      </c>
      <c r="E4991" s="154">
        <v>1.3185</v>
      </c>
      <c r="F4991" s="154" t="s">
        <v>472</v>
      </c>
      <c r="G4991" s="154">
        <v>1.2342</v>
      </c>
      <c r="H4991" s="154" t="s">
        <v>472</v>
      </c>
      <c r="I4991" s="154">
        <v>2.0781399999999999</v>
      </c>
      <c r="J4991" s="154"/>
    </row>
    <row r="4992" spans="1:10">
      <c r="A4992" s="164">
        <v>32527</v>
      </c>
      <c r="B4992" s="154">
        <v>1.7753299999999999</v>
      </c>
      <c r="C4992" s="154">
        <v>2.7885</v>
      </c>
      <c r="D4992" s="154">
        <v>1.587</v>
      </c>
      <c r="E4992" s="154">
        <v>1.331</v>
      </c>
      <c r="F4992" s="154" t="s">
        <v>472</v>
      </c>
      <c r="G4992" s="154">
        <v>1.2324999999999999</v>
      </c>
      <c r="H4992" s="154" t="s">
        <v>472</v>
      </c>
      <c r="I4992" s="154">
        <v>2.0819700000000001</v>
      </c>
      <c r="J4992" s="154"/>
    </row>
    <row r="4993" spans="1:10">
      <c r="A4993" s="164">
        <v>32528</v>
      </c>
      <c r="B4993" s="154">
        <v>1.7715399999999999</v>
      </c>
      <c r="C4993" s="154">
        <v>2.778</v>
      </c>
      <c r="D4993" s="154">
        <v>1.5702</v>
      </c>
      <c r="E4993" s="154">
        <v>1.323</v>
      </c>
      <c r="F4993" s="154" t="s">
        <v>472</v>
      </c>
      <c r="G4993" s="154">
        <v>1.2252000000000001</v>
      </c>
      <c r="H4993" s="154" t="s">
        <v>472</v>
      </c>
      <c r="I4993" s="154" t="s">
        <v>472</v>
      </c>
      <c r="J4993" s="154"/>
    </row>
    <row r="4994" spans="1:10">
      <c r="A4994" s="164">
        <v>32531</v>
      </c>
      <c r="B4994" s="154">
        <v>1.7680799999999999</v>
      </c>
      <c r="C4994" s="154">
        <v>2.7605</v>
      </c>
      <c r="D4994" s="154">
        <v>1.5620000000000001</v>
      </c>
      <c r="E4994" s="154">
        <v>1.3155000000000001</v>
      </c>
      <c r="F4994" s="154" t="s">
        <v>472</v>
      </c>
      <c r="G4994" s="154">
        <v>1.2184999999999999</v>
      </c>
      <c r="H4994" s="154" t="s">
        <v>472</v>
      </c>
      <c r="I4994" s="154">
        <v>2.0621800000000001</v>
      </c>
      <c r="J4994" s="154"/>
    </row>
    <row r="4995" spans="1:10">
      <c r="A4995" s="164">
        <v>32532</v>
      </c>
      <c r="B4995" s="154">
        <v>1.76491</v>
      </c>
      <c r="C4995" s="154">
        <v>2.7490000000000001</v>
      </c>
      <c r="D4995" s="154">
        <v>1.5438000000000001</v>
      </c>
      <c r="E4995" s="154">
        <v>1.3014999999999999</v>
      </c>
      <c r="F4995" s="154" t="s">
        <v>472</v>
      </c>
      <c r="G4995" s="154">
        <v>1.2189000000000001</v>
      </c>
      <c r="H4995" s="154" t="s">
        <v>472</v>
      </c>
      <c r="I4995" s="154">
        <v>2.05247</v>
      </c>
      <c r="J4995" s="154"/>
    </row>
    <row r="4996" spans="1:10">
      <c r="A4996" s="164">
        <v>32533</v>
      </c>
      <c r="B4996" s="154">
        <v>1.77267</v>
      </c>
      <c r="C4996" s="154">
        <v>2.7675000000000001</v>
      </c>
      <c r="D4996" s="154">
        <v>1.5623</v>
      </c>
      <c r="E4996" s="154">
        <v>1.32</v>
      </c>
      <c r="F4996" s="154" t="s">
        <v>472</v>
      </c>
      <c r="G4996" s="154">
        <v>1.2257</v>
      </c>
      <c r="H4996" s="154" t="s">
        <v>472</v>
      </c>
      <c r="I4996" s="154">
        <v>2.0661700000000001</v>
      </c>
      <c r="J4996" s="154"/>
    </row>
    <row r="4997" spans="1:10">
      <c r="A4997" s="164">
        <v>32534</v>
      </c>
      <c r="B4997" s="154">
        <v>1.7758799999999999</v>
      </c>
      <c r="C4997" s="154">
        <v>2.7774999999999999</v>
      </c>
      <c r="D4997" s="154">
        <v>1.5649999999999999</v>
      </c>
      <c r="E4997" s="154">
        <v>1.3214999999999999</v>
      </c>
      <c r="F4997" s="154" t="s">
        <v>472</v>
      </c>
      <c r="G4997" s="154">
        <v>1.2244999999999999</v>
      </c>
      <c r="H4997" s="154" t="s">
        <v>472</v>
      </c>
      <c r="I4997" s="154">
        <v>2.0692900000000001</v>
      </c>
      <c r="J4997" s="154"/>
    </row>
    <row r="4998" spans="1:10">
      <c r="A4998" s="164">
        <v>32535</v>
      </c>
      <c r="B4998" s="154">
        <v>1.7733099999999999</v>
      </c>
      <c r="C4998" s="154">
        <v>2.7770000000000001</v>
      </c>
      <c r="D4998" s="154">
        <v>1.5695000000000001</v>
      </c>
      <c r="E4998" s="154">
        <v>1.321</v>
      </c>
      <c r="F4998" s="154" t="s">
        <v>472</v>
      </c>
      <c r="G4998" s="154">
        <v>1.2222999999999999</v>
      </c>
      <c r="H4998" s="154" t="s">
        <v>472</v>
      </c>
      <c r="I4998" s="154">
        <v>2.0711200000000001</v>
      </c>
      <c r="J4998" s="154"/>
    </row>
    <row r="4999" spans="1:10">
      <c r="A4999" s="164">
        <v>32538</v>
      </c>
      <c r="B4999" s="154">
        <v>1.7753100000000002</v>
      </c>
      <c r="C4999" s="154">
        <v>2.7839999999999998</v>
      </c>
      <c r="D4999" s="154">
        <v>1.5865</v>
      </c>
      <c r="E4999" s="154">
        <v>1.3380000000000001</v>
      </c>
      <c r="F4999" s="154" t="s">
        <v>472</v>
      </c>
      <c r="G4999" s="154">
        <v>1.2204999999999999</v>
      </c>
      <c r="H4999" s="154" t="s">
        <v>472</v>
      </c>
      <c r="I4999" s="154">
        <v>2.0777199999999998</v>
      </c>
      <c r="J4999" s="154"/>
    </row>
    <row r="5000" spans="1:10">
      <c r="A5000" s="164">
        <v>32539</v>
      </c>
      <c r="B5000" s="154">
        <v>1.7752699999999999</v>
      </c>
      <c r="C5000" s="154">
        <v>2.7890000000000001</v>
      </c>
      <c r="D5000" s="154">
        <v>1.5827</v>
      </c>
      <c r="E5000" s="154">
        <v>1.339</v>
      </c>
      <c r="F5000" s="154" t="s">
        <v>472</v>
      </c>
      <c r="G5000" s="154">
        <v>1.224</v>
      </c>
      <c r="H5000" s="154" t="s">
        <v>472</v>
      </c>
      <c r="I5000" s="154">
        <v>2.0784799999999999</v>
      </c>
      <c r="J5000" s="154"/>
    </row>
    <row r="5001" spans="1:10">
      <c r="A5001" s="164">
        <v>32540</v>
      </c>
      <c r="B5001" s="154">
        <v>1.7780800000000001</v>
      </c>
      <c r="C5001" s="154">
        <v>2.7875000000000001</v>
      </c>
      <c r="D5001" s="154">
        <v>1.5954999999999999</v>
      </c>
      <c r="E5001" s="154">
        <v>1.347</v>
      </c>
      <c r="F5001" s="154" t="s">
        <v>472</v>
      </c>
      <c r="G5001" s="154">
        <v>1.2242</v>
      </c>
      <c r="H5001" s="154" t="s">
        <v>472</v>
      </c>
      <c r="I5001" s="154">
        <v>2.08148</v>
      </c>
      <c r="J5001" s="154"/>
    </row>
    <row r="5002" spans="1:10">
      <c r="A5002" s="164">
        <v>32541</v>
      </c>
      <c r="B5002" s="154">
        <v>1.77444</v>
      </c>
      <c r="C5002" s="154">
        <v>2.7789999999999999</v>
      </c>
      <c r="D5002" s="154">
        <v>1.587</v>
      </c>
      <c r="E5002" s="154">
        <v>1.3345</v>
      </c>
      <c r="F5002" s="154" t="s">
        <v>472</v>
      </c>
      <c r="G5002" s="154">
        <v>1.2256</v>
      </c>
      <c r="H5002" s="154" t="s">
        <v>472</v>
      </c>
      <c r="I5002" s="154">
        <v>2.0802</v>
      </c>
      <c r="J5002" s="154"/>
    </row>
    <row r="5003" spans="1:10">
      <c r="A5003" s="164">
        <v>32542</v>
      </c>
      <c r="B5003" s="154">
        <v>1.7736499999999999</v>
      </c>
      <c r="C5003" s="154">
        <v>2.7795000000000001</v>
      </c>
      <c r="D5003" s="154">
        <v>1.5935000000000001</v>
      </c>
      <c r="E5003" s="154">
        <v>1.3385</v>
      </c>
      <c r="F5003" s="154" t="s">
        <v>472</v>
      </c>
      <c r="G5003" s="154">
        <v>1.2319</v>
      </c>
      <c r="H5003" s="154" t="s">
        <v>472</v>
      </c>
      <c r="I5003" s="154">
        <v>2.0846</v>
      </c>
      <c r="J5003" s="154"/>
    </row>
    <row r="5004" spans="1:10">
      <c r="A5004" s="164">
        <v>32545</v>
      </c>
      <c r="B5004" s="154">
        <v>1.77251</v>
      </c>
      <c r="C5004" s="154">
        <v>2.7744999999999997</v>
      </c>
      <c r="D5004" s="154">
        <v>1.6031</v>
      </c>
      <c r="E5004" s="154">
        <v>1.353</v>
      </c>
      <c r="F5004" s="154" t="s">
        <v>472</v>
      </c>
      <c r="G5004" s="154">
        <v>1.2341</v>
      </c>
      <c r="H5004" s="154" t="s">
        <v>472</v>
      </c>
      <c r="I5004" s="154">
        <v>2.0855600000000001</v>
      </c>
      <c r="J5004" s="154"/>
    </row>
    <row r="5005" spans="1:10">
      <c r="A5005" s="164">
        <v>32546</v>
      </c>
      <c r="B5005" s="154">
        <v>1.77101</v>
      </c>
      <c r="C5005" s="154">
        <v>2.7570000000000001</v>
      </c>
      <c r="D5005" s="154">
        <v>1.5878999999999999</v>
      </c>
      <c r="E5005" s="154">
        <v>1.3420000000000001</v>
      </c>
      <c r="F5005" s="154" t="s">
        <v>472</v>
      </c>
      <c r="G5005" s="154">
        <v>1.2252000000000001</v>
      </c>
      <c r="H5005" s="154" t="s">
        <v>472</v>
      </c>
      <c r="I5005" s="154">
        <v>2.0784400000000001</v>
      </c>
      <c r="J5005" s="154"/>
    </row>
    <row r="5006" spans="1:10">
      <c r="A5006" s="164">
        <v>32547</v>
      </c>
      <c r="B5006" s="154">
        <v>1.77416</v>
      </c>
      <c r="C5006" s="154">
        <v>2.7715000000000001</v>
      </c>
      <c r="D5006" s="154">
        <v>1.5922000000000001</v>
      </c>
      <c r="E5006" s="154">
        <v>1.345</v>
      </c>
      <c r="F5006" s="154" t="s">
        <v>472</v>
      </c>
      <c r="G5006" s="154">
        <v>1.2288000000000001</v>
      </c>
      <c r="H5006" s="154" t="s">
        <v>472</v>
      </c>
      <c r="I5006" s="154">
        <v>2.0820699999999999</v>
      </c>
      <c r="J5006" s="154"/>
    </row>
    <row r="5007" spans="1:10">
      <c r="A5007" s="164">
        <v>32548</v>
      </c>
      <c r="B5007" s="154">
        <v>1.77363</v>
      </c>
      <c r="C5007" s="154">
        <v>2.7755000000000001</v>
      </c>
      <c r="D5007" s="154">
        <v>1.5819999999999999</v>
      </c>
      <c r="E5007" s="154">
        <v>1.3380000000000001</v>
      </c>
      <c r="F5007" s="154" t="s">
        <v>472</v>
      </c>
      <c r="G5007" s="154">
        <v>1.2292000000000001</v>
      </c>
      <c r="H5007" s="154" t="s">
        <v>472</v>
      </c>
      <c r="I5007" s="154">
        <v>2.07687</v>
      </c>
      <c r="J5007" s="154"/>
    </row>
    <row r="5008" spans="1:10">
      <c r="A5008" s="164">
        <v>32549</v>
      </c>
      <c r="B5008" s="154">
        <v>1.77118</v>
      </c>
      <c r="C5008" s="154">
        <v>2.7685</v>
      </c>
      <c r="D5008" s="154">
        <v>1.5625</v>
      </c>
      <c r="E5008" s="154">
        <v>1.3205</v>
      </c>
      <c r="F5008" s="154" t="s">
        <v>472</v>
      </c>
      <c r="G5008" s="154">
        <v>1.2269000000000001</v>
      </c>
      <c r="H5008" s="154" t="s">
        <v>472</v>
      </c>
      <c r="I5008" s="154">
        <v>2.0673900000000001</v>
      </c>
      <c r="J5008" s="154"/>
    </row>
    <row r="5009" spans="1:10">
      <c r="A5009" s="164">
        <v>32552</v>
      </c>
      <c r="B5009" s="154">
        <v>1.77443</v>
      </c>
      <c r="C5009" s="154">
        <v>2.7805</v>
      </c>
      <c r="D5009" s="154">
        <v>1.5880000000000001</v>
      </c>
      <c r="E5009" s="154">
        <v>1.3395000000000001</v>
      </c>
      <c r="F5009" s="154" t="s">
        <v>472</v>
      </c>
      <c r="G5009" s="154">
        <v>1.2377</v>
      </c>
      <c r="H5009" s="154" t="s">
        <v>472</v>
      </c>
      <c r="I5009" s="154">
        <v>2.0837400000000001</v>
      </c>
      <c r="J5009" s="154"/>
    </row>
    <row r="5010" spans="1:10">
      <c r="A5010" s="164">
        <v>32553</v>
      </c>
      <c r="B5010" s="154">
        <v>1.7734299999999998</v>
      </c>
      <c r="C5010" s="154">
        <v>2.7795000000000001</v>
      </c>
      <c r="D5010" s="154">
        <v>1.581</v>
      </c>
      <c r="E5010" s="154">
        <v>1.3334999999999999</v>
      </c>
      <c r="F5010" s="154" t="s">
        <v>472</v>
      </c>
      <c r="G5010" s="154">
        <v>1.2429000000000001</v>
      </c>
      <c r="H5010" s="154" t="s">
        <v>472</v>
      </c>
      <c r="I5010" s="154">
        <v>2.0811899999999999</v>
      </c>
      <c r="J5010" s="154"/>
    </row>
    <row r="5011" spans="1:10">
      <c r="A5011" s="164">
        <v>32554</v>
      </c>
      <c r="B5011" s="154">
        <v>1.77007</v>
      </c>
      <c r="C5011" s="154">
        <v>2.7675000000000001</v>
      </c>
      <c r="D5011" s="154">
        <v>1.5594999999999999</v>
      </c>
      <c r="E5011" s="154">
        <v>1.3174999999999999</v>
      </c>
      <c r="F5011" s="154" t="s">
        <v>472</v>
      </c>
      <c r="G5011" s="154">
        <v>1.2381</v>
      </c>
      <c r="H5011" s="154" t="s">
        <v>472</v>
      </c>
      <c r="I5011" s="154">
        <v>2.0712799999999998</v>
      </c>
      <c r="J5011" s="154"/>
    </row>
    <row r="5012" spans="1:10">
      <c r="A5012" s="164">
        <v>32555</v>
      </c>
      <c r="B5012" s="154">
        <v>1.7680799999999999</v>
      </c>
      <c r="C5012" s="154">
        <v>2.762</v>
      </c>
      <c r="D5012" s="154">
        <v>1.5642</v>
      </c>
      <c r="E5012" s="154">
        <v>1.323</v>
      </c>
      <c r="F5012" s="154" t="s">
        <v>472</v>
      </c>
      <c r="G5012" s="154">
        <v>1.2364999999999999</v>
      </c>
      <c r="H5012" s="154" t="s">
        <v>472</v>
      </c>
      <c r="I5012" s="154">
        <v>2.0704899999999999</v>
      </c>
      <c r="J5012" s="154"/>
    </row>
    <row r="5013" spans="1:10">
      <c r="A5013" s="164">
        <v>32556</v>
      </c>
      <c r="B5013" s="154">
        <v>1.77091</v>
      </c>
      <c r="C5013" s="154">
        <v>2.7679999999999998</v>
      </c>
      <c r="D5013" s="154">
        <v>1.5605</v>
      </c>
      <c r="E5013" s="154">
        <v>1.3140000000000001</v>
      </c>
      <c r="F5013" s="154" t="s">
        <v>472</v>
      </c>
      <c r="G5013" s="154">
        <v>1.2399</v>
      </c>
      <c r="H5013" s="154" t="s">
        <v>472</v>
      </c>
      <c r="I5013" s="154">
        <v>2.0659399999999999</v>
      </c>
      <c r="J5013" s="154"/>
    </row>
    <row r="5014" spans="1:10">
      <c r="A5014" s="164">
        <v>32559</v>
      </c>
      <c r="B5014" s="154">
        <v>1.77125</v>
      </c>
      <c r="C5014" s="154">
        <v>2.7645</v>
      </c>
      <c r="D5014" s="154">
        <v>1.5632000000000001</v>
      </c>
      <c r="E5014" s="154">
        <v>1.3149999999999999</v>
      </c>
      <c r="F5014" s="154" t="s">
        <v>472</v>
      </c>
      <c r="G5014" s="154">
        <v>1.2393000000000001</v>
      </c>
      <c r="H5014" s="154" t="s">
        <v>472</v>
      </c>
      <c r="I5014" s="154" t="s">
        <v>472</v>
      </c>
      <c r="J5014" s="154"/>
    </row>
    <row r="5015" spans="1:10">
      <c r="A5015" s="164">
        <v>32560</v>
      </c>
      <c r="B5015" s="154">
        <v>1.7728999999999999</v>
      </c>
      <c r="C5015" s="154">
        <v>2.7654999999999998</v>
      </c>
      <c r="D5015" s="154">
        <v>1.5754999999999999</v>
      </c>
      <c r="E5015" s="154">
        <v>1.3254999999999999</v>
      </c>
      <c r="F5015" s="154" t="s">
        <v>472</v>
      </c>
      <c r="G5015" s="154">
        <v>1.2365999999999999</v>
      </c>
      <c r="H5015" s="154" t="s">
        <v>472</v>
      </c>
      <c r="I5015" s="154">
        <v>2.0771999999999999</v>
      </c>
      <c r="J5015" s="154"/>
    </row>
    <row r="5016" spans="1:10">
      <c r="A5016" s="164">
        <v>32561</v>
      </c>
      <c r="B5016" s="154">
        <v>1.77403</v>
      </c>
      <c r="C5016" s="154">
        <v>2.7395</v>
      </c>
      <c r="D5016" s="154">
        <v>1.5697000000000001</v>
      </c>
      <c r="E5016" s="154">
        <v>1.3125</v>
      </c>
      <c r="F5016" s="154" t="s">
        <v>472</v>
      </c>
      <c r="G5016" s="154">
        <v>1.2376</v>
      </c>
      <c r="H5016" s="154" t="s">
        <v>472</v>
      </c>
      <c r="I5016" s="154">
        <v>2.07315</v>
      </c>
      <c r="J5016" s="154"/>
    </row>
    <row r="5017" spans="1:10">
      <c r="A5017" s="164">
        <v>32562</v>
      </c>
      <c r="B5017" s="154">
        <v>1.7710699999999999</v>
      </c>
      <c r="C5017" s="154">
        <v>2.73</v>
      </c>
      <c r="D5017" s="154">
        <v>1.5548</v>
      </c>
      <c r="E5017" s="154">
        <v>1.3</v>
      </c>
      <c r="F5017" s="154" t="s">
        <v>472</v>
      </c>
      <c r="G5017" s="154">
        <v>1.2339</v>
      </c>
      <c r="H5017" s="154" t="s">
        <v>472</v>
      </c>
      <c r="I5017" s="154">
        <v>2.0611899999999999</v>
      </c>
      <c r="J5017" s="154"/>
    </row>
    <row r="5018" spans="1:10">
      <c r="A5018" s="164">
        <v>32563</v>
      </c>
      <c r="B5018" s="154">
        <v>1.7716699999999999</v>
      </c>
      <c r="C5018" s="154">
        <v>2.7389999999999999</v>
      </c>
      <c r="D5018" s="154">
        <v>1.5594999999999999</v>
      </c>
      <c r="E5018" s="154">
        <v>1.3009999999999999</v>
      </c>
      <c r="F5018" s="154" t="s">
        <v>472</v>
      </c>
      <c r="G5018" s="154">
        <v>1.2302999999999999</v>
      </c>
      <c r="H5018" s="154" t="s">
        <v>472</v>
      </c>
      <c r="I5018" s="154">
        <v>2.0646599999999999</v>
      </c>
      <c r="J5018" s="154"/>
    </row>
    <row r="5019" spans="1:10">
      <c r="A5019" s="164">
        <v>32566</v>
      </c>
      <c r="B5019" s="154">
        <v>1.7716499999999999</v>
      </c>
      <c r="C5019" s="154">
        <v>2.722</v>
      </c>
      <c r="D5019" s="154">
        <v>1.552</v>
      </c>
      <c r="E5019" s="154">
        <v>1.2929999999999999</v>
      </c>
      <c r="F5019" s="154" t="s">
        <v>472</v>
      </c>
      <c r="G5019" s="154">
        <v>1.2303999999999999</v>
      </c>
      <c r="H5019" s="154" t="s">
        <v>472</v>
      </c>
      <c r="I5019" s="154">
        <v>2.0594800000000002</v>
      </c>
      <c r="J5019" s="154"/>
    </row>
    <row r="5020" spans="1:10">
      <c r="A5020" s="164">
        <v>32567</v>
      </c>
      <c r="B5020" s="154">
        <v>1.77132</v>
      </c>
      <c r="C5020" s="154">
        <v>2.7119999999999997</v>
      </c>
      <c r="D5020" s="154">
        <v>1.5587</v>
      </c>
      <c r="E5020" s="154">
        <v>1.298</v>
      </c>
      <c r="F5020" s="154" t="s">
        <v>472</v>
      </c>
      <c r="G5020" s="154">
        <v>1.2251000000000001</v>
      </c>
      <c r="H5020" s="154" t="s">
        <v>472</v>
      </c>
      <c r="I5020" s="154">
        <v>2.0621999999999998</v>
      </c>
      <c r="J5020" s="154"/>
    </row>
    <row r="5021" spans="1:10">
      <c r="A5021" s="164">
        <v>32568</v>
      </c>
      <c r="B5021" s="154">
        <v>1.7738700000000001</v>
      </c>
      <c r="C5021" s="154">
        <v>2.7204999999999999</v>
      </c>
      <c r="D5021" s="154">
        <v>1.5689</v>
      </c>
      <c r="E5021" s="154">
        <v>1.3105</v>
      </c>
      <c r="F5021" s="154" t="s">
        <v>472</v>
      </c>
      <c r="G5021" s="154">
        <v>1.2267999999999999</v>
      </c>
      <c r="H5021" s="154" t="s">
        <v>472</v>
      </c>
      <c r="I5021" s="154">
        <v>2.0676399999999999</v>
      </c>
      <c r="J5021" s="154"/>
    </row>
    <row r="5022" spans="1:10">
      <c r="A5022" s="164">
        <v>32569</v>
      </c>
      <c r="B5022" s="154">
        <v>1.7721200000000001</v>
      </c>
      <c r="C5022" s="154">
        <v>2.7</v>
      </c>
      <c r="D5022" s="154">
        <v>1.5685</v>
      </c>
      <c r="E5022" s="154">
        <v>1.3094999999999999</v>
      </c>
      <c r="F5022" s="154" t="s">
        <v>472</v>
      </c>
      <c r="G5022" s="154">
        <v>1.2239</v>
      </c>
      <c r="H5022" s="154" t="s">
        <v>472</v>
      </c>
      <c r="I5022" s="154">
        <v>2.0663999999999998</v>
      </c>
      <c r="J5022" s="154"/>
    </row>
    <row r="5023" spans="1:10">
      <c r="A5023" s="164">
        <v>32570</v>
      </c>
      <c r="B5023" s="154">
        <v>1.77691</v>
      </c>
      <c r="C5023" s="154">
        <v>2.7130000000000001</v>
      </c>
      <c r="D5023" s="154">
        <v>1.5760000000000001</v>
      </c>
      <c r="E5023" s="154">
        <v>1.3205</v>
      </c>
      <c r="F5023" s="154" t="s">
        <v>472</v>
      </c>
      <c r="G5023" s="154">
        <v>1.2306999999999999</v>
      </c>
      <c r="H5023" s="154" t="s">
        <v>472</v>
      </c>
      <c r="I5023" s="154">
        <v>2.0741299999999998</v>
      </c>
      <c r="J5023" s="154"/>
    </row>
    <row r="5024" spans="1:10">
      <c r="A5024" s="164">
        <v>32573</v>
      </c>
      <c r="B5024" s="154">
        <v>1.77786</v>
      </c>
      <c r="C5024" s="154">
        <v>2.7275</v>
      </c>
      <c r="D5024" s="154">
        <v>1.5754999999999999</v>
      </c>
      <c r="E5024" s="154">
        <v>1.3205</v>
      </c>
      <c r="F5024" s="154" t="s">
        <v>472</v>
      </c>
      <c r="G5024" s="154">
        <v>1.2313000000000001</v>
      </c>
      <c r="H5024" s="154" t="s">
        <v>472</v>
      </c>
      <c r="I5024" s="154">
        <v>2.0743299999999998</v>
      </c>
      <c r="J5024" s="154"/>
    </row>
    <row r="5025" spans="1:10">
      <c r="A5025" s="164">
        <v>32574</v>
      </c>
      <c r="B5025" s="154">
        <v>1.7763499999999999</v>
      </c>
      <c r="C5025" s="154">
        <v>2.7294999999999998</v>
      </c>
      <c r="D5025" s="154">
        <v>1.5874999999999999</v>
      </c>
      <c r="E5025" s="154">
        <v>1.327</v>
      </c>
      <c r="F5025" s="154" t="s">
        <v>472</v>
      </c>
      <c r="G5025" s="154">
        <v>1.2290000000000001</v>
      </c>
      <c r="H5025" s="154" t="s">
        <v>472</v>
      </c>
      <c r="I5025" s="154">
        <v>2.07904</v>
      </c>
      <c r="J5025" s="154"/>
    </row>
    <row r="5026" spans="1:10">
      <c r="A5026" s="164">
        <v>32575</v>
      </c>
      <c r="B5026" s="154">
        <v>1.7756699999999999</v>
      </c>
      <c r="C5026" s="154">
        <v>2.7240000000000002</v>
      </c>
      <c r="D5026" s="154">
        <v>1.5825</v>
      </c>
      <c r="E5026" s="154">
        <v>1.3169999999999999</v>
      </c>
      <c r="F5026" s="154" t="s">
        <v>472</v>
      </c>
      <c r="G5026" s="154">
        <v>1.2295</v>
      </c>
      <c r="H5026" s="154" t="s">
        <v>472</v>
      </c>
      <c r="I5026" s="154">
        <v>2.0775000000000001</v>
      </c>
      <c r="J5026" s="154"/>
    </row>
    <row r="5027" spans="1:10">
      <c r="A5027" s="164">
        <v>32576</v>
      </c>
      <c r="B5027" s="154">
        <v>1.77704</v>
      </c>
      <c r="C5027" s="154">
        <v>2.7279999999999998</v>
      </c>
      <c r="D5027" s="154">
        <v>1.5895000000000001</v>
      </c>
      <c r="E5027" s="154">
        <v>1.3254999999999999</v>
      </c>
      <c r="F5027" s="154" t="s">
        <v>472</v>
      </c>
      <c r="G5027" s="154">
        <v>1.23</v>
      </c>
      <c r="H5027" s="154" t="s">
        <v>472</v>
      </c>
      <c r="I5027" s="154">
        <v>2.0792899999999999</v>
      </c>
      <c r="J5027" s="154"/>
    </row>
    <row r="5028" spans="1:10">
      <c r="A5028" s="164">
        <v>32577</v>
      </c>
      <c r="B5028" s="154">
        <v>1.77643</v>
      </c>
      <c r="C5028" s="154">
        <v>2.7330000000000001</v>
      </c>
      <c r="D5028" s="154">
        <v>1.5861000000000001</v>
      </c>
      <c r="E5028" s="154">
        <v>1.325</v>
      </c>
      <c r="F5028" s="154" t="s">
        <v>472</v>
      </c>
      <c r="G5028" s="154">
        <v>1.2294</v>
      </c>
      <c r="H5028" s="154" t="s">
        <v>472</v>
      </c>
      <c r="I5028" s="154">
        <v>2.0781999999999998</v>
      </c>
      <c r="J5028" s="154"/>
    </row>
    <row r="5029" spans="1:10">
      <c r="A5029" s="164">
        <v>32580</v>
      </c>
      <c r="B5029" s="154">
        <v>1.7781899999999999</v>
      </c>
      <c r="C5029" s="154">
        <v>2.7335000000000003</v>
      </c>
      <c r="D5029" s="154">
        <v>1.5911</v>
      </c>
      <c r="E5029" s="154">
        <v>1.3280000000000001</v>
      </c>
      <c r="F5029" s="154" t="s">
        <v>472</v>
      </c>
      <c r="G5029" s="154">
        <v>1.2262999999999999</v>
      </c>
      <c r="H5029" s="154" t="s">
        <v>472</v>
      </c>
      <c r="I5029" s="154">
        <v>2.0809700000000002</v>
      </c>
      <c r="J5029" s="154"/>
    </row>
    <row r="5030" spans="1:10">
      <c r="A5030" s="164">
        <v>32581</v>
      </c>
      <c r="B5030" s="154">
        <v>1.7802500000000001</v>
      </c>
      <c r="C5030" s="154">
        <v>2.7345000000000002</v>
      </c>
      <c r="D5030" s="154">
        <v>1.5965</v>
      </c>
      <c r="E5030" s="154">
        <v>1.333</v>
      </c>
      <c r="F5030" s="154" t="s">
        <v>472</v>
      </c>
      <c r="G5030" s="154">
        <v>1.2271000000000001</v>
      </c>
      <c r="H5030" s="154" t="s">
        <v>472</v>
      </c>
      <c r="I5030" s="154">
        <v>2.0844399999999998</v>
      </c>
      <c r="J5030" s="154"/>
    </row>
    <row r="5031" spans="1:10">
      <c r="A5031" s="164">
        <v>32582</v>
      </c>
      <c r="B5031" s="154">
        <v>1.78593</v>
      </c>
      <c r="C5031" s="154">
        <v>2.7555000000000001</v>
      </c>
      <c r="D5031" s="154">
        <v>1.5956999999999999</v>
      </c>
      <c r="E5031" s="154">
        <v>1.3345</v>
      </c>
      <c r="F5031" s="154" t="s">
        <v>472</v>
      </c>
      <c r="G5031" s="154">
        <v>1.2255</v>
      </c>
      <c r="H5031" s="154" t="s">
        <v>472</v>
      </c>
      <c r="I5031" s="154">
        <v>2.08873</v>
      </c>
      <c r="J5031" s="154"/>
    </row>
    <row r="5032" spans="1:10">
      <c r="A5032" s="164">
        <v>32583</v>
      </c>
      <c r="B5032" s="154">
        <v>1.79104</v>
      </c>
      <c r="C5032" s="154">
        <v>2.7629999999999999</v>
      </c>
      <c r="D5032" s="154">
        <v>1.605</v>
      </c>
      <c r="E5032" s="154">
        <v>1.3405</v>
      </c>
      <c r="F5032" s="154" t="s">
        <v>472</v>
      </c>
      <c r="G5032" s="154">
        <v>1.2314000000000001</v>
      </c>
      <c r="H5032" s="154" t="s">
        <v>472</v>
      </c>
      <c r="I5032" s="154">
        <v>2.09666</v>
      </c>
      <c r="J5032" s="154"/>
    </row>
    <row r="5033" spans="1:10">
      <c r="A5033" s="164">
        <v>32584</v>
      </c>
      <c r="B5033" s="154">
        <v>1.78928</v>
      </c>
      <c r="C5033" s="154">
        <v>2.7605</v>
      </c>
      <c r="D5033" s="154">
        <v>1.6061999999999999</v>
      </c>
      <c r="E5033" s="154">
        <v>1.3445</v>
      </c>
      <c r="F5033" s="154" t="s">
        <v>472</v>
      </c>
      <c r="G5033" s="154">
        <v>1.2251000000000001</v>
      </c>
      <c r="H5033" s="154" t="s">
        <v>472</v>
      </c>
      <c r="I5033" s="154">
        <v>2.0923400000000001</v>
      </c>
      <c r="J5033" s="154"/>
    </row>
    <row r="5034" spans="1:10">
      <c r="A5034" s="164">
        <v>32587</v>
      </c>
      <c r="B5034" s="154">
        <v>1.7948599999999999</v>
      </c>
      <c r="C5034" s="154">
        <v>2.766</v>
      </c>
      <c r="D5034" s="154">
        <v>1.6141999999999999</v>
      </c>
      <c r="E5034" s="154">
        <v>1.349</v>
      </c>
      <c r="F5034" s="154" t="s">
        <v>472</v>
      </c>
      <c r="G5034" s="154">
        <v>1.2243999999999999</v>
      </c>
      <c r="H5034" s="154" t="s">
        <v>472</v>
      </c>
      <c r="I5034" s="154">
        <v>2.1005199999999999</v>
      </c>
      <c r="J5034" s="154"/>
    </row>
    <row r="5035" spans="1:10">
      <c r="A5035" s="164">
        <v>32588</v>
      </c>
      <c r="B5035" s="154">
        <v>1.79844</v>
      </c>
      <c r="C5035" s="154">
        <v>2.77</v>
      </c>
      <c r="D5035" s="154">
        <v>1.6145</v>
      </c>
      <c r="E5035" s="154">
        <v>1.351</v>
      </c>
      <c r="F5035" s="154" t="s">
        <v>472</v>
      </c>
      <c r="G5035" s="154">
        <v>1.2277</v>
      </c>
      <c r="H5035" s="154" t="s">
        <v>472</v>
      </c>
      <c r="I5035" s="154">
        <v>2.1046800000000001</v>
      </c>
      <c r="J5035" s="154"/>
    </row>
    <row r="5036" spans="1:10">
      <c r="A5036" s="164">
        <v>32589</v>
      </c>
      <c r="B5036" s="154">
        <v>1.81023</v>
      </c>
      <c r="C5036" s="154">
        <v>2.7949999999999999</v>
      </c>
      <c r="D5036" s="154">
        <v>1.625</v>
      </c>
      <c r="E5036" s="154">
        <v>1.3654999999999999</v>
      </c>
      <c r="F5036" s="154" t="s">
        <v>472</v>
      </c>
      <c r="G5036" s="154">
        <v>1.2347999999999999</v>
      </c>
      <c r="H5036" s="154" t="s">
        <v>472</v>
      </c>
      <c r="I5036" s="154">
        <v>2.1183999999999998</v>
      </c>
      <c r="J5036" s="154"/>
    </row>
    <row r="5037" spans="1:10">
      <c r="A5037" s="164">
        <v>32590</v>
      </c>
      <c r="B5037" s="154">
        <v>1.8058800000000002</v>
      </c>
      <c r="C5037" s="154">
        <v>2.7890000000000001</v>
      </c>
      <c r="D5037" s="154">
        <v>1.6154999999999999</v>
      </c>
      <c r="E5037" s="154">
        <v>1.359</v>
      </c>
      <c r="F5037" s="154" t="s">
        <v>472</v>
      </c>
      <c r="G5037" s="154">
        <v>1.2349999999999999</v>
      </c>
      <c r="H5037" s="154" t="s">
        <v>472</v>
      </c>
      <c r="I5037" s="154">
        <v>2.1111</v>
      </c>
      <c r="J5037" s="154"/>
    </row>
    <row r="5038" spans="1:10">
      <c r="A5038" s="164">
        <v>32591</v>
      </c>
      <c r="B5038" s="154">
        <v>1.8069899999999999</v>
      </c>
      <c r="C5038" s="154" t="s">
        <v>472</v>
      </c>
      <c r="D5038" s="154" t="s">
        <v>472</v>
      </c>
      <c r="E5038" s="154" t="s">
        <v>472</v>
      </c>
      <c r="F5038" s="154" t="s">
        <v>472</v>
      </c>
      <c r="G5038" s="154" t="s">
        <v>472</v>
      </c>
      <c r="H5038" s="154" t="s">
        <v>472</v>
      </c>
      <c r="I5038" s="154" t="s">
        <v>472</v>
      </c>
      <c r="J5038" s="154"/>
    </row>
    <row r="5039" spans="1:10">
      <c r="A5039" s="164">
        <v>32594</v>
      </c>
      <c r="B5039" s="154" t="s">
        <v>472</v>
      </c>
      <c r="C5039" s="154" t="s">
        <v>472</v>
      </c>
      <c r="D5039" s="154" t="s">
        <v>472</v>
      </c>
      <c r="E5039" s="154" t="s">
        <v>472</v>
      </c>
      <c r="F5039" s="154" t="s">
        <v>472</v>
      </c>
      <c r="G5039" s="154" t="s">
        <v>472</v>
      </c>
      <c r="H5039" s="154" t="s">
        <v>472</v>
      </c>
      <c r="I5039" s="154" t="s">
        <v>472</v>
      </c>
      <c r="J5039" s="154"/>
    </row>
    <row r="5040" spans="1:10">
      <c r="A5040" s="164">
        <v>32595</v>
      </c>
      <c r="B5040" s="154">
        <v>1.81959</v>
      </c>
      <c r="C5040" s="154">
        <v>2.7945000000000002</v>
      </c>
      <c r="D5040" s="154">
        <v>1.6419999999999999</v>
      </c>
      <c r="E5040" s="154">
        <v>1.3759999999999999</v>
      </c>
      <c r="F5040" s="154" t="s">
        <v>472</v>
      </c>
      <c r="G5040" s="154">
        <v>1.2359</v>
      </c>
      <c r="H5040" s="154" t="s">
        <v>472</v>
      </c>
      <c r="I5040" s="154">
        <v>2.1321500000000002</v>
      </c>
      <c r="J5040" s="154"/>
    </row>
    <row r="5041" spans="1:10">
      <c r="A5041" s="164">
        <v>32596</v>
      </c>
      <c r="B5041" s="154">
        <v>1.8171599999999999</v>
      </c>
      <c r="C5041" s="154">
        <v>2.7925</v>
      </c>
      <c r="D5041" s="154">
        <v>1.6503000000000001</v>
      </c>
      <c r="E5041" s="154">
        <v>1.381</v>
      </c>
      <c r="F5041" s="154" t="s">
        <v>472</v>
      </c>
      <c r="G5041" s="154">
        <v>1.2404999999999999</v>
      </c>
      <c r="H5041" s="154" t="s">
        <v>472</v>
      </c>
      <c r="I5041" s="154">
        <v>2.1339000000000001</v>
      </c>
      <c r="J5041" s="154"/>
    </row>
    <row r="5042" spans="1:10">
      <c r="A5042" s="164">
        <v>32597</v>
      </c>
      <c r="B5042" s="154">
        <v>1.81707</v>
      </c>
      <c r="C5042" s="154">
        <v>2.7800000000000002</v>
      </c>
      <c r="D5042" s="154">
        <v>1.6444999999999999</v>
      </c>
      <c r="E5042" s="154">
        <v>1.3765000000000001</v>
      </c>
      <c r="F5042" s="154" t="s">
        <v>472</v>
      </c>
      <c r="G5042" s="154">
        <v>1.2429999999999999</v>
      </c>
      <c r="H5042" s="154" t="s">
        <v>472</v>
      </c>
      <c r="I5042" s="154">
        <v>2.13198</v>
      </c>
      <c r="J5042" s="154"/>
    </row>
    <row r="5043" spans="1:10">
      <c r="A5043" s="164">
        <v>32598</v>
      </c>
      <c r="B5043" s="154">
        <v>1.82545</v>
      </c>
      <c r="C5043" s="154">
        <v>2.7974999999999999</v>
      </c>
      <c r="D5043" s="154">
        <v>1.6564999999999999</v>
      </c>
      <c r="E5043" s="154">
        <v>1.3865000000000001</v>
      </c>
      <c r="F5043" s="154" t="s">
        <v>472</v>
      </c>
      <c r="G5043" s="154">
        <v>1.2495000000000001</v>
      </c>
      <c r="H5043" s="154" t="s">
        <v>472</v>
      </c>
      <c r="I5043" s="154">
        <v>2.1459000000000001</v>
      </c>
      <c r="J5043" s="154"/>
    </row>
    <row r="5044" spans="1:10">
      <c r="A5044" s="164">
        <v>32601</v>
      </c>
      <c r="B5044" s="154">
        <v>1.82473</v>
      </c>
      <c r="C5044" s="154">
        <v>2.7810000000000001</v>
      </c>
      <c r="D5044" s="154">
        <v>1.6555</v>
      </c>
      <c r="E5044" s="154">
        <v>1.3885000000000001</v>
      </c>
      <c r="F5044" s="154" t="s">
        <v>472</v>
      </c>
      <c r="G5044" s="154">
        <v>1.2517</v>
      </c>
      <c r="H5044" s="154" t="s">
        <v>472</v>
      </c>
      <c r="I5044" s="154">
        <v>2.1432600000000002</v>
      </c>
      <c r="J5044" s="154"/>
    </row>
    <row r="5045" spans="1:10">
      <c r="A5045" s="164">
        <v>32602</v>
      </c>
      <c r="B5045" s="154">
        <v>1.8203</v>
      </c>
      <c r="C5045" s="154">
        <v>2.7850000000000001</v>
      </c>
      <c r="D5045" s="154">
        <v>1.6341999999999999</v>
      </c>
      <c r="E5045" s="154">
        <v>1.3754999999999999</v>
      </c>
      <c r="F5045" s="154" t="s">
        <v>472</v>
      </c>
      <c r="G5045" s="154">
        <v>1.2484</v>
      </c>
      <c r="H5045" s="154" t="s">
        <v>472</v>
      </c>
      <c r="I5045" s="154" t="s">
        <v>472</v>
      </c>
      <c r="J5045" s="154"/>
    </row>
    <row r="5046" spans="1:10">
      <c r="A5046" s="164">
        <v>32603</v>
      </c>
      <c r="B5046" s="154">
        <v>1.8242699999999998</v>
      </c>
      <c r="C5046" s="154">
        <v>2.7885</v>
      </c>
      <c r="D5046" s="154">
        <v>1.6415</v>
      </c>
      <c r="E5046" s="154">
        <v>1.38</v>
      </c>
      <c r="F5046" s="154" t="s">
        <v>472</v>
      </c>
      <c r="G5046" s="154">
        <v>1.2482</v>
      </c>
      <c r="H5046" s="154" t="s">
        <v>472</v>
      </c>
      <c r="I5046" s="154" t="s">
        <v>472</v>
      </c>
      <c r="J5046" s="154"/>
    </row>
    <row r="5047" spans="1:10">
      <c r="A5047" s="164">
        <v>32604</v>
      </c>
      <c r="B5047" s="154">
        <v>1.8280400000000001</v>
      </c>
      <c r="C5047" s="154">
        <v>2.7909999999999999</v>
      </c>
      <c r="D5047" s="154">
        <v>1.6415</v>
      </c>
      <c r="E5047" s="154">
        <v>1.377</v>
      </c>
      <c r="F5047" s="154" t="s">
        <v>472</v>
      </c>
      <c r="G5047" s="154">
        <v>1.2412000000000001</v>
      </c>
      <c r="H5047" s="154" t="s">
        <v>472</v>
      </c>
      <c r="I5047" s="154" t="s">
        <v>472</v>
      </c>
      <c r="J5047" s="154"/>
    </row>
    <row r="5048" spans="1:10">
      <c r="A5048" s="164">
        <v>32605</v>
      </c>
      <c r="B5048" s="154">
        <v>1.82647</v>
      </c>
      <c r="C5048" s="154">
        <v>2.7919999999999998</v>
      </c>
      <c r="D5048" s="154">
        <v>1.6411</v>
      </c>
      <c r="E5048" s="154">
        <v>1.375</v>
      </c>
      <c r="F5048" s="154" t="s">
        <v>472</v>
      </c>
      <c r="G5048" s="154">
        <v>1.2424999999999999</v>
      </c>
      <c r="H5048" s="154" t="s">
        <v>472</v>
      </c>
      <c r="I5048" s="154">
        <v>2.13428</v>
      </c>
      <c r="J5048" s="154"/>
    </row>
    <row r="5049" spans="1:10">
      <c r="A5049" s="164">
        <v>32608</v>
      </c>
      <c r="B5049" s="154">
        <v>1.8355600000000001</v>
      </c>
      <c r="C5049" s="154">
        <v>2.8040000000000003</v>
      </c>
      <c r="D5049" s="154">
        <v>1.6553</v>
      </c>
      <c r="E5049" s="154">
        <v>1.3879999999999999</v>
      </c>
      <c r="F5049" s="154" t="s">
        <v>472</v>
      </c>
      <c r="G5049" s="154">
        <v>1.2475000000000001</v>
      </c>
      <c r="H5049" s="154" t="s">
        <v>472</v>
      </c>
      <c r="I5049" s="154">
        <v>2.1470199999999999</v>
      </c>
      <c r="J5049" s="154"/>
    </row>
    <row r="5050" spans="1:10">
      <c r="A5050" s="164">
        <v>32609</v>
      </c>
      <c r="B5050" s="154">
        <v>1.8367100000000001</v>
      </c>
      <c r="C5050" s="154">
        <v>2.8134999999999999</v>
      </c>
      <c r="D5050" s="154">
        <v>1.655</v>
      </c>
      <c r="E5050" s="154">
        <v>1.391</v>
      </c>
      <c r="F5050" s="154" t="s">
        <v>472</v>
      </c>
      <c r="G5050" s="154">
        <v>1.2479</v>
      </c>
      <c r="H5050" s="154" t="s">
        <v>472</v>
      </c>
      <c r="I5050" s="154">
        <v>2.1517599999999999</v>
      </c>
      <c r="J5050" s="154"/>
    </row>
    <row r="5051" spans="1:10">
      <c r="A5051" s="164">
        <v>32610</v>
      </c>
      <c r="B5051" s="154">
        <v>1.8381400000000001</v>
      </c>
      <c r="C5051" s="154">
        <v>2.8155000000000001</v>
      </c>
      <c r="D5051" s="154">
        <v>1.6656</v>
      </c>
      <c r="E5051" s="154">
        <v>1.3985000000000001</v>
      </c>
      <c r="F5051" s="154" t="s">
        <v>472</v>
      </c>
      <c r="G5051" s="154">
        <v>1.2537</v>
      </c>
      <c r="H5051" s="154" t="s">
        <v>472</v>
      </c>
      <c r="I5051" s="154">
        <v>2.15605</v>
      </c>
      <c r="J5051" s="154"/>
    </row>
    <row r="5052" spans="1:10">
      <c r="A5052" s="164">
        <v>32611</v>
      </c>
      <c r="B5052" s="154">
        <v>1.84198</v>
      </c>
      <c r="C5052" s="154">
        <v>2.8140000000000001</v>
      </c>
      <c r="D5052" s="154">
        <v>1.6575</v>
      </c>
      <c r="E5052" s="154">
        <v>1.3935</v>
      </c>
      <c r="F5052" s="154" t="s">
        <v>472</v>
      </c>
      <c r="G5052" s="154">
        <v>1.2490000000000001</v>
      </c>
      <c r="H5052" s="154" t="s">
        <v>472</v>
      </c>
      <c r="I5052" s="154">
        <v>2.1536300000000002</v>
      </c>
      <c r="J5052" s="154"/>
    </row>
    <row r="5053" spans="1:10">
      <c r="A5053" s="164">
        <v>32612</v>
      </c>
      <c r="B5053" s="154">
        <v>1.8323800000000001</v>
      </c>
      <c r="C5053" s="154">
        <v>2.7949999999999999</v>
      </c>
      <c r="D5053" s="154">
        <v>1.6476</v>
      </c>
      <c r="E5053" s="154">
        <v>1.3865000000000001</v>
      </c>
      <c r="F5053" s="154" t="s">
        <v>472</v>
      </c>
      <c r="G5053" s="154">
        <v>1.2431000000000001</v>
      </c>
      <c r="H5053" s="154" t="s">
        <v>472</v>
      </c>
      <c r="I5053" s="154">
        <v>2.1438800000000002</v>
      </c>
      <c r="J5053" s="154"/>
    </row>
    <row r="5054" spans="1:10">
      <c r="A5054" s="164">
        <v>32615</v>
      </c>
      <c r="B5054" s="154">
        <v>1.8357600000000001</v>
      </c>
      <c r="C5054" s="154">
        <v>2.798</v>
      </c>
      <c r="D5054" s="154">
        <v>1.6379999999999999</v>
      </c>
      <c r="E5054" s="154">
        <v>1.381</v>
      </c>
      <c r="F5054" s="154" t="s">
        <v>472</v>
      </c>
      <c r="G5054" s="154">
        <v>1.2417</v>
      </c>
      <c r="H5054" s="154" t="s">
        <v>472</v>
      </c>
      <c r="I5054" s="154">
        <v>2.1374499999999999</v>
      </c>
      <c r="J5054" s="154"/>
    </row>
    <row r="5055" spans="1:10">
      <c r="A5055" s="164">
        <v>32616</v>
      </c>
      <c r="B5055" s="154">
        <v>1.8291599999999999</v>
      </c>
      <c r="C5055" s="154">
        <v>2.7945000000000002</v>
      </c>
      <c r="D5055" s="154">
        <v>1.6355</v>
      </c>
      <c r="E5055" s="154">
        <v>1.379</v>
      </c>
      <c r="F5055" s="154" t="s">
        <v>472</v>
      </c>
      <c r="G5055" s="154">
        <v>1.2376</v>
      </c>
      <c r="H5055" s="154" t="s">
        <v>472</v>
      </c>
      <c r="I5055" s="154">
        <v>2.1337600000000001</v>
      </c>
      <c r="J5055" s="154"/>
    </row>
    <row r="5056" spans="1:10">
      <c r="A5056" s="164">
        <v>32617</v>
      </c>
      <c r="B5056" s="154">
        <v>1.8269299999999999</v>
      </c>
      <c r="C5056" s="154">
        <v>2.7934999999999999</v>
      </c>
      <c r="D5056" s="154">
        <v>1.6331</v>
      </c>
      <c r="E5056" s="154">
        <v>1.3759999999999999</v>
      </c>
      <c r="F5056" s="154" t="s">
        <v>472</v>
      </c>
      <c r="G5056" s="154">
        <v>1.2374000000000001</v>
      </c>
      <c r="H5056" s="154" t="s">
        <v>472</v>
      </c>
      <c r="I5056" s="154">
        <v>2.1305999999999998</v>
      </c>
      <c r="J5056" s="154"/>
    </row>
    <row r="5057" spans="1:10">
      <c r="A5057" s="164">
        <v>32618</v>
      </c>
      <c r="B5057" s="154">
        <v>1.8222700000000001</v>
      </c>
      <c r="C5057" s="154">
        <v>2.7880000000000003</v>
      </c>
      <c r="D5057" s="154">
        <v>1.6305000000000001</v>
      </c>
      <c r="E5057" s="154">
        <v>1.3754999999999999</v>
      </c>
      <c r="F5057" s="154" t="s">
        <v>472</v>
      </c>
      <c r="G5057" s="154">
        <v>1.2337</v>
      </c>
      <c r="H5057" s="154" t="s">
        <v>472</v>
      </c>
      <c r="I5057" s="154">
        <v>2.1235499999999998</v>
      </c>
      <c r="J5057" s="154"/>
    </row>
    <row r="5058" spans="1:10">
      <c r="A5058" s="164">
        <v>32619</v>
      </c>
      <c r="B5058" s="154">
        <v>1.8341400000000001</v>
      </c>
      <c r="C5058" s="154">
        <v>2.7989999999999999</v>
      </c>
      <c r="D5058" s="154">
        <v>1.6305000000000001</v>
      </c>
      <c r="E5058" s="154">
        <v>1.3765000000000001</v>
      </c>
      <c r="F5058" s="154" t="s">
        <v>472</v>
      </c>
      <c r="G5058" s="154">
        <v>1.242</v>
      </c>
      <c r="H5058" s="154" t="s">
        <v>472</v>
      </c>
      <c r="I5058" s="154">
        <v>2.1309</v>
      </c>
      <c r="J5058" s="154"/>
    </row>
    <row r="5059" spans="1:10">
      <c r="A5059" s="164">
        <v>32622</v>
      </c>
      <c r="B5059" s="154">
        <v>1.8291300000000001</v>
      </c>
      <c r="C5059" s="154">
        <v>2.7960000000000003</v>
      </c>
      <c r="D5059" s="154">
        <v>1.6313</v>
      </c>
      <c r="E5059" s="154">
        <v>1.373</v>
      </c>
      <c r="F5059" s="154" t="s">
        <v>472</v>
      </c>
      <c r="G5059" s="154">
        <v>1.2433000000000001</v>
      </c>
      <c r="H5059" s="154" t="s">
        <v>472</v>
      </c>
      <c r="I5059" s="154">
        <v>2.1323400000000001</v>
      </c>
      <c r="J5059" s="154"/>
    </row>
    <row r="5060" spans="1:10">
      <c r="A5060" s="164">
        <v>32623</v>
      </c>
      <c r="B5060" s="154">
        <v>1.8326799999999999</v>
      </c>
      <c r="C5060" s="154">
        <v>2.8029999999999999</v>
      </c>
      <c r="D5060" s="154">
        <v>1.6461000000000001</v>
      </c>
      <c r="E5060" s="154">
        <v>1.3839999999999999</v>
      </c>
      <c r="F5060" s="154" t="s">
        <v>472</v>
      </c>
      <c r="G5060" s="154">
        <v>1.2536</v>
      </c>
      <c r="H5060" s="154" t="s">
        <v>472</v>
      </c>
      <c r="I5060" s="154">
        <v>2.1426500000000002</v>
      </c>
      <c r="J5060" s="154"/>
    </row>
    <row r="5061" spans="1:10">
      <c r="A5061" s="164">
        <v>32624</v>
      </c>
      <c r="B5061" s="154">
        <v>1.8374200000000001</v>
      </c>
      <c r="C5061" s="154">
        <v>2.8005</v>
      </c>
      <c r="D5061" s="154">
        <v>1.6515</v>
      </c>
      <c r="E5061" s="154">
        <v>1.3879999999999999</v>
      </c>
      <c r="F5061" s="154" t="s">
        <v>472</v>
      </c>
      <c r="G5061" s="154">
        <v>1.2539</v>
      </c>
      <c r="H5061" s="154" t="s">
        <v>472</v>
      </c>
      <c r="I5061" s="154">
        <v>2.1478299999999999</v>
      </c>
      <c r="J5061" s="154"/>
    </row>
    <row r="5062" spans="1:10">
      <c r="A5062" s="164">
        <v>32625</v>
      </c>
      <c r="B5062" s="154">
        <v>1.8366899999999999</v>
      </c>
      <c r="C5062" s="154">
        <v>2.8</v>
      </c>
      <c r="D5062" s="154">
        <v>1.6522999999999999</v>
      </c>
      <c r="E5062" s="154">
        <v>1.381</v>
      </c>
      <c r="F5062" s="154" t="s">
        <v>472</v>
      </c>
      <c r="G5062" s="154">
        <v>1.2503</v>
      </c>
      <c r="H5062" s="154" t="s">
        <v>472</v>
      </c>
      <c r="I5062" s="154">
        <v>2.1473499999999999</v>
      </c>
      <c r="J5062" s="154"/>
    </row>
    <row r="5063" spans="1:10">
      <c r="A5063" s="164">
        <v>32626</v>
      </c>
      <c r="B5063" s="154">
        <v>1.84901</v>
      </c>
      <c r="C5063" s="154">
        <v>2.8094999999999999</v>
      </c>
      <c r="D5063" s="154">
        <v>1.6602000000000001</v>
      </c>
      <c r="E5063" s="154">
        <v>1.3955</v>
      </c>
      <c r="F5063" s="154" t="s">
        <v>472</v>
      </c>
      <c r="G5063" s="154">
        <v>1.2528999999999999</v>
      </c>
      <c r="H5063" s="154" t="s">
        <v>472</v>
      </c>
      <c r="I5063" s="154">
        <v>2.1611600000000002</v>
      </c>
      <c r="J5063" s="154"/>
    </row>
    <row r="5064" spans="1:10">
      <c r="A5064" s="164">
        <v>32629</v>
      </c>
      <c r="B5064" s="154" t="s">
        <v>472</v>
      </c>
      <c r="C5064" s="154" t="s">
        <v>472</v>
      </c>
      <c r="D5064" s="154" t="s">
        <v>472</v>
      </c>
      <c r="E5064" s="154" t="s">
        <v>472</v>
      </c>
      <c r="F5064" s="154" t="s">
        <v>472</v>
      </c>
      <c r="G5064" s="154" t="s">
        <v>472</v>
      </c>
      <c r="H5064" s="154" t="s">
        <v>472</v>
      </c>
      <c r="I5064" s="154" t="s">
        <v>472</v>
      </c>
      <c r="J5064" s="154"/>
    </row>
    <row r="5065" spans="1:10">
      <c r="A5065" s="164">
        <v>32630</v>
      </c>
      <c r="B5065" s="154">
        <v>1.8559600000000001</v>
      </c>
      <c r="C5065" s="154">
        <v>2.8294999999999999</v>
      </c>
      <c r="D5065" s="154">
        <v>1.6811</v>
      </c>
      <c r="E5065" s="154">
        <v>1.4195</v>
      </c>
      <c r="F5065" s="154" t="s">
        <v>472</v>
      </c>
      <c r="G5065" s="154">
        <v>1.2556</v>
      </c>
      <c r="H5065" s="154" t="s">
        <v>472</v>
      </c>
      <c r="I5065" s="154">
        <v>2.1726000000000001</v>
      </c>
      <c r="J5065" s="154"/>
    </row>
    <row r="5066" spans="1:10">
      <c r="A5066" s="164">
        <v>32631</v>
      </c>
      <c r="B5066" s="154">
        <v>1.85389</v>
      </c>
      <c r="C5066" s="154">
        <v>2.8325</v>
      </c>
      <c r="D5066" s="154">
        <v>1.6811</v>
      </c>
      <c r="E5066" s="154">
        <v>1.423</v>
      </c>
      <c r="F5066" s="154" t="s">
        <v>472</v>
      </c>
      <c r="G5066" s="154">
        <v>1.2533000000000001</v>
      </c>
      <c r="H5066" s="154" t="s">
        <v>472</v>
      </c>
      <c r="I5066" s="154">
        <v>2.1714600000000002</v>
      </c>
      <c r="J5066" s="154"/>
    </row>
    <row r="5067" spans="1:10">
      <c r="A5067" s="164">
        <v>32632</v>
      </c>
      <c r="B5067" s="154" t="s">
        <v>472</v>
      </c>
      <c r="C5067" s="154" t="s">
        <v>472</v>
      </c>
      <c r="D5067" s="154" t="s">
        <v>472</v>
      </c>
      <c r="E5067" s="154" t="s">
        <v>472</v>
      </c>
      <c r="F5067" s="154" t="s">
        <v>472</v>
      </c>
      <c r="G5067" s="154" t="s">
        <v>472</v>
      </c>
      <c r="H5067" s="154" t="s">
        <v>472</v>
      </c>
      <c r="I5067" s="154" t="s">
        <v>472</v>
      </c>
      <c r="J5067" s="154"/>
    </row>
    <row r="5068" spans="1:10">
      <c r="A5068" s="164">
        <v>32633</v>
      </c>
      <c r="B5068" s="154">
        <v>1.85694</v>
      </c>
      <c r="C5068" s="154">
        <v>2.8359999999999999</v>
      </c>
      <c r="D5068" s="154">
        <v>1.6899</v>
      </c>
      <c r="E5068" s="154">
        <v>1.4275</v>
      </c>
      <c r="F5068" s="154" t="s">
        <v>472</v>
      </c>
      <c r="G5068" s="154">
        <v>1.2586999999999999</v>
      </c>
      <c r="H5068" s="154" t="s">
        <v>472</v>
      </c>
      <c r="I5068" s="154">
        <v>2.1779099999999998</v>
      </c>
      <c r="J5068" s="154"/>
    </row>
    <row r="5069" spans="1:10">
      <c r="A5069" s="164">
        <v>32636</v>
      </c>
      <c r="B5069" s="154">
        <v>1.85911</v>
      </c>
      <c r="C5069" s="154">
        <v>2.8374999999999999</v>
      </c>
      <c r="D5069" s="154">
        <v>1.6949999999999998</v>
      </c>
      <c r="E5069" s="154">
        <v>1.431</v>
      </c>
      <c r="F5069" s="154" t="s">
        <v>472</v>
      </c>
      <c r="G5069" s="154">
        <v>1.2596000000000001</v>
      </c>
      <c r="H5069" s="154" t="s">
        <v>472</v>
      </c>
      <c r="I5069" s="154">
        <v>2.1834799999999999</v>
      </c>
      <c r="J5069" s="154"/>
    </row>
    <row r="5070" spans="1:10">
      <c r="A5070" s="164">
        <v>32637</v>
      </c>
      <c r="B5070" s="154">
        <v>1.85544</v>
      </c>
      <c r="C5070" s="154">
        <v>2.8330000000000002</v>
      </c>
      <c r="D5070" s="154">
        <v>1.7010999999999998</v>
      </c>
      <c r="E5070" s="154">
        <v>1.4339999999999999</v>
      </c>
      <c r="F5070" s="154" t="s">
        <v>472</v>
      </c>
      <c r="G5070" s="154">
        <v>1.2615000000000001</v>
      </c>
      <c r="H5070" s="154" t="s">
        <v>472</v>
      </c>
      <c r="I5070" s="154">
        <v>2.18479</v>
      </c>
      <c r="J5070" s="154"/>
    </row>
    <row r="5071" spans="1:10">
      <c r="A5071" s="164">
        <v>32638</v>
      </c>
      <c r="B5071" s="154">
        <v>1.84338</v>
      </c>
      <c r="C5071" s="154">
        <v>2.82</v>
      </c>
      <c r="D5071" s="154">
        <v>1.6926999999999999</v>
      </c>
      <c r="E5071" s="154">
        <v>1.429</v>
      </c>
      <c r="F5071" s="154" t="s">
        <v>472</v>
      </c>
      <c r="G5071" s="154">
        <v>1.2587999999999999</v>
      </c>
      <c r="H5071" s="154" t="s">
        <v>472</v>
      </c>
      <c r="I5071" s="154">
        <v>2.1694</v>
      </c>
      <c r="J5071" s="154"/>
    </row>
    <row r="5072" spans="1:10">
      <c r="A5072" s="164">
        <v>32639</v>
      </c>
      <c r="B5072" s="154">
        <v>1.85623</v>
      </c>
      <c r="C5072" s="154">
        <v>2.8359999999999999</v>
      </c>
      <c r="D5072" s="154">
        <v>1.702</v>
      </c>
      <c r="E5072" s="154">
        <v>1.4359999999999999</v>
      </c>
      <c r="F5072" s="154" t="s">
        <v>472</v>
      </c>
      <c r="G5072" s="154">
        <v>1.2626999999999999</v>
      </c>
      <c r="H5072" s="154" t="s">
        <v>472</v>
      </c>
      <c r="I5072" s="154">
        <v>2.1874699999999998</v>
      </c>
      <c r="J5072" s="154"/>
    </row>
    <row r="5073" spans="1:10">
      <c r="A5073" s="164">
        <v>32640</v>
      </c>
      <c r="B5073" s="154">
        <v>1.85992</v>
      </c>
      <c r="C5073" s="154">
        <v>2.8445</v>
      </c>
      <c r="D5073" s="154">
        <v>1.7095</v>
      </c>
      <c r="E5073" s="154">
        <v>1.4379999999999999</v>
      </c>
      <c r="F5073" s="154" t="s">
        <v>472</v>
      </c>
      <c r="G5073" s="154">
        <v>1.2583</v>
      </c>
      <c r="H5073" s="154" t="s">
        <v>472</v>
      </c>
      <c r="I5073" s="154">
        <v>2.1888800000000002</v>
      </c>
      <c r="J5073" s="154"/>
    </row>
    <row r="5074" spans="1:10">
      <c r="A5074" s="164">
        <v>32643</v>
      </c>
      <c r="B5074" s="154" t="s">
        <v>472</v>
      </c>
      <c r="C5074" s="154" t="s">
        <v>472</v>
      </c>
      <c r="D5074" s="154" t="s">
        <v>472</v>
      </c>
      <c r="E5074" s="154" t="s">
        <v>472</v>
      </c>
      <c r="F5074" s="154" t="s">
        <v>472</v>
      </c>
      <c r="G5074" s="154" t="s">
        <v>472</v>
      </c>
      <c r="H5074" s="154" t="s">
        <v>472</v>
      </c>
      <c r="I5074" s="154" t="s">
        <v>472</v>
      </c>
      <c r="J5074" s="154"/>
    </row>
    <row r="5075" spans="1:10">
      <c r="A5075" s="164">
        <v>32644</v>
      </c>
      <c r="B5075" s="154">
        <v>1.86276</v>
      </c>
      <c r="C5075" s="154">
        <v>2.8490000000000002</v>
      </c>
      <c r="D5075" s="154">
        <v>1.7324999999999999</v>
      </c>
      <c r="E5075" s="154">
        <v>1.4590000000000001</v>
      </c>
      <c r="F5075" s="154" t="s">
        <v>472</v>
      </c>
      <c r="G5075" s="154">
        <v>1.2645</v>
      </c>
      <c r="H5075" s="154" t="s">
        <v>472</v>
      </c>
      <c r="I5075" s="154">
        <v>2.2009400000000001</v>
      </c>
      <c r="J5075" s="154"/>
    </row>
    <row r="5076" spans="1:10">
      <c r="A5076" s="164">
        <v>32645</v>
      </c>
      <c r="B5076" s="154">
        <v>1.8622999999999998</v>
      </c>
      <c r="C5076" s="154">
        <v>2.8479999999999999</v>
      </c>
      <c r="D5076" s="154">
        <v>1.7404999999999999</v>
      </c>
      <c r="E5076" s="154">
        <v>1.4610000000000001</v>
      </c>
      <c r="F5076" s="154" t="s">
        <v>472</v>
      </c>
      <c r="G5076" s="154">
        <v>1.2652999999999999</v>
      </c>
      <c r="H5076" s="154" t="s">
        <v>472</v>
      </c>
      <c r="I5076" s="154">
        <v>2.2045300000000001</v>
      </c>
      <c r="J5076" s="154"/>
    </row>
    <row r="5077" spans="1:10">
      <c r="A5077" s="164">
        <v>32646</v>
      </c>
      <c r="B5077" s="154">
        <v>1.8561800000000002</v>
      </c>
      <c r="C5077" s="154">
        <v>2.8345000000000002</v>
      </c>
      <c r="D5077" s="154">
        <v>1.7570000000000001</v>
      </c>
      <c r="E5077" s="154">
        <v>1.4710000000000001</v>
      </c>
      <c r="F5077" s="154" t="s">
        <v>472</v>
      </c>
      <c r="G5077" s="154">
        <v>1.2621</v>
      </c>
      <c r="H5077" s="154" t="s">
        <v>472</v>
      </c>
      <c r="I5077" s="154">
        <v>2.2077800000000001</v>
      </c>
      <c r="J5077" s="154"/>
    </row>
    <row r="5078" spans="1:10">
      <c r="A5078" s="164">
        <v>32647</v>
      </c>
      <c r="B5078" s="154">
        <v>1.85747</v>
      </c>
      <c r="C5078" s="154">
        <v>2.8384999999999998</v>
      </c>
      <c r="D5078" s="154">
        <v>1.7549999999999999</v>
      </c>
      <c r="E5078" s="154">
        <v>1.4750000000000001</v>
      </c>
      <c r="F5078" s="154" t="s">
        <v>472</v>
      </c>
      <c r="G5078" s="154">
        <v>1.2637</v>
      </c>
      <c r="H5078" s="154" t="s">
        <v>472</v>
      </c>
      <c r="I5078" s="154">
        <v>2.2087500000000002</v>
      </c>
      <c r="J5078" s="154"/>
    </row>
    <row r="5079" spans="1:10">
      <c r="A5079" s="164">
        <v>32650</v>
      </c>
      <c r="B5079" s="154">
        <v>1.86056</v>
      </c>
      <c r="C5079" s="154">
        <v>2.8395000000000001</v>
      </c>
      <c r="D5079" s="154">
        <v>1.7927999999999999</v>
      </c>
      <c r="E5079" s="154">
        <v>1.5015000000000001</v>
      </c>
      <c r="F5079" s="154" t="s">
        <v>472</v>
      </c>
      <c r="G5079" s="154">
        <v>1.2678</v>
      </c>
      <c r="H5079" s="154" t="s">
        <v>472</v>
      </c>
      <c r="I5079" s="154">
        <v>2.2284199999999998</v>
      </c>
      <c r="J5079" s="154"/>
    </row>
    <row r="5080" spans="1:10">
      <c r="A5080" s="164">
        <v>32651</v>
      </c>
      <c r="B5080" s="154">
        <v>1.8517000000000001</v>
      </c>
      <c r="C5080" s="154">
        <v>2.8205</v>
      </c>
      <c r="D5080" s="154">
        <v>1.7865</v>
      </c>
      <c r="E5080" s="154">
        <v>1.4910000000000001</v>
      </c>
      <c r="F5080" s="154" t="s">
        <v>472</v>
      </c>
      <c r="G5080" s="154">
        <v>1.2604</v>
      </c>
      <c r="H5080" s="154" t="s">
        <v>472</v>
      </c>
      <c r="I5080" s="154">
        <v>2.2131699999999999</v>
      </c>
      <c r="J5080" s="154"/>
    </row>
    <row r="5081" spans="1:10">
      <c r="A5081" s="164">
        <v>32652</v>
      </c>
      <c r="B5081" s="154">
        <v>1.85002</v>
      </c>
      <c r="C5081" s="154">
        <v>2.7965</v>
      </c>
      <c r="D5081" s="154">
        <v>1.7930000000000001</v>
      </c>
      <c r="E5081" s="154">
        <v>1.4955000000000001</v>
      </c>
      <c r="F5081" s="154" t="s">
        <v>472</v>
      </c>
      <c r="G5081" s="154">
        <v>1.2557</v>
      </c>
      <c r="H5081" s="154" t="s">
        <v>472</v>
      </c>
      <c r="I5081" s="154">
        <v>2.2145299999999999</v>
      </c>
      <c r="J5081" s="154"/>
    </row>
    <row r="5082" spans="1:10">
      <c r="A5082" s="164">
        <v>32653</v>
      </c>
      <c r="B5082" s="154">
        <v>1.83989</v>
      </c>
      <c r="C5082" s="154">
        <v>2.7885</v>
      </c>
      <c r="D5082" s="154">
        <v>1.7690999999999999</v>
      </c>
      <c r="E5082" s="154">
        <v>1.4645000000000001</v>
      </c>
      <c r="F5082" s="154" t="s">
        <v>472</v>
      </c>
      <c r="G5082" s="154">
        <v>1.2436</v>
      </c>
      <c r="H5082" s="154" t="s">
        <v>472</v>
      </c>
      <c r="I5082" s="154">
        <v>2.1975500000000001</v>
      </c>
      <c r="J5082" s="154"/>
    </row>
    <row r="5083" spans="1:10">
      <c r="A5083" s="164">
        <v>32654</v>
      </c>
      <c r="B5083" s="154">
        <v>1.81474</v>
      </c>
      <c r="C5083" s="154">
        <v>2.7675000000000001</v>
      </c>
      <c r="D5083" s="154">
        <v>1.7305000000000001</v>
      </c>
      <c r="E5083" s="154">
        <v>1.4350000000000001</v>
      </c>
      <c r="F5083" s="154" t="s">
        <v>472</v>
      </c>
      <c r="G5083" s="154">
        <v>1.2349000000000001</v>
      </c>
      <c r="H5083" s="154" t="s">
        <v>472</v>
      </c>
      <c r="I5083" s="154">
        <v>2.1590199999999999</v>
      </c>
      <c r="J5083" s="154"/>
    </row>
    <row r="5084" spans="1:10">
      <c r="A5084" s="164">
        <v>32657</v>
      </c>
      <c r="B5084" s="154">
        <v>1.81765</v>
      </c>
      <c r="C5084" s="154">
        <v>2.754</v>
      </c>
      <c r="D5084" s="154">
        <v>1.7565</v>
      </c>
      <c r="E5084" s="154">
        <v>1.458</v>
      </c>
      <c r="F5084" s="154" t="s">
        <v>472</v>
      </c>
      <c r="G5084" s="154">
        <v>1.2313000000000001</v>
      </c>
      <c r="H5084" s="154" t="s">
        <v>472</v>
      </c>
      <c r="I5084" s="154" t="s">
        <v>472</v>
      </c>
      <c r="J5084" s="154"/>
    </row>
    <row r="5085" spans="1:10">
      <c r="A5085" s="164">
        <v>32658</v>
      </c>
      <c r="B5085" s="154">
        <v>1.81653</v>
      </c>
      <c r="C5085" s="154">
        <v>2.75</v>
      </c>
      <c r="D5085" s="154">
        <v>1.7549999999999999</v>
      </c>
      <c r="E5085" s="154">
        <v>1.454</v>
      </c>
      <c r="F5085" s="154" t="s">
        <v>472</v>
      </c>
      <c r="G5085" s="154">
        <v>1.2242</v>
      </c>
      <c r="H5085" s="154" t="s">
        <v>472</v>
      </c>
      <c r="I5085" s="154">
        <v>2.17171</v>
      </c>
      <c r="J5085" s="154"/>
    </row>
    <row r="5086" spans="1:10">
      <c r="A5086" s="164">
        <v>32659</v>
      </c>
      <c r="B5086" s="154">
        <v>1.7927200000000001</v>
      </c>
      <c r="C5086" s="154">
        <v>2.7175000000000002</v>
      </c>
      <c r="D5086" s="154">
        <v>1.7290000000000001</v>
      </c>
      <c r="E5086" s="154">
        <v>1.4319999999999999</v>
      </c>
      <c r="F5086" s="154" t="s">
        <v>472</v>
      </c>
      <c r="G5086" s="154">
        <v>1.2116</v>
      </c>
      <c r="H5086" s="154" t="s">
        <v>472</v>
      </c>
      <c r="I5086" s="154">
        <v>2.1315599999999999</v>
      </c>
      <c r="J5086" s="154"/>
    </row>
    <row r="5087" spans="1:10">
      <c r="A5087" s="164">
        <v>32660</v>
      </c>
      <c r="B5087" s="154">
        <v>1.7875799999999999</v>
      </c>
      <c r="C5087" s="154">
        <v>2.6970000000000001</v>
      </c>
      <c r="D5087" s="154">
        <v>1.71</v>
      </c>
      <c r="E5087" s="154">
        <v>1.4165000000000001</v>
      </c>
      <c r="F5087" s="154" t="s">
        <v>472</v>
      </c>
      <c r="G5087" s="154">
        <v>1.2</v>
      </c>
      <c r="H5087" s="154" t="s">
        <v>472</v>
      </c>
      <c r="I5087" s="154">
        <v>2.1336599999999999</v>
      </c>
      <c r="J5087" s="154"/>
    </row>
    <row r="5088" spans="1:10">
      <c r="A5088" s="164">
        <v>32661</v>
      </c>
      <c r="B5088" s="154">
        <v>1.7873700000000001</v>
      </c>
      <c r="C5088" s="154">
        <v>2.68</v>
      </c>
      <c r="D5088" s="154">
        <v>1.6920999999999999</v>
      </c>
      <c r="E5088" s="154">
        <v>1.4060000000000001</v>
      </c>
      <c r="F5088" s="154" t="s">
        <v>472</v>
      </c>
      <c r="G5088" s="154">
        <v>1.1919999999999999</v>
      </c>
      <c r="H5088" s="154" t="s">
        <v>472</v>
      </c>
      <c r="I5088" s="154">
        <v>2.1206299999999998</v>
      </c>
      <c r="J5088" s="154"/>
    </row>
    <row r="5089" spans="1:10">
      <c r="A5089" s="164">
        <v>32664</v>
      </c>
      <c r="B5089" s="154">
        <v>1.7970299999999999</v>
      </c>
      <c r="C5089" s="154">
        <v>2.6884999999999999</v>
      </c>
      <c r="D5089" s="154">
        <v>1.6811</v>
      </c>
      <c r="E5089" s="154">
        <v>1.3985000000000001</v>
      </c>
      <c r="F5089" s="154" t="s">
        <v>472</v>
      </c>
      <c r="G5089" s="154">
        <v>1.1939</v>
      </c>
      <c r="H5089" s="154" t="s">
        <v>472</v>
      </c>
      <c r="I5089" s="154">
        <v>2.1231399999999998</v>
      </c>
      <c r="J5089" s="154"/>
    </row>
    <row r="5090" spans="1:10">
      <c r="A5090" s="164">
        <v>32665</v>
      </c>
      <c r="B5090" s="154">
        <v>1.8016799999999999</v>
      </c>
      <c r="C5090" s="154">
        <v>2.6924999999999999</v>
      </c>
      <c r="D5090" s="154">
        <v>1.724</v>
      </c>
      <c r="E5090" s="154">
        <v>1.4335</v>
      </c>
      <c r="F5090" s="154" t="s">
        <v>472</v>
      </c>
      <c r="G5090" s="154">
        <v>1.2051000000000001</v>
      </c>
      <c r="H5090" s="154" t="s">
        <v>472</v>
      </c>
      <c r="I5090" s="154">
        <v>2.14324</v>
      </c>
      <c r="J5090" s="154"/>
    </row>
    <row r="5091" spans="1:10">
      <c r="A5091" s="164">
        <v>32666</v>
      </c>
      <c r="B5091" s="154">
        <v>1.7913700000000001</v>
      </c>
      <c r="C5091" s="154">
        <v>2.6884999999999999</v>
      </c>
      <c r="D5091" s="154">
        <v>1.7073</v>
      </c>
      <c r="E5091" s="154">
        <v>1.4224999999999999</v>
      </c>
      <c r="F5091" s="154" t="s">
        <v>472</v>
      </c>
      <c r="G5091" s="154">
        <v>1.196</v>
      </c>
      <c r="H5091" s="154" t="s">
        <v>472</v>
      </c>
      <c r="I5091" s="154">
        <v>2.1214</v>
      </c>
      <c r="J5091" s="154"/>
    </row>
    <row r="5092" spans="1:10">
      <c r="A5092" s="164">
        <v>32667</v>
      </c>
      <c r="B5092" s="154">
        <v>1.7970199999999998</v>
      </c>
      <c r="C5092" s="154">
        <v>2.6870000000000003</v>
      </c>
      <c r="D5092" s="154">
        <v>1.708</v>
      </c>
      <c r="E5092" s="154">
        <v>1.4259999999999999</v>
      </c>
      <c r="F5092" s="154" t="s">
        <v>472</v>
      </c>
      <c r="G5092" s="154">
        <v>1.1943999999999999</v>
      </c>
      <c r="H5092" s="154" t="s">
        <v>472</v>
      </c>
      <c r="I5092" s="154">
        <v>2.1299100000000002</v>
      </c>
      <c r="J5092" s="154"/>
    </row>
    <row r="5093" spans="1:10">
      <c r="A5093" s="164">
        <v>32668</v>
      </c>
      <c r="B5093" s="154">
        <v>1.7987</v>
      </c>
      <c r="C5093" s="154">
        <v>2.6924999999999999</v>
      </c>
      <c r="D5093" s="154">
        <v>1.7204999999999999</v>
      </c>
      <c r="E5093" s="154">
        <v>1.4384999999999999</v>
      </c>
      <c r="F5093" s="154" t="s">
        <v>472</v>
      </c>
      <c r="G5093" s="154">
        <v>1.1905999999999999</v>
      </c>
      <c r="H5093" s="154" t="s">
        <v>472</v>
      </c>
      <c r="I5093" s="154">
        <v>2.1358600000000001</v>
      </c>
      <c r="J5093" s="154"/>
    </row>
    <row r="5094" spans="1:10">
      <c r="A5094" s="164">
        <v>32671</v>
      </c>
      <c r="B5094" s="154">
        <v>1.8008899999999999</v>
      </c>
      <c r="C5094" s="154">
        <v>2.7010000000000001</v>
      </c>
      <c r="D5094" s="154">
        <v>1.7661</v>
      </c>
      <c r="E5094" s="154">
        <v>1.4685000000000001</v>
      </c>
      <c r="F5094" s="154" t="s">
        <v>472</v>
      </c>
      <c r="G5094" s="154">
        <v>1.1833</v>
      </c>
      <c r="H5094" s="154" t="s">
        <v>472</v>
      </c>
      <c r="I5094" s="154">
        <v>2.1498599999999999</v>
      </c>
      <c r="J5094" s="154"/>
    </row>
    <row r="5095" spans="1:10">
      <c r="A5095" s="164">
        <v>32672</v>
      </c>
      <c r="B5095" s="154">
        <v>1.7878699999999998</v>
      </c>
      <c r="C5095" s="154">
        <v>2.6545000000000001</v>
      </c>
      <c r="D5095" s="154">
        <v>1.7457</v>
      </c>
      <c r="E5095" s="154">
        <v>1.4530000000000001</v>
      </c>
      <c r="F5095" s="154" t="s">
        <v>472</v>
      </c>
      <c r="G5095" s="154">
        <v>1.1767000000000001</v>
      </c>
      <c r="H5095" s="154" t="s">
        <v>472</v>
      </c>
      <c r="I5095" s="154">
        <v>2.1284700000000001</v>
      </c>
      <c r="J5095" s="154"/>
    </row>
    <row r="5096" spans="1:10">
      <c r="A5096" s="164">
        <v>32673</v>
      </c>
      <c r="B5096" s="154">
        <v>1.78592</v>
      </c>
      <c r="C5096" s="154">
        <v>2.653</v>
      </c>
      <c r="D5096" s="154">
        <v>1.7444999999999999</v>
      </c>
      <c r="E5096" s="154">
        <v>1.454</v>
      </c>
      <c r="F5096" s="154" t="s">
        <v>472</v>
      </c>
      <c r="G5096" s="154">
        <v>1.1767000000000001</v>
      </c>
      <c r="H5096" s="154" t="s">
        <v>472</v>
      </c>
      <c r="I5096" s="154">
        <v>2.13307</v>
      </c>
      <c r="J5096" s="154"/>
    </row>
    <row r="5097" spans="1:10">
      <c r="A5097" s="164">
        <v>32674</v>
      </c>
      <c r="B5097" s="154">
        <v>1.7957999999999998</v>
      </c>
      <c r="C5097" s="154">
        <v>2.6589999999999998</v>
      </c>
      <c r="D5097" s="154">
        <v>1.7652999999999999</v>
      </c>
      <c r="E5097" s="154">
        <v>1.4664999999999999</v>
      </c>
      <c r="F5097" s="154" t="s">
        <v>472</v>
      </c>
      <c r="G5097" s="154">
        <v>1.1686000000000001</v>
      </c>
      <c r="H5097" s="154" t="s">
        <v>472</v>
      </c>
      <c r="I5097" s="154">
        <v>2.1445799999999999</v>
      </c>
      <c r="J5097" s="154"/>
    </row>
    <row r="5098" spans="1:10">
      <c r="A5098" s="164">
        <v>32675</v>
      </c>
      <c r="B5098" s="154">
        <v>1.786</v>
      </c>
      <c r="C5098" s="154">
        <v>2.6579999999999999</v>
      </c>
      <c r="D5098" s="154">
        <v>1.7250000000000001</v>
      </c>
      <c r="E5098" s="154">
        <v>1.4415</v>
      </c>
      <c r="F5098" s="154" t="s">
        <v>472</v>
      </c>
      <c r="G5098" s="154">
        <v>1.1815</v>
      </c>
      <c r="H5098" s="154" t="s">
        <v>472</v>
      </c>
      <c r="I5098" s="154">
        <v>2.1256200000000001</v>
      </c>
      <c r="J5098" s="154"/>
    </row>
    <row r="5099" spans="1:10">
      <c r="A5099" s="164">
        <v>32678</v>
      </c>
      <c r="B5099" s="154">
        <v>1.7890000000000001</v>
      </c>
      <c r="C5099" s="154">
        <v>2.6390000000000002</v>
      </c>
      <c r="D5099" s="154">
        <v>1.72</v>
      </c>
      <c r="E5099" s="154">
        <v>1.4355</v>
      </c>
      <c r="F5099" s="154" t="s">
        <v>472</v>
      </c>
      <c r="G5099" s="154">
        <v>1.1839999999999999</v>
      </c>
      <c r="H5099" s="154" t="s">
        <v>472</v>
      </c>
      <c r="I5099" s="154">
        <v>2.1218499999999998</v>
      </c>
      <c r="J5099" s="154"/>
    </row>
    <row r="5100" spans="1:10">
      <c r="A5100" s="164">
        <v>32679</v>
      </c>
      <c r="B5100" s="154">
        <v>1.79203</v>
      </c>
      <c r="C5100" s="154">
        <v>2.6524999999999999</v>
      </c>
      <c r="D5100" s="154">
        <v>1.7015</v>
      </c>
      <c r="E5100" s="154">
        <v>1.42</v>
      </c>
      <c r="F5100" s="154" t="s">
        <v>472</v>
      </c>
      <c r="G5100" s="154">
        <v>1.1865000000000001</v>
      </c>
      <c r="H5100" s="154" t="s">
        <v>472</v>
      </c>
      <c r="I5100" s="154">
        <v>2.1199500000000002</v>
      </c>
      <c r="J5100" s="154"/>
    </row>
    <row r="5101" spans="1:10">
      <c r="A5101" s="164">
        <v>32680</v>
      </c>
      <c r="B5101" s="154">
        <v>1.7959000000000001</v>
      </c>
      <c r="C5101" s="154">
        <v>2.6480000000000001</v>
      </c>
      <c r="D5101" s="154">
        <v>1.728</v>
      </c>
      <c r="E5101" s="154">
        <v>1.4415</v>
      </c>
      <c r="F5101" s="154" t="s">
        <v>472</v>
      </c>
      <c r="G5101" s="154">
        <v>1.1892</v>
      </c>
      <c r="H5101" s="154" t="s">
        <v>472</v>
      </c>
      <c r="I5101" s="154">
        <v>2.13151</v>
      </c>
      <c r="J5101" s="154"/>
    </row>
    <row r="5102" spans="1:10">
      <c r="A5102" s="164">
        <v>32681</v>
      </c>
      <c r="B5102" s="154">
        <v>1.78467</v>
      </c>
      <c r="C5102" s="154">
        <v>2.6259999999999999</v>
      </c>
      <c r="D5102" s="154">
        <v>1.6835</v>
      </c>
      <c r="E5102" s="154">
        <v>1.4115</v>
      </c>
      <c r="F5102" s="154" t="s">
        <v>472</v>
      </c>
      <c r="G5102" s="154">
        <v>1.1927000000000001</v>
      </c>
      <c r="H5102" s="154" t="s">
        <v>472</v>
      </c>
      <c r="I5102" s="154">
        <v>2.1095100000000002</v>
      </c>
      <c r="J5102" s="154"/>
    </row>
    <row r="5103" spans="1:10">
      <c r="A5103" s="164">
        <v>32682</v>
      </c>
      <c r="B5103" s="154">
        <v>1.7825600000000001</v>
      </c>
      <c r="C5103" s="154">
        <v>2.617</v>
      </c>
      <c r="D5103" s="154">
        <v>1.6875</v>
      </c>
      <c r="E5103" s="154">
        <v>1.4155</v>
      </c>
      <c r="F5103" s="154" t="s">
        <v>472</v>
      </c>
      <c r="G5103" s="154">
        <v>1.2020999999999999</v>
      </c>
      <c r="H5103" s="154" t="s">
        <v>472</v>
      </c>
      <c r="I5103" s="154">
        <v>2.1092499999999998</v>
      </c>
      <c r="J5103" s="154"/>
    </row>
    <row r="5104" spans="1:10">
      <c r="A5104" s="164">
        <v>32685</v>
      </c>
      <c r="B5104" s="154">
        <v>1.7799399999999999</v>
      </c>
      <c r="C5104" s="154">
        <v>2.6029999999999998</v>
      </c>
      <c r="D5104" s="154">
        <v>1.6741000000000001</v>
      </c>
      <c r="E5104" s="154">
        <v>1.4005000000000001</v>
      </c>
      <c r="F5104" s="154" t="s">
        <v>472</v>
      </c>
      <c r="G5104" s="154">
        <v>1.1953</v>
      </c>
      <c r="H5104" s="154" t="s">
        <v>472</v>
      </c>
      <c r="I5104" s="154">
        <v>2.1032299999999999</v>
      </c>
      <c r="J5104" s="154"/>
    </row>
    <row r="5105" spans="1:10">
      <c r="A5105" s="164">
        <v>32686</v>
      </c>
      <c r="B5105" s="154">
        <v>1.78098</v>
      </c>
      <c r="C5105" s="154">
        <v>2.6080000000000001</v>
      </c>
      <c r="D5105" s="154">
        <v>1.6855</v>
      </c>
      <c r="E5105" s="154">
        <v>1.4104999999999999</v>
      </c>
      <c r="F5105" s="154" t="s">
        <v>472</v>
      </c>
      <c r="G5105" s="154">
        <v>1.1914</v>
      </c>
      <c r="H5105" s="154" t="s">
        <v>472</v>
      </c>
      <c r="I5105" s="154">
        <v>2.1043599999999998</v>
      </c>
      <c r="J5105" s="154"/>
    </row>
    <row r="5106" spans="1:10">
      <c r="A5106" s="164">
        <v>32687</v>
      </c>
      <c r="B5106" s="154">
        <v>1.78298</v>
      </c>
      <c r="C5106" s="154">
        <v>2.6360000000000001</v>
      </c>
      <c r="D5106" s="154">
        <v>1.6915</v>
      </c>
      <c r="E5106" s="154">
        <v>1.415</v>
      </c>
      <c r="F5106" s="154" t="s">
        <v>472</v>
      </c>
      <c r="G5106" s="154">
        <v>1.1819999999999999</v>
      </c>
      <c r="H5106" s="154" t="s">
        <v>472</v>
      </c>
      <c r="I5106" s="154">
        <v>2.1097000000000001</v>
      </c>
      <c r="J5106" s="154"/>
    </row>
    <row r="5107" spans="1:10">
      <c r="A5107" s="164">
        <v>32688</v>
      </c>
      <c r="B5107" s="154">
        <v>1.7766299999999999</v>
      </c>
      <c r="C5107" s="154">
        <v>2.6265000000000001</v>
      </c>
      <c r="D5107" s="154">
        <v>1.6817</v>
      </c>
      <c r="E5107" s="154">
        <v>1.405</v>
      </c>
      <c r="F5107" s="154" t="s">
        <v>472</v>
      </c>
      <c r="G5107" s="154">
        <v>1.1791</v>
      </c>
      <c r="H5107" s="154" t="s">
        <v>472</v>
      </c>
      <c r="I5107" s="154">
        <v>2.1027800000000001</v>
      </c>
      <c r="J5107" s="154"/>
    </row>
    <row r="5108" spans="1:10">
      <c r="A5108" s="164">
        <v>32689</v>
      </c>
      <c r="B5108" s="154">
        <v>1.77118</v>
      </c>
      <c r="C5108" s="154">
        <v>2.5939999999999999</v>
      </c>
      <c r="D5108" s="154">
        <v>1.6733</v>
      </c>
      <c r="E5108" s="154">
        <v>1.3985000000000001</v>
      </c>
      <c r="F5108" s="154" t="s">
        <v>472</v>
      </c>
      <c r="G5108" s="154">
        <v>1.1616</v>
      </c>
      <c r="H5108" s="154" t="s">
        <v>472</v>
      </c>
      <c r="I5108" s="154">
        <v>2.08521</v>
      </c>
      <c r="J5108" s="154"/>
    </row>
    <row r="5109" spans="1:10">
      <c r="A5109" s="164">
        <v>32692</v>
      </c>
      <c r="B5109" s="154">
        <v>1.7734999999999999</v>
      </c>
      <c r="C5109" s="154">
        <v>2.5945</v>
      </c>
      <c r="D5109" s="154">
        <v>1.6535</v>
      </c>
      <c r="E5109" s="154">
        <v>1.3820000000000001</v>
      </c>
      <c r="F5109" s="154" t="s">
        <v>472</v>
      </c>
      <c r="G5109" s="154">
        <v>1.1629</v>
      </c>
      <c r="H5109" s="154" t="s">
        <v>472</v>
      </c>
      <c r="I5109" s="154">
        <v>2.0799500000000002</v>
      </c>
      <c r="J5109" s="154"/>
    </row>
    <row r="5110" spans="1:10">
      <c r="A5110" s="164">
        <v>32693</v>
      </c>
      <c r="B5110" s="154">
        <v>1.7768699999999999</v>
      </c>
      <c r="C5110" s="154">
        <v>2.617</v>
      </c>
      <c r="D5110" s="154">
        <v>1.6469</v>
      </c>
      <c r="E5110" s="154">
        <v>1.3815</v>
      </c>
      <c r="F5110" s="154" t="s">
        <v>472</v>
      </c>
      <c r="G5110" s="154">
        <v>1.1666000000000001</v>
      </c>
      <c r="H5110" s="154" t="s">
        <v>472</v>
      </c>
      <c r="I5110" s="154">
        <v>2.0772400000000002</v>
      </c>
      <c r="J5110" s="154"/>
    </row>
    <row r="5111" spans="1:10">
      <c r="A5111" s="164">
        <v>32694</v>
      </c>
      <c r="B5111" s="154">
        <v>1.7763200000000001</v>
      </c>
      <c r="C5111" s="154">
        <v>2.6204999999999998</v>
      </c>
      <c r="D5111" s="154">
        <v>1.6385000000000001</v>
      </c>
      <c r="E5111" s="154">
        <v>1.3745000000000001</v>
      </c>
      <c r="F5111" s="154" t="s">
        <v>472</v>
      </c>
      <c r="G5111" s="154">
        <v>1.1698999999999999</v>
      </c>
      <c r="H5111" s="154" t="s">
        <v>472</v>
      </c>
      <c r="I5111" s="154" t="s">
        <v>472</v>
      </c>
      <c r="J5111" s="154"/>
    </row>
    <row r="5112" spans="1:10">
      <c r="A5112" s="164">
        <v>32695</v>
      </c>
      <c r="B5112" s="154">
        <v>1.77823</v>
      </c>
      <c r="C5112" s="154">
        <v>2.6225000000000001</v>
      </c>
      <c r="D5112" s="154">
        <v>1.619</v>
      </c>
      <c r="E5112" s="154">
        <v>1.359</v>
      </c>
      <c r="F5112" s="154" t="s">
        <v>472</v>
      </c>
      <c r="G5112" s="154">
        <v>1.165</v>
      </c>
      <c r="H5112" s="154" t="s">
        <v>472</v>
      </c>
      <c r="I5112" s="154">
        <v>2.0663399999999998</v>
      </c>
      <c r="J5112" s="154"/>
    </row>
    <row r="5113" spans="1:10">
      <c r="A5113" s="164">
        <v>32696</v>
      </c>
      <c r="B5113" s="154">
        <v>1.7813600000000001</v>
      </c>
      <c r="C5113" s="154">
        <v>2.6305000000000001</v>
      </c>
      <c r="D5113" s="154">
        <v>1.6219999999999999</v>
      </c>
      <c r="E5113" s="154">
        <v>1.361</v>
      </c>
      <c r="F5113" s="154" t="s">
        <v>472</v>
      </c>
      <c r="G5113" s="154">
        <v>1.1607000000000001</v>
      </c>
      <c r="H5113" s="154" t="s">
        <v>472</v>
      </c>
      <c r="I5113" s="154">
        <v>2.0695100000000002</v>
      </c>
      <c r="J5113" s="154"/>
    </row>
    <row r="5114" spans="1:10">
      <c r="A5114" s="164">
        <v>32699</v>
      </c>
      <c r="B5114" s="154">
        <v>1.7812999999999999</v>
      </c>
      <c r="C5114" s="154">
        <v>2.6165000000000003</v>
      </c>
      <c r="D5114" s="154">
        <v>1.6125</v>
      </c>
      <c r="E5114" s="154">
        <v>1.3545</v>
      </c>
      <c r="F5114" s="154" t="s">
        <v>472</v>
      </c>
      <c r="G5114" s="154">
        <v>1.1575</v>
      </c>
      <c r="H5114" s="154" t="s">
        <v>472</v>
      </c>
      <c r="I5114" s="154">
        <v>2.0635599999999998</v>
      </c>
      <c r="J5114" s="154"/>
    </row>
    <row r="5115" spans="1:10">
      <c r="A5115" s="164">
        <v>32700</v>
      </c>
      <c r="B5115" s="154">
        <v>1.7837800000000001</v>
      </c>
      <c r="C5115" s="154">
        <v>2.6295000000000002</v>
      </c>
      <c r="D5115" s="154">
        <v>1.6177000000000001</v>
      </c>
      <c r="E5115" s="154">
        <v>1.3580000000000001</v>
      </c>
      <c r="F5115" s="154" t="s">
        <v>472</v>
      </c>
      <c r="G5115" s="154">
        <v>1.1583000000000001</v>
      </c>
      <c r="H5115" s="154" t="s">
        <v>472</v>
      </c>
      <c r="I5115" s="154">
        <v>2.0647500000000001</v>
      </c>
      <c r="J5115" s="154"/>
    </row>
    <row r="5116" spans="1:10">
      <c r="A5116" s="164">
        <v>32701</v>
      </c>
      <c r="B5116" s="154">
        <v>1.78332</v>
      </c>
      <c r="C5116" s="154">
        <v>2.6295000000000002</v>
      </c>
      <c r="D5116" s="154">
        <v>1.619</v>
      </c>
      <c r="E5116" s="154">
        <v>1.3594999999999999</v>
      </c>
      <c r="F5116" s="154" t="s">
        <v>472</v>
      </c>
      <c r="G5116" s="154">
        <v>1.1538999999999999</v>
      </c>
      <c r="H5116" s="154" t="s">
        <v>472</v>
      </c>
      <c r="I5116" s="154">
        <v>2.0657899999999998</v>
      </c>
      <c r="J5116" s="154"/>
    </row>
    <row r="5117" spans="1:10">
      <c r="A5117" s="164">
        <v>32702</v>
      </c>
      <c r="B5117" s="154">
        <v>1.7814100000000002</v>
      </c>
      <c r="C5117" s="154">
        <v>2.6230000000000002</v>
      </c>
      <c r="D5117" s="154">
        <v>1.6133</v>
      </c>
      <c r="E5117" s="154">
        <v>1.3554999999999999</v>
      </c>
      <c r="F5117" s="154" t="s">
        <v>472</v>
      </c>
      <c r="G5117" s="154">
        <v>1.1577</v>
      </c>
      <c r="H5117" s="154" t="s">
        <v>472</v>
      </c>
      <c r="I5117" s="154">
        <v>2.0637599999999998</v>
      </c>
      <c r="J5117" s="154"/>
    </row>
    <row r="5118" spans="1:10">
      <c r="A5118" s="164">
        <v>32703</v>
      </c>
      <c r="B5118" s="154">
        <v>1.7876799999999999</v>
      </c>
      <c r="C5118" s="154">
        <v>2.6455000000000002</v>
      </c>
      <c r="D5118" s="154">
        <v>1.6331</v>
      </c>
      <c r="E5118" s="154">
        <v>1.3694999999999999</v>
      </c>
      <c r="F5118" s="154" t="s">
        <v>472</v>
      </c>
      <c r="G5118" s="154">
        <v>1.1703000000000001</v>
      </c>
      <c r="H5118" s="154" t="s">
        <v>472</v>
      </c>
      <c r="I5118" s="154">
        <v>2.0795300000000001</v>
      </c>
      <c r="J5118" s="154"/>
    </row>
    <row r="5119" spans="1:10">
      <c r="A5119" s="164">
        <v>32706</v>
      </c>
      <c r="B5119" s="154">
        <v>1.7898100000000001</v>
      </c>
      <c r="C5119" s="154">
        <v>2.6524999999999999</v>
      </c>
      <c r="D5119" s="154">
        <v>1.6535</v>
      </c>
      <c r="E5119" s="154">
        <v>1.3865000000000001</v>
      </c>
      <c r="F5119" s="154" t="s">
        <v>472</v>
      </c>
      <c r="G5119" s="154">
        <v>1.1652</v>
      </c>
      <c r="H5119" s="154" t="s">
        <v>472</v>
      </c>
      <c r="I5119" s="154">
        <v>2.0893100000000002</v>
      </c>
      <c r="J5119" s="154"/>
    </row>
    <row r="5120" spans="1:10">
      <c r="A5120" s="164">
        <v>32707</v>
      </c>
      <c r="B5120" s="154">
        <v>1.7898100000000001</v>
      </c>
      <c r="C5120" s="154">
        <v>2.6644999999999999</v>
      </c>
      <c r="D5120" s="154">
        <v>1.6604999999999999</v>
      </c>
      <c r="E5120" s="154">
        <v>1.3940000000000001</v>
      </c>
      <c r="F5120" s="154" t="s">
        <v>472</v>
      </c>
      <c r="G5120" s="154">
        <v>1.1655</v>
      </c>
      <c r="H5120" s="154" t="s">
        <v>472</v>
      </c>
      <c r="I5120" s="154">
        <v>2.0958600000000001</v>
      </c>
      <c r="J5120" s="154"/>
    </row>
    <row r="5121" spans="1:10">
      <c r="A5121" s="164">
        <v>32708</v>
      </c>
      <c r="B5121" s="154">
        <v>1.7935300000000001</v>
      </c>
      <c r="C5121" s="154">
        <v>2.6625000000000001</v>
      </c>
      <c r="D5121" s="154">
        <v>1.6413</v>
      </c>
      <c r="E5121" s="154">
        <v>1.3794999999999999</v>
      </c>
      <c r="F5121" s="154" t="s">
        <v>472</v>
      </c>
      <c r="G5121" s="154">
        <v>1.1594</v>
      </c>
      <c r="H5121" s="154" t="s">
        <v>472</v>
      </c>
      <c r="I5121" s="154">
        <v>2.0860799999999999</v>
      </c>
      <c r="J5121" s="154"/>
    </row>
    <row r="5122" spans="1:10">
      <c r="A5122" s="164">
        <v>32709</v>
      </c>
      <c r="B5122" s="154">
        <v>1.78945</v>
      </c>
      <c r="C5122" s="154">
        <v>2.6625000000000001</v>
      </c>
      <c r="D5122" s="154">
        <v>1.6539999999999999</v>
      </c>
      <c r="E5122" s="154">
        <v>1.3935</v>
      </c>
      <c r="F5122" s="154" t="s">
        <v>472</v>
      </c>
      <c r="G5122" s="154">
        <v>1.1627000000000001</v>
      </c>
      <c r="H5122" s="154" t="s">
        <v>472</v>
      </c>
      <c r="I5122" s="154">
        <v>2.0864400000000001</v>
      </c>
      <c r="J5122" s="154"/>
    </row>
    <row r="5123" spans="1:10">
      <c r="A5123" s="164">
        <v>32710</v>
      </c>
      <c r="B5123" s="154">
        <v>1.79044</v>
      </c>
      <c r="C5123" s="154">
        <v>2.6630000000000003</v>
      </c>
      <c r="D5123" s="154">
        <v>1.6356000000000002</v>
      </c>
      <c r="E5123" s="154">
        <v>1.3774999999999999</v>
      </c>
      <c r="F5123" s="154" t="s">
        <v>472</v>
      </c>
      <c r="G5123" s="154">
        <v>1.1546000000000001</v>
      </c>
      <c r="H5123" s="154" t="s">
        <v>472</v>
      </c>
      <c r="I5123" s="154">
        <v>2.07667</v>
      </c>
      <c r="J5123" s="154"/>
    </row>
    <row r="5124" spans="1:10">
      <c r="A5124" s="164">
        <v>32713</v>
      </c>
      <c r="B5124" s="154">
        <v>1.78939</v>
      </c>
      <c r="C5124" s="154">
        <v>2.6630000000000003</v>
      </c>
      <c r="D5124" s="154">
        <v>1.6435</v>
      </c>
      <c r="E5124" s="154">
        <v>1.3825000000000001</v>
      </c>
      <c r="F5124" s="154" t="s">
        <v>472</v>
      </c>
      <c r="G5124" s="154">
        <v>1.1553</v>
      </c>
      <c r="H5124" s="154" t="s">
        <v>472</v>
      </c>
      <c r="I5124" s="154">
        <v>2.0800399999999999</v>
      </c>
      <c r="J5124" s="154"/>
    </row>
    <row r="5125" spans="1:10">
      <c r="A5125" s="164">
        <v>32714</v>
      </c>
      <c r="B5125" s="154">
        <v>1.78599</v>
      </c>
      <c r="C5125" s="154">
        <v>2.6470000000000002</v>
      </c>
      <c r="D5125" s="154">
        <v>1.629</v>
      </c>
      <c r="E5125" s="154">
        <v>1.371</v>
      </c>
      <c r="F5125" s="154" t="s">
        <v>472</v>
      </c>
      <c r="G5125" s="154">
        <v>1.1435</v>
      </c>
      <c r="H5125" s="154" t="s">
        <v>472</v>
      </c>
      <c r="I5125" s="154">
        <v>2.0691199999999998</v>
      </c>
      <c r="J5125" s="154"/>
    </row>
    <row r="5126" spans="1:10">
      <c r="A5126" s="164">
        <v>32715</v>
      </c>
      <c r="B5126" s="154">
        <v>1.78234</v>
      </c>
      <c r="C5126" s="154">
        <v>2.6465000000000001</v>
      </c>
      <c r="D5126" s="154">
        <v>1.6179999999999999</v>
      </c>
      <c r="E5126" s="154">
        <v>1.3625</v>
      </c>
      <c r="F5126" s="154" t="s">
        <v>472</v>
      </c>
      <c r="G5126" s="154">
        <v>1.1493</v>
      </c>
      <c r="H5126" s="154" t="s">
        <v>472</v>
      </c>
      <c r="I5126" s="154">
        <v>2.0627800000000001</v>
      </c>
      <c r="J5126" s="154"/>
    </row>
    <row r="5127" spans="1:10">
      <c r="A5127" s="164">
        <v>32716</v>
      </c>
      <c r="B5127" s="154">
        <v>1.78593</v>
      </c>
      <c r="C5127" s="154">
        <v>2.6684999999999999</v>
      </c>
      <c r="D5127" s="154">
        <v>1.6080999999999999</v>
      </c>
      <c r="E5127" s="154">
        <v>1.357</v>
      </c>
      <c r="F5127" s="154" t="s">
        <v>472</v>
      </c>
      <c r="G5127" s="154">
        <v>1.1556</v>
      </c>
      <c r="H5127" s="154" t="s">
        <v>472</v>
      </c>
      <c r="I5127" s="154">
        <v>2.0657100000000002</v>
      </c>
      <c r="J5127" s="154"/>
    </row>
    <row r="5128" spans="1:10">
      <c r="A5128" s="164">
        <v>32717</v>
      </c>
      <c r="B5128" s="154">
        <v>1.7862</v>
      </c>
      <c r="C5128" s="154">
        <v>2.6724999999999999</v>
      </c>
      <c r="D5128" s="154">
        <v>1.6135000000000002</v>
      </c>
      <c r="E5128" s="154">
        <v>1.3625</v>
      </c>
      <c r="F5128" s="154" t="s">
        <v>472</v>
      </c>
      <c r="G5128" s="154">
        <v>1.1581999999999999</v>
      </c>
      <c r="H5128" s="154" t="s">
        <v>472</v>
      </c>
      <c r="I5128" s="154">
        <v>2.06765</v>
      </c>
      <c r="J5128" s="154"/>
    </row>
    <row r="5129" spans="1:10">
      <c r="A5129" s="164">
        <v>32720</v>
      </c>
      <c r="B5129" s="154">
        <v>1.78816</v>
      </c>
      <c r="C5129" s="154">
        <v>2.6715</v>
      </c>
      <c r="D5129" s="154">
        <v>1.6114999999999999</v>
      </c>
      <c r="E5129" s="154">
        <v>1.3620000000000001</v>
      </c>
      <c r="F5129" s="154" t="s">
        <v>472</v>
      </c>
      <c r="G5129" s="154">
        <v>1.1686000000000001</v>
      </c>
      <c r="H5129" s="154" t="s">
        <v>472</v>
      </c>
      <c r="I5129" s="154">
        <v>2.0709300000000002</v>
      </c>
      <c r="J5129" s="154"/>
    </row>
    <row r="5130" spans="1:10">
      <c r="A5130" s="164">
        <v>32721</v>
      </c>
      <c r="B5130" s="154" t="s">
        <v>472</v>
      </c>
      <c r="C5130" s="154" t="s">
        <v>472</v>
      </c>
      <c r="D5130" s="154" t="s">
        <v>472</v>
      </c>
      <c r="E5130" s="154" t="s">
        <v>472</v>
      </c>
      <c r="F5130" s="154" t="s">
        <v>472</v>
      </c>
      <c r="G5130" s="154" t="s">
        <v>472</v>
      </c>
      <c r="H5130" s="154" t="s">
        <v>472</v>
      </c>
      <c r="I5130" s="154" t="s">
        <v>472</v>
      </c>
      <c r="J5130" s="154"/>
    </row>
    <row r="5131" spans="1:10">
      <c r="A5131" s="164">
        <v>32722</v>
      </c>
      <c r="B5131" s="154">
        <v>1.7854100000000002</v>
      </c>
      <c r="C5131" s="154">
        <v>2.6459999999999999</v>
      </c>
      <c r="D5131" s="154">
        <v>1.5905</v>
      </c>
      <c r="E5131" s="154">
        <v>1.3540000000000001</v>
      </c>
      <c r="F5131" s="154" t="s">
        <v>472</v>
      </c>
      <c r="G5131" s="154">
        <v>1.1669</v>
      </c>
      <c r="H5131" s="154" t="s">
        <v>472</v>
      </c>
      <c r="I5131" s="154">
        <v>2.0605199999999999</v>
      </c>
      <c r="J5131" s="154"/>
    </row>
    <row r="5132" spans="1:10">
      <c r="A5132" s="164">
        <v>32723</v>
      </c>
      <c r="B5132" s="154">
        <v>1.78169</v>
      </c>
      <c r="C5132" s="154">
        <v>2.6379999999999999</v>
      </c>
      <c r="D5132" s="154">
        <v>1.595</v>
      </c>
      <c r="E5132" s="154">
        <v>1.3559999999999999</v>
      </c>
      <c r="F5132" s="154" t="s">
        <v>472</v>
      </c>
      <c r="G5132" s="154">
        <v>1.1672</v>
      </c>
      <c r="H5132" s="154" t="s">
        <v>472</v>
      </c>
      <c r="I5132" s="154">
        <v>2.05925</v>
      </c>
      <c r="J5132" s="154"/>
    </row>
    <row r="5133" spans="1:10">
      <c r="A5133" s="164">
        <v>32724</v>
      </c>
      <c r="B5133" s="154">
        <v>1.7858100000000001</v>
      </c>
      <c r="C5133" s="154">
        <v>2.637</v>
      </c>
      <c r="D5133" s="154">
        <v>1.6135000000000002</v>
      </c>
      <c r="E5133" s="154">
        <v>1.373</v>
      </c>
      <c r="F5133" s="154" t="s">
        <v>472</v>
      </c>
      <c r="G5133" s="154">
        <v>1.169</v>
      </c>
      <c r="H5133" s="154" t="s">
        <v>472</v>
      </c>
      <c r="I5133" s="154">
        <v>2.0694699999999999</v>
      </c>
      <c r="J5133" s="154"/>
    </row>
    <row r="5134" spans="1:10">
      <c r="A5134" s="164">
        <v>32727</v>
      </c>
      <c r="B5134" s="154">
        <v>1.78766</v>
      </c>
      <c r="C5134" s="154">
        <v>2.6390000000000002</v>
      </c>
      <c r="D5134" s="154">
        <v>1.6495</v>
      </c>
      <c r="E5134" s="154">
        <v>1.4015</v>
      </c>
      <c r="F5134" s="154" t="s">
        <v>472</v>
      </c>
      <c r="G5134" s="154">
        <v>1.1773</v>
      </c>
      <c r="H5134" s="154" t="s">
        <v>472</v>
      </c>
      <c r="I5134" s="154">
        <v>2.0895700000000001</v>
      </c>
      <c r="J5134" s="154"/>
    </row>
    <row r="5135" spans="1:10">
      <c r="A5135" s="164">
        <v>32728</v>
      </c>
      <c r="B5135" s="154">
        <v>1.7847599999999999</v>
      </c>
      <c r="C5135" s="154">
        <v>2.6475</v>
      </c>
      <c r="D5135" s="154">
        <v>1.6379999999999999</v>
      </c>
      <c r="E5135" s="154">
        <v>1.3965000000000001</v>
      </c>
      <c r="F5135" s="154" t="s">
        <v>472</v>
      </c>
      <c r="G5135" s="154">
        <v>1.1754</v>
      </c>
      <c r="H5135" s="154" t="s">
        <v>472</v>
      </c>
      <c r="I5135" s="154">
        <v>2.07735</v>
      </c>
      <c r="J5135" s="154"/>
    </row>
    <row r="5136" spans="1:10">
      <c r="A5136" s="164">
        <v>32729</v>
      </c>
      <c r="B5136" s="154">
        <v>1.7844899999999999</v>
      </c>
      <c r="C5136" s="154">
        <v>2.6470000000000002</v>
      </c>
      <c r="D5136" s="154">
        <v>1.633</v>
      </c>
      <c r="E5136" s="154">
        <v>1.3955</v>
      </c>
      <c r="F5136" s="154" t="s">
        <v>472</v>
      </c>
      <c r="G5136" s="154">
        <v>1.1735</v>
      </c>
      <c r="H5136" s="154" t="s">
        <v>472</v>
      </c>
      <c r="I5136" s="154">
        <v>2.08033</v>
      </c>
      <c r="J5136" s="154"/>
    </row>
    <row r="5137" spans="1:10">
      <c r="A5137" s="164">
        <v>32730</v>
      </c>
      <c r="B5137" s="154">
        <v>1.78948</v>
      </c>
      <c r="C5137" s="154">
        <v>2.6524999999999999</v>
      </c>
      <c r="D5137" s="154">
        <v>1.6294999999999999</v>
      </c>
      <c r="E5137" s="154">
        <v>1.3895</v>
      </c>
      <c r="F5137" s="154" t="s">
        <v>472</v>
      </c>
      <c r="G5137" s="154">
        <v>1.171</v>
      </c>
      <c r="H5137" s="154" t="s">
        <v>472</v>
      </c>
      <c r="I5137" s="154">
        <v>2.0771099999999998</v>
      </c>
      <c r="J5137" s="154"/>
    </row>
    <row r="5138" spans="1:10">
      <c r="A5138" s="164">
        <v>32731</v>
      </c>
      <c r="B5138" s="154">
        <v>1.7904800000000001</v>
      </c>
      <c r="C5138" s="154">
        <v>2.6560000000000001</v>
      </c>
      <c r="D5138" s="154">
        <v>1.6564999999999999</v>
      </c>
      <c r="E5138" s="154">
        <v>1.411</v>
      </c>
      <c r="F5138" s="154" t="s">
        <v>472</v>
      </c>
      <c r="G5138" s="154">
        <v>1.1756</v>
      </c>
      <c r="H5138" s="154" t="s">
        <v>472</v>
      </c>
      <c r="I5138" s="154">
        <v>2.0952199999999999</v>
      </c>
      <c r="J5138" s="154"/>
    </row>
    <row r="5139" spans="1:10">
      <c r="A5139" s="164">
        <v>32734</v>
      </c>
      <c r="B5139" s="154">
        <v>1.7936999999999999</v>
      </c>
      <c r="C5139" s="154">
        <v>2.6564999999999999</v>
      </c>
      <c r="D5139" s="154">
        <v>1.6757</v>
      </c>
      <c r="E5139" s="154">
        <v>1.4259999999999999</v>
      </c>
      <c r="F5139" s="154" t="s">
        <v>472</v>
      </c>
      <c r="G5139" s="154">
        <v>1.1811</v>
      </c>
      <c r="H5139" s="154" t="s">
        <v>472</v>
      </c>
      <c r="I5139" s="154">
        <v>2.10528</v>
      </c>
      <c r="J5139" s="154"/>
    </row>
    <row r="5140" spans="1:10">
      <c r="A5140" s="164">
        <v>32735</v>
      </c>
      <c r="B5140" s="154">
        <v>1.7892000000000001</v>
      </c>
      <c r="C5140" s="154">
        <v>2.6480000000000001</v>
      </c>
      <c r="D5140" s="154">
        <v>1.673</v>
      </c>
      <c r="E5140" s="154">
        <v>1.419</v>
      </c>
      <c r="F5140" s="154" t="s">
        <v>472</v>
      </c>
      <c r="G5140" s="154">
        <v>1.1785000000000001</v>
      </c>
      <c r="H5140" s="154" t="s">
        <v>472</v>
      </c>
      <c r="I5140" s="154">
        <v>2.1036799999999998</v>
      </c>
      <c r="J5140" s="154"/>
    </row>
    <row r="5141" spans="1:10">
      <c r="A5141" s="164">
        <v>32736</v>
      </c>
      <c r="B5141" s="154">
        <v>1.7869899999999999</v>
      </c>
      <c r="C5141" s="154">
        <v>2.6345000000000001</v>
      </c>
      <c r="D5141" s="154">
        <v>1.6724999999999999</v>
      </c>
      <c r="E5141" s="154">
        <v>1.4175</v>
      </c>
      <c r="F5141" s="154" t="s">
        <v>472</v>
      </c>
      <c r="G5141" s="154">
        <v>1.1774</v>
      </c>
      <c r="H5141" s="154" t="s">
        <v>472</v>
      </c>
      <c r="I5141" s="154">
        <v>2.09944</v>
      </c>
      <c r="J5141" s="154"/>
    </row>
    <row r="5142" spans="1:10">
      <c r="A5142" s="164">
        <v>32737</v>
      </c>
      <c r="B5142" s="154">
        <v>1.78749</v>
      </c>
      <c r="C5142" s="154">
        <v>2.6425000000000001</v>
      </c>
      <c r="D5142" s="154">
        <v>1.6800000000000002</v>
      </c>
      <c r="E5142" s="154">
        <v>1.427</v>
      </c>
      <c r="F5142" s="154" t="s">
        <v>472</v>
      </c>
      <c r="G5142" s="154">
        <v>1.1768000000000001</v>
      </c>
      <c r="H5142" s="154" t="s">
        <v>472</v>
      </c>
      <c r="I5142" s="154">
        <v>2.1035300000000001</v>
      </c>
      <c r="J5142" s="154"/>
    </row>
    <row r="5143" spans="1:10">
      <c r="A5143" s="164">
        <v>32738</v>
      </c>
      <c r="B5143" s="154">
        <v>1.7885900000000001</v>
      </c>
      <c r="C5143" s="154">
        <v>2.6435</v>
      </c>
      <c r="D5143" s="154">
        <v>1.6909999999999998</v>
      </c>
      <c r="E5143" s="154">
        <v>1.431</v>
      </c>
      <c r="F5143" s="154" t="s">
        <v>472</v>
      </c>
      <c r="G5143" s="154">
        <v>1.1807000000000001</v>
      </c>
      <c r="H5143" s="154" t="s">
        <v>472</v>
      </c>
      <c r="I5143" s="154">
        <v>2.1080199999999998</v>
      </c>
      <c r="J5143" s="154"/>
    </row>
    <row r="5144" spans="1:10">
      <c r="A5144" s="164">
        <v>32741</v>
      </c>
      <c r="B5144" s="154">
        <v>1.79077</v>
      </c>
      <c r="C5144" s="154">
        <v>2.6545000000000001</v>
      </c>
      <c r="D5144" s="154">
        <v>1.6915</v>
      </c>
      <c r="E5144" s="154">
        <v>1.4359999999999999</v>
      </c>
      <c r="F5144" s="154" t="s">
        <v>472</v>
      </c>
      <c r="G5144" s="154">
        <v>1.1808000000000001</v>
      </c>
      <c r="H5144" s="154" t="s">
        <v>472</v>
      </c>
      <c r="I5144" s="154">
        <v>2.1124000000000001</v>
      </c>
      <c r="J5144" s="154"/>
    </row>
    <row r="5145" spans="1:10">
      <c r="A5145" s="164">
        <v>32742</v>
      </c>
      <c r="B5145" s="154">
        <v>1.7909600000000001</v>
      </c>
      <c r="C5145" s="154">
        <v>2.66</v>
      </c>
      <c r="D5145" s="154">
        <v>1.6867999999999999</v>
      </c>
      <c r="E5145" s="154">
        <v>1.4350000000000001</v>
      </c>
      <c r="F5145" s="154" t="s">
        <v>472</v>
      </c>
      <c r="G5145" s="154">
        <v>1.1791</v>
      </c>
      <c r="H5145" s="154" t="s">
        <v>472</v>
      </c>
      <c r="I5145" s="154">
        <v>2.1091700000000002</v>
      </c>
      <c r="J5145" s="154"/>
    </row>
    <row r="5146" spans="1:10">
      <c r="A5146" s="164">
        <v>32743</v>
      </c>
      <c r="B5146" s="154">
        <v>1.79006</v>
      </c>
      <c r="C5146" s="154">
        <v>2.661</v>
      </c>
      <c r="D5146" s="154">
        <v>1.677</v>
      </c>
      <c r="E5146" s="154">
        <v>1.427</v>
      </c>
      <c r="F5146" s="154" t="s">
        <v>472</v>
      </c>
      <c r="G5146" s="154">
        <v>1.1772</v>
      </c>
      <c r="H5146" s="154" t="s">
        <v>472</v>
      </c>
      <c r="I5146" s="154">
        <v>2.1015199999999998</v>
      </c>
      <c r="J5146" s="154"/>
    </row>
    <row r="5147" spans="1:10">
      <c r="A5147" s="164">
        <v>32744</v>
      </c>
      <c r="B5147" s="154">
        <v>1.7890600000000001</v>
      </c>
      <c r="C5147" s="154">
        <v>2.6440000000000001</v>
      </c>
      <c r="D5147" s="154">
        <v>1.6886999999999999</v>
      </c>
      <c r="E5147" s="154">
        <v>1.4350000000000001</v>
      </c>
      <c r="F5147" s="154" t="s">
        <v>472</v>
      </c>
      <c r="G5147" s="154">
        <v>1.1779999999999999</v>
      </c>
      <c r="H5147" s="154" t="s">
        <v>472</v>
      </c>
      <c r="I5147" s="154">
        <v>2.1101000000000001</v>
      </c>
      <c r="J5147" s="154"/>
    </row>
    <row r="5148" spans="1:10">
      <c r="A5148" s="164">
        <v>32745</v>
      </c>
      <c r="B5148" s="154">
        <v>1.79067</v>
      </c>
      <c r="C5148" s="154">
        <v>2.6494999999999997</v>
      </c>
      <c r="D5148" s="154">
        <v>1.6915</v>
      </c>
      <c r="E5148" s="154">
        <v>1.4390000000000001</v>
      </c>
      <c r="F5148" s="154" t="s">
        <v>472</v>
      </c>
      <c r="G5148" s="154">
        <v>1.1771</v>
      </c>
      <c r="H5148" s="154" t="s">
        <v>472</v>
      </c>
      <c r="I5148" s="154">
        <v>2.10914</v>
      </c>
      <c r="J5148" s="154"/>
    </row>
    <row r="5149" spans="1:10">
      <c r="A5149" s="164">
        <v>32748</v>
      </c>
      <c r="B5149" s="154">
        <v>1.7909600000000001</v>
      </c>
      <c r="C5149" s="154">
        <v>2.6475</v>
      </c>
      <c r="D5149" s="154">
        <v>1.6935</v>
      </c>
      <c r="E5149" s="154">
        <v>1.4395</v>
      </c>
      <c r="F5149" s="154" t="s">
        <v>472</v>
      </c>
      <c r="G5149" s="154">
        <v>1.1731</v>
      </c>
      <c r="H5149" s="154" t="s">
        <v>472</v>
      </c>
      <c r="I5149" s="154">
        <v>2.1119599999999998</v>
      </c>
      <c r="J5149" s="154"/>
    </row>
    <row r="5150" spans="1:10">
      <c r="A5150" s="164">
        <v>32749</v>
      </c>
      <c r="B5150" s="154">
        <v>1.7887900000000001</v>
      </c>
      <c r="C5150" s="154">
        <v>2.6459999999999999</v>
      </c>
      <c r="D5150" s="154">
        <v>1.6837</v>
      </c>
      <c r="E5150" s="154">
        <v>1.4370000000000001</v>
      </c>
      <c r="F5150" s="154" t="s">
        <v>472</v>
      </c>
      <c r="G5150" s="154">
        <v>1.1689000000000001</v>
      </c>
      <c r="H5150" s="154" t="s">
        <v>472</v>
      </c>
      <c r="I5150" s="154">
        <v>2.0995400000000002</v>
      </c>
      <c r="J5150" s="154"/>
    </row>
    <row r="5151" spans="1:10">
      <c r="A5151" s="164">
        <v>32750</v>
      </c>
      <c r="B5151" s="154">
        <v>1.78959</v>
      </c>
      <c r="C5151" s="154">
        <v>2.6465000000000001</v>
      </c>
      <c r="D5151" s="154">
        <v>1.6711</v>
      </c>
      <c r="E5151" s="154">
        <v>1.4235</v>
      </c>
      <c r="F5151" s="154" t="s">
        <v>472</v>
      </c>
      <c r="G5151" s="154">
        <v>1.1663000000000001</v>
      </c>
      <c r="H5151" s="154" t="s">
        <v>472</v>
      </c>
      <c r="I5151" s="154">
        <v>2.0962399999999999</v>
      </c>
      <c r="J5151" s="154"/>
    </row>
    <row r="5152" spans="1:10">
      <c r="A5152" s="164">
        <v>32751</v>
      </c>
      <c r="B5152" s="154">
        <v>1.7911999999999999</v>
      </c>
      <c r="C5152" s="154">
        <v>2.6560000000000001</v>
      </c>
      <c r="D5152" s="154">
        <v>1.6895</v>
      </c>
      <c r="E5152" s="154">
        <v>1.4350000000000001</v>
      </c>
      <c r="F5152" s="154" t="s">
        <v>472</v>
      </c>
      <c r="G5152" s="154">
        <v>1.1687000000000001</v>
      </c>
      <c r="H5152" s="154" t="s">
        <v>472</v>
      </c>
      <c r="I5152" s="154">
        <v>2.1066199999999999</v>
      </c>
      <c r="J5152" s="154"/>
    </row>
    <row r="5153" spans="1:10">
      <c r="A5153" s="164">
        <v>32752</v>
      </c>
      <c r="B5153" s="154">
        <v>1.7941</v>
      </c>
      <c r="C5153" s="154">
        <v>2.6589999999999998</v>
      </c>
      <c r="D5153" s="154">
        <v>1.7010000000000001</v>
      </c>
      <c r="E5153" s="154">
        <v>1.4430000000000001</v>
      </c>
      <c r="F5153" s="154" t="s">
        <v>472</v>
      </c>
      <c r="G5153" s="154">
        <v>1.1717</v>
      </c>
      <c r="H5153" s="154" t="s">
        <v>472</v>
      </c>
      <c r="I5153" s="154">
        <v>2.1141000000000001</v>
      </c>
      <c r="J5153" s="154"/>
    </row>
    <row r="5154" spans="1:10">
      <c r="A5154" s="164">
        <v>32755</v>
      </c>
      <c r="B5154" s="154">
        <v>1.79349</v>
      </c>
      <c r="C5154" s="154">
        <v>2.6550000000000002</v>
      </c>
      <c r="D5154" s="154">
        <v>1.7105000000000001</v>
      </c>
      <c r="E5154" s="154">
        <v>1.4470000000000001</v>
      </c>
      <c r="F5154" s="154" t="s">
        <v>472</v>
      </c>
      <c r="G5154" s="154">
        <v>1.1711</v>
      </c>
      <c r="H5154" s="154" t="s">
        <v>472</v>
      </c>
      <c r="I5154" s="154" t="s">
        <v>472</v>
      </c>
      <c r="J5154" s="154"/>
    </row>
    <row r="5155" spans="1:10">
      <c r="A5155" s="164">
        <v>32756</v>
      </c>
      <c r="B5155" s="154">
        <v>1.7922199999999999</v>
      </c>
      <c r="C5155" s="154">
        <v>2.649</v>
      </c>
      <c r="D5155" s="154">
        <v>1.7170000000000001</v>
      </c>
      <c r="E5155" s="154">
        <v>1.4510000000000001</v>
      </c>
      <c r="F5155" s="154" t="s">
        <v>472</v>
      </c>
      <c r="G5155" s="154">
        <v>1.167</v>
      </c>
      <c r="H5155" s="154" t="s">
        <v>472</v>
      </c>
      <c r="I5155" s="154">
        <v>2.1188799999999999</v>
      </c>
      <c r="J5155" s="154"/>
    </row>
    <row r="5156" spans="1:10">
      <c r="A5156" s="164">
        <v>32757</v>
      </c>
      <c r="B5156" s="154">
        <v>1.7907199999999999</v>
      </c>
      <c r="C5156" s="154">
        <v>2.6425000000000001</v>
      </c>
      <c r="D5156" s="154">
        <v>1.706</v>
      </c>
      <c r="E5156" s="154">
        <v>1.4464999999999999</v>
      </c>
      <c r="F5156" s="154" t="s">
        <v>472</v>
      </c>
      <c r="G5156" s="154">
        <v>1.1666000000000001</v>
      </c>
      <c r="H5156" s="154" t="s">
        <v>472</v>
      </c>
      <c r="I5156" s="154">
        <v>2.1119599999999998</v>
      </c>
      <c r="J5156" s="154"/>
    </row>
    <row r="5157" spans="1:10">
      <c r="A5157" s="164">
        <v>32758</v>
      </c>
      <c r="B5157" s="154">
        <v>1.7936800000000002</v>
      </c>
      <c r="C5157" s="154">
        <v>2.6459999999999999</v>
      </c>
      <c r="D5157" s="154">
        <v>1.7162999999999999</v>
      </c>
      <c r="E5157" s="154">
        <v>1.4515</v>
      </c>
      <c r="F5157" s="154" t="s">
        <v>472</v>
      </c>
      <c r="G5157" s="154">
        <v>1.1667000000000001</v>
      </c>
      <c r="H5157" s="154" t="s">
        <v>472</v>
      </c>
      <c r="I5157" s="154">
        <v>2.11958</v>
      </c>
      <c r="J5157" s="154"/>
    </row>
    <row r="5158" spans="1:10">
      <c r="A5158" s="164">
        <v>32759</v>
      </c>
      <c r="B5158" s="154">
        <v>1.7916099999999999</v>
      </c>
      <c r="C5158" s="154">
        <v>2.6440000000000001</v>
      </c>
      <c r="D5158" s="154">
        <v>1.7107000000000001</v>
      </c>
      <c r="E5158" s="154">
        <v>1.4415</v>
      </c>
      <c r="F5158" s="154" t="s">
        <v>472</v>
      </c>
      <c r="G5158" s="154">
        <v>1.1671</v>
      </c>
      <c r="H5158" s="154" t="s">
        <v>472</v>
      </c>
      <c r="I5158" s="154">
        <v>2.1162399999999999</v>
      </c>
      <c r="J5158" s="154"/>
    </row>
    <row r="5159" spans="1:10">
      <c r="A5159" s="164">
        <v>32762</v>
      </c>
      <c r="B5159" s="154">
        <v>1.79426</v>
      </c>
      <c r="C5159" s="154">
        <v>2.653</v>
      </c>
      <c r="D5159" s="154">
        <v>1.7233000000000001</v>
      </c>
      <c r="E5159" s="154">
        <v>1.4515</v>
      </c>
      <c r="F5159" s="154" t="s">
        <v>472</v>
      </c>
      <c r="G5159" s="154">
        <v>1.1667000000000001</v>
      </c>
      <c r="H5159" s="154" t="s">
        <v>472</v>
      </c>
      <c r="I5159" s="154">
        <v>2.1223999999999998</v>
      </c>
      <c r="J5159" s="154"/>
    </row>
    <row r="5160" spans="1:10">
      <c r="A5160" s="164">
        <v>32763</v>
      </c>
      <c r="B5160" s="154">
        <v>1.7923</v>
      </c>
      <c r="C5160" s="154">
        <v>2.6509999999999998</v>
      </c>
      <c r="D5160" s="154">
        <v>1.7105999999999999</v>
      </c>
      <c r="E5160" s="154">
        <v>1.44</v>
      </c>
      <c r="F5160" s="154" t="s">
        <v>472</v>
      </c>
      <c r="G5160" s="154">
        <v>1.1659999999999999</v>
      </c>
      <c r="H5160" s="154" t="s">
        <v>472</v>
      </c>
      <c r="I5160" s="154">
        <v>2.1160100000000002</v>
      </c>
      <c r="J5160" s="154"/>
    </row>
    <row r="5161" spans="1:10">
      <c r="A5161" s="164">
        <v>32764</v>
      </c>
      <c r="B5161" s="154">
        <v>1.7926899999999999</v>
      </c>
      <c r="C5161" s="154">
        <v>2.6505000000000001</v>
      </c>
      <c r="D5161" s="154">
        <v>1.7075</v>
      </c>
      <c r="E5161" s="154">
        <v>1.4405000000000001</v>
      </c>
      <c r="F5161" s="154" t="s">
        <v>472</v>
      </c>
      <c r="G5161" s="154">
        <v>1.1638999999999999</v>
      </c>
      <c r="H5161" s="154" t="s">
        <v>472</v>
      </c>
      <c r="I5161" s="154">
        <v>2.1139999999999999</v>
      </c>
      <c r="J5161" s="154"/>
    </row>
    <row r="5162" spans="1:10">
      <c r="A5162" s="164">
        <v>32765</v>
      </c>
      <c r="B5162" s="154">
        <v>1.78888</v>
      </c>
      <c r="C5162" s="154">
        <v>2.6470000000000002</v>
      </c>
      <c r="D5162" s="154">
        <v>1.6964999999999999</v>
      </c>
      <c r="E5162" s="154">
        <v>1.4330000000000001</v>
      </c>
      <c r="F5162" s="154" t="s">
        <v>472</v>
      </c>
      <c r="G5162" s="154">
        <v>1.1588000000000001</v>
      </c>
      <c r="H5162" s="154" t="s">
        <v>472</v>
      </c>
      <c r="I5162" s="154">
        <v>2.1053199999999999</v>
      </c>
      <c r="J5162" s="154"/>
    </row>
    <row r="5163" spans="1:10">
      <c r="A5163" s="164">
        <v>32766</v>
      </c>
      <c r="B5163" s="154">
        <v>1.79277</v>
      </c>
      <c r="C5163" s="154">
        <v>2.6524999999999999</v>
      </c>
      <c r="D5163" s="154">
        <v>1.7046000000000001</v>
      </c>
      <c r="E5163" s="154">
        <v>1.4384999999999999</v>
      </c>
      <c r="F5163" s="154" t="s">
        <v>472</v>
      </c>
      <c r="G5163" s="154">
        <v>1.1605000000000001</v>
      </c>
      <c r="H5163" s="154" t="s">
        <v>472</v>
      </c>
      <c r="I5163" s="154">
        <v>2.1117900000000001</v>
      </c>
      <c r="J5163" s="154"/>
    </row>
    <row r="5164" spans="1:10">
      <c r="A5164" s="164">
        <v>32769</v>
      </c>
      <c r="B5164" s="154">
        <v>1.79247</v>
      </c>
      <c r="C5164" s="154">
        <v>2.649</v>
      </c>
      <c r="D5164" s="154">
        <v>1.7004999999999999</v>
      </c>
      <c r="E5164" s="154">
        <v>1.4339999999999999</v>
      </c>
      <c r="F5164" s="154" t="s">
        <v>472</v>
      </c>
      <c r="G5164" s="154">
        <v>1.1593</v>
      </c>
      <c r="H5164" s="154" t="s">
        <v>472</v>
      </c>
      <c r="I5164" s="154">
        <v>2.1106500000000001</v>
      </c>
      <c r="J5164" s="154"/>
    </row>
    <row r="5165" spans="1:10">
      <c r="A5165" s="164">
        <v>32770</v>
      </c>
      <c r="B5165" s="154">
        <v>1.79433</v>
      </c>
      <c r="C5165" s="154">
        <v>2.6465000000000001</v>
      </c>
      <c r="D5165" s="154">
        <v>1.6870000000000001</v>
      </c>
      <c r="E5165" s="154">
        <v>1.4255</v>
      </c>
      <c r="F5165" s="154" t="s">
        <v>472</v>
      </c>
      <c r="G5165" s="154">
        <v>1.1577999999999999</v>
      </c>
      <c r="H5165" s="154" t="s">
        <v>472</v>
      </c>
      <c r="I5165" s="154">
        <v>2.10683</v>
      </c>
      <c r="J5165" s="154"/>
    </row>
    <row r="5166" spans="1:10">
      <c r="A5166" s="164">
        <v>32771</v>
      </c>
      <c r="B5166" s="154">
        <v>1.79267</v>
      </c>
      <c r="C5166" s="154">
        <v>2.6574999999999998</v>
      </c>
      <c r="D5166" s="154">
        <v>1.6924999999999999</v>
      </c>
      <c r="E5166" s="154">
        <v>1.4285000000000001</v>
      </c>
      <c r="F5166" s="154" t="s">
        <v>472</v>
      </c>
      <c r="G5166" s="154">
        <v>1.1578999999999999</v>
      </c>
      <c r="H5166" s="154" t="s">
        <v>472</v>
      </c>
      <c r="I5166" s="154">
        <v>2.1056599999999999</v>
      </c>
      <c r="J5166" s="154"/>
    </row>
    <row r="5167" spans="1:10">
      <c r="A5167" s="164">
        <v>32772</v>
      </c>
      <c r="B5167" s="154">
        <v>1.79566</v>
      </c>
      <c r="C5167" s="154">
        <v>2.6579999999999999</v>
      </c>
      <c r="D5167" s="154">
        <v>1.6815</v>
      </c>
      <c r="E5167" s="154">
        <v>1.421</v>
      </c>
      <c r="F5167" s="154" t="s">
        <v>472</v>
      </c>
      <c r="G5167" s="154">
        <v>1.1592</v>
      </c>
      <c r="H5167" s="154" t="s">
        <v>472</v>
      </c>
      <c r="I5167" s="154">
        <v>2.10318</v>
      </c>
      <c r="J5167" s="154"/>
    </row>
    <row r="5168" spans="1:10">
      <c r="A5168" s="164">
        <v>32773</v>
      </c>
      <c r="B5168" s="154">
        <v>1.7959700000000001</v>
      </c>
      <c r="C5168" s="154">
        <v>2.6579999999999999</v>
      </c>
      <c r="D5168" s="154">
        <v>1.6825000000000001</v>
      </c>
      <c r="E5168" s="154">
        <v>1.4235</v>
      </c>
      <c r="F5168" s="154" t="s">
        <v>472</v>
      </c>
      <c r="G5168" s="154">
        <v>1.1587000000000001</v>
      </c>
      <c r="H5168" s="154" t="s">
        <v>472</v>
      </c>
      <c r="I5168" s="154">
        <v>2.10331</v>
      </c>
      <c r="J5168" s="154"/>
    </row>
    <row r="5169" spans="1:10">
      <c r="A5169" s="164">
        <v>32776</v>
      </c>
      <c r="B5169" s="154">
        <v>1.7980100000000001</v>
      </c>
      <c r="C5169" s="154">
        <v>2.657</v>
      </c>
      <c r="D5169" s="154">
        <v>1.6505000000000001</v>
      </c>
      <c r="E5169" s="154">
        <v>1.4035</v>
      </c>
      <c r="F5169" s="154" t="s">
        <v>472</v>
      </c>
      <c r="G5169" s="154">
        <v>1.1557999999999999</v>
      </c>
      <c r="H5169" s="154" t="s">
        <v>472</v>
      </c>
      <c r="I5169" s="154">
        <v>2.0895700000000001</v>
      </c>
      <c r="J5169" s="154"/>
    </row>
    <row r="5170" spans="1:10">
      <c r="A5170" s="164">
        <v>32777</v>
      </c>
      <c r="B5170" s="154">
        <v>1.7974000000000001</v>
      </c>
      <c r="C5170" s="154">
        <v>2.6669999999999998</v>
      </c>
      <c r="D5170" s="154">
        <v>1.6524999999999999</v>
      </c>
      <c r="E5170" s="154">
        <v>1.4055</v>
      </c>
      <c r="F5170" s="154" t="s">
        <v>472</v>
      </c>
      <c r="G5170" s="154">
        <v>1.1558999999999999</v>
      </c>
      <c r="H5170" s="154" t="s">
        <v>472</v>
      </c>
      <c r="I5170" s="154">
        <v>2.0890900000000001</v>
      </c>
      <c r="J5170" s="154"/>
    </row>
    <row r="5171" spans="1:10">
      <c r="A5171" s="164">
        <v>32778</v>
      </c>
      <c r="B5171" s="154">
        <v>1.7933699999999999</v>
      </c>
      <c r="C5171" s="154">
        <v>2.6349999999999998</v>
      </c>
      <c r="D5171" s="154">
        <v>1.6263000000000001</v>
      </c>
      <c r="E5171" s="154">
        <v>1.3835</v>
      </c>
      <c r="F5171" s="154" t="s">
        <v>472</v>
      </c>
      <c r="G5171" s="154">
        <v>1.1576</v>
      </c>
      <c r="H5171" s="154" t="s">
        <v>472</v>
      </c>
      <c r="I5171" s="154">
        <v>2.0775100000000002</v>
      </c>
      <c r="J5171" s="154"/>
    </row>
    <row r="5172" spans="1:10">
      <c r="A5172" s="164">
        <v>32779</v>
      </c>
      <c r="B5172" s="154">
        <v>1.79243</v>
      </c>
      <c r="C5172" s="154">
        <v>2.6315</v>
      </c>
      <c r="D5172" s="154">
        <v>1.6381000000000001</v>
      </c>
      <c r="E5172" s="154">
        <v>1.3875</v>
      </c>
      <c r="F5172" s="154" t="s">
        <v>472</v>
      </c>
      <c r="G5172" s="154">
        <v>1.1605000000000001</v>
      </c>
      <c r="H5172" s="154" t="s">
        <v>472</v>
      </c>
      <c r="I5172" s="154">
        <v>2.0823499999999999</v>
      </c>
      <c r="J5172" s="154"/>
    </row>
    <row r="5173" spans="1:10">
      <c r="A5173" s="164">
        <v>32780</v>
      </c>
      <c r="B5173" s="154">
        <v>1.7860399999999998</v>
      </c>
      <c r="C5173" s="154">
        <v>2.6305000000000001</v>
      </c>
      <c r="D5173" s="154">
        <v>1.6169</v>
      </c>
      <c r="E5173" s="154">
        <v>1.3740000000000001</v>
      </c>
      <c r="F5173" s="154" t="s">
        <v>472</v>
      </c>
      <c r="G5173" s="154">
        <v>1.161</v>
      </c>
      <c r="H5173" s="154" t="s">
        <v>472</v>
      </c>
      <c r="I5173" s="154">
        <v>2.0707300000000002</v>
      </c>
      <c r="J5173" s="154"/>
    </row>
    <row r="5174" spans="1:10">
      <c r="A5174" s="164">
        <v>32783</v>
      </c>
      <c r="B5174" s="154">
        <v>1.7892600000000001</v>
      </c>
      <c r="C5174" s="154">
        <v>2.6234999999999999</v>
      </c>
      <c r="D5174" s="154">
        <v>1.6247</v>
      </c>
      <c r="E5174" s="154">
        <v>1.38</v>
      </c>
      <c r="F5174" s="154" t="s">
        <v>472</v>
      </c>
      <c r="G5174" s="154">
        <v>1.1640999999999999</v>
      </c>
      <c r="H5174" s="154" t="s">
        <v>472</v>
      </c>
      <c r="I5174" s="154">
        <v>2.0735800000000002</v>
      </c>
      <c r="J5174" s="154"/>
    </row>
    <row r="5175" spans="1:10">
      <c r="A5175" s="164">
        <v>32784</v>
      </c>
      <c r="B5175" s="154">
        <v>1.7886600000000001</v>
      </c>
      <c r="C5175" s="154">
        <v>2.629</v>
      </c>
      <c r="D5175" s="154">
        <v>1.633</v>
      </c>
      <c r="E5175" s="154">
        <v>1.3860000000000001</v>
      </c>
      <c r="F5175" s="154" t="s">
        <v>472</v>
      </c>
      <c r="G5175" s="154">
        <v>1.1589</v>
      </c>
      <c r="H5175" s="154" t="s">
        <v>472</v>
      </c>
      <c r="I5175" s="154">
        <v>2.0752600000000001</v>
      </c>
      <c r="J5175" s="154"/>
    </row>
    <row r="5176" spans="1:10">
      <c r="A5176" s="164">
        <v>32785</v>
      </c>
      <c r="B5176" s="154">
        <v>1.7867600000000001</v>
      </c>
      <c r="C5176" s="154">
        <v>2.6135000000000002</v>
      </c>
      <c r="D5176" s="154">
        <v>1.6234999999999999</v>
      </c>
      <c r="E5176" s="154">
        <v>1.3820000000000001</v>
      </c>
      <c r="F5176" s="154" t="s">
        <v>472</v>
      </c>
      <c r="G5176" s="154">
        <v>1.1537999999999999</v>
      </c>
      <c r="H5176" s="154" t="s">
        <v>472</v>
      </c>
      <c r="I5176" s="154">
        <v>2.0712700000000002</v>
      </c>
      <c r="J5176" s="154"/>
    </row>
    <row r="5177" spans="1:10">
      <c r="A5177" s="164">
        <v>32786</v>
      </c>
      <c r="B5177" s="154">
        <v>1.78504</v>
      </c>
      <c r="C5177" s="154">
        <v>2.609</v>
      </c>
      <c r="D5177" s="154">
        <v>1.6274999999999999</v>
      </c>
      <c r="E5177" s="154">
        <v>1.3845000000000001</v>
      </c>
      <c r="F5177" s="154" t="s">
        <v>472</v>
      </c>
      <c r="G5177" s="154">
        <v>1.1494</v>
      </c>
      <c r="H5177" s="154" t="s">
        <v>472</v>
      </c>
      <c r="I5177" s="154">
        <v>2.0687199999999999</v>
      </c>
      <c r="J5177" s="154"/>
    </row>
    <row r="5178" spans="1:10">
      <c r="A5178" s="164">
        <v>32787</v>
      </c>
      <c r="B5178" s="154">
        <v>1.80023</v>
      </c>
      <c r="C5178" s="154">
        <v>2.6334999999999997</v>
      </c>
      <c r="D5178" s="154">
        <v>1.6404999999999998</v>
      </c>
      <c r="E5178" s="154">
        <v>1.3935</v>
      </c>
      <c r="F5178" s="154" t="s">
        <v>472</v>
      </c>
      <c r="G5178" s="154">
        <v>1.1476</v>
      </c>
      <c r="H5178" s="154" t="s">
        <v>472</v>
      </c>
      <c r="I5178" s="154">
        <v>2.09646</v>
      </c>
      <c r="J5178" s="154"/>
    </row>
    <row r="5179" spans="1:10">
      <c r="A5179" s="164">
        <v>32790</v>
      </c>
      <c r="B5179" s="154">
        <v>1.7947199999999999</v>
      </c>
      <c r="C5179" s="154">
        <v>2.5949999999999998</v>
      </c>
      <c r="D5179" s="154">
        <v>1.6440000000000001</v>
      </c>
      <c r="E5179" s="154">
        <v>1.399</v>
      </c>
      <c r="F5179" s="154" t="s">
        <v>472</v>
      </c>
      <c r="G5179" s="154">
        <v>1.1532</v>
      </c>
      <c r="H5179" s="154" t="s">
        <v>472</v>
      </c>
      <c r="I5179" s="154" t="s">
        <v>472</v>
      </c>
      <c r="J5179" s="154"/>
    </row>
    <row r="5180" spans="1:10">
      <c r="A5180" s="164">
        <v>32791</v>
      </c>
      <c r="B5180" s="154">
        <v>1.7953399999999999</v>
      </c>
      <c r="C5180" s="154">
        <v>2.5845000000000002</v>
      </c>
      <c r="D5180" s="154">
        <v>1.6482000000000001</v>
      </c>
      <c r="E5180" s="154">
        <v>1.4020000000000001</v>
      </c>
      <c r="F5180" s="154" t="s">
        <v>472</v>
      </c>
      <c r="G5180" s="154">
        <v>1.1489</v>
      </c>
      <c r="H5180" s="154" t="s">
        <v>472</v>
      </c>
      <c r="I5180" s="154">
        <v>2.0828600000000002</v>
      </c>
      <c r="J5180" s="154"/>
    </row>
    <row r="5181" spans="1:10">
      <c r="A5181" s="164">
        <v>32792</v>
      </c>
      <c r="B5181" s="154">
        <v>1.7996099999999999</v>
      </c>
      <c r="C5181" s="154">
        <v>2.5939999999999999</v>
      </c>
      <c r="D5181" s="154">
        <v>1.6724999999999999</v>
      </c>
      <c r="E5181" s="154">
        <v>1.421</v>
      </c>
      <c r="F5181" s="154" t="s">
        <v>472</v>
      </c>
      <c r="G5181" s="154">
        <v>1.157</v>
      </c>
      <c r="H5181" s="154" t="s">
        <v>472</v>
      </c>
      <c r="I5181" s="154">
        <v>2.09897</v>
      </c>
      <c r="J5181" s="154"/>
    </row>
    <row r="5182" spans="1:10">
      <c r="A5182" s="164">
        <v>32793</v>
      </c>
      <c r="B5182" s="154">
        <v>1.80243</v>
      </c>
      <c r="C5182" s="154">
        <v>2.605</v>
      </c>
      <c r="D5182" s="154">
        <v>1.673</v>
      </c>
      <c r="E5182" s="154">
        <v>1.4245000000000001</v>
      </c>
      <c r="F5182" s="154" t="s">
        <v>472</v>
      </c>
      <c r="G5182" s="154">
        <v>1.1576</v>
      </c>
      <c r="H5182" s="154" t="s">
        <v>472</v>
      </c>
      <c r="I5182" s="154">
        <v>2.0993900000000001</v>
      </c>
      <c r="J5182" s="154"/>
    </row>
    <row r="5183" spans="1:10">
      <c r="A5183" s="164">
        <v>32794</v>
      </c>
      <c r="B5183" s="154">
        <v>1.8060399999999999</v>
      </c>
      <c r="C5183" s="154">
        <v>2.6025</v>
      </c>
      <c r="D5183" s="154">
        <v>1.6675</v>
      </c>
      <c r="E5183" s="154">
        <v>1.4195</v>
      </c>
      <c r="F5183" s="154" t="s">
        <v>472</v>
      </c>
      <c r="G5183" s="154">
        <v>1.1595</v>
      </c>
      <c r="H5183" s="154" t="s">
        <v>472</v>
      </c>
      <c r="I5183" s="154">
        <v>2.10222</v>
      </c>
      <c r="J5183" s="154"/>
    </row>
    <row r="5184" spans="1:10">
      <c r="A5184" s="164">
        <v>32797</v>
      </c>
      <c r="B5184" s="154">
        <v>1.7974600000000001</v>
      </c>
      <c r="C5184" s="154">
        <v>2.5695000000000001</v>
      </c>
      <c r="D5184" s="154">
        <v>1.6280000000000001</v>
      </c>
      <c r="E5184" s="154">
        <v>1.395</v>
      </c>
      <c r="F5184" s="154" t="s">
        <v>472</v>
      </c>
      <c r="G5184" s="154">
        <v>1.1533</v>
      </c>
      <c r="H5184" s="154" t="s">
        <v>472</v>
      </c>
      <c r="I5184" s="154">
        <v>2.07064</v>
      </c>
      <c r="J5184" s="154"/>
    </row>
    <row r="5185" spans="1:10">
      <c r="A5185" s="164">
        <v>32798</v>
      </c>
      <c r="B5185" s="154">
        <v>1.79722</v>
      </c>
      <c r="C5185" s="154">
        <v>2.577</v>
      </c>
      <c r="D5185" s="154">
        <v>1.6358000000000001</v>
      </c>
      <c r="E5185" s="154">
        <v>1.3925000000000001</v>
      </c>
      <c r="F5185" s="154" t="s">
        <v>472</v>
      </c>
      <c r="G5185" s="154">
        <v>1.1478999999999999</v>
      </c>
      <c r="H5185" s="154" t="s">
        <v>472</v>
      </c>
      <c r="I5185" s="154">
        <v>2.0783399999999999</v>
      </c>
      <c r="J5185" s="154"/>
    </row>
    <row r="5186" spans="1:10">
      <c r="A5186" s="164">
        <v>32799</v>
      </c>
      <c r="B5186" s="154">
        <v>1.7976000000000001</v>
      </c>
      <c r="C5186" s="154">
        <v>2.5760000000000001</v>
      </c>
      <c r="D5186" s="154">
        <v>1.6225000000000001</v>
      </c>
      <c r="E5186" s="154">
        <v>1.3815</v>
      </c>
      <c r="F5186" s="154" t="s">
        <v>472</v>
      </c>
      <c r="G5186" s="154">
        <v>1.1466000000000001</v>
      </c>
      <c r="H5186" s="154" t="s">
        <v>472</v>
      </c>
      <c r="I5186" s="154">
        <v>2.06873</v>
      </c>
      <c r="J5186" s="154"/>
    </row>
    <row r="5187" spans="1:10">
      <c r="A5187" s="164">
        <v>32800</v>
      </c>
      <c r="B5187" s="154">
        <v>1.7973699999999999</v>
      </c>
      <c r="C5187" s="154">
        <v>2.5880000000000001</v>
      </c>
      <c r="D5187" s="154">
        <v>1.6175000000000002</v>
      </c>
      <c r="E5187" s="154">
        <v>1.3774999999999999</v>
      </c>
      <c r="F5187" s="154" t="s">
        <v>472</v>
      </c>
      <c r="G5187" s="154">
        <v>1.1463000000000001</v>
      </c>
      <c r="H5187" s="154" t="s">
        <v>472</v>
      </c>
      <c r="I5187" s="154">
        <v>2.0632799999999998</v>
      </c>
      <c r="J5187" s="154"/>
    </row>
    <row r="5188" spans="1:10">
      <c r="A5188" s="164">
        <v>32801</v>
      </c>
      <c r="B5188" s="154">
        <v>1.79915</v>
      </c>
      <c r="C5188" s="154">
        <v>2.5789999999999997</v>
      </c>
      <c r="D5188" s="154">
        <v>1.6181000000000001</v>
      </c>
      <c r="E5188" s="154">
        <v>1.3780000000000001</v>
      </c>
      <c r="F5188" s="154" t="s">
        <v>472</v>
      </c>
      <c r="G5188" s="154">
        <v>1.141</v>
      </c>
      <c r="H5188" s="154" t="s">
        <v>472</v>
      </c>
      <c r="I5188" s="154">
        <v>2.07016</v>
      </c>
      <c r="J5188" s="154"/>
    </row>
    <row r="5189" spans="1:10">
      <c r="A5189" s="164">
        <v>32804</v>
      </c>
      <c r="B5189" s="154">
        <v>1.8009900000000001</v>
      </c>
      <c r="C5189" s="154">
        <v>2.5859999999999999</v>
      </c>
      <c r="D5189" s="154">
        <v>1.6274999999999999</v>
      </c>
      <c r="E5189" s="154">
        <v>1.387</v>
      </c>
      <c r="F5189" s="154" t="s">
        <v>472</v>
      </c>
      <c r="G5189" s="154">
        <v>1.1436999999999999</v>
      </c>
      <c r="H5189" s="154" t="s">
        <v>472</v>
      </c>
      <c r="I5189" s="154">
        <v>2.0745</v>
      </c>
      <c r="J5189" s="154"/>
    </row>
    <row r="5190" spans="1:10">
      <c r="A5190" s="164">
        <v>32805</v>
      </c>
      <c r="B5190" s="154">
        <v>1.7982900000000002</v>
      </c>
      <c r="C5190" s="154">
        <v>2.5869999999999997</v>
      </c>
      <c r="D5190" s="154">
        <v>1.617</v>
      </c>
      <c r="E5190" s="154">
        <v>1.381</v>
      </c>
      <c r="F5190" s="154" t="s">
        <v>472</v>
      </c>
      <c r="G5190" s="154">
        <v>1.1387</v>
      </c>
      <c r="H5190" s="154" t="s">
        <v>472</v>
      </c>
      <c r="I5190" s="154">
        <v>2.0661299999999998</v>
      </c>
      <c r="J5190" s="154"/>
    </row>
    <row r="5191" spans="1:10">
      <c r="A5191" s="164">
        <v>32806</v>
      </c>
      <c r="B5191" s="154">
        <v>1.7996799999999999</v>
      </c>
      <c r="C5191" s="154">
        <v>2.5895000000000001</v>
      </c>
      <c r="D5191" s="154">
        <v>1.611</v>
      </c>
      <c r="E5191" s="154">
        <v>1.375</v>
      </c>
      <c r="F5191" s="154" t="s">
        <v>472</v>
      </c>
      <c r="G5191" s="154">
        <v>1.1376999999999999</v>
      </c>
      <c r="H5191" s="154" t="s">
        <v>472</v>
      </c>
      <c r="I5191" s="154">
        <v>2.06779</v>
      </c>
      <c r="J5191" s="154"/>
    </row>
    <row r="5192" spans="1:10">
      <c r="A5192" s="164">
        <v>32807</v>
      </c>
      <c r="B5192" s="154">
        <v>1.8002</v>
      </c>
      <c r="C5192" s="154">
        <v>2.5939999999999999</v>
      </c>
      <c r="D5192" s="154">
        <v>1.615</v>
      </c>
      <c r="E5192" s="154">
        <v>1.3740000000000001</v>
      </c>
      <c r="F5192" s="154" t="s">
        <v>472</v>
      </c>
      <c r="G5192" s="154">
        <v>1.1394</v>
      </c>
      <c r="H5192" s="154" t="s">
        <v>472</v>
      </c>
      <c r="I5192" s="154">
        <v>2.0665499999999999</v>
      </c>
      <c r="J5192" s="154"/>
    </row>
    <row r="5193" spans="1:10">
      <c r="A5193" s="164">
        <v>32808</v>
      </c>
      <c r="B5193" s="154">
        <v>1.79817</v>
      </c>
      <c r="C5193" s="154">
        <v>2.5510000000000002</v>
      </c>
      <c r="D5193" s="154">
        <v>1.62</v>
      </c>
      <c r="E5193" s="154">
        <v>1.377</v>
      </c>
      <c r="F5193" s="154" t="s">
        <v>472</v>
      </c>
      <c r="G5193" s="154">
        <v>1.1354</v>
      </c>
      <c r="H5193" s="154" t="s">
        <v>472</v>
      </c>
      <c r="I5193" s="154">
        <v>2.0622099999999999</v>
      </c>
      <c r="J5193" s="154"/>
    </row>
    <row r="5194" spans="1:10">
      <c r="A5194" s="164">
        <v>32811</v>
      </c>
      <c r="B5194" s="154">
        <v>1.79328</v>
      </c>
      <c r="C5194" s="154">
        <v>2.5270000000000001</v>
      </c>
      <c r="D5194" s="154">
        <v>1.6055000000000001</v>
      </c>
      <c r="E5194" s="154">
        <v>1.3660000000000001</v>
      </c>
      <c r="F5194" s="154" t="s">
        <v>472</v>
      </c>
      <c r="G5194" s="154">
        <v>1.1297999999999999</v>
      </c>
      <c r="H5194" s="154" t="s">
        <v>472</v>
      </c>
      <c r="I5194" s="154">
        <v>2.0514700000000001</v>
      </c>
      <c r="J5194" s="154"/>
    </row>
    <row r="5195" spans="1:10">
      <c r="A5195" s="164">
        <v>32812</v>
      </c>
      <c r="B5195" s="154">
        <v>1.7994400000000002</v>
      </c>
      <c r="C5195" s="154">
        <v>2.5484999999999998</v>
      </c>
      <c r="D5195" s="154">
        <v>1.6139999999999999</v>
      </c>
      <c r="E5195" s="154">
        <v>1.375</v>
      </c>
      <c r="F5195" s="154" t="s">
        <v>472</v>
      </c>
      <c r="G5195" s="154">
        <v>1.1320000000000001</v>
      </c>
      <c r="H5195" s="154" t="s">
        <v>472</v>
      </c>
      <c r="I5195" s="154">
        <v>2.0592100000000002</v>
      </c>
      <c r="J5195" s="154"/>
    </row>
    <row r="5196" spans="1:10">
      <c r="A5196" s="164">
        <v>32813</v>
      </c>
      <c r="B5196" s="154">
        <v>1.8012600000000001</v>
      </c>
      <c r="C5196" s="154">
        <v>2.552</v>
      </c>
      <c r="D5196" s="154">
        <v>1.6207</v>
      </c>
      <c r="E5196" s="154">
        <v>1.379</v>
      </c>
      <c r="F5196" s="154" t="s">
        <v>472</v>
      </c>
      <c r="G5196" s="154">
        <v>1.1299999999999999</v>
      </c>
      <c r="H5196" s="154" t="s">
        <v>472</v>
      </c>
      <c r="I5196" s="154">
        <v>2.0628000000000002</v>
      </c>
      <c r="J5196" s="154"/>
    </row>
    <row r="5197" spans="1:10">
      <c r="A5197" s="164">
        <v>32814</v>
      </c>
      <c r="B5197" s="154">
        <v>1.79935</v>
      </c>
      <c r="C5197" s="154">
        <v>2.54</v>
      </c>
      <c r="D5197" s="154">
        <v>1.62</v>
      </c>
      <c r="E5197" s="154">
        <v>1.381</v>
      </c>
      <c r="F5197" s="154" t="s">
        <v>472</v>
      </c>
      <c r="G5197" s="154">
        <v>1.1285000000000001</v>
      </c>
      <c r="H5197" s="154" t="s">
        <v>472</v>
      </c>
      <c r="I5197" s="154">
        <v>2.0634100000000002</v>
      </c>
      <c r="J5197" s="154"/>
    </row>
    <row r="5198" spans="1:10">
      <c r="A5198" s="164">
        <v>32815</v>
      </c>
      <c r="B5198" s="154">
        <v>1.7999499999999999</v>
      </c>
      <c r="C5198" s="154">
        <v>2.5380000000000003</v>
      </c>
      <c r="D5198" s="154">
        <v>1.617</v>
      </c>
      <c r="E5198" s="154">
        <v>1.3780000000000001</v>
      </c>
      <c r="F5198" s="154" t="s">
        <v>472</v>
      </c>
      <c r="G5198" s="154">
        <v>1.127</v>
      </c>
      <c r="H5198" s="154" t="s">
        <v>472</v>
      </c>
      <c r="I5198" s="154">
        <v>2.06046</v>
      </c>
      <c r="J5198" s="154"/>
    </row>
    <row r="5199" spans="1:10">
      <c r="A5199" s="164">
        <v>32818</v>
      </c>
      <c r="B5199" s="154">
        <v>1.8014999999999999</v>
      </c>
      <c r="C5199" s="154">
        <v>2.5564999999999998</v>
      </c>
      <c r="D5199" s="154">
        <v>1.6254999999999999</v>
      </c>
      <c r="E5199" s="154">
        <v>1.387</v>
      </c>
      <c r="F5199" s="154" t="s">
        <v>472</v>
      </c>
      <c r="G5199" s="154">
        <v>1.1307</v>
      </c>
      <c r="H5199" s="154" t="s">
        <v>472</v>
      </c>
      <c r="I5199" s="154">
        <v>2.06684</v>
      </c>
      <c r="J5199" s="154"/>
    </row>
    <row r="5200" spans="1:10">
      <c r="A5200" s="164">
        <v>32819</v>
      </c>
      <c r="B5200" s="154">
        <v>1.80304</v>
      </c>
      <c r="C5200" s="154">
        <v>2.5644999999999998</v>
      </c>
      <c r="D5200" s="154">
        <v>1.6202000000000001</v>
      </c>
      <c r="E5200" s="154">
        <v>1.3835</v>
      </c>
      <c r="F5200" s="154" t="s">
        <v>472</v>
      </c>
      <c r="G5200" s="154">
        <v>1.1277999999999999</v>
      </c>
      <c r="H5200" s="154" t="s">
        <v>472</v>
      </c>
      <c r="I5200" s="154">
        <v>2.0649999999999999</v>
      </c>
      <c r="J5200" s="154"/>
    </row>
    <row r="5201" spans="1:10">
      <c r="A5201" s="164">
        <v>32820</v>
      </c>
      <c r="B5201" s="154">
        <v>1.80182</v>
      </c>
      <c r="C5201" s="154">
        <v>2.5594999999999999</v>
      </c>
      <c r="D5201" s="154">
        <v>1.613</v>
      </c>
      <c r="E5201" s="154">
        <v>1.379</v>
      </c>
      <c r="F5201" s="154" t="s">
        <v>472</v>
      </c>
      <c r="G5201" s="154">
        <v>1.1296999999999999</v>
      </c>
      <c r="H5201" s="154" t="s">
        <v>472</v>
      </c>
      <c r="I5201" s="154">
        <v>2.0625800000000001</v>
      </c>
      <c r="J5201" s="154"/>
    </row>
    <row r="5202" spans="1:10">
      <c r="A5202" s="164">
        <v>32821</v>
      </c>
      <c r="B5202" s="154">
        <v>1.8023</v>
      </c>
      <c r="C5202" s="154">
        <v>2.5649999999999999</v>
      </c>
      <c r="D5202" s="154">
        <v>1.617</v>
      </c>
      <c r="E5202" s="154">
        <v>1.3839999999999999</v>
      </c>
      <c r="F5202" s="154" t="s">
        <v>472</v>
      </c>
      <c r="G5202" s="154">
        <v>1.1327</v>
      </c>
      <c r="H5202" s="154" t="s">
        <v>472</v>
      </c>
      <c r="I5202" s="154">
        <v>2.0648499999999999</v>
      </c>
      <c r="J5202" s="154"/>
    </row>
    <row r="5203" spans="1:10">
      <c r="A5203" s="164">
        <v>32822</v>
      </c>
      <c r="B5203" s="154">
        <v>1.8041499999999999</v>
      </c>
      <c r="C5203" s="154">
        <v>2.5745</v>
      </c>
      <c r="D5203" s="154">
        <v>1.6259999999999999</v>
      </c>
      <c r="E5203" s="154">
        <v>1.391</v>
      </c>
      <c r="F5203" s="154" t="s">
        <v>472</v>
      </c>
      <c r="G5203" s="154">
        <v>1.139</v>
      </c>
      <c r="H5203" s="154" t="s">
        <v>472</v>
      </c>
      <c r="I5203" s="154">
        <v>2.07185</v>
      </c>
      <c r="J5203" s="154"/>
    </row>
    <row r="5204" spans="1:10">
      <c r="A5204" s="164">
        <v>32825</v>
      </c>
      <c r="B5204" s="154">
        <v>1.8131300000000001</v>
      </c>
      <c r="C5204" s="154">
        <v>2.5834999999999999</v>
      </c>
      <c r="D5204" s="154">
        <v>1.6395</v>
      </c>
      <c r="E5204" s="154">
        <v>1.403</v>
      </c>
      <c r="F5204" s="154" t="s">
        <v>472</v>
      </c>
      <c r="G5204" s="154">
        <v>1.1409</v>
      </c>
      <c r="H5204" s="154" t="s">
        <v>472</v>
      </c>
      <c r="I5204" s="154">
        <v>2.08575</v>
      </c>
      <c r="J5204" s="154"/>
    </row>
    <row r="5205" spans="1:10">
      <c r="A5205" s="164">
        <v>32826</v>
      </c>
      <c r="B5205" s="154">
        <v>1.81456</v>
      </c>
      <c r="C5205" s="154">
        <v>2.59</v>
      </c>
      <c r="D5205" s="154">
        <v>1.6385000000000001</v>
      </c>
      <c r="E5205" s="154">
        <v>1.4005000000000001</v>
      </c>
      <c r="F5205" s="154" t="s">
        <v>472</v>
      </c>
      <c r="G5205" s="154">
        <v>1.1394</v>
      </c>
      <c r="H5205" s="154" t="s">
        <v>472</v>
      </c>
      <c r="I5205" s="154">
        <v>2.08304</v>
      </c>
      <c r="J5205" s="154"/>
    </row>
    <row r="5206" spans="1:10">
      <c r="A5206" s="164">
        <v>32827</v>
      </c>
      <c r="B5206" s="154">
        <v>1.8108</v>
      </c>
      <c r="C5206" s="154">
        <v>2.577</v>
      </c>
      <c r="D5206" s="154">
        <v>1.6234999999999999</v>
      </c>
      <c r="E5206" s="154">
        <v>1.3879999999999999</v>
      </c>
      <c r="F5206" s="154" t="s">
        <v>472</v>
      </c>
      <c r="G5206" s="154">
        <v>1.1322000000000001</v>
      </c>
      <c r="H5206" s="154" t="s">
        <v>472</v>
      </c>
      <c r="I5206" s="154">
        <v>2.0736300000000001</v>
      </c>
      <c r="J5206" s="154"/>
    </row>
    <row r="5207" spans="1:10">
      <c r="A5207" s="164">
        <v>32828</v>
      </c>
      <c r="B5207" s="154">
        <v>1.8155999999999999</v>
      </c>
      <c r="C5207" s="154">
        <v>2.57</v>
      </c>
      <c r="D5207" s="154">
        <v>1.6280000000000001</v>
      </c>
      <c r="E5207" s="154">
        <v>1.3895</v>
      </c>
      <c r="F5207" s="154" t="s">
        <v>472</v>
      </c>
      <c r="G5207" s="154">
        <v>1.1289</v>
      </c>
      <c r="H5207" s="154" t="s">
        <v>472</v>
      </c>
      <c r="I5207" s="154">
        <v>2.0765199999999999</v>
      </c>
      <c r="J5207" s="154"/>
    </row>
    <row r="5208" spans="1:10">
      <c r="A5208" s="164">
        <v>32829</v>
      </c>
      <c r="B5208" s="154">
        <v>1.8156600000000001</v>
      </c>
      <c r="C5208" s="154">
        <v>2.5750000000000002</v>
      </c>
      <c r="D5208" s="154">
        <v>1.6355</v>
      </c>
      <c r="E5208" s="154">
        <v>1.399</v>
      </c>
      <c r="F5208" s="154" t="s">
        <v>472</v>
      </c>
      <c r="G5208" s="154">
        <v>1.1326000000000001</v>
      </c>
      <c r="H5208" s="154" t="s">
        <v>472</v>
      </c>
      <c r="I5208" s="154">
        <v>2.0777800000000002</v>
      </c>
      <c r="J5208" s="154"/>
    </row>
    <row r="5209" spans="1:10">
      <c r="A5209" s="164">
        <v>32832</v>
      </c>
      <c r="B5209" s="154">
        <v>1.81287</v>
      </c>
      <c r="C5209" s="154">
        <v>2.548</v>
      </c>
      <c r="D5209" s="154">
        <v>1.6345000000000001</v>
      </c>
      <c r="E5209" s="154">
        <v>1.3980000000000001</v>
      </c>
      <c r="F5209" s="154" t="s">
        <v>472</v>
      </c>
      <c r="G5209" s="154">
        <v>1.1284000000000001</v>
      </c>
      <c r="H5209" s="154" t="s">
        <v>472</v>
      </c>
      <c r="I5209" s="154">
        <v>2.0726399999999998</v>
      </c>
      <c r="J5209" s="154"/>
    </row>
    <row r="5210" spans="1:10">
      <c r="A5210" s="164">
        <v>32833</v>
      </c>
      <c r="B5210" s="154">
        <v>1.81887</v>
      </c>
      <c r="C5210" s="154">
        <v>2.5375000000000001</v>
      </c>
      <c r="D5210" s="154">
        <v>1.623</v>
      </c>
      <c r="E5210" s="154">
        <v>1.387</v>
      </c>
      <c r="F5210" s="154" t="s">
        <v>472</v>
      </c>
      <c r="G5210" s="154">
        <v>1.127</v>
      </c>
      <c r="H5210" s="154" t="s">
        <v>472</v>
      </c>
      <c r="I5210" s="154">
        <v>2.06995</v>
      </c>
      <c r="J5210" s="154"/>
    </row>
    <row r="5211" spans="1:10">
      <c r="A5211" s="164">
        <v>32834</v>
      </c>
      <c r="B5211" s="154">
        <v>1.8162199999999999</v>
      </c>
      <c r="C5211" s="154">
        <v>2.5234999999999999</v>
      </c>
      <c r="D5211" s="154">
        <v>1.6068</v>
      </c>
      <c r="E5211" s="154">
        <v>1.373</v>
      </c>
      <c r="F5211" s="154" t="s">
        <v>472</v>
      </c>
      <c r="G5211" s="154">
        <v>1.1183000000000001</v>
      </c>
      <c r="H5211" s="154" t="s">
        <v>472</v>
      </c>
      <c r="I5211" s="154">
        <v>2.06101</v>
      </c>
      <c r="J5211" s="154"/>
    </row>
    <row r="5212" spans="1:10">
      <c r="A5212" s="164">
        <v>32835</v>
      </c>
      <c r="B5212" s="154">
        <v>1.8159700000000001</v>
      </c>
      <c r="C5212" s="154">
        <v>2.5230000000000001</v>
      </c>
      <c r="D5212" s="154">
        <v>1.6151</v>
      </c>
      <c r="E5212" s="154">
        <v>1.3815</v>
      </c>
      <c r="F5212" s="154" t="s">
        <v>472</v>
      </c>
      <c r="G5212" s="154">
        <v>1.1218999999999999</v>
      </c>
      <c r="H5212" s="154" t="s">
        <v>472</v>
      </c>
      <c r="I5212" s="154" t="s">
        <v>472</v>
      </c>
      <c r="J5212" s="154"/>
    </row>
    <row r="5213" spans="1:10">
      <c r="A5213" s="164">
        <v>32836</v>
      </c>
      <c r="B5213" s="154">
        <v>1.8218000000000001</v>
      </c>
      <c r="C5213" s="154">
        <v>2.5209999999999999</v>
      </c>
      <c r="D5213" s="154">
        <v>1.611</v>
      </c>
      <c r="E5213" s="154">
        <v>1.38</v>
      </c>
      <c r="F5213" s="154" t="s">
        <v>472</v>
      </c>
      <c r="G5213" s="154">
        <v>1.1226</v>
      </c>
      <c r="H5213" s="154" t="s">
        <v>472</v>
      </c>
      <c r="I5213" s="154" t="s">
        <v>472</v>
      </c>
      <c r="J5213" s="154"/>
    </row>
    <row r="5214" spans="1:10">
      <c r="A5214" s="164">
        <v>32839</v>
      </c>
      <c r="B5214" s="154">
        <v>1.81999</v>
      </c>
      <c r="C5214" s="154">
        <v>2.4935</v>
      </c>
      <c r="D5214" s="154">
        <v>1.6011</v>
      </c>
      <c r="E5214" s="154">
        <v>1.3719999999999999</v>
      </c>
      <c r="F5214" s="154" t="s">
        <v>472</v>
      </c>
      <c r="G5214" s="154">
        <v>1.1161000000000001</v>
      </c>
      <c r="H5214" s="154" t="s">
        <v>472</v>
      </c>
      <c r="I5214" s="154">
        <v>2.0589900000000001</v>
      </c>
      <c r="J5214" s="154"/>
    </row>
    <row r="5215" spans="1:10">
      <c r="A5215" s="164">
        <v>32840</v>
      </c>
      <c r="B5215" s="154">
        <v>1.8194399999999999</v>
      </c>
      <c r="C5215" s="154">
        <v>2.5114999999999998</v>
      </c>
      <c r="D5215" s="154">
        <v>1.6055000000000001</v>
      </c>
      <c r="E5215" s="154">
        <v>1.375</v>
      </c>
      <c r="F5215" s="154" t="s">
        <v>472</v>
      </c>
      <c r="G5215" s="154">
        <v>1.1168</v>
      </c>
      <c r="H5215" s="154" t="s">
        <v>472</v>
      </c>
      <c r="I5215" s="154">
        <v>2.0604300000000002</v>
      </c>
      <c r="J5215" s="154"/>
    </row>
    <row r="5216" spans="1:10">
      <c r="A5216" s="164">
        <v>32841</v>
      </c>
      <c r="B5216" s="154">
        <v>1.8167900000000001</v>
      </c>
      <c r="C5216" s="154">
        <v>2.4769999999999999</v>
      </c>
      <c r="D5216" s="154">
        <v>1.5853000000000002</v>
      </c>
      <c r="E5216" s="154">
        <v>1.3585</v>
      </c>
      <c r="F5216" s="154" t="s">
        <v>472</v>
      </c>
      <c r="G5216" s="154">
        <v>1.1053999999999999</v>
      </c>
      <c r="H5216" s="154" t="s">
        <v>472</v>
      </c>
      <c r="I5216" s="154">
        <v>2.0488300000000002</v>
      </c>
      <c r="J5216" s="154"/>
    </row>
    <row r="5217" spans="1:10">
      <c r="A5217" s="164">
        <v>32842</v>
      </c>
      <c r="B5217" s="154">
        <v>1.8165</v>
      </c>
      <c r="C5217" s="154">
        <v>2.4939999999999998</v>
      </c>
      <c r="D5217" s="154">
        <v>1.5914999999999999</v>
      </c>
      <c r="E5217" s="154">
        <v>1.3660000000000001</v>
      </c>
      <c r="F5217" s="154" t="s">
        <v>472</v>
      </c>
      <c r="G5217" s="154">
        <v>1.1154999999999999</v>
      </c>
      <c r="H5217" s="154" t="s">
        <v>472</v>
      </c>
      <c r="I5217" s="154">
        <v>2.0545399999999998</v>
      </c>
      <c r="J5217" s="154"/>
    </row>
    <row r="5218" spans="1:10">
      <c r="A5218" s="164">
        <v>32843</v>
      </c>
      <c r="B5218" s="154">
        <v>1.8197999999999999</v>
      </c>
      <c r="C5218" s="154">
        <v>2.4950000000000001</v>
      </c>
      <c r="D5218" s="154">
        <v>1.5925</v>
      </c>
      <c r="E5218" s="154">
        <v>1.3665</v>
      </c>
      <c r="F5218" s="154" t="s">
        <v>472</v>
      </c>
      <c r="G5218" s="154">
        <v>1.1120000000000001</v>
      </c>
      <c r="H5218" s="154" t="s">
        <v>472</v>
      </c>
      <c r="I5218" s="154">
        <v>2.0530300000000001</v>
      </c>
      <c r="J5218" s="154"/>
    </row>
    <row r="5219" spans="1:10">
      <c r="A5219" s="164">
        <v>32846</v>
      </c>
      <c r="B5219" s="154">
        <v>1.8290999999999999</v>
      </c>
      <c r="C5219" s="154">
        <v>2.4969999999999999</v>
      </c>
      <c r="D5219" s="154">
        <v>1.593</v>
      </c>
      <c r="E5219" s="154">
        <v>1.3660000000000001</v>
      </c>
      <c r="F5219" s="154" t="s">
        <v>472</v>
      </c>
      <c r="G5219" s="154">
        <v>1.1112</v>
      </c>
      <c r="H5219" s="154" t="s">
        <v>472</v>
      </c>
      <c r="I5219" s="154">
        <v>2.05864</v>
      </c>
      <c r="J5219" s="154"/>
    </row>
    <row r="5220" spans="1:10">
      <c r="A5220" s="164">
        <v>32847</v>
      </c>
      <c r="B5220" s="154">
        <v>1.83186</v>
      </c>
      <c r="C5220" s="154">
        <v>2.5140000000000002</v>
      </c>
      <c r="D5220" s="154">
        <v>1.6065</v>
      </c>
      <c r="E5220" s="154">
        <v>1.38</v>
      </c>
      <c r="F5220" s="154" t="s">
        <v>472</v>
      </c>
      <c r="G5220" s="154">
        <v>1.1171</v>
      </c>
      <c r="H5220" s="154" t="s">
        <v>472</v>
      </c>
      <c r="I5220" s="154">
        <v>2.0664400000000001</v>
      </c>
      <c r="J5220" s="154"/>
    </row>
    <row r="5221" spans="1:10">
      <c r="A5221" s="164">
        <v>32848</v>
      </c>
      <c r="B5221" s="154">
        <v>1.82552</v>
      </c>
      <c r="C5221" s="154">
        <v>2.5024999999999999</v>
      </c>
      <c r="D5221" s="154">
        <v>1.5895000000000001</v>
      </c>
      <c r="E5221" s="154">
        <v>1.3665</v>
      </c>
      <c r="F5221" s="154" t="s">
        <v>472</v>
      </c>
      <c r="G5221" s="154">
        <v>1.1052999999999999</v>
      </c>
      <c r="H5221" s="154" t="s">
        <v>472</v>
      </c>
      <c r="I5221" s="154">
        <v>2.0566200000000001</v>
      </c>
      <c r="J5221" s="154"/>
    </row>
    <row r="5222" spans="1:10">
      <c r="A5222" s="164">
        <v>32849</v>
      </c>
      <c r="B5222" s="154">
        <v>1.8283800000000001</v>
      </c>
      <c r="C5222" s="154">
        <v>2.5</v>
      </c>
      <c r="D5222" s="154">
        <v>1.5880000000000001</v>
      </c>
      <c r="E5222" s="154">
        <v>1.3660000000000001</v>
      </c>
      <c r="F5222" s="154" t="s">
        <v>472</v>
      </c>
      <c r="G5222" s="154">
        <v>1.1023000000000001</v>
      </c>
      <c r="H5222" s="154" t="s">
        <v>472</v>
      </c>
      <c r="I5222" s="154">
        <v>2.0510299999999999</v>
      </c>
      <c r="J5222" s="154"/>
    </row>
    <row r="5223" spans="1:10">
      <c r="A5223" s="164">
        <v>32850</v>
      </c>
      <c r="B5223" s="154">
        <v>1.8324099999999999</v>
      </c>
      <c r="C5223" s="154">
        <v>2.5150000000000001</v>
      </c>
      <c r="D5223" s="154">
        <v>1.5945</v>
      </c>
      <c r="E5223" s="154">
        <v>1.371</v>
      </c>
      <c r="F5223" s="154" t="s">
        <v>472</v>
      </c>
      <c r="G5223" s="154">
        <v>1.1056999999999999</v>
      </c>
      <c r="H5223" s="154" t="s">
        <v>472</v>
      </c>
      <c r="I5223" s="154">
        <v>2.0565099999999998</v>
      </c>
      <c r="J5223" s="154"/>
    </row>
    <row r="5224" spans="1:10">
      <c r="A5224" s="164">
        <v>32853</v>
      </c>
      <c r="B5224" s="154">
        <v>1.8373200000000001</v>
      </c>
      <c r="C5224" s="154">
        <v>2.5244999999999997</v>
      </c>
      <c r="D5224" s="154">
        <v>1.5973000000000002</v>
      </c>
      <c r="E5224" s="154">
        <v>1.3719999999999999</v>
      </c>
      <c r="F5224" s="154" t="s">
        <v>472</v>
      </c>
      <c r="G5224" s="154">
        <v>1.1040000000000001</v>
      </c>
      <c r="H5224" s="154" t="s">
        <v>472</v>
      </c>
      <c r="I5224" s="154">
        <v>2.0615600000000001</v>
      </c>
      <c r="J5224" s="154"/>
    </row>
    <row r="5225" spans="1:10">
      <c r="A5225" s="164">
        <v>32854</v>
      </c>
      <c r="B5225" s="154">
        <v>1.8459699999999999</v>
      </c>
      <c r="C5225" s="154">
        <v>2.5404999999999998</v>
      </c>
      <c r="D5225" s="154">
        <v>1.5899999999999999</v>
      </c>
      <c r="E5225" s="154">
        <v>1.3660000000000001</v>
      </c>
      <c r="F5225" s="154" t="s">
        <v>472</v>
      </c>
      <c r="G5225" s="154">
        <v>1.1007</v>
      </c>
      <c r="H5225" s="154" t="s">
        <v>472</v>
      </c>
      <c r="I5225" s="154">
        <v>2.0600399999999999</v>
      </c>
      <c r="J5225" s="154"/>
    </row>
    <row r="5226" spans="1:10">
      <c r="A5226" s="164">
        <v>32855</v>
      </c>
      <c r="B5226" s="154">
        <v>1.8440400000000001</v>
      </c>
      <c r="C5226" s="154">
        <v>2.5150000000000001</v>
      </c>
      <c r="D5226" s="154">
        <v>1.5590000000000002</v>
      </c>
      <c r="E5226" s="154">
        <v>1.3395000000000001</v>
      </c>
      <c r="F5226" s="154" t="s">
        <v>472</v>
      </c>
      <c r="G5226" s="154">
        <v>1.0836999999999999</v>
      </c>
      <c r="H5226" s="154" t="s">
        <v>472</v>
      </c>
      <c r="I5226" s="154">
        <v>2.04406</v>
      </c>
      <c r="J5226" s="154"/>
    </row>
    <row r="5227" spans="1:10">
      <c r="A5227" s="164">
        <v>32856</v>
      </c>
      <c r="B5227" s="154">
        <v>1.8256700000000001</v>
      </c>
      <c r="C5227" s="154">
        <v>2.4895</v>
      </c>
      <c r="D5227" s="154">
        <v>1.5575000000000001</v>
      </c>
      <c r="E5227" s="154">
        <v>1.3414999999999999</v>
      </c>
      <c r="F5227" s="154" t="s">
        <v>472</v>
      </c>
      <c r="G5227" s="154">
        <v>1.0809</v>
      </c>
      <c r="H5227" s="154" t="s">
        <v>472</v>
      </c>
      <c r="I5227" s="154">
        <v>2.03064</v>
      </c>
      <c r="J5227" s="154"/>
    </row>
    <row r="5228" spans="1:10">
      <c r="A5228" s="164">
        <v>32857</v>
      </c>
      <c r="B5228" s="154">
        <v>1.8199999999999998</v>
      </c>
      <c r="C5228" s="154">
        <v>2.4864999999999999</v>
      </c>
      <c r="D5228" s="154">
        <v>1.5525</v>
      </c>
      <c r="E5228" s="154">
        <v>1.335</v>
      </c>
      <c r="F5228" s="154" t="s">
        <v>472</v>
      </c>
      <c r="G5228" s="154">
        <v>1.0772999999999999</v>
      </c>
      <c r="H5228" s="154" t="s">
        <v>472</v>
      </c>
      <c r="I5228" s="154">
        <v>2.0256799999999999</v>
      </c>
      <c r="J5228" s="154"/>
    </row>
    <row r="5229" spans="1:10">
      <c r="A5229" s="164">
        <v>32860</v>
      </c>
      <c r="B5229" s="154">
        <v>1.81854</v>
      </c>
      <c r="C5229" s="154">
        <v>2.4740000000000002</v>
      </c>
      <c r="D5229" s="154">
        <v>1.542</v>
      </c>
      <c r="E5229" s="154">
        <v>1.3280000000000001</v>
      </c>
      <c r="F5229" s="154" t="s">
        <v>472</v>
      </c>
      <c r="G5229" s="154">
        <v>1.0686</v>
      </c>
      <c r="H5229" s="154" t="s">
        <v>472</v>
      </c>
      <c r="I5229" s="154">
        <v>2.02006</v>
      </c>
      <c r="J5229" s="154"/>
    </row>
    <row r="5230" spans="1:10">
      <c r="A5230" s="164">
        <v>32861</v>
      </c>
      <c r="B5230" s="154">
        <v>1.8223099999999999</v>
      </c>
      <c r="C5230" s="154">
        <v>2.4944999999999999</v>
      </c>
      <c r="D5230" s="154">
        <v>1.5535000000000001</v>
      </c>
      <c r="E5230" s="154">
        <v>1.3374999999999999</v>
      </c>
      <c r="F5230" s="154" t="s">
        <v>472</v>
      </c>
      <c r="G5230" s="154">
        <v>1.0799000000000001</v>
      </c>
      <c r="H5230" s="154" t="s">
        <v>472</v>
      </c>
      <c r="I5230" s="154">
        <v>2.0270999999999999</v>
      </c>
      <c r="J5230" s="154"/>
    </row>
    <row r="5231" spans="1:10">
      <c r="A5231" s="164">
        <v>32862</v>
      </c>
      <c r="B5231" s="154">
        <v>1.82507</v>
      </c>
      <c r="C5231" s="154">
        <v>2.4969999999999999</v>
      </c>
      <c r="D5231" s="154">
        <v>1.5628</v>
      </c>
      <c r="E5231" s="154">
        <v>1.3445</v>
      </c>
      <c r="F5231" s="154" t="s">
        <v>472</v>
      </c>
      <c r="G5231" s="154">
        <v>1.0847</v>
      </c>
      <c r="H5231" s="154" t="s">
        <v>472</v>
      </c>
      <c r="I5231" s="154">
        <v>2.0356399999999999</v>
      </c>
      <c r="J5231" s="154"/>
    </row>
    <row r="5232" spans="1:10">
      <c r="A5232" s="164">
        <v>32863</v>
      </c>
      <c r="B5232" s="154">
        <v>1.82927</v>
      </c>
      <c r="C5232" s="154">
        <v>2.5055000000000001</v>
      </c>
      <c r="D5232" s="154">
        <v>1.5571999999999999</v>
      </c>
      <c r="E5232" s="154">
        <v>1.343</v>
      </c>
      <c r="F5232" s="154" t="s">
        <v>472</v>
      </c>
      <c r="G5232" s="154">
        <v>1.0827</v>
      </c>
      <c r="H5232" s="154" t="s">
        <v>472</v>
      </c>
      <c r="I5232" s="154">
        <v>2.0331600000000001</v>
      </c>
      <c r="J5232" s="154"/>
    </row>
    <row r="5233" spans="1:10">
      <c r="A5233" s="164">
        <v>32864</v>
      </c>
      <c r="B5233" s="154">
        <v>1.8378700000000001</v>
      </c>
      <c r="C5233" s="154">
        <v>2.5055000000000001</v>
      </c>
      <c r="D5233" s="154">
        <v>1.5514999999999999</v>
      </c>
      <c r="E5233" s="154">
        <v>1.337</v>
      </c>
      <c r="F5233" s="154" t="s">
        <v>472</v>
      </c>
      <c r="G5233" s="154">
        <v>1.0814999999999999</v>
      </c>
      <c r="H5233" s="154" t="s">
        <v>472</v>
      </c>
      <c r="I5233" s="154">
        <v>2.0359699999999998</v>
      </c>
      <c r="J5233" s="154"/>
    </row>
    <row r="5234" spans="1:10">
      <c r="A5234" s="164">
        <v>32867</v>
      </c>
      <c r="B5234" s="154" t="s">
        <v>472</v>
      </c>
      <c r="C5234" s="154" t="s">
        <v>472</v>
      </c>
      <c r="D5234" s="154" t="s">
        <v>472</v>
      </c>
      <c r="E5234" s="154" t="s">
        <v>472</v>
      </c>
      <c r="F5234" s="154" t="s">
        <v>472</v>
      </c>
      <c r="G5234" s="154" t="s">
        <v>472</v>
      </c>
      <c r="H5234" s="154" t="s">
        <v>472</v>
      </c>
      <c r="I5234" s="154" t="s">
        <v>472</v>
      </c>
      <c r="J5234" s="154"/>
    </row>
    <row r="5235" spans="1:10">
      <c r="A5235" s="164">
        <v>32868</v>
      </c>
      <c r="B5235" s="154" t="s">
        <v>472</v>
      </c>
      <c r="C5235" s="154" t="s">
        <v>472</v>
      </c>
      <c r="D5235" s="154" t="s">
        <v>472</v>
      </c>
      <c r="E5235" s="154" t="s">
        <v>472</v>
      </c>
      <c r="F5235" s="154" t="s">
        <v>472</v>
      </c>
      <c r="G5235" s="154" t="s">
        <v>472</v>
      </c>
      <c r="H5235" s="154" t="s">
        <v>472</v>
      </c>
      <c r="I5235" s="154" t="s">
        <v>472</v>
      </c>
      <c r="J5235" s="154"/>
    </row>
    <row r="5236" spans="1:10">
      <c r="A5236" s="164">
        <v>32869</v>
      </c>
      <c r="B5236" s="154">
        <v>1.8364199999999999</v>
      </c>
      <c r="C5236" s="154">
        <v>2.4984999999999999</v>
      </c>
      <c r="D5236" s="154">
        <v>1.532</v>
      </c>
      <c r="E5236" s="154">
        <v>1.3214999999999999</v>
      </c>
      <c r="F5236" s="154" t="s">
        <v>472</v>
      </c>
      <c r="G5236" s="154">
        <v>1.0796000000000001</v>
      </c>
      <c r="H5236" s="154" t="s">
        <v>472</v>
      </c>
      <c r="I5236" s="154">
        <v>2.0230899999999998</v>
      </c>
      <c r="J5236" s="154"/>
    </row>
    <row r="5237" spans="1:10">
      <c r="A5237" s="164">
        <v>32870</v>
      </c>
      <c r="B5237" s="154">
        <v>1.84199</v>
      </c>
      <c r="C5237" s="154">
        <v>2.48</v>
      </c>
      <c r="D5237" s="154">
        <v>1.5230000000000001</v>
      </c>
      <c r="E5237" s="154">
        <v>1.3149999999999999</v>
      </c>
      <c r="F5237" s="154" t="s">
        <v>472</v>
      </c>
      <c r="G5237" s="154">
        <v>1.0717000000000001</v>
      </c>
      <c r="H5237" s="154" t="s">
        <v>472</v>
      </c>
      <c r="I5237" s="154">
        <v>2.0206</v>
      </c>
      <c r="J5237" s="154"/>
    </row>
    <row r="5238" spans="1:10">
      <c r="A5238" s="164">
        <v>32871</v>
      </c>
      <c r="B5238" s="154">
        <v>1.84277</v>
      </c>
      <c r="C5238" s="154">
        <v>2.4769999999999999</v>
      </c>
      <c r="D5238" s="154">
        <v>1.548</v>
      </c>
      <c r="E5238" s="154">
        <v>1.3365</v>
      </c>
      <c r="F5238" s="154" t="s">
        <v>472</v>
      </c>
      <c r="G5238" s="154">
        <v>1.0768</v>
      </c>
      <c r="H5238" s="154" t="s">
        <v>472</v>
      </c>
      <c r="I5238" s="154">
        <v>2.0323500000000001</v>
      </c>
      <c r="J5238" s="154"/>
    </row>
    <row r="5239" spans="1:10">
      <c r="A5239" s="164">
        <v>32874</v>
      </c>
      <c r="B5239" s="154" t="s">
        <v>472</v>
      </c>
      <c r="C5239" s="154" t="s">
        <v>472</v>
      </c>
      <c r="D5239" s="154" t="s">
        <v>472</v>
      </c>
      <c r="E5239" s="154" t="s">
        <v>472</v>
      </c>
      <c r="F5239" s="154" t="s">
        <v>472</v>
      </c>
      <c r="G5239" s="154" t="s">
        <v>472</v>
      </c>
      <c r="H5239" s="154" t="s">
        <v>472</v>
      </c>
      <c r="I5239" s="154" t="s">
        <v>472</v>
      </c>
      <c r="J5239" s="154"/>
    </row>
    <row r="5240" spans="1:10">
      <c r="A5240" s="164">
        <v>32875</v>
      </c>
      <c r="B5240" s="154">
        <v>1.86144</v>
      </c>
      <c r="C5240" s="154" t="s">
        <v>472</v>
      </c>
      <c r="D5240" s="154" t="s">
        <v>472</v>
      </c>
      <c r="E5240" s="154" t="s">
        <v>472</v>
      </c>
      <c r="F5240" s="154" t="s">
        <v>472</v>
      </c>
      <c r="G5240" s="154" t="s">
        <v>472</v>
      </c>
      <c r="H5240" s="154" t="s">
        <v>472</v>
      </c>
      <c r="I5240" s="154" t="s">
        <v>472</v>
      </c>
      <c r="J5240" s="154"/>
    </row>
    <row r="5241" spans="1:10">
      <c r="A5241" s="164">
        <v>32876</v>
      </c>
      <c r="B5241" s="154">
        <v>1.86267</v>
      </c>
      <c r="C5241" s="154">
        <v>2.5375000000000001</v>
      </c>
      <c r="D5241" s="154">
        <v>1.5754000000000001</v>
      </c>
      <c r="E5241" s="154">
        <v>1.3565</v>
      </c>
      <c r="F5241" s="154" t="s">
        <v>472</v>
      </c>
      <c r="G5241" s="154">
        <v>1.08</v>
      </c>
      <c r="H5241" s="154" t="s">
        <v>472</v>
      </c>
      <c r="I5241" s="154">
        <v>2.0561600000000002</v>
      </c>
      <c r="J5241" s="154"/>
    </row>
    <row r="5242" spans="1:10">
      <c r="A5242" s="164">
        <v>32877</v>
      </c>
      <c r="B5242" s="154">
        <v>1.85589</v>
      </c>
      <c r="C5242" s="154">
        <v>2.5350000000000001</v>
      </c>
      <c r="D5242" s="154">
        <v>1.5770999999999999</v>
      </c>
      <c r="E5242" s="154">
        <v>1.3545</v>
      </c>
      <c r="F5242" s="154" t="s">
        <v>472</v>
      </c>
      <c r="G5242" s="154">
        <v>1.0854999999999999</v>
      </c>
      <c r="H5242" s="154" t="s">
        <v>472</v>
      </c>
      <c r="I5242" s="154">
        <v>2.0435099999999999</v>
      </c>
      <c r="J5242" s="154"/>
    </row>
    <row r="5243" spans="1:10">
      <c r="A5243" s="164">
        <v>32878</v>
      </c>
      <c r="B5243" s="154">
        <v>1.8570199999999999</v>
      </c>
      <c r="C5243" s="154">
        <v>2.5154999999999998</v>
      </c>
      <c r="D5243" s="154">
        <v>1.5415000000000001</v>
      </c>
      <c r="E5243" s="154">
        <v>1.3275000000000001</v>
      </c>
      <c r="F5243" s="154" t="s">
        <v>472</v>
      </c>
      <c r="G5243" s="154">
        <v>1.069</v>
      </c>
      <c r="H5243" s="154" t="s">
        <v>472</v>
      </c>
      <c r="I5243" s="154">
        <v>2.03653</v>
      </c>
      <c r="J5243" s="154"/>
    </row>
    <row r="5244" spans="1:10">
      <c r="A5244" s="164">
        <v>32881</v>
      </c>
      <c r="B5244" s="154">
        <v>1.8488</v>
      </c>
      <c r="C5244" s="154">
        <v>2.5274999999999999</v>
      </c>
      <c r="D5244" s="154">
        <v>1.5422</v>
      </c>
      <c r="E5244" s="154">
        <v>1.3285</v>
      </c>
      <c r="F5244" s="154" t="s">
        <v>472</v>
      </c>
      <c r="G5244" s="154">
        <v>1.0661</v>
      </c>
      <c r="H5244" s="154" t="s">
        <v>472</v>
      </c>
      <c r="I5244" s="154">
        <v>2.0211100000000002</v>
      </c>
      <c r="J5244" s="154"/>
    </row>
    <row r="5245" spans="1:10">
      <c r="A5245" s="164">
        <v>32882</v>
      </c>
      <c r="B5245" s="154">
        <v>1.84477</v>
      </c>
      <c r="C5245" s="154">
        <v>2.5194999999999999</v>
      </c>
      <c r="D5245" s="154">
        <v>1.524</v>
      </c>
      <c r="E5245" s="154">
        <v>1.3129999999999999</v>
      </c>
      <c r="F5245" s="154" t="s">
        <v>472</v>
      </c>
      <c r="G5245" s="154">
        <v>1.0501</v>
      </c>
      <c r="H5245" s="154" t="s">
        <v>472</v>
      </c>
      <c r="I5245" s="154">
        <v>2.0198299999999998</v>
      </c>
      <c r="J5245" s="154"/>
    </row>
    <row r="5246" spans="1:10">
      <c r="A5246" s="164">
        <v>32883</v>
      </c>
      <c r="B5246" s="154">
        <v>1.8359299999999998</v>
      </c>
      <c r="C5246" s="154">
        <v>2.5150000000000001</v>
      </c>
      <c r="D5246" s="154">
        <v>1.5127000000000002</v>
      </c>
      <c r="E5246" s="154">
        <v>1.304</v>
      </c>
      <c r="F5246" s="154" t="s">
        <v>472</v>
      </c>
      <c r="G5246" s="154">
        <v>1.0408999999999999</v>
      </c>
      <c r="H5246" s="154" t="s">
        <v>472</v>
      </c>
      <c r="I5246" s="154">
        <v>2.00386</v>
      </c>
      <c r="J5246" s="154"/>
    </row>
    <row r="5247" spans="1:10">
      <c r="A5247" s="164">
        <v>32884</v>
      </c>
      <c r="B5247" s="154">
        <v>1.8299400000000001</v>
      </c>
      <c r="C5247" s="154">
        <v>2.5129999999999999</v>
      </c>
      <c r="D5247" s="154">
        <v>1.5205</v>
      </c>
      <c r="E5247" s="154">
        <v>1.3134999999999999</v>
      </c>
      <c r="F5247" s="154" t="s">
        <v>472</v>
      </c>
      <c r="G5247" s="154">
        <v>1.046</v>
      </c>
      <c r="H5247" s="154" t="s">
        <v>472</v>
      </c>
      <c r="I5247" s="154">
        <v>2.0041199999999999</v>
      </c>
      <c r="J5247" s="154"/>
    </row>
    <row r="5248" spans="1:10">
      <c r="A5248" s="164">
        <v>32885</v>
      </c>
      <c r="B5248" s="154">
        <v>1.81111</v>
      </c>
      <c r="C5248" s="154">
        <v>2.4954999999999998</v>
      </c>
      <c r="D5248" s="154">
        <v>1.5024999999999999</v>
      </c>
      <c r="E5248" s="154">
        <v>1.298</v>
      </c>
      <c r="F5248" s="154" t="s">
        <v>472</v>
      </c>
      <c r="G5248" s="154">
        <v>1.0333000000000001</v>
      </c>
      <c r="H5248" s="154" t="s">
        <v>472</v>
      </c>
      <c r="I5248" s="154">
        <v>1.97885</v>
      </c>
      <c r="J5248" s="154"/>
    </row>
    <row r="5249" spans="1:10">
      <c r="A5249" s="164">
        <v>32888</v>
      </c>
      <c r="B5249" s="154">
        <v>1.8132299999999999</v>
      </c>
      <c r="C5249" s="154">
        <v>2.4935</v>
      </c>
      <c r="D5249" s="154">
        <v>1.4924999999999999</v>
      </c>
      <c r="E5249" s="154">
        <v>1.29</v>
      </c>
      <c r="F5249" s="154" t="s">
        <v>472</v>
      </c>
      <c r="G5249" s="154">
        <v>1.0247999999999999</v>
      </c>
      <c r="H5249" s="154" t="s">
        <v>472</v>
      </c>
      <c r="I5249" s="154">
        <v>1.97885</v>
      </c>
      <c r="J5249" s="154"/>
    </row>
    <row r="5250" spans="1:10">
      <c r="A5250" s="164">
        <v>32889</v>
      </c>
      <c r="B5250" s="154">
        <v>1.82447</v>
      </c>
      <c r="C5250" s="154">
        <v>2.5140000000000002</v>
      </c>
      <c r="D5250" s="154">
        <v>1.5211999999999999</v>
      </c>
      <c r="E5250" s="154">
        <v>1.3080000000000001</v>
      </c>
      <c r="F5250" s="154" t="s">
        <v>472</v>
      </c>
      <c r="G5250" s="154">
        <v>1.044</v>
      </c>
      <c r="H5250" s="154" t="s">
        <v>472</v>
      </c>
      <c r="I5250" s="154">
        <v>2.0045099999999998</v>
      </c>
      <c r="J5250" s="154"/>
    </row>
    <row r="5251" spans="1:10">
      <c r="A5251" s="164">
        <v>32890</v>
      </c>
      <c r="B5251" s="154">
        <v>1.8110300000000001</v>
      </c>
      <c r="C5251" s="154">
        <v>2.4965000000000002</v>
      </c>
      <c r="D5251" s="154">
        <v>1.5070000000000001</v>
      </c>
      <c r="E5251" s="154">
        <v>1.294</v>
      </c>
      <c r="F5251" s="154" t="s">
        <v>472</v>
      </c>
      <c r="G5251" s="154">
        <v>1.0355000000000001</v>
      </c>
      <c r="H5251" s="154" t="s">
        <v>472</v>
      </c>
      <c r="I5251" s="154">
        <v>1.9878800000000001</v>
      </c>
      <c r="J5251" s="154"/>
    </row>
    <row r="5252" spans="1:10">
      <c r="A5252" s="164">
        <v>32891</v>
      </c>
      <c r="B5252" s="154">
        <v>1.81365</v>
      </c>
      <c r="C5252" s="154">
        <v>2.4895</v>
      </c>
      <c r="D5252" s="154">
        <v>1.5133000000000001</v>
      </c>
      <c r="E5252" s="154">
        <v>1.2974999999999999</v>
      </c>
      <c r="F5252" s="154" t="s">
        <v>472</v>
      </c>
      <c r="G5252" s="154">
        <v>1.0382</v>
      </c>
      <c r="H5252" s="154" t="s">
        <v>472</v>
      </c>
      <c r="I5252" s="154">
        <v>1.9887899999999998</v>
      </c>
      <c r="J5252" s="154"/>
    </row>
    <row r="5253" spans="1:10">
      <c r="A5253" s="164">
        <v>32892</v>
      </c>
      <c r="B5253" s="154">
        <v>1.80911</v>
      </c>
      <c r="C5253" s="154">
        <v>2.5019999999999998</v>
      </c>
      <c r="D5253" s="154">
        <v>1.5228000000000002</v>
      </c>
      <c r="E5253" s="154">
        <v>1.3</v>
      </c>
      <c r="F5253" s="154" t="s">
        <v>472</v>
      </c>
      <c r="G5253" s="154">
        <v>1.0404</v>
      </c>
      <c r="H5253" s="154" t="s">
        <v>472</v>
      </c>
      <c r="I5253" s="154">
        <v>1.9975800000000001</v>
      </c>
      <c r="J5253" s="154"/>
    </row>
    <row r="5254" spans="1:10">
      <c r="A5254" s="164">
        <v>32895</v>
      </c>
      <c r="B5254" s="154">
        <v>1.8121399999999999</v>
      </c>
      <c r="C5254" s="154">
        <v>2.5045000000000002</v>
      </c>
      <c r="D5254" s="154">
        <v>1.5251999999999999</v>
      </c>
      <c r="E5254" s="154">
        <v>1.29</v>
      </c>
      <c r="F5254" s="154" t="s">
        <v>472</v>
      </c>
      <c r="G5254" s="154">
        <v>1.0425</v>
      </c>
      <c r="H5254" s="154" t="s">
        <v>472</v>
      </c>
      <c r="I5254" s="154">
        <v>1.9988299999999999</v>
      </c>
      <c r="J5254" s="154"/>
    </row>
    <row r="5255" spans="1:10">
      <c r="A5255" s="164">
        <v>32896</v>
      </c>
      <c r="B5255" s="154">
        <v>1.8108499999999998</v>
      </c>
      <c r="C5255" s="154">
        <v>2.4975000000000001</v>
      </c>
      <c r="D5255" s="154">
        <v>1.5215000000000001</v>
      </c>
      <c r="E5255" s="154">
        <v>1.2905</v>
      </c>
      <c r="F5255" s="154" t="s">
        <v>472</v>
      </c>
      <c r="G5255" s="154">
        <v>1.0416000000000001</v>
      </c>
      <c r="H5255" s="154" t="s">
        <v>472</v>
      </c>
      <c r="I5255" s="154">
        <v>1.9878900000000002</v>
      </c>
      <c r="J5255" s="154"/>
    </row>
    <row r="5256" spans="1:10">
      <c r="A5256" s="164">
        <v>32897</v>
      </c>
      <c r="B5256" s="154">
        <v>1.8033700000000001</v>
      </c>
      <c r="C5256" s="154">
        <v>2.4710000000000001</v>
      </c>
      <c r="D5256" s="154">
        <v>1.492</v>
      </c>
      <c r="E5256" s="154">
        <v>1.2675000000000001</v>
      </c>
      <c r="F5256" s="154" t="s">
        <v>472</v>
      </c>
      <c r="G5256" s="154">
        <v>1.026</v>
      </c>
      <c r="H5256" s="154" t="s">
        <v>472</v>
      </c>
      <c r="I5256" s="154">
        <v>1.9746899999999998</v>
      </c>
      <c r="J5256" s="154"/>
    </row>
    <row r="5257" spans="1:10">
      <c r="A5257" s="164">
        <v>32898</v>
      </c>
      <c r="B5257" s="154">
        <v>1.7971900000000001</v>
      </c>
      <c r="C5257" s="154">
        <v>2.4710000000000001</v>
      </c>
      <c r="D5257" s="154">
        <v>1.4929999999999999</v>
      </c>
      <c r="E5257" s="154">
        <v>1.26</v>
      </c>
      <c r="F5257" s="154" t="s">
        <v>472</v>
      </c>
      <c r="G5257" s="154">
        <v>1.0285</v>
      </c>
      <c r="H5257" s="154" t="s">
        <v>472</v>
      </c>
      <c r="I5257" s="154">
        <v>1.9682900000000001</v>
      </c>
      <c r="J5257" s="154"/>
    </row>
    <row r="5258" spans="1:10">
      <c r="A5258" s="164">
        <v>32899</v>
      </c>
      <c r="B5258" s="154">
        <v>1.79932</v>
      </c>
      <c r="C5258" s="154">
        <v>2.468</v>
      </c>
      <c r="D5258" s="154">
        <v>1.488</v>
      </c>
      <c r="E5258" s="154">
        <v>1.2435</v>
      </c>
      <c r="F5258" s="154" t="s">
        <v>472</v>
      </c>
      <c r="G5258" s="154">
        <v>1.036</v>
      </c>
      <c r="H5258" s="154" t="s">
        <v>472</v>
      </c>
      <c r="I5258" s="154">
        <v>1.9728400000000001</v>
      </c>
      <c r="J5258" s="154"/>
    </row>
    <row r="5259" spans="1:10">
      <c r="A5259" s="164">
        <v>32902</v>
      </c>
      <c r="B5259" s="154">
        <v>1.8020700000000001</v>
      </c>
      <c r="C5259" s="154">
        <v>2.4904999999999999</v>
      </c>
      <c r="D5259" s="154">
        <v>1.4821</v>
      </c>
      <c r="E5259" s="154">
        <v>1.2464999999999999</v>
      </c>
      <c r="F5259" s="154" t="s">
        <v>472</v>
      </c>
      <c r="G5259" s="154">
        <v>1.0386</v>
      </c>
      <c r="H5259" s="154" t="s">
        <v>472</v>
      </c>
      <c r="I5259" s="154">
        <v>1.9722900000000001</v>
      </c>
      <c r="J5259" s="154"/>
    </row>
    <row r="5260" spans="1:10">
      <c r="A5260" s="164">
        <v>32903</v>
      </c>
      <c r="B5260" s="154">
        <v>1.80538</v>
      </c>
      <c r="C5260" s="154">
        <v>2.4954999999999998</v>
      </c>
      <c r="D5260" s="154">
        <v>1.4824999999999999</v>
      </c>
      <c r="E5260" s="154">
        <v>1.2475000000000001</v>
      </c>
      <c r="F5260" s="154" t="s">
        <v>472</v>
      </c>
      <c r="G5260" s="154">
        <v>1.0316000000000001</v>
      </c>
      <c r="H5260" s="154" t="s">
        <v>472</v>
      </c>
      <c r="I5260" s="154">
        <v>1.9729399999999999</v>
      </c>
      <c r="J5260" s="154"/>
    </row>
    <row r="5261" spans="1:10">
      <c r="A5261" s="164">
        <v>32904</v>
      </c>
      <c r="B5261" s="154">
        <v>1.8103500000000001</v>
      </c>
      <c r="C5261" s="154">
        <v>2.5024999999999999</v>
      </c>
      <c r="D5261" s="154">
        <v>1.4881</v>
      </c>
      <c r="E5261" s="154">
        <v>1.2515000000000001</v>
      </c>
      <c r="F5261" s="154" t="s">
        <v>472</v>
      </c>
      <c r="G5261" s="154">
        <v>1.0321</v>
      </c>
      <c r="H5261" s="154" t="s">
        <v>472</v>
      </c>
      <c r="I5261" s="154">
        <v>1.9777800000000001</v>
      </c>
      <c r="J5261" s="154"/>
    </row>
    <row r="5262" spans="1:10">
      <c r="A5262" s="164">
        <v>32905</v>
      </c>
      <c r="B5262" s="154">
        <v>1.8156099999999999</v>
      </c>
      <c r="C5262" s="154">
        <v>2.5129999999999999</v>
      </c>
      <c r="D5262" s="154">
        <v>1.4935</v>
      </c>
      <c r="E5262" s="154">
        <v>1.2589999999999999</v>
      </c>
      <c r="F5262" s="154" t="s">
        <v>472</v>
      </c>
      <c r="G5262" s="154">
        <v>1.0328999999999999</v>
      </c>
      <c r="H5262" s="154" t="s">
        <v>472</v>
      </c>
      <c r="I5262" s="154">
        <v>1.98384</v>
      </c>
      <c r="J5262" s="154"/>
    </row>
    <row r="5263" spans="1:10">
      <c r="A5263" s="164">
        <v>32906</v>
      </c>
      <c r="B5263" s="154">
        <v>1.8146599999999999</v>
      </c>
      <c r="C5263" s="154">
        <v>2.5129999999999999</v>
      </c>
      <c r="D5263" s="154">
        <v>1.494</v>
      </c>
      <c r="E5263" s="154">
        <v>1.2575000000000001</v>
      </c>
      <c r="F5263" s="154" t="s">
        <v>472</v>
      </c>
      <c r="G5263" s="154">
        <v>1.0296000000000001</v>
      </c>
      <c r="H5263" s="154" t="s">
        <v>472</v>
      </c>
      <c r="I5263" s="154">
        <v>1.98123</v>
      </c>
      <c r="J5263" s="154"/>
    </row>
    <row r="5264" spans="1:10">
      <c r="A5264" s="164">
        <v>32909</v>
      </c>
      <c r="B5264" s="154">
        <v>1.80735</v>
      </c>
      <c r="C5264" s="154">
        <v>2.5099999999999998</v>
      </c>
      <c r="D5264" s="154">
        <v>1.4853000000000001</v>
      </c>
      <c r="E5264" s="154">
        <v>1.2504999999999999</v>
      </c>
      <c r="F5264" s="154" t="s">
        <v>472</v>
      </c>
      <c r="G5264" s="154">
        <v>1.0198</v>
      </c>
      <c r="H5264" s="154" t="s">
        <v>472</v>
      </c>
      <c r="I5264" s="154">
        <v>1.9698500000000001</v>
      </c>
      <c r="J5264" s="154"/>
    </row>
    <row r="5265" spans="1:10">
      <c r="A5265" s="164">
        <v>32910</v>
      </c>
      <c r="B5265" s="154">
        <v>1.8143099999999999</v>
      </c>
      <c r="C5265" s="154">
        <v>2.5084999999999997</v>
      </c>
      <c r="D5265" s="154">
        <v>1.4764999999999999</v>
      </c>
      <c r="E5265" s="154">
        <v>1.2435</v>
      </c>
      <c r="F5265" s="154" t="s">
        <v>472</v>
      </c>
      <c r="G5265" s="154">
        <v>1.0212000000000001</v>
      </c>
      <c r="H5265" s="154" t="s">
        <v>472</v>
      </c>
      <c r="I5265" s="154">
        <v>1.96563</v>
      </c>
      <c r="J5265" s="154"/>
    </row>
    <row r="5266" spans="1:10">
      <c r="A5266" s="164">
        <v>32911</v>
      </c>
      <c r="B5266" s="154">
        <v>1.8196400000000001</v>
      </c>
      <c r="C5266" s="154">
        <v>2.5135000000000001</v>
      </c>
      <c r="D5266" s="154">
        <v>1.4809999999999999</v>
      </c>
      <c r="E5266" s="154">
        <v>1.2450000000000001</v>
      </c>
      <c r="F5266" s="154" t="s">
        <v>472</v>
      </c>
      <c r="G5266" s="154">
        <v>1.0185</v>
      </c>
      <c r="H5266" s="154" t="s">
        <v>472</v>
      </c>
      <c r="I5266" s="154">
        <v>1.9707599999999998</v>
      </c>
      <c r="J5266" s="154"/>
    </row>
    <row r="5267" spans="1:10">
      <c r="A5267" s="164">
        <v>32912</v>
      </c>
      <c r="B5267" s="154">
        <v>1.8169900000000001</v>
      </c>
      <c r="C5267" s="154">
        <v>2.5145</v>
      </c>
      <c r="D5267" s="154">
        <v>1.4889999999999999</v>
      </c>
      <c r="E5267" s="154">
        <v>1.2410000000000001</v>
      </c>
      <c r="F5267" s="154" t="s">
        <v>472</v>
      </c>
      <c r="G5267" s="154">
        <v>1.024</v>
      </c>
      <c r="H5267" s="154" t="s">
        <v>472</v>
      </c>
      <c r="I5267" s="154">
        <v>1.97709</v>
      </c>
      <c r="J5267" s="154"/>
    </row>
    <row r="5268" spans="1:10">
      <c r="A5268" s="164">
        <v>32913</v>
      </c>
      <c r="B5268" s="154">
        <v>1.81881</v>
      </c>
      <c r="C5268" s="154">
        <v>2.5175000000000001</v>
      </c>
      <c r="D5268" s="154">
        <v>1.488</v>
      </c>
      <c r="E5268" s="154">
        <v>1.2435</v>
      </c>
      <c r="F5268" s="154" t="s">
        <v>472</v>
      </c>
      <c r="G5268" s="154">
        <v>1.0247999999999999</v>
      </c>
      <c r="H5268" s="154" t="s">
        <v>472</v>
      </c>
      <c r="I5268" s="154">
        <v>1.9803199999999999</v>
      </c>
      <c r="J5268" s="154"/>
    </row>
    <row r="5269" spans="1:10">
      <c r="A5269" s="164">
        <v>32916</v>
      </c>
      <c r="B5269" s="154">
        <v>1.8269299999999999</v>
      </c>
      <c r="C5269" s="154">
        <v>2.5369999999999999</v>
      </c>
      <c r="D5269" s="154">
        <v>1.4929999999999999</v>
      </c>
      <c r="E5269" s="154">
        <v>1.2410000000000001</v>
      </c>
      <c r="F5269" s="154" t="s">
        <v>472</v>
      </c>
      <c r="G5269" s="154">
        <v>1.0346</v>
      </c>
      <c r="H5269" s="154" t="s">
        <v>472</v>
      </c>
      <c r="I5269" s="154">
        <v>1.9919</v>
      </c>
      <c r="J5269" s="154"/>
    </row>
    <row r="5270" spans="1:10">
      <c r="A5270" s="164">
        <v>32917</v>
      </c>
      <c r="B5270" s="154">
        <v>1.8200799999999999</v>
      </c>
      <c r="C5270" s="154">
        <v>2.536</v>
      </c>
      <c r="D5270" s="154">
        <v>1.5034999999999998</v>
      </c>
      <c r="E5270" s="154">
        <v>1.252</v>
      </c>
      <c r="F5270" s="154" t="s">
        <v>472</v>
      </c>
      <c r="G5270" s="154">
        <v>1.0397000000000001</v>
      </c>
      <c r="H5270" s="154" t="s">
        <v>472</v>
      </c>
      <c r="I5270" s="154">
        <v>1.99196</v>
      </c>
      <c r="J5270" s="154"/>
    </row>
    <row r="5271" spans="1:10">
      <c r="A5271" s="164">
        <v>32918</v>
      </c>
      <c r="B5271" s="154">
        <v>1.8223799999999999</v>
      </c>
      <c r="C5271" s="154">
        <v>2.532</v>
      </c>
      <c r="D5271" s="154">
        <v>1.496</v>
      </c>
      <c r="E5271" s="154">
        <v>1.2424999999999999</v>
      </c>
      <c r="F5271" s="154" t="s">
        <v>472</v>
      </c>
      <c r="G5271" s="154">
        <v>1.0351999999999999</v>
      </c>
      <c r="H5271" s="154" t="s">
        <v>472</v>
      </c>
      <c r="I5271" s="154">
        <v>1.98654</v>
      </c>
      <c r="J5271" s="154"/>
    </row>
    <row r="5272" spans="1:10">
      <c r="A5272" s="164">
        <v>32919</v>
      </c>
      <c r="B5272" s="154">
        <v>1.8172000000000001</v>
      </c>
      <c r="C5272" s="154">
        <v>2.532</v>
      </c>
      <c r="D5272" s="154">
        <v>1.4950000000000001</v>
      </c>
      <c r="E5272" s="154">
        <v>1.24</v>
      </c>
      <c r="F5272" s="154" t="s">
        <v>472</v>
      </c>
      <c r="G5272" s="154">
        <v>1.0345</v>
      </c>
      <c r="H5272" s="154" t="s">
        <v>472</v>
      </c>
      <c r="I5272" s="154">
        <v>1.9822299999999999</v>
      </c>
      <c r="J5272" s="154"/>
    </row>
    <row r="5273" spans="1:10">
      <c r="A5273" s="164">
        <v>32920</v>
      </c>
      <c r="B5273" s="154">
        <v>1.81518</v>
      </c>
      <c r="C5273" s="154">
        <v>2.5390000000000001</v>
      </c>
      <c r="D5273" s="154">
        <v>1.5037</v>
      </c>
      <c r="E5273" s="154">
        <v>1.252</v>
      </c>
      <c r="F5273" s="154" t="s">
        <v>472</v>
      </c>
      <c r="G5273" s="154">
        <v>1.0387</v>
      </c>
      <c r="H5273" s="154" t="s">
        <v>472</v>
      </c>
      <c r="I5273" s="154">
        <v>1.9893399999999999</v>
      </c>
      <c r="J5273" s="154"/>
    </row>
    <row r="5274" spans="1:10">
      <c r="A5274" s="164">
        <v>32923</v>
      </c>
      <c r="B5274" s="154">
        <v>1.8153600000000001</v>
      </c>
      <c r="C5274" s="154">
        <v>2.5305</v>
      </c>
      <c r="D5274" s="154">
        <v>1.488</v>
      </c>
      <c r="E5274" s="154">
        <v>1.2395</v>
      </c>
      <c r="F5274" s="154" t="s">
        <v>472</v>
      </c>
      <c r="G5274" s="154">
        <v>1.0298</v>
      </c>
      <c r="H5274" s="154" t="s">
        <v>472</v>
      </c>
      <c r="I5274" s="154" t="s">
        <v>472</v>
      </c>
      <c r="J5274" s="154"/>
    </row>
    <row r="5275" spans="1:10">
      <c r="A5275" s="164">
        <v>32924</v>
      </c>
      <c r="B5275" s="154">
        <v>1.8102499999999999</v>
      </c>
      <c r="C5275" s="154">
        <v>2.5339999999999998</v>
      </c>
      <c r="D5275" s="154">
        <v>1.4815</v>
      </c>
      <c r="E5275" s="154">
        <v>1.2349999999999999</v>
      </c>
      <c r="F5275" s="154" t="s">
        <v>472</v>
      </c>
      <c r="G5275" s="154">
        <v>1.0224</v>
      </c>
      <c r="H5275" s="154" t="s">
        <v>472</v>
      </c>
      <c r="I5275" s="154">
        <v>1.9715400000000001</v>
      </c>
      <c r="J5275" s="154"/>
    </row>
    <row r="5276" spans="1:10">
      <c r="A5276" s="164">
        <v>32925</v>
      </c>
      <c r="B5276" s="154">
        <v>1.8076300000000001</v>
      </c>
      <c r="C5276" s="154">
        <v>2.524</v>
      </c>
      <c r="D5276" s="154">
        <v>1.4735</v>
      </c>
      <c r="E5276" s="154">
        <v>1.2270000000000001</v>
      </c>
      <c r="F5276" s="154" t="s">
        <v>472</v>
      </c>
      <c r="G5276" s="154">
        <v>1.0134000000000001</v>
      </c>
      <c r="H5276" s="154" t="s">
        <v>472</v>
      </c>
      <c r="I5276" s="154">
        <v>1.9623300000000001</v>
      </c>
      <c r="J5276" s="154"/>
    </row>
    <row r="5277" spans="1:10">
      <c r="A5277" s="164">
        <v>32926</v>
      </c>
      <c r="B5277" s="154">
        <v>1.8054700000000001</v>
      </c>
      <c r="C5277" s="154">
        <v>2.5289999999999999</v>
      </c>
      <c r="D5277" s="154">
        <v>1.476</v>
      </c>
      <c r="E5277" s="154">
        <v>1.2355</v>
      </c>
      <c r="F5277" s="154" t="s">
        <v>472</v>
      </c>
      <c r="G5277" s="154">
        <v>1.0154000000000001</v>
      </c>
      <c r="H5277" s="154" t="s">
        <v>472</v>
      </c>
      <c r="I5277" s="154">
        <v>1.9627300000000001</v>
      </c>
      <c r="J5277" s="154"/>
    </row>
    <row r="5278" spans="1:10">
      <c r="A5278" s="164">
        <v>32927</v>
      </c>
      <c r="B5278" s="154">
        <v>1.79982</v>
      </c>
      <c r="C5278" s="154">
        <v>2.5135000000000001</v>
      </c>
      <c r="D5278" s="154">
        <v>1.4735</v>
      </c>
      <c r="E5278" s="154">
        <v>1.2275</v>
      </c>
      <c r="F5278" s="154" t="s">
        <v>472</v>
      </c>
      <c r="G5278" s="154">
        <v>1.0028999999999999</v>
      </c>
      <c r="H5278" s="154" t="s">
        <v>472</v>
      </c>
      <c r="I5278" s="154">
        <v>1.9540999999999999</v>
      </c>
      <c r="J5278" s="154"/>
    </row>
    <row r="5279" spans="1:10">
      <c r="A5279" s="164">
        <v>32930</v>
      </c>
      <c r="B5279" s="154">
        <v>1.7972900000000001</v>
      </c>
      <c r="C5279" s="154">
        <v>2.5099999999999998</v>
      </c>
      <c r="D5279" s="154">
        <v>1.4792000000000001</v>
      </c>
      <c r="E5279" s="154">
        <v>1.2344999999999999</v>
      </c>
      <c r="F5279" s="154" t="s">
        <v>472</v>
      </c>
      <c r="G5279" s="154">
        <v>0.99529999999999996</v>
      </c>
      <c r="H5279" s="154" t="s">
        <v>472</v>
      </c>
      <c r="I5279" s="154">
        <v>1.9531800000000001</v>
      </c>
      <c r="J5279" s="154"/>
    </row>
    <row r="5280" spans="1:10">
      <c r="A5280" s="164">
        <v>32931</v>
      </c>
      <c r="B5280" s="154">
        <v>1.8033399999999999</v>
      </c>
      <c r="C5280" s="154">
        <v>2.5164999999999997</v>
      </c>
      <c r="D5280" s="154">
        <v>1.4924999999999999</v>
      </c>
      <c r="E5280" s="154">
        <v>1.248</v>
      </c>
      <c r="F5280" s="154" t="s">
        <v>472</v>
      </c>
      <c r="G5280" s="154">
        <v>1.0025999999999999</v>
      </c>
      <c r="H5280" s="154" t="s">
        <v>472</v>
      </c>
      <c r="I5280" s="154">
        <v>1.9627300000000001</v>
      </c>
      <c r="J5280" s="154"/>
    </row>
    <row r="5281" spans="1:10">
      <c r="A5281" s="164">
        <v>32932</v>
      </c>
      <c r="B5281" s="154">
        <v>1.7996300000000001</v>
      </c>
      <c r="C5281" s="154">
        <v>2.5074999999999998</v>
      </c>
      <c r="D5281" s="154">
        <v>1.4870000000000001</v>
      </c>
      <c r="E5281" s="154">
        <v>1.248</v>
      </c>
      <c r="F5281" s="154" t="s">
        <v>472</v>
      </c>
      <c r="G5281" s="154">
        <v>1.0007999999999999</v>
      </c>
      <c r="H5281" s="154" t="s">
        <v>472</v>
      </c>
      <c r="I5281" s="154">
        <v>1.95875</v>
      </c>
      <c r="J5281" s="154"/>
    </row>
    <row r="5282" spans="1:10">
      <c r="A5282" s="164">
        <v>32933</v>
      </c>
      <c r="B5282" s="154">
        <v>1.7970999999999999</v>
      </c>
      <c r="C5282" s="154">
        <v>2.5099999999999998</v>
      </c>
      <c r="D5282" s="154">
        <v>1.4979</v>
      </c>
      <c r="E5282" s="154">
        <v>1.2575000000000001</v>
      </c>
      <c r="F5282" s="154" t="s">
        <v>472</v>
      </c>
      <c r="G5282" s="154">
        <v>1.0019</v>
      </c>
      <c r="H5282" s="154" t="s">
        <v>472</v>
      </c>
      <c r="I5282" s="154">
        <v>1.96692</v>
      </c>
      <c r="J5282" s="154"/>
    </row>
    <row r="5283" spans="1:10">
      <c r="A5283" s="164">
        <v>32934</v>
      </c>
      <c r="B5283" s="154">
        <v>1.79677</v>
      </c>
      <c r="C5283" s="154">
        <v>2.5065</v>
      </c>
      <c r="D5283" s="154">
        <v>1.5066000000000002</v>
      </c>
      <c r="E5283" s="154">
        <v>1.2645</v>
      </c>
      <c r="F5283" s="154" t="s">
        <v>472</v>
      </c>
      <c r="G5283" s="154">
        <v>1.006</v>
      </c>
      <c r="H5283" s="154" t="s">
        <v>472</v>
      </c>
      <c r="I5283" s="154">
        <v>1.96773</v>
      </c>
      <c r="J5283" s="154"/>
    </row>
    <row r="5284" spans="1:10">
      <c r="A5284" s="164">
        <v>32937</v>
      </c>
      <c r="B5284" s="154">
        <v>1.8007599999999999</v>
      </c>
      <c r="C5284" s="154">
        <v>2.4664999999999999</v>
      </c>
      <c r="D5284" s="154">
        <v>1.5065</v>
      </c>
      <c r="E5284" s="154">
        <v>1.2625</v>
      </c>
      <c r="F5284" s="154" t="s">
        <v>472</v>
      </c>
      <c r="G5284" s="154">
        <v>1.0058</v>
      </c>
      <c r="H5284" s="154" t="s">
        <v>472</v>
      </c>
      <c r="I5284" s="154">
        <v>1.9622600000000001</v>
      </c>
      <c r="J5284" s="154"/>
    </row>
    <row r="5285" spans="1:10">
      <c r="A5285" s="164">
        <v>32938</v>
      </c>
      <c r="B5285" s="154">
        <v>1.80138</v>
      </c>
      <c r="C5285" s="154">
        <v>2.4620000000000002</v>
      </c>
      <c r="D5285" s="154">
        <v>1.4942</v>
      </c>
      <c r="E5285" s="154">
        <v>1.2565</v>
      </c>
      <c r="F5285" s="154" t="s">
        <v>472</v>
      </c>
      <c r="G5285" s="154">
        <v>1.0001</v>
      </c>
      <c r="H5285" s="154" t="s">
        <v>472</v>
      </c>
      <c r="I5285" s="154">
        <v>1.9617</v>
      </c>
      <c r="J5285" s="154"/>
    </row>
    <row r="5286" spans="1:10">
      <c r="A5286" s="164">
        <v>32939</v>
      </c>
      <c r="B5286" s="154">
        <v>1.80183</v>
      </c>
      <c r="C5286" s="154">
        <v>2.4670000000000001</v>
      </c>
      <c r="D5286" s="154">
        <v>1.5013000000000001</v>
      </c>
      <c r="E5286" s="154">
        <v>1.2645</v>
      </c>
      <c r="F5286" s="154" t="s">
        <v>472</v>
      </c>
      <c r="G5286" s="154">
        <v>0.99590000000000001</v>
      </c>
      <c r="H5286" s="154" t="s">
        <v>472</v>
      </c>
      <c r="I5286" s="154">
        <v>1.96245</v>
      </c>
      <c r="J5286" s="154"/>
    </row>
    <row r="5287" spans="1:10">
      <c r="A5287" s="164">
        <v>32940</v>
      </c>
      <c r="B5287" s="154">
        <v>1.80511</v>
      </c>
      <c r="C5287" s="154">
        <v>2.4765000000000001</v>
      </c>
      <c r="D5287" s="154">
        <v>1.5032000000000001</v>
      </c>
      <c r="E5287" s="154">
        <v>1.2715000000000001</v>
      </c>
      <c r="F5287" s="154" t="s">
        <v>472</v>
      </c>
      <c r="G5287" s="154">
        <v>0.99560000000000004</v>
      </c>
      <c r="H5287" s="154" t="s">
        <v>472</v>
      </c>
      <c r="I5287" s="154">
        <v>1.96574</v>
      </c>
      <c r="J5287" s="154"/>
    </row>
    <row r="5288" spans="1:10">
      <c r="A5288" s="164">
        <v>32941</v>
      </c>
      <c r="B5288" s="154">
        <v>1.80813</v>
      </c>
      <c r="C5288" s="154">
        <v>2.4575</v>
      </c>
      <c r="D5288" s="154">
        <v>1.5064</v>
      </c>
      <c r="E5288" s="154">
        <v>1.2755000000000001</v>
      </c>
      <c r="F5288" s="154" t="s">
        <v>472</v>
      </c>
      <c r="G5288" s="154">
        <v>0.99650000000000005</v>
      </c>
      <c r="H5288" s="154" t="s">
        <v>472</v>
      </c>
      <c r="I5288" s="154">
        <v>1.9674199999999999</v>
      </c>
      <c r="J5288" s="154"/>
    </row>
    <row r="5289" spans="1:10">
      <c r="A5289" s="164">
        <v>32944</v>
      </c>
      <c r="B5289" s="154">
        <v>1.80708</v>
      </c>
      <c r="C5289" s="154">
        <v>2.4344999999999999</v>
      </c>
      <c r="D5289" s="154">
        <v>1.5125999999999999</v>
      </c>
      <c r="E5289" s="154">
        <v>1.2795000000000001</v>
      </c>
      <c r="F5289" s="154" t="s">
        <v>472</v>
      </c>
      <c r="G5289" s="154">
        <v>0.99409999999999998</v>
      </c>
      <c r="H5289" s="154" t="s">
        <v>472</v>
      </c>
      <c r="I5289" s="154">
        <v>1.9689299999999998</v>
      </c>
      <c r="J5289" s="154"/>
    </row>
    <row r="5290" spans="1:10">
      <c r="A5290" s="164">
        <v>32945</v>
      </c>
      <c r="B5290" s="154">
        <v>1.8124799999999999</v>
      </c>
      <c r="C5290" s="154">
        <v>2.4489999999999998</v>
      </c>
      <c r="D5290" s="154">
        <v>1.5234999999999999</v>
      </c>
      <c r="E5290" s="154">
        <v>1.292</v>
      </c>
      <c r="F5290" s="154" t="s">
        <v>472</v>
      </c>
      <c r="G5290" s="154">
        <v>0.99860000000000004</v>
      </c>
      <c r="H5290" s="154" t="s">
        <v>472</v>
      </c>
      <c r="I5290" s="154">
        <v>1.97847</v>
      </c>
      <c r="J5290" s="154"/>
    </row>
    <row r="5291" spans="1:10">
      <c r="A5291" s="164">
        <v>32946</v>
      </c>
      <c r="B5291" s="154">
        <v>1.8137400000000001</v>
      </c>
      <c r="C5291" s="154">
        <v>2.4495</v>
      </c>
      <c r="D5291" s="154">
        <v>1.522</v>
      </c>
      <c r="E5291" s="154">
        <v>1.2965</v>
      </c>
      <c r="F5291" s="154" t="s">
        <v>472</v>
      </c>
      <c r="G5291" s="154">
        <v>1.0001</v>
      </c>
      <c r="H5291" s="154" t="s">
        <v>472</v>
      </c>
      <c r="I5291" s="154">
        <v>1.9806699999999999</v>
      </c>
      <c r="J5291" s="154"/>
    </row>
    <row r="5292" spans="1:10">
      <c r="A5292" s="164">
        <v>32947</v>
      </c>
      <c r="B5292" s="154">
        <v>1.82063</v>
      </c>
      <c r="C5292" s="154">
        <v>2.4515000000000002</v>
      </c>
      <c r="D5292" s="154">
        <v>1.5274999999999999</v>
      </c>
      <c r="E5292" s="154">
        <v>1.2949999999999999</v>
      </c>
      <c r="F5292" s="154" t="s">
        <v>472</v>
      </c>
      <c r="G5292" s="154">
        <v>0.99960000000000004</v>
      </c>
      <c r="H5292" s="154" t="s">
        <v>472</v>
      </c>
      <c r="I5292" s="154">
        <v>1.9825300000000001</v>
      </c>
      <c r="J5292" s="154"/>
    </row>
    <row r="5293" spans="1:10">
      <c r="A5293" s="164">
        <v>32948</v>
      </c>
      <c r="B5293" s="154">
        <v>1.8185899999999999</v>
      </c>
      <c r="C5293" s="154">
        <v>2.4575</v>
      </c>
      <c r="D5293" s="154">
        <v>1.5158</v>
      </c>
      <c r="E5293" s="154">
        <v>1.2805</v>
      </c>
      <c r="F5293" s="154" t="s">
        <v>472</v>
      </c>
      <c r="G5293" s="154">
        <v>0.99590000000000001</v>
      </c>
      <c r="H5293" s="154" t="s">
        <v>472</v>
      </c>
      <c r="I5293" s="154">
        <v>1.97641</v>
      </c>
      <c r="J5293" s="154"/>
    </row>
    <row r="5294" spans="1:10">
      <c r="A5294" s="164">
        <v>32951</v>
      </c>
      <c r="B5294" s="154">
        <v>1.82395</v>
      </c>
      <c r="C5294" s="154">
        <v>2.4325000000000001</v>
      </c>
      <c r="D5294" s="154">
        <v>1.5081</v>
      </c>
      <c r="E5294" s="154">
        <v>1.2715000000000001</v>
      </c>
      <c r="F5294" s="154" t="s">
        <v>472</v>
      </c>
      <c r="G5294" s="154">
        <v>0.98180000000000001</v>
      </c>
      <c r="H5294" s="154" t="s">
        <v>472</v>
      </c>
      <c r="I5294" s="154">
        <v>1.9706399999999999</v>
      </c>
      <c r="J5294" s="154"/>
    </row>
    <row r="5295" spans="1:10">
      <c r="A5295" s="164">
        <v>32952</v>
      </c>
      <c r="B5295" s="154">
        <v>1.8191899999999999</v>
      </c>
      <c r="C5295" s="154">
        <v>2.4460000000000002</v>
      </c>
      <c r="D5295" s="154">
        <v>1.5089999999999999</v>
      </c>
      <c r="E5295" s="154">
        <v>1.2789999999999999</v>
      </c>
      <c r="F5295" s="154" t="s">
        <v>472</v>
      </c>
      <c r="G5295" s="154">
        <v>0.97970000000000002</v>
      </c>
      <c r="H5295" s="154" t="s">
        <v>472</v>
      </c>
      <c r="I5295" s="154">
        <v>1.96966</v>
      </c>
      <c r="J5295" s="154"/>
    </row>
    <row r="5296" spans="1:10">
      <c r="A5296" s="164">
        <v>32953</v>
      </c>
      <c r="B5296" s="154">
        <v>1.81568</v>
      </c>
      <c r="C5296" s="154">
        <v>2.4180000000000001</v>
      </c>
      <c r="D5296" s="154">
        <v>1.5218</v>
      </c>
      <c r="E5296" s="154">
        <v>1.2909999999999999</v>
      </c>
      <c r="F5296" s="154" t="s">
        <v>472</v>
      </c>
      <c r="G5296" s="154">
        <v>0.9859</v>
      </c>
      <c r="H5296" s="154" t="s">
        <v>472</v>
      </c>
      <c r="I5296" s="154">
        <v>1.9727999999999999</v>
      </c>
      <c r="J5296" s="154"/>
    </row>
    <row r="5297" spans="1:10">
      <c r="A5297" s="164">
        <v>32954</v>
      </c>
      <c r="B5297" s="154">
        <v>1.8128199999999999</v>
      </c>
      <c r="C5297" s="154">
        <v>2.4264999999999999</v>
      </c>
      <c r="D5297" s="154">
        <v>1.5201</v>
      </c>
      <c r="E5297" s="154">
        <v>1.2875000000000001</v>
      </c>
      <c r="F5297" s="154" t="s">
        <v>472</v>
      </c>
      <c r="G5297" s="154">
        <v>0.98019999999999996</v>
      </c>
      <c r="H5297" s="154" t="s">
        <v>472</v>
      </c>
      <c r="I5297" s="154">
        <v>1.9693499999999999</v>
      </c>
      <c r="J5297" s="154"/>
    </row>
    <row r="5298" spans="1:10">
      <c r="A5298" s="164">
        <v>32955</v>
      </c>
      <c r="B5298" s="154">
        <v>1.8053699999999999</v>
      </c>
      <c r="C5298" s="154">
        <v>2.4220000000000002</v>
      </c>
      <c r="D5298" s="154">
        <v>1.5114999999999998</v>
      </c>
      <c r="E5298" s="154">
        <v>1.2845</v>
      </c>
      <c r="F5298" s="154" t="s">
        <v>472</v>
      </c>
      <c r="G5298" s="154">
        <v>0.97570000000000001</v>
      </c>
      <c r="H5298" s="154" t="s">
        <v>472</v>
      </c>
      <c r="I5298" s="154">
        <v>1.9600499999999998</v>
      </c>
      <c r="J5298" s="154"/>
    </row>
    <row r="5299" spans="1:10">
      <c r="A5299" s="164">
        <v>32958</v>
      </c>
      <c r="B5299" s="154">
        <v>1.81148</v>
      </c>
      <c r="C5299" s="154">
        <v>2.4525000000000001</v>
      </c>
      <c r="D5299" s="154">
        <v>1.5211999999999999</v>
      </c>
      <c r="E5299" s="154">
        <v>1.2915000000000001</v>
      </c>
      <c r="F5299" s="154" t="s">
        <v>472</v>
      </c>
      <c r="G5299" s="154">
        <v>0.97450000000000003</v>
      </c>
      <c r="H5299" s="154" t="s">
        <v>472</v>
      </c>
      <c r="I5299" s="154">
        <v>1.96716</v>
      </c>
      <c r="J5299" s="154"/>
    </row>
    <row r="5300" spans="1:10">
      <c r="A5300" s="164">
        <v>32959</v>
      </c>
      <c r="B5300" s="154">
        <v>1.8148900000000001</v>
      </c>
      <c r="C5300" s="154">
        <v>2.4584999999999999</v>
      </c>
      <c r="D5300" s="154">
        <v>1.5186999999999999</v>
      </c>
      <c r="E5300" s="154">
        <v>1.2894999999999999</v>
      </c>
      <c r="F5300" s="154" t="s">
        <v>472</v>
      </c>
      <c r="G5300" s="154">
        <v>0.96730000000000005</v>
      </c>
      <c r="H5300" s="154" t="s">
        <v>472</v>
      </c>
      <c r="I5300" s="154">
        <v>1.9698500000000001</v>
      </c>
      <c r="J5300" s="154"/>
    </row>
    <row r="5301" spans="1:10">
      <c r="A5301" s="164">
        <v>32960</v>
      </c>
      <c r="B5301" s="154">
        <v>1.81518</v>
      </c>
      <c r="C5301" s="154">
        <v>2.4649999999999999</v>
      </c>
      <c r="D5301" s="154">
        <v>1.5198</v>
      </c>
      <c r="E5301" s="154">
        <v>1.2909999999999999</v>
      </c>
      <c r="F5301" s="154" t="s">
        <v>472</v>
      </c>
      <c r="G5301" s="154">
        <v>0.95760000000000001</v>
      </c>
      <c r="H5301" s="154" t="s">
        <v>472</v>
      </c>
      <c r="I5301" s="154">
        <v>1.96458</v>
      </c>
      <c r="J5301" s="154"/>
    </row>
    <row r="5302" spans="1:10">
      <c r="A5302" s="164">
        <v>32961</v>
      </c>
      <c r="B5302" s="154">
        <v>1.81077</v>
      </c>
      <c r="C5302" s="154">
        <v>2.46</v>
      </c>
      <c r="D5302" s="154">
        <v>1.5083</v>
      </c>
      <c r="E5302" s="154">
        <v>1.282</v>
      </c>
      <c r="F5302" s="154" t="s">
        <v>472</v>
      </c>
      <c r="G5302" s="154">
        <v>0.95889999999999997</v>
      </c>
      <c r="H5302" s="154" t="s">
        <v>472</v>
      </c>
      <c r="I5302" s="154">
        <v>1.9573100000000001</v>
      </c>
      <c r="J5302" s="154"/>
    </row>
    <row r="5303" spans="1:10">
      <c r="A5303" s="164">
        <v>32962</v>
      </c>
      <c r="B5303" s="154">
        <v>1.8060700000000001</v>
      </c>
      <c r="C5303" s="154">
        <v>2.4590000000000001</v>
      </c>
      <c r="D5303" s="154">
        <v>1.4957</v>
      </c>
      <c r="E5303" s="154">
        <v>1.276</v>
      </c>
      <c r="F5303" s="154" t="s">
        <v>472</v>
      </c>
      <c r="G5303" s="154">
        <v>0.95</v>
      </c>
      <c r="H5303" s="154" t="s">
        <v>472</v>
      </c>
      <c r="I5303" s="154">
        <v>1.94669</v>
      </c>
      <c r="J5303" s="154"/>
    </row>
    <row r="5304" spans="1:10">
      <c r="A5304" s="164">
        <v>32965</v>
      </c>
      <c r="B5304" s="154">
        <v>1.8079399999999999</v>
      </c>
      <c r="C5304" s="154">
        <v>2.444</v>
      </c>
      <c r="D5304" s="154">
        <v>1.504</v>
      </c>
      <c r="E5304" s="154">
        <v>1.2854999999999999</v>
      </c>
      <c r="F5304" s="154" t="s">
        <v>472</v>
      </c>
      <c r="G5304" s="154">
        <v>0.94099999999999995</v>
      </c>
      <c r="H5304" s="154" t="s">
        <v>472</v>
      </c>
      <c r="I5304" s="154">
        <v>1.9475799999999999</v>
      </c>
      <c r="J5304" s="154"/>
    </row>
    <row r="5305" spans="1:10">
      <c r="A5305" s="164">
        <v>32966</v>
      </c>
      <c r="B5305" s="154">
        <v>1.8060499999999999</v>
      </c>
      <c r="C5305" s="154">
        <v>2.4470000000000001</v>
      </c>
      <c r="D5305" s="154">
        <v>1.4997</v>
      </c>
      <c r="E5305" s="154">
        <v>1.2845</v>
      </c>
      <c r="F5305" s="154" t="s">
        <v>472</v>
      </c>
      <c r="G5305" s="154">
        <v>0.94589999999999996</v>
      </c>
      <c r="H5305" s="154" t="s">
        <v>472</v>
      </c>
      <c r="I5305" s="154">
        <v>1.94754</v>
      </c>
      <c r="J5305" s="154"/>
    </row>
    <row r="5306" spans="1:10">
      <c r="A5306" s="164">
        <v>32967</v>
      </c>
      <c r="B5306" s="154">
        <v>1.8142</v>
      </c>
      <c r="C5306" s="154">
        <v>2.4655</v>
      </c>
      <c r="D5306" s="154">
        <v>1.5024999999999999</v>
      </c>
      <c r="E5306" s="154">
        <v>1.286</v>
      </c>
      <c r="F5306" s="154" t="s">
        <v>472</v>
      </c>
      <c r="G5306" s="154">
        <v>0.94740000000000002</v>
      </c>
      <c r="H5306" s="154" t="s">
        <v>472</v>
      </c>
      <c r="I5306" s="154">
        <v>1.9541500000000001</v>
      </c>
      <c r="J5306" s="154"/>
    </row>
    <row r="5307" spans="1:10">
      <c r="A5307" s="164">
        <v>32968</v>
      </c>
      <c r="B5307" s="154">
        <v>1.8101699999999998</v>
      </c>
      <c r="C5307" s="154">
        <v>2.476</v>
      </c>
      <c r="D5307" s="154">
        <v>1.504</v>
      </c>
      <c r="E5307" s="154">
        <v>1.286</v>
      </c>
      <c r="F5307" s="154" t="s">
        <v>472</v>
      </c>
      <c r="G5307" s="154">
        <v>0.9536</v>
      </c>
      <c r="H5307" s="154" t="s">
        <v>472</v>
      </c>
      <c r="I5307" s="154">
        <v>1.9534400000000001</v>
      </c>
      <c r="J5307" s="154"/>
    </row>
    <row r="5308" spans="1:10">
      <c r="A5308" s="164">
        <v>32969</v>
      </c>
      <c r="B5308" s="154">
        <v>1.8071600000000001</v>
      </c>
      <c r="C5308" s="154">
        <v>2.4615</v>
      </c>
      <c r="D5308" s="154">
        <v>1.4983</v>
      </c>
      <c r="E5308" s="154">
        <v>1.2814999999999999</v>
      </c>
      <c r="F5308" s="154" t="s">
        <v>472</v>
      </c>
      <c r="G5308" s="154">
        <v>0.95240000000000002</v>
      </c>
      <c r="H5308" s="154" t="s">
        <v>472</v>
      </c>
      <c r="I5308" s="154">
        <v>1.9486400000000001</v>
      </c>
      <c r="J5308" s="154"/>
    </row>
    <row r="5309" spans="1:10">
      <c r="A5309" s="164">
        <v>32972</v>
      </c>
      <c r="B5309" s="154">
        <v>1.8097699999999999</v>
      </c>
      <c r="C5309" s="154">
        <v>2.4489999999999998</v>
      </c>
      <c r="D5309" s="154">
        <v>1.4938</v>
      </c>
      <c r="E5309" s="154">
        <v>1.2829999999999999</v>
      </c>
      <c r="F5309" s="154" t="s">
        <v>472</v>
      </c>
      <c r="G5309" s="154">
        <v>0.95230000000000004</v>
      </c>
      <c r="H5309" s="154" t="s">
        <v>472</v>
      </c>
      <c r="I5309" s="154">
        <v>1.9474</v>
      </c>
      <c r="J5309" s="154"/>
    </row>
    <row r="5310" spans="1:10">
      <c r="A5310" s="164">
        <v>32973</v>
      </c>
      <c r="B5310" s="154">
        <v>1.81006</v>
      </c>
      <c r="C5310" s="154">
        <v>2.4430000000000001</v>
      </c>
      <c r="D5310" s="154">
        <v>1.4971000000000001</v>
      </c>
      <c r="E5310" s="154">
        <v>1.288</v>
      </c>
      <c r="F5310" s="154" t="s">
        <v>472</v>
      </c>
      <c r="G5310" s="154">
        <v>0.94640000000000002</v>
      </c>
      <c r="H5310" s="154" t="s">
        <v>472</v>
      </c>
      <c r="I5310" s="154">
        <v>1.94746</v>
      </c>
      <c r="J5310" s="154"/>
    </row>
    <row r="5311" spans="1:10">
      <c r="A5311" s="164">
        <v>32974</v>
      </c>
      <c r="B5311" s="154">
        <v>1.8138800000000002</v>
      </c>
      <c r="C5311" s="154">
        <v>2.44</v>
      </c>
      <c r="D5311" s="154">
        <v>1.4876</v>
      </c>
      <c r="E5311" s="154">
        <v>1.2825</v>
      </c>
      <c r="F5311" s="154" t="s">
        <v>472</v>
      </c>
      <c r="G5311" s="154">
        <v>0.93930000000000002</v>
      </c>
      <c r="H5311" s="154" t="s">
        <v>472</v>
      </c>
      <c r="I5311" s="154">
        <v>1.9407299999999998</v>
      </c>
      <c r="J5311" s="154"/>
    </row>
    <row r="5312" spans="1:10">
      <c r="A5312" s="164">
        <v>32975</v>
      </c>
      <c r="B5312" s="154">
        <v>1.81094</v>
      </c>
      <c r="C5312" s="154">
        <v>2.44</v>
      </c>
      <c r="D5312" s="154">
        <v>1.4849999999999999</v>
      </c>
      <c r="E5312" s="154">
        <v>1.2745</v>
      </c>
      <c r="F5312" s="154" t="s">
        <v>472</v>
      </c>
      <c r="G5312" s="154">
        <v>0.93689999999999996</v>
      </c>
      <c r="H5312" s="154" t="s">
        <v>472</v>
      </c>
      <c r="I5312" s="154">
        <v>1.9388300000000001</v>
      </c>
      <c r="J5312" s="154"/>
    </row>
    <row r="5313" spans="1:10">
      <c r="A5313" s="164">
        <v>32976</v>
      </c>
      <c r="B5313" s="154" t="s">
        <v>472</v>
      </c>
      <c r="C5313" s="154" t="s">
        <v>472</v>
      </c>
      <c r="D5313" s="154" t="s">
        <v>472</v>
      </c>
      <c r="E5313" s="154" t="s">
        <v>472</v>
      </c>
      <c r="F5313" s="154" t="s">
        <v>472</v>
      </c>
      <c r="G5313" s="154" t="s">
        <v>472</v>
      </c>
      <c r="H5313" s="154" t="s">
        <v>472</v>
      </c>
      <c r="I5313" s="154" t="s">
        <v>472</v>
      </c>
      <c r="J5313" s="154"/>
    </row>
    <row r="5314" spans="1:10">
      <c r="A5314" s="164">
        <v>32979</v>
      </c>
      <c r="B5314" s="154" t="s">
        <v>472</v>
      </c>
      <c r="C5314" s="154" t="s">
        <v>472</v>
      </c>
      <c r="D5314" s="154" t="s">
        <v>472</v>
      </c>
      <c r="E5314" s="154" t="s">
        <v>472</v>
      </c>
      <c r="F5314" s="154" t="s">
        <v>472</v>
      </c>
      <c r="G5314" s="154" t="s">
        <v>472</v>
      </c>
      <c r="H5314" s="154" t="s">
        <v>472</v>
      </c>
      <c r="I5314" s="154" t="s">
        <v>472</v>
      </c>
      <c r="J5314" s="154"/>
    </row>
    <row r="5315" spans="1:10">
      <c r="A5315" s="164">
        <v>32980</v>
      </c>
      <c r="B5315" s="154">
        <v>1.8135300000000001</v>
      </c>
      <c r="C5315" s="154">
        <v>2.4289999999999998</v>
      </c>
      <c r="D5315" s="154">
        <v>1.4910000000000001</v>
      </c>
      <c r="E5315" s="154">
        <v>1.274</v>
      </c>
      <c r="F5315" s="154" t="s">
        <v>472</v>
      </c>
      <c r="G5315" s="154">
        <v>0.93269999999999997</v>
      </c>
      <c r="H5315" s="154" t="s">
        <v>472</v>
      </c>
      <c r="I5315" s="154">
        <v>1.9407100000000002</v>
      </c>
      <c r="J5315" s="154"/>
    </row>
    <row r="5316" spans="1:10">
      <c r="A5316" s="164">
        <v>32981</v>
      </c>
      <c r="B5316" s="154">
        <v>1.8142</v>
      </c>
      <c r="C5316" s="154">
        <v>2.4359999999999999</v>
      </c>
      <c r="D5316" s="154">
        <v>1.4910000000000001</v>
      </c>
      <c r="E5316" s="154">
        <v>1.2814999999999999</v>
      </c>
      <c r="F5316" s="154" t="s">
        <v>472</v>
      </c>
      <c r="G5316" s="154">
        <v>0.93300000000000005</v>
      </c>
      <c r="H5316" s="154" t="s">
        <v>472</v>
      </c>
      <c r="I5316" s="154">
        <v>1.94167</v>
      </c>
      <c r="J5316" s="154"/>
    </row>
    <row r="5317" spans="1:10">
      <c r="A5317" s="164">
        <v>32982</v>
      </c>
      <c r="B5317" s="154">
        <v>1.80701</v>
      </c>
      <c r="C5317" s="154">
        <v>2.4304999999999999</v>
      </c>
      <c r="D5317" s="154">
        <v>1.4778</v>
      </c>
      <c r="E5317" s="154">
        <v>1.272</v>
      </c>
      <c r="F5317" s="154" t="s">
        <v>472</v>
      </c>
      <c r="G5317" s="154">
        <v>0.94030000000000002</v>
      </c>
      <c r="H5317" s="154" t="s">
        <v>472</v>
      </c>
      <c r="I5317" s="154">
        <v>1.93557</v>
      </c>
      <c r="J5317" s="154"/>
    </row>
    <row r="5318" spans="1:10">
      <c r="A5318" s="164">
        <v>32983</v>
      </c>
      <c r="B5318" s="154">
        <v>1.8049300000000001</v>
      </c>
      <c r="C5318" s="154">
        <v>2.4355000000000002</v>
      </c>
      <c r="D5318" s="154">
        <v>1.4832000000000001</v>
      </c>
      <c r="E5318" s="154">
        <v>1.2749999999999999</v>
      </c>
      <c r="F5318" s="154" t="s">
        <v>472</v>
      </c>
      <c r="G5318" s="154">
        <v>0.94169999999999998</v>
      </c>
      <c r="H5318" s="154" t="s">
        <v>472</v>
      </c>
      <c r="I5318" s="154">
        <v>1.9365600000000001</v>
      </c>
      <c r="J5318" s="154"/>
    </row>
    <row r="5319" spans="1:10">
      <c r="A5319" s="164">
        <v>32986</v>
      </c>
      <c r="B5319" s="154">
        <v>1.7982100000000001</v>
      </c>
      <c r="C5319" s="154">
        <v>2.4329999999999998</v>
      </c>
      <c r="D5319" s="154">
        <v>1.4870000000000001</v>
      </c>
      <c r="E5319" s="154">
        <v>1.2785</v>
      </c>
      <c r="F5319" s="154" t="s">
        <v>472</v>
      </c>
      <c r="G5319" s="154">
        <v>0.94469999999999998</v>
      </c>
      <c r="H5319" s="154" t="s">
        <v>472</v>
      </c>
      <c r="I5319" s="154">
        <v>1.93405</v>
      </c>
      <c r="J5319" s="154"/>
    </row>
    <row r="5320" spans="1:10">
      <c r="A5320" s="164">
        <v>32987</v>
      </c>
      <c r="B5320" s="154">
        <v>1.7985899999999999</v>
      </c>
      <c r="C5320" s="154">
        <v>2.4319999999999999</v>
      </c>
      <c r="D5320" s="154">
        <v>1.49</v>
      </c>
      <c r="E5320" s="154">
        <v>1.2814999999999999</v>
      </c>
      <c r="F5320" s="154" t="s">
        <v>472</v>
      </c>
      <c r="G5320" s="154">
        <v>0.93940000000000001</v>
      </c>
      <c r="H5320" s="154" t="s">
        <v>472</v>
      </c>
      <c r="I5320" s="154">
        <v>1.9348000000000001</v>
      </c>
      <c r="J5320" s="154"/>
    </row>
    <row r="5321" spans="1:10">
      <c r="A5321" s="164">
        <v>32988</v>
      </c>
      <c r="B5321" s="154">
        <v>1.78806</v>
      </c>
      <c r="C5321" s="154">
        <v>2.4220000000000002</v>
      </c>
      <c r="D5321" s="154">
        <v>1.4809999999999999</v>
      </c>
      <c r="E5321" s="154">
        <v>1.2765</v>
      </c>
      <c r="F5321" s="154" t="s">
        <v>472</v>
      </c>
      <c r="G5321" s="154">
        <v>0.92989999999999995</v>
      </c>
      <c r="H5321" s="154" t="s">
        <v>472</v>
      </c>
      <c r="I5321" s="154">
        <v>1.9225699999999999</v>
      </c>
      <c r="J5321" s="154"/>
    </row>
    <row r="5322" spans="1:10">
      <c r="A5322" s="164">
        <v>32989</v>
      </c>
      <c r="B5322" s="154">
        <v>1.7796699999999999</v>
      </c>
      <c r="C5322" s="154">
        <v>2.39</v>
      </c>
      <c r="D5322" s="154">
        <v>1.4635</v>
      </c>
      <c r="E5322" s="154">
        <v>1.26</v>
      </c>
      <c r="F5322" s="154" t="s">
        <v>472</v>
      </c>
      <c r="G5322" s="154">
        <v>0.92090000000000005</v>
      </c>
      <c r="H5322" s="154" t="s">
        <v>472</v>
      </c>
      <c r="I5322" s="154">
        <v>1.90402</v>
      </c>
      <c r="J5322" s="154"/>
    </row>
    <row r="5323" spans="1:10">
      <c r="A5323" s="164">
        <v>32990</v>
      </c>
      <c r="B5323" s="154">
        <v>1.77626</v>
      </c>
      <c r="C5323" s="154">
        <v>2.387</v>
      </c>
      <c r="D5323" s="154">
        <v>1.4630000000000001</v>
      </c>
      <c r="E5323" s="154">
        <v>1.2565</v>
      </c>
      <c r="F5323" s="154" t="s">
        <v>472</v>
      </c>
      <c r="G5323" s="154">
        <v>0.91969999999999996</v>
      </c>
      <c r="H5323" s="154" t="s">
        <v>472</v>
      </c>
      <c r="I5323" s="154">
        <v>1.9036</v>
      </c>
      <c r="J5323" s="154"/>
    </row>
    <row r="5324" spans="1:10">
      <c r="A5324" s="164">
        <v>32993</v>
      </c>
      <c r="B5324" s="154">
        <v>1.7735799999999999</v>
      </c>
      <c r="C5324" s="154">
        <v>2.3780000000000001</v>
      </c>
      <c r="D5324" s="154">
        <v>1.4588000000000001</v>
      </c>
      <c r="E5324" s="154">
        <v>1.2524999999999999</v>
      </c>
      <c r="F5324" s="154" t="s">
        <v>472</v>
      </c>
      <c r="G5324" s="154">
        <v>0.91610000000000003</v>
      </c>
      <c r="H5324" s="154" t="s">
        <v>472</v>
      </c>
      <c r="I5324" s="154">
        <v>1.89835</v>
      </c>
      <c r="J5324" s="154"/>
    </row>
    <row r="5325" spans="1:10">
      <c r="A5325" s="164">
        <v>32994</v>
      </c>
      <c r="B5325" s="154" t="s">
        <v>472</v>
      </c>
      <c r="C5325" s="154" t="s">
        <v>472</v>
      </c>
      <c r="D5325" s="154" t="s">
        <v>472</v>
      </c>
      <c r="E5325" s="154" t="s">
        <v>472</v>
      </c>
      <c r="F5325" s="154" t="s">
        <v>472</v>
      </c>
      <c r="G5325" s="154" t="s">
        <v>472</v>
      </c>
      <c r="H5325" s="154" t="s">
        <v>472</v>
      </c>
      <c r="I5325" s="154" t="s">
        <v>472</v>
      </c>
      <c r="J5325" s="154"/>
    </row>
    <row r="5326" spans="1:10">
      <c r="A5326" s="164">
        <v>32995</v>
      </c>
      <c r="B5326" s="154">
        <v>1.77275</v>
      </c>
      <c r="C5326" s="154">
        <v>2.395</v>
      </c>
      <c r="D5326" s="154">
        <v>1.4592000000000001</v>
      </c>
      <c r="E5326" s="154">
        <v>1.2495000000000001</v>
      </c>
      <c r="F5326" s="154" t="s">
        <v>472</v>
      </c>
      <c r="G5326" s="154">
        <v>0.92259999999999998</v>
      </c>
      <c r="H5326" s="154" t="s">
        <v>472</v>
      </c>
      <c r="I5326" s="154">
        <v>1.9032800000000001</v>
      </c>
      <c r="J5326" s="154"/>
    </row>
    <row r="5327" spans="1:10">
      <c r="A5327" s="164">
        <v>32996</v>
      </c>
      <c r="B5327" s="154">
        <v>1.77057</v>
      </c>
      <c r="C5327" s="154">
        <v>2.3839999999999999</v>
      </c>
      <c r="D5327" s="154">
        <v>1.4535</v>
      </c>
      <c r="E5327" s="154">
        <v>1.2450000000000001</v>
      </c>
      <c r="F5327" s="154" t="s">
        <v>472</v>
      </c>
      <c r="G5327" s="154">
        <v>0.92159999999999997</v>
      </c>
      <c r="H5327" s="154" t="s">
        <v>472</v>
      </c>
      <c r="I5327" s="154">
        <v>1.8963100000000002</v>
      </c>
      <c r="J5327" s="154"/>
    </row>
    <row r="5328" spans="1:10">
      <c r="A5328" s="164">
        <v>32997</v>
      </c>
      <c r="B5328" s="154">
        <v>1.7747899999999999</v>
      </c>
      <c r="C5328" s="154">
        <v>2.3944999999999999</v>
      </c>
      <c r="D5328" s="154">
        <v>1.4555</v>
      </c>
      <c r="E5328" s="154">
        <v>1.2490000000000001</v>
      </c>
      <c r="F5328" s="154" t="s">
        <v>472</v>
      </c>
      <c r="G5328" s="154">
        <v>0.91620000000000001</v>
      </c>
      <c r="H5328" s="154" t="s">
        <v>472</v>
      </c>
      <c r="I5328" s="154">
        <v>1.8972</v>
      </c>
      <c r="J5328" s="154"/>
    </row>
    <row r="5329" spans="1:10">
      <c r="A5329" s="164">
        <v>33000</v>
      </c>
      <c r="B5329" s="154">
        <v>1.7730600000000001</v>
      </c>
      <c r="C5329" s="154">
        <v>2.3895</v>
      </c>
      <c r="D5329" s="154">
        <v>1.4367000000000001</v>
      </c>
      <c r="E5329" s="154">
        <v>1.236</v>
      </c>
      <c r="F5329" s="154" t="s">
        <v>472</v>
      </c>
      <c r="G5329" s="154">
        <v>0.91069999999999995</v>
      </c>
      <c r="H5329" s="154" t="s">
        <v>472</v>
      </c>
      <c r="I5329" s="154">
        <v>1.8890500000000001</v>
      </c>
      <c r="J5329" s="154"/>
    </row>
    <row r="5330" spans="1:10">
      <c r="A5330" s="164">
        <v>33001</v>
      </c>
      <c r="B5330" s="154">
        <v>1.7726199999999999</v>
      </c>
      <c r="C5330" s="154">
        <v>2.3919999999999999</v>
      </c>
      <c r="D5330" s="154">
        <v>1.4327000000000001</v>
      </c>
      <c r="E5330" s="154">
        <v>1.232</v>
      </c>
      <c r="F5330" s="154" t="s">
        <v>472</v>
      </c>
      <c r="G5330" s="154">
        <v>0.90649999999999997</v>
      </c>
      <c r="H5330" s="154" t="s">
        <v>472</v>
      </c>
      <c r="I5330" s="154">
        <v>1.88425</v>
      </c>
      <c r="J5330" s="154"/>
    </row>
    <row r="5331" spans="1:10">
      <c r="A5331" s="164">
        <v>33002</v>
      </c>
      <c r="B5331" s="154">
        <v>1.7518899999999999</v>
      </c>
      <c r="C5331" s="154">
        <v>2.375</v>
      </c>
      <c r="D5331" s="154">
        <v>1.4156</v>
      </c>
      <c r="E5331" s="154">
        <v>1.2150000000000001</v>
      </c>
      <c r="F5331" s="154" t="s">
        <v>472</v>
      </c>
      <c r="G5331" s="154">
        <v>0.90200000000000002</v>
      </c>
      <c r="H5331" s="154" t="s">
        <v>472</v>
      </c>
      <c r="I5331" s="154">
        <v>1.8585799999999999</v>
      </c>
      <c r="J5331" s="154"/>
    </row>
    <row r="5332" spans="1:10">
      <c r="A5332" s="164">
        <v>33003</v>
      </c>
      <c r="B5332" s="154">
        <v>1.7373699999999999</v>
      </c>
      <c r="C5332" s="154">
        <v>2.3475000000000001</v>
      </c>
      <c r="D5332" s="154">
        <v>1.4037999999999999</v>
      </c>
      <c r="E5332" s="154">
        <v>1.204</v>
      </c>
      <c r="F5332" s="154" t="s">
        <v>472</v>
      </c>
      <c r="G5332" s="154">
        <v>0.89529999999999998</v>
      </c>
      <c r="H5332" s="154" t="s">
        <v>472</v>
      </c>
      <c r="I5332" s="154">
        <v>1.84612</v>
      </c>
      <c r="J5332" s="154"/>
    </row>
    <row r="5333" spans="1:10">
      <c r="A5333" s="164">
        <v>33004</v>
      </c>
      <c r="B5333" s="154">
        <v>1.74132</v>
      </c>
      <c r="C5333" s="154">
        <v>2.3425000000000002</v>
      </c>
      <c r="D5333" s="154">
        <v>1.3995</v>
      </c>
      <c r="E5333" s="154">
        <v>1.1895</v>
      </c>
      <c r="F5333" s="154" t="s">
        <v>472</v>
      </c>
      <c r="G5333" s="154">
        <v>0.90859999999999996</v>
      </c>
      <c r="H5333" s="154" t="s">
        <v>472</v>
      </c>
      <c r="I5333" s="154">
        <v>1.8526199999999999</v>
      </c>
      <c r="J5333" s="154"/>
    </row>
    <row r="5334" spans="1:10">
      <c r="A5334" s="164">
        <v>33007</v>
      </c>
      <c r="B5334" s="154">
        <v>1.73797</v>
      </c>
      <c r="C5334" s="154">
        <v>2.3540000000000001</v>
      </c>
      <c r="D5334" s="154">
        <v>1.4012</v>
      </c>
      <c r="E5334" s="154">
        <v>1.1910000000000001</v>
      </c>
      <c r="F5334" s="154" t="s">
        <v>472</v>
      </c>
      <c r="G5334" s="154">
        <v>0.91420000000000001</v>
      </c>
      <c r="H5334" s="154" t="s">
        <v>472</v>
      </c>
      <c r="I5334" s="154">
        <v>1.8518599999999998</v>
      </c>
      <c r="J5334" s="154"/>
    </row>
    <row r="5335" spans="1:10">
      <c r="A5335" s="164">
        <v>33008</v>
      </c>
      <c r="B5335" s="154">
        <v>1.7295</v>
      </c>
      <c r="C5335" s="154">
        <v>2.3359999999999999</v>
      </c>
      <c r="D5335" s="154">
        <v>1.389</v>
      </c>
      <c r="E5335" s="154">
        <v>1.177</v>
      </c>
      <c r="F5335" s="154" t="s">
        <v>472</v>
      </c>
      <c r="G5335" s="154">
        <v>0.91979999999999995</v>
      </c>
      <c r="H5335" s="154" t="s">
        <v>472</v>
      </c>
      <c r="I5335" s="154">
        <v>1.8478599999999998</v>
      </c>
      <c r="J5335" s="154"/>
    </row>
    <row r="5336" spans="1:10">
      <c r="A5336" s="164">
        <v>33009</v>
      </c>
      <c r="B5336" s="154">
        <v>1.73929</v>
      </c>
      <c r="C5336" s="154">
        <v>2.3410000000000002</v>
      </c>
      <c r="D5336" s="154">
        <v>1.4039999999999999</v>
      </c>
      <c r="E5336" s="154">
        <v>1.1924999999999999</v>
      </c>
      <c r="F5336" s="154" t="s">
        <v>472</v>
      </c>
      <c r="G5336" s="154">
        <v>0.92520000000000002</v>
      </c>
      <c r="H5336" s="154" t="s">
        <v>472</v>
      </c>
      <c r="I5336" s="154">
        <v>1.8591600000000001</v>
      </c>
      <c r="J5336" s="154"/>
    </row>
    <row r="5337" spans="1:10">
      <c r="A5337" s="164">
        <v>33010</v>
      </c>
      <c r="B5337" s="154">
        <v>1.7467899999999998</v>
      </c>
      <c r="C5337" s="154">
        <v>2.3595000000000002</v>
      </c>
      <c r="D5337" s="154">
        <v>1.397</v>
      </c>
      <c r="E5337" s="154">
        <v>1.19</v>
      </c>
      <c r="F5337" s="154" t="s">
        <v>472</v>
      </c>
      <c r="G5337" s="154">
        <v>0.91949999999999998</v>
      </c>
      <c r="H5337" s="154" t="s">
        <v>472</v>
      </c>
      <c r="I5337" s="154">
        <v>1.8588900000000002</v>
      </c>
      <c r="J5337" s="154"/>
    </row>
    <row r="5338" spans="1:10">
      <c r="A5338" s="164">
        <v>33011</v>
      </c>
      <c r="B5338" s="154">
        <v>1.74427</v>
      </c>
      <c r="C5338" s="154">
        <v>2.3755000000000002</v>
      </c>
      <c r="D5338" s="154">
        <v>1.4015</v>
      </c>
      <c r="E5338" s="154">
        <v>1.1924999999999999</v>
      </c>
      <c r="F5338" s="154" t="s">
        <v>472</v>
      </c>
      <c r="G5338" s="154">
        <v>0.91749999999999998</v>
      </c>
      <c r="H5338" s="154" t="s">
        <v>472</v>
      </c>
      <c r="I5338" s="154">
        <v>1.8614999999999999</v>
      </c>
      <c r="J5338" s="154"/>
    </row>
    <row r="5339" spans="1:10">
      <c r="A5339" s="164">
        <v>33014</v>
      </c>
      <c r="B5339" s="154">
        <v>1.75305</v>
      </c>
      <c r="C5339" s="154">
        <v>2.4009999999999998</v>
      </c>
      <c r="D5339" s="154">
        <v>1.419</v>
      </c>
      <c r="E5339" s="154">
        <v>1.2035</v>
      </c>
      <c r="F5339" s="154" t="s">
        <v>472</v>
      </c>
      <c r="G5339" s="154">
        <v>0.92469999999999997</v>
      </c>
      <c r="H5339" s="154" t="s">
        <v>472</v>
      </c>
      <c r="I5339" s="154">
        <v>1.8721399999999999</v>
      </c>
      <c r="J5339" s="154"/>
    </row>
    <row r="5340" spans="1:10">
      <c r="A5340" s="164">
        <v>33015</v>
      </c>
      <c r="B5340" s="154">
        <v>1.7442500000000001</v>
      </c>
      <c r="C5340" s="154">
        <v>2.4039999999999999</v>
      </c>
      <c r="D5340" s="154">
        <v>1.4235</v>
      </c>
      <c r="E5340" s="154">
        <v>1.21</v>
      </c>
      <c r="F5340" s="154" t="s">
        <v>472</v>
      </c>
      <c r="G5340" s="154">
        <v>0.93559999999999999</v>
      </c>
      <c r="H5340" s="154" t="s">
        <v>472</v>
      </c>
      <c r="I5340" s="154">
        <v>1.8750599999999999</v>
      </c>
      <c r="J5340" s="154"/>
    </row>
    <row r="5341" spans="1:10">
      <c r="A5341" s="164">
        <v>33016</v>
      </c>
      <c r="B5341" s="154">
        <v>1.7378</v>
      </c>
      <c r="C5341" s="154">
        <v>2.39</v>
      </c>
      <c r="D5341" s="154">
        <v>1.4083999999999999</v>
      </c>
      <c r="E5341" s="154">
        <v>1.1884999999999999</v>
      </c>
      <c r="F5341" s="154" t="s">
        <v>472</v>
      </c>
      <c r="G5341" s="154">
        <v>0.93159999999999998</v>
      </c>
      <c r="H5341" s="154" t="s">
        <v>472</v>
      </c>
      <c r="I5341" s="154">
        <v>1.86615</v>
      </c>
      <c r="J5341" s="154"/>
    </row>
    <row r="5342" spans="1:10">
      <c r="A5342" s="164">
        <v>33017</v>
      </c>
      <c r="B5342" s="154">
        <v>1.74024</v>
      </c>
      <c r="C5342" s="154" t="s">
        <v>472</v>
      </c>
      <c r="D5342" s="154" t="s">
        <v>472</v>
      </c>
      <c r="E5342" s="154" t="s">
        <v>472</v>
      </c>
      <c r="F5342" s="154" t="s">
        <v>472</v>
      </c>
      <c r="G5342" s="154" t="s">
        <v>472</v>
      </c>
      <c r="H5342" s="154" t="s">
        <v>472</v>
      </c>
      <c r="I5342" s="154" t="s">
        <v>472</v>
      </c>
      <c r="J5342" s="154"/>
    </row>
    <row r="5343" spans="1:10">
      <c r="A5343" s="164">
        <v>33018</v>
      </c>
      <c r="B5343" s="154">
        <v>1.7388400000000002</v>
      </c>
      <c r="C5343" s="154">
        <v>2.4035000000000002</v>
      </c>
      <c r="D5343" s="154">
        <v>1.42</v>
      </c>
      <c r="E5343" s="154">
        <v>1.1975</v>
      </c>
      <c r="F5343" s="154" t="s">
        <v>472</v>
      </c>
      <c r="G5343" s="154">
        <v>0.94830000000000003</v>
      </c>
      <c r="H5343" s="154" t="s">
        <v>472</v>
      </c>
      <c r="I5343" s="154">
        <v>1.8783099999999999</v>
      </c>
      <c r="J5343" s="154"/>
    </row>
    <row r="5344" spans="1:10">
      <c r="A5344" s="164">
        <v>33021</v>
      </c>
      <c r="B5344" s="154">
        <v>1.7372300000000001</v>
      </c>
      <c r="C5344" s="154">
        <v>2.4064999999999999</v>
      </c>
      <c r="D5344" s="154">
        <v>1.4215</v>
      </c>
      <c r="E5344" s="154">
        <v>1.1990000000000001</v>
      </c>
      <c r="F5344" s="154" t="s">
        <v>472</v>
      </c>
      <c r="G5344" s="154">
        <v>0.95050000000000001</v>
      </c>
      <c r="H5344" s="154" t="s">
        <v>472</v>
      </c>
      <c r="I5344" s="154" t="s">
        <v>472</v>
      </c>
      <c r="J5344" s="154"/>
    </row>
    <row r="5345" spans="1:10">
      <c r="A5345" s="164">
        <v>33022</v>
      </c>
      <c r="B5345" s="154">
        <v>1.73186</v>
      </c>
      <c r="C5345" s="154">
        <v>2.3864999999999998</v>
      </c>
      <c r="D5345" s="154">
        <v>1.41</v>
      </c>
      <c r="E5345" s="154">
        <v>1.1935</v>
      </c>
      <c r="F5345" s="154" t="s">
        <v>472</v>
      </c>
      <c r="G5345" s="154">
        <v>0.9355</v>
      </c>
      <c r="H5345" s="154" t="s">
        <v>472</v>
      </c>
      <c r="I5345" s="154">
        <v>1.8647200000000002</v>
      </c>
      <c r="J5345" s="154"/>
    </row>
    <row r="5346" spans="1:10">
      <c r="A5346" s="164">
        <v>33023</v>
      </c>
      <c r="B5346" s="154">
        <v>1.7278199999999999</v>
      </c>
      <c r="C5346" s="154">
        <v>2.3984999999999999</v>
      </c>
      <c r="D5346" s="154">
        <v>1.4079999999999999</v>
      </c>
      <c r="E5346" s="154">
        <v>1.1924999999999999</v>
      </c>
      <c r="F5346" s="154" t="s">
        <v>472</v>
      </c>
      <c r="G5346" s="154">
        <v>0.93389999999999995</v>
      </c>
      <c r="H5346" s="154" t="s">
        <v>472</v>
      </c>
      <c r="I5346" s="154">
        <v>1.8594200000000001</v>
      </c>
      <c r="J5346" s="154"/>
    </row>
    <row r="5347" spans="1:10">
      <c r="A5347" s="164">
        <v>33024</v>
      </c>
      <c r="B5347" s="154">
        <v>1.7291699999999999</v>
      </c>
      <c r="C5347" s="154">
        <v>2.3940000000000001</v>
      </c>
      <c r="D5347" s="154">
        <v>1.4215</v>
      </c>
      <c r="E5347" s="154">
        <v>1.2084999999999999</v>
      </c>
      <c r="F5347" s="154" t="s">
        <v>472</v>
      </c>
      <c r="G5347" s="154">
        <v>0.93579999999999997</v>
      </c>
      <c r="H5347" s="154" t="s">
        <v>472</v>
      </c>
      <c r="I5347" s="154">
        <v>1.86632</v>
      </c>
      <c r="J5347" s="154"/>
    </row>
    <row r="5348" spans="1:10">
      <c r="A5348" s="164">
        <v>33025</v>
      </c>
      <c r="B5348" s="154">
        <v>1.73533</v>
      </c>
      <c r="C5348" s="154">
        <v>2.3955000000000002</v>
      </c>
      <c r="D5348" s="154">
        <v>1.4277</v>
      </c>
      <c r="E5348" s="154">
        <v>1.2155</v>
      </c>
      <c r="F5348" s="154" t="s">
        <v>472</v>
      </c>
      <c r="G5348" s="154">
        <v>0.93740000000000001</v>
      </c>
      <c r="H5348" s="154" t="s">
        <v>472</v>
      </c>
      <c r="I5348" s="154">
        <v>1.87544</v>
      </c>
      <c r="J5348" s="154"/>
    </row>
    <row r="5349" spans="1:10">
      <c r="A5349" s="164">
        <v>33028</v>
      </c>
      <c r="B5349" s="154" t="s">
        <v>472</v>
      </c>
      <c r="C5349" s="154" t="s">
        <v>472</v>
      </c>
      <c r="D5349" s="154" t="s">
        <v>472</v>
      </c>
      <c r="E5349" s="154" t="s">
        <v>472</v>
      </c>
      <c r="F5349" s="154" t="s">
        <v>472</v>
      </c>
      <c r="G5349" s="154" t="s">
        <v>472</v>
      </c>
      <c r="H5349" s="154" t="s">
        <v>472</v>
      </c>
      <c r="I5349" s="154" t="s">
        <v>472</v>
      </c>
      <c r="J5349" s="154"/>
    </row>
    <row r="5350" spans="1:10">
      <c r="A5350" s="164">
        <v>33029</v>
      </c>
      <c r="B5350" s="154">
        <v>1.7422499999999999</v>
      </c>
      <c r="C5350" s="154">
        <v>2.4125000000000001</v>
      </c>
      <c r="D5350" s="154">
        <v>1.4363000000000001</v>
      </c>
      <c r="E5350" s="154">
        <v>1.2204999999999999</v>
      </c>
      <c r="F5350" s="154" t="s">
        <v>472</v>
      </c>
      <c r="G5350" s="154">
        <v>0.94059999999999999</v>
      </c>
      <c r="H5350" s="154" t="s">
        <v>472</v>
      </c>
      <c r="I5350" s="154">
        <v>1.88479</v>
      </c>
      <c r="J5350" s="154"/>
    </row>
    <row r="5351" spans="1:10">
      <c r="A5351" s="164">
        <v>33030</v>
      </c>
      <c r="B5351" s="154">
        <v>1.7394699999999998</v>
      </c>
      <c r="C5351" s="154">
        <v>2.4089999999999998</v>
      </c>
      <c r="D5351" s="154">
        <v>1.4279999999999999</v>
      </c>
      <c r="E5351" s="154">
        <v>1.216</v>
      </c>
      <c r="F5351" s="154" t="s">
        <v>472</v>
      </c>
      <c r="G5351" s="154">
        <v>0.93510000000000004</v>
      </c>
      <c r="H5351" s="154" t="s">
        <v>472</v>
      </c>
      <c r="I5351" s="154">
        <v>1.87435</v>
      </c>
      <c r="J5351" s="154"/>
    </row>
    <row r="5352" spans="1:10">
      <c r="A5352" s="164">
        <v>33031</v>
      </c>
      <c r="B5352" s="154">
        <v>1.7431399999999999</v>
      </c>
      <c r="C5352" s="154">
        <v>2.4224999999999999</v>
      </c>
      <c r="D5352" s="154">
        <v>1.4379999999999999</v>
      </c>
      <c r="E5352" s="154">
        <v>1.2284999999999999</v>
      </c>
      <c r="F5352" s="154" t="s">
        <v>472</v>
      </c>
      <c r="G5352" s="154">
        <v>0.94179999999999997</v>
      </c>
      <c r="H5352" s="154" t="s">
        <v>472</v>
      </c>
      <c r="I5352" s="154">
        <v>1.88574</v>
      </c>
      <c r="J5352" s="154"/>
    </row>
    <row r="5353" spans="1:10">
      <c r="A5353" s="164">
        <v>33032</v>
      </c>
      <c r="B5353" s="154">
        <v>1.75604</v>
      </c>
      <c r="C5353" s="154">
        <v>2.4314999999999998</v>
      </c>
      <c r="D5353" s="154">
        <v>1.4430000000000001</v>
      </c>
      <c r="E5353" s="154">
        <v>1.2290000000000001</v>
      </c>
      <c r="F5353" s="154" t="s">
        <v>472</v>
      </c>
      <c r="G5353" s="154">
        <v>0.94189999999999996</v>
      </c>
      <c r="H5353" s="154" t="s">
        <v>472</v>
      </c>
      <c r="I5353" s="154">
        <v>1.8946100000000001</v>
      </c>
      <c r="J5353" s="154"/>
    </row>
    <row r="5354" spans="1:10">
      <c r="A5354" s="164">
        <v>33035</v>
      </c>
      <c r="B5354" s="154">
        <v>1.7491400000000001</v>
      </c>
      <c r="C5354" s="154">
        <v>2.4314999999999998</v>
      </c>
      <c r="D5354" s="154">
        <v>1.4462999999999999</v>
      </c>
      <c r="E5354" s="154">
        <v>1.238</v>
      </c>
      <c r="F5354" s="154" t="s">
        <v>472</v>
      </c>
      <c r="G5354" s="154">
        <v>0.93720000000000003</v>
      </c>
      <c r="H5354" s="154" t="s">
        <v>472</v>
      </c>
      <c r="I5354" s="154">
        <v>1.88456</v>
      </c>
      <c r="J5354" s="154"/>
    </row>
    <row r="5355" spans="1:10">
      <c r="A5355" s="164">
        <v>33036</v>
      </c>
      <c r="B5355" s="154">
        <v>1.7443300000000002</v>
      </c>
      <c r="C5355" s="154">
        <v>2.444</v>
      </c>
      <c r="D5355" s="154">
        <v>1.4360999999999999</v>
      </c>
      <c r="E5355" s="154">
        <v>1.2230000000000001</v>
      </c>
      <c r="F5355" s="154" t="s">
        <v>472</v>
      </c>
      <c r="G5355" s="154">
        <v>0.92810000000000004</v>
      </c>
      <c r="H5355" s="154" t="s">
        <v>472</v>
      </c>
      <c r="I5355" s="154">
        <v>1.8822000000000001</v>
      </c>
      <c r="J5355" s="154"/>
    </row>
    <row r="5356" spans="1:10">
      <c r="A5356" s="164">
        <v>33037</v>
      </c>
      <c r="B5356" s="154">
        <v>1.7439100000000001</v>
      </c>
      <c r="C5356" s="154">
        <v>2.4430000000000001</v>
      </c>
      <c r="D5356" s="154">
        <v>1.4335</v>
      </c>
      <c r="E5356" s="154">
        <v>1.2230000000000001</v>
      </c>
      <c r="F5356" s="154" t="s">
        <v>472</v>
      </c>
      <c r="G5356" s="154">
        <v>0.92689999999999995</v>
      </c>
      <c r="H5356" s="154" t="s">
        <v>472</v>
      </c>
      <c r="I5356" s="154">
        <v>1.87921</v>
      </c>
      <c r="J5356" s="154"/>
    </row>
    <row r="5357" spans="1:10">
      <c r="A5357" s="164">
        <v>33038</v>
      </c>
      <c r="B5357" s="154">
        <v>1.74272</v>
      </c>
      <c r="C5357" s="154">
        <v>2.4420000000000002</v>
      </c>
      <c r="D5357" s="154">
        <v>1.4251</v>
      </c>
      <c r="E5357" s="154">
        <v>1.216</v>
      </c>
      <c r="F5357" s="154" t="s">
        <v>472</v>
      </c>
      <c r="G5357" s="154">
        <v>0.92789999999999995</v>
      </c>
      <c r="H5357" s="154" t="s">
        <v>472</v>
      </c>
      <c r="I5357" s="154">
        <v>1.8747199999999999</v>
      </c>
      <c r="J5357" s="154"/>
    </row>
    <row r="5358" spans="1:10">
      <c r="A5358" s="164">
        <v>33039</v>
      </c>
      <c r="B5358" s="154">
        <v>1.7483599999999999</v>
      </c>
      <c r="C5358" s="154">
        <v>2.452</v>
      </c>
      <c r="D5358" s="154">
        <v>1.4352</v>
      </c>
      <c r="E5358" s="154">
        <v>1.2264999999999999</v>
      </c>
      <c r="F5358" s="154" t="s">
        <v>472</v>
      </c>
      <c r="G5358" s="154">
        <v>0.92859999999999998</v>
      </c>
      <c r="H5358" s="154" t="s">
        <v>472</v>
      </c>
      <c r="I5358" s="154">
        <v>1.88263</v>
      </c>
      <c r="J5358" s="154"/>
    </row>
    <row r="5359" spans="1:10">
      <c r="A5359" s="164">
        <v>33042</v>
      </c>
      <c r="B5359" s="154">
        <v>1.7463899999999999</v>
      </c>
      <c r="C5359" s="154">
        <v>2.4445000000000001</v>
      </c>
      <c r="D5359" s="154">
        <v>1.4302999999999999</v>
      </c>
      <c r="E5359" s="154">
        <v>1.2195</v>
      </c>
      <c r="F5359" s="154" t="s">
        <v>472</v>
      </c>
      <c r="G5359" s="154">
        <v>0.92930000000000001</v>
      </c>
      <c r="H5359" s="154" t="s">
        <v>472</v>
      </c>
      <c r="I5359" s="154">
        <v>1.8786800000000001</v>
      </c>
      <c r="J5359" s="154"/>
    </row>
    <row r="5360" spans="1:10">
      <c r="A5360" s="164">
        <v>33043</v>
      </c>
      <c r="B5360" s="154">
        <v>1.7401900000000001</v>
      </c>
      <c r="C5360" s="154">
        <v>2.4180000000000001</v>
      </c>
      <c r="D5360" s="154">
        <v>1.4134</v>
      </c>
      <c r="E5360" s="154">
        <v>1.204</v>
      </c>
      <c r="F5360" s="154" t="s">
        <v>472</v>
      </c>
      <c r="G5360" s="154">
        <v>0.91920000000000002</v>
      </c>
      <c r="H5360" s="154" t="s">
        <v>472</v>
      </c>
      <c r="I5360" s="154">
        <v>1.8660700000000001</v>
      </c>
      <c r="J5360" s="154"/>
    </row>
    <row r="5361" spans="1:10">
      <c r="A5361" s="164">
        <v>33044</v>
      </c>
      <c r="B5361" s="154">
        <v>1.7364000000000002</v>
      </c>
      <c r="C5361" s="154">
        <v>2.4329999999999998</v>
      </c>
      <c r="D5361" s="154">
        <v>1.4137999999999999</v>
      </c>
      <c r="E5361" s="154">
        <v>1.2064999999999999</v>
      </c>
      <c r="F5361" s="154" t="s">
        <v>472</v>
      </c>
      <c r="G5361" s="154">
        <v>0.91830000000000001</v>
      </c>
      <c r="H5361" s="154" t="s">
        <v>472</v>
      </c>
      <c r="I5361" s="154">
        <v>1.8640600000000001</v>
      </c>
      <c r="J5361" s="154"/>
    </row>
    <row r="5362" spans="1:10">
      <c r="A5362" s="164">
        <v>33045</v>
      </c>
      <c r="B5362" s="154">
        <v>1.73756</v>
      </c>
      <c r="C5362" s="154">
        <v>2.4359999999999999</v>
      </c>
      <c r="D5362" s="154">
        <v>1.4139999999999999</v>
      </c>
      <c r="E5362" s="154">
        <v>1.2044999999999999</v>
      </c>
      <c r="F5362" s="154" t="s">
        <v>472</v>
      </c>
      <c r="G5362" s="154">
        <v>0.91379999999999995</v>
      </c>
      <c r="H5362" s="154" t="s">
        <v>472</v>
      </c>
      <c r="I5362" s="154">
        <v>1.8637600000000001</v>
      </c>
      <c r="J5362" s="154"/>
    </row>
    <row r="5363" spans="1:10">
      <c r="A5363" s="164">
        <v>33046</v>
      </c>
      <c r="B5363" s="154">
        <v>1.73875</v>
      </c>
      <c r="C5363" s="154">
        <v>2.4329999999999998</v>
      </c>
      <c r="D5363" s="154">
        <v>1.4159999999999999</v>
      </c>
      <c r="E5363" s="154">
        <v>1.2030000000000001</v>
      </c>
      <c r="F5363" s="154" t="s">
        <v>472</v>
      </c>
      <c r="G5363" s="154">
        <v>0.91379999999999995</v>
      </c>
      <c r="H5363" s="154" t="s">
        <v>472</v>
      </c>
      <c r="I5363" s="154">
        <v>1.86368</v>
      </c>
      <c r="J5363" s="154"/>
    </row>
    <row r="5364" spans="1:10">
      <c r="A5364" s="164">
        <v>33049</v>
      </c>
      <c r="B5364" s="154">
        <v>1.7307900000000001</v>
      </c>
      <c r="C5364" s="154">
        <v>2.4344999999999999</v>
      </c>
      <c r="D5364" s="154">
        <v>1.41</v>
      </c>
      <c r="E5364" s="154">
        <v>1.1884999999999999</v>
      </c>
      <c r="F5364" s="154" t="s">
        <v>472</v>
      </c>
      <c r="G5364" s="154">
        <v>0.90600000000000003</v>
      </c>
      <c r="H5364" s="154" t="s">
        <v>472</v>
      </c>
      <c r="I5364" s="154">
        <v>1.8550599999999999</v>
      </c>
      <c r="J5364" s="154"/>
    </row>
    <row r="5365" spans="1:10">
      <c r="A5365" s="164">
        <v>33050</v>
      </c>
      <c r="B5365" s="154">
        <v>1.73584</v>
      </c>
      <c r="C5365" s="154">
        <v>2.4384999999999999</v>
      </c>
      <c r="D5365" s="154">
        <v>1.411</v>
      </c>
      <c r="E5365" s="154">
        <v>1.2015</v>
      </c>
      <c r="F5365" s="154" t="s">
        <v>472</v>
      </c>
      <c r="G5365" s="154">
        <v>0.90949999999999998</v>
      </c>
      <c r="H5365" s="154" t="s">
        <v>472</v>
      </c>
      <c r="I5365" s="154">
        <v>1.85877</v>
      </c>
      <c r="J5365" s="154"/>
    </row>
    <row r="5366" spans="1:10">
      <c r="A5366" s="164">
        <v>33051</v>
      </c>
      <c r="B5366" s="154">
        <v>1.74318</v>
      </c>
      <c r="C5366" s="154">
        <v>2.4489999999999998</v>
      </c>
      <c r="D5366" s="154">
        <v>1.4064999999999999</v>
      </c>
      <c r="E5366" s="154">
        <v>1.1995</v>
      </c>
      <c r="F5366" s="154" t="s">
        <v>472</v>
      </c>
      <c r="G5366" s="154">
        <v>0.91159999999999997</v>
      </c>
      <c r="H5366" s="154" t="s">
        <v>472</v>
      </c>
      <c r="I5366" s="154">
        <v>1.86066</v>
      </c>
      <c r="J5366" s="154"/>
    </row>
    <row r="5367" spans="1:10">
      <c r="A5367" s="164">
        <v>33052</v>
      </c>
      <c r="B5367" s="154">
        <v>1.7475000000000001</v>
      </c>
      <c r="C5367" s="154">
        <v>2.4485000000000001</v>
      </c>
      <c r="D5367" s="154">
        <v>1.4109</v>
      </c>
      <c r="E5367" s="154">
        <v>1.2044999999999999</v>
      </c>
      <c r="F5367" s="154" t="s">
        <v>472</v>
      </c>
      <c r="G5367" s="154">
        <v>0.91479999999999995</v>
      </c>
      <c r="H5367" s="154" t="s">
        <v>472</v>
      </c>
      <c r="I5367" s="154">
        <v>1.86975</v>
      </c>
      <c r="J5367" s="154"/>
    </row>
    <row r="5368" spans="1:10">
      <c r="A5368" s="164">
        <v>33053</v>
      </c>
      <c r="B5368" s="154">
        <v>1.74848</v>
      </c>
      <c r="C5368" s="154">
        <v>2.4634999999999998</v>
      </c>
      <c r="D5368" s="154">
        <v>1.4134</v>
      </c>
      <c r="E5368" s="154">
        <v>1.2104999999999999</v>
      </c>
      <c r="F5368" s="154" t="s">
        <v>472</v>
      </c>
      <c r="G5368" s="154">
        <v>0.92849999999999999</v>
      </c>
      <c r="H5368" s="154" t="s">
        <v>472</v>
      </c>
      <c r="I5368" s="154">
        <v>1.8766</v>
      </c>
      <c r="J5368" s="154"/>
    </row>
    <row r="5369" spans="1:10">
      <c r="A5369" s="164">
        <v>33056</v>
      </c>
      <c r="B5369" s="154">
        <v>1.74776</v>
      </c>
      <c r="C5369" s="154">
        <v>2.4634999999999998</v>
      </c>
      <c r="D5369" s="154">
        <v>1.4025000000000001</v>
      </c>
      <c r="E5369" s="154">
        <v>1.204</v>
      </c>
      <c r="F5369" s="154" t="s">
        <v>472</v>
      </c>
      <c r="G5369" s="154">
        <v>0.92700000000000005</v>
      </c>
      <c r="H5369" s="154" t="s">
        <v>472</v>
      </c>
      <c r="I5369" s="154">
        <v>1.8663400000000001</v>
      </c>
      <c r="J5369" s="154"/>
    </row>
    <row r="5370" spans="1:10">
      <c r="A5370" s="164">
        <v>33057</v>
      </c>
      <c r="B5370" s="154">
        <v>1.74658</v>
      </c>
      <c r="C5370" s="154">
        <v>2.4744999999999999</v>
      </c>
      <c r="D5370" s="154">
        <v>1.399</v>
      </c>
      <c r="E5370" s="154">
        <v>1.2025000000000001</v>
      </c>
      <c r="F5370" s="154" t="s">
        <v>472</v>
      </c>
      <c r="G5370" s="154">
        <v>0.92220000000000002</v>
      </c>
      <c r="H5370" s="154" t="s">
        <v>472</v>
      </c>
      <c r="I5370" s="154">
        <v>1.8653</v>
      </c>
      <c r="J5370" s="154"/>
    </row>
    <row r="5371" spans="1:10">
      <c r="A5371" s="164">
        <v>33058</v>
      </c>
      <c r="B5371" s="154">
        <v>1.74488</v>
      </c>
      <c r="C5371" s="154">
        <v>2.4830000000000001</v>
      </c>
      <c r="D5371" s="154">
        <v>1.3895</v>
      </c>
      <c r="E5371" s="154">
        <v>1.196</v>
      </c>
      <c r="F5371" s="154" t="s">
        <v>472</v>
      </c>
      <c r="G5371" s="154">
        <v>0.92759999999999998</v>
      </c>
      <c r="H5371" s="154" t="s">
        <v>472</v>
      </c>
      <c r="I5371" s="154" t="s">
        <v>472</v>
      </c>
      <c r="J5371" s="154"/>
    </row>
    <row r="5372" spans="1:10">
      <c r="A5372" s="164">
        <v>33059</v>
      </c>
      <c r="B5372" s="154">
        <v>1.7501</v>
      </c>
      <c r="C5372" s="154">
        <v>2.4944999999999999</v>
      </c>
      <c r="D5372" s="154">
        <v>1.3940000000000001</v>
      </c>
      <c r="E5372" s="154">
        <v>1.1985000000000001</v>
      </c>
      <c r="F5372" s="154" t="s">
        <v>472</v>
      </c>
      <c r="G5372" s="154">
        <v>0.92759999999999998</v>
      </c>
      <c r="H5372" s="154" t="s">
        <v>472</v>
      </c>
      <c r="I5372" s="154">
        <v>1.8669799999999999</v>
      </c>
      <c r="J5372" s="154"/>
    </row>
    <row r="5373" spans="1:10">
      <c r="A5373" s="164">
        <v>33060</v>
      </c>
      <c r="B5373" s="154">
        <v>1.7510400000000002</v>
      </c>
      <c r="C5373" s="154">
        <v>2.4975000000000001</v>
      </c>
      <c r="D5373" s="154">
        <v>1.399</v>
      </c>
      <c r="E5373" s="154">
        <v>1.2</v>
      </c>
      <c r="F5373" s="154" t="s">
        <v>472</v>
      </c>
      <c r="G5373" s="154">
        <v>0.9264</v>
      </c>
      <c r="H5373" s="154" t="s">
        <v>472</v>
      </c>
      <c r="I5373" s="154">
        <v>1.8701400000000001</v>
      </c>
      <c r="J5373" s="154"/>
    </row>
    <row r="5374" spans="1:10">
      <c r="A5374" s="164">
        <v>33063</v>
      </c>
      <c r="B5374" s="154">
        <v>1.7499500000000001</v>
      </c>
      <c r="C5374" s="154">
        <v>2.5154999999999998</v>
      </c>
      <c r="D5374" s="154">
        <v>1.3915</v>
      </c>
      <c r="E5374" s="154">
        <v>1.1990000000000001</v>
      </c>
      <c r="F5374" s="154" t="s">
        <v>472</v>
      </c>
      <c r="G5374" s="154">
        <v>0.92390000000000005</v>
      </c>
      <c r="H5374" s="154" t="s">
        <v>472</v>
      </c>
      <c r="I5374" s="154">
        <v>1.8644699999999998</v>
      </c>
      <c r="J5374" s="154"/>
    </row>
    <row r="5375" spans="1:10">
      <c r="A5375" s="164">
        <v>33064</v>
      </c>
      <c r="B5375" s="154">
        <v>1.7480199999999999</v>
      </c>
      <c r="C5375" s="154">
        <v>2.5209999999999999</v>
      </c>
      <c r="D5375" s="154">
        <v>1.3843000000000001</v>
      </c>
      <c r="E5375" s="154">
        <v>1.1970000000000001</v>
      </c>
      <c r="F5375" s="154" t="s">
        <v>472</v>
      </c>
      <c r="G5375" s="154">
        <v>0.92830000000000001</v>
      </c>
      <c r="H5375" s="154" t="s">
        <v>472</v>
      </c>
      <c r="I5375" s="154">
        <v>1.8644699999999998</v>
      </c>
      <c r="J5375" s="154"/>
    </row>
    <row r="5376" spans="1:10">
      <c r="A5376" s="164">
        <v>33065</v>
      </c>
      <c r="B5376" s="154">
        <v>1.75176</v>
      </c>
      <c r="C5376" s="154">
        <v>2.5140000000000002</v>
      </c>
      <c r="D5376" s="154">
        <v>1.3913</v>
      </c>
      <c r="E5376" s="154">
        <v>1.2004999999999999</v>
      </c>
      <c r="F5376" s="154" t="s">
        <v>472</v>
      </c>
      <c r="G5376" s="154">
        <v>0.93879999999999997</v>
      </c>
      <c r="H5376" s="154" t="s">
        <v>472</v>
      </c>
      <c r="I5376" s="154">
        <v>1.8733200000000001</v>
      </c>
      <c r="J5376" s="154"/>
    </row>
    <row r="5377" spans="1:10">
      <c r="A5377" s="164">
        <v>33066</v>
      </c>
      <c r="B5377" s="154">
        <v>1.75478</v>
      </c>
      <c r="C5377" s="154">
        <v>2.5164999999999997</v>
      </c>
      <c r="D5377" s="154">
        <v>1.409</v>
      </c>
      <c r="E5377" s="154">
        <v>1.2130000000000001</v>
      </c>
      <c r="F5377" s="154" t="s">
        <v>472</v>
      </c>
      <c r="G5377" s="154">
        <v>0.94479999999999997</v>
      </c>
      <c r="H5377" s="154" t="s">
        <v>472</v>
      </c>
      <c r="I5377" s="154">
        <v>1.8818700000000002</v>
      </c>
      <c r="J5377" s="154"/>
    </row>
    <row r="5378" spans="1:10">
      <c r="A5378" s="164">
        <v>33067</v>
      </c>
      <c r="B5378" s="154">
        <v>1.7549399999999999</v>
      </c>
      <c r="C5378" s="154">
        <v>2.5125000000000002</v>
      </c>
      <c r="D5378" s="154">
        <v>1.3938999999999999</v>
      </c>
      <c r="E5378" s="154">
        <v>1.2050000000000001</v>
      </c>
      <c r="F5378" s="154" t="s">
        <v>472</v>
      </c>
      <c r="G5378" s="154">
        <v>0.94330000000000003</v>
      </c>
      <c r="H5378" s="154" t="s">
        <v>472</v>
      </c>
      <c r="I5378" s="154">
        <v>1.8765800000000001</v>
      </c>
      <c r="J5378" s="154"/>
    </row>
    <row r="5379" spans="1:10">
      <c r="A5379" s="164">
        <v>33070</v>
      </c>
      <c r="B5379" s="154">
        <v>1.76539</v>
      </c>
      <c r="C5379" s="154">
        <v>2.5285000000000002</v>
      </c>
      <c r="D5379" s="154">
        <v>1.4079999999999999</v>
      </c>
      <c r="E5379" s="154">
        <v>1.214</v>
      </c>
      <c r="F5379" s="154" t="s">
        <v>472</v>
      </c>
      <c r="G5379" s="154">
        <v>0.94920000000000004</v>
      </c>
      <c r="H5379" s="154" t="s">
        <v>472</v>
      </c>
      <c r="I5379" s="154">
        <v>1.8948199999999999</v>
      </c>
      <c r="J5379" s="154"/>
    </row>
    <row r="5380" spans="1:10">
      <c r="A5380" s="164">
        <v>33071</v>
      </c>
      <c r="B5380" s="154">
        <v>1.7766600000000001</v>
      </c>
      <c r="C5380" s="154">
        <v>2.556</v>
      </c>
      <c r="D5380" s="154">
        <v>1.413</v>
      </c>
      <c r="E5380" s="154">
        <v>1.2204999999999999</v>
      </c>
      <c r="F5380" s="154" t="s">
        <v>472</v>
      </c>
      <c r="G5380" s="154">
        <v>0.95479999999999998</v>
      </c>
      <c r="H5380" s="154" t="s">
        <v>472</v>
      </c>
      <c r="I5380" s="154">
        <v>1.90147</v>
      </c>
      <c r="J5380" s="154"/>
    </row>
    <row r="5381" spans="1:10">
      <c r="A5381" s="164">
        <v>33072</v>
      </c>
      <c r="B5381" s="154">
        <v>1.7728899999999999</v>
      </c>
      <c r="C5381" s="154">
        <v>2.5659999999999998</v>
      </c>
      <c r="D5381" s="154">
        <v>1.4075</v>
      </c>
      <c r="E5381" s="154">
        <v>1.2204999999999999</v>
      </c>
      <c r="F5381" s="154" t="s">
        <v>472</v>
      </c>
      <c r="G5381" s="154">
        <v>0.95550000000000002</v>
      </c>
      <c r="H5381" s="154" t="s">
        <v>472</v>
      </c>
      <c r="I5381" s="154">
        <v>1.8954</v>
      </c>
      <c r="J5381" s="154"/>
    </row>
    <row r="5382" spans="1:10">
      <c r="A5382" s="164">
        <v>33073</v>
      </c>
      <c r="B5382" s="154">
        <v>1.7772399999999999</v>
      </c>
      <c r="C5382" s="154">
        <v>2.5625</v>
      </c>
      <c r="D5382" s="154">
        <v>1.413</v>
      </c>
      <c r="E5382" s="154">
        <v>1.224</v>
      </c>
      <c r="F5382" s="154" t="s">
        <v>472</v>
      </c>
      <c r="G5382" s="154">
        <v>0.95579999999999998</v>
      </c>
      <c r="H5382" s="154" t="s">
        <v>472</v>
      </c>
      <c r="I5382" s="154">
        <v>1.9013100000000001</v>
      </c>
      <c r="J5382" s="154"/>
    </row>
    <row r="5383" spans="1:10">
      <c r="A5383" s="164">
        <v>33074</v>
      </c>
      <c r="B5383" s="154">
        <v>1.77319</v>
      </c>
      <c r="C5383" s="154">
        <v>2.5514999999999999</v>
      </c>
      <c r="D5383" s="154">
        <v>1.4035</v>
      </c>
      <c r="E5383" s="154">
        <v>1.2164999999999999</v>
      </c>
      <c r="F5383" s="154" t="s">
        <v>472</v>
      </c>
      <c r="G5383" s="154">
        <v>0.94299999999999995</v>
      </c>
      <c r="H5383" s="154" t="s">
        <v>472</v>
      </c>
      <c r="I5383" s="154">
        <v>1.89056</v>
      </c>
      <c r="J5383" s="154"/>
    </row>
    <row r="5384" spans="1:10">
      <c r="A5384" s="164">
        <v>33077</v>
      </c>
      <c r="B5384" s="154">
        <v>1.76837</v>
      </c>
      <c r="C5384" s="154">
        <v>2.5419999999999998</v>
      </c>
      <c r="D5384" s="154">
        <v>1.3980000000000001</v>
      </c>
      <c r="E5384" s="154">
        <v>1.2095</v>
      </c>
      <c r="F5384" s="154" t="s">
        <v>472</v>
      </c>
      <c r="G5384" s="154">
        <v>0.93979999999999997</v>
      </c>
      <c r="H5384" s="154" t="s">
        <v>472</v>
      </c>
      <c r="I5384" s="154">
        <v>1.8832100000000001</v>
      </c>
      <c r="J5384" s="154"/>
    </row>
    <row r="5385" spans="1:10">
      <c r="A5385" s="164">
        <v>33078</v>
      </c>
      <c r="B5385" s="154">
        <v>1.7618</v>
      </c>
      <c r="C5385" s="154">
        <v>2.5145</v>
      </c>
      <c r="D5385" s="154">
        <v>1.3801000000000001</v>
      </c>
      <c r="E5385" s="154">
        <v>1.1935</v>
      </c>
      <c r="F5385" s="154" t="s">
        <v>472</v>
      </c>
      <c r="G5385" s="154">
        <v>0.92900000000000005</v>
      </c>
      <c r="H5385" s="154" t="s">
        <v>472</v>
      </c>
      <c r="I5385" s="154">
        <v>1.86761</v>
      </c>
      <c r="J5385" s="154"/>
    </row>
    <row r="5386" spans="1:10">
      <c r="A5386" s="164">
        <v>33079</v>
      </c>
      <c r="B5386" s="154">
        <v>1.7582499999999999</v>
      </c>
      <c r="C5386" s="154">
        <v>2.4984999999999999</v>
      </c>
      <c r="D5386" s="154">
        <v>1.3820000000000001</v>
      </c>
      <c r="E5386" s="154">
        <v>1.1945000000000001</v>
      </c>
      <c r="F5386" s="154" t="s">
        <v>472</v>
      </c>
      <c r="G5386" s="154">
        <v>0.92600000000000005</v>
      </c>
      <c r="H5386" s="154" t="s">
        <v>472</v>
      </c>
      <c r="I5386" s="154">
        <v>1.86504</v>
      </c>
      <c r="J5386" s="154"/>
    </row>
    <row r="5387" spans="1:10">
      <c r="A5387" s="164">
        <v>33080</v>
      </c>
      <c r="B5387" s="154">
        <v>1.7539199999999999</v>
      </c>
      <c r="C5387" s="154">
        <v>2.4965000000000002</v>
      </c>
      <c r="D5387" s="154">
        <v>1.381</v>
      </c>
      <c r="E5387" s="154">
        <v>1.1985000000000001</v>
      </c>
      <c r="F5387" s="154" t="s">
        <v>472</v>
      </c>
      <c r="G5387" s="154">
        <v>0.91749999999999998</v>
      </c>
      <c r="H5387" s="154" t="s">
        <v>472</v>
      </c>
      <c r="I5387" s="154">
        <v>1.8561100000000001</v>
      </c>
      <c r="J5387" s="154"/>
    </row>
    <row r="5388" spans="1:10">
      <c r="A5388" s="164">
        <v>33081</v>
      </c>
      <c r="B5388" s="154">
        <v>1.7488899999999998</v>
      </c>
      <c r="C5388" s="154">
        <v>2.496</v>
      </c>
      <c r="D5388" s="154">
        <v>1.3740000000000001</v>
      </c>
      <c r="E5388" s="154">
        <v>1.19</v>
      </c>
      <c r="F5388" s="154" t="s">
        <v>472</v>
      </c>
      <c r="G5388" s="154">
        <v>0.91110000000000002</v>
      </c>
      <c r="H5388" s="154" t="s">
        <v>472</v>
      </c>
      <c r="I5388" s="154">
        <v>1.85175</v>
      </c>
      <c r="J5388" s="154"/>
    </row>
    <row r="5389" spans="1:10">
      <c r="A5389" s="164">
        <v>33084</v>
      </c>
      <c r="B5389" s="154">
        <v>1.7517100000000001</v>
      </c>
      <c r="C5389" s="154">
        <v>2.5114999999999998</v>
      </c>
      <c r="D5389" s="154">
        <v>1.3645</v>
      </c>
      <c r="E5389" s="154">
        <v>1.1850000000000001</v>
      </c>
      <c r="F5389" s="154" t="s">
        <v>472</v>
      </c>
      <c r="G5389" s="154">
        <v>0.91790000000000005</v>
      </c>
      <c r="H5389" s="154" t="s">
        <v>472</v>
      </c>
      <c r="I5389" s="154">
        <v>1.8533500000000001</v>
      </c>
      <c r="J5389" s="154"/>
    </row>
    <row r="5390" spans="1:10">
      <c r="A5390" s="164">
        <v>33085</v>
      </c>
      <c r="B5390" s="154">
        <v>1.75491</v>
      </c>
      <c r="C5390" s="154">
        <v>2.5145</v>
      </c>
      <c r="D5390" s="154">
        <v>1.3613</v>
      </c>
      <c r="E5390" s="154">
        <v>1.179</v>
      </c>
      <c r="F5390" s="154" t="s">
        <v>472</v>
      </c>
      <c r="G5390" s="154">
        <v>0.92479999999999996</v>
      </c>
      <c r="H5390" s="154" t="s">
        <v>472</v>
      </c>
      <c r="I5390" s="154">
        <v>1.8497599999999998</v>
      </c>
      <c r="J5390" s="154"/>
    </row>
    <row r="5391" spans="1:10">
      <c r="A5391" s="164">
        <v>33086</v>
      </c>
      <c r="B5391" s="154" t="s">
        <v>472</v>
      </c>
      <c r="C5391" s="154" t="s">
        <v>472</v>
      </c>
      <c r="D5391" s="154" t="s">
        <v>472</v>
      </c>
      <c r="E5391" s="154" t="s">
        <v>472</v>
      </c>
      <c r="F5391" s="154" t="s">
        <v>472</v>
      </c>
      <c r="G5391" s="154" t="s">
        <v>472</v>
      </c>
      <c r="H5391" s="154" t="s">
        <v>472</v>
      </c>
      <c r="I5391" s="154" t="s">
        <v>472</v>
      </c>
      <c r="J5391" s="154"/>
    </row>
    <row r="5392" spans="1:10">
      <c r="A5392" s="164">
        <v>33087</v>
      </c>
      <c r="B5392" s="154">
        <v>1.7648899999999998</v>
      </c>
      <c r="C5392" s="154">
        <v>2.5225</v>
      </c>
      <c r="D5392" s="154">
        <v>1.3694</v>
      </c>
      <c r="E5392" s="154">
        <v>1.1870000000000001</v>
      </c>
      <c r="F5392" s="154" t="s">
        <v>472</v>
      </c>
      <c r="G5392" s="154">
        <v>0.91659999999999997</v>
      </c>
      <c r="H5392" s="154" t="s">
        <v>472</v>
      </c>
      <c r="I5392" s="154">
        <v>1.8616600000000001</v>
      </c>
      <c r="J5392" s="154"/>
    </row>
    <row r="5393" spans="1:10">
      <c r="A5393" s="164">
        <v>33088</v>
      </c>
      <c r="B5393" s="154">
        <v>1.75325</v>
      </c>
      <c r="C5393" s="154">
        <v>2.5145</v>
      </c>
      <c r="D5393" s="154">
        <v>1.3549</v>
      </c>
      <c r="E5393" s="154">
        <v>1.1764999999999999</v>
      </c>
      <c r="F5393" s="154" t="s">
        <v>472</v>
      </c>
      <c r="G5393" s="154">
        <v>0.90620000000000001</v>
      </c>
      <c r="H5393" s="154" t="s">
        <v>472</v>
      </c>
      <c r="I5393" s="154">
        <v>1.8441399999999999</v>
      </c>
      <c r="J5393" s="154"/>
    </row>
    <row r="5394" spans="1:10">
      <c r="A5394" s="164">
        <v>33091</v>
      </c>
      <c r="B5394" s="154">
        <v>1.7432400000000001</v>
      </c>
      <c r="C5394" s="154">
        <v>2.4954999999999998</v>
      </c>
      <c r="D5394" s="154">
        <v>1.3315000000000001</v>
      </c>
      <c r="E5394" s="154">
        <v>1.1585000000000001</v>
      </c>
      <c r="F5394" s="154" t="s">
        <v>472</v>
      </c>
      <c r="G5394" s="154">
        <v>0.89019999999999999</v>
      </c>
      <c r="H5394" s="154" t="s">
        <v>472</v>
      </c>
      <c r="I5394" s="154">
        <v>1.8253599999999999</v>
      </c>
      <c r="J5394" s="154"/>
    </row>
    <row r="5395" spans="1:10">
      <c r="A5395" s="164">
        <v>33092</v>
      </c>
      <c r="B5395" s="154">
        <v>1.74499</v>
      </c>
      <c r="C5395" s="154">
        <v>2.4889999999999999</v>
      </c>
      <c r="D5395" s="154">
        <v>1.3240000000000001</v>
      </c>
      <c r="E5395" s="154">
        <v>1.1519999999999999</v>
      </c>
      <c r="F5395" s="154" t="s">
        <v>472</v>
      </c>
      <c r="G5395" s="154">
        <v>0.87770000000000004</v>
      </c>
      <c r="H5395" s="154" t="s">
        <v>472</v>
      </c>
      <c r="I5395" s="154">
        <v>1.81877</v>
      </c>
      <c r="J5395" s="154"/>
    </row>
    <row r="5396" spans="1:10">
      <c r="A5396" s="164">
        <v>33093</v>
      </c>
      <c r="B5396" s="154">
        <v>1.74146</v>
      </c>
      <c r="C5396" s="154">
        <v>2.4980000000000002</v>
      </c>
      <c r="D5396" s="154">
        <v>1.3328</v>
      </c>
      <c r="E5396" s="154">
        <v>1.1575</v>
      </c>
      <c r="F5396" s="154" t="s">
        <v>472</v>
      </c>
      <c r="G5396" s="154">
        <v>0.88819999999999999</v>
      </c>
      <c r="H5396" s="154" t="s">
        <v>472</v>
      </c>
      <c r="I5396" s="154">
        <v>1.8273000000000001</v>
      </c>
      <c r="J5396" s="154"/>
    </row>
    <row r="5397" spans="1:10">
      <c r="A5397" s="164">
        <v>33094</v>
      </c>
      <c r="B5397" s="154">
        <v>1.74369</v>
      </c>
      <c r="C5397" s="154">
        <v>2.508</v>
      </c>
      <c r="D5397" s="154">
        <v>1.3397999999999999</v>
      </c>
      <c r="E5397" s="154">
        <v>1.167</v>
      </c>
      <c r="F5397" s="154" t="s">
        <v>472</v>
      </c>
      <c r="G5397" s="154">
        <v>0.89570000000000005</v>
      </c>
      <c r="H5397" s="154" t="s">
        <v>472</v>
      </c>
      <c r="I5397" s="154">
        <v>1.8300999999999998</v>
      </c>
      <c r="J5397" s="154"/>
    </row>
    <row r="5398" spans="1:10">
      <c r="A5398" s="164">
        <v>33095</v>
      </c>
      <c r="B5398" s="154">
        <v>1.74288</v>
      </c>
      <c r="C5398" s="154">
        <v>2.5129999999999999</v>
      </c>
      <c r="D5398" s="154">
        <v>1.345</v>
      </c>
      <c r="E5398" s="154">
        <v>1.1719999999999999</v>
      </c>
      <c r="F5398" s="154" t="s">
        <v>472</v>
      </c>
      <c r="G5398" s="154">
        <v>0.89580000000000004</v>
      </c>
      <c r="H5398" s="154" t="s">
        <v>472</v>
      </c>
      <c r="I5398" s="154">
        <v>1.8325100000000001</v>
      </c>
      <c r="J5398" s="154"/>
    </row>
    <row r="5399" spans="1:10">
      <c r="A5399" s="164">
        <v>33098</v>
      </c>
      <c r="B5399" s="154">
        <v>1.73264</v>
      </c>
      <c r="C5399" s="154">
        <v>2.4929999999999999</v>
      </c>
      <c r="D5399" s="154">
        <v>1.323</v>
      </c>
      <c r="E5399" s="154">
        <v>1.153</v>
      </c>
      <c r="F5399" s="154" t="s">
        <v>472</v>
      </c>
      <c r="G5399" s="154">
        <v>0.88129999999999997</v>
      </c>
      <c r="H5399" s="154" t="s">
        <v>472</v>
      </c>
      <c r="I5399" s="154">
        <v>1.8107199999999999</v>
      </c>
      <c r="J5399" s="154"/>
    </row>
    <row r="5400" spans="1:10">
      <c r="A5400" s="164">
        <v>33099</v>
      </c>
      <c r="B5400" s="154">
        <v>1.7243599999999999</v>
      </c>
      <c r="C5400" s="154">
        <v>2.48</v>
      </c>
      <c r="D5400" s="154">
        <v>1.3150999999999999</v>
      </c>
      <c r="E5400" s="154">
        <v>1.1465000000000001</v>
      </c>
      <c r="F5400" s="154" t="s">
        <v>472</v>
      </c>
      <c r="G5400" s="154">
        <v>0.87890000000000001</v>
      </c>
      <c r="H5400" s="154" t="s">
        <v>472</v>
      </c>
      <c r="I5400" s="154">
        <v>1.8018000000000001</v>
      </c>
      <c r="J5400" s="154"/>
    </row>
    <row r="5401" spans="1:10">
      <c r="A5401" s="164">
        <v>33100</v>
      </c>
      <c r="B5401" s="154">
        <v>1.7243599999999999</v>
      </c>
      <c r="C5401" s="154">
        <v>2.4765000000000001</v>
      </c>
      <c r="D5401" s="154">
        <v>1.3043</v>
      </c>
      <c r="E5401" s="154">
        <v>1.1400000000000001</v>
      </c>
      <c r="F5401" s="154" t="s">
        <v>472</v>
      </c>
      <c r="G5401" s="154">
        <v>0.8821</v>
      </c>
      <c r="H5401" s="154" t="s">
        <v>472</v>
      </c>
      <c r="I5401" s="154">
        <v>1.79992</v>
      </c>
      <c r="J5401" s="154"/>
    </row>
    <row r="5402" spans="1:10">
      <c r="A5402" s="164">
        <v>33101</v>
      </c>
      <c r="B5402" s="154">
        <v>1.72404</v>
      </c>
      <c r="C5402" s="154">
        <v>2.4735</v>
      </c>
      <c r="D5402" s="154">
        <v>1.3057000000000001</v>
      </c>
      <c r="E5402" s="154">
        <v>1.1400000000000001</v>
      </c>
      <c r="F5402" s="154" t="s">
        <v>472</v>
      </c>
      <c r="G5402" s="154">
        <v>0.88390000000000002</v>
      </c>
      <c r="H5402" s="154" t="s">
        <v>472</v>
      </c>
      <c r="I5402" s="154">
        <v>1.7982100000000001</v>
      </c>
      <c r="J5402" s="154"/>
    </row>
    <row r="5403" spans="1:10">
      <c r="A5403" s="164">
        <v>33102</v>
      </c>
      <c r="B5403" s="154">
        <v>1.7139500000000001</v>
      </c>
      <c r="C5403" s="154">
        <v>2.464</v>
      </c>
      <c r="D5403" s="154">
        <v>1.2885</v>
      </c>
      <c r="E5403" s="154">
        <v>1.1225000000000001</v>
      </c>
      <c r="F5403" s="154" t="s">
        <v>472</v>
      </c>
      <c r="G5403" s="154">
        <v>0.87290000000000001</v>
      </c>
      <c r="H5403" s="154" t="s">
        <v>472</v>
      </c>
      <c r="I5403" s="154">
        <v>1.7823099999999998</v>
      </c>
      <c r="J5403" s="154"/>
    </row>
    <row r="5404" spans="1:10">
      <c r="A5404" s="164">
        <v>33105</v>
      </c>
      <c r="B5404" s="154">
        <v>1.71201</v>
      </c>
      <c r="C5404" s="154">
        <v>2.4775</v>
      </c>
      <c r="D5404" s="154">
        <v>1.2938000000000001</v>
      </c>
      <c r="E5404" s="154">
        <v>1.1305000000000001</v>
      </c>
      <c r="F5404" s="154" t="s">
        <v>472</v>
      </c>
      <c r="G5404" s="154">
        <v>0.87960000000000005</v>
      </c>
      <c r="H5404" s="154" t="s">
        <v>472</v>
      </c>
      <c r="I5404" s="154">
        <v>1.7880799999999999</v>
      </c>
      <c r="J5404" s="154"/>
    </row>
    <row r="5405" spans="1:10">
      <c r="A5405" s="164">
        <v>33106</v>
      </c>
      <c r="B5405" s="154">
        <v>1.7121</v>
      </c>
      <c r="C5405" s="154">
        <v>2.4824999999999999</v>
      </c>
      <c r="D5405" s="154">
        <v>1.3012000000000001</v>
      </c>
      <c r="E5405" s="154">
        <v>1.1385000000000001</v>
      </c>
      <c r="F5405" s="154" t="s">
        <v>472</v>
      </c>
      <c r="G5405" s="154">
        <v>0.88560000000000005</v>
      </c>
      <c r="H5405" s="154" t="s">
        <v>472</v>
      </c>
      <c r="I5405" s="154">
        <v>1.7946499999999999</v>
      </c>
      <c r="J5405" s="154"/>
    </row>
    <row r="5406" spans="1:10">
      <c r="A5406" s="164">
        <v>33107</v>
      </c>
      <c r="B5406" s="154">
        <v>1.69258</v>
      </c>
      <c r="C5406" s="154">
        <v>2.468</v>
      </c>
      <c r="D5406" s="154">
        <v>1.2845</v>
      </c>
      <c r="E5406" s="154">
        <v>1.1280000000000001</v>
      </c>
      <c r="F5406" s="154" t="s">
        <v>472</v>
      </c>
      <c r="G5406" s="154">
        <v>0.87690000000000001</v>
      </c>
      <c r="H5406" s="154" t="s">
        <v>472</v>
      </c>
      <c r="I5406" s="154">
        <v>1.7758400000000001</v>
      </c>
      <c r="J5406" s="154"/>
    </row>
    <row r="5407" spans="1:10">
      <c r="A5407" s="164">
        <v>33108</v>
      </c>
      <c r="B5407" s="154">
        <v>1.6803300000000001</v>
      </c>
      <c r="C5407" s="154">
        <v>2.4609999999999999</v>
      </c>
      <c r="D5407" s="154">
        <v>1.2645</v>
      </c>
      <c r="E5407" s="154">
        <v>1.1154999999999999</v>
      </c>
      <c r="F5407" s="154" t="s">
        <v>472</v>
      </c>
      <c r="G5407" s="154">
        <v>0.86629999999999996</v>
      </c>
      <c r="H5407" s="154" t="s">
        <v>472</v>
      </c>
      <c r="I5407" s="154">
        <v>1.7519900000000002</v>
      </c>
      <c r="J5407" s="154"/>
    </row>
    <row r="5408" spans="1:10">
      <c r="A5408" s="164">
        <v>33109</v>
      </c>
      <c r="B5408" s="154">
        <v>1.6931400000000001</v>
      </c>
      <c r="C5408" s="154">
        <v>2.4710000000000001</v>
      </c>
      <c r="D5408" s="154">
        <v>1.2690000000000001</v>
      </c>
      <c r="E5408" s="154">
        <v>1.1234999999999999</v>
      </c>
      <c r="F5408" s="154" t="s">
        <v>472</v>
      </c>
      <c r="G5408" s="154">
        <v>0.8679</v>
      </c>
      <c r="H5408" s="154" t="s">
        <v>472</v>
      </c>
      <c r="I5408" s="154">
        <v>1.7667999999999999</v>
      </c>
      <c r="J5408" s="154"/>
    </row>
    <row r="5409" spans="1:10">
      <c r="A5409" s="164">
        <v>33112</v>
      </c>
      <c r="B5409" s="154">
        <v>1.6985399999999999</v>
      </c>
      <c r="C5409" s="154">
        <v>2.4615</v>
      </c>
      <c r="D5409" s="154">
        <v>1.2629999999999999</v>
      </c>
      <c r="E5409" s="154">
        <v>1.1125</v>
      </c>
      <c r="F5409" s="154" t="s">
        <v>472</v>
      </c>
      <c r="G5409" s="154">
        <v>0.87190000000000001</v>
      </c>
      <c r="H5409" s="154" t="s">
        <v>472</v>
      </c>
      <c r="I5409" s="154">
        <v>1.7646500000000001</v>
      </c>
      <c r="J5409" s="154"/>
    </row>
    <row r="5410" spans="1:10">
      <c r="A5410" s="164">
        <v>33113</v>
      </c>
      <c r="B5410" s="154">
        <v>1.70879</v>
      </c>
      <c r="C5410" s="154">
        <v>2.4954999999999998</v>
      </c>
      <c r="D5410" s="154">
        <v>1.2791000000000001</v>
      </c>
      <c r="E5410" s="154">
        <v>1.1214999999999999</v>
      </c>
      <c r="F5410" s="154" t="s">
        <v>472</v>
      </c>
      <c r="G5410" s="154">
        <v>0.89170000000000005</v>
      </c>
      <c r="H5410" s="154" t="s">
        <v>472</v>
      </c>
      <c r="I5410" s="154">
        <v>1.78481</v>
      </c>
      <c r="J5410" s="154"/>
    </row>
    <row r="5411" spans="1:10">
      <c r="A5411" s="164">
        <v>33114</v>
      </c>
      <c r="B5411" s="154">
        <v>1.70339</v>
      </c>
      <c r="C5411" s="154">
        <v>2.4984999999999999</v>
      </c>
      <c r="D5411" s="154">
        <v>1.282</v>
      </c>
      <c r="E5411" s="154">
        <v>1.1234999999999999</v>
      </c>
      <c r="F5411" s="154" t="s">
        <v>472</v>
      </c>
      <c r="G5411" s="154">
        <v>0.89100000000000001</v>
      </c>
      <c r="H5411" s="154" t="s">
        <v>472</v>
      </c>
      <c r="I5411" s="154">
        <v>1.78342</v>
      </c>
      <c r="J5411" s="154"/>
    </row>
    <row r="5412" spans="1:10">
      <c r="A5412" s="164">
        <v>33115</v>
      </c>
      <c r="B5412" s="154">
        <v>1.7161200000000001</v>
      </c>
      <c r="C5412" s="154">
        <v>2.5070000000000001</v>
      </c>
      <c r="D5412" s="154">
        <v>1.3012999999999999</v>
      </c>
      <c r="E5412" s="154">
        <v>1.135</v>
      </c>
      <c r="F5412" s="154" t="s">
        <v>472</v>
      </c>
      <c r="G5412" s="154">
        <v>0.89959999999999996</v>
      </c>
      <c r="H5412" s="154" t="s">
        <v>472</v>
      </c>
      <c r="I5412" s="154">
        <v>1.8003200000000001</v>
      </c>
      <c r="J5412" s="154"/>
    </row>
    <row r="5413" spans="1:10">
      <c r="A5413" s="164">
        <v>33116</v>
      </c>
      <c r="B5413" s="154">
        <v>1.7077900000000001</v>
      </c>
      <c r="C5413" s="154">
        <v>2.4735</v>
      </c>
      <c r="D5413" s="154">
        <v>1.296</v>
      </c>
      <c r="E5413" s="154">
        <v>1.1265000000000001</v>
      </c>
      <c r="F5413" s="154" t="s">
        <v>472</v>
      </c>
      <c r="G5413" s="154">
        <v>0.89770000000000005</v>
      </c>
      <c r="H5413" s="154" t="s">
        <v>472</v>
      </c>
      <c r="I5413" s="154">
        <v>1.7913399999999999</v>
      </c>
      <c r="J5413" s="154"/>
    </row>
    <row r="5414" spans="1:10">
      <c r="A5414" s="164">
        <v>33119</v>
      </c>
      <c r="B5414" s="154">
        <v>1.7171400000000001</v>
      </c>
      <c r="C5414" s="154">
        <v>2.4664999999999999</v>
      </c>
      <c r="D5414" s="154">
        <v>1.3176999999999999</v>
      </c>
      <c r="E5414" s="154">
        <v>1.1355</v>
      </c>
      <c r="F5414" s="154" t="s">
        <v>472</v>
      </c>
      <c r="G5414" s="154">
        <v>0.91769999999999996</v>
      </c>
      <c r="H5414" s="154" t="s">
        <v>472</v>
      </c>
      <c r="I5414" s="154">
        <v>1.7913399999999999</v>
      </c>
      <c r="J5414" s="154"/>
    </row>
    <row r="5415" spans="1:10">
      <c r="A5415" s="164">
        <v>33120</v>
      </c>
      <c r="B5415" s="154">
        <v>1.7184699999999999</v>
      </c>
      <c r="C5415" s="154">
        <v>2.4740000000000002</v>
      </c>
      <c r="D5415" s="154">
        <v>1.3139000000000001</v>
      </c>
      <c r="E5415" s="154">
        <v>1.1375</v>
      </c>
      <c r="F5415" s="154" t="s">
        <v>472</v>
      </c>
      <c r="G5415" s="154">
        <v>0.91249999999999998</v>
      </c>
      <c r="H5415" s="154" t="s">
        <v>472</v>
      </c>
      <c r="I5415" s="154">
        <v>1.8105099999999998</v>
      </c>
      <c r="J5415" s="154"/>
    </row>
    <row r="5416" spans="1:10">
      <c r="A5416" s="164">
        <v>33121</v>
      </c>
      <c r="B5416" s="154">
        <v>1.71204</v>
      </c>
      <c r="C5416" s="154">
        <v>2.468</v>
      </c>
      <c r="D5416" s="154">
        <v>1.3021</v>
      </c>
      <c r="E5416" s="154">
        <v>1.127</v>
      </c>
      <c r="F5416" s="154" t="s">
        <v>472</v>
      </c>
      <c r="G5416" s="154">
        <v>0.91739999999999999</v>
      </c>
      <c r="H5416" s="154" t="s">
        <v>472</v>
      </c>
      <c r="I5416" s="154">
        <v>1.80511</v>
      </c>
      <c r="J5416" s="154"/>
    </row>
    <row r="5417" spans="1:10">
      <c r="A5417" s="164">
        <v>33122</v>
      </c>
      <c r="B5417" s="154">
        <v>1.7194700000000001</v>
      </c>
      <c r="C5417" s="154">
        <v>2.4805000000000001</v>
      </c>
      <c r="D5417" s="154">
        <v>1.2951999999999999</v>
      </c>
      <c r="E5417" s="154">
        <v>1.1254999999999999</v>
      </c>
      <c r="F5417" s="154" t="s">
        <v>472</v>
      </c>
      <c r="G5417" s="154">
        <v>0.91720000000000002</v>
      </c>
      <c r="H5417" s="154" t="s">
        <v>472</v>
      </c>
      <c r="I5417" s="154">
        <v>1.8094700000000001</v>
      </c>
      <c r="J5417" s="154"/>
    </row>
    <row r="5418" spans="1:10">
      <c r="A5418" s="164">
        <v>33123</v>
      </c>
      <c r="B5418" s="154">
        <v>1.7183199999999998</v>
      </c>
      <c r="C5418" s="154">
        <v>2.4660000000000002</v>
      </c>
      <c r="D5418" s="154">
        <v>1.3014999999999999</v>
      </c>
      <c r="E5418" s="154">
        <v>1.1200000000000001</v>
      </c>
      <c r="F5418" s="154" t="s">
        <v>472</v>
      </c>
      <c r="G5418" s="154">
        <v>0.9254</v>
      </c>
      <c r="H5418" s="154" t="s">
        <v>472</v>
      </c>
      <c r="I5418" s="154">
        <v>1.80968</v>
      </c>
      <c r="J5418" s="154"/>
    </row>
    <row r="5419" spans="1:10">
      <c r="A5419" s="164">
        <v>33126</v>
      </c>
      <c r="B5419" s="154">
        <v>1.71973</v>
      </c>
      <c r="C5419" s="154">
        <v>2.4495</v>
      </c>
      <c r="D5419" s="154">
        <v>1.3089999999999999</v>
      </c>
      <c r="E5419" s="154">
        <v>1.1240000000000001</v>
      </c>
      <c r="F5419" s="154" t="s">
        <v>472</v>
      </c>
      <c r="G5419" s="154">
        <v>0.94099999999999995</v>
      </c>
      <c r="H5419" s="154" t="s">
        <v>472</v>
      </c>
      <c r="I5419" s="154">
        <v>1.81986</v>
      </c>
      <c r="J5419" s="154"/>
    </row>
    <row r="5420" spans="1:10">
      <c r="A5420" s="164">
        <v>33127</v>
      </c>
      <c r="B5420" s="154">
        <v>1.72281</v>
      </c>
      <c r="C5420" s="154">
        <v>2.4380000000000002</v>
      </c>
      <c r="D5420" s="154">
        <v>1.3220000000000001</v>
      </c>
      <c r="E5420" s="154">
        <v>1.1320000000000001</v>
      </c>
      <c r="F5420" s="154" t="s">
        <v>472</v>
      </c>
      <c r="G5420" s="154">
        <v>0.94389999999999996</v>
      </c>
      <c r="H5420" s="154" t="s">
        <v>472</v>
      </c>
      <c r="I5420" s="154">
        <v>1.8359100000000002</v>
      </c>
      <c r="J5420" s="154"/>
    </row>
    <row r="5421" spans="1:10">
      <c r="A5421" s="164">
        <v>33128</v>
      </c>
      <c r="B5421" s="154">
        <v>1.7168099999999999</v>
      </c>
      <c r="C5421" s="154">
        <v>2.4540000000000002</v>
      </c>
      <c r="D5421" s="154">
        <v>1.3214999999999999</v>
      </c>
      <c r="E5421" s="154">
        <v>1.137</v>
      </c>
      <c r="F5421" s="154" t="s">
        <v>472</v>
      </c>
      <c r="G5421" s="154">
        <v>0.95840000000000003</v>
      </c>
      <c r="H5421" s="154" t="s">
        <v>472</v>
      </c>
      <c r="I5421" s="154">
        <v>1.8290899999999999</v>
      </c>
      <c r="J5421" s="154"/>
    </row>
    <row r="5422" spans="1:10">
      <c r="A5422" s="164">
        <v>33129</v>
      </c>
      <c r="B5422" s="154">
        <v>1.7222499999999998</v>
      </c>
      <c r="C5422" s="154">
        <v>2.4714999999999998</v>
      </c>
      <c r="D5422" s="154">
        <v>1.3268</v>
      </c>
      <c r="E5422" s="154">
        <v>1.1375</v>
      </c>
      <c r="F5422" s="154" t="s">
        <v>472</v>
      </c>
      <c r="G5422" s="154">
        <v>0.96140000000000003</v>
      </c>
      <c r="H5422" s="154" t="s">
        <v>472</v>
      </c>
      <c r="I5422" s="154">
        <v>1.83693</v>
      </c>
      <c r="J5422" s="154"/>
    </row>
    <row r="5423" spans="1:10">
      <c r="A5423" s="164">
        <v>33130</v>
      </c>
      <c r="B5423" s="154">
        <v>1.7144900000000001</v>
      </c>
      <c r="C5423" s="154">
        <v>2.4590000000000001</v>
      </c>
      <c r="D5423" s="154">
        <v>1.304</v>
      </c>
      <c r="E5423" s="154">
        <v>1.1179999999999999</v>
      </c>
      <c r="F5423" s="154" t="s">
        <v>472</v>
      </c>
      <c r="G5423" s="154">
        <v>0.9556</v>
      </c>
      <c r="H5423" s="154" t="s">
        <v>472</v>
      </c>
      <c r="I5423" s="154">
        <v>1.8195299999999999</v>
      </c>
      <c r="J5423" s="154"/>
    </row>
    <row r="5424" spans="1:10">
      <c r="A5424" s="164">
        <v>33133</v>
      </c>
      <c r="B5424" s="154">
        <v>1.7015799999999999</v>
      </c>
      <c r="C5424" s="154">
        <v>2.4430000000000001</v>
      </c>
      <c r="D5424" s="154">
        <v>1.2845</v>
      </c>
      <c r="E5424" s="154">
        <v>1.105</v>
      </c>
      <c r="F5424" s="154" t="s">
        <v>472</v>
      </c>
      <c r="G5424" s="154">
        <v>0.93859999999999999</v>
      </c>
      <c r="H5424" s="154" t="s">
        <v>472</v>
      </c>
      <c r="I5424" s="154">
        <v>1.79939</v>
      </c>
      <c r="J5424" s="154"/>
    </row>
    <row r="5425" spans="1:10">
      <c r="A5425" s="164">
        <v>33134</v>
      </c>
      <c r="B5425" s="154">
        <v>1.70835</v>
      </c>
      <c r="C5425" s="154">
        <v>2.46</v>
      </c>
      <c r="D5425" s="154">
        <v>1.2894999999999999</v>
      </c>
      <c r="E5425" s="154">
        <v>1.113</v>
      </c>
      <c r="F5425" s="154" t="s">
        <v>472</v>
      </c>
      <c r="G5425" s="154">
        <v>0.9365</v>
      </c>
      <c r="H5425" s="154" t="s">
        <v>472</v>
      </c>
      <c r="I5425" s="154">
        <v>1.8036300000000001</v>
      </c>
      <c r="J5425" s="154"/>
    </row>
    <row r="5426" spans="1:10">
      <c r="A5426" s="164">
        <v>33135</v>
      </c>
      <c r="B5426" s="154">
        <v>1.71244</v>
      </c>
      <c r="C5426" s="154">
        <v>2.4670000000000001</v>
      </c>
      <c r="D5426" s="154">
        <v>1.2885</v>
      </c>
      <c r="E5426" s="154">
        <v>1.1120000000000001</v>
      </c>
      <c r="F5426" s="154" t="s">
        <v>472</v>
      </c>
      <c r="G5426" s="154">
        <v>0.93320000000000003</v>
      </c>
      <c r="H5426" s="154" t="s">
        <v>472</v>
      </c>
      <c r="I5426" s="154">
        <v>1.8056100000000002</v>
      </c>
      <c r="J5426" s="154"/>
    </row>
    <row r="5427" spans="1:10">
      <c r="A5427" s="164">
        <v>33136</v>
      </c>
      <c r="B5427" s="154">
        <v>1.7200600000000001</v>
      </c>
      <c r="C5427" s="154">
        <v>2.4575</v>
      </c>
      <c r="D5427" s="154">
        <v>1.3089999999999999</v>
      </c>
      <c r="E5427" s="154">
        <v>1.1325000000000001</v>
      </c>
      <c r="F5427" s="154" t="s">
        <v>472</v>
      </c>
      <c r="G5427" s="154">
        <v>0.95669999999999999</v>
      </c>
      <c r="H5427" s="154" t="s">
        <v>472</v>
      </c>
      <c r="I5427" s="154">
        <v>1.8228499999999999</v>
      </c>
      <c r="J5427" s="154"/>
    </row>
    <row r="5428" spans="1:10">
      <c r="A5428" s="164">
        <v>33137</v>
      </c>
      <c r="B5428" s="154">
        <v>1.7296800000000001</v>
      </c>
      <c r="C5428" s="154">
        <v>2.4535</v>
      </c>
      <c r="D5428" s="154">
        <v>1.3205</v>
      </c>
      <c r="E5428" s="154">
        <v>1.1435</v>
      </c>
      <c r="F5428" s="154" t="s">
        <v>472</v>
      </c>
      <c r="G5428" s="154">
        <v>0.96240000000000003</v>
      </c>
      <c r="H5428" s="154" t="s">
        <v>472</v>
      </c>
      <c r="I5428" s="154">
        <v>1.83744</v>
      </c>
      <c r="J5428" s="154"/>
    </row>
    <row r="5429" spans="1:10">
      <c r="A5429" s="164">
        <v>33140</v>
      </c>
      <c r="B5429" s="154">
        <v>1.71563</v>
      </c>
      <c r="C5429" s="154">
        <v>2.4304999999999999</v>
      </c>
      <c r="D5429" s="154">
        <v>1.3107</v>
      </c>
      <c r="E5429" s="154">
        <v>1.1385000000000001</v>
      </c>
      <c r="F5429" s="154" t="s">
        <v>472</v>
      </c>
      <c r="G5429" s="154">
        <v>0.96079999999999999</v>
      </c>
      <c r="H5429" s="154" t="s">
        <v>472</v>
      </c>
      <c r="I5429" s="154">
        <v>1.82223</v>
      </c>
      <c r="J5429" s="154"/>
    </row>
    <row r="5430" spans="1:10">
      <c r="A5430" s="164">
        <v>33141</v>
      </c>
      <c r="B5430" s="154">
        <v>1.7118100000000001</v>
      </c>
      <c r="C5430" s="154">
        <v>2.4500000000000002</v>
      </c>
      <c r="D5430" s="154">
        <v>1.2949999999999999</v>
      </c>
      <c r="E5430" s="154">
        <v>1.127</v>
      </c>
      <c r="F5430" s="154" t="s">
        <v>472</v>
      </c>
      <c r="G5430" s="154">
        <v>0.94730000000000003</v>
      </c>
      <c r="H5430" s="154" t="s">
        <v>472</v>
      </c>
      <c r="I5430" s="154">
        <v>1.8114300000000001</v>
      </c>
      <c r="J5430" s="154"/>
    </row>
    <row r="5431" spans="1:10">
      <c r="A5431" s="164">
        <v>33142</v>
      </c>
      <c r="B5431" s="154">
        <v>1.71583</v>
      </c>
      <c r="C5431" s="154">
        <v>2.4380000000000002</v>
      </c>
      <c r="D5431" s="154">
        <v>1.3044</v>
      </c>
      <c r="E5431" s="154">
        <v>1.1280000000000001</v>
      </c>
      <c r="F5431" s="154" t="s">
        <v>472</v>
      </c>
      <c r="G5431" s="154">
        <v>0.95099999999999996</v>
      </c>
      <c r="H5431" s="154" t="s">
        <v>472</v>
      </c>
      <c r="I5431" s="154">
        <v>1.8178999999999998</v>
      </c>
      <c r="J5431" s="154"/>
    </row>
    <row r="5432" spans="1:10">
      <c r="A5432" s="164">
        <v>33143</v>
      </c>
      <c r="B5432" s="154">
        <v>1.7196899999999999</v>
      </c>
      <c r="C5432" s="154">
        <v>2.4464999999999999</v>
      </c>
      <c r="D5432" s="154">
        <v>1.3077000000000001</v>
      </c>
      <c r="E5432" s="154">
        <v>1.1294999999999999</v>
      </c>
      <c r="F5432" s="154" t="s">
        <v>472</v>
      </c>
      <c r="G5432" s="154">
        <v>0.94869999999999999</v>
      </c>
      <c r="H5432" s="154" t="s">
        <v>472</v>
      </c>
      <c r="I5432" s="154">
        <v>1.82294</v>
      </c>
      <c r="J5432" s="154"/>
    </row>
    <row r="5433" spans="1:10">
      <c r="A5433" s="164">
        <v>33144</v>
      </c>
      <c r="B5433" s="154">
        <v>1.70811</v>
      </c>
      <c r="C5433" s="154">
        <v>2.4319999999999999</v>
      </c>
      <c r="D5433" s="154">
        <v>1.298</v>
      </c>
      <c r="E5433" s="154">
        <v>1.1214999999999999</v>
      </c>
      <c r="F5433" s="154" t="s">
        <v>472</v>
      </c>
      <c r="G5433" s="154">
        <v>0.94010000000000005</v>
      </c>
      <c r="H5433" s="154" t="s">
        <v>472</v>
      </c>
      <c r="I5433" s="154">
        <v>1.80894</v>
      </c>
      <c r="J5433" s="154"/>
    </row>
    <row r="5434" spans="1:10">
      <c r="A5434" s="164">
        <v>33147</v>
      </c>
      <c r="B5434" s="154">
        <v>1.70478</v>
      </c>
      <c r="C5434" s="154">
        <v>2.4344999999999999</v>
      </c>
      <c r="D5434" s="154">
        <v>1.2858000000000001</v>
      </c>
      <c r="E5434" s="154">
        <v>1.115</v>
      </c>
      <c r="F5434" s="154" t="s">
        <v>472</v>
      </c>
      <c r="G5434" s="154">
        <v>0.93510000000000004</v>
      </c>
      <c r="H5434" s="154" t="s">
        <v>472</v>
      </c>
      <c r="I5434" s="154">
        <v>1.79861</v>
      </c>
      <c r="J5434" s="154"/>
    </row>
    <row r="5435" spans="1:10">
      <c r="A5435" s="164">
        <v>33148</v>
      </c>
      <c r="B5435" s="154">
        <v>1.71339</v>
      </c>
      <c r="C5435" s="154">
        <v>2.4430000000000001</v>
      </c>
      <c r="D5435" s="154">
        <v>1.2974999999999999</v>
      </c>
      <c r="E5435" s="154">
        <v>1.1245000000000001</v>
      </c>
      <c r="F5435" s="154" t="s">
        <v>472</v>
      </c>
      <c r="G5435" s="154">
        <v>0.94850000000000001</v>
      </c>
      <c r="H5435" s="154" t="s">
        <v>472</v>
      </c>
      <c r="I5435" s="154">
        <v>1.8148200000000001</v>
      </c>
      <c r="J5435" s="154"/>
    </row>
    <row r="5436" spans="1:10">
      <c r="A5436" s="164">
        <v>33149</v>
      </c>
      <c r="B5436" s="154">
        <v>1.7116799999999999</v>
      </c>
      <c r="C5436" s="154">
        <v>2.44</v>
      </c>
      <c r="D5436" s="154">
        <v>1.2909999999999999</v>
      </c>
      <c r="E5436" s="154">
        <v>1.1194999999999999</v>
      </c>
      <c r="F5436" s="154" t="s">
        <v>472</v>
      </c>
      <c r="G5436" s="154">
        <v>0.94399999999999995</v>
      </c>
      <c r="H5436" s="154" t="s">
        <v>472</v>
      </c>
      <c r="I5436" s="154">
        <v>1.8057699999999999</v>
      </c>
      <c r="J5436" s="154"/>
    </row>
    <row r="5437" spans="1:10">
      <c r="A5437" s="164">
        <v>33150</v>
      </c>
      <c r="B5437" s="154">
        <v>1.7131099999999999</v>
      </c>
      <c r="C5437" s="154">
        <v>2.4380000000000002</v>
      </c>
      <c r="D5437" s="154">
        <v>1.2845</v>
      </c>
      <c r="E5437" s="154">
        <v>1.1160000000000001</v>
      </c>
      <c r="F5437" s="154" t="s">
        <v>472</v>
      </c>
      <c r="G5437" s="154">
        <v>0.94720000000000004</v>
      </c>
      <c r="H5437" s="154" t="s">
        <v>472</v>
      </c>
      <c r="I5437" s="154">
        <v>1.8008</v>
      </c>
      <c r="J5437" s="154"/>
    </row>
    <row r="5438" spans="1:10">
      <c r="A5438" s="164">
        <v>33151</v>
      </c>
      <c r="B5438" s="154">
        <v>1.7214</v>
      </c>
      <c r="C5438" s="154">
        <v>2.4544999999999999</v>
      </c>
      <c r="D5438" s="154">
        <v>1.2847999999999999</v>
      </c>
      <c r="E5438" s="154">
        <v>1.1165</v>
      </c>
      <c r="F5438" s="154" t="s">
        <v>472</v>
      </c>
      <c r="G5438" s="154">
        <v>0.96389999999999998</v>
      </c>
      <c r="H5438" s="154" t="s">
        <v>472</v>
      </c>
      <c r="I5438" s="154">
        <v>1.8163899999999999</v>
      </c>
      <c r="J5438" s="154"/>
    </row>
    <row r="5439" spans="1:10">
      <c r="A5439" s="164">
        <v>33154</v>
      </c>
      <c r="B5439" s="154">
        <v>1.7334499999999999</v>
      </c>
      <c r="C5439" s="154">
        <v>2.5460000000000003</v>
      </c>
      <c r="D5439" s="154">
        <v>1.2858000000000001</v>
      </c>
      <c r="E5439" s="154">
        <v>1.1160000000000001</v>
      </c>
      <c r="F5439" s="154" t="s">
        <v>472</v>
      </c>
      <c r="G5439" s="154">
        <v>0.98199999999999998</v>
      </c>
      <c r="H5439" s="154" t="s">
        <v>472</v>
      </c>
      <c r="I5439" s="154" t="s">
        <v>472</v>
      </c>
      <c r="J5439" s="154"/>
    </row>
    <row r="5440" spans="1:10">
      <c r="A5440" s="164">
        <v>33155</v>
      </c>
      <c r="B5440" s="154">
        <v>1.7286899999999998</v>
      </c>
      <c r="C5440" s="154">
        <v>2.5169999999999999</v>
      </c>
      <c r="D5440" s="154">
        <v>1.2758</v>
      </c>
      <c r="E5440" s="154">
        <v>1.109</v>
      </c>
      <c r="F5440" s="154" t="s">
        <v>472</v>
      </c>
      <c r="G5440" s="154">
        <v>0.97760000000000002</v>
      </c>
      <c r="H5440" s="154" t="s">
        <v>472</v>
      </c>
      <c r="I5440" s="154">
        <v>1.82751</v>
      </c>
      <c r="J5440" s="154"/>
    </row>
    <row r="5441" spans="1:10">
      <c r="A5441" s="164">
        <v>33156</v>
      </c>
      <c r="B5441" s="154">
        <v>1.72665</v>
      </c>
      <c r="C5441" s="154">
        <v>2.5125000000000002</v>
      </c>
      <c r="D5441" s="154">
        <v>1.278</v>
      </c>
      <c r="E5441" s="154">
        <v>1.111</v>
      </c>
      <c r="F5441" s="154" t="s">
        <v>472</v>
      </c>
      <c r="G5441" s="154">
        <v>0.97970000000000002</v>
      </c>
      <c r="H5441" s="154" t="s">
        <v>472</v>
      </c>
      <c r="I5441" s="154">
        <v>1.8263400000000001</v>
      </c>
      <c r="J5441" s="154"/>
    </row>
    <row r="5442" spans="1:10">
      <c r="A5442" s="164">
        <v>33157</v>
      </c>
      <c r="B5442" s="154">
        <v>1.73617</v>
      </c>
      <c r="C5442" s="154">
        <v>2.5285000000000002</v>
      </c>
      <c r="D5442" s="154">
        <v>1.2852000000000001</v>
      </c>
      <c r="E5442" s="154">
        <v>1.1165</v>
      </c>
      <c r="F5442" s="154" t="s">
        <v>472</v>
      </c>
      <c r="G5442" s="154">
        <v>0.98429999999999995</v>
      </c>
      <c r="H5442" s="154" t="s">
        <v>472</v>
      </c>
      <c r="I5442" s="154">
        <v>1.83548</v>
      </c>
      <c r="J5442" s="154"/>
    </row>
    <row r="5443" spans="1:10">
      <c r="A5443" s="164">
        <v>33158</v>
      </c>
      <c r="B5443" s="154">
        <v>1.7355100000000001</v>
      </c>
      <c r="C5443" s="154">
        <v>2.5215000000000001</v>
      </c>
      <c r="D5443" s="154">
        <v>1.2772000000000001</v>
      </c>
      <c r="E5443" s="154">
        <v>1.1140000000000001</v>
      </c>
      <c r="F5443" s="154" t="s">
        <v>472</v>
      </c>
      <c r="G5443" s="154">
        <v>0.99250000000000005</v>
      </c>
      <c r="H5443" s="154" t="s">
        <v>472</v>
      </c>
      <c r="I5443" s="154">
        <v>1.83439</v>
      </c>
      <c r="J5443" s="154"/>
    </row>
    <row r="5444" spans="1:10">
      <c r="A5444" s="164">
        <v>33161</v>
      </c>
      <c r="B5444" s="154">
        <v>1.74333</v>
      </c>
      <c r="C5444" s="154">
        <v>2.5110000000000001</v>
      </c>
      <c r="D5444" s="154">
        <v>1.286</v>
      </c>
      <c r="E5444" s="154">
        <v>1.1154999999999999</v>
      </c>
      <c r="F5444" s="154" t="s">
        <v>472</v>
      </c>
      <c r="G5444" s="154">
        <v>1.0043</v>
      </c>
      <c r="H5444" s="154" t="s">
        <v>472</v>
      </c>
      <c r="I5444" s="154">
        <v>1.8483000000000001</v>
      </c>
      <c r="J5444" s="154"/>
    </row>
    <row r="5445" spans="1:10">
      <c r="A5445" s="164">
        <v>33162</v>
      </c>
      <c r="B5445" s="154">
        <v>1.7420599999999999</v>
      </c>
      <c r="C5445" s="154">
        <v>2.4994999999999998</v>
      </c>
      <c r="D5445" s="154">
        <v>1.2877000000000001</v>
      </c>
      <c r="E5445" s="154">
        <v>1.1125</v>
      </c>
      <c r="F5445" s="154" t="s">
        <v>472</v>
      </c>
      <c r="G5445" s="154">
        <v>1.002</v>
      </c>
      <c r="H5445" s="154" t="s">
        <v>472</v>
      </c>
      <c r="I5445" s="154">
        <v>1.8452600000000001</v>
      </c>
      <c r="J5445" s="154"/>
    </row>
    <row r="5446" spans="1:10">
      <c r="A5446" s="164">
        <v>33163</v>
      </c>
      <c r="B5446" s="154">
        <v>1.73258</v>
      </c>
      <c r="C5446" s="154">
        <v>2.504</v>
      </c>
      <c r="D5446" s="154">
        <v>1.2669999999999999</v>
      </c>
      <c r="E5446" s="154">
        <v>1.0914999999999999</v>
      </c>
      <c r="F5446" s="154" t="s">
        <v>472</v>
      </c>
      <c r="G5446" s="154">
        <v>1.0147999999999999</v>
      </c>
      <c r="H5446" s="154" t="s">
        <v>472</v>
      </c>
      <c r="I5446" s="154">
        <v>1.8329900000000001</v>
      </c>
      <c r="J5446" s="154"/>
    </row>
    <row r="5447" spans="1:10">
      <c r="A5447" s="164">
        <v>33164</v>
      </c>
      <c r="B5447" s="154">
        <v>1.7338499999999999</v>
      </c>
      <c r="C5447" s="154">
        <v>2.4864999999999999</v>
      </c>
      <c r="D5447" s="154">
        <v>1.2655000000000001</v>
      </c>
      <c r="E5447" s="154">
        <v>1.0805</v>
      </c>
      <c r="F5447" s="154" t="s">
        <v>472</v>
      </c>
      <c r="G5447" s="154">
        <v>1.0177</v>
      </c>
      <c r="H5447" s="154" t="s">
        <v>472</v>
      </c>
      <c r="I5447" s="154">
        <v>1.83771</v>
      </c>
      <c r="J5447" s="154"/>
    </row>
    <row r="5448" spans="1:10">
      <c r="A5448" s="164">
        <v>33165</v>
      </c>
      <c r="B5448" s="154">
        <v>1.7359800000000001</v>
      </c>
      <c r="C5448" s="154">
        <v>2.4834999999999998</v>
      </c>
      <c r="D5448" s="154">
        <v>1.27</v>
      </c>
      <c r="E5448" s="154">
        <v>1.0894999999999999</v>
      </c>
      <c r="F5448" s="154" t="s">
        <v>472</v>
      </c>
      <c r="G5448" s="154">
        <v>0.99739999999999995</v>
      </c>
      <c r="H5448" s="154" t="s">
        <v>472</v>
      </c>
      <c r="I5448" s="154">
        <v>1.83064</v>
      </c>
      <c r="J5448" s="154"/>
    </row>
    <row r="5449" spans="1:10">
      <c r="A5449" s="164">
        <v>33168</v>
      </c>
      <c r="B5449" s="154">
        <v>1.7385000000000002</v>
      </c>
      <c r="C5449" s="154">
        <v>2.48</v>
      </c>
      <c r="D5449" s="154">
        <v>1.2725</v>
      </c>
      <c r="E5449" s="154">
        <v>1.085</v>
      </c>
      <c r="F5449" s="154" t="s">
        <v>472</v>
      </c>
      <c r="G5449" s="154">
        <v>1.0066999999999999</v>
      </c>
      <c r="H5449" s="154" t="s">
        <v>472</v>
      </c>
      <c r="I5449" s="154">
        <v>1.8376000000000001</v>
      </c>
      <c r="J5449" s="154"/>
    </row>
    <row r="5450" spans="1:10">
      <c r="A5450" s="164">
        <v>33169</v>
      </c>
      <c r="B5450" s="154">
        <v>1.7415699999999998</v>
      </c>
      <c r="C5450" s="154">
        <v>2.4975000000000001</v>
      </c>
      <c r="D5450" s="154">
        <v>1.2846</v>
      </c>
      <c r="E5450" s="154">
        <v>1.0934999999999999</v>
      </c>
      <c r="F5450" s="154" t="s">
        <v>472</v>
      </c>
      <c r="G5450" s="154">
        <v>1.0047999999999999</v>
      </c>
      <c r="H5450" s="154" t="s">
        <v>472</v>
      </c>
      <c r="I5450" s="154">
        <v>1.84311</v>
      </c>
      <c r="J5450" s="154"/>
    </row>
    <row r="5451" spans="1:10">
      <c r="A5451" s="164">
        <v>33170</v>
      </c>
      <c r="B5451" s="154">
        <v>1.73607</v>
      </c>
      <c r="C5451" s="154">
        <v>2.4834999999999998</v>
      </c>
      <c r="D5451" s="154">
        <v>1.2770000000000001</v>
      </c>
      <c r="E5451" s="154">
        <v>1.0905</v>
      </c>
      <c r="F5451" s="154" t="s">
        <v>472</v>
      </c>
      <c r="G5451" s="154">
        <v>0.99029999999999996</v>
      </c>
      <c r="H5451" s="154" t="s">
        <v>472</v>
      </c>
      <c r="I5451" s="154">
        <v>1.84311</v>
      </c>
      <c r="J5451" s="154"/>
    </row>
    <row r="5452" spans="1:10">
      <c r="A5452" s="164">
        <v>33171</v>
      </c>
      <c r="B5452" s="154">
        <v>1.7398400000000001</v>
      </c>
      <c r="C5452" s="154">
        <v>2.4889999999999999</v>
      </c>
      <c r="D5452" s="154">
        <v>1.2702</v>
      </c>
      <c r="E5452" s="154">
        <v>1.0885</v>
      </c>
      <c r="F5452" s="154" t="s">
        <v>472</v>
      </c>
      <c r="G5452" s="154">
        <v>0.99960000000000004</v>
      </c>
      <c r="H5452" s="154" t="s">
        <v>472</v>
      </c>
      <c r="I5452" s="154">
        <v>1.8318699999999999</v>
      </c>
      <c r="J5452" s="154"/>
    </row>
    <row r="5453" spans="1:10">
      <c r="A5453" s="164">
        <v>33172</v>
      </c>
      <c r="B5453" s="154">
        <v>1.7414100000000001</v>
      </c>
      <c r="C5453" s="154">
        <v>2.5034999999999998</v>
      </c>
      <c r="D5453" s="154">
        <v>1.28</v>
      </c>
      <c r="E5453" s="154">
        <v>1.0974999999999999</v>
      </c>
      <c r="F5453" s="154" t="s">
        <v>472</v>
      </c>
      <c r="G5453" s="154">
        <v>0.99780000000000002</v>
      </c>
      <c r="H5453" s="154" t="s">
        <v>472</v>
      </c>
      <c r="I5453" s="154">
        <v>1.8386800000000001</v>
      </c>
      <c r="J5453" s="154"/>
    </row>
    <row r="5454" spans="1:10">
      <c r="A5454" s="164">
        <v>33175</v>
      </c>
      <c r="B5454" s="154">
        <v>1.74318</v>
      </c>
      <c r="C5454" s="154">
        <v>2.5</v>
      </c>
      <c r="D5454" s="154">
        <v>1.2777000000000001</v>
      </c>
      <c r="E5454" s="154">
        <v>1.097</v>
      </c>
      <c r="F5454" s="154" t="s">
        <v>472</v>
      </c>
      <c r="G5454" s="154">
        <v>1.0001</v>
      </c>
      <c r="H5454" s="154" t="s">
        <v>472</v>
      </c>
      <c r="I5454" s="154">
        <v>1.8391299999999999</v>
      </c>
      <c r="J5454" s="154"/>
    </row>
    <row r="5455" spans="1:10">
      <c r="A5455" s="164">
        <v>33176</v>
      </c>
      <c r="B5455" s="154">
        <v>1.74925</v>
      </c>
      <c r="C5455" s="154">
        <v>2.5145</v>
      </c>
      <c r="D5455" s="154">
        <v>1.2905</v>
      </c>
      <c r="E5455" s="154">
        <v>1.1080000000000001</v>
      </c>
      <c r="F5455" s="154" t="s">
        <v>472</v>
      </c>
      <c r="G5455" s="154">
        <v>0.99760000000000004</v>
      </c>
      <c r="H5455" s="154" t="s">
        <v>472</v>
      </c>
      <c r="I5455" s="154">
        <v>1.8481800000000002</v>
      </c>
      <c r="J5455" s="154"/>
    </row>
    <row r="5456" spans="1:10">
      <c r="A5456" s="164">
        <v>33177</v>
      </c>
      <c r="B5456" s="154">
        <v>1.7478899999999999</v>
      </c>
      <c r="C5456" s="154">
        <v>2.5049999999999999</v>
      </c>
      <c r="D5456" s="154">
        <v>1.2875000000000001</v>
      </c>
      <c r="E5456" s="154">
        <v>1.1005</v>
      </c>
      <c r="F5456" s="154" t="s">
        <v>472</v>
      </c>
      <c r="G5456" s="154">
        <v>0.9919</v>
      </c>
      <c r="H5456" s="154" t="s">
        <v>472</v>
      </c>
      <c r="I5456" s="154">
        <v>1.84213</v>
      </c>
      <c r="J5456" s="154"/>
    </row>
    <row r="5457" spans="1:10">
      <c r="A5457" s="164">
        <v>33178</v>
      </c>
      <c r="B5457" s="154">
        <v>1.7475800000000001</v>
      </c>
      <c r="C5457" s="154">
        <v>2.4929999999999999</v>
      </c>
      <c r="D5457" s="154">
        <v>1.2937000000000001</v>
      </c>
      <c r="E5457" s="154">
        <v>1.107</v>
      </c>
      <c r="F5457" s="154" t="s">
        <v>472</v>
      </c>
      <c r="G5457" s="154">
        <v>0.98699999999999999</v>
      </c>
      <c r="H5457" s="154" t="s">
        <v>472</v>
      </c>
      <c r="I5457" s="154">
        <v>1.8443000000000001</v>
      </c>
      <c r="J5457" s="154"/>
    </row>
    <row r="5458" spans="1:10">
      <c r="A5458" s="164">
        <v>33179</v>
      </c>
      <c r="B5458" s="154">
        <v>1.7414399999999999</v>
      </c>
      <c r="C5458" s="154">
        <v>2.4815</v>
      </c>
      <c r="D5458" s="154">
        <v>1.2732000000000001</v>
      </c>
      <c r="E5458" s="154">
        <v>1.0925</v>
      </c>
      <c r="F5458" s="154" t="s">
        <v>472</v>
      </c>
      <c r="G5458" s="154">
        <v>0.9889</v>
      </c>
      <c r="H5458" s="154" t="s">
        <v>472</v>
      </c>
      <c r="I5458" s="154">
        <v>1.82982</v>
      </c>
      <c r="J5458" s="154"/>
    </row>
    <row r="5459" spans="1:10">
      <c r="A5459" s="164">
        <v>33182</v>
      </c>
      <c r="B5459" s="154">
        <v>1.7345600000000001</v>
      </c>
      <c r="C5459" s="154">
        <v>2.4675000000000002</v>
      </c>
      <c r="D5459" s="154">
        <v>1.26</v>
      </c>
      <c r="E5459" s="154">
        <v>1.0860000000000001</v>
      </c>
      <c r="F5459" s="154" t="s">
        <v>472</v>
      </c>
      <c r="G5459" s="154">
        <v>0.98860000000000003</v>
      </c>
      <c r="H5459" s="154" t="s">
        <v>472</v>
      </c>
      <c r="I5459" s="154">
        <v>1.8199399999999999</v>
      </c>
      <c r="J5459" s="154"/>
    </row>
    <row r="5460" spans="1:10">
      <c r="A5460" s="164">
        <v>33183</v>
      </c>
      <c r="B5460" s="154">
        <v>1.73048</v>
      </c>
      <c r="C5460" s="154">
        <v>2.4699999999999998</v>
      </c>
      <c r="D5460" s="154">
        <v>1.2532000000000001</v>
      </c>
      <c r="E5460" s="154">
        <v>1.0814999999999999</v>
      </c>
      <c r="F5460" s="154" t="s">
        <v>472</v>
      </c>
      <c r="G5460" s="154">
        <v>0.9829</v>
      </c>
      <c r="H5460" s="154" t="s">
        <v>472</v>
      </c>
      <c r="I5460" s="154">
        <v>1.8129300000000002</v>
      </c>
      <c r="J5460" s="154"/>
    </row>
    <row r="5461" spans="1:10">
      <c r="A5461" s="164">
        <v>33184</v>
      </c>
      <c r="B5461" s="154">
        <v>1.72462</v>
      </c>
      <c r="C5461" s="154">
        <v>2.456</v>
      </c>
      <c r="D5461" s="154">
        <v>1.2464999999999999</v>
      </c>
      <c r="E5461" s="154">
        <v>1.0714999999999999</v>
      </c>
      <c r="F5461" s="154" t="s">
        <v>472</v>
      </c>
      <c r="G5461" s="154">
        <v>0.97609999999999997</v>
      </c>
      <c r="H5461" s="154" t="s">
        <v>472</v>
      </c>
      <c r="I5461" s="154">
        <v>1.8061400000000001</v>
      </c>
      <c r="J5461" s="154"/>
    </row>
    <row r="5462" spans="1:10">
      <c r="A5462" s="164">
        <v>33185</v>
      </c>
      <c r="B5462" s="154">
        <v>1.7282600000000001</v>
      </c>
      <c r="C5462" s="154">
        <v>2.4624999999999999</v>
      </c>
      <c r="D5462" s="154">
        <v>1.2563</v>
      </c>
      <c r="E5462" s="154">
        <v>1.075</v>
      </c>
      <c r="F5462" s="154" t="s">
        <v>472</v>
      </c>
      <c r="G5462" s="154">
        <v>0.96899999999999997</v>
      </c>
      <c r="H5462" s="154" t="s">
        <v>472</v>
      </c>
      <c r="I5462" s="154">
        <v>1.80959</v>
      </c>
      <c r="J5462" s="154"/>
    </row>
    <row r="5463" spans="1:10">
      <c r="A5463" s="164">
        <v>33186</v>
      </c>
      <c r="B5463" s="154">
        <v>1.7256800000000001</v>
      </c>
      <c r="C5463" s="154">
        <v>2.4569999999999999</v>
      </c>
      <c r="D5463" s="154">
        <v>1.2532000000000001</v>
      </c>
      <c r="E5463" s="154">
        <v>1.073</v>
      </c>
      <c r="F5463" s="154" t="s">
        <v>472</v>
      </c>
      <c r="G5463" s="154">
        <v>0.96399999999999997</v>
      </c>
      <c r="H5463" s="154" t="s">
        <v>472</v>
      </c>
      <c r="I5463" s="154">
        <v>1.80413</v>
      </c>
      <c r="J5463" s="154"/>
    </row>
    <row r="5464" spans="1:10">
      <c r="A5464" s="164">
        <v>33189</v>
      </c>
      <c r="B5464" s="154">
        <v>1.7310400000000001</v>
      </c>
      <c r="C5464" s="154">
        <v>2.4529999999999998</v>
      </c>
      <c r="D5464" s="154">
        <v>1.2458</v>
      </c>
      <c r="E5464" s="154">
        <v>1.069</v>
      </c>
      <c r="F5464" s="154" t="s">
        <v>472</v>
      </c>
      <c r="G5464" s="154">
        <v>0.96809999999999996</v>
      </c>
      <c r="H5464" s="154" t="s">
        <v>472</v>
      </c>
      <c r="I5464" s="154">
        <v>1.806</v>
      </c>
      <c r="J5464" s="154"/>
    </row>
    <row r="5465" spans="1:10">
      <c r="A5465" s="164">
        <v>33190</v>
      </c>
      <c r="B5465" s="154">
        <v>1.73376</v>
      </c>
      <c r="C5465" s="154">
        <v>2.4554999999999998</v>
      </c>
      <c r="D5465" s="154">
        <v>1.2495000000000001</v>
      </c>
      <c r="E5465" s="154">
        <v>1.0725</v>
      </c>
      <c r="F5465" s="154" t="s">
        <v>472</v>
      </c>
      <c r="G5465" s="154">
        <v>0.9667</v>
      </c>
      <c r="H5465" s="154" t="s">
        <v>472</v>
      </c>
      <c r="I5465" s="154">
        <v>1.8106100000000001</v>
      </c>
      <c r="J5465" s="154"/>
    </row>
    <row r="5466" spans="1:10">
      <c r="A5466" s="164">
        <v>33191</v>
      </c>
      <c r="B5466" s="154">
        <v>1.7349000000000001</v>
      </c>
      <c r="C5466" s="154">
        <v>2.4515000000000002</v>
      </c>
      <c r="D5466" s="154">
        <v>1.2504999999999999</v>
      </c>
      <c r="E5466" s="154">
        <v>1.0720000000000001</v>
      </c>
      <c r="F5466" s="154" t="s">
        <v>472</v>
      </c>
      <c r="G5466" s="154">
        <v>0.96730000000000005</v>
      </c>
      <c r="H5466" s="154" t="s">
        <v>472</v>
      </c>
      <c r="I5466" s="154">
        <v>1.81057</v>
      </c>
      <c r="J5466" s="154"/>
    </row>
    <row r="5467" spans="1:10">
      <c r="A5467" s="164">
        <v>33192</v>
      </c>
      <c r="B5467" s="154">
        <v>1.7335500000000001</v>
      </c>
      <c r="C5467" s="154">
        <v>2.4445000000000001</v>
      </c>
      <c r="D5467" s="154">
        <v>1.2492000000000001</v>
      </c>
      <c r="E5467" s="154">
        <v>1.075</v>
      </c>
      <c r="F5467" s="154" t="s">
        <v>472</v>
      </c>
      <c r="G5467" s="154">
        <v>0.96430000000000005</v>
      </c>
      <c r="H5467" s="154" t="s">
        <v>472</v>
      </c>
      <c r="I5467" s="154">
        <v>1.8095599999999998</v>
      </c>
      <c r="J5467" s="154"/>
    </row>
    <row r="5468" spans="1:10">
      <c r="A5468" s="164">
        <v>33193</v>
      </c>
      <c r="B5468" s="154">
        <v>1.73305</v>
      </c>
      <c r="C5468" s="154">
        <v>2.452</v>
      </c>
      <c r="D5468" s="154">
        <v>1.2518</v>
      </c>
      <c r="E5468" s="154">
        <v>1.0745</v>
      </c>
      <c r="F5468" s="154" t="s">
        <v>472</v>
      </c>
      <c r="G5468" s="154">
        <v>0.96399999999999997</v>
      </c>
      <c r="H5468" s="154" t="s">
        <v>472</v>
      </c>
      <c r="I5468" s="154">
        <v>1.80827</v>
      </c>
      <c r="J5468" s="154"/>
    </row>
    <row r="5469" spans="1:10">
      <c r="A5469" s="164">
        <v>33196</v>
      </c>
      <c r="B5469" s="154">
        <v>1.7313000000000001</v>
      </c>
      <c r="C5469" s="154">
        <v>2.4510000000000001</v>
      </c>
      <c r="D5469" s="154">
        <v>1.2415</v>
      </c>
      <c r="E5469" s="154">
        <v>1.0669999999999999</v>
      </c>
      <c r="F5469" s="154" t="s">
        <v>472</v>
      </c>
      <c r="G5469" s="154">
        <v>0.96650000000000003</v>
      </c>
      <c r="H5469" s="154" t="s">
        <v>472</v>
      </c>
      <c r="I5469" s="154">
        <v>1.80294</v>
      </c>
      <c r="J5469" s="154"/>
    </row>
    <row r="5470" spans="1:10">
      <c r="A5470" s="164">
        <v>33197</v>
      </c>
      <c r="B5470" s="154">
        <v>1.73173</v>
      </c>
      <c r="C5470" s="154">
        <v>2.4554999999999998</v>
      </c>
      <c r="D5470" s="154">
        <v>1.2469999999999999</v>
      </c>
      <c r="E5470" s="154">
        <v>1.0725</v>
      </c>
      <c r="F5470" s="154" t="s">
        <v>472</v>
      </c>
      <c r="G5470" s="154">
        <v>0.96850000000000003</v>
      </c>
      <c r="H5470" s="154" t="s">
        <v>472</v>
      </c>
      <c r="I5470" s="154">
        <v>1.80863</v>
      </c>
      <c r="J5470" s="154"/>
    </row>
    <row r="5471" spans="1:10">
      <c r="A5471" s="164">
        <v>33198</v>
      </c>
      <c r="B5471" s="154">
        <v>1.72983</v>
      </c>
      <c r="C5471" s="154">
        <v>2.448</v>
      </c>
      <c r="D5471" s="154">
        <v>1.2443</v>
      </c>
      <c r="E5471" s="154">
        <v>1.0734999999999999</v>
      </c>
      <c r="F5471" s="154" t="s">
        <v>472</v>
      </c>
      <c r="G5471" s="154">
        <v>0.97650000000000003</v>
      </c>
      <c r="H5471" s="154" t="s">
        <v>472</v>
      </c>
      <c r="I5471" s="154">
        <v>1.8076699999999999</v>
      </c>
      <c r="J5471" s="154"/>
    </row>
    <row r="5472" spans="1:10">
      <c r="A5472" s="164">
        <v>33199</v>
      </c>
      <c r="B5472" s="154">
        <v>1.73268</v>
      </c>
      <c r="C5472" s="154">
        <v>2.4699999999999998</v>
      </c>
      <c r="D5472" s="154">
        <v>1.2495000000000001</v>
      </c>
      <c r="E5472" s="154">
        <v>1.0780000000000001</v>
      </c>
      <c r="F5472" s="154" t="s">
        <v>472</v>
      </c>
      <c r="G5472" s="154">
        <v>0.98080000000000001</v>
      </c>
      <c r="H5472" s="154" t="s">
        <v>472</v>
      </c>
      <c r="I5472" s="154" t="s">
        <v>472</v>
      </c>
      <c r="J5472" s="154"/>
    </row>
    <row r="5473" spans="1:10">
      <c r="A5473" s="164">
        <v>33200</v>
      </c>
      <c r="B5473" s="154">
        <v>1.73262</v>
      </c>
      <c r="C5473" s="154">
        <v>2.4660000000000002</v>
      </c>
      <c r="D5473" s="154">
        <v>1.2530999999999999</v>
      </c>
      <c r="E5473" s="154">
        <v>1.0805</v>
      </c>
      <c r="F5473" s="154" t="s">
        <v>472</v>
      </c>
      <c r="G5473" s="154">
        <v>0.98509999999999998</v>
      </c>
      <c r="H5473" s="154" t="s">
        <v>472</v>
      </c>
      <c r="I5473" s="154" t="s">
        <v>472</v>
      </c>
      <c r="J5473" s="154"/>
    </row>
    <row r="5474" spans="1:10">
      <c r="A5474" s="164">
        <v>33203</v>
      </c>
      <c r="B5474" s="154">
        <v>1.7420900000000001</v>
      </c>
      <c r="C5474" s="154">
        <v>2.4885000000000002</v>
      </c>
      <c r="D5474" s="154">
        <v>1.2645</v>
      </c>
      <c r="E5474" s="154">
        <v>1.0905</v>
      </c>
      <c r="F5474" s="154" t="s">
        <v>472</v>
      </c>
      <c r="G5474" s="154">
        <v>0.98480000000000001</v>
      </c>
      <c r="H5474" s="154" t="s">
        <v>472</v>
      </c>
      <c r="I5474" s="154">
        <v>1.8247599999999999</v>
      </c>
      <c r="J5474" s="154"/>
    </row>
    <row r="5475" spans="1:10">
      <c r="A5475" s="164">
        <v>33204</v>
      </c>
      <c r="B5475" s="154">
        <v>1.7448700000000001</v>
      </c>
      <c r="C5475" s="154">
        <v>2.4910000000000001</v>
      </c>
      <c r="D5475" s="154">
        <v>1.2645</v>
      </c>
      <c r="E5475" s="154">
        <v>1.0874999999999999</v>
      </c>
      <c r="F5475" s="154" t="s">
        <v>472</v>
      </c>
      <c r="G5475" s="154">
        <v>0.9829</v>
      </c>
      <c r="H5475" s="154" t="s">
        <v>472</v>
      </c>
      <c r="I5475" s="154">
        <v>1.8270300000000002</v>
      </c>
      <c r="J5475" s="154"/>
    </row>
    <row r="5476" spans="1:10">
      <c r="A5476" s="164">
        <v>33205</v>
      </c>
      <c r="B5476" s="154">
        <v>1.74901</v>
      </c>
      <c r="C5476" s="154">
        <v>2.4895</v>
      </c>
      <c r="D5476" s="154">
        <v>1.2567999999999999</v>
      </c>
      <c r="E5476" s="154">
        <v>1.0785</v>
      </c>
      <c r="F5476" s="154" t="s">
        <v>472</v>
      </c>
      <c r="G5476" s="154">
        <v>0.97609999999999997</v>
      </c>
      <c r="H5476" s="154" t="s">
        <v>472</v>
      </c>
      <c r="I5476" s="154">
        <v>1.8241800000000001</v>
      </c>
      <c r="J5476" s="154"/>
    </row>
    <row r="5477" spans="1:10">
      <c r="A5477" s="164">
        <v>33206</v>
      </c>
      <c r="B5477" s="154">
        <v>1.74844</v>
      </c>
      <c r="C5477" s="154">
        <v>2.4900000000000002</v>
      </c>
      <c r="D5477" s="154">
        <v>1.2648999999999999</v>
      </c>
      <c r="E5477" s="154">
        <v>1.087</v>
      </c>
      <c r="F5477" s="154" t="s">
        <v>472</v>
      </c>
      <c r="G5477" s="154">
        <v>0.97140000000000004</v>
      </c>
      <c r="H5477" s="154" t="s">
        <v>472</v>
      </c>
      <c r="I5477" s="154">
        <v>1.8261400000000001</v>
      </c>
      <c r="J5477" s="154"/>
    </row>
    <row r="5478" spans="1:10">
      <c r="A5478" s="164">
        <v>33207</v>
      </c>
      <c r="B5478" s="154">
        <v>1.75051</v>
      </c>
      <c r="C5478" s="154">
        <v>2.4805000000000001</v>
      </c>
      <c r="D5478" s="154">
        <v>1.284</v>
      </c>
      <c r="E5478" s="154">
        <v>1.1014999999999999</v>
      </c>
      <c r="F5478" s="154" t="s">
        <v>472</v>
      </c>
      <c r="G5478" s="154">
        <v>0.96350000000000002</v>
      </c>
      <c r="H5478" s="154" t="s">
        <v>472</v>
      </c>
      <c r="I5478" s="154">
        <v>1.8305500000000001</v>
      </c>
      <c r="J5478" s="154"/>
    </row>
    <row r="5479" spans="1:10">
      <c r="A5479" s="164">
        <v>33210</v>
      </c>
      <c r="B5479" s="154">
        <v>1.7539500000000001</v>
      </c>
      <c r="C5479" s="154">
        <v>2.484</v>
      </c>
      <c r="D5479" s="154">
        <v>1.2865</v>
      </c>
      <c r="E5479" s="154">
        <v>1.1040000000000001</v>
      </c>
      <c r="F5479" s="154" t="s">
        <v>472</v>
      </c>
      <c r="G5479" s="154">
        <v>0.95930000000000004</v>
      </c>
      <c r="H5479" s="154" t="s">
        <v>472</v>
      </c>
      <c r="I5479" s="154">
        <v>1.8329200000000001</v>
      </c>
      <c r="J5479" s="154"/>
    </row>
    <row r="5480" spans="1:10">
      <c r="A5480" s="164">
        <v>33211</v>
      </c>
      <c r="B5480" s="154">
        <v>1.7499099999999999</v>
      </c>
      <c r="C5480" s="154">
        <v>2.4784999999999999</v>
      </c>
      <c r="D5480" s="154">
        <v>1.2909999999999999</v>
      </c>
      <c r="E5480" s="154">
        <v>1.107</v>
      </c>
      <c r="F5480" s="154" t="s">
        <v>472</v>
      </c>
      <c r="G5480" s="154">
        <v>0.96299999999999997</v>
      </c>
      <c r="H5480" s="154" t="s">
        <v>472</v>
      </c>
      <c r="I5480" s="154">
        <v>1.8311299999999999</v>
      </c>
      <c r="J5480" s="154"/>
    </row>
    <row r="5481" spans="1:10">
      <c r="A5481" s="164">
        <v>33212</v>
      </c>
      <c r="B5481" s="154">
        <v>1.7457099999999999</v>
      </c>
      <c r="C5481" s="154">
        <v>2.4695</v>
      </c>
      <c r="D5481" s="154">
        <v>1.2749999999999999</v>
      </c>
      <c r="E5481" s="154">
        <v>1.0960000000000001</v>
      </c>
      <c r="F5481" s="154" t="s">
        <v>472</v>
      </c>
      <c r="G5481" s="154">
        <v>0.95269999999999999</v>
      </c>
      <c r="H5481" s="154" t="s">
        <v>472</v>
      </c>
      <c r="I5481" s="154">
        <v>1.8232599999999999</v>
      </c>
      <c r="J5481" s="154"/>
    </row>
    <row r="5482" spans="1:10">
      <c r="A5482" s="164">
        <v>33213</v>
      </c>
      <c r="B5482" s="154">
        <v>1.7429399999999999</v>
      </c>
      <c r="C5482" s="154">
        <v>2.4695</v>
      </c>
      <c r="D5482" s="154">
        <v>1.28</v>
      </c>
      <c r="E5482" s="154">
        <v>1.101</v>
      </c>
      <c r="F5482" s="154" t="s">
        <v>472</v>
      </c>
      <c r="G5482" s="154">
        <v>0.95340000000000003</v>
      </c>
      <c r="H5482" s="154" t="s">
        <v>472</v>
      </c>
      <c r="I5482" s="154">
        <v>1.82277</v>
      </c>
      <c r="J5482" s="154"/>
    </row>
    <row r="5483" spans="1:10">
      <c r="A5483" s="164">
        <v>33214</v>
      </c>
      <c r="B5483" s="154">
        <v>1.74299</v>
      </c>
      <c r="C5483" s="154">
        <v>2.4584999999999999</v>
      </c>
      <c r="D5483" s="154">
        <v>1.2637</v>
      </c>
      <c r="E5483" s="154">
        <v>1.0865</v>
      </c>
      <c r="F5483" s="154" t="s">
        <v>472</v>
      </c>
      <c r="G5483" s="154">
        <v>0.95879999999999999</v>
      </c>
      <c r="H5483" s="154" t="s">
        <v>472</v>
      </c>
      <c r="I5483" s="154">
        <v>1.8210299999999999</v>
      </c>
      <c r="J5483" s="154"/>
    </row>
    <row r="5484" spans="1:10">
      <c r="A5484" s="164">
        <v>33217</v>
      </c>
      <c r="B5484" s="154">
        <v>1.74556</v>
      </c>
      <c r="C5484" s="154">
        <v>2.4529999999999998</v>
      </c>
      <c r="D5484" s="154">
        <v>1.2566999999999999</v>
      </c>
      <c r="E5484" s="154">
        <v>1.0854999999999999</v>
      </c>
      <c r="F5484" s="154" t="s">
        <v>472</v>
      </c>
      <c r="G5484" s="154">
        <v>0.96209999999999996</v>
      </c>
      <c r="H5484" s="154" t="s">
        <v>472</v>
      </c>
      <c r="I5484" s="154">
        <v>1.8140100000000001</v>
      </c>
      <c r="J5484" s="154"/>
    </row>
    <row r="5485" spans="1:10">
      <c r="A5485" s="164">
        <v>33218</v>
      </c>
      <c r="B5485" s="154">
        <v>1.7443200000000001</v>
      </c>
      <c r="C5485" s="154">
        <v>2.4510000000000001</v>
      </c>
      <c r="D5485" s="154">
        <v>1.2602</v>
      </c>
      <c r="E5485" s="154">
        <v>1.0880000000000001</v>
      </c>
      <c r="F5485" s="154" t="s">
        <v>472</v>
      </c>
      <c r="G5485" s="154">
        <v>0.95650000000000002</v>
      </c>
      <c r="H5485" s="154" t="s">
        <v>472</v>
      </c>
      <c r="I5485" s="154">
        <v>1.8125100000000001</v>
      </c>
      <c r="J5485" s="154"/>
    </row>
    <row r="5486" spans="1:10">
      <c r="A5486" s="164">
        <v>33219</v>
      </c>
      <c r="B5486" s="154">
        <v>1.7445900000000001</v>
      </c>
      <c r="C5486" s="154">
        <v>2.4510000000000001</v>
      </c>
      <c r="D5486" s="154">
        <v>1.2610000000000001</v>
      </c>
      <c r="E5486" s="154">
        <v>1.0865</v>
      </c>
      <c r="F5486" s="154" t="s">
        <v>472</v>
      </c>
      <c r="G5486" s="154">
        <v>0.95620000000000005</v>
      </c>
      <c r="H5486" s="154" t="s">
        <v>472</v>
      </c>
      <c r="I5486" s="154">
        <v>1.8150200000000001</v>
      </c>
      <c r="J5486" s="154"/>
    </row>
    <row r="5487" spans="1:10">
      <c r="A5487" s="164">
        <v>33220</v>
      </c>
      <c r="B5487" s="154">
        <v>1.74624</v>
      </c>
      <c r="C5487" s="154">
        <v>2.4590000000000001</v>
      </c>
      <c r="D5487" s="154">
        <v>1.2605</v>
      </c>
      <c r="E5487" s="154">
        <v>1.087</v>
      </c>
      <c r="F5487" s="154" t="s">
        <v>472</v>
      </c>
      <c r="G5487" s="154">
        <v>0.95940000000000003</v>
      </c>
      <c r="H5487" s="154" t="s">
        <v>472</v>
      </c>
      <c r="I5487" s="154">
        <v>1.8165499999999999</v>
      </c>
      <c r="J5487" s="154"/>
    </row>
    <row r="5488" spans="1:10">
      <c r="A5488" s="164">
        <v>33221</v>
      </c>
      <c r="B5488" s="154">
        <v>1.7481900000000001</v>
      </c>
      <c r="C5488" s="154">
        <v>2.4655</v>
      </c>
      <c r="D5488" s="154">
        <v>1.2675000000000001</v>
      </c>
      <c r="E5488" s="154">
        <v>1.0920000000000001</v>
      </c>
      <c r="F5488" s="154" t="s">
        <v>472</v>
      </c>
      <c r="G5488" s="154">
        <v>0.9587</v>
      </c>
      <c r="H5488" s="154" t="s">
        <v>472</v>
      </c>
      <c r="I5488" s="154">
        <v>1.82002</v>
      </c>
      <c r="J5488" s="154"/>
    </row>
    <row r="5489" spans="1:10">
      <c r="A5489" s="164">
        <v>33224</v>
      </c>
      <c r="B5489" s="154">
        <v>1.7486299999999999</v>
      </c>
      <c r="C5489" s="154">
        <v>2.4605000000000001</v>
      </c>
      <c r="D5489" s="154">
        <v>1.2724</v>
      </c>
      <c r="E5489" s="154">
        <v>1.0994999999999999</v>
      </c>
      <c r="F5489" s="154" t="s">
        <v>472</v>
      </c>
      <c r="G5489" s="154">
        <v>0.95660000000000001</v>
      </c>
      <c r="H5489" s="154" t="s">
        <v>472</v>
      </c>
      <c r="I5489" s="154">
        <v>1.8235999999999999</v>
      </c>
      <c r="J5489" s="154"/>
    </row>
    <row r="5490" spans="1:10">
      <c r="A5490" s="164">
        <v>33225</v>
      </c>
      <c r="B5490" s="154">
        <v>1.7444899999999999</v>
      </c>
      <c r="C5490" s="154">
        <v>2.4595000000000002</v>
      </c>
      <c r="D5490" s="154">
        <v>1.2746</v>
      </c>
      <c r="E5490" s="154">
        <v>1.1000000000000001</v>
      </c>
      <c r="F5490" s="154" t="s">
        <v>472</v>
      </c>
      <c r="G5490" s="154">
        <v>0.95760000000000001</v>
      </c>
      <c r="H5490" s="154" t="s">
        <v>472</v>
      </c>
      <c r="I5490" s="154">
        <v>1.81935</v>
      </c>
      <c r="J5490" s="154"/>
    </row>
    <row r="5491" spans="1:10">
      <c r="A5491" s="164">
        <v>33226</v>
      </c>
      <c r="B5491" s="154">
        <v>1.74482</v>
      </c>
      <c r="C5491" s="154">
        <v>2.4485000000000001</v>
      </c>
      <c r="D5491" s="154">
        <v>1.2658</v>
      </c>
      <c r="E5491" s="154">
        <v>1.0945</v>
      </c>
      <c r="F5491" s="154" t="s">
        <v>472</v>
      </c>
      <c r="G5491" s="154">
        <v>0.94359999999999999</v>
      </c>
      <c r="H5491" s="154" t="s">
        <v>472</v>
      </c>
      <c r="I5491" s="154">
        <v>1.8140499999999999</v>
      </c>
      <c r="J5491" s="154"/>
    </row>
    <row r="5492" spans="1:10">
      <c r="A5492" s="164">
        <v>33227</v>
      </c>
      <c r="B5492" s="154">
        <v>1.7457</v>
      </c>
      <c r="C5492" s="154">
        <v>2.4565000000000001</v>
      </c>
      <c r="D5492" s="154">
        <v>1.274</v>
      </c>
      <c r="E5492" s="154">
        <v>1.0985</v>
      </c>
      <c r="F5492" s="154" t="s">
        <v>472</v>
      </c>
      <c r="G5492" s="154">
        <v>0.9476</v>
      </c>
      <c r="H5492" s="154" t="s">
        <v>472</v>
      </c>
      <c r="I5492" s="154">
        <v>1.8235299999999999</v>
      </c>
      <c r="J5492" s="154"/>
    </row>
    <row r="5493" spans="1:10">
      <c r="A5493" s="164">
        <v>33228</v>
      </c>
      <c r="B5493" s="154">
        <v>1.75217</v>
      </c>
      <c r="C5493" s="154">
        <v>2.468</v>
      </c>
      <c r="D5493" s="154">
        <v>1.2968</v>
      </c>
      <c r="E5493" s="154">
        <v>1.1185</v>
      </c>
      <c r="F5493" s="154" t="s">
        <v>472</v>
      </c>
      <c r="G5493" s="154">
        <v>0.95799999999999996</v>
      </c>
      <c r="H5493" s="154" t="s">
        <v>472</v>
      </c>
      <c r="I5493" s="154">
        <v>1.8393000000000002</v>
      </c>
      <c r="J5493" s="154"/>
    </row>
    <row r="5494" spans="1:10">
      <c r="A5494" s="164">
        <v>33231</v>
      </c>
      <c r="B5494" s="154" t="s">
        <v>472</v>
      </c>
      <c r="C5494" s="154">
        <v>2.4605000000000001</v>
      </c>
      <c r="D5494" s="154">
        <v>1.3089999999999999</v>
      </c>
      <c r="E5494" s="154">
        <v>1.1280000000000001</v>
      </c>
      <c r="F5494" s="154" t="s">
        <v>472</v>
      </c>
      <c r="G5494" s="154">
        <v>0.96389999999999998</v>
      </c>
      <c r="H5494" s="154" t="s">
        <v>472</v>
      </c>
      <c r="I5494" s="154">
        <v>1.8421699999999999</v>
      </c>
      <c r="J5494" s="154"/>
    </row>
    <row r="5495" spans="1:10">
      <c r="A5495" s="164">
        <v>33232</v>
      </c>
      <c r="B5495" s="154" t="s">
        <v>472</v>
      </c>
      <c r="C5495" s="154" t="s">
        <v>472</v>
      </c>
      <c r="D5495" s="154" t="s">
        <v>472</v>
      </c>
      <c r="E5495" s="154" t="s">
        <v>472</v>
      </c>
      <c r="F5495" s="154" t="s">
        <v>472</v>
      </c>
      <c r="G5495" s="154" t="s">
        <v>472</v>
      </c>
      <c r="H5495" s="154" t="s">
        <v>472</v>
      </c>
      <c r="I5495" s="154" t="s">
        <v>472</v>
      </c>
      <c r="J5495" s="154"/>
    </row>
    <row r="5496" spans="1:10">
      <c r="A5496" s="164">
        <v>33233</v>
      </c>
      <c r="B5496" s="154" t="s">
        <v>472</v>
      </c>
      <c r="C5496" s="154" t="s">
        <v>472</v>
      </c>
      <c r="D5496" s="154" t="s">
        <v>472</v>
      </c>
      <c r="E5496" s="154" t="s">
        <v>472</v>
      </c>
      <c r="F5496" s="154" t="s">
        <v>472</v>
      </c>
      <c r="G5496" s="154" t="s">
        <v>472</v>
      </c>
      <c r="H5496" s="154" t="s">
        <v>472</v>
      </c>
      <c r="I5496" s="154" t="s">
        <v>472</v>
      </c>
      <c r="J5496" s="154"/>
    </row>
    <row r="5497" spans="1:10">
      <c r="A5497" s="164">
        <v>33234</v>
      </c>
      <c r="B5497" s="154">
        <v>1.7461500000000001</v>
      </c>
      <c r="C5497" s="154">
        <v>2.4580000000000002</v>
      </c>
      <c r="D5497" s="154">
        <v>1.3049999999999999</v>
      </c>
      <c r="E5497" s="154">
        <v>1.1245000000000001</v>
      </c>
      <c r="F5497" s="154" t="s">
        <v>472</v>
      </c>
      <c r="G5497" s="154">
        <v>0.95620000000000005</v>
      </c>
      <c r="H5497" s="154" t="s">
        <v>472</v>
      </c>
      <c r="I5497" s="154">
        <v>1.8363700000000001</v>
      </c>
      <c r="J5497" s="154"/>
    </row>
    <row r="5498" spans="1:10">
      <c r="A5498" s="164">
        <v>33235</v>
      </c>
      <c r="B5498" s="154">
        <v>1.74549</v>
      </c>
      <c r="C5498" s="154">
        <v>2.46</v>
      </c>
      <c r="D5498" s="154">
        <v>1.2965</v>
      </c>
      <c r="E5498" s="154">
        <v>1.1154999999999999</v>
      </c>
      <c r="F5498" s="154" t="s">
        <v>472</v>
      </c>
      <c r="G5498" s="154">
        <v>0.9536</v>
      </c>
      <c r="H5498" s="154" t="s">
        <v>472</v>
      </c>
      <c r="I5498" s="154">
        <v>1.8309600000000001</v>
      </c>
      <c r="J5498" s="154"/>
    </row>
    <row r="5499" spans="1:10">
      <c r="A5499" s="164">
        <v>33238</v>
      </c>
      <c r="B5499" s="154" t="s">
        <v>472</v>
      </c>
      <c r="C5499" s="154" t="s">
        <v>472</v>
      </c>
      <c r="D5499" s="154" t="s">
        <v>472</v>
      </c>
      <c r="E5499" s="154" t="s">
        <v>472</v>
      </c>
      <c r="F5499" s="154" t="s">
        <v>472</v>
      </c>
      <c r="G5499" s="154" t="s">
        <v>472</v>
      </c>
      <c r="H5499" s="154" t="s">
        <v>472</v>
      </c>
      <c r="I5499" s="154" t="s">
        <v>472</v>
      </c>
      <c r="J5499" s="154"/>
    </row>
    <row r="5500" spans="1:10">
      <c r="A5500" s="164">
        <v>33239</v>
      </c>
      <c r="B5500" s="154" t="s">
        <v>472</v>
      </c>
      <c r="C5500" s="154" t="s">
        <v>472</v>
      </c>
      <c r="D5500" s="154" t="s">
        <v>472</v>
      </c>
      <c r="E5500" s="154" t="s">
        <v>472</v>
      </c>
      <c r="F5500" s="154" t="s">
        <v>472</v>
      </c>
      <c r="G5500" s="154" t="s">
        <v>472</v>
      </c>
      <c r="H5500" s="154" t="s">
        <v>472</v>
      </c>
      <c r="I5500" s="154" t="s">
        <v>472</v>
      </c>
      <c r="J5500" s="154"/>
    </row>
    <row r="5501" spans="1:10">
      <c r="A5501" s="164">
        <v>33240</v>
      </c>
      <c r="B5501" s="154" t="s">
        <v>472</v>
      </c>
      <c r="C5501" s="154" t="s">
        <v>472</v>
      </c>
      <c r="D5501" s="154" t="s">
        <v>472</v>
      </c>
      <c r="E5501" s="154" t="s">
        <v>472</v>
      </c>
      <c r="F5501" s="154" t="s">
        <v>472</v>
      </c>
      <c r="G5501" s="154" t="s">
        <v>472</v>
      </c>
      <c r="H5501" s="154" t="s">
        <v>472</v>
      </c>
      <c r="I5501" s="154" t="s">
        <v>472</v>
      </c>
      <c r="J5501" s="154"/>
    </row>
    <row r="5502" spans="1:10">
      <c r="A5502" s="164">
        <v>33241</v>
      </c>
      <c r="B5502" s="154">
        <v>1.7339799999999999</v>
      </c>
      <c r="C5502" s="154">
        <v>2.4550000000000001</v>
      </c>
      <c r="D5502" s="154">
        <v>1.2635000000000001</v>
      </c>
      <c r="E5502" s="154">
        <v>1.093</v>
      </c>
      <c r="F5502" s="154" t="s">
        <v>472</v>
      </c>
      <c r="G5502" s="154">
        <v>0.94710000000000005</v>
      </c>
      <c r="H5502" s="154" t="s">
        <v>472</v>
      </c>
      <c r="I5502" s="154">
        <v>1.8081700000000001</v>
      </c>
      <c r="J5502" s="154"/>
    </row>
    <row r="5503" spans="1:10">
      <c r="A5503" s="164">
        <v>33242</v>
      </c>
      <c r="B5503" s="154">
        <v>1.73156</v>
      </c>
      <c r="C5503" s="154">
        <v>2.4615</v>
      </c>
      <c r="D5503" s="154">
        <v>1.2650000000000001</v>
      </c>
      <c r="E5503" s="154">
        <v>1.0980000000000001</v>
      </c>
      <c r="F5503" s="154" t="s">
        <v>472</v>
      </c>
      <c r="G5503" s="154">
        <v>0.94840000000000002</v>
      </c>
      <c r="H5503" s="154" t="s">
        <v>472</v>
      </c>
      <c r="I5503" s="154">
        <v>1.8081800000000001</v>
      </c>
      <c r="J5503" s="154"/>
    </row>
    <row r="5504" spans="1:10">
      <c r="A5504" s="164">
        <v>33245</v>
      </c>
      <c r="B5504" s="154">
        <v>1.7344599999999999</v>
      </c>
      <c r="C5504" s="154">
        <v>2.464</v>
      </c>
      <c r="D5504" s="154">
        <v>1.2894999999999999</v>
      </c>
      <c r="E5504" s="154">
        <v>1.1160000000000001</v>
      </c>
      <c r="F5504" s="154" t="s">
        <v>472</v>
      </c>
      <c r="G5504" s="154">
        <v>0.94520000000000004</v>
      </c>
      <c r="H5504" s="154" t="s">
        <v>472</v>
      </c>
      <c r="I5504" s="154">
        <v>1.8279999999999998</v>
      </c>
      <c r="J5504" s="154"/>
    </row>
    <row r="5505" spans="1:10">
      <c r="A5505" s="164">
        <v>33246</v>
      </c>
      <c r="B5505" s="154">
        <v>1.72567</v>
      </c>
      <c r="C5505" s="154">
        <v>2.4624999999999999</v>
      </c>
      <c r="D5505" s="154">
        <v>1.2955000000000001</v>
      </c>
      <c r="E5505" s="154">
        <v>1.1234999999999999</v>
      </c>
      <c r="F5505" s="154" t="s">
        <v>472</v>
      </c>
      <c r="G5505" s="154">
        <v>0.94840000000000002</v>
      </c>
      <c r="H5505" s="154" t="s">
        <v>472</v>
      </c>
      <c r="I5505" s="154">
        <v>1.8195999999999999</v>
      </c>
      <c r="J5505" s="154"/>
    </row>
    <row r="5506" spans="1:10">
      <c r="A5506" s="164">
        <v>33247</v>
      </c>
      <c r="B5506" s="154">
        <v>1.7236099999999999</v>
      </c>
      <c r="C5506" s="154">
        <v>2.4584999999999999</v>
      </c>
      <c r="D5506" s="154">
        <v>1.298</v>
      </c>
      <c r="E5506" s="154">
        <v>1.1259999999999999</v>
      </c>
      <c r="F5506" s="154" t="s">
        <v>472</v>
      </c>
      <c r="G5506" s="154">
        <v>0.94899999999999995</v>
      </c>
      <c r="H5506" s="154" t="s">
        <v>472</v>
      </c>
      <c r="I5506" s="154">
        <v>1.81576</v>
      </c>
      <c r="J5506" s="154"/>
    </row>
    <row r="5507" spans="1:10">
      <c r="A5507" s="164">
        <v>33248</v>
      </c>
      <c r="B5507" s="154">
        <v>1.7206600000000001</v>
      </c>
      <c r="C5507" s="154">
        <v>2.4489999999999998</v>
      </c>
      <c r="D5507" s="154">
        <v>1.2817000000000001</v>
      </c>
      <c r="E5507" s="154">
        <v>1.1114999999999999</v>
      </c>
      <c r="F5507" s="154" t="s">
        <v>472</v>
      </c>
      <c r="G5507" s="154">
        <v>0.94489999999999996</v>
      </c>
      <c r="H5507" s="154" t="s">
        <v>472</v>
      </c>
      <c r="I5507" s="154">
        <v>1.81308</v>
      </c>
      <c r="J5507" s="154"/>
    </row>
    <row r="5508" spans="1:10">
      <c r="A5508" s="164">
        <v>33249</v>
      </c>
      <c r="B5508" s="154">
        <v>1.7176800000000001</v>
      </c>
      <c r="C5508" s="154">
        <v>2.456</v>
      </c>
      <c r="D5508" s="154">
        <v>1.2852999999999999</v>
      </c>
      <c r="E5508" s="154">
        <v>1.1145</v>
      </c>
      <c r="F5508" s="154" t="s">
        <v>472</v>
      </c>
      <c r="G5508" s="154">
        <v>0.95530000000000004</v>
      </c>
      <c r="H5508" s="154" t="s">
        <v>472</v>
      </c>
      <c r="I5508" s="154">
        <v>1.81863</v>
      </c>
      <c r="J5508" s="154"/>
    </row>
    <row r="5509" spans="1:10">
      <c r="A5509" s="164">
        <v>33252</v>
      </c>
      <c r="B5509" s="154">
        <v>1.7053199999999999</v>
      </c>
      <c r="C5509" s="154">
        <v>2.4420000000000002</v>
      </c>
      <c r="D5509" s="154">
        <v>1.29</v>
      </c>
      <c r="E5509" s="154">
        <v>1.1194999999999999</v>
      </c>
      <c r="F5509" s="154" t="s">
        <v>472</v>
      </c>
      <c r="G5509" s="154">
        <v>0.95340000000000003</v>
      </c>
      <c r="H5509" s="154" t="s">
        <v>472</v>
      </c>
      <c r="I5509" s="154">
        <v>1.80921</v>
      </c>
      <c r="J5509" s="154"/>
    </row>
    <row r="5510" spans="1:10">
      <c r="A5510" s="164">
        <v>33253</v>
      </c>
      <c r="B5510" s="154">
        <v>1.71286</v>
      </c>
      <c r="C5510" s="154">
        <v>2.448</v>
      </c>
      <c r="D5510" s="154">
        <v>1.2854999999999999</v>
      </c>
      <c r="E5510" s="154">
        <v>1.1194999999999999</v>
      </c>
      <c r="F5510" s="154" t="s">
        <v>472</v>
      </c>
      <c r="G5510" s="154">
        <v>0.94779999999999998</v>
      </c>
      <c r="H5510" s="154" t="s">
        <v>472</v>
      </c>
      <c r="I5510" s="154">
        <v>1.81307</v>
      </c>
      <c r="J5510" s="154"/>
    </row>
    <row r="5511" spans="1:10">
      <c r="A5511" s="164">
        <v>33254</v>
      </c>
      <c r="B5511" s="154">
        <v>1.71051</v>
      </c>
      <c r="C5511" s="154">
        <v>2.4535</v>
      </c>
      <c r="D5511" s="154">
        <v>1.288</v>
      </c>
      <c r="E5511" s="154">
        <v>1.121</v>
      </c>
      <c r="F5511" s="154" t="s">
        <v>472</v>
      </c>
      <c r="G5511" s="154">
        <v>0.94310000000000005</v>
      </c>
      <c r="H5511" s="154" t="s">
        <v>472</v>
      </c>
      <c r="I5511" s="154">
        <v>1.8096999999999999</v>
      </c>
      <c r="J5511" s="154"/>
    </row>
    <row r="5512" spans="1:10">
      <c r="A5512" s="164">
        <v>33255</v>
      </c>
      <c r="B5512" s="154">
        <v>1.7250000000000001</v>
      </c>
      <c r="C5512" s="154">
        <v>2.46</v>
      </c>
      <c r="D5512" s="154">
        <v>1.2765</v>
      </c>
      <c r="E5512" s="154">
        <v>1.1065</v>
      </c>
      <c r="F5512" s="154" t="s">
        <v>472</v>
      </c>
      <c r="G5512" s="154">
        <v>0.95230000000000004</v>
      </c>
      <c r="H5512" s="154" t="s">
        <v>472</v>
      </c>
      <c r="I5512" s="154">
        <v>1.8164500000000001</v>
      </c>
      <c r="J5512" s="154"/>
    </row>
    <row r="5513" spans="1:10">
      <c r="A5513" s="164">
        <v>33256</v>
      </c>
      <c r="B5513" s="154">
        <v>1.7229399999999999</v>
      </c>
      <c r="C5513" s="154">
        <v>2.4540000000000002</v>
      </c>
      <c r="D5513" s="154">
        <v>1.274</v>
      </c>
      <c r="E5513" s="154">
        <v>1.1005</v>
      </c>
      <c r="F5513" s="154" t="s">
        <v>472</v>
      </c>
      <c r="G5513" s="154">
        <v>0.95320000000000005</v>
      </c>
      <c r="H5513" s="154" t="s">
        <v>472</v>
      </c>
      <c r="I5513" s="154">
        <v>1.80915</v>
      </c>
      <c r="J5513" s="154"/>
    </row>
    <row r="5514" spans="1:10">
      <c r="A5514" s="164">
        <v>33259</v>
      </c>
      <c r="B5514" s="154">
        <v>1.7180299999999999</v>
      </c>
      <c r="C5514" s="154">
        <v>2.4485000000000001</v>
      </c>
      <c r="D5514" s="154">
        <v>1.26</v>
      </c>
      <c r="E5514" s="154">
        <v>1.0885</v>
      </c>
      <c r="F5514" s="154" t="s">
        <v>472</v>
      </c>
      <c r="G5514" s="154">
        <v>0.95020000000000004</v>
      </c>
      <c r="H5514" s="154" t="s">
        <v>472</v>
      </c>
      <c r="I5514" s="154" t="s">
        <v>472</v>
      </c>
      <c r="J5514" s="154"/>
    </row>
    <row r="5515" spans="1:10">
      <c r="A5515" s="164">
        <v>33260</v>
      </c>
      <c r="B5515" s="154">
        <v>1.72418</v>
      </c>
      <c r="C5515" s="154">
        <v>2.4500000000000002</v>
      </c>
      <c r="D5515" s="154">
        <v>1.2524999999999999</v>
      </c>
      <c r="E5515" s="154">
        <v>1.081</v>
      </c>
      <c r="F5515" s="154" t="s">
        <v>472</v>
      </c>
      <c r="G5515" s="154">
        <v>0.95409999999999995</v>
      </c>
      <c r="H5515" s="154" t="s">
        <v>472</v>
      </c>
      <c r="I5515" s="154">
        <v>1.79725</v>
      </c>
      <c r="J5515" s="154"/>
    </row>
    <row r="5516" spans="1:10">
      <c r="A5516" s="164">
        <v>33261</v>
      </c>
      <c r="B5516" s="154">
        <v>1.7261600000000001</v>
      </c>
      <c r="C5516" s="154">
        <v>2.4535</v>
      </c>
      <c r="D5516" s="154">
        <v>1.2650000000000001</v>
      </c>
      <c r="E5516" s="154">
        <v>1.0920000000000001</v>
      </c>
      <c r="F5516" s="154" t="s">
        <v>472</v>
      </c>
      <c r="G5516" s="154">
        <v>0.95199999999999996</v>
      </c>
      <c r="H5516" s="154" t="s">
        <v>472</v>
      </c>
      <c r="I5516" s="154">
        <v>1.8051699999999999</v>
      </c>
      <c r="J5516" s="154"/>
    </row>
    <row r="5517" spans="1:10">
      <c r="A5517" s="164">
        <v>33262</v>
      </c>
      <c r="B5517" s="154">
        <v>1.72603</v>
      </c>
      <c r="C5517" s="154">
        <v>2.4515000000000002</v>
      </c>
      <c r="D5517" s="154">
        <v>1.2506999999999999</v>
      </c>
      <c r="E5517" s="154">
        <v>1.0814999999999999</v>
      </c>
      <c r="F5517" s="154" t="s">
        <v>472</v>
      </c>
      <c r="G5517" s="154">
        <v>0.94940000000000002</v>
      </c>
      <c r="H5517" s="154" t="s">
        <v>472</v>
      </c>
      <c r="I5517" s="154">
        <v>1.7981199999999999</v>
      </c>
      <c r="J5517" s="154"/>
    </row>
    <row r="5518" spans="1:10">
      <c r="A5518" s="164">
        <v>33263</v>
      </c>
      <c r="B5518" s="154">
        <v>1.72984</v>
      </c>
      <c r="C5518" s="154">
        <v>2.4615</v>
      </c>
      <c r="D5518" s="154">
        <v>1.2565</v>
      </c>
      <c r="E5518" s="154">
        <v>1.0805</v>
      </c>
      <c r="F5518" s="154" t="s">
        <v>472</v>
      </c>
      <c r="G5518" s="154">
        <v>0.95250000000000001</v>
      </c>
      <c r="H5518" s="154" t="s">
        <v>472</v>
      </c>
      <c r="I5518" s="154">
        <v>1.8015600000000001</v>
      </c>
      <c r="J5518" s="154"/>
    </row>
    <row r="5519" spans="1:10">
      <c r="A5519" s="164">
        <v>33266</v>
      </c>
      <c r="B5519" s="154">
        <v>1.7361200000000001</v>
      </c>
      <c r="C5519" s="154">
        <v>2.4744999999999999</v>
      </c>
      <c r="D5519" s="154">
        <v>1.2595000000000001</v>
      </c>
      <c r="E5519" s="154">
        <v>1.0825</v>
      </c>
      <c r="F5519" s="154" t="s">
        <v>472</v>
      </c>
      <c r="G5519" s="154">
        <v>0.95230000000000004</v>
      </c>
      <c r="H5519" s="154" t="s">
        <v>472</v>
      </c>
      <c r="I5519" s="154">
        <v>1.8084799999999999</v>
      </c>
      <c r="J5519" s="154"/>
    </row>
    <row r="5520" spans="1:10">
      <c r="A5520" s="164">
        <v>33267</v>
      </c>
      <c r="B5520" s="154">
        <v>1.73516</v>
      </c>
      <c r="C5520" s="154">
        <v>2.4769999999999999</v>
      </c>
      <c r="D5520" s="154">
        <v>1.2562</v>
      </c>
      <c r="E5520" s="154">
        <v>1.0834999999999999</v>
      </c>
      <c r="F5520" s="154" t="s">
        <v>472</v>
      </c>
      <c r="G5520" s="154">
        <v>0.95699999999999996</v>
      </c>
      <c r="H5520" s="154" t="s">
        <v>472</v>
      </c>
      <c r="I5520" s="154">
        <v>1.8077299999999998</v>
      </c>
      <c r="J5520" s="154"/>
    </row>
    <row r="5521" spans="1:10">
      <c r="A5521" s="164">
        <v>33268</v>
      </c>
      <c r="B5521" s="154">
        <v>1.73725</v>
      </c>
      <c r="C5521" s="154">
        <v>2.4815</v>
      </c>
      <c r="D5521" s="154">
        <v>1.266</v>
      </c>
      <c r="E5521" s="154">
        <v>1.0920000000000001</v>
      </c>
      <c r="F5521" s="154" t="s">
        <v>472</v>
      </c>
      <c r="G5521" s="154">
        <v>0.96050000000000002</v>
      </c>
      <c r="H5521" s="154" t="s">
        <v>472</v>
      </c>
      <c r="I5521" s="154">
        <v>1.81362</v>
      </c>
      <c r="J5521" s="154"/>
    </row>
    <row r="5522" spans="1:10">
      <c r="A5522" s="164">
        <v>33269</v>
      </c>
      <c r="B5522" s="154">
        <v>1.74529</v>
      </c>
      <c r="C5522" s="154">
        <v>2.4790000000000001</v>
      </c>
      <c r="D5522" s="154">
        <v>1.264</v>
      </c>
      <c r="E5522" s="154">
        <v>1.0885</v>
      </c>
      <c r="F5522" s="154" t="s">
        <v>472</v>
      </c>
      <c r="G5522" s="154">
        <v>0.96050000000000002</v>
      </c>
      <c r="H5522" s="154" t="s">
        <v>472</v>
      </c>
      <c r="I5522" s="154">
        <v>1.81569</v>
      </c>
      <c r="J5522" s="154"/>
    </row>
    <row r="5523" spans="1:10">
      <c r="A5523" s="164">
        <v>33270</v>
      </c>
      <c r="B5523" s="154">
        <v>1.74302</v>
      </c>
      <c r="C5523" s="154">
        <v>2.4744999999999999</v>
      </c>
      <c r="D5523" s="154">
        <v>1.2598</v>
      </c>
      <c r="E5523" s="154">
        <v>1.0840000000000001</v>
      </c>
      <c r="F5523" s="154" t="s">
        <v>472</v>
      </c>
      <c r="G5523" s="154">
        <v>0.95750000000000002</v>
      </c>
      <c r="H5523" s="154" t="s">
        <v>472</v>
      </c>
      <c r="I5523" s="154">
        <v>1.8096700000000001</v>
      </c>
      <c r="J5523" s="154"/>
    </row>
    <row r="5524" spans="1:10">
      <c r="A5524" s="164">
        <v>33273</v>
      </c>
      <c r="B5524" s="154">
        <v>1.74827</v>
      </c>
      <c r="C5524" s="154">
        <v>2.4765000000000001</v>
      </c>
      <c r="D5524" s="154">
        <v>1.2544999999999999</v>
      </c>
      <c r="E5524" s="154">
        <v>1.0820000000000001</v>
      </c>
      <c r="F5524" s="154" t="s">
        <v>472</v>
      </c>
      <c r="G5524" s="154">
        <v>0.95330000000000004</v>
      </c>
      <c r="H5524" s="154" t="s">
        <v>472</v>
      </c>
      <c r="I5524" s="154">
        <v>1.8087299999999999</v>
      </c>
      <c r="J5524" s="154"/>
    </row>
    <row r="5525" spans="1:10">
      <c r="A5525" s="164">
        <v>33274</v>
      </c>
      <c r="B5525" s="154">
        <v>1.7482199999999999</v>
      </c>
      <c r="C5525" s="154">
        <v>2.4784999999999999</v>
      </c>
      <c r="D5525" s="154">
        <v>1.25</v>
      </c>
      <c r="E5525" s="154">
        <v>1.0785</v>
      </c>
      <c r="F5525" s="154" t="s">
        <v>472</v>
      </c>
      <c r="G5525" s="154">
        <v>0.96040000000000003</v>
      </c>
      <c r="H5525" s="154" t="s">
        <v>472</v>
      </c>
      <c r="I5525" s="154">
        <v>1.80823</v>
      </c>
      <c r="J5525" s="154"/>
    </row>
    <row r="5526" spans="1:10">
      <c r="A5526" s="164">
        <v>33275</v>
      </c>
      <c r="B5526" s="154">
        <v>1.74495</v>
      </c>
      <c r="C5526" s="154">
        <v>2.4744999999999999</v>
      </c>
      <c r="D5526" s="154">
        <v>1.2406999999999999</v>
      </c>
      <c r="E5526" s="154">
        <v>1.0705</v>
      </c>
      <c r="F5526" s="154" t="s">
        <v>472</v>
      </c>
      <c r="G5526" s="154">
        <v>0.96240000000000003</v>
      </c>
      <c r="H5526" s="154" t="s">
        <v>472</v>
      </c>
      <c r="I5526" s="154">
        <v>1.80389</v>
      </c>
      <c r="J5526" s="154"/>
    </row>
    <row r="5527" spans="1:10">
      <c r="A5527" s="164">
        <v>33276</v>
      </c>
      <c r="B5527" s="154">
        <v>1.73909</v>
      </c>
      <c r="C5527" s="154">
        <v>2.4590000000000001</v>
      </c>
      <c r="D5527" s="154">
        <v>1.2335</v>
      </c>
      <c r="E5527" s="154">
        <v>1.0660000000000001</v>
      </c>
      <c r="F5527" s="154" t="s">
        <v>472</v>
      </c>
      <c r="G5527" s="154">
        <v>0.95950000000000002</v>
      </c>
      <c r="H5527" s="154" t="s">
        <v>472</v>
      </c>
      <c r="I5527" s="154">
        <v>1.7988</v>
      </c>
      <c r="J5527" s="154"/>
    </row>
    <row r="5528" spans="1:10">
      <c r="A5528" s="164">
        <v>33277</v>
      </c>
      <c r="B5528" s="154">
        <v>1.74787</v>
      </c>
      <c r="C5528" s="154">
        <v>2.4735</v>
      </c>
      <c r="D5528" s="154">
        <v>1.2464</v>
      </c>
      <c r="E5528" s="154">
        <v>1.0754999999999999</v>
      </c>
      <c r="F5528" s="154" t="s">
        <v>472</v>
      </c>
      <c r="G5528" s="154">
        <v>0.97160000000000002</v>
      </c>
      <c r="H5528" s="154" t="s">
        <v>472</v>
      </c>
      <c r="I5528" s="154">
        <v>1.81</v>
      </c>
      <c r="J5528" s="154"/>
    </row>
    <row r="5529" spans="1:10">
      <c r="A5529" s="164">
        <v>33280</v>
      </c>
      <c r="B5529" s="154">
        <v>1.74918</v>
      </c>
      <c r="C5529" s="154">
        <v>2.4744999999999999</v>
      </c>
      <c r="D5529" s="154">
        <v>1.2422</v>
      </c>
      <c r="E5529" s="154">
        <v>1.073</v>
      </c>
      <c r="F5529" s="154" t="s">
        <v>472</v>
      </c>
      <c r="G5529" s="154">
        <v>0.97540000000000004</v>
      </c>
      <c r="H5529" s="154" t="s">
        <v>472</v>
      </c>
      <c r="I5529" s="154">
        <v>1.8093900000000001</v>
      </c>
      <c r="J5529" s="154"/>
    </row>
    <row r="5530" spans="1:10">
      <c r="A5530" s="164">
        <v>33281</v>
      </c>
      <c r="B5530" s="154">
        <v>1.7518799999999999</v>
      </c>
      <c r="C5530" s="154">
        <v>2.4775</v>
      </c>
      <c r="D5530" s="154">
        <v>1.2438</v>
      </c>
      <c r="E5530" s="154">
        <v>1.0774999999999999</v>
      </c>
      <c r="F5530" s="154" t="s">
        <v>472</v>
      </c>
      <c r="G5530" s="154">
        <v>0.97119999999999995</v>
      </c>
      <c r="H5530" s="154" t="s">
        <v>472</v>
      </c>
      <c r="I5530" s="154">
        <v>1.81108</v>
      </c>
      <c r="J5530" s="154"/>
    </row>
    <row r="5531" spans="1:10">
      <c r="A5531" s="164">
        <v>33282</v>
      </c>
      <c r="B5531" s="154">
        <v>1.75291</v>
      </c>
      <c r="C5531" s="154">
        <v>2.48</v>
      </c>
      <c r="D5531" s="154">
        <v>1.2490000000000001</v>
      </c>
      <c r="E5531" s="154">
        <v>1.083</v>
      </c>
      <c r="F5531" s="154" t="s">
        <v>472</v>
      </c>
      <c r="G5531" s="154">
        <v>0.97009999999999996</v>
      </c>
      <c r="H5531" s="154" t="s">
        <v>472</v>
      </c>
      <c r="I5531" s="154">
        <v>1.81307</v>
      </c>
      <c r="J5531" s="154"/>
    </row>
    <row r="5532" spans="1:10">
      <c r="A5532" s="164">
        <v>33283</v>
      </c>
      <c r="B5532" s="154">
        <v>1.7523200000000001</v>
      </c>
      <c r="C5532" s="154">
        <v>2.484</v>
      </c>
      <c r="D5532" s="154">
        <v>1.2543</v>
      </c>
      <c r="E5532" s="154">
        <v>1.0874999999999999</v>
      </c>
      <c r="F5532" s="154" t="s">
        <v>472</v>
      </c>
      <c r="G5532" s="154">
        <v>0.96870000000000001</v>
      </c>
      <c r="H5532" s="154" t="s">
        <v>472</v>
      </c>
      <c r="I5532" s="154">
        <v>1.8158699999999999</v>
      </c>
      <c r="J5532" s="154"/>
    </row>
    <row r="5533" spans="1:10">
      <c r="A5533" s="164">
        <v>33284</v>
      </c>
      <c r="B5533" s="154">
        <v>1.7562899999999999</v>
      </c>
      <c r="C5533" s="154">
        <v>2.4889999999999999</v>
      </c>
      <c r="D5533" s="154">
        <v>1.2575000000000001</v>
      </c>
      <c r="E5533" s="154">
        <v>1.091</v>
      </c>
      <c r="F5533" s="154" t="s">
        <v>472</v>
      </c>
      <c r="G5533" s="154">
        <v>0.96879999999999999</v>
      </c>
      <c r="H5533" s="154" t="s">
        <v>472</v>
      </c>
      <c r="I5533" s="154">
        <v>1.82372</v>
      </c>
      <c r="J5533" s="154"/>
    </row>
    <row r="5534" spans="1:10">
      <c r="A5534" s="164">
        <v>33287</v>
      </c>
      <c r="B5534" s="154">
        <v>1.75606</v>
      </c>
      <c r="C5534" s="154">
        <v>2.4954999999999998</v>
      </c>
      <c r="D5534" s="154">
        <v>1.2683</v>
      </c>
      <c r="E5534" s="154">
        <v>1.0994999999999999</v>
      </c>
      <c r="F5534" s="154" t="s">
        <v>472</v>
      </c>
      <c r="G5534" s="154">
        <v>0.97489999999999999</v>
      </c>
      <c r="H5534" s="154" t="s">
        <v>472</v>
      </c>
      <c r="I5534" s="154" t="s">
        <v>472</v>
      </c>
      <c r="J5534" s="154"/>
    </row>
    <row r="5535" spans="1:10">
      <c r="A5535" s="164">
        <v>33288</v>
      </c>
      <c r="B5535" s="154">
        <v>1.7579099999999999</v>
      </c>
      <c r="C5535" s="154">
        <v>2.4984999999999999</v>
      </c>
      <c r="D5535" s="154">
        <v>1.2770000000000001</v>
      </c>
      <c r="E5535" s="154">
        <v>1.1065</v>
      </c>
      <c r="F5535" s="154" t="s">
        <v>472</v>
      </c>
      <c r="G5535" s="154">
        <v>0.9748</v>
      </c>
      <c r="H5535" s="154" t="s">
        <v>472</v>
      </c>
      <c r="I5535" s="154">
        <v>1.8345099999999999</v>
      </c>
      <c r="J5535" s="154"/>
    </row>
    <row r="5536" spans="1:10">
      <c r="A5536" s="164">
        <v>33289</v>
      </c>
      <c r="B5536" s="154">
        <v>1.75143</v>
      </c>
      <c r="C5536" s="154">
        <v>2.4874999999999998</v>
      </c>
      <c r="D5536" s="154">
        <v>1.2732999999999999</v>
      </c>
      <c r="E5536" s="154">
        <v>1.103</v>
      </c>
      <c r="F5536" s="154" t="s">
        <v>472</v>
      </c>
      <c r="G5536" s="154">
        <v>0.97070000000000001</v>
      </c>
      <c r="H5536" s="154" t="s">
        <v>472</v>
      </c>
      <c r="I5536" s="154">
        <v>1.8271999999999999</v>
      </c>
      <c r="J5536" s="154"/>
    </row>
    <row r="5537" spans="1:10">
      <c r="A5537" s="164">
        <v>33290</v>
      </c>
      <c r="B5537" s="154">
        <v>1.7526299999999999</v>
      </c>
      <c r="C5537" s="154">
        <v>2.4889999999999999</v>
      </c>
      <c r="D5537" s="154">
        <v>1.2765</v>
      </c>
      <c r="E5537" s="154">
        <v>1.1060000000000001</v>
      </c>
      <c r="F5537" s="154" t="s">
        <v>472</v>
      </c>
      <c r="G5537" s="154">
        <v>0.97070000000000001</v>
      </c>
      <c r="H5537" s="154" t="s">
        <v>472</v>
      </c>
      <c r="I5537" s="154">
        <v>1.8273200000000001</v>
      </c>
      <c r="J5537" s="154"/>
    </row>
    <row r="5538" spans="1:10">
      <c r="A5538" s="164">
        <v>33291</v>
      </c>
      <c r="B5538" s="154">
        <v>1.75284</v>
      </c>
      <c r="C5538" s="154">
        <v>2.4935</v>
      </c>
      <c r="D5538" s="154">
        <v>1.2709999999999999</v>
      </c>
      <c r="E5538" s="154">
        <v>1.105</v>
      </c>
      <c r="F5538" s="154" t="s">
        <v>472</v>
      </c>
      <c r="G5538" s="154">
        <v>0.97130000000000005</v>
      </c>
      <c r="H5538" s="154" t="s">
        <v>472</v>
      </c>
      <c r="I5538" s="154">
        <v>1.8273600000000001</v>
      </c>
      <c r="J5538" s="154"/>
    </row>
    <row r="5539" spans="1:10">
      <c r="A5539" s="164">
        <v>33294</v>
      </c>
      <c r="B5539" s="154">
        <v>1.75617</v>
      </c>
      <c r="C5539" s="154">
        <v>2.5065</v>
      </c>
      <c r="D5539" s="154">
        <v>1.2909999999999999</v>
      </c>
      <c r="E5539" s="154">
        <v>1.1194999999999999</v>
      </c>
      <c r="F5539" s="154" t="s">
        <v>472</v>
      </c>
      <c r="G5539" s="154">
        <v>0.97619999999999996</v>
      </c>
      <c r="H5539" s="154" t="s">
        <v>472</v>
      </c>
      <c r="I5539" s="154">
        <v>1.8433899999999999</v>
      </c>
      <c r="J5539" s="154"/>
    </row>
    <row r="5540" spans="1:10">
      <c r="A5540" s="164">
        <v>33295</v>
      </c>
      <c r="B5540" s="154">
        <v>1.75909</v>
      </c>
      <c r="C5540" s="154">
        <v>2.5030000000000001</v>
      </c>
      <c r="D5540" s="154">
        <v>1.2932999999999999</v>
      </c>
      <c r="E5540" s="154">
        <v>1.1214999999999999</v>
      </c>
      <c r="F5540" s="154" t="s">
        <v>472</v>
      </c>
      <c r="G5540" s="154">
        <v>0.97609999999999997</v>
      </c>
      <c r="H5540" s="154" t="s">
        <v>472</v>
      </c>
      <c r="I5540" s="154">
        <v>1.8504399999999999</v>
      </c>
      <c r="J5540" s="154"/>
    </row>
    <row r="5541" spans="1:10">
      <c r="A5541" s="164">
        <v>33296</v>
      </c>
      <c r="B5541" s="154">
        <v>1.76728</v>
      </c>
      <c r="C5541" s="154">
        <v>2.5150000000000001</v>
      </c>
      <c r="D5541" s="154">
        <v>1.3075000000000001</v>
      </c>
      <c r="E5541" s="154">
        <v>1.1355</v>
      </c>
      <c r="F5541" s="154" t="s">
        <v>472</v>
      </c>
      <c r="G5541" s="154">
        <v>0.98619999999999997</v>
      </c>
      <c r="H5541" s="154" t="s">
        <v>472</v>
      </c>
      <c r="I5541" s="154">
        <v>1.8643399999999999</v>
      </c>
      <c r="J5541" s="154"/>
    </row>
    <row r="5542" spans="1:10">
      <c r="A5542" s="164">
        <v>33297</v>
      </c>
      <c r="B5542" s="154">
        <v>1.77742</v>
      </c>
      <c r="C5542" s="154">
        <v>2.5190000000000001</v>
      </c>
      <c r="D5542" s="154">
        <v>1.31</v>
      </c>
      <c r="E5542" s="154">
        <v>1.1375</v>
      </c>
      <c r="F5542" s="154" t="s">
        <v>472</v>
      </c>
      <c r="G5542" s="154">
        <v>0.99109999999999998</v>
      </c>
      <c r="H5542" s="154" t="s">
        <v>472</v>
      </c>
      <c r="I5542" s="154">
        <v>1.8708399999999998</v>
      </c>
      <c r="J5542" s="154"/>
    </row>
    <row r="5543" spans="1:10">
      <c r="A5543" s="164">
        <v>33298</v>
      </c>
      <c r="B5543" s="154">
        <v>1.7768000000000002</v>
      </c>
      <c r="C5543" s="154">
        <v>2.5310000000000001</v>
      </c>
      <c r="D5543" s="154">
        <v>1.3315000000000001</v>
      </c>
      <c r="E5543" s="154">
        <v>1.157</v>
      </c>
      <c r="F5543" s="154" t="s">
        <v>472</v>
      </c>
      <c r="G5543" s="154">
        <v>0.99029999999999996</v>
      </c>
      <c r="H5543" s="154" t="s">
        <v>472</v>
      </c>
      <c r="I5543" s="154">
        <v>1.8791600000000002</v>
      </c>
      <c r="J5543" s="154"/>
    </row>
    <row r="5544" spans="1:10">
      <c r="A5544" s="164">
        <v>33301</v>
      </c>
      <c r="B5544" s="154">
        <v>1.7786599999999999</v>
      </c>
      <c r="C5544" s="154">
        <v>2.5314999999999999</v>
      </c>
      <c r="D5544" s="154">
        <v>1.3371999999999999</v>
      </c>
      <c r="E5544" s="154">
        <v>1.1559999999999999</v>
      </c>
      <c r="F5544" s="154" t="s">
        <v>472</v>
      </c>
      <c r="G5544" s="154">
        <v>0.98670000000000002</v>
      </c>
      <c r="H5544" s="154" t="s">
        <v>472</v>
      </c>
      <c r="I5544" s="154">
        <v>1.87991</v>
      </c>
      <c r="J5544" s="154"/>
    </row>
    <row r="5545" spans="1:10">
      <c r="A5545" s="164">
        <v>33302</v>
      </c>
      <c r="B5545" s="154">
        <v>1.7824599999999999</v>
      </c>
      <c r="C5545" s="154">
        <v>2.5305</v>
      </c>
      <c r="D5545" s="154">
        <v>1.327</v>
      </c>
      <c r="E5545" s="154">
        <v>1.1485000000000001</v>
      </c>
      <c r="F5545" s="154" t="s">
        <v>472</v>
      </c>
      <c r="G5545" s="154">
        <v>0.9839</v>
      </c>
      <c r="H5545" s="154" t="s">
        <v>472</v>
      </c>
      <c r="I5545" s="154">
        <v>1.8772899999999999</v>
      </c>
      <c r="J5545" s="154"/>
    </row>
    <row r="5546" spans="1:10">
      <c r="A5546" s="164">
        <v>33303</v>
      </c>
      <c r="B5546" s="154">
        <v>1.7852999999999999</v>
      </c>
      <c r="C5546" s="154">
        <v>2.5369999999999999</v>
      </c>
      <c r="D5546" s="154">
        <v>1.3441000000000001</v>
      </c>
      <c r="E5546" s="154">
        <v>1.1605000000000001</v>
      </c>
      <c r="F5546" s="154" t="s">
        <v>472</v>
      </c>
      <c r="G5546" s="154">
        <v>0.98470000000000002</v>
      </c>
      <c r="H5546" s="154" t="s">
        <v>472</v>
      </c>
      <c r="I5546" s="154">
        <v>1.8869</v>
      </c>
      <c r="J5546" s="154"/>
    </row>
    <row r="5547" spans="1:10">
      <c r="A5547" s="164">
        <v>33304</v>
      </c>
      <c r="B5547" s="154">
        <v>1.79122</v>
      </c>
      <c r="C5547" s="154">
        <v>2.5365000000000002</v>
      </c>
      <c r="D5547" s="154">
        <v>1.3397000000000001</v>
      </c>
      <c r="E5547" s="154">
        <v>1.1559999999999999</v>
      </c>
      <c r="F5547" s="154" t="s">
        <v>472</v>
      </c>
      <c r="G5547" s="154">
        <v>0.98650000000000004</v>
      </c>
      <c r="H5547" s="154" t="s">
        <v>472</v>
      </c>
      <c r="I5547" s="154">
        <v>1.89449</v>
      </c>
      <c r="J5547" s="154"/>
    </row>
    <row r="5548" spans="1:10">
      <c r="A5548" s="164">
        <v>33305</v>
      </c>
      <c r="B5548" s="154">
        <v>1.78847</v>
      </c>
      <c r="C5548" s="154">
        <v>2.5415000000000001</v>
      </c>
      <c r="D5548" s="154">
        <v>1.3525</v>
      </c>
      <c r="E5548" s="154">
        <v>1.1635</v>
      </c>
      <c r="F5548" s="154" t="s">
        <v>472</v>
      </c>
      <c r="G5548" s="154">
        <v>0.99319999999999997</v>
      </c>
      <c r="H5548" s="154" t="s">
        <v>472</v>
      </c>
      <c r="I5548" s="154">
        <v>1.8995199999999999</v>
      </c>
      <c r="J5548" s="154"/>
    </row>
    <row r="5549" spans="1:10">
      <c r="A5549" s="164">
        <v>33308</v>
      </c>
      <c r="B5549" s="154">
        <v>1.7844199999999999</v>
      </c>
      <c r="C5549" s="154">
        <v>2.5535000000000001</v>
      </c>
      <c r="D5549" s="154">
        <v>1.3765000000000001</v>
      </c>
      <c r="E5549" s="154">
        <v>1.1850000000000001</v>
      </c>
      <c r="F5549" s="154" t="s">
        <v>472</v>
      </c>
      <c r="G5549" s="154">
        <v>0.99670000000000003</v>
      </c>
      <c r="H5549" s="154" t="s">
        <v>472</v>
      </c>
      <c r="I5549" s="154">
        <v>1.9041600000000001</v>
      </c>
      <c r="J5549" s="154"/>
    </row>
    <row r="5550" spans="1:10">
      <c r="A5550" s="164">
        <v>33309</v>
      </c>
      <c r="B5550" s="154">
        <v>1.7796400000000001</v>
      </c>
      <c r="C5550" s="154">
        <v>2.5339999999999998</v>
      </c>
      <c r="D5550" s="154">
        <v>1.3625</v>
      </c>
      <c r="E5550" s="154">
        <v>1.179</v>
      </c>
      <c r="F5550" s="154" t="s">
        <v>472</v>
      </c>
      <c r="G5550" s="154">
        <v>0.998</v>
      </c>
      <c r="H5550" s="154" t="s">
        <v>472</v>
      </c>
      <c r="I5550" s="154">
        <v>1.8980700000000001</v>
      </c>
      <c r="J5550" s="154"/>
    </row>
    <row r="5551" spans="1:10">
      <c r="A5551" s="164">
        <v>33310</v>
      </c>
      <c r="B5551" s="154">
        <v>1.78234</v>
      </c>
      <c r="C5551" s="154">
        <v>2.5385</v>
      </c>
      <c r="D5551" s="154">
        <v>1.3643000000000001</v>
      </c>
      <c r="E5551" s="154">
        <v>1.1825000000000001</v>
      </c>
      <c r="F5551" s="154" t="s">
        <v>472</v>
      </c>
      <c r="G5551" s="154">
        <v>1</v>
      </c>
      <c r="H5551" s="154" t="s">
        <v>472</v>
      </c>
      <c r="I5551" s="154">
        <v>1.9035500000000001</v>
      </c>
      <c r="J5551" s="154"/>
    </row>
    <row r="5552" spans="1:10">
      <c r="A5552" s="164">
        <v>33311</v>
      </c>
      <c r="B5552" s="154">
        <v>1.7778700000000001</v>
      </c>
      <c r="C5552" s="154">
        <v>2.5310000000000001</v>
      </c>
      <c r="D5552" s="154">
        <v>1.359</v>
      </c>
      <c r="E5552" s="154">
        <v>1.1785000000000001</v>
      </c>
      <c r="F5552" s="154" t="s">
        <v>472</v>
      </c>
      <c r="G5552" s="154">
        <v>1.0038</v>
      </c>
      <c r="H5552" s="154" t="s">
        <v>472</v>
      </c>
      <c r="I5552" s="154">
        <v>1.90381</v>
      </c>
      <c r="J5552" s="154"/>
    </row>
    <row r="5553" spans="1:10">
      <c r="A5553" s="164">
        <v>33312</v>
      </c>
      <c r="B5553" s="154">
        <v>1.77905</v>
      </c>
      <c r="C5553" s="154">
        <v>2.5354999999999999</v>
      </c>
      <c r="D5553" s="154">
        <v>1.3714999999999999</v>
      </c>
      <c r="E5553" s="154">
        <v>1.1879999999999999</v>
      </c>
      <c r="F5553" s="154" t="s">
        <v>472</v>
      </c>
      <c r="G5553" s="154">
        <v>1.0058</v>
      </c>
      <c r="H5553" s="154" t="s">
        <v>472</v>
      </c>
      <c r="I5553" s="154">
        <v>1.9087800000000001</v>
      </c>
      <c r="J5553" s="154"/>
    </row>
    <row r="5554" spans="1:10">
      <c r="A5554" s="164">
        <v>33315</v>
      </c>
      <c r="B5554" s="154">
        <v>1.77338</v>
      </c>
      <c r="C5554" s="154">
        <v>2.5335000000000001</v>
      </c>
      <c r="D5554" s="154">
        <v>1.389</v>
      </c>
      <c r="E5554" s="154">
        <v>1.2010000000000001</v>
      </c>
      <c r="F5554" s="154" t="s">
        <v>472</v>
      </c>
      <c r="G5554" s="154">
        <v>1.008</v>
      </c>
      <c r="H5554" s="154" t="s">
        <v>472</v>
      </c>
      <c r="I5554" s="154">
        <v>1.9186299999999998</v>
      </c>
      <c r="J5554" s="154"/>
    </row>
    <row r="5555" spans="1:10">
      <c r="A5555" s="164">
        <v>33316</v>
      </c>
      <c r="B5555" s="154">
        <v>1.76515</v>
      </c>
      <c r="C5555" s="154">
        <v>2.516</v>
      </c>
      <c r="D5555" s="154">
        <v>1.4035</v>
      </c>
      <c r="E5555" s="154">
        <v>1.2144999999999999</v>
      </c>
      <c r="F5555" s="154" t="s">
        <v>472</v>
      </c>
      <c r="G5555" s="154">
        <v>1.0169999999999999</v>
      </c>
      <c r="H5555" s="154" t="s">
        <v>472</v>
      </c>
      <c r="I5555" s="154">
        <v>1.9215900000000001</v>
      </c>
      <c r="J5555" s="154"/>
    </row>
    <row r="5556" spans="1:10">
      <c r="A5556" s="164">
        <v>33317</v>
      </c>
      <c r="B5556" s="154">
        <v>1.7733699999999999</v>
      </c>
      <c r="C5556" s="154">
        <v>2.5255000000000001</v>
      </c>
      <c r="D5556" s="154">
        <v>1.4195</v>
      </c>
      <c r="E5556" s="154">
        <v>1.2275</v>
      </c>
      <c r="F5556" s="154" t="s">
        <v>472</v>
      </c>
      <c r="G5556" s="154">
        <v>1.0256000000000001</v>
      </c>
      <c r="H5556" s="154" t="s">
        <v>472</v>
      </c>
      <c r="I5556" s="154">
        <v>1.94441</v>
      </c>
      <c r="J5556" s="154"/>
    </row>
    <row r="5557" spans="1:10">
      <c r="A5557" s="164">
        <v>33318</v>
      </c>
      <c r="B5557" s="154">
        <v>1.7692000000000001</v>
      </c>
      <c r="C5557" s="154">
        <v>2.5215000000000001</v>
      </c>
      <c r="D5557" s="154">
        <v>1.399</v>
      </c>
      <c r="E5557" s="154">
        <v>1.2090000000000001</v>
      </c>
      <c r="F5557" s="154" t="s">
        <v>472</v>
      </c>
      <c r="G5557" s="154">
        <v>1.0166999999999999</v>
      </c>
      <c r="H5557" s="154" t="s">
        <v>472</v>
      </c>
      <c r="I5557" s="154">
        <v>1.9300299999999999</v>
      </c>
      <c r="J5557" s="154"/>
    </row>
    <row r="5558" spans="1:10">
      <c r="A5558" s="164">
        <v>33319</v>
      </c>
      <c r="B5558" s="154">
        <v>1.7655699999999999</v>
      </c>
      <c r="C5558" s="154">
        <v>2.5270000000000001</v>
      </c>
      <c r="D5558" s="154">
        <v>1.4025000000000001</v>
      </c>
      <c r="E5558" s="154">
        <v>1.2115</v>
      </c>
      <c r="F5558" s="154" t="s">
        <v>472</v>
      </c>
      <c r="G5558" s="154">
        <v>1.0242</v>
      </c>
      <c r="H5558" s="154" t="s">
        <v>472</v>
      </c>
      <c r="I5558" s="154">
        <v>1.9337499999999999</v>
      </c>
      <c r="J5558" s="154"/>
    </row>
    <row r="5559" spans="1:10">
      <c r="A5559" s="164">
        <v>33322</v>
      </c>
      <c r="B5559" s="154">
        <v>1.75935</v>
      </c>
      <c r="C5559" s="154">
        <v>2.5220000000000002</v>
      </c>
      <c r="D5559" s="154">
        <v>1.427</v>
      </c>
      <c r="E5559" s="154">
        <v>1.2335</v>
      </c>
      <c r="F5559" s="154" t="s">
        <v>472</v>
      </c>
      <c r="G5559" s="154">
        <v>1.0318000000000001</v>
      </c>
      <c r="H5559" s="154" t="s">
        <v>472</v>
      </c>
      <c r="I5559" s="154">
        <v>1.93842</v>
      </c>
      <c r="J5559" s="154"/>
    </row>
    <row r="5560" spans="1:10">
      <c r="A5560" s="164">
        <v>33323</v>
      </c>
      <c r="B5560" s="154">
        <v>1.7518799999999999</v>
      </c>
      <c r="C5560" s="154">
        <v>2.5074999999999998</v>
      </c>
      <c r="D5560" s="154">
        <v>1.4370000000000001</v>
      </c>
      <c r="E5560" s="154">
        <v>1.2370000000000001</v>
      </c>
      <c r="F5560" s="154" t="s">
        <v>472</v>
      </c>
      <c r="G5560" s="154">
        <v>1.0348999999999999</v>
      </c>
      <c r="H5560" s="154" t="s">
        <v>472</v>
      </c>
      <c r="I5560" s="154">
        <v>1.9422899999999998</v>
      </c>
      <c r="J5560" s="154"/>
    </row>
    <row r="5561" spans="1:10">
      <c r="A5561" s="164">
        <v>33324</v>
      </c>
      <c r="B5561" s="154">
        <v>1.74966</v>
      </c>
      <c r="C5561" s="154">
        <v>2.5234999999999999</v>
      </c>
      <c r="D5561" s="154">
        <v>1.4355</v>
      </c>
      <c r="E5561" s="154">
        <v>1.238</v>
      </c>
      <c r="F5561" s="154" t="s">
        <v>472</v>
      </c>
      <c r="G5561" s="154">
        <v>1.0354000000000001</v>
      </c>
      <c r="H5561" s="154" t="s">
        <v>472</v>
      </c>
      <c r="I5561" s="154">
        <v>1.944</v>
      </c>
      <c r="J5561" s="154"/>
    </row>
    <row r="5562" spans="1:10">
      <c r="A5562" s="164">
        <v>33325</v>
      </c>
      <c r="B5562" s="154">
        <v>1.75166</v>
      </c>
      <c r="C5562" s="154">
        <v>2.536</v>
      </c>
      <c r="D5562" s="154">
        <v>1.4630000000000001</v>
      </c>
      <c r="E5562" s="154">
        <v>1.2615000000000001</v>
      </c>
      <c r="F5562" s="154" t="s">
        <v>472</v>
      </c>
      <c r="G5562" s="154">
        <v>1.0408999999999999</v>
      </c>
      <c r="H5562" s="154" t="s">
        <v>472</v>
      </c>
      <c r="I5562" s="154">
        <v>1.95764</v>
      </c>
      <c r="J5562" s="154"/>
    </row>
    <row r="5563" spans="1:10">
      <c r="A5563" s="164">
        <v>33326</v>
      </c>
      <c r="B5563" s="154" t="s">
        <v>472</v>
      </c>
      <c r="C5563" s="154" t="s">
        <v>472</v>
      </c>
      <c r="D5563" s="154" t="s">
        <v>472</v>
      </c>
      <c r="E5563" s="154" t="s">
        <v>472</v>
      </c>
      <c r="F5563" s="154" t="s">
        <v>472</v>
      </c>
      <c r="G5563" s="154" t="s">
        <v>472</v>
      </c>
      <c r="H5563" s="154" t="s">
        <v>472</v>
      </c>
      <c r="I5563" s="154" t="s">
        <v>472</v>
      </c>
      <c r="J5563" s="154"/>
    </row>
    <row r="5564" spans="1:10">
      <c r="A5564" s="164">
        <v>33329</v>
      </c>
      <c r="B5564" s="154" t="s">
        <v>472</v>
      </c>
      <c r="C5564" s="154" t="s">
        <v>472</v>
      </c>
      <c r="D5564" s="154" t="s">
        <v>472</v>
      </c>
      <c r="E5564" s="154" t="s">
        <v>472</v>
      </c>
      <c r="F5564" s="154" t="s">
        <v>472</v>
      </c>
      <c r="G5564" s="154" t="s">
        <v>472</v>
      </c>
      <c r="H5564" s="154" t="s">
        <v>472</v>
      </c>
      <c r="I5564" s="154" t="s">
        <v>472</v>
      </c>
      <c r="J5564" s="154"/>
    </row>
    <row r="5565" spans="1:10">
      <c r="A5565" s="164">
        <v>33330</v>
      </c>
      <c r="B5565" s="154">
        <v>1.7483599999999999</v>
      </c>
      <c r="C5565" s="154">
        <v>2.5369999999999999</v>
      </c>
      <c r="D5565" s="154">
        <v>1.4415</v>
      </c>
      <c r="E5565" s="154">
        <v>1.2455000000000001</v>
      </c>
      <c r="F5565" s="154" t="s">
        <v>472</v>
      </c>
      <c r="G5565" s="154">
        <v>1.0344</v>
      </c>
      <c r="H5565" s="154" t="s">
        <v>472</v>
      </c>
      <c r="I5565" s="154">
        <v>1.94485</v>
      </c>
      <c r="J5565" s="154"/>
    </row>
    <row r="5566" spans="1:10">
      <c r="A5566" s="164">
        <v>33331</v>
      </c>
      <c r="B5566" s="154">
        <v>1.7442</v>
      </c>
      <c r="C5566" s="154">
        <v>2.5175000000000001</v>
      </c>
      <c r="D5566" s="154">
        <v>1.4195</v>
      </c>
      <c r="E5566" s="154">
        <v>1.2290000000000001</v>
      </c>
      <c r="F5566" s="154" t="s">
        <v>472</v>
      </c>
      <c r="G5566" s="154">
        <v>1.0317000000000001</v>
      </c>
      <c r="H5566" s="154" t="s">
        <v>472</v>
      </c>
      <c r="I5566" s="154">
        <v>1.9286799999999999</v>
      </c>
      <c r="J5566" s="154"/>
    </row>
    <row r="5567" spans="1:10">
      <c r="A5567" s="164">
        <v>33332</v>
      </c>
      <c r="B5567" s="154">
        <v>1.73963</v>
      </c>
      <c r="C5567" s="154">
        <v>2.5129999999999999</v>
      </c>
      <c r="D5567" s="154">
        <v>1.4219999999999999</v>
      </c>
      <c r="E5567" s="154">
        <v>1.2304999999999999</v>
      </c>
      <c r="F5567" s="154" t="s">
        <v>472</v>
      </c>
      <c r="G5567" s="154">
        <v>1.0343</v>
      </c>
      <c r="H5567" s="154" t="s">
        <v>472</v>
      </c>
      <c r="I5567" s="154">
        <v>1.9285600000000001</v>
      </c>
      <c r="J5567" s="154"/>
    </row>
    <row r="5568" spans="1:10">
      <c r="A5568" s="164">
        <v>33333</v>
      </c>
      <c r="B5568" s="154">
        <v>1.736</v>
      </c>
      <c r="C5568" s="154">
        <v>2.5089999999999999</v>
      </c>
      <c r="D5568" s="154">
        <v>1.4060000000000001</v>
      </c>
      <c r="E5568" s="154">
        <v>1.216</v>
      </c>
      <c r="F5568" s="154" t="s">
        <v>472</v>
      </c>
      <c r="G5568" s="154">
        <v>1.0334000000000001</v>
      </c>
      <c r="H5568" s="154" t="s">
        <v>472</v>
      </c>
      <c r="I5568" s="154">
        <v>1.91438</v>
      </c>
      <c r="J5568" s="154"/>
    </row>
    <row r="5569" spans="1:10">
      <c r="A5569" s="164">
        <v>33336</v>
      </c>
      <c r="B5569" s="154">
        <v>1.74414</v>
      </c>
      <c r="C5569" s="154">
        <v>2.52</v>
      </c>
      <c r="D5569" s="154">
        <v>1.4311</v>
      </c>
      <c r="E5569" s="154">
        <v>1.2389999999999999</v>
      </c>
      <c r="F5569" s="154" t="s">
        <v>472</v>
      </c>
      <c r="G5569" s="154">
        <v>1.0445</v>
      </c>
      <c r="H5569" s="154" t="s">
        <v>472</v>
      </c>
      <c r="I5569" s="154">
        <v>1.94069</v>
      </c>
      <c r="J5569" s="154"/>
    </row>
    <row r="5570" spans="1:10">
      <c r="A5570" s="164">
        <v>33337</v>
      </c>
      <c r="B5570" s="154">
        <v>1.7542599999999999</v>
      </c>
      <c r="C5570" s="154">
        <v>2.5350000000000001</v>
      </c>
      <c r="D5570" s="154">
        <v>1.4315</v>
      </c>
      <c r="E5570" s="154">
        <v>1.2415</v>
      </c>
      <c r="F5570" s="154" t="s">
        <v>472</v>
      </c>
      <c r="G5570" s="154">
        <v>1.0443</v>
      </c>
      <c r="H5570" s="154" t="s">
        <v>472</v>
      </c>
      <c r="I5570" s="154">
        <v>1.9425699999999999</v>
      </c>
      <c r="J5570" s="154"/>
    </row>
    <row r="5571" spans="1:10">
      <c r="A5571" s="164">
        <v>33338</v>
      </c>
      <c r="B5571" s="154">
        <v>1.7455400000000001</v>
      </c>
      <c r="C5571" s="154">
        <v>2.5255000000000001</v>
      </c>
      <c r="D5571" s="154">
        <v>1.4131</v>
      </c>
      <c r="E5571" s="154">
        <v>1.2255</v>
      </c>
      <c r="F5571" s="154" t="s">
        <v>472</v>
      </c>
      <c r="G5571" s="154">
        <v>1.0443</v>
      </c>
      <c r="H5571" s="154" t="s">
        <v>472</v>
      </c>
      <c r="I5571" s="154">
        <v>1.93174</v>
      </c>
      <c r="J5571" s="154"/>
    </row>
    <row r="5572" spans="1:10">
      <c r="A5572" s="164">
        <v>33339</v>
      </c>
      <c r="B5572" s="154">
        <v>1.7480099999999998</v>
      </c>
      <c r="C5572" s="154">
        <v>2.5324999999999998</v>
      </c>
      <c r="D5572" s="154">
        <v>1.4271</v>
      </c>
      <c r="E5572" s="154">
        <v>1.2384999999999999</v>
      </c>
      <c r="F5572" s="154" t="s">
        <v>472</v>
      </c>
      <c r="G5572" s="154">
        <v>1.0434000000000001</v>
      </c>
      <c r="H5572" s="154" t="s">
        <v>472</v>
      </c>
      <c r="I5572" s="154">
        <v>1.9370500000000002</v>
      </c>
      <c r="J5572" s="154"/>
    </row>
    <row r="5573" spans="1:10">
      <c r="A5573" s="164">
        <v>33340</v>
      </c>
      <c r="B5573" s="154">
        <v>1.7442600000000001</v>
      </c>
      <c r="C5573" s="154">
        <v>2.5300000000000002</v>
      </c>
      <c r="D5573" s="154">
        <v>1.4121000000000001</v>
      </c>
      <c r="E5573" s="154">
        <v>1.2275</v>
      </c>
      <c r="F5573" s="154" t="s">
        <v>472</v>
      </c>
      <c r="G5573" s="154">
        <v>1.0409999999999999</v>
      </c>
      <c r="H5573" s="154" t="s">
        <v>472</v>
      </c>
      <c r="I5573" s="154">
        <v>1.9289800000000001</v>
      </c>
      <c r="J5573" s="154"/>
    </row>
    <row r="5574" spans="1:10">
      <c r="A5574" s="164">
        <v>33343</v>
      </c>
      <c r="B5574" s="154">
        <v>1.74681</v>
      </c>
      <c r="C5574" s="154">
        <v>2.5375000000000001</v>
      </c>
      <c r="D5574" s="154">
        <v>1.4187000000000001</v>
      </c>
      <c r="E5574" s="154">
        <v>1.2335</v>
      </c>
      <c r="F5574" s="154" t="s">
        <v>472</v>
      </c>
      <c r="G5574" s="154">
        <v>1.0517000000000001</v>
      </c>
      <c r="H5574" s="154" t="s">
        <v>472</v>
      </c>
      <c r="I5574" s="154">
        <v>1.9369700000000001</v>
      </c>
      <c r="J5574" s="154"/>
    </row>
    <row r="5575" spans="1:10">
      <c r="A5575" s="164">
        <v>33344</v>
      </c>
      <c r="B5575" s="154">
        <v>1.7551700000000001</v>
      </c>
      <c r="C5575" s="154">
        <v>2.5390000000000001</v>
      </c>
      <c r="D5575" s="154">
        <v>1.4144999999999999</v>
      </c>
      <c r="E5575" s="154">
        <v>1.232</v>
      </c>
      <c r="F5575" s="154" t="s">
        <v>472</v>
      </c>
      <c r="G5575" s="154">
        <v>1.0501</v>
      </c>
      <c r="H5575" s="154" t="s">
        <v>472</v>
      </c>
      <c r="I5575" s="154">
        <v>1.93645</v>
      </c>
      <c r="J5575" s="154"/>
    </row>
    <row r="5576" spans="1:10">
      <c r="A5576" s="164">
        <v>33345</v>
      </c>
      <c r="B5576" s="154">
        <v>1.75783</v>
      </c>
      <c r="C5576" s="154">
        <v>2.536</v>
      </c>
      <c r="D5576" s="154">
        <v>1.4182999999999999</v>
      </c>
      <c r="E5576" s="154">
        <v>1.234</v>
      </c>
      <c r="F5576" s="154" t="s">
        <v>472</v>
      </c>
      <c r="G5576" s="154">
        <v>1.0488999999999999</v>
      </c>
      <c r="H5576" s="154" t="s">
        <v>472</v>
      </c>
      <c r="I5576" s="154">
        <v>1.94197</v>
      </c>
      <c r="J5576" s="154"/>
    </row>
    <row r="5577" spans="1:10">
      <c r="A5577" s="164">
        <v>33346</v>
      </c>
      <c r="B5577" s="154">
        <v>1.7580100000000001</v>
      </c>
      <c r="C5577" s="154">
        <v>2.544</v>
      </c>
      <c r="D5577" s="154">
        <v>1.4319999999999999</v>
      </c>
      <c r="E5577" s="154">
        <v>1.242</v>
      </c>
      <c r="F5577" s="154" t="s">
        <v>472</v>
      </c>
      <c r="G5577" s="154">
        <v>1.0472999999999999</v>
      </c>
      <c r="H5577" s="154" t="s">
        <v>472</v>
      </c>
      <c r="I5577" s="154">
        <v>1.95061</v>
      </c>
      <c r="J5577" s="154"/>
    </row>
    <row r="5578" spans="1:10">
      <c r="A5578" s="164">
        <v>33347</v>
      </c>
      <c r="B5578" s="154">
        <v>1.75349</v>
      </c>
      <c r="C5578" s="154">
        <v>2.5449999999999999</v>
      </c>
      <c r="D5578" s="154">
        <v>1.4624999999999999</v>
      </c>
      <c r="E5578" s="154">
        <v>1.2665</v>
      </c>
      <c r="F5578" s="154" t="s">
        <v>472</v>
      </c>
      <c r="G5578" s="154">
        <v>1.0582</v>
      </c>
      <c r="H5578" s="154" t="s">
        <v>472</v>
      </c>
      <c r="I5578" s="154">
        <v>1.9614199999999999</v>
      </c>
      <c r="J5578" s="154"/>
    </row>
    <row r="5579" spans="1:10">
      <c r="A5579" s="164">
        <v>33350</v>
      </c>
      <c r="B5579" s="154">
        <v>1.7344200000000001</v>
      </c>
      <c r="C5579" s="154">
        <v>2.5175000000000001</v>
      </c>
      <c r="D5579" s="154">
        <v>1.4712000000000001</v>
      </c>
      <c r="E5579" s="154">
        <v>1.272</v>
      </c>
      <c r="F5579" s="154" t="s">
        <v>472</v>
      </c>
      <c r="G5579" s="154">
        <v>1.0607</v>
      </c>
      <c r="H5579" s="154" t="s">
        <v>472</v>
      </c>
      <c r="I5579" s="154">
        <v>1.96299</v>
      </c>
      <c r="J5579" s="154"/>
    </row>
    <row r="5580" spans="1:10">
      <c r="A5580" s="164">
        <v>33351</v>
      </c>
      <c r="B5580" s="154">
        <v>1.72925</v>
      </c>
      <c r="C5580" s="154">
        <v>2.4990000000000001</v>
      </c>
      <c r="D5580" s="154">
        <v>1.4764999999999999</v>
      </c>
      <c r="E5580" s="154">
        <v>1.276</v>
      </c>
      <c r="F5580" s="154" t="s">
        <v>472</v>
      </c>
      <c r="G5580" s="154">
        <v>1.0641</v>
      </c>
      <c r="H5580" s="154" t="s">
        <v>472</v>
      </c>
      <c r="I5580" s="154">
        <v>1.9628999999999999</v>
      </c>
      <c r="J5580" s="154"/>
    </row>
    <row r="5581" spans="1:10">
      <c r="A5581" s="164">
        <v>33352</v>
      </c>
      <c r="B5581" s="154">
        <v>1.72912</v>
      </c>
      <c r="C5581" s="154">
        <v>2.4889999999999999</v>
      </c>
      <c r="D5581" s="154">
        <v>1.4544999999999999</v>
      </c>
      <c r="E5581" s="154">
        <v>1.26</v>
      </c>
      <c r="F5581" s="154" t="s">
        <v>472</v>
      </c>
      <c r="G5581" s="154">
        <v>1.0580000000000001</v>
      </c>
      <c r="H5581" s="154" t="s">
        <v>472</v>
      </c>
      <c r="I5581" s="154">
        <v>1.94712</v>
      </c>
      <c r="J5581" s="154"/>
    </row>
    <row r="5582" spans="1:10">
      <c r="A5582" s="164">
        <v>33353</v>
      </c>
      <c r="B5582" s="154">
        <v>1.72933</v>
      </c>
      <c r="C5582" s="154">
        <v>2.4845000000000002</v>
      </c>
      <c r="D5582" s="154">
        <v>1.472</v>
      </c>
      <c r="E5582" s="154">
        <v>1.2749999999999999</v>
      </c>
      <c r="F5582" s="154" t="s">
        <v>472</v>
      </c>
      <c r="G5582" s="154">
        <v>1.0650999999999999</v>
      </c>
      <c r="H5582" s="154" t="s">
        <v>472</v>
      </c>
      <c r="I5582" s="154">
        <v>1.9631799999999999</v>
      </c>
      <c r="J5582" s="154"/>
    </row>
    <row r="5583" spans="1:10">
      <c r="A5583" s="164">
        <v>33354</v>
      </c>
      <c r="B5583" s="154">
        <v>1.73702</v>
      </c>
      <c r="C5583" s="154">
        <v>2.4834999999999998</v>
      </c>
      <c r="D5583" s="154">
        <v>1.4687999999999999</v>
      </c>
      <c r="E5583" s="154">
        <v>1.2749999999999999</v>
      </c>
      <c r="F5583" s="154" t="s">
        <v>472</v>
      </c>
      <c r="G5583" s="154">
        <v>1.0644</v>
      </c>
      <c r="H5583" s="154" t="s">
        <v>472</v>
      </c>
      <c r="I5583" s="154">
        <v>1.9643199999999998</v>
      </c>
      <c r="J5583" s="154"/>
    </row>
    <row r="5584" spans="1:10">
      <c r="A5584" s="164">
        <v>33357</v>
      </c>
      <c r="B5584" s="154">
        <v>1.73567</v>
      </c>
      <c r="C5584" s="154">
        <v>2.4939999999999998</v>
      </c>
      <c r="D5584" s="154">
        <v>1.4849999999999999</v>
      </c>
      <c r="E5584" s="154">
        <v>1.288</v>
      </c>
      <c r="F5584" s="154" t="s">
        <v>472</v>
      </c>
      <c r="G5584" s="154">
        <v>1.0733999999999999</v>
      </c>
      <c r="H5584" s="154" t="s">
        <v>472</v>
      </c>
      <c r="I5584" s="154">
        <v>1.9789099999999999</v>
      </c>
      <c r="J5584" s="154"/>
    </row>
    <row r="5585" spans="1:10">
      <c r="A5585" s="164">
        <v>33358</v>
      </c>
      <c r="B5585" s="154">
        <v>1.7417</v>
      </c>
      <c r="C5585" s="154">
        <v>2.504</v>
      </c>
      <c r="D5585" s="154">
        <v>1.4682999999999999</v>
      </c>
      <c r="E5585" s="154">
        <v>1.2745</v>
      </c>
      <c r="F5585" s="154" t="s">
        <v>472</v>
      </c>
      <c r="G5585" s="154">
        <v>1.0691999999999999</v>
      </c>
      <c r="H5585" s="154" t="s">
        <v>472</v>
      </c>
      <c r="I5585" s="154">
        <v>1.96228</v>
      </c>
      <c r="J5585" s="154"/>
    </row>
    <row r="5586" spans="1:10">
      <c r="A5586" s="164">
        <v>33359</v>
      </c>
      <c r="B5586" s="154" t="s">
        <v>472</v>
      </c>
      <c r="C5586" s="154" t="s">
        <v>472</v>
      </c>
      <c r="D5586" s="154" t="s">
        <v>472</v>
      </c>
      <c r="E5586" s="154" t="s">
        <v>472</v>
      </c>
      <c r="F5586" s="154" t="s">
        <v>472</v>
      </c>
      <c r="G5586" s="154" t="s">
        <v>472</v>
      </c>
      <c r="H5586" s="154" t="s">
        <v>472</v>
      </c>
      <c r="I5586" s="154" t="s">
        <v>472</v>
      </c>
      <c r="J5586" s="154"/>
    </row>
    <row r="5587" spans="1:10">
      <c r="A5587" s="164">
        <v>33360</v>
      </c>
      <c r="B5587" s="154">
        <v>1.7419799999999999</v>
      </c>
      <c r="C5587" s="154">
        <v>2.4969999999999999</v>
      </c>
      <c r="D5587" s="154">
        <v>1.4508000000000001</v>
      </c>
      <c r="E5587" s="154">
        <v>1.26</v>
      </c>
      <c r="F5587" s="154" t="s">
        <v>472</v>
      </c>
      <c r="G5587" s="154">
        <v>1.0531999999999999</v>
      </c>
      <c r="H5587" s="154" t="s">
        <v>472</v>
      </c>
      <c r="I5587" s="154">
        <v>1.95462</v>
      </c>
      <c r="J5587" s="154"/>
    </row>
    <row r="5588" spans="1:10">
      <c r="A5588" s="164">
        <v>33361</v>
      </c>
      <c r="B5588" s="154">
        <v>1.73824</v>
      </c>
      <c r="C5588" s="154">
        <v>2.496</v>
      </c>
      <c r="D5588" s="154">
        <v>1.4470000000000001</v>
      </c>
      <c r="E5588" s="154">
        <v>1.2585</v>
      </c>
      <c r="F5588" s="154" t="s">
        <v>472</v>
      </c>
      <c r="G5588" s="154">
        <v>1.0488</v>
      </c>
      <c r="H5588" s="154" t="s">
        <v>472</v>
      </c>
      <c r="I5588" s="154">
        <v>1.94682</v>
      </c>
      <c r="J5588" s="154"/>
    </row>
    <row r="5589" spans="1:10">
      <c r="A5589" s="164">
        <v>33364</v>
      </c>
      <c r="B5589" s="154">
        <v>1.7395399999999999</v>
      </c>
      <c r="C5589" s="154">
        <v>2.5004999999999997</v>
      </c>
      <c r="D5589" s="154">
        <v>1.4675</v>
      </c>
      <c r="E5589" s="154">
        <v>1.2745</v>
      </c>
      <c r="F5589" s="154" t="s">
        <v>472</v>
      </c>
      <c r="G5589" s="154">
        <v>1.0611999999999999</v>
      </c>
      <c r="H5589" s="154" t="s">
        <v>472</v>
      </c>
      <c r="I5589" s="154">
        <v>1.96119</v>
      </c>
      <c r="J5589" s="154"/>
    </row>
    <row r="5590" spans="1:10">
      <c r="A5590" s="164">
        <v>33365</v>
      </c>
      <c r="B5590" s="154">
        <v>1.7451300000000001</v>
      </c>
      <c r="C5590" s="154">
        <v>2.5089999999999999</v>
      </c>
      <c r="D5590" s="154">
        <v>1.4630000000000001</v>
      </c>
      <c r="E5590" s="154">
        <v>1.2709999999999999</v>
      </c>
      <c r="F5590" s="154" t="s">
        <v>472</v>
      </c>
      <c r="G5590" s="154">
        <v>1.0567</v>
      </c>
      <c r="H5590" s="154" t="s">
        <v>472</v>
      </c>
      <c r="I5590" s="154">
        <v>1.9602900000000001</v>
      </c>
      <c r="J5590" s="154"/>
    </row>
    <row r="5591" spans="1:10">
      <c r="A5591" s="164">
        <v>33366</v>
      </c>
      <c r="B5591" s="154">
        <v>1.74166</v>
      </c>
      <c r="C5591" s="154">
        <v>2.5194999999999999</v>
      </c>
      <c r="D5591" s="154">
        <v>1.4579</v>
      </c>
      <c r="E5591" s="154">
        <v>1.2675000000000001</v>
      </c>
      <c r="F5591" s="154" t="s">
        <v>472</v>
      </c>
      <c r="G5591" s="154">
        <v>1.0552999999999999</v>
      </c>
      <c r="H5591" s="154" t="s">
        <v>472</v>
      </c>
      <c r="I5591" s="154">
        <v>1.96235</v>
      </c>
      <c r="J5591" s="154"/>
    </row>
    <row r="5592" spans="1:10">
      <c r="A5592" s="164">
        <v>33367</v>
      </c>
      <c r="B5592" s="154">
        <v>1.7415699999999998</v>
      </c>
      <c r="C5592" s="154" t="s">
        <v>472</v>
      </c>
      <c r="D5592" s="154" t="s">
        <v>472</v>
      </c>
      <c r="E5592" s="154" t="s">
        <v>472</v>
      </c>
      <c r="F5592" s="154" t="s">
        <v>472</v>
      </c>
      <c r="G5592" s="154" t="s">
        <v>472</v>
      </c>
      <c r="H5592" s="154" t="s">
        <v>472</v>
      </c>
      <c r="I5592" s="154" t="s">
        <v>472</v>
      </c>
      <c r="J5592" s="154"/>
    </row>
    <row r="5593" spans="1:10">
      <c r="A5593" s="164">
        <v>33368</v>
      </c>
      <c r="B5593" s="154">
        <v>1.74413</v>
      </c>
      <c r="C5593" s="154">
        <v>2.5140000000000002</v>
      </c>
      <c r="D5593" s="154">
        <v>1.4672000000000001</v>
      </c>
      <c r="E5593" s="154">
        <v>1.272</v>
      </c>
      <c r="F5593" s="154" t="s">
        <v>472</v>
      </c>
      <c r="G5593" s="154">
        <v>1.0559000000000001</v>
      </c>
      <c r="H5593" s="154" t="s">
        <v>472</v>
      </c>
      <c r="I5593" s="154">
        <v>1.96309</v>
      </c>
      <c r="J5593" s="154"/>
    </row>
    <row r="5594" spans="1:10">
      <c r="A5594" s="164">
        <v>33371</v>
      </c>
      <c r="B5594" s="154">
        <v>1.74152</v>
      </c>
      <c r="C5594" s="154">
        <v>2.5089999999999999</v>
      </c>
      <c r="D5594" s="154">
        <v>1.4561999999999999</v>
      </c>
      <c r="E5594" s="154">
        <v>1.2655000000000001</v>
      </c>
      <c r="F5594" s="154" t="s">
        <v>472</v>
      </c>
      <c r="G5594" s="154">
        <v>1.0457000000000001</v>
      </c>
      <c r="H5594" s="154" t="s">
        <v>472</v>
      </c>
      <c r="I5594" s="154">
        <v>1.9534400000000001</v>
      </c>
      <c r="J5594" s="154"/>
    </row>
    <row r="5595" spans="1:10">
      <c r="A5595" s="164">
        <v>33372</v>
      </c>
      <c r="B5595" s="154">
        <v>1.73309</v>
      </c>
      <c r="C5595" s="154">
        <v>2.4935</v>
      </c>
      <c r="D5595" s="154">
        <v>1.44</v>
      </c>
      <c r="E5595" s="154">
        <v>1.2515000000000001</v>
      </c>
      <c r="F5595" s="154" t="s">
        <v>472</v>
      </c>
      <c r="G5595" s="154">
        <v>1.038</v>
      </c>
      <c r="H5595" s="154" t="s">
        <v>472</v>
      </c>
      <c r="I5595" s="154">
        <v>1.9373800000000001</v>
      </c>
      <c r="J5595" s="154"/>
    </row>
    <row r="5596" spans="1:10">
      <c r="A5596" s="164">
        <v>33373</v>
      </c>
      <c r="B5596" s="154">
        <v>1.7378200000000001</v>
      </c>
      <c r="C5596" s="154">
        <v>2.4975000000000001</v>
      </c>
      <c r="D5596" s="154">
        <v>1.4297</v>
      </c>
      <c r="E5596" s="154">
        <v>1.242</v>
      </c>
      <c r="F5596" s="154" t="s">
        <v>472</v>
      </c>
      <c r="G5596" s="154">
        <v>1.0379</v>
      </c>
      <c r="H5596" s="154" t="s">
        <v>472</v>
      </c>
      <c r="I5596" s="154">
        <v>1.9325700000000001</v>
      </c>
      <c r="J5596" s="154"/>
    </row>
    <row r="5597" spans="1:10">
      <c r="A5597" s="164">
        <v>33374</v>
      </c>
      <c r="B5597" s="154">
        <v>1.7419899999999999</v>
      </c>
      <c r="C5597" s="154">
        <v>2.4994999999999998</v>
      </c>
      <c r="D5597" s="154">
        <v>1.4315</v>
      </c>
      <c r="E5597" s="154">
        <v>1.2455000000000001</v>
      </c>
      <c r="F5597" s="154" t="s">
        <v>472</v>
      </c>
      <c r="G5597" s="154">
        <v>1.0414000000000001</v>
      </c>
      <c r="H5597" s="154" t="s">
        <v>472</v>
      </c>
      <c r="I5597" s="154">
        <v>1.94025</v>
      </c>
      <c r="J5597" s="154"/>
    </row>
    <row r="5598" spans="1:10">
      <c r="A5598" s="164">
        <v>33375</v>
      </c>
      <c r="B5598" s="154">
        <v>1.7443</v>
      </c>
      <c r="C5598" s="154">
        <v>2.5114999999999998</v>
      </c>
      <c r="D5598" s="154">
        <v>1.4441999999999999</v>
      </c>
      <c r="E5598" s="154">
        <v>1.2555000000000001</v>
      </c>
      <c r="F5598" s="154" t="s">
        <v>472</v>
      </c>
      <c r="G5598" s="154">
        <v>1.0489999999999999</v>
      </c>
      <c r="H5598" s="154" t="s">
        <v>472</v>
      </c>
      <c r="I5598" s="154">
        <v>1.9470399999999999</v>
      </c>
      <c r="J5598" s="154"/>
    </row>
    <row r="5599" spans="1:10">
      <c r="A5599" s="164">
        <v>33378</v>
      </c>
      <c r="B5599" s="154" t="s">
        <v>472</v>
      </c>
      <c r="C5599" s="154" t="s">
        <v>472</v>
      </c>
      <c r="D5599" s="154" t="s">
        <v>472</v>
      </c>
      <c r="E5599" s="154" t="s">
        <v>472</v>
      </c>
      <c r="F5599" s="154" t="s">
        <v>472</v>
      </c>
      <c r="G5599" s="154" t="s">
        <v>472</v>
      </c>
      <c r="H5599" s="154" t="s">
        <v>472</v>
      </c>
      <c r="I5599" s="154" t="s">
        <v>472</v>
      </c>
      <c r="J5599" s="154"/>
    </row>
    <row r="5600" spans="1:10">
      <c r="A5600" s="164">
        <v>33379</v>
      </c>
      <c r="B5600" s="154">
        <v>1.74336</v>
      </c>
      <c r="C5600" s="154">
        <v>2.5089999999999999</v>
      </c>
      <c r="D5600" s="154">
        <v>1.4605000000000001</v>
      </c>
      <c r="E5600" s="154">
        <v>1.2709999999999999</v>
      </c>
      <c r="F5600" s="154" t="s">
        <v>472</v>
      </c>
      <c r="G5600" s="154">
        <v>1.0576000000000001</v>
      </c>
      <c r="H5600" s="154" t="s">
        <v>472</v>
      </c>
      <c r="I5600" s="154">
        <v>1.9522699999999999</v>
      </c>
      <c r="J5600" s="154"/>
    </row>
    <row r="5601" spans="1:10">
      <c r="A5601" s="164">
        <v>33380</v>
      </c>
      <c r="B5601" s="154">
        <v>1.7442</v>
      </c>
      <c r="C5601" s="154">
        <v>2.516</v>
      </c>
      <c r="D5601" s="154">
        <v>1.4518</v>
      </c>
      <c r="E5601" s="154">
        <v>1.2635000000000001</v>
      </c>
      <c r="F5601" s="154" t="s">
        <v>472</v>
      </c>
      <c r="G5601" s="154">
        <v>1.0559000000000001</v>
      </c>
      <c r="H5601" s="154" t="s">
        <v>472</v>
      </c>
      <c r="I5601" s="154">
        <v>1.95427</v>
      </c>
      <c r="J5601" s="154"/>
    </row>
    <row r="5602" spans="1:10">
      <c r="A5602" s="164">
        <v>33381</v>
      </c>
      <c r="B5602" s="154">
        <v>1.7452700000000001</v>
      </c>
      <c r="C5602" s="154">
        <v>2.5194999999999999</v>
      </c>
      <c r="D5602" s="154">
        <v>1.4615</v>
      </c>
      <c r="E5602" s="154">
        <v>1.2709999999999999</v>
      </c>
      <c r="F5602" s="154" t="s">
        <v>472</v>
      </c>
      <c r="G5602" s="154">
        <v>1.0596000000000001</v>
      </c>
      <c r="H5602" s="154" t="s">
        <v>472</v>
      </c>
      <c r="I5602" s="154">
        <v>1.96194</v>
      </c>
      <c r="J5602" s="154"/>
    </row>
    <row r="5603" spans="1:10">
      <c r="A5603" s="164">
        <v>33382</v>
      </c>
      <c r="B5603" s="154">
        <v>1.75064</v>
      </c>
      <c r="C5603" s="154">
        <v>2.5244999999999997</v>
      </c>
      <c r="D5603" s="154">
        <v>1.4540999999999999</v>
      </c>
      <c r="E5603" s="154">
        <v>1.2650000000000001</v>
      </c>
      <c r="F5603" s="154" t="s">
        <v>472</v>
      </c>
      <c r="G5603" s="154">
        <v>1.0547</v>
      </c>
      <c r="H5603" s="154" t="s">
        <v>472</v>
      </c>
      <c r="I5603" s="154">
        <v>1.95787</v>
      </c>
      <c r="J5603" s="154"/>
    </row>
    <row r="5604" spans="1:10">
      <c r="A5604" s="164">
        <v>33385</v>
      </c>
      <c r="B5604" s="154">
        <v>1.7508300000000001</v>
      </c>
      <c r="C5604" s="154">
        <v>2.5164999999999997</v>
      </c>
      <c r="D5604" s="154">
        <v>1.4468000000000001</v>
      </c>
      <c r="E5604" s="154">
        <v>1.2595000000000001</v>
      </c>
      <c r="F5604" s="154" t="s">
        <v>472</v>
      </c>
      <c r="G5604" s="154">
        <v>1.046</v>
      </c>
      <c r="H5604" s="154" t="s">
        <v>472</v>
      </c>
      <c r="I5604" s="154" t="s">
        <v>472</v>
      </c>
      <c r="J5604" s="154"/>
    </row>
    <row r="5605" spans="1:10">
      <c r="A5605" s="164">
        <v>33386</v>
      </c>
      <c r="B5605" s="154">
        <v>1.7485900000000001</v>
      </c>
      <c r="C5605" s="154">
        <v>2.5154999999999998</v>
      </c>
      <c r="D5605" s="154">
        <v>1.4527999999999999</v>
      </c>
      <c r="E5605" s="154">
        <v>1.2665</v>
      </c>
      <c r="F5605" s="154" t="s">
        <v>472</v>
      </c>
      <c r="G5605" s="154">
        <v>1.0511999999999999</v>
      </c>
      <c r="H5605" s="154" t="s">
        <v>472</v>
      </c>
      <c r="I5605" s="154">
        <v>1.9572000000000001</v>
      </c>
      <c r="J5605" s="154"/>
    </row>
    <row r="5606" spans="1:10">
      <c r="A5606" s="164">
        <v>33387</v>
      </c>
      <c r="B5606" s="154">
        <v>1.7541899999999999</v>
      </c>
      <c r="C5606" s="154">
        <v>2.5220000000000002</v>
      </c>
      <c r="D5606" s="154">
        <v>1.4457</v>
      </c>
      <c r="E5606" s="154">
        <v>1.2610000000000001</v>
      </c>
      <c r="F5606" s="154" t="s">
        <v>472</v>
      </c>
      <c r="G5606" s="154">
        <v>1.0528999999999999</v>
      </c>
      <c r="H5606" s="154" t="s">
        <v>472</v>
      </c>
      <c r="I5606" s="154">
        <v>1.95394</v>
      </c>
      <c r="J5606" s="154"/>
    </row>
    <row r="5607" spans="1:10">
      <c r="A5607" s="164">
        <v>33388</v>
      </c>
      <c r="B5607" s="154">
        <v>1.75305</v>
      </c>
      <c r="C5607" s="154">
        <v>2.5154999999999998</v>
      </c>
      <c r="D5607" s="154">
        <v>1.4586999999999999</v>
      </c>
      <c r="E5607" s="154">
        <v>1.2725</v>
      </c>
      <c r="F5607" s="154" t="s">
        <v>472</v>
      </c>
      <c r="G5607" s="154">
        <v>1.0586</v>
      </c>
      <c r="H5607" s="154" t="s">
        <v>472</v>
      </c>
      <c r="I5607" s="154">
        <v>1.9622199999999999</v>
      </c>
      <c r="J5607" s="154"/>
    </row>
    <row r="5608" spans="1:10">
      <c r="A5608" s="164">
        <v>33389</v>
      </c>
      <c r="B5608" s="154">
        <v>1.75295</v>
      </c>
      <c r="C5608" s="154">
        <v>2.5089999999999999</v>
      </c>
      <c r="D5608" s="154">
        <v>1.4668999999999999</v>
      </c>
      <c r="E5608" s="154">
        <v>1.2825</v>
      </c>
      <c r="F5608" s="154" t="s">
        <v>472</v>
      </c>
      <c r="G5608" s="154">
        <v>1.0634999999999999</v>
      </c>
      <c r="H5608" s="154" t="s">
        <v>472</v>
      </c>
      <c r="I5608" s="154">
        <v>1.9710299999999998</v>
      </c>
      <c r="J5608" s="154"/>
    </row>
    <row r="5609" spans="1:10">
      <c r="A5609" s="164">
        <v>33392</v>
      </c>
      <c r="B5609" s="154">
        <v>1.75559</v>
      </c>
      <c r="C5609" s="154">
        <v>2.5234999999999999</v>
      </c>
      <c r="D5609" s="154">
        <v>1.4884999999999999</v>
      </c>
      <c r="E5609" s="154">
        <v>1.3</v>
      </c>
      <c r="F5609" s="154" t="s">
        <v>472</v>
      </c>
      <c r="G5609" s="154">
        <v>1.0747</v>
      </c>
      <c r="H5609" s="154" t="s">
        <v>472</v>
      </c>
      <c r="I5609" s="154">
        <v>1.9887999999999999</v>
      </c>
      <c r="J5609" s="154"/>
    </row>
    <row r="5610" spans="1:10">
      <c r="A5610" s="164">
        <v>33393</v>
      </c>
      <c r="B5610" s="154">
        <v>1.75831</v>
      </c>
      <c r="C5610" s="154">
        <v>2.5285000000000002</v>
      </c>
      <c r="D5610" s="154">
        <v>1.494</v>
      </c>
      <c r="E5610" s="154">
        <v>1.3054999999999999</v>
      </c>
      <c r="F5610" s="154" t="s">
        <v>472</v>
      </c>
      <c r="G5610" s="154">
        <v>1.0744</v>
      </c>
      <c r="H5610" s="154" t="s">
        <v>472</v>
      </c>
      <c r="I5610" s="154">
        <v>1.9914800000000001</v>
      </c>
      <c r="J5610" s="154"/>
    </row>
    <row r="5611" spans="1:10">
      <c r="A5611" s="164">
        <v>33394</v>
      </c>
      <c r="B5611" s="154">
        <v>1.75962</v>
      </c>
      <c r="C5611" s="154">
        <v>2.5300000000000002</v>
      </c>
      <c r="D5611" s="154">
        <v>1.4931000000000001</v>
      </c>
      <c r="E5611" s="154">
        <v>1.3035000000000001</v>
      </c>
      <c r="F5611" s="154" t="s">
        <v>472</v>
      </c>
      <c r="G5611" s="154">
        <v>1.073</v>
      </c>
      <c r="H5611" s="154" t="s">
        <v>472</v>
      </c>
      <c r="I5611" s="154">
        <v>1.99325</v>
      </c>
      <c r="J5611" s="154"/>
    </row>
    <row r="5612" spans="1:10">
      <c r="A5612" s="164">
        <v>33395</v>
      </c>
      <c r="B5612" s="154">
        <v>1.76254</v>
      </c>
      <c r="C5612" s="154">
        <v>2.528</v>
      </c>
      <c r="D5612" s="154">
        <v>1.4975000000000001</v>
      </c>
      <c r="E5612" s="154">
        <v>1.3054999999999999</v>
      </c>
      <c r="F5612" s="154" t="s">
        <v>472</v>
      </c>
      <c r="G5612" s="154">
        <v>1.0753999999999999</v>
      </c>
      <c r="H5612" s="154" t="s">
        <v>472</v>
      </c>
      <c r="I5612" s="154">
        <v>1.99447</v>
      </c>
      <c r="J5612" s="154"/>
    </row>
    <row r="5613" spans="1:10">
      <c r="A5613" s="164">
        <v>33396</v>
      </c>
      <c r="B5613" s="154">
        <v>1.7634799999999999</v>
      </c>
      <c r="C5613" s="154">
        <v>2.5289999999999999</v>
      </c>
      <c r="D5613" s="154">
        <v>1.5044999999999999</v>
      </c>
      <c r="E5613" s="154">
        <v>1.3120000000000001</v>
      </c>
      <c r="F5613" s="154" t="s">
        <v>472</v>
      </c>
      <c r="G5613" s="154">
        <v>1.0787</v>
      </c>
      <c r="H5613" s="154" t="s">
        <v>472</v>
      </c>
      <c r="I5613" s="154">
        <v>1.9989699999999999</v>
      </c>
      <c r="J5613" s="154"/>
    </row>
    <row r="5614" spans="1:10">
      <c r="A5614" s="164">
        <v>33399</v>
      </c>
      <c r="B5614" s="154">
        <v>1.75892</v>
      </c>
      <c r="C5614" s="154">
        <v>2.528</v>
      </c>
      <c r="D5614" s="154">
        <v>1.5125</v>
      </c>
      <c r="E5614" s="154">
        <v>1.3155000000000001</v>
      </c>
      <c r="F5614" s="154" t="s">
        <v>472</v>
      </c>
      <c r="G5614" s="154">
        <v>1.0716000000000001</v>
      </c>
      <c r="H5614" s="154" t="s">
        <v>472</v>
      </c>
      <c r="I5614" s="154">
        <v>2.0006300000000001</v>
      </c>
      <c r="J5614" s="154"/>
    </row>
    <row r="5615" spans="1:10">
      <c r="A5615" s="164">
        <v>33400</v>
      </c>
      <c r="B5615" s="154">
        <v>1.7588200000000001</v>
      </c>
      <c r="C5615" s="154">
        <v>2.5179999999999998</v>
      </c>
      <c r="D5615" s="154">
        <v>1.5091999999999999</v>
      </c>
      <c r="E5615" s="154">
        <v>1.3169999999999999</v>
      </c>
      <c r="F5615" s="154" t="s">
        <v>472</v>
      </c>
      <c r="G5615" s="154">
        <v>1.0669</v>
      </c>
      <c r="H5615" s="154" t="s">
        <v>472</v>
      </c>
      <c r="I5615" s="154">
        <v>2.0004900000000001</v>
      </c>
      <c r="J5615" s="154"/>
    </row>
    <row r="5616" spans="1:10">
      <c r="A5616" s="164">
        <v>33401</v>
      </c>
      <c r="B5616" s="154">
        <v>1.7578</v>
      </c>
      <c r="C5616" s="154">
        <v>2.516</v>
      </c>
      <c r="D5616" s="154">
        <v>1.516</v>
      </c>
      <c r="E5616" s="154">
        <v>1.325</v>
      </c>
      <c r="F5616" s="154" t="s">
        <v>472</v>
      </c>
      <c r="G5616" s="154">
        <v>1.0738000000000001</v>
      </c>
      <c r="H5616" s="154" t="s">
        <v>472</v>
      </c>
      <c r="I5616" s="154">
        <v>2.0062799999999998</v>
      </c>
      <c r="J5616" s="154"/>
    </row>
    <row r="5617" spans="1:10">
      <c r="A5617" s="164">
        <v>33402</v>
      </c>
      <c r="B5617" s="154">
        <v>1.7581799999999999</v>
      </c>
      <c r="C5617" s="154">
        <v>2.5154999999999998</v>
      </c>
      <c r="D5617" s="154">
        <v>1.5335000000000001</v>
      </c>
      <c r="E5617" s="154">
        <v>1.34</v>
      </c>
      <c r="F5617" s="154" t="s">
        <v>472</v>
      </c>
      <c r="G5617" s="154">
        <v>1.0835999999999999</v>
      </c>
      <c r="H5617" s="154" t="s">
        <v>472</v>
      </c>
      <c r="I5617" s="154">
        <v>2.0201799999999999</v>
      </c>
      <c r="J5617" s="154"/>
    </row>
    <row r="5618" spans="1:10">
      <c r="A5618" s="164">
        <v>33403</v>
      </c>
      <c r="B5618" s="154">
        <v>1.7595700000000001</v>
      </c>
      <c r="C5618" s="154">
        <v>2.5140000000000002</v>
      </c>
      <c r="D5618" s="154">
        <v>1.5432999999999999</v>
      </c>
      <c r="E5618" s="154">
        <v>1.35</v>
      </c>
      <c r="F5618" s="154" t="s">
        <v>472</v>
      </c>
      <c r="G5618" s="154">
        <v>1.0927</v>
      </c>
      <c r="H5618" s="154" t="s">
        <v>472</v>
      </c>
      <c r="I5618" s="154">
        <v>2.0240999999999998</v>
      </c>
      <c r="J5618" s="154"/>
    </row>
    <row r="5619" spans="1:10">
      <c r="A5619" s="164">
        <v>33406</v>
      </c>
      <c r="B5619" s="154">
        <v>1.7612700000000001</v>
      </c>
      <c r="C5619" s="154">
        <v>2.5084999999999997</v>
      </c>
      <c r="D5619" s="154">
        <v>1.5449999999999999</v>
      </c>
      <c r="E5619" s="154">
        <v>1.3519999999999999</v>
      </c>
      <c r="F5619" s="154" t="s">
        <v>472</v>
      </c>
      <c r="G5619" s="154">
        <v>1.0935999999999999</v>
      </c>
      <c r="H5619" s="154" t="s">
        <v>472</v>
      </c>
      <c r="I5619" s="154">
        <v>2.0281799999999999</v>
      </c>
      <c r="J5619" s="154"/>
    </row>
    <row r="5620" spans="1:10">
      <c r="A5620" s="164">
        <v>33407</v>
      </c>
      <c r="B5620" s="154">
        <v>1.7664200000000001</v>
      </c>
      <c r="C5620" s="154">
        <v>2.5110000000000001</v>
      </c>
      <c r="D5620" s="154">
        <v>1.56</v>
      </c>
      <c r="E5620" s="154">
        <v>1.3660000000000001</v>
      </c>
      <c r="F5620" s="154" t="s">
        <v>472</v>
      </c>
      <c r="G5620" s="154">
        <v>1.1048</v>
      </c>
      <c r="H5620" s="154" t="s">
        <v>472</v>
      </c>
      <c r="I5620" s="154">
        <v>2.0431499999999998</v>
      </c>
      <c r="J5620" s="154"/>
    </row>
    <row r="5621" spans="1:10">
      <c r="A5621" s="164">
        <v>33408</v>
      </c>
      <c r="B5621" s="154">
        <v>1.76342</v>
      </c>
      <c r="C5621" s="154">
        <v>2.512</v>
      </c>
      <c r="D5621" s="154">
        <v>1.5577999999999999</v>
      </c>
      <c r="E5621" s="154">
        <v>1.3625</v>
      </c>
      <c r="F5621" s="154" t="s">
        <v>472</v>
      </c>
      <c r="G5621" s="154">
        <v>1.1059000000000001</v>
      </c>
      <c r="H5621" s="154" t="s">
        <v>472</v>
      </c>
      <c r="I5621" s="154">
        <v>2.0377700000000001</v>
      </c>
      <c r="J5621" s="154"/>
    </row>
    <row r="5622" spans="1:10">
      <c r="A5622" s="164">
        <v>33409</v>
      </c>
      <c r="B5622" s="154">
        <v>1.7585199999999999</v>
      </c>
      <c r="C5622" s="154">
        <v>2.5070000000000001</v>
      </c>
      <c r="D5622" s="154">
        <v>1.5286999999999999</v>
      </c>
      <c r="E5622" s="154">
        <v>1.3380000000000001</v>
      </c>
      <c r="F5622" s="154" t="s">
        <v>472</v>
      </c>
      <c r="G5622" s="154">
        <v>1.1000000000000001</v>
      </c>
      <c r="H5622" s="154" t="s">
        <v>472</v>
      </c>
      <c r="I5622" s="154">
        <v>2.0195400000000001</v>
      </c>
      <c r="J5622" s="154"/>
    </row>
    <row r="5623" spans="1:10">
      <c r="A5623" s="164">
        <v>33410</v>
      </c>
      <c r="B5623" s="154">
        <v>1.76041</v>
      </c>
      <c r="C5623" s="154">
        <v>2.5140000000000002</v>
      </c>
      <c r="D5623" s="154">
        <v>1.544</v>
      </c>
      <c r="E5623" s="154">
        <v>1.3519999999999999</v>
      </c>
      <c r="F5623" s="154" t="s">
        <v>472</v>
      </c>
      <c r="G5623" s="154">
        <v>1.1106</v>
      </c>
      <c r="H5623" s="154" t="s">
        <v>472</v>
      </c>
      <c r="I5623" s="154">
        <v>2.03152</v>
      </c>
      <c r="J5623" s="154"/>
    </row>
    <row r="5624" spans="1:10">
      <c r="A5624" s="164">
        <v>33413</v>
      </c>
      <c r="B5624" s="154">
        <v>1.76892</v>
      </c>
      <c r="C5624" s="154">
        <v>2.5220000000000002</v>
      </c>
      <c r="D5624" s="154">
        <v>1.5581</v>
      </c>
      <c r="E5624" s="154">
        <v>1.3625</v>
      </c>
      <c r="F5624" s="154" t="s">
        <v>472</v>
      </c>
      <c r="G5624" s="154">
        <v>1.1152</v>
      </c>
      <c r="H5624" s="154" t="s">
        <v>472</v>
      </c>
      <c r="I5624" s="154">
        <v>2.0396800000000002</v>
      </c>
      <c r="J5624" s="154"/>
    </row>
    <row r="5625" spans="1:10">
      <c r="A5625" s="164">
        <v>33414</v>
      </c>
      <c r="B5625" s="154">
        <v>1.7706599999999999</v>
      </c>
      <c r="C5625" s="154">
        <v>2.5185</v>
      </c>
      <c r="D5625" s="154">
        <v>1.5409999999999999</v>
      </c>
      <c r="E5625" s="154">
        <v>1.3485</v>
      </c>
      <c r="F5625" s="154" t="s">
        <v>472</v>
      </c>
      <c r="G5625" s="154">
        <v>1.111</v>
      </c>
      <c r="H5625" s="154" t="s">
        <v>472</v>
      </c>
      <c r="I5625" s="154">
        <v>2.03851</v>
      </c>
      <c r="J5625" s="154"/>
    </row>
    <row r="5626" spans="1:10">
      <c r="A5626" s="164">
        <v>33415</v>
      </c>
      <c r="B5626" s="154">
        <v>1.77491</v>
      </c>
      <c r="C5626" s="154">
        <v>2.5310000000000001</v>
      </c>
      <c r="D5626" s="154">
        <v>1.5510000000000002</v>
      </c>
      <c r="E5626" s="154">
        <v>1.3580000000000001</v>
      </c>
      <c r="F5626" s="154" t="s">
        <v>472</v>
      </c>
      <c r="G5626" s="154">
        <v>1.1193</v>
      </c>
      <c r="H5626" s="154" t="s">
        <v>472</v>
      </c>
      <c r="I5626" s="154">
        <v>2.0468799999999998</v>
      </c>
      <c r="J5626" s="154"/>
    </row>
    <row r="5627" spans="1:10">
      <c r="A5627" s="164">
        <v>33416</v>
      </c>
      <c r="B5627" s="154">
        <v>1.7717499999999999</v>
      </c>
      <c r="C5627" s="154">
        <v>2.5300000000000002</v>
      </c>
      <c r="D5627" s="154">
        <v>1.548</v>
      </c>
      <c r="E5627" s="154">
        <v>1.355</v>
      </c>
      <c r="F5627" s="154" t="s">
        <v>472</v>
      </c>
      <c r="G5627" s="154">
        <v>1.1173999999999999</v>
      </c>
      <c r="H5627" s="154" t="s">
        <v>472</v>
      </c>
      <c r="I5627" s="154">
        <v>2.04216</v>
      </c>
      <c r="J5627" s="154"/>
    </row>
    <row r="5628" spans="1:10">
      <c r="A5628" s="164">
        <v>33417</v>
      </c>
      <c r="B5628" s="154">
        <v>1.7685</v>
      </c>
      <c r="C5628" s="154">
        <v>2.5310000000000001</v>
      </c>
      <c r="D5628" s="154">
        <v>1.5575000000000001</v>
      </c>
      <c r="E5628" s="154">
        <v>1.3634999999999999</v>
      </c>
      <c r="F5628" s="154" t="s">
        <v>472</v>
      </c>
      <c r="G5628" s="154">
        <v>1.1271</v>
      </c>
      <c r="H5628" s="154" t="s">
        <v>472</v>
      </c>
      <c r="I5628" s="154">
        <v>2.0506500000000001</v>
      </c>
      <c r="J5628" s="154"/>
    </row>
    <row r="5629" spans="1:10">
      <c r="A5629" s="164">
        <v>33420</v>
      </c>
      <c r="B5629" s="154">
        <v>1.76729</v>
      </c>
      <c r="C5629" s="154">
        <v>2.5230000000000001</v>
      </c>
      <c r="D5629" s="154">
        <v>1.554</v>
      </c>
      <c r="E5629" s="154">
        <v>1.3614999999999999</v>
      </c>
      <c r="F5629" s="154" t="s">
        <v>472</v>
      </c>
      <c r="G5629" s="154">
        <v>1.1252</v>
      </c>
      <c r="H5629" s="154" t="s">
        <v>472</v>
      </c>
      <c r="I5629" s="154">
        <v>2.0421999999999998</v>
      </c>
      <c r="J5629" s="154"/>
    </row>
    <row r="5630" spans="1:10">
      <c r="A5630" s="164">
        <v>33421</v>
      </c>
      <c r="B5630" s="154">
        <v>1.7638400000000001</v>
      </c>
      <c r="C5630" s="154">
        <v>2.5209999999999999</v>
      </c>
      <c r="D5630" s="154">
        <v>1.5636999999999999</v>
      </c>
      <c r="E5630" s="154">
        <v>1.3679999999999999</v>
      </c>
      <c r="F5630" s="154" t="s">
        <v>472</v>
      </c>
      <c r="G5630" s="154">
        <v>1.1285000000000001</v>
      </c>
      <c r="H5630" s="154" t="s">
        <v>472</v>
      </c>
      <c r="I5630" s="154">
        <v>2.0531899999999998</v>
      </c>
      <c r="J5630" s="154"/>
    </row>
    <row r="5631" spans="1:10">
      <c r="A5631" s="164">
        <v>33422</v>
      </c>
      <c r="B5631" s="154">
        <v>1.77372</v>
      </c>
      <c r="C5631" s="154">
        <v>2.5354999999999999</v>
      </c>
      <c r="D5631" s="154">
        <v>1.5832999999999999</v>
      </c>
      <c r="E5631" s="154">
        <v>1.3855</v>
      </c>
      <c r="F5631" s="154" t="s">
        <v>472</v>
      </c>
      <c r="G5631" s="154">
        <v>1.1363000000000001</v>
      </c>
      <c r="H5631" s="154" t="s">
        <v>472</v>
      </c>
      <c r="I5631" s="154">
        <v>2.06595</v>
      </c>
      <c r="J5631" s="154"/>
    </row>
    <row r="5632" spans="1:10">
      <c r="A5632" s="164">
        <v>33423</v>
      </c>
      <c r="B5632" s="154">
        <v>1.7739099999999999</v>
      </c>
      <c r="C5632" s="154">
        <v>2.5369999999999999</v>
      </c>
      <c r="D5632" s="154">
        <v>1.5815999999999999</v>
      </c>
      <c r="E5632" s="154">
        <v>1.3845000000000001</v>
      </c>
      <c r="F5632" s="154" t="s">
        <v>472</v>
      </c>
      <c r="G5632" s="154">
        <v>1.135</v>
      </c>
      <c r="H5632" s="154" t="s">
        <v>472</v>
      </c>
      <c r="I5632" s="154" t="s">
        <v>472</v>
      </c>
      <c r="J5632" s="154"/>
    </row>
    <row r="5633" spans="1:10">
      <c r="A5633" s="164">
        <v>33424</v>
      </c>
      <c r="B5633" s="154">
        <v>1.7749700000000002</v>
      </c>
      <c r="C5633" s="154">
        <v>2.5419999999999998</v>
      </c>
      <c r="D5633" s="154">
        <v>1.5874999999999999</v>
      </c>
      <c r="E5633" s="154">
        <v>1.3879999999999999</v>
      </c>
      <c r="F5633" s="154" t="s">
        <v>472</v>
      </c>
      <c r="G5633" s="154">
        <v>1.1404000000000001</v>
      </c>
      <c r="H5633" s="154" t="s">
        <v>472</v>
      </c>
      <c r="I5633" s="154">
        <v>2.0726200000000001</v>
      </c>
      <c r="J5633" s="154"/>
    </row>
    <row r="5634" spans="1:10">
      <c r="A5634" s="164">
        <v>33427</v>
      </c>
      <c r="B5634" s="154">
        <v>1.77275</v>
      </c>
      <c r="C5634" s="154">
        <v>2.5445000000000002</v>
      </c>
      <c r="D5634" s="154">
        <v>1.5645</v>
      </c>
      <c r="E5634" s="154">
        <v>1.367</v>
      </c>
      <c r="F5634" s="154" t="s">
        <v>472</v>
      </c>
      <c r="G5634" s="154">
        <v>1.1268</v>
      </c>
      <c r="H5634" s="154" t="s">
        <v>472</v>
      </c>
      <c r="I5634" s="154">
        <v>2.0535600000000001</v>
      </c>
      <c r="J5634" s="154"/>
    </row>
    <row r="5635" spans="1:10">
      <c r="A5635" s="164">
        <v>33428</v>
      </c>
      <c r="B5635" s="154">
        <v>1.7730399999999999</v>
      </c>
      <c r="C5635" s="154">
        <v>2.5449999999999999</v>
      </c>
      <c r="D5635" s="154">
        <v>1.5649999999999999</v>
      </c>
      <c r="E5635" s="154">
        <v>1.3634999999999999</v>
      </c>
      <c r="F5635" s="154" t="s">
        <v>472</v>
      </c>
      <c r="G5635" s="154">
        <v>1.129</v>
      </c>
      <c r="H5635" s="154" t="s">
        <v>472</v>
      </c>
      <c r="I5635" s="154">
        <v>2.0557699999999999</v>
      </c>
      <c r="J5635" s="154"/>
    </row>
    <row r="5636" spans="1:10">
      <c r="A5636" s="164">
        <v>33429</v>
      </c>
      <c r="B5636" s="154">
        <v>1.78223</v>
      </c>
      <c r="C5636" s="154">
        <v>2.552</v>
      </c>
      <c r="D5636" s="154">
        <v>1.5783</v>
      </c>
      <c r="E5636" s="154">
        <v>1.3740000000000001</v>
      </c>
      <c r="F5636" s="154" t="s">
        <v>472</v>
      </c>
      <c r="G5636" s="154">
        <v>1.1379999999999999</v>
      </c>
      <c r="H5636" s="154" t="s">
        <v>472</v>
      </c>
      <c r="I5636" s="154">
        <v>2.0699399999999999</v>
      </c>
      <c r="J5636" s="154"/>
    </row>
    <row r="5637" spans="1:10">
      <c r="A5637" s="164">
        <v>33430</v>
      </c>
      <c r="B5637" s="154">
        <v>1.7804799999999998</v>
      </c>
      <c r="C5637" s="154">
        <v>2.5525000000000002</v>
      </c>
      <c r="D5637" s="154">
        <v>1.5733000000000001</v>
      </c>
      <c r="E5637" s="154">
        <v>1.369</v>
      </c>
      <c r="F5637" s="154" t="s">
        <v>472</v>
      </c>
      <c r="G5637" s="154">
        <v>1.1346000000000001</v>
      </c>
      <c r="H5637" s="154" t="s">
        <v>472</v>
      </c>
      <c r="I5637" s="154">
        <v>2.0654300000000001</v>
      </c>
      <c r="J5637" s="154"/>
    </row>
    <row r="5638" spans="1:10">
      <c r="A5638" s="164">
        <v>33431</v>
      </c>
      <c r="B5638" s="154">
        <v>1.78346</v>
      </c>
      <c r="C5638" s="154">
        <v>2.5510000000000002</v>
      </c>
      <c r="D5638" s="154">
        <v>1.5817999999999999</v>
      </c>
      <c r="E5638" s="154">
        <v>1.3759999999999999</v>
      </c>
      <c r="F5638" s="154" t="s">
        <v>472</v>
      </c>
      <c r="G5638" s="154">
        <v>1.1405000000000001</v>
      </c>
      <c r="H5638" s="154" t="s">
        <v>472</v>
      </c>
      <c r="I5638" s="154">
        <v>2.07219</v>
      </c>
      <c r="J5638" s="154"/>
    </row>
    <row r="5639" spans="1:10">
      <c r="A5639" s="164">
        <v>33434</v>
      </c>
      <c r="B5639" s="154">
        <v>1.7789700000000002</v>
      </c>
      <c r="C5639" s="154">
        <v>2.5550000000000002</v>
      </c>
      <c r="D5639" s="154">
        <v>1.5537000000000001</v>
      </c>
      <c r="E5639" s="154">
        <v>1.355</v>
      </c>
      <c r="F5639" s="154" t="s">
        <v>472</v>
      </c>
      <c r="G5639" s="154">
        <v>1.1328</v>
      </c>
      <c r="H5639" s="154" t="s">
        <v>472</v>
      </c>
      <c r="I5639" s="154">
        <v>2.0546000000000002</v>
      </c>
      <c r="J5639" s="154"/>
    </row>
    <row r="5640" spans="1:10">
      <c r="A5640" s="164">
        <v>33435</v>
      </c>
      <c r="B5640" s="154">
        <v>1.78287</v>
      </c>
      <c r="C5640" s="154">
        <v>2.5634999999999999</v>
      </c>
      <c r="D5640" s="154">
        <v>1.5550000000000002</v>
      </c>
      <c r="E5640" s="154">
        <v>1.357</v>
      </c>
      <c r="F5640" s="154" t="s">
        <v>472</v>
      </c>
      <c r="G5640" s="154">
        <v>1.1360000000000001</v>
      </c>
      <c r="H5640" s="154" t="s">
        <v>472</v>
      </c>
      <c r="I5640" s="154">
        <v>2.0564900000000002</v>
      </c>
      <c r="J5640" s="154"/>
    </row>
    <row r="5641" spans="1:10">
      <c r="A5641" s="164">
        <v>33436</v>
      </c>
      <c r="B5641" s="154">
        <v>1.78559</v>
      </c>
      <c r="C5641" s="154">
        <v>2.5680000000000001</v>
      </c>
      <c r="D5641" s="154">
        <v>1.5620000000000001</v>
      </c>
      <c r="E5641" s="154">
        <v>1.361</v>
      </c>
      <c r="F5641" s="154" t="s">
        <v>472</v>
      </c>
      <c r="G5641" s="154">
        <v>1.1379999999999999</v>
      </c>
      <c r="H5641" s="154" t="s">
        <v>472</v>
      </c>
      <c r="I5641" s="154">
        <v>2.0616599999999998</v>
      </c>
      <c r="J5641" s="154"/>
    </row>
    <row r="5642" spans="1:10">
      <c r="A5642" s="164">
        <v>33437</v>
      </c>
      <c r="B5642" s="154">
        <v>1.77946</v>
      </c>
      <c r="C5642" s="154">
        <v>2.5609999999999999</v>
      </c>
      <c r="D5642" s="154">
        <v>1.5425</v>
      </c>
      <c r="E5642" s="154">
        <v>1.3380000000000001</v>
      </c>
      <c r="F5642" s="154" t="s">
        <v>472</v>
      </c>
      <c r="G5642" s="154">
        <v>1.1280000000000001</v>
      </c>
      <c r="H5642" s="154" t="s">
        <v>472</v>
      </c>
      <c r="I5642" s="154">
        <v>2.03904</v>
      </c>
      <c r="J5642" s="154"/>
    </row>
    <row r="5643" spans="1:10">
      <c r="A5643" s="164">
        <v>33438</v>
      </c>
      <c r="B5643" s="154">
        <v>1.7825899999999999</v>
      </c>
      <c r="C5643" s="154">
        <v>2.5575000000000001</v>
      </c>
      <c r="D5643" s="154">
        <v>1.518</v>
      </c>
      <c r="E5643" s="154">
        <v>1.3125</v>
      </c>
      <c r="F5643" s="154" t="s">
        <v>472</v>
      </c>
      <c r="G5643" s="154">
        <v>1.1088</v>
      </c>
      <c r="H5643" s="154" t="s">
        <v>472</v>
      </c>
      <c r="I5643" s="154">
        <v>2.0329299999999999</v>
      </c>
      <c r="J5643" s="154"/>
    </row>
    <row r="5644" spans="1:10">
      <c r="A5644" s="164">
        <v>33441</v>
      </c>
      <c r="B5644" s="154">
        <v>1.7783799999999998</v>
      </c>
      <c r="C5644" s="154">
        <v>2.5535000000000001</v>
      </c>
      <c r="D5644" s="154">
        <v>1.5185</v>
      </c>
      <c r="E5644" s="154">
        <v>1.3105</v>
      </c>
      <c r="F5644" s="154" t="s">
        <v>472</v>
      </c>
      <c r="G5644" s="154">
        <v>1.1095999999999999</v>
      </c>
      <c r="H5644" s="154" t="s">
        <v>472</v>
      </c>
      <c r="I5644" s="154">
        <v>2.02738</v>
      </c>
      <c r="J5644" s="154"/>
    </row>
    <row r="5645" spans="1:10">
      <c r="A5645" s="164">
        <v>33442</v>
      </c>
      <c r="B5645" s="154">
        <v>1.7829199999999998</v>
      </c>
      <c r="C5645" s="154">
        <v>2.5634999999999999</v>
      </c>
      <c r="D5645" s="154">
        <v>1.5337000000000001</v>
      </c>
      <c r="E5645" s="154">
        <v>1.327</v>
      </c>
      <c r="F5645" s="154" t="s">
        <v>472</v>
      </c>
      <c r="G5645" s="154">
        <v>1.115</v>
      </c>
      <c r="H5645" s="154" t="s">
        <v>472</v>
      </c>
      <c r="I5645" s="154">
        <v>2.0377800000000001</v>
      </c>
      <c r="J5645" s="154"/>
    </row>
    <row r="5646" spans="1:10">
      <c r="A5646" s="164">
        <v>33443</v>
      </c>
      <c r="B5646" s="154">
        <v>1.7839499999999999</v>
      </c>
      <c r="C5646" s="154">
        <v>2.556</v>
      </c>
      <c r="D5646" s="154">
        <v>1.5163</v>
      </c>
      <c r="E5646" s="154">
        <v>1.3125</v>
      </c>
      <c r="F5646" s="154" t="s">
        <v>472</v>
      </c>
      <c r="G5646" s="154">
        <v>1.1067</v>
      </c>
      <c r="H5646" s="154" t="s">
        <v>472</v>
      </c>
      <c r="I5646" s="154">
        <v>2.0263300000000002</v>
      </c>
      <c r="J5646" s="154"/>
    </row>
    <row r="5647" spans="1:10">
      <c r="A5647" s="164">
        <v>33444</v>
      </c>
      <c r="B5647" s="154">
        <v>1.7908500000000001</v>
      </c>
      <c r="C5647" s="154">
        <v>2.5609999999999999</v>
      </c>
      <c r="D5647" s="154">
        <v>1.5203</v>
      </c>
      <c r="E5647" s="154">
        <v>1.3185</v>
      </c>
      <c r="F5647" s="154" t="s">
        <v>472</v>
      </c>
      <c r="G5647" s="154">
        <v>1.1047</v>
      </c>
      <c r="H5647" s="154" t="s">
        <v>472</v>
      </c>
      <c r="I5647" s="154">
        <v>2.03186</v>
      </c>
      <c r="J5647" s="154"/>
    </row>
    <row r="5648" spans="1:10">
      <c r="A5648" s="164">
        <v>33445</v>
      </c>
      <c r="B5648" s="154">
        <v>1.7909899999999999</v>
      </c>
      <c r="C5648" s="154">
        <v>2.5649999999999999</v>
      </c>
      <c r="D5648" s="154">
        <v>1.5234999999999999</v>
      </c>
      <c r="E5648" s="154">
        <v>1.325</v>
      </c>
      <c r="F5648" s="154" t="s">
        <v>472</v>
      </c>
      <c r="G5648" s="154">
        <v>1.101</v>
      </c>
      <c r="H5648" s="154" t="s">
        <v>472</v>
      </c>
      <c r="I5648" s="154">
        <v>2.0291700000000001</v>
      </c>
      <c r="J5648" s="154"/>
    </row>
    <row r="5649" spans="1:10">
      <c r="A5649" s="164">
        <v>33448</v>
      </c>
      <c r="B5649" s="154">
        <v>1.79386</v>
      </c>
      <c r="C5649" s="154">
        <v>2.5634999999999999</v>
      </c>
      <c r="D5649" s="154">
        <v>1.5314999999999999</v>
      </c>
      <c r="E5649" s="154">
        <v>1.3325</v>
      </c>
      <c r="F5649" s="154" t="s">
        <v>472</v>
      </c>
      <c r="G5649" s="154">
        <v>1.1080000000000001</v>
      </c>
      <c r="H5649" s="154" t="s">
        <v>472</v>
      </c>
      <c r="I5649" s="154">
        <v>2.0332699999999999</v>
      </c>
      <c r="J5649" s="154"/>
    </row>
    <row r="5650" spans="1:10">
      <c r="A5650" s="164">
        <v>33449</v>
      </c>
      <c r="B5650" s="154">
        <v>1.7905600000000002</v>
      </c>
      <c r="C5650" s="154">
        <v>2.5644999999999998</v>
      </c>
      <c r="D5650" s="154">
        <v>1.5205</v>
      </c>
      <c r="E5650" s="154">
        <v>1.3225</v>
      </c>
      <c r="F5650" s="154" t="s">
        <v>472</v>
      </c>
      <c r="G5650" s="154">
        <v>1.1057999999999999</v>
      </c>
      <c r="H5650" s="154" t="s">
        <v>472</v>
      </c>
      <c r="I5650" s="154">
        <v>2.0326</v>
      </c>
      <c r="J5650" s="154"/>
    </row>
    <row r="5651" spans="1:10">
      <c r="A5651" s="164">
        <v>33450</v>
      </c>
      <c r="B5651" s="154">
        <v>1.79027</v>
      </c>
      <c r="C5651" s="154">
        <v>2.5674999999999999</v>
      </c>
      <c r="D5651" s="154">
        <v>1.5234999999999999</v>
      </c>
      <c r="E5651" s="154">
        <v>1.3214999999999999</v>
      </c>
      <c r="F5651" s="154" t="s">
        <v>472</v>
      </c>
      <c r="G5651" s="154">
        <v>1.1067</v>
      </c>
      <c r="H5651" s="154" t="s">
        <v>472</v>
      </c>
      <c r="I5651" s="154">
        <v>2.0326200000000001</v>
      </c>
      <c r="J5651" s="154"/>
    </row>
    <row r="5652" spans="1:10">
      <c r="A5652" s="164">
        <v>33451</v>
      </c>
      <c r="B5652" s="154">
        <v>1.79135</v>
      </c>
      <c r="C5652" s="154" t="s">
        <v>472</v>
      </c>
      <c r="D5652" s="154" t="s">
        <v>472</v>
      </c>
      <c r="E5652" s="154" t="s">
        <v>472</v>
      </c>
      <c r="F5652" s="154" t="s">
        <v>472</v>
      </c>
      <c r="G5652" s="154" t="s">
        <v>472</v>
      </c>
      <c r="H5652" s="154" t="s">
        <v>472</v>
      </c>
      <c r="I5652" s="154" t="s">
        <v>472</v>
      </c>
      <c r="J5652" s="154"/>
    </row>
    <row r="5653" spans="1:10">
      <c r="A5653" s="164">
        <v>33452</v>
      </c>
      <c r="B5653" s="154">
        <v>1.78935</v>
      </c>
      <c r="C5653" s="154">
        <v>2.5640000000000001</v>
      </c>
      <c r="D5653" s="154">
        <v>1.5390000000000001</v>
      </c>
      <c r="E5653" s="154">
        <v>1.3374999999999999</v>
      </c>
      <c r="F5653" s="154" t="s">
        <v>472</v>
      </c>
      <c r="G5653" s="154">
        <v>1.1160000000000001</v>
      </c>
      <c r="H5653" s="154" t="s">
        <v>472</v>
      </c>
      <c r="I5653" s="154">
        <v>2.0426500000000001</v>
      </c>
      <c r="J5653" s="154"/>
    </row>
    <row r="5654" spans="1:10">
      <c r="A5654" s="164">
        <v>33455</v>
      </c>
      <c r="B5654" s="154">
        <v>1.78555</v>
      </c>
      <c r="C5654" s="154">
        <v>2.5569999999999999</v>
      </c>
      <c r="D5654" s="154">
        <v>1.51</v>
      </c>
      <c r="E5654" s="154">
        <v>1.3129999999999999</v>
      </c>
      <c r="F5654" s="154" t="s">
        <v>472</v>
      </c>
      <c r="G5654" s="154">
        <v>1.1020000000000001</v>
      </c>
      <c r="H5654" s="154" t="s">
        <v>472</v>
      </c>
      <c r="I5654" s="154">
        <v>2.02155</v>
      </c>
      <c r="J5654" s="154"/>
    </row>
    <row r="5655" spans="1:10">
      <c r="A5655" s="164">
        <v>33456</v>
      </c>
      <c r="B5655" s="154">
        <v>1.7893300000000001</v>
      </c>
      <c r="C5655" s="154">
        <v>2.56</v>
      </c>
      <c r="D5655" s="154">
        <v>1.4944999999999999</v>
      </c>
      <c r="E5655" s="154">
        <v>1.3009999999999999</v>
      </c>
      <c r="F5655" s="154" t="s">
        <v>472</v>
      </c>
      <c r="G5655" s="154">
        <v>1.0934999999999999</v>
      </c>
      <c r="H5655" s="154" t="s">
        <v>472</v>
      </c>
      <c r="I5655" s="154">
        <v>2.0091700000000001</v>
      </c>
      <c r="J5655" s="154"/>
    </row>
    <row r="5656" spans="1:10">
      <c r="A5656" s="164">
        <v>33457</v>
      </c>
      <c r="B5656" s="154">
        <v>1.7907199999999999</v>
      </c>
      <c r="C5656" s="154">
        <v>2.56</v>
      </c>
      <c r="D5656" s="154">
        <v>1.498</v>
      </c>
      <c r="E5656" s="154">
        <v>1.306</v>
      </c>
      <c r="F5656" s="154" t="s">
        <v>472</v>
      </c>
      <c r="G5656" s="154">
        <v>1.1017999999999999</v>
      </c>
      <c r="H5656" s="154" t="s">
        <v>472</v>
      </c>
      <c r="I5656" s="154">
        <v>2.0173199999999998</v>
      </c>
      <c r="J5656" s="154"/>
    </row>
    <row r="5657" spans="1:10">
      <c r="A5657" s="164">
        <v>33458</v>
      </c>
      <c r="B5657" s="154">
        <v>1.79416</v>
      </c>
      <c r="C5657" s="154">
        <v>2.5594999999999999</v>
      </c>
      <c r="D5657" s="154">
        <v>1.4913000000000001</v>
      </c>
      <c r="E5657" s="154">
        <v>1.3014999999999999</v>
      </c>
      <c r="F5657" s="154" t="s">
        <v>472</v>
      </c>
      <c r="G5657" s="154">
        <v>1.0993999999999999</v>
      </c>
      <c r="H5657" s="154" t="s">
        <v>472</v>
      </c>
      <c r="I5657" s="154">
        <v>2.0147300000000001</v>
      </c>
      <c r="J5657" s="154"/>
    </row>
    <row r="5658" spans="1:10">
      <c r="A5658" s="164">
        <v>33459</v>
      </c>
      <c r="B5658" s="154">
        <v>1.79512</v>
      </c>
      <c r="C5658" s="154">
        <v>2.5629999999999997</v>
      </c>
      <c r="D5658" s="154">
        <v>1.504</v>
      </c>
      <c r="E5658" s="154">
        <v>1.3115000000000001</v>
      </c>
      <c r="F5658" s="154" t="s">
        <v>472</v>
      </c>
      <c r="G5658" s="154">
        <v>1.1042000000000001</v>
      </c>
      <c r="H5658" s="154" t="s">
        <v>472</v>
      </c>
      <c r="I5658" s="154">
        <v>2.0242900000000001</v>
      </c>
      <c r="J5658" s="154"/>
    </row>
    <row r="5659" spans="1:10">
      <c r="A5659" s="164">
        <v>33462</v>
      </c>
      <c r="B5659" s="154">
        <v>1.7947</v>
      </c>
      <c r="C5659" s="154">
        <v>2.5629999999999997</v>
      </c>
      <c r="D5659" s="154">
        <v>1.512</v>
      </c>
      <c r="E5659" s="154">
        <v>1.3174999999999999</v>
      </c>
      <c r="F5659" s="154" t="s">
        <v>472</v>
      </c>
      <c r="G5659" s="154">
        <v>1.1081000000000001</v>
      </c>
      <c r="H5659" s="154" t="s">
        <v>472</v>
      </c>
      <c r="I5659" s="154">
        <v>2.0272199999999998</v>
      </c>
      <c r="J5659" s="154"/>
    </row>
    <row r="5660" spans="1:10">
      <c r="A5660" s="164">
        <v>33463</v>
      </c>
      <c r="B5660" s="154">
        <v>1.7897099999999999</v>
      </c>
      <c r="C5660" s="154">
        <v>2.5579999999999998</v>
      </c>
      <c r="D5660" s="154">
        <v>1.5074999999999998</v>
      </c>
      <c r="E5660" s="154">
        <v>1.3155000000000001</v>
      </c>
      <c r="F5660" s="154" t="s">
        <v>472</v>
      </c>
      <c r="G5660" s="154">
        <v>1.1047</v>
      </c>
      <c r="H5660" s="154" t="s">
        <v>472</v>
      </c>
      <c r="I5660" s="154">
        <v>2.0232899999999998</v>
      </c>
      <c r="J5660" s="154"/>
    </row>
    <row r="5661" spans="1:10">
      <c r="A5661" s="164">
        <v>33464</v>
      </c>
      <c r="B5661" s="154">
        <v>1.7930600000000001</v>
      </c>
      <c r="C5661" s="154">
        <v>2.5620000000000003</v>
      </c>
      <c r="D5661" s="154">
        <v>1.5173999999999999</v>
      </c>
      <c r="E5661" s="154">
        <v>1.3240000000000001</v>
      </c>
      <c r="F5661" s="154" t="s">
        <v>472</v>
      </c>
      <c r="G5661" s="154">
        <v>1.1104000000000001</v>
      </c>
      <c r="H5661" s="154" t="s">
        <v>472</v>
      </c>
      <c r="I5661" s="154">
        <v>2.03505</v>
      </c>
      <c r="J5661" s="154"/>
    </row>
    <row r="5662" spans="1:10">
      <c r="A5662" s="164">
        <v>33465</v>
      </c>
      <c r="B5662" s="154">
        <v>1.79836</v>
      </c>
      <c r="C5662" s="154">
        <v>2.5680000000000001</v>
      </c>
      <c r="D5662" s="154">
        <v>1.5247000000000002</v>
      </c>
      <c r="E5662" s="154">
        <v>1.333</v>
      </c>
      <c r="F5662" s="154" t="s">
        <v>472</v>
      </c>
      <c r="G5662" s="154">
        <v>1.1158999999999999</v>
      </c>
      <c r="H5662" s="154" t="s">
        <v>472</v>
      </c>
      <c r="I5662" s="154">
        <v>2.0415040000000002</v>
      </c>
      <c r="J5662" s="154"/>
    </row>
    <row r="5663" spans="1:10">
      <c r="A5663" s="164">
        <v>33466</v>
      </c>
      <c r="B5663" s="154">
        <v>1.7930000000000001</v>
      </c>
      <c r="C5663" s="154">
        <v>2.5634999999999999</v>
      </c>
      <c r="D5663" s="154">
        <v>1.5323</v>
      </c>
      <c r="E5663" s="154">
        <v>1.3385</v>
      </c>
      <c r="F5663" s="154" t="s">
        <v>472</v>
      </c>
      <c r="G5663" s="154">
        <v>1.1194999999999999</v>
      </c>
      <c r="H5663" s="154" t="s">
        <v>472</v>
      </c>
      <c r="I5663" s="154">
        <v>2.0418400000000001</v>
      </c>
      <c r="J5663" s="154"/>
    </row>
    <row r="5664" spans="1:10">
      <c r="A5664" s="164">
        <v>33469</v>
      </c>
      <c r="B5664" s="154">
        <v>1.75674</v>
      </c>
      <c r="C5664" s="154">
        <v>2.5365000000000002</v>
      </c>
      <c r="D5664" s="154">
        <v>1.5594999999999999</v>
      </c>
      <c r="E5664" s="154">
        <v>1.361</v>
      </c>
      <c r="F5664" s="154" t="s">
        <v>472</v>
      </c>
      <c r="G5664" s="154">
        <v>1.1286</v>
      </c>
      <c r="H5664" s="154" t="s">
        <v>472</v>
      </c>
      <c r="I5664" s="154">
        <v>2.0377900000000002</v>
      </c>
      <c r="J5664" s="154"/>
    </row>
    <row r="5665" spans="1:10">
      <c r="A5665" s="164">
        <v>33470</v>
      </c>
      <c r="B5665" s="154">
        <v>1.7661199999999999</v>
      </c>
      <c r="C5665" s="154">
        <v>2.5274999999999999</v>
      </c>
      <c r="D5665" s="154">
        <v>1.5489999999999999</v>
      </c>
      <c r="E5665" s="154">
        <v>1.355</v>
      </c>
      <c r="F5665" s="154" t="s">
        <v>472</v>
      </c>
      <c r="G5665" s="154">
        <v>1.1251</v>
      </c>
      <c r="H5665" s="154" t="s">
        <v>472</v>
      </c>
      <c r="I5665" s="154">
        <v>2.0383</v>
      </c>
      <c r="J5665" s="154"/>
    </row>
    <row r="5666" spans="1:10">
      <c r="A5666" s="164">
        <v>33471</v>
      </c>
      <c r="B5666" s="154">
        <v>1.78359</v>
      </c>
      <c r="C5666" s="154">
        <v>2.544</v>
      </c>
      <c r="D5666" s="154">
        <v>1.5443</v>
      </c>
      <c r="E5666" s="154">
        <v>1.3523000000000001</v>
      </c>
      <c r="F5666" s="154" t="s">
        <v>472</v>
      </c>
      <c r="G5666" s="154">
        <v>1.1277999999999999</v>
      </c>
      <c r="H5666" s="154" t="s">
        <v>472</v>
      </c>
      <c r="I5666" s="154">
        <v>2.0411299999999999</v>
      </c>
      <c r="J5666" s="154"/>
    </row>
    <row r="5667" spans="1:10">
      <c r="A5667" s="164">
        <v>33472</v>
      </c>
      <c r="B5667" s="154">
        <v>1.7885900000000001</v>
      </c>
      <c r="C5667" s="154">
        <v>2.5535000000000001</v>
      </c>
      <c r="D5667" s="154">
        <v>1.5211999999999999</v>
      </c>
      <c r="E5667" s="154">
        <v>1.3294999999999999</v>
      </c>
      <c r="F5667" s="154" t="s">
        <v>472</v>
      </c>
      <c r="G5667" s="154">
        <v>1.1126</v>
      </c>
      <c r="H5667" s="154" t="s">
        <v>472</v>
      </c>
      <c r="I5667" s="154">
        <v>2.0276800000000001</v>
      </c>
      <c r="J5667" s="154"/>
    </row>
    <row r="5668" spans="1:10">
      <c r="A5668" s="164">
        <v>33473</v>
      </c>
      <c r="B5668" s="154">
        <v>1.7945</v>
      </c>
      <c r="C5668" s="154">
        <v>2.5569999999999999</v>
      </c>
      <c r="D5668" s="154">
        <v>1.5177</v>
      </c>
      <c r="E5668" s="154">
        <v>1.3280000000000001</v>
      </c>
      <c r="F5668" s="154" t="s">
        <v>472</v>
      </c>
      <c r="G5668" s="154">
        <v>1.1100000000000001</v>
      </c>
      <c r="H5668" s="154" t="s">
        <v>472</v>
      </c>
      <c r="I5668" s="154">
        <v>2.0284200000000001</v>
      </c>
      <c r="J5668" s="154"/>
    </row>
    <row r="5669" spans="1:10">
      <c r="A5669" s="164">
        <v>33476</v>
      </c>
      <c r="B5669" s="154">
        <v>1.7899099999999999</v>
      </c>
      <c r="C5669" s="154">
        <v>2.5564999999999998</v>
      </c>
      <c r="D5669" s="154">
        <v>1.5270000000000001</v>
      </c>
      <c r="E5669" s="154">
        <v>1.3340000000000001</v>
      </c>
      <c r="F5669" s="154" t="s">
        <v>472</v>
      </c>
      <c r="G5669" s="154">
        <v>1.1136999999999999</v>
      </c>
      <c r="H5669" s="154" t="s">
        <v>472</v>
      </c>
      <c r="I5669" s="154">
        <v>2.0378699999999998</v>
      </c>
      <c r="J5669" s="154"/>
    </row>
    <row r="5670" spans="1:10">
      <c r="A5670" s="164">
        <v>33477</v>
      </c>
      <c r="B5670" s="154">
        <v>1.7896000000000001</v>
      </c>
      <c r="C5670" s="154">
        <v>2.5594999999999999</v>
      </c>
      <c r="D5670" s="154">
        <v>1.5257000000000001</v>
      </c>
      <c r="E5670" s="154">
        <v>1.3340000000000001</v>
      </c>
      <c r="F5670" s="154" t="s">
        <v>472</v>
      </c>
      <c r="G5670" s="154">
        <v>1.1112</v>
      </c>
      <c r="H5670" s="154" t="s">
        <v>472</v>
      </c>
      <c r="I5670" s="154">
        <v>2.0344199999999999</v>
      </c>
      <c r="J5670" s="154"/>
    </row>
    <row r="5671" spans="1:10">
      <c r="A5671" s="164">
        <v>33478</v>
      </c>
      <c r="B5671" s="154">
        <v>1.7878099999999999</v>
      </c>
      <c r="C5671" s="154">
        <v>2.5579999999999998</v>
      </c>
      <c r="D5671" s="154">
        <v>1.5268000000000002</v>
      </c>
      <c r="E5671" s="154">
        <v>1.337</v>
      </c>
      <c r="F5671" s="154" t="s">
        <v>472</v>
      </c>
      <c r="G5671" s="154">
        <v>1.1134999999999999</v>
      </c>
      <c r="H5671" s="154" t="s">
        <v>472</v>
      </c>
      <c r="I5671" s="154">
        <v>2.03484</v>
      </c>
      <c r="J5671" s="154"/>
    </row>
    <row r="5672" spans="1:10">
      <c r="A5672" s="164">
        <v>33479</v>
      </c>
      <c r="B5672" s="154">
        <v>1.7945899999999999</v>
      </c>
      <c r="C5672" s="154">
        <v>2.5634999999999999</v>
      </c>
      <c r="D5672" s="154">
        <v>1.5135000000000001</v>
      </c>
      <c r="E5672" s="154">
        <v>1.3275000000000001</v>
      </c>
      <c r="F5672" s="154" t="s">
        <v>472</v>
      </c>
      <c r="G5672" s="154">
        <v>1.1082000000000001</v>
      </c>
      <c r="H5672" s="154" t="s">
        <v>472</v>
      </c>
      <c r="I5672" s="154">
        <v>2.0289999999999999</v>
      </c>
      <c r="J5672" s="154"/>
    </row>
    <row r="5673" spans="1:10">
      <c r="A5673" s="164">
        <v>33480</v>
      </c>
      <c r="B5673" s="154">
        <v>1.7941</v>
      </c>
      <c r="C5673" s="154">
        <v>2.5680000000000001</v>
      </c>
      <c r="D5673" s="154">
        <v>1.5221</v>
      </c>
      <c r="E5673" s="154">
        <v>1.3334999999999999</v>
      </c>
      <c r="F5673" s="154" t="s">
        <v>472</v>
      </c>
      <c r="G5673" s="154">
        <v>1.1124000000000001</v>
      </c>
      <c r="H5673" s="154" t="s">
        <v>472</v>
      </c>
      <c r="I5673" s="154">
        <v>2.0355500000000002</v>
      </c>
      <c r="J5673" s="154"/>
    </row>
    <row r="5674" spans="1:10">
      <c r="A5674" s="164">
        <v>33483</v>
      </c>
      <c r="B5674" s="154">
        <v>1.79982</v>
      </c>
      <c r="C5674" s="154">
        <v>2.5720000000000001</v>
      </c>
      <c r="D5674" s="154">
        <v>1.5286</v>
      </c>
      <c r="E5674" s="154">
        <v>1.3385</v>
      </c>
      <c r="F5674" s="154" t="s">
        <v>472</v>
      </c>
      <c r="G5674" s="154">
        <v>1.1169</v>
      </c>
      <c r="H5674" s="154" t="s">
        <v>472</v>
      </c>
      <c r="I5674" s="154" t="s">
        <v>472</v>
      </c>
      <c r="J5674" s="154"/>
    </row>
    <row r="5675" spans="1:10">
      <c r="A5675" s="164">
        <v>33484</v>
      </c>
      <c r="B5675" s="154">
        <v>1.80419</v>
      </c>
      <c r="C5675" s="154">
        <v>2.581</v>
      </c>
      <c r="D5675" s="154">
        <v>1.526</v>
      </c>
      <c r="E5675" s="154">
        <v>1.337</v>
      </c>
      <c r="F5675" s="154" t="s">
        <v>472</v>
      </c>
      <c r="G5675" s="154">
        <v>1.1182000000000001</v>
      </c>
      <c r="H5675" s="154" t="s">
        <v>472</v>
      </c>
      <c r="I5675" s="154">
        <v>2.0450599999999999</v>
      </c>
      <c r="J5675" s="154"/>
    </row>
    <row r="5676" spans="1:10">
      <c r="A5676" s="164">
        <v>33485</v>
      </c>
      <c r="B5676" s="154">
        <v>1.79939</v>
      </c>
      <c r="C5676" s="154">
        <v>2.5789999999999997</v>
      </c>
      <c r="D5676" s="154">
        <v>1.52</v>
      </c>
      <c r="E5676" s="154">
        <v>1.331</v>
      </c>
      <c r="F5676" s="154" t="s">
        <v>472</v>
      </c>
      <c r="G5676" s="154">
        <v>1.1191</v>
      </c>
      <c r="H5676" s="154" t="s">
        <v>472</v>
      </c>
      <c r="I5676" s="154">
        <v>2.0393599999999998</v>
      </c>
      <c r="J5676" s="154"/>
    </row>
    <row r="5677" spans="1:10">
      <c r="A5677" s="164">
        <v>33486</v>
      </c>
      <c r="B5677" s="154">
        <v>1.80267</v>
      </c>
      <c r="C5677" s="154">
        <v>2.5865</v>
      </c>
      <c r="D5677" s="154">
        <v>1.5253000000000001</v>
      </c>
      <c r="E5677" s="154">
        <v>1.3365</v>
      </c>
      <c r="F5677" s="154" t="s">
        <v>472</v>
      </c>
      <c r="G5677" s="154">
        <v>1.1266</v>
      </c>
      <c r="H5677" s="154" t="s">
        <v>472</v>
      </c>
      <c r="I5677" s="154">
        <v>2.0437699999999999</v>
      </c>
      <c r="J5677" s="154"/>
    </row>
    <row r="5678" spans="1:10">
      <c r="A5678" s="164">
        <v>33487</v>
      </c>
      <c r="B5678" s="154">
        <v>1.8043499999999999</v>
      </c>
      <c r="C5678" s="154">
        <v>2.5859999999999999</v>
      </c>
      <c r="D5678" s="154">
        <v>1.5258</v>
      </c>
      <c r="E5678" s="154">
        <v>1.3380000000000001</v>
      </c>
      <c r="F5678" s="154" t="s">
        <v>472</v>
      </c>
      <c r="G5678" s="154">
        <v>1.1214999999999999</v>
      </c>
      <c r="H5678" s="154" t="s">
        <v>472</v>
      </c>
      <c r="I5678" s="154">
        <v>2.0444</v>
      </c>
      <c r="J5678" s="154"/>
    </row>
    <row r="5679" spans="1:10">
      <c r="A5679" s="164">
        <v>33490</v>
      </c>
      <c r="B5679" s="154">
        <v>1.80324</v>
      </c>
      <c r="C5679" s="154">
        <v>2.5830000000000002</v>
      </c>
      <c r="D5679" s="154">
        <v>1.4963</v>
      </c>
      <c r="E5679" s="154">
        <v>1.3140000000000001</v>
      </c>
      <c r="F5679" s="154" t="s">
        <v>472</v>
      </c>
      <c r="G5679" s="154">
        <v>1.1075999999999999</v>
      </c>
      <c r="H5679" s="154" t="s">
        <v>472</v>
      </c>
      <c r="I5679" s="154">
        <v>2.0234200000000002</v>
      </c>
      <c r="J5679" s="154"/>
    </row>
    <row r="5680" spans="1:10">
      <c r="A5680" s="164">
        <v>33491</v>
      </c>
      <c r="B5680" s="154">
        <v>1.79714</v>
      </c>
      <c r="C5680" s="154">
        <v>2.5724999999999998</v>
      </c>
      <c r="D5680" s="154">
        <v>1.4845999999999999</v>
      </c>
      <c r="E5680" s="154">
        <v>1.3025</v>
      </c>
      <c r="F5680" s="154" t="s">
        <v>472</v>
      </c>
      <c r="G5680" s="154">
        <v>1.1009</v>
      </c>
      <c r="H5680" s="154" t="s">
        <v>472</v>
      </c>
      <c r="I5680" s="154">
        <v>2.0105400000000002</v>
      </c>
      <c r="J5680" s="154"/>
    </row>
    <row r="5681" spans="1:10">
      <c r="A5681" s="164">
        <v>33492</v>
      </c>
      <c r="B5681" s="154">
        <v>1.7931900000000001</v>
      </c>
      <c r="C5681" s="154">
        <v>2.5585</v>
      </c>
      <c r="D5681" s="154">
        <v>1.4812000000000001</v>
      </c>
      <c r="E5681" s="154">
        <v>1.3</v>
      </c>
      <c r="F5681" s="154" t="s">
        <v>472</v>
      </c>
      <c r="G5681" s="154">
        <v>1.0984</v>
      </c>
      <c r="H5681" s="154" t="s">
        <v>472</v>
      </c>
      <c r="I5681" s="154">
        <v>2.00874</v>
      </c>
      <c r="J5681" s="154"/>
    </row>
    <row r="5682" spans="1:10">
      <c r="A5682" s="164">
        <v>33493</v>
      </c>
      <c r="B5682" s="154">
        <v>1.79599</v>
      </c>
      <c r="C5682" s="154">
        <v>2.5634999999999999</v>
      </c>
      <c r="D5682" s="154">
        <v>1.4802</v>
      </c>
      <c r="E5682" s="154">
        <v>1.3021</v>
      </c>
      <c r="F5682" s="154" t="s">
        <v>472</v>
      </c>
      <c r="G5682" s="154">
        <v>1.1001000000000001</v>
      </c>
      <c r="H5682" s="154" t="s">
        <v>472</v>
      </c>
      <c r="I5682" s="154">
        <v>2.00888</v>
      </c>
      <c r="J5682" s="154"/>
    </row>
    <row r="5683" spans="1:10">
      <c r="A5683" s="164">
        <v>33494</v>
      </c>
      <c r="B5683" s="154">
        <v>1.7958699999999999</v>
      </c>
      <c r="C5683" s="154">
        <v>2.5620000000000003</v>
      </c>
      <c r="D5683" s="154">
        <v>1.4830999999999999</v>
      </c>
      <c r="E5683" s="154">
        <v>1.3045</v>
      </c>
      <c r="F5683" s="154" t="s">
        <v>472</v>
      </c>
      <c r="G5683" s="154">
        <v>1.1047</v>
      </c>
      <c r="H5683" s="154" t="s">
        <v>472</v>
      </c>
      <c r="I5683" s="154">
        <v>2.0092300000000001</v>
      </c>
      <c r="J5683" s="154"/>
    </row>
    <row r="5684" spans="1:10">
      <c r="A5684" s="164">
        <v>33497</v>
      </c>
      <c r="B5684" s="154">
        <v>1.79125</v>
      </c>
      <c r="C5684" s="154">
        <v>2.5525000000000002</v>
      </c>
      <c r="D5684" s="154">
        <v>1.4758</v>
      </c>
      <c r="E5684" s="154">
        <v>1.3</v>
      </c>
      <c r="F5684" s="154" t="s">
        <v>472</v>
      </c>
      <c r="G5684" s="154">
        <v>1.0996999999999999</v>
      </c>
      <c r="H5684" s="154" t="s">
        <v>472</v>
      </c>
      <c r="I5684" s="154">
        <v>2.00156</v>
      </c>
      <c r="J5684" s="154"/>
    </row>
    <row r="5685" spans="1:10">
      <c r="A5685" s="164">
        <v>33498</v>
      </c>
      <c r="B5685" s="154">
        <v>1.7874300000000001</v>
      </c>
      <c r="C5685" s="154">
        <v>2.54</v>
      </c>
      <c r="D5685" s="154">
        <v>1.4581</v>
      </c>
      <c r="E5685" s="154">
        <v>1.2829999999999999</v>
      </c>
      <c r="F5685" s="154" t="s">
        <v>472</v>
      </c>
      <c r="G5685" s="154">
        <v>1.0902000000000001</v>
      </c>
      <c r="H5685" s="154" t="s">
        <v>472</v>
      </c>
      <c r="I5685" s="154">
        <v>1.98671</v>
      </c>
      <c r="J5685" s="154"/>
    </row>
    <row r="5686" spans="1:10">
      <c r="A5686" s="164">
        <v>33499</v>
      </c>
      <c r="B5686" s="154">
        <v>1.7904800000000001</v>
      </c>
      <c r="C5686" s="154">
        <v>2.5460000000000003</v>
      </c>
      <c r="D5686" s="154">
        <v>1.4659</v>
      </c>
      <c r="E5686" s="154">
        <v>1.29</v>
      </c>
      <c r="F5686" s="154" t="s">
        <v>472</v>
      </c>
      <c r="G5686" s="154">
        <v>1.0918000000000001</v>
      </c>
      <c r="H5686" s="154" t="s">
        <v>472</v>
      </c>
      <c r="I5686" s="154">
        <v>1.99763</v>
      </c>
      <c r="J5686" s="154"/>
    </row>
    <row r="5687" spans="1:10">
      <c r="A5687" s="164">
        <v>33500</v>
      </c>
      <c r="B5687" s="154">
        <v>1.7913299999999999</v>
      </c>
      <c r="C5687" s="154">
        <v>2.5495000000000001</v>
      </c>
      <c r="D5687" s="154">
        <v>1.4755</v>
      </c>
      <c r="E5687" s="154">
        <v>1.298</v>
      </c>
      <c r="F5687" s="154" t="s">
        <v>472</v>
      </c>
      <c r="G5687" s="154">
        <v>1.0974999999999999</v>
      </c>
      <c r="H5687" s="154" t="s">
        <v>472</v>
      </c>
      <c r="I5687" s="154">
        <v>2.00129</v>
      </c>
      <c r="J5687" s="154"/>
    </row>
    <row r="5688" spans="1:10">
      <c r="A5688" s="164">
        <v>33501</v>
      </c>
      <c r="B5688" s="154">
        <v>1.7888899999999999</v>
      </c>
      <c r="C5688" s="154">
        <v>2.5525000000000002</v>
      </c>
      <c r="D5688" s="154">
        <v>1.4786000000000001</v>
      </c>
      <c r="E5688" s="154">
        <v>1.302</v>
      </c>
      <c r="F5688" s="154" t="s">
        <v>472</v>
      </c>
      <c r="G5688" s="154">
        <v>1.0980000000000001</v>
      </c>
      <c r="H5688" s="154" t="s">
        <v>472</v>
      </c>
      <c r="I5688" s="154">
        <v>2.0055700000000001</v>
      </c>
      <c r="J5688" s="154"/>
    </row>
    <row r="5689" spans="1:10">
      <c r="A5689" s="164">
        <v>33504</v>
      </c>
      <c r="B5689" s="154">
        <v>1.7844</v>
      </c>
      <c r="C5689" s="154">
        <v>2.54</v>
      </c>
      <c r="D5689" s="154">
        <v>1.4616</v>
      </c>
      <c r="E5689" s="154">
        <v>1.2882</v>
      </c>
      <c r="F5689" s="154" t="s">
        <v>472</v>
      </c>
      <c r="G5689" s="154">
        <v>1.0912999999999999</v>
      </c>
      <c r="H5689" s="154" t="s">
        <v>472</v>
      </c>
      <c r="I5689" s="154">
        <v>1.9864999999999999</v>
      </c>
      <c r="J5689" s="154"/>
    </row>
    <row r="5690" spans="1:10">
      <c r="A5690" s="164">
        <v>33505</v>
      </c>
      <c r="B5690" s="154">
        <v>1.7837399999999999</v>
      </c>
      <c r="C5690" s="154">
        <v>2.5365000000000002</v>
      </c>
      <c r="D5690" s="154">
        <v>1.4602999999999999</v>
      </c>
      <c r="E5690" s="154">
        <v>1.2869999999999999</v>
      </c>
      <c r="F5690" s="154" t="s">
        <v>472</v>
      </c>
      <c r="G5690" s="154">
        <v>1.099</v>
      </c>
      <c r="H5690" s="154" t="s">
        <v>472</v>
      </c>
      <c r="I5690" s="154">
        <v>1.9921799999999998</v>
      </c>
      <c r="J5690" s="154"/>
    </row>
    <row r="5691" spans="1:10">
      <c r="A5691" s="164">
        <v>33506</v>
      </c>
      <c r="B5691" s="154">
        <v>1.78433</v>
      </c>
      <c r="C5691" s="154">
        <v>2.54</v>
      </c>
      <c r="D5691" s="154">
        <v>1.4616</v>
      </c>
      <c r="E5691" s="154">
        <v>1.2889999999999999</v>
      </c>
      <c r="F5691" s="154" t="s">
        <v>472</v>
      </c>
      <c r="G5691" s="154">
        <v>1.0985</v>
      </c>
      <c r="H5691" s="154" t="s">
        <v>472</v>
      </c>
      <c r="I5691" s="154">
        <v>1.9914100000000001</v>
      </c>
      <c r="J5691" s="154"/>
    </row>
    <row r="5692" spans="1:10">
      <c r="A5692" s="164">
        <v>33507</v>
      </c>
      <c r="B5692" s="154">
        <v>1.7821099999999999</v>
      </c>
      <c r="C5692" s="154">
        <v>2.5419999999999998</v>
      </c>
      <c r="D5692" s="154">
        <v>1.4673</v>
      </c>
      <c r="E5692" s="154">
        <v>1.2925</v>
      </c>
      <c r="F5692" s="154" t="s">
        <v>472</v>
      </c>
      <c r="G5692" s="154">
        <v>1.0983000000000001</v>
      </c>
      <c r="H5692" s="154" t="s">
        <v>472</v>
      </c>
      <c r="I5692" s="154">
        <v>1.9908299999999999</v>
      </c>
      <c r="J5692" s="154"/>
    </row>
    <row r="5693" spans="1:10">
      <c r="A5693" s="164">
        <v>33508</v>
      </c>
      <c r="B5693" s="154">
        <v>1.78305</v>
      </c>
      <c r="C5693" s="154">
        <v>2.5394999999999999</v>
      </c>
      <c r="D5693" s="154">
        <v>1.4668000000000001</v>
      </c>
      <c r="E5693" s="154">
        <v>1.2909999999999999</v>
      </c>
      <c r="F5693" s="154" t="s">
        <v>472</v>
      </c>
      <c r="G5693" s="154">
        <v>1.0968</v>
      </c>
      <c r="H5693" s="154" t="s">
        <v>472</v>
      </c>
      <c r="I5693" s="154">
        <v>1.9927700000000002</v>
      </c>
      <c r="J5693" s="154"/>
    </row>
    <row r="5694" spans="1:10">
      <c r="A5694" s="164">
        <v>33511</v>
      </c>
      <c r="B5694" s="154">
        <v>1.78538</v>
      </c>
      <c r="C5694" s="154">
        <v>2.5365000000000002</v>
      </c>
      <c r="D5694" s="154">
        <v>1.448</v>
      </c>
      <c r="E5694" s="154">
        <v>1.2789999999999999</v>
      </c>
      <c r="F5694" s="154" t="s">
        <v>472</v>
      </c>
      <c r="G5694" s="154">
        <v>1.0907</v>
      </c>
      <c r="H5694" s="154" t="s">
        <v>472</v>
      </c>
      <c r="I5694" s="154">
        <v>1.98292</v>
      </c>
      <c r="J5694" s="154"/>
    </row>
    <row r="5695" spans="1:10">
      <c r="A5695" s="164">
        <v>33512</v>
      </c>
      <c r="B5695" s="154">
        <v>1.7843900000000001</v>
      </c>
      <c r="C5695" s="154">
        <v>2.5390000000000001</v>
      </c>
      <c r="D5695" s="154">
        <v>1.4532</v>
      </c>
      <c r="E5695" s="154">
        <v>1.2829999999999999</v>
      </c>
      <c r="F5695" s="154" t="s">
        <v>472</v>
      </c>
      <c r="G5695" s="154">
        <v>1.091</v>
      </c>
      <c r="H5695" s="154" t="s">
        <v>472</v>
      </c>
      <c r="I5695" s="154">
        <v>1.9842900000000001</v>
      </c>
      <c r="J5695" s="154"/>
    </row>
    <row r="5696" spans="1:10">
      <c r="A5696" s="164">
        <v>33513</v>
      </c>
      <c r="B5696" s="154">
        <v>1.78728</v>
      </c>
      <c r="C5696" s="154">
        <v>2.5460000000000003</v>
      </c>
      <c r="D5696" s="154">
        <v>1.4549000000000001</v>
      </c>
      <c r="E5696" s="154">
        <v>1.286</v>
      </c>
      <c r="F5696" s="154" t="s">
        <v>472</v>
      </c>
      <c r="G5696" s="154">
        <v>1.0947</v>
      </c>
      <c r="H5696" s="154" t="s">
        <v>472</v>
      </c>
      <c r="I5696" s="154">
        <v>1.98651</v>
      </c>
      <c r="J5696" s="154"/>
    </row>
    <row r="5697" spans="1:10">
      <c r="A5697" s="164">
        <v>33514</v>
      </c>
      <c r="B5697" s="154">
        <v>1.79023</v>
      </c>
      <c r="C5697" s="154">
        <v>2.5460000000000003</v>
      </c>
      <c r="D5697" s="154">
        <v>1.4525000000000001</v>
      </c>
      <c r="E5697" s="154">
        <v>1.284</v>
      </c>
      <c r="F5697" s="154" t="s">
        <v>472</v>
      </c>
      <c r="G5697" s="154">
        <v>1.1092</v>
      </c>
      <c r="H5697" s="154" t="s">
        <v>472</v>
      </c>
      <c r="I5697" s="154">
        <v>1.9899900000000001</v>
      </c>
      <c r="J5697" s="154"/>
    </row>
    <row r="5698" spans="1:10">
      <c r="A5698" s="164">
        <v>33515</v>
      </c>
      <c r="B5698" s="154">
        <v>1.78929</v>
      </c>
      <c r="C5698" s="154">
        <v>2.5445000000000002</v>
      </c>
      <c r="D5698" s="154">
        <v>1.4520999999999999</v>
      </c>
      <c r="E5698" s="154">
        <v>1.2825</v>
      </c>
      <c r="F5698" s="154" t="s">
        <v>472</v>
      </c>
      <c r="G5698" s="154">
        <v>1.1182000000000001</v>
      </c>
      <c r="H5698" s="154" t="s">
        <v>472</v>
      </c>
      <c r="I5698" s="154">
        <v>1.9980500000000001</v>
      </c>
      <c r="J5698" s="154"/>
    </row>
    <row r="5699" spans="1:10">
      <c r="A5699" s="164">
        <v>33518</v>
      </c>
      <c r="B5699" s="154">
        <v>1.7956400000000001</v>
      </c>
      <c r="C5699" s="154">
        <v>2.5550000000000002</v>
      </c>
      <c r="D5699" s="154">
        <v>1.4715</v>
      </c>
      <c r="E5699" s="154">
        <v>1.3009999999999999</v>
      </c>
      <c r="F5699" s="154" t="s">
        <v>472</v>
      </c>
      <c r="G5699" s="154">
        <v>1.1365000000000001</v>
      </c>
      <c r="H5699" s="154" t="s">
        <v>472</v>
      </c>
      <c r="I5699" s="154">
        <v>2.0142600000000002</v>
      </c>
      <c r="J5699" s="154"/>
    </row>
    <row r="5700" spans="1:10">
      <c r="A5700" s="164">
        <v>33519</v>
      </c>
      <c r="B5700" s="154">
        <v>1.7966299999999999</v>
      </c>
      <c r="C5700" s="154">
        <v>2.5510000000000002</v>
      </c>
      <c r="D5700" s="154">
        <v>1.4750000000000001</v>
      </c>
      <c r="E5700" s="154">
        <v>1.306</v>
      </c>
      <c r="F5700" s="154" t="s">
        <v>472</v>
      </c>
      <c r="G5700" s="154">
        <v>1.1339999999999999</v>
      </c>
      <c r="H5700" s="154" t="s">
        <v>472</v>
      </c>
      <c r="I5700" s="154">
        <v>2.0188100000000002</v>
      </c>
      <c r="J5700" s="154"/>
    </row>
    <row r="5701" spans="1:10">
      <c r="A5701" s="164">
        <v>33520</v>
      </c>
      <c r="B5701" s="154">
        <v>1.7900800000000001</v>
      </c>
      <c r="C5701" s="154">
        <v>2.54</v>
      </c>
      <c r="D5701" s="154">
        <v>1.492</v>
      </c>
      <c r="E5701" s="154">
        <v>1.321</v>
      </c>
      <c r="F5701" s="154" t="s">
        <v>472</v>
      </c>
      <c r="G5701" s="154">
        <v>1.1419999999999999</v>
      </c>
      <c r="H5701" s="154" t="s">
        <v>472</v>
      </c>
      <c r="I5701" s="154">
        <v>2.0216500000000002</v>
      </c>
      <c r="J5701" s="154"/>
    </row>
    <row r="5702" spans="1:10">
      <c r="A5702" s="164">
        <v>33521</v>
      </c>
      <c r="B5702" s="154">
        <v>1.79226</v>
      </c>
      <c r="C5702" s="154">
        <v>2.544</v>
      </c>
      <c r="D5702" s="154">
        <v>1.4811000000000001</v>
      </c>
      <c r="E5702" s="154">
        <v>1.31</v>
      </c>
      <c r="F5702" s="154" t="s">
        <v>472</v>
      </c>
      <c r="G5702" s="154">
        <v>1.1425000000000001</v>
      </c>
      <c r="H5702" s="154" t="s">
        <v>472</v>
      </c>
      <c r="I5702" s="154">
        <v>2.0114000000000001</v>
      </c>
      <c r="J5702" s="154"/>
    </row>
    <row r="5703" spans="1:10">
      <c r="A5703" s="164">
        <v>33522</v>
      </c>
      <c r="B5703" s="154">
        <v>1.7938000000000001</v>
      </c>
      <c r="C5703" s="154">
        <v>2.5434999999999999</v>
      </c>
      <c r="D5703" s="154">
        <v>1.4818</v>
      </c>
      <c r="E5703" s="154">
        <v>1.3120000000000001</v>
      </c>
      <c r="F5703" s="154" t="s">
        <v>472</v>
      </c>
      <c r="G5703" s="154">
        <v>1.1412</v>
      </c>
      <c r="H5703" s="154" t="s">
        <v>472</v>
      </c>
      <c r="I5703" s="154">
        <v>2.0203500000000001</v>
      </c>
      <c r="J5703" s="154"/>
    </row>
    <row r="5704" spans="1:10">
      <c r="A5704" s="164">
        <v>33525</v>
      </c>
      <c r="B5704" s="154">
        <v>1.79037</v>
      </c>
      <c r="C5704" s="154">
        <v>2.5460000000000003</v>
      </c>
      <c r="D5704" s="154">
        <v>1.4790000000000001</v>
      </c>
      <c r="E5704" s="154">
        <v>1.31</v>
      </c>
      <c r="F5704" s="154" t="s">
        <v>472</v>
      </c>
      <c r="G5704" s="154">
        <v>1.1459999999999999</v>
      </c>
      <c r="H5704" s="154" t="s">
        <v>472</v>
      </c>
      <c r="I5704" s="154" t="s">
        <v>472</v>
      </c>
      <c r="J5704" s="154"/>
    </row>
    <row r="5705" spans="1:10">
      <c r="A5705" s="164">
        <v>33526</v>
      </c>
      <c r="B5705" s="154">
        <v>1.78895</v>
      </c>
      <c r="C5705" s="154">
        <v>2.5470000000000002</v>
      </c>
      <c r="D5705" s="154">
        <v>1.4912000000000001</v>
      </c>
      <c r="E5705" s="154">
        <v>1.3195000000000001</v>
      </c>
      <c r="F5705" s="154" t="s">
        <v>472</v>
      </c>
      <c r="G5705" s="154">
        <v>1.1472</v>
      </c>
      <c r="H5705" s="154" t="s">
        <v>472</v>
      </c>
      <c r="I5705" s="154">
        <v>2.0266600000000001</v>
      </c>
      <c r="J5705" s="154"/>
    </row>
    <row r="5706" spans="1:10">
      <c r="A5706" s="164">
        <v>33527</v>
      </c>
      <c r="B5706" s="154">
        <v>1.78962</v>
      </c>
      <c r="C5706" s="154">
        <v>2.5409999999999999</v>
      </c>
      <c r="D5706" s="154">
        <v>1.4889999999999999</v>
      </c>
      <c r="E5706" s="154">
        <v>1.3180000000000001</v>
      </c>
      <c r="F5706" s="154" t="s">
        <v>472</v>
      </c>
      <c r="G5706" s="154">
        <v>1.1418999999999999</v>
      </c>
      <c r="H5706" s="154" t="s">
        <v>472</v>
      </c>
      <c r="I5706" s="154">
        <v>2.0207299999999999</v>
      </c>
      <c r="J5706" s="154"/>
    </row>
    <row r="5707" spans="1:10">
      <c r="A5707" s="164">
        <v>33528</v>
      </c>
      <c r="B5707" s="154">
        <v>1.7904900000000001</v>
      </c>
      <c r="C5707" s="154">
        <v>2.5425</v>
      </c>
      <c r="D5707" s="154">
        <v>1.4870000000000001</v>
      </c>
      <c r="E5707" s="154">
        <v>1.3149999999999999</v>
      </c>
      <c r="F5707" s="154" t="s">
        <v>472</v>
      </c>
      <c r="G5707" s="154">
        <v>1.1465000000000001</v>
      </c>
      <c r="H5707" s="154" t="s">
        <v>472</v>
      </c>
      <c r="I5707" s="154">
        <v>2.0226199999999999</v>
      </c>
      <c r="J5707" s="154"/>
    </row>
    <row r="5708" spans="1:10">
      <c r="A5708" s="164">
        <v>33529</v>
      </c>
      <c r="B5708" s="154">
        <v>1.7899400000000001</v>
      </c>
      <c r="C5708" s="154">
        <v>2.5430000000000001</v>
      </c>
      <c r="D5708" s="154">
        <v>1.4815</v>
      </c>
      <c r="E5708" s="154">
        <v>1.3120000000000001</v>
      </c>
      <c r="F5708" s="154" t="s">
        <v>472</v>
      </c>
      <c r="G5708" s="154">
        <v>1.1395999999999999</v>
      </c>
      <c r="H5708" s="154" t="s">
        <v>472</v>
      </c>
      <c r="I5708" s="154">
        <v>2.01776</v>
      </c>
      <c r="J5708" s="154"/>
    </row>
    <row r="5709" spans="1:10">
      <c r="A5709" s="164">
        <v>33532</v>
      </c>
      <c r="B5709" s="154">
        <v>1.7920400000000001</v>
      </c>
      <c r="C5709" s="154">
        <v>2.5460000000000003</v>
      </c>
      <c r="D5709" s="154">
        <v>1.4788999999999999</v>
      </c>
      <c r="E5709" s="154">
        <v>1.3109999999999999</v>
      </c>
      <c r="F5709" s="154" t="s">
        <v>472</v>
      </c>
      <c r="G5709" s="154">
        <v>1.1327</v>
      </c>
      <c r="H5709" s="154" t="s">
        <v>472</v>
      </c>
      <c r="I5709" s="154">
        <v>2.0113099999999999</v>
      </c>
      <c r="J5709" s="154"/>
    </row>
    <row r="5710" spans="1:10">
      <c r="A5710" s="164">
        <v>33533</v>
      </c>
      <c r="B5710" s="154">
        <v>1.7898800000000001</v>
      </c>
      <c r="C5710" s="154">
        <v>2.544</v>
      </c>
      <c r="D5710" s="154">
        <v>1.4855</v>
      </c>
      <c r="E5710" s="154">
        <v>1.3180000000000001</v>
      </c>
      <c r="F5710" s="154" t="s">
        <v>472</v>
      </c>
      <c r="G5710" s="154">
        <v>1.1311</v>
      </c>
      <c r="H5710" s="154" t="s">
        <v>472</v>
      </c>
      <c r="I5710" s="154">
        <v>2.0177200000000002</v>
      </c>
      <c r="J5710" s="154"/>
    </row>
    <row r="5711" spans="1:10">
      <c r="A5711" s="164">
        <v>33534</v>
      </c>
      <c r="B5711" s="154">
        <v>1.7902400000000001</v>
      </c>
      <c r="C5711" s="154">
        <v>2.5369999999999999</v>
      </c>
      <c r="D5711" s="154">
        <v>1.4870000000000001</v>
      </c>
      <c r="E5711" s="154">
        <v>1.3169999999999999</v>
      </c>
      <c r="F5711" s="154" t="s">
        <v>472</v>
      </c>
      <c r="G5711" s="154">
        <v>1.1320000000000001</v>
      </c>
      <c r="H5711" s="154" t="s">
        <v>472</v>
      </c>
      <c r="I5711" s="154">
        <v>2.0194000000000001</v>
      </c>
      <c r="J5711" s="154"/>
    </row>
    <row r="5712" spans="1:10">
      <c r="A5712" s="164">
        <v>33535</v>
      </c>
      <c r="B5712" s="154">
        <v>1.79253</v>
      </c>
      <c r="C5712" s="154">
        <v>2.5419999999999998</v>
      </c>
      <c r="D5712" s="154">
        <v>1.4884999999999999</v>
      </c>
      <c r="E5712" s="154">
        <v>1.32</v>
      </c>
      <c r="F5712" s="154" t="s">
        <v>472</v>
      </c>
      <c r="G5712" s="154">
        <v>1.133</v>
      </c>
      <c r="H5712" s="154" t="s">
        <v>472</v>
      </c>
      <c r="I5712" s="154">
        <v>2.01966</v>
      </c>
      <c r="J5712" s="154"/>
    </row>
    <row r="5713" spans="1:10">
      <c r="A5713" s="164">
        <v>33536</v>
      </c>
      <c r="B5713" s="154">
        <v>1.7915700000000001</v>
      </c>
      <c r="C5713" s="154">
        <v>2.5460000000000003</v>
      </c>
      <c r="D5713" s="154">
        <v>1.4858</v>
      </c>
      <c r="E5713" s="154">
        <v>1.32</v>
      </c>
      <c r="F5713" s="154" t="s">
        <v>472</v>
      </c>
      <c r="G5713" s="154">
        <v>1.1317999999999999</v>
      </c>
      <c r="H5713" s="154" t="s">
        <v>472</v>
      </c>
      <c r="I5713" s="154">
        <v>2.0229300000000001</v>
      </c>
      <c r="J5713" s="154"/>
    </row>
    <row r="5714" spans="1:10">
      <c r="A5714" s="164">
        <v>33539</v>
      </c>
      <c r="B5714" s="154">
        <v>1.7949199999999998</v>
      </c>
      <c r="C5714" s="154">
        <v>2.5505</v>
      </c>
      <c r="D5714" s="154">
        <v>1.4986999999999999</v>
      </c>
      <c r="E5714" s="154">
        <v>1.331</v>
      </c>
      <c r="F5714" s="154" t="s">
        <v>472</v>
      </c>
      <c r="G5714" s="154">
        <v>1.133</v>
      </c>
      <c r="H5714" s="154" t="s">
        <v>472</v>
      </c>
      <c r="I5714" s="154">
        <v>2.02766</v>
      </c>
      <c r="J5714" s="154"/>
    </row>
    <row r="5715" spans="1:10">
      <c r="A5715" s="164">
        <v>33540</v>
      </c>
      <c r="B5715" s="154">
        <v>1.7953999999999999</v>
      </c>
      <c r="C5715" s="154">
        <v>2.5510000000000002</v>
      </c>
      <c r="D5715" s="154">
        <v>1.5024999999999999</v>
      </c>
      <c r="E5715" s="154">
        <v>1.3365</v>
      </c>
      <c r="F5715" s="154" t="s">
        <v>472</v>
      </c>
      <c r="G5715" s="154">
        <v>1.1379999999999999</v>
      </c>
      <c r="H5715" s="154" t="s">
        <v>472</v>
      </c>
      <c r="I5715" s="154">
        <v>2.03084</v>
      </c>
      <c r="J5715" s="154"/>
    </row>
    <row r="5716" spans="1:10">
      <c r="A5716" s="164">
        <v>33541</v>
      </c>
      <c r="B5716" s="154">
        <v>1.79399</v>
      </c>
      <c r="C5716" s="154">
        <v>2.552</v>
      </c>
      <c r="D5716" s="154">
        <v>1.4772000000000001</v>
      </c>
      <c r="E5716" s="154">
        <v>1.3149999999999999</v>
      </c>
      <c r="F5716" s="154" t="s">
        <v>472</v>
      </c>
      <c r="G5716" s="154">
        <v>1.1274999999999999</v>
      </c>
      <c r="H5716" s="154" t="s">
        <v>472</v>
      </c>
      <c r="I5716" s="154">
        <v>2.0081699999999998</v>
      </c>
      <c r="J5716" s="154"/>
    </row>
    <row r="5717" spans="1:10">
      <c r="A5717" s="164">
        <v>33542</v>
      </c>
      <c r="B5717" s="154">
        <v>1.79695</v>
      </c>
      <c r="C5717" s="154">
        <v>2.5585</v>
      </c>
      <c r="D5717" s="154">
        <v>1.4734</v>
      </c>
      <c r="E5717" s="154">
        <v>1.3120000000000001</v>
      </c>
      <c r="F5717" s="154" t="s">
        <v>472</v>
      </c>
      <c r="G5717" s="154">
        <v>1.1245000000000001</v>
      </c>
      <c r="H5717" s="154" t="s">
        <v>472</v>
      </c>
      <c r="I5717" s="154">
        <v>2.0101499999999999</v>
      </c>
      <c r="J5717" s="154"/>
    </row>
    <row r="5718" spans="1:10">
      <c r="A5718" s="164">
        <v>33543</v>
      </c>
      <c r="B5718" s="154">
        <v>1.79637</v>
      </c>
      <c r="C5718" s="154">
        <v>2.5545</v>
      </c>
      <c r="D5718" s="154">
        <v>1.4685999999999999</v>
      </c>
      <c r="E5718" s="154">
        <v>1.3080000000000001</v>
      </c>
      <c r="F5718" s="154" t="s">
        <v>472</v>
      </c>
      <c r="G5718" s="154">
        <v>1.1240000000000001</v>
      </c>
      <c r="H5718" s="154" t="s">
        <v>472</v>
      </c>
      <c r="I5718" s="154">
        <v>2.0082399999999998</v>
      </c>
      <c r="J5718" s="154"/>
    </row>
    <row r="5719" spans="1:10">
      <c r="A5719" s="164">
        <v>33546</v>
      </c>
      <c r="B5719" s="154">
        <v>1.8020399999999999</v>
      </c>
      <c r="C5719" s="154">
        <v>2.5575000000000001</v>
      </c>
      <c r="D5719" s="154">
        <v>1.4485000000000001</v>
      </c>
      <c r="E5719" s="154">
        <v>1.2934999999999999</v>
      </c>
      <c r="F5719" s="154" t="s">
        <v>472</v>
      </c>
      <c r="G5719" s="154">
        <v>1.117</v>
      </c>
      <c r="H5719" s="154" t="s">
        <v>472</v>
      </c>
      <c r="I5719" s="154">
        <v>1.9939100000000001</v>
      </c>
      <c r="J5719" s="154"/>
    </row>
    <row r="5720" spans="1:10">
      <c r="A5720" s="164">
        <v>33547</v>
      </c>
      <c r="B5720" s="154">
        <v>1.8025199999999999</v>
      </c>
      <c r="C5720" s="154">
        <v>2.5625</v>
      </c>
      <c r="D5720" s="154">
        <v>1.448</v>
      </c>
      <c r="E5720" s="154">
        <v>1.2915000000000001</v>
      </c>
      <c r="F5720" s="154" t="s">
        <v>472</v>
      </c>
      <c r="G5720" s="154">
        <v>1.1165</v>
      </c>
      <c r="H5720" s="154" t="s">
        <v>472</v>
      </c>
      <c r="I5720" s="154">
        <v>1.99577</v>
      </c>
      <c r="J5720" s="154"/>
    </row>
    <row r="5721" spans="1:10">
      <c r="A5721" s="164">
        <v>33548</v>
      </c>
      <c r="B5721" s="154">
        <v>1.8073900000000001</v>
      </c>
      <c r="C5721" s="154">
        <v>2.56</v>
      </c>
      <c r="D5721" s="154">
        <v>1.4470000000000001</v>
      </c>
      <c r="E5721" s="154">
        <v>1.2889999999999999</v>
      </c>
      <c r="F5721" s="154" t="s">
        <v>472</v>
      </c>
      <c r="G5721" s="154">
        <v>1.1140000000000001</v>
      </c>
      <c r="H5721" s="154" t="s">
        <v>472</v>
      </c>
      <c r="I5721" s="154">
        <v>1.9969700000000001</v>
      </c>
      <c r="J5721" s="154"/>
    </row>
    <row r="5722" spans="1:10">
      <c r="A5722" s="164">
        <v>33549</v>
      </c>
      <c r="B5722" s="154">
        <v>1.8067899999999999</v>
      </c>
      <c r="C5722" s="154">
        <v>2.5655000000000001</v>
      </c>
      <c r="D5722" s="154">
        <v>1.4455</v>
      </c>
      <c r="E5722" s="154">
        <v>1.2869999999999999</v>
      </c>
      <c r="F5722" s="154" t="s">
        <v>472</v>
      </c>
      <c r="G5722" s="154">
        <v>1.1120000000000001</v>
      </c>
      <c r="H5722" s="154" t="s">
        <v>472</v>
      </c>
      <c r="I5722" s="154">
        <v>1.9957799999999999</v>
      </c>
      <c r="J5722" s="154"/>
    </row>
    <row r="5723" spans="1:10">
      <c r="A5723" s="164">
        <v>33550</v>
      </c>
      <c r="B5723" s="154">
        <v>1.8042500000000001</v>
      </c>
      <c r="C5723" s="154">
        <v>2.5649999999999999</v>
      </c>
      <c r="D5723" s="154">
        <v>1.4536</v>
      </c>
      <c r="E5723" s="154">
        <v>1.2925</v>
      </c>
      <c r="F5723" s="154" t="s">
        <v>472</v>
      </c>
      <c r="G5723" s="154">
        <v>1.1160000000000001</v>
      </c>
      <c r="H5723" s="154" t="s">
        <v>472</v>
      </c>
      <c r="I5723" s="154">
        <v>2.00196</v>
      </c>
      <c r="J5723" s="154"/>
    </row>
    <row r="5724" spans="1:10">
      <c r="A5724" s="164">
        <v>33553</v>
      </c>
      <c r="B5724" s="154">
        <v>1.80806</v>
      </c>
      <c r="C5724" s="154">
        <v>2.5670000000000002</v>
      </c>
      <c r="D5724" s="154">
        <v>1.4570000000000001</v>
      </c>
      <c r="E5724" s="154">
        <v>1.29</v>
      </c>
      <c r="F5724" s="154" t="s">
        <v>472</v>
      </c>
      <c r="G5724" s="154">
        <v>1.1194999999999999</v>
      </c>
      <c r="H5724" s="154" t="s">
        <v>472</v>
      </c>
      <c r="I5724" s="154">
        <v>2.0051199999999998</v>
      </c>
      <c r="J5724" s="154"/>
    </row>
    <row r="5725" spans="1:10">
      <c r="A5725" s="164">
        <v>33554</v>
      </c>
      <c r="B5725" s="154">
        <v>1.8094000000000001</v>
      </c>
      <c r="C5725" s="154">
        <v>2.5680000000000001</v>
      </c>
      <c r="D5725" s="154">
        <v>1.446</v>
      </c>
      <c r="E5725" s="154">
        <v>1.278</v>
      </c>
      <c r="F5725" s="154" t="s">
        <v>472</v>
      </c>
      <c r="G5725" s="154">
        <v>1.1145</v>
      </c>
      <c r="H5725" s="154" t="s">
        <v>472</v>
      </c>
      <c r="I5725" s="154">
        <v>1.9988999999999999</v>
      </c>
      <c r="J5725" s="154"/>
    </row>
    <row r="5726" spans="1:10">
      <c r="A5726" s="164">
        <v>33555</v>
      </c>
      <c r="B5726" s="154">
        <v>1.81243</v>
      </c>
      <c r="C5726" s="154">
        <v>2.5724999999999998</v>
      </c>
      <c r="D5726" s="154">
        <v>1.454</v>
      </c>
      <c r="E5726" s="154">
        <v>1.2814999999999999</v>
      </c>
      <c r="F5726" s="154" t="s">
        <v>472</v>
      </c>
      <c r="G5726" s="154">
        <v>1.1192</v>
      </c>
      <c r="H5726" s="154" t="s">
        <v>472</v>
      </c>
      <c r="I5726" s="154">
        <v>2.0040900000000001</v>
      </c>
      <c r="J5726" s="154"/>
    </row>
    <row r="5727" spans="1:10">
      <c r="A5727" s="164">
        <v>33556</v>
      </c>
      <c r="B5727" s="154">
        <v>1.8134999999999999</v>
      </c>
      <c r="C5727" s="154">
        <v>2.5720000000000001</v>
      </c>
      <c r="D5727" s="154">
        <v>1.4494</v>
      </c>
      <c r="E5727" s="154">
        <v>1.2814999999999999</v>
      </c>
      <c r="F5727" s="154" t="s">
        <v>472</v>
      </c>
      <c r="G5727" s="154">
        <v>1.1172</v>
      </c>
      <c r="H5727" s="154" t="s">
        <v>472</v>
      </c>
      <c r="I5727" s="154">
        <v>2.0023399999999998</v>
      </c>
      <c r="J5727" s="154"/>
    </row>
    <row r="5728" spans="1:10">
      <c r="A5728" s="164">
        <v>33557</v>
      </c>
      <c r="B5728" s="154">
        <v>1.80986</v>
      </c>
      <c r="C5728" s="154">
        <v>2.5629999999999997</v>
      </c>
      <c r="D5728" s="154">
        <v>1.4460999999999999</v>
      </c>
      <c r="E5728" s="154">
        <v>1.2789999999999999</v>
      </c>
      <c r="F5728" s="154" t="s">
        <v>472</v>
      </c>
      <c r="G5728" s="154">
        <v>1.1135999999999999</v>
      </c>
      <c r="H5728" s="154" t="s">
        <v>472</v>
      </c>
      <c r="I5728" s="154">
        <v>2.0013800000000002</v>
      </c>
      <c r="J5728" s="154"/>
    </row>
    <row r="5729" spans="1:10">
      <c r="A5729" s="164">
        <v>33560</v>
      </c>
      <c r="B5729" s="154">
        <v>1.81027</v>
      </c>
      <c r="C5729" s="154">
        <v>2.5615000000000001</v>
      </c>
      <c r="D5729" s="154">
        <v>1.4268000000000001</v>
      </c>
      <c r="E5729" s="154">
        <v>1.264</v>
      </c>
      <c r="F5729" s="154" t="s">
        <v>472</v>
      </c>
      <c r="G5729" s="154">
        <v>1.0969</v>
      </c>
      <c r="H5729" s="154" t="s">
        <v>472</v>
      </c>
      <c r="I5729" s="154">
        <v>1.9835099999999999</v>
      </c>
      <c r="J5729" s="154"/>
    </row>
    <row r="5730" spans="1:10">
      <c r="A5730" s="164">
        <v>33561</v>
      </c>
      <c r="B5730" s="154">
        <v>1.8086600000000002</v>
      </c>
      <c r="C5730" s="154">
        <v>2.5564999999999998</v>
      </c>
      <c r="D5730" s="154">
        <v>1.4275</v>
      </c>
      <c r="E5730" s="154">
        <v>1.2635000000000001</v>
      </c>
      <c r="F5730" s="154" t="s">
        <v>472</v>
      </c>
      <c r="G5730" s="154">
        <v>1.1015999999999999</v>
      </c>
      <c r="H5730" s="154" t="s">
        <v>472</v>
      </c>
      <c r="I5730" s="154">
        <v>1.9801600000000001</v>
      </c>
      <c r="J5730" s="154"/>
    </row>
    <row r="5731" spans="1:10">
      <c r="A5731" s="164">
        <v>33562</v>
      </c>
      <c r="B5731" s="154">
        <v>1.80809</v>
      </c>
      <c r="C5731" s="154">
        <v>2.5489999999999999</v>
      </c>
      <c r="D5731" s="154">
        <v>1.4212</v>
      </c>
      <c r="E5731" s="154">
        <v>1.2549999999999999</v>
      </c>
      <c r="F5731" s="154" t="s">
        <v>472</v>
      </c>
      <c r="G5731" s="154">
        <v>1.0956999999999999</v>
      </c>
      <c r="H5731" s="154" t="s">
        <v>472</v>
      </c>
      <c r="I5731" s="154">
        <v>1.9767000000000001</v>
      </c>
      <c r="J5731" s="154"/>
    </row>
    <row r="5732" spans="1:10">
      <c r="A5732" s="164">
        <v>33563</v>
      </c>
      <c r="B5732" s="154">
        <v>1.8116400000000001</v>
      </c>
      <c r="C5732" s="154">
        <v>2.5540000000000003</v>
      </c>
      <c r="D5732" s="154">
        <v>1.4239999999999999</v>
      </c>
      <c r="E5732" s="154">
        <v>1.2575000000000001</v>
      </c>
      <c r="F5732" s="154" t="s">
        <v>472</v>
      </c>
      <c r="G5732" s="154">
        <v>1.0988</v>
      </c>
      <c r="H5732" s="154" t="s">
        <v>472</v>
      </c>
      <c r="I5732" s="154">
        <v>1.9819200000000001</v>
      </c>
      <c r="J5732" s="154"/>
    </row>
    <row r="5733" spans="1:10">
      <c r="A5733" s="164">
        <v>33564</v>
      </c>
      <c r="B5733" s="154">
        <v>1.8109</v>
      </c>
      <c r="C5733" s="154">
        <v>2.5470000000000002</v>
      </c>
      <c r="D5733" s="154">
        <v>1.4198</v>
      </c>
      <c r="E5733" s="154">
        <v>1.2484999999999999</v>
      </c>
      <c r="F5733" s="154" t="s">
        <v>472</v>
      </c>
      <c r="G5733" s="154">
        <v>1.0937000000000001</v>
      </c>
      <c r="H5733" s="154" t="s">
        <v>472</v>
      </c>
      <c r="I5733" s="154">
        <v>1.9734</v>
      </c>
      <c r="J5733" s="154"/>
    </row>
    <row r="5734" spans="1:10">
      <c r="A5734" s="164">
        <v>33567</v>
      </c>
      <c r="B5734" s="154">
        <v>1.8102200000000002</v>
      </c>
      <c r="C5734" s="154">
        <v>2.524</v>
      </c>
      <c r="D5734" s="154">
        <v>1.4055</v>
      </c>
      <c r="E5734" s="154">
        <v>1.2349999999999999</v>
      </c>
      <c r="F5734" s="154" t="s">
        <v>472</v>
      </c>
      <c r="G5734" s="154">
        <v>1.0987</v>
      </c>
      <c r="H5734" s="154" t="s">
        <v>472</v>
      </c>
      <c r="I5734" s="154">
        <v>1.9705900000000001</v>
      </c>
      <c r="J5734" s="154"/>
    </row>
    <row r="5735" spans="1:10">
      <c r="A5735" s="164">
        <v>33568</v>
      </c>
      <c r="B5735" s="154">
        <v>1.80905</v>
      </c>
      <c r="C5735" s="154">
        <v>2.536</v>
      </c>
      <c r="D5735" s="154">
        <v>1.413</v>
      </c>
      <c r="E5735" s="154">
        <v>1.2429999999999999</v>
      </c>
      <c r="F5735" s="154" t="s">
        <v>472</v>
      </c>
      <c r="G5735" s="154">
        <v>1.101</v>
      </c>
      <c r="H5735" s="154" t="s">
        <v>472</v>
      </c>
      <c r="I5735" s="154">
        <v>1.97662</v>
      </c>
      <c r="J5735" s="154"/>
    </row>
    <row r="5736" spans="1:10">
      <c r="A5736" s="164">
        <v>33569</v>
      </c>
      <c r="B5736" s="154">
        <v>1.8023799999999999</v>
      </c>
      <c r="C5736" s="154">
        <v>2.5230000000000001</v>
      </c>
      <c r="D5736" s="154">
        <v>1.4195</v>
      </c>
      <c r="E5736" s="154">
        <v>1.2484999999999999</v>
      </c>
      <c r="F5736" s="154" t="s">
        <v>472</v>
      </c>
      <c r="G5736" s="154">
        <v>1.0969</v>
      </c>
      <c r="H5736" s="154" t="s">
        <v>472</v>
      </c>
      <c r="I5736" s="154">
        <v>1.97916</v>
      </c>
      <c r="J5736" s="154"/>
    </row>
    <row r="5737" spans="1:10">
      <c r="A5737" s="164">
        <v>33570</v>
      </c>
      <c r="B5737" s="154">
        <v>1.8005499999999999</v>
      </c>
      <c r="C5737" s="154">
        <v>2.5220000000000002</v>
      </c>
      <c r="D5737" s="154">
        <v>1.4239999999999999</v>
      </c>
      <c r="E5737" s="154">
        <v>1.254</v>
      </c>
      <c r="F5737" s="154" t="s">
        <v>472</v>
      </c>
      <c r="G5737" s="154">
        <v>1.0965</v>
      </c>
      <c r="H5737" s="154" t="s">
        <v>472</v>
      </c>
      <c r="I5737" s="154" t="s">
        <v>472</v>
      </c>
      <c r="J5737" s="154"/>
    </row>
    <row r="5738" spans="1:10">
      <c r="A5738" s="164">
        <v>33571</v>
      </c>
      <c r="B5738" s="154">
        <v>1.79861</v>
      </c>
      <c r="C5738" s="154">
        <v>2.5289999999999999</v>
      </c>
      <c r="D5738" s="154">
        <v>1.44</v>
      </c>
      <c r="E5738" s="154">
        <v>1.268</v>
      </c>
      <c r="F5738" s="154" t="s">
        <v>472</v>
      </c>
      <c r="G5738" s="154">
        <v>1.1060000000000001</v>
      </c>
      <c r="H5738" s="154" t="s">
        <v>472</v>
      </c>
      <c r="I5738" s="154" t="s">
        <v>472</v>
      </c>
      <c r="J5738" s="154"/>
    </row>
    <row r="5739" spans="1:10">
      <c r="A5739" s="164">
        <v>33574</v>
      </c>
      <c r="B5739" s="154">
        <v>1.80423</v>
      </c>
      <c r="C5739" s="154">
        <v>2.532</v>
      </c>
      <c r="D5739" s="154">
        <v>1.4249000000000001</v>
      </c>
      <c r="E5739" s="154">
        <v>1.2575000000000001</v>
      </c>
      <c r="F5739" s="154" t="s">
        <v>472</v>
      </c>
      <c r="G5739" s="154">
        <v>1.0965</v>
      </c>
      <c r="H5739" s="154" t="s">
        <v>472</v>
      </c>
      <c r="I5739" s="154">
        <v>1.9773000000000001</v>
      </c>
      <c r="J5739" s="154"/>
    </row>
    <row r="5740" spans="1:10">
      <c r="A5740" s="164">
        <v>33575</v>
      </c>
      <c r="B5740" s="154">
        <v>1.8029899999999999</v>
      </c>
      <c r="C5740" s="154">
        <v>2.5300000000000002</v>
      </c>
      <c r="D5740" s="154">
        <v>1.4278999999999999</v>
      </c>
      <c r="E5740" s="154">
        <v>1.26</v>
      </c>
      <c r="F5740" s="154" t="s">
        <v>472</v>
      </c>
      <c r="G5740" s="154">
        <v>1.1034999999999999</v>
      </c>
      <c r="H5740" s="154" t="s">
        <v>472</v>
      </c>
      <c r="I5740" s="154">
        <v>1.97987</v>
      </c>
      <c r="J5740" s="154"/>
    </row>
    <row r="5741" spans="1:10">
      <c r="A5741" s="164">
        <v>33576</v>
      </c>
      <c r="B5741" s="154">
        <v>1.80383</v>
      </c>
      <c r="C5741" s="154">
        <v>2.5255000000000001</v>
      </c>
      <c r="D5741" s="154">
        <v>1.4215</v>
      </c>
      <c r="E5741" s="154">
        <v>1.2535000000000001</v>
      </c>
      <c r="F5741" s="154" t="s">
        <v>472</v>
      </c>
      <c r="G5741" s="154">
        <v>1.1000000000000001</v>
      </c>
      <c r="H5741" s="154" t="s">
        <v>472</v>
      </c>
      <c r="I5741" s="154">
        <v>1.97627</v>
      </c>
      <c r="J5741" s="154"/>
    </row>
    <row r="5742" spans="1:10">
      <c r="A5742" s="164">
        <v>33577</v>
      </c>
      <c r="B5742" s="154">
        <v>1.8046899999999999</v>
      </c>
      <c r="C5742" s="154">
        <v>2.528</v>
      </c>
      <c r="D5742" s="154">
        <v>1.415</v>
      </c>
      <c r="E5742" s="154">
        <v>1.2444999999999999</v>
      </c>
      <c r="F5742" s="154" t="s">
        <v>472</v>
      </c>
      <c r="G5742" s="154">
        <v>1.0960000000000001</v>
      </c>
      <c r="H5742" s="154" t="s">
        <v>472</v>
      </c>
      <c r="I5742" s="154">
        <v>1.9716</v>
      </c>
      <c r="J5742" s="154"/>
    </row>
    <row r="5743" spans="1:10">
      <c r="A5743" s="164">
        <v>33578</v>
      </c>
      <c r="B5743" s="154">
        <v>1.8023799999999999</v>
      </c>
      <c r="C5743" s="154">
        <v>2.5255000000000001</v>
      </c>
      <c r="D5743" s="154">
        <v>1.4055</v>
      </c>
      <c r="E5743" s="154">
        <v>1.2344999999999999</v>
      </c>
      <c r="F5743" s="154" t="s">
        <v>472</v>
      </c>
      <c r="G5743" s="154">
        <v>1.0919000000000001</v>
      </c>
      <c r="H5743" s="154" t="s">
        <v>472</v>
      </c>
      <c r="I5743" s="154">
        <v>1.96366</v>
      </c>
      <c r="J5743" s="154"/>
    </row>
    <row r="5744" spans="1:10">
      <c r="A5744" s="164">
        <v>33581</v>
      </c>
      <c r="B5744" s="154">
        <v>1.7958499999999999</v>
      </c>
      <c r="C5744" s="154">
        <v>2.5095000000000001</v>
      </c>
      <c r="D5744" s="154">
        <v>1.3879999999999999</v>
      </c>
      <c r="E5744" s="154">
        <v>1.2215</v>
      </c>
      <c r="F5744" s="154" t="s">
        <v>472</v>
      </c>
      <c r="G5744" s="154">
        <v>1.083</v>
      </c>
      <c r="H5744" s="154" t="s">
        <v>472</v>
      </c>
      <c r="I5744" s="154">
        <v>1.94875</v>
      </c>
      <c r="J5744" s="154"/>
    </row>
    <row r="5745" spans="1:10">
      <c r="A5745" s="164">
        <v>33582</v>
      </c>
      <c r="B5745" s="154">
        <v>1.79955</v>
      </c>
      <c r="C5745" s="154">
        <v>2.5060000000000002</v>
      </c>
      <c r="D5745" s="154">
        <v>1.3811</v>
      </c>
      <c r="E5745" s="154">
        <v>1.2155</v>
      </c>
      <c r="F5745" s="154" t="s">
        <v>472</v>
      </c>
      <c r="G5745" s="154">
        <v>1.0765</v>
      </c>
      <c r="H5745" s="154" t="s">
        <v>472</v>
      </c>
      <c r="I5745" s="154">
        <v>1.94909</v>
      </c>
      <c r="J5745" s="154"/>
    </row>
    <row r="5746" spans="1:10">
      <c r="A5746" s="164">
        <v>33583</v>
      </c>
      <c r="B5746" s="154">
        <v>1.8004099999999998</v>
      </c>
      <c r="C5746" s="154">
        <v>2.5285000000000002</v>
      </c>
      <c r="D5746" s="154">
        <v>1.4048</v>
      </c>
      <c r="E5746" s="154">
        <v>1.234</v>
      </c>
      <c r="F5746" s="154" t="s">
        <v>472</v>
      </c>
      <c r="G5746" s="154">
        <v>1.085</v>
      </c>
      <c r="H5746" s="154" t="s">
        <v>472</v>
      </c>
      <c r="I5746" s="154">
        <v>1.9596</v>
      </c>
      <c r="J5746" s="154"/>
    </row>
    <row r="5747" spans="1:10">
      <c r="A5747" s="164">
        <v>33584</v>
      </c>
      <c r="B5747" s="154">
        <v>1.79572</v>
      </c>
      <c r="C5747" s="154">
        <v>2.5129999999999999</v>
      </c>
      <c r="D5747" s="154">
        <v>1.3869</v>
      </c>
      <c r="E5747" s="154">
        <v>1.214</v>
      </c>
      <c r="F5747" s="154" t="s">
        <v>472</v>
      </c>
      <c r="G5747" s="154">
        <v>1.0760000000000001</v>
      </c>
      <c r="H5747" s="154" t="s">
        <v>472</v>
      </c>
      <c r="I5747" s="154">
        <v>1.94634</v>
      </c>
      <c r="J5747" s="154"/>
    </row>
    <row r="5748" spans="1:10">
      <c r="A5748" s="164">
        <v>33585</v>
      </c>
      <c r="B5748" s="154">
        <v>1.8001100000000001</v>
      </c>
      <c r="C5748" s="154">
        <v>2.5230000000000001</v>
      </c>
      <c r="D5748" s="154">
        <v>1.3940000000000001</v>
      </c>
      <c r="E5748" s="154">
        <v>1.22</v>
      </c>
      <c r="F5748" s="154" t="s">
        <v>472</v>
      </c>
      <c r="G5748" s="154">
        <v>1.083</v>
      </c>
      <c r="H5748" s="154" t="s">
        <v>472</v>
      </c>
      <c r="I5748" s="154">
        <v>1.9543699999999999</v>
      </c>
      <c r="J5748" s="154"/>
    </row>
    <row r="5749" spans="1:10">
      <c r="A5749" s="164">
        <v>33588</v>
      </c>
      <c r="B5749" s="154">
        <v>1.80263</v>
      </c>
      <c r="C5749" s="154">
        <v>2.544</v>
      </c>
      <c r="D5749" s="154">
        <v>1.3965000000000001</v>
      </c>
      <c r="E5749" s="154">
        <v>1.2230000000000001</v>
      </c>
      <c r="F5749" s="154" t="s">
        <v>472</v>
      </c>
      <c r="G5749" s="154">
        <v>1.0865</v>
      </c>
      <c r="H5749" s="154" t="s">
        <v>472</v>
      </c>
      <c r="I5749" s="154">
        <v>1.9593400000000001</v>
      </c>
      <c r="J5749" s="154"/>
    </row>
    <row r="5750" spans="1:10">
      <c r="A5750" s="164">
        <v>33589</v>
      </c>
      <c r="B5750" s="154">
        <v>1.80219</v>
      </c>
      <c r="C5750" s="154">
        <v>2.5419999999999998</v>
      </c>
      <c r="D5750" s="154">
        <v>1.395</v>
      </c>
      <c r="E5750" s="154">
        <v>1.22</v>
      </c>
      <c r="F5750" s="154" t="s">
        <v>472</v>
      </c>
      <c r="G5750" s="154">
        <v>1.0854999999999999</v>
      </c>
      <c r="H5750" s="154" t="s">
        <v>472</v>
      </c>
      <c r="I5750" s="154">
        <v>1.95492</v>
      </c>
      <c r="J5750" s="154"/>
    </row>
    <row r="5751" spans="1:10">
      <c r="A5751" s="164">
        <v>33590</v>
      </c>
      <c r="B5751" s="154">
        <v>1.8036400000000001</v>
      </c>
      <c r="C5751" s="154">
        <v>2.5380000000000003</v>
      </c>
      <c r="D5751" s="154">
        <v>1.3879999999999999</v>
      </c>
      <c r="E5751" s="154">
        <v>1.2115</v>
      </c>
      <c r="F5751" s="154" t="s">
        <v>472</v>
      </c>
      <c r="G5751" s="154">
        <v>1.0820000000000001</v>
      </c>
      <c r="H5751" s="154" t="s">
        <v>472</v>
      </c>
      <c r="I5751" s="154">
        <v>1.9517</v>
      </c>
      <c r="J5751" s="154"/>
    </row>
    <row r="5752" spans="1:10">
      <c r="A5752" s="164">
        <v>33591</v>
      </c>
      <c r="B5752" s="154">
        <v>1.8100100000000001</v>
      </c>
      <c r="C5752" s="154">
        <v>2.5449999999999999</v>
      </c>
      <c r="D5752" s="154">
        <v>1.3925000000000001</v>
      </c>
      <c r="E5752" s="154">
        <v>1.214</v>
      </c>
      <c r="F5752" s="154" t="s">
        <v>472</v>
      </c>
      <c r="G5752" s="154">
        <v>1.0825</v>
      </c>
      <c r="H5752" s="154" t="s">
        <v>472</v>
      </c>
      <c r="I5752" s="154">
        <v>1.95634</v>
      </c>
      <c r="J5752" s="154"/>
    </row>
    <row r="5753" spans="1:10">
      <c r="A5753" s="164">
        <v>33592</v>
      </c>
      <c r="B5753" s="154">
        <v>1.80477</v>
      </c>
      <c r="C5753" s="154">
        <v>2.536</v>
      </c>
      <c r="D5753" s="154">
        <v>1.3820000000000001</v>
      </c>
      <c r="E5753" s="154">
        <v>1.1955</v>
      </c>
      <c r="F5753" s="154" t="s">
        <v>472</v>
      </c>
      <c r="G5753" s="154">
        <v>1.0760000000000001</v>
      </c>
      <c r="H5753" s="154" t="s">
        <v>472</v>
      </c>
      <c r="I5753" s="154">
        <v>1.9466000000000001</v>
      </c>
      <c r="J5753" s="154"/>
    </row>
    <row r="5754" spans="1:10">
      <c r="A5754" s="164">
        <v>33595</v>
      </c>
      <c r="B5754" s="154">
        <v>1.8085900000000001</v>
      </c>
      <c r="C5754" s="154">
        <v>2.528</v>
      </c>
      <c r="D5754" s="154">
        <v>1.3563000000000001</v>
      </c>
      <c r="E5754" s="154">
        <v>1.1724999999999999</v>
      </c>
      <c r="F5754" s="154" t="s">
        <v>472</v>
      </c>
      <c r="G5754" s="154">
        <v>1.0640000000000001</v>
      </c>
      <c r="H5754" s="154" t="s">
        <v>472</v>
      </c>
      <c r="I5754" s="154">
        <v>1.9253900000000002</v>
      </c>
      <c r="J5754" s="154"/>
    </row>
    <row r="5755" spans="1:10">
      <c r="A5755" s="164">
        <v>33596</v>
      </c>
      <c r="B5755" s="154">
        <v>1.8106900000000001</v>
      </c>
      <c r="C5755" s="154">
        <v>2.5339999999999998</v>
      </c>
      <c r="D5755" s="154">
        <v>1.3502000000000001</v>
      </c>
      <c r="E5755" s="154">
        <v>1.165</v>
      </c>
      <c r="F5755" s="154" t="s">
        <v>472</v>
      </c>
      <c r="G5755" s="154">
        <v>1.0629999999999999</v>
      </c>
      <c r="H5755" s="154" t="s">
        <v>472</v>
      </c>
      <c r="I5755" s="154">
        <v>1.92805</v>
      </c>
      <c r="J5755" s="154"/>
    </row>
    <row r="5756" spans="1:10">
      <c r="A5756" s="164">
        <v>33597</v>
      </c>
      <c r="B5756" s="154" t="s">
        <v>472</v>
      </c>
      <c r="C5756" s="154" t="s">
        <v>472</v>
      </c>
      <c r="D5756" s="154" t="s">
        <v>472</v>
      </c>
      <c r="E5756" s="154" t="s">
        <v>472</v>
      </c>
      <c r="F5756" s="154" t="s">
        <v>472</v>
      </c>
      <c r="G5756" s="154" t="s">
        <v>472</v>
      </c>
      <c r="H5756" s="154" t="s">
        <v>472</v>
      </c>
      <c r="I5756" s="154" t="s">
        <v>472</v>
      </c>
      <c r="J5756" s="154"/>
    </row>
    <row r="5757" spans="1:10">
      <c r="A5757" s="164">
        <v>33598</v>
      </c>
      <c r="B5757" s="154" t="s">
        <v>472</v>
      </c>
      <c r="C5757" s="154" t="s">
        <v>472</v>
      </c>
      <c r="D5757" s="154" t="s">
        <v>472</v>
      </c>
      <c r="E5757" s="154" t="s">
        <v>472</v>
      </c>
      <c r="F5757" s="154" t="s">
        <v>472</v>
      </c>
      <c r="G5757" s="154" t="s">
        <v>472</v>
      </c>
      <c r="H5757" s="154" t="s">
        <v>472</v>
      </c>
      <c r="I5757" s="154" t="s">
        <v>472</v>
      </c>
      <c r="J5757" s="154"/>
    </row>
    <row r="5758" spans="1:10">
      <c r="A5758" s="164">
        <v>33599</v>
      </c>
      <c r="B5758" s="154">
        <v>1.81358</v>
      </c>
      <c r="C5758" s="154">
        <v>2.5295000000000001</v>
      </c>
      <c r="D5758" s="154">
        <v>1.3408</v>
      </c>
      <c r="E5758" s="154">
        <v>1.155</v>
      </c>
      <c r="F5758" s="154" t="s">
        <v>472</v>
      </c>
      <c r="G5758" s="154">
        <v>1.0660000000000001</v>
      </c>
      <c r="H5758" s="154" t="s">
        <v>472</v>
      </c>
      <c r="I5758" s="154">
        <v>1.93042</v>
      </c>
      <c r="J5758" s="154"/>
    </row>
    <row r="5759" spans="1:10">
      <c r="A5759" s="164">
        <v>33602</v>
      </c>
      <c r="B5759" s="154">
        <v>1.8134399999999999</v>
      </c>
      <c r="C5759" s="154">
        <v>2.528</v>
      </c>
      <c r="D5759" s="154">
        <v>1.3494999999999999</v>
      </c>
      <c r="E5759" s="154">
        <v>1.1639999999999999</v>
      </c>
      <c r="F5759" s="154" t="s">
        <v>472</v>
      </c>
      <c r="G5759" s="154">
        <v>1.0720000000000001</v>
      </c>
      <c r="H5759" s="154" t="s">
        <v>472</v>
      </c>
      <c r="I5759" s="154">
        <v>1.9327100000000002</v>
      </c>
      <c r="J5759" s="154"/>
    </row>
    <row r="5760" spans="1:10">
      <c r="A5760" s="164">
        <v>33603</v>
      </c>
      <c r="B5760" s="154">
        <v>1.8048500000000001</v>
      </c>
      <c r="C5760" s="154">
        <v>2.5314999999999999</v>
      </c>
      <c r="D5760" s="154">
        <v>1.353</v>
      </c>
      <c r="E5760" s="154">
        <v>1.17</v>
      </c>
      <c r="F5760" s="154" t="s">
        <v>472</v>
      </c>
      <c r="G5760" s="154">
        <v>1.0814999999999999</v>
      </c>
      <c r="H5760" s="154" t="s">
        <v>472</v>
      </c>
      <c r="I5760" s="154">
        <v>1.93895</v>
      </c>
      <c r="J5760" s="154"/>
    </row>
    <row r="5761" spans="1:10">
      <c r="A5761" s="164">
        <v>33604</v>
      </c>
      <c r="B5761" s="154" t="s">
        <v>472</v>
      </c>
      <c r="C5761" s="154" t="s">
        <v>472</v>
      </c>
      <c r="D5761" s="154" t="s">
        <v>472</v>
      </c>
      <c r="E5761" s="154" t="s">
        <v>472</v>
      </c>
      <c r="F5761" s="154" t="s">
        <v>472</v>
      </c>
      <c r="G5761" s="154" t="s">
        <v>472</v>
      </c>
      <c r="H5761" s="154" t="s">
        <v>472</v>
      </c>
      <c r="I5761" s="154" t="s">
        <v>472</v>
      </c>
      <c r="J5761" s="154"/>
    </row>
    <row r="5762" spans="1:10">
      <c r="A5762" s="164">
        <v>33605</v>
      </c>
      <c r="B5762" s="154" t="s">
        <v>472</v>
      </c>
      <c r="C5762" s="154" t="s">
        <v>472</v>
      </c>
      <c r="D5762" s="154" t="s">
        <v>472</v>
      </c>
      <c r="E5762" s="154" t="s">
        <v>472</v>
      </c>
      <c r="F5762" s="154" t="s">
        <v>472</v>
      </c>
      <c r="G5762" s="154" t="s">
        <v>472</v>
      </c>
      <c r="H5762" s="154" t="s">
        <v>472</v>
      </c>
      <c r="I5762" s="154" t="s">
        <v>472</v>
      </c>
      <c r="J5762" s="154"/>
    </row>
    <row r="5763" spans="1:10">
      <c r="A5763" s="164">
        <v>33606</v>
      </c>
      <c r="B5763" s="154">
        <v>1.81488</v>
      </c>
      <c r="C5763" s="154">
        <v>2.5455000000000001</v>
      </c>
      <c r="D5763" s="154">
        <v>1.3662000000000001</v>
      </c>
      <c r="E5763" s="154">
        <v>1.1884999999999999</v>
      </c>
      <c r="F5763" s="154" t="s">
        <v>472</v>
      </c>
      <c r="G5763" s="154">
        <v>1.0982000000000001</v>
      </c>
      <c r="H5763" s="154" t="s">
        <v>472</v>
      </c>
      <c r="I5763" s="154">
        <v>1.95058</v>
      </c>
      <c r="J5763" s="154"/>
    </row>
    <row r="5764" spans="1:10">
      <c r="A5764" s="164">
        <v>33609</v>
      </c>
      <c r="B5764" s="154">
        <v>1.8115999999999999</v>
      </c>
      <c r="C5764" s="154">
        <v>2.5380000000000003</v>
      </c>
      <c r="D5764" s="154">
        <v>1.3574999999999999</v>
      </c>
      <c r="E5764" s="154">
        <v>1.1839999999999999</v>
      </c>
      <c r="F5764" s="154" t="s">
        <v>472</v>
      </c>
      <c r="G5764" s="154">
        <v>1.089</v>
      </c>
      <c r="H5764" s="154" t="s">
        <v>472</v>
      </c>
      <c r="I5764" s="154">
        <v>1.9395199999999999</v>
      </c>
      <c r="J5764" s="154"/>
    </row>
    <row r="5765" spans="1:10">
      <c r="A5765" s="164">
        <v>33610</v>
      </c>
      <c r="B5765" s="154">
        <v>1.8079399999999999</v>
      </c>
      <c r="C5765" s="154">
        <v>2.5270000000000001</v>
      </c>
      <c r="D5765" s="154">
        <v>1.3435000000000001</v>
      </c>
      <c r="E5765" s="154">
        <v>1.175</v>
      </c>
      <c r="F5765" s="154" t="s">
        <v>472</v>
      </c>
      <c r="G5765" s="154">
        <v>1.091</v>
      </c>
      <c r="H5765" s="154" t="s">
        <v>472</v>
      </c>
      <c r="I5765" s="154">
        <v>1.93181</v>
      </c>
      <c r="J5765" s="154"/>
    </row>
    <row r="5766" spans="1:10">
      <c r="A5766" s="164">
        <v>33611</v>
      </c>
      <c r="B5766" s="154">
        <v>1.81345</v>
      </c>
      <c r="C5766" s="154">
        <v>2.5259999999999998</v>
      </c>
      <c r="D5766" s="154">
        <v>1.345</v>
      </c>
      <c r="E5766" s="154">
        <v>1.1759999999999999</v>
      </c>
      <c r="F5766" s="154" t="s">
        <v>472</v>
      </c>
      <c r="G5766" s="154">
        <v>1.079</v>
      </c>
      <c r="H5766" s="154" t="s">
        <v>472</v>
      </c>
      <c r="I5766" s="154">
        <v>1.9319899999999999</v>
      </c>
      <c r="J5766" s="154"/>
    </row>
    <row r="5767" spans="1:10">
      <c r="A5767" s="164">
        <v>33612</v>
      </c>
      <c r="B5767" s="154">
        <v>1.81545</v>
      </c>
      <c r="C5767" s="154">
        <v>2.5300000000000002</v>
      </c>
      <c r="D5767" s="154">
        <v>1.3574999999999999</v>
      </c>
      <c r="E5767" s="154">
        <v>1.1865000000000001</v>
      </c>
      <c r="F5767" s="154" t="s">
        <v>472</v>
      </c>
      <c r="G5767" s="154">
        <v>1.0893999999999999</v>
      </c>
      <c r="H5767" s="154" t="s">
        <v>472</v>
      </c>
      <c r="I5767" s="154">
        <v>1.9431699999999998</v>
      </c>
      <c r="J5767" s="154"/>
    </row>
    <row r="5768" spans="1:10">
      <c r="A5768" s="164">
        <v>33613</v>
      </c>
      <c r="B5768" s="154">
        <v>1.8163499999999999</v>
      </c>
      <c r="C5768" s="154">
        <v>2.5274999999999999</v>
      </c>
      <c r="D5768" s="154">
        <v>1.3847</v>
      </c>
      <c r="E5768" s="154">
        <v>1.2010000000000001</v>
      </c>
      <c r="F5768" s="154" t="s">
        <v>472</v>
      </c>
      <c r="G5768" s="154">
        <v>1.1020000000000001</v>
      </c>
      <c r="H5768" s="154" t="s">
        <v>472</v>
      </c>
      <c r="I5768" s="154">
        <v>1.9659499999999999</v>
      </c>
      <c r="J5768" s="154"/>
    </row>
    <row r="5769" spans="1:10">
      <c r="A5769" s="164">
        <v>33616</v>
      </c>
      <c r="B5769" s="154">
        <v>1.81142</v>
      </c>
      <c r="C5769" s="154">
        <v>2.524</v>
      </c>
      <c r="D5769" s="154">
        <v>1.3998999999999999</v>
      </c>
      <c r="E5769" s="154">
        <v>1.22</v>
      </c>
      <c r="F5769" s="154" t="s">
        <v>472</v>
      </c>
      <c r="G5769" s="154">
        <v>1.1073</v>
      </c>
      <c r="H5769" s="154" t="s">
        <v>472</v>
      </c>
      <c r="I5769" s="154">
        <v>1.96926</v>
      </c>
      <c r="J5769" s="154"/>
    </row>
    <row r="5770" spans="1:10">
      <c r="A5770" s="164">
        <v>33617</v>
      </c>
      <c r="B5770" s="154">
        <v>1.81074</v>
      </c>
      <c r="C5770" s="154">
        <v>2.5209999999999999</v>
      </c>
      <c r="D5770" s="154">
        <v>1.3959999999999999</v>
      </c>
      <c r="E5770" s="154">
        <v>1.2155</v>
      </c>
      <c r="F5770" s="154" t="s">
        <v>472</v>
      </c>
      <c r="G5770" s="154">
        <v>1.1025</v>
      </c>
      <c r="H5770" s="154" t="s">
        <v>472</v>
      </c>
      <c r="I5770" s="154">
        <v>1.9664700000000002</v>
      </c>
      <c r="J5770" s="154"/>
    </row>
    <row r="5771" spans="1:10">
      <c r="A5771" s="164">
        <v>33618</v>
      </c>
      <c r="B5771" s="154">
        <v>1.80979</v>
      </c>
      <c r="C5771" s="154">
        <v>2.524</v>
      </c>
      <c r="D5771" s="154">
        <v>1.4279999999999999</v>
      </c>
      <c r="E5771" s="154">
        <v>1.2375</v>
      </c>
      <c r="F5771" s="154" t="s">
        <v>472</v>
      </c>
      <c r="G5771" s="154">
        <v>1.1219999999999999</v>
      </c>
      <c r="H5771" s="154" t="s">
        <v>472</v>
      </c>
      <c r="I5771" s="154">
        <v>1.9937399999999998</v>
      </c>
      <c r="J5771" s="154"/>
    </row>
    <row r="5772" spans="1:10">
      <c r="A5772" s="164">
        <v>33619</v>
      </c>
      <c r="B5772" s="154">
        <v>1.80968</v>
      </c>
      <c r="C5772" s="154">
        <v>2.5255000000000001</v>
      </c>
      <c r="D5772" s="154">
        <v>1.4304999999999999</v>
      </c>
      <c r="E5772" s="154">
        <v>1.2395</v>
      </c>
      <c r="F5772" s="154" t="s">
        <v>472</v>
      </c>
      <c r="G5772" s="154">
        <v>1.1179999999999999</v>
      </c>
      <c r="H5772" s="154" t="s">
        <v>472</v>
      </c>
      <c r="I5772" s="154">
        <v>1.9963500000000001</v>
      </c>
      <c r="J5772" s="154"/>
    </row>
    <row r="5773" spans="1:10">
      <c r="A5773" s="164">
        <v>33620</v>
      </c>
      <c r="B5773" s="154">
        <v>1.80637</v>
      </c>
      <c r="C5773" s="154">
        <v>2.5285000000000002</v>
      </c>
      <c r="D5773" s="154">
        <v>1.4445000000000001</v>
      </c>
      <c r="E5773" s="154">
        <v>1.2509999999999999</v>
      </c>
      <c r="F5773" s="154" t="s">
        <v>472</v>
      </c>
      <c r="G5773" s="154">
        <v>1.1241000000000001</v>
      </c>
      <c r="H5773" s="154" t="s">
        <v>472</v>
      </c>
      <c r="I5773" s="154">
        <v>1.99116</v>
      </c>
      <c r="J5773" s="154"/>
    </row>
    <row r="5774" spans="1:10">
      <c r="A5774" s="164">
        <v>33623</v>
      </c>
      <c r="B5774" s="154">
        <v>1.80572</v>
      </c>
      <c r="C5774" s="154">
        <v>2.524</v>
      </c>
      <c r="D5774" s="154">
        <v>1.4020000000000001</v>
      </c>
      <c r="E5774" s="154">
        <v>1.22</v>
      </c>
      <c r="F5774" s="154" t="s">
        <v>472</v>
      </c>
      <c r="G5774" s="154">
        <v>1.1315</v>
      </c>
      <c r="H5774" s="154" t="s">
        <v>472</v>
      </c>
      <c r="I5774" s="154" t="s">
        <v>472</v>
      </c>
      <c r="J5774" s="154"/>
    </row>
    <row r="5775" spans="1:10">
      <c r="A5775" s="164">
        <v>33624</v>
      </c>
      <c r="B5775" s="154">
        <v>1.8082199999999999</v>
      </c>
      <c r="C5775" s="154">
        <v>2.5369999999999999</v>
      </c>
      <c r="D5775" s="154">
        <v>1.407</v>
      </c>
      <c r="E5775" s="154">
        <v>1.2210000000000001</v>
      </c>
      <c r="F5775" s="154" t="s">
        <v>472</v>
      </c>
      <c r="G5775" s="154">
        <v>1.1375</v>
      </c>
      <c r="H5775" s="154" t="s">
        <v>472</v>
      </c>
      <c r="I5775" s="154">
        <v>1.9850400000000001</v>
      </c>
      <c r="J5775" s="154"/>
    </row>
    <row r="5776" spans="1:10">
      <c r="A5776" s="164">
        <v>33625</v>
      </c>
      <c r="B5776" s="154">
        <v>1.8079800000000001</v>
      </c>
      <c r="C5776" s="154">
        <v>2.5380000000000003</v>
      </c>
      <c r="D5776" s="154">
        <v>1.4057999999999999</v>
      </c>
      <c r="E5776" s="154">
        <v>1.2190000000000001</v>
      </c>
      <c r="F5776" s="154" t="s">
        <v>472</v>
      </c>
      <c r="G5776" s="154">
        <v>1.1400000000000001</v>
      </c>
      <c r="H5776" s="154" t="s">
        <v>472</v>
      </c>
      <c r="I5776" s="154">
        <v>1.9796899999999999</v>
      </c>
      <c r="J5776" s="154"/>
    </row>
    <row r="5777" spans="1:10">
      <c r="A5777" s="164">
        <v>33626</v>
      </c>
      <c r="B5777" s="154">
        <v>1.81019</v>
      </c>
      <c r="C5777" s="154">
        <v>2.5434999999999999</v>
      </c>
      <c r="D5777" s="154">
        <v>1.4119999999999999</v>
      </c>
      <c r="E5777" s="154">
        <v>1.222</v>
      </c>
      <c r="F5777" s="154" t="s">
        <v>472</v>
      </c>
      <c r="G5777" s="154">
        <v>1.1435</v>
      </c>
      <c r="H5777" s="154" t="s">
        <v>472</v>
      </c>
      <c r="I5777" s="154">
        <v>1.9871699999999999</v>
      </c>
      <c r="J5777" s="154"/>
    </row>
    <row r="5778" spans="1:10">
      <c r="A5778" s="164">
        <v>33627</v>
      </c>
      <c r="B5778" s="154">
        <v>1.8136700000000001</v>
      </c>
      <c r="C5778" s="154">
        <v>2.5394999999999999</v>
      </c>
      <c r="D5778" s="154">
        <v>1.4279999999999999</v>
      </c>
      <c r="E5778" s="154">
        <v>1.224</v>
      </c>
      <c r="F5778" s="154" t="s">
        <v>472</v>
      </c>
      <c r="G5778" s="154">
        <v>1.1488</v>
      </c>
      <c r="H5778" s="154" t="s">
        <v>472</v>
      </c>
      <c r="I5778" s="154">
        <v>2.0019499999999999</v>
      </c>
      <c r="J5778" s="154"/>
    </row>
    <row r="5779" spans="1:10">
      <c r="A5779" s="164">
        <v>33630</v>
      </c>
      <c r="B5779" s="154">
        <v>1.81436</v>
      </c>
      <c r="C5779" s="154">
        <v>2.5470000000000002</v>
      </c>
      <c r="D5779" s="154">
        <v>1.4233</v>
      </c>
      <c r="E5779" s="154">
        <v>1.2170000000000001</v>
      </c>
      <c r="F5779" s="154" t="s">
        <v>472</v>
      </c>
      <c r="G5779" s="154">
        <v>1.1400000000000001</v>
      </c>
      <c r="H5779" s="154" t="s">
        <v>472</v>
      </c>
      <c r="I5779" s="154">
        <v>1.9983900000000001</v>
      </c>
      <c r="J5779" s="154"/>
    </row>
    <row r="5780" spans="1:10">
      <c r="A5780" s="164">
        <v>33631</v>
      </c>
      <c r="B5780" s="154">
        <v>1.8161</v>
      </c>
      <c r="C5780" s="154">
        <v>2.5510000000000002</v>
      </c>
      <c r="D5780" s="154">
        <v>1.4279999999999999</v>
      </c>
      <c r="E5780" s="154">
        <v>1.2175</v>
      </c>
      <c r="F5780" s="154" t="s">
        <v>472</v>
      </c>
      <c r="G5780" s="154">
        <v>1.137</v>
      </c>
      <c r="H5780" s="154" t="s">
        <v>472</v>
      </c>
      <c r="I5780" s="154">
        <v>1.99902</v>
      </c>
      <c r="J5780" s="154"/>
    </row>
    <row r="5781" spans="1:10">
      <c r="A5781" s="164">
        <v>33632</v>
      </c>
      <c r="B5781" s="154">
        <v>1.82046</v>
      </c>
      <c r="C5781" s="154">
        <v>2.552</v>
      </c>
      <c r="D5781" s="154">
        <v>1.4155</v>
      </c>
      <c r="E5781" s="154">
        <v>1.208</v>
      </c>
      <c r="F5781" s="154" t="s">
        <v>472</v>
      </c>
      <c r="G5781" s="154">
        <v>1.1315</v>
      </c>
      <c r="H5781" s="154" t="s">
        <v>472</v>
      </c>
      <c r="I5781" s="154">
        <v>1.9889999999999999</v>
      </c>
      <c r="J5781" s="154"/>
    </row>
    <row r="5782" spans="1:10">
      <c r="A5782" s="164">
        <v>33633</v>
      </c>
      <c r="B5782" s="154">
        <v>1.8185099999999998</v>
      </c>
      <c r="C5782" s="154">
        <v>2.5620000000000003</v>
      </c>
      <c r="D5782" s="154">
        <v>1.429</v>
      </c>
      <c r="E5782" s="154">
        <v>1.2150000000000001</v>
      </c>
      <c r="F5782" s="154" t="s">
        <v>472</v>
      </c>
      <c r="G5782" s="154">
        <v>1.1360000000000001</v>
      </c>
      <c r="H5782" s="154" t="s">
        <v>472</v>
      </c>
      <c r="I5782" s="154">
        <v>1.9994700000000001</v>
      </c>
      <c r="J5782" s="154"/>
    </row>
    <row r="5783" spans="1:10">
      <c r="A5783" s="164">
        <v>33634</v>
      </c>
      <c r="B5783" s="154">
        <v>1.8162</v>
      </c>
      <c r="C5783" s="154">
        <v>2.556</v>
      </c>
      <c r="D5783" s="154">
        <v>1.4344999999999999</v>
      </c>
      <c r="E5783" s="154">
        <v>1.2215</v>
      </c>
      <c r="F5783" s="154" t="s">
        <v>472</v>
      </c>
      <c r="G5783" s="154">
        <v>1.1405000000000001</v>
      </c>
      <c r="H5783" s="154" t="s">
        <v>472</v>
      </c>
      <c r="I5783" s="154">
        <v>2.00447</v>
      </c>
      <c r="J5783" s="154"/>
    </row>
    <row r="5784" spans="1:10">
      <c r="A5784" s="164">
        <v>33637</v>
      </c>
      <c r="B5784" s="154">
        <v>1.8210999999999999</v>
      </c>
      <c r="C5784" s="154">
        <v>2.5579999999999998</v>
      </c>
      <c r="D5784" s="154">
        <v>1.429</v>
      </c>
      <c r="E5784" s="154">
        <v>1.2164999999999999</v>
      </c>
      <c r="F5784" s="154" t="s">
        <v>472</v>
      </c>
      <c r="G5784" s="154">
        <v>1.1372</v>
      </c>
      <c r="H5784" s="154" t="s">
        <v>472</v>
      </c>
      <c r="I5784" s="154">
        <v>2.0017100000000001</v>
      </c>
      <c r="J5784" s="154"/>
    </row>
    <row r="5785" spans="1:10">
      <c r="A5785" s="164">
        <v>33638</v>
      </c>
      <c r="B5785" s="154">
        <v>1.825</v>
      </c>
      <c r="C5785" s="154">
        <v>2.5625</v>
      </c>
      <c r="D5785" s="154">
        <v>1.4275</v>
      </c>
      <c r="E5785" s="154">
        <v>1.2124999999999999</v>
      </c>
      <c r="F5785" s="154" t="s">
        <v>472</v>
      </c>
      <c r="G5785" s="154">
        <v>1.1305000000000001</v>
      </c>
      <c r="H5785" s="154" t="s">
        <v>472</v>
      </c>
      <c r="I5785" s="154">
        <v>1.99851</v>
      </c>
      <c r="J5785" s="154"/>
    </row>
    <row r="5786" spans="1:10">
      <c r="A5786" s="164">
        <v>33639</v>
      </c>
      <c r="B5786" s="154">
        <v>1.82019</v>
      </c>
      <c r="C5786" s="154">
        <v>2.5575000000000001</v>
      </c>
      <c r="D5786" s="154">
        <v>1.417</v>
      </c>
      <c r="E5786" s="154">
        <v>1.202</v>
      </c>
      <c r="F5786" s="154" t="s">
        <v>472</v>
      </c>
      <c r="G5786" s="154">
        <v>1.125</v>
      </c>
      <c r="H5786" s="154" t="s">
        <v>472</v>
      </c>
      <c r="I5786" s="154">
        <v>1.9891299999999998</v>
      </c>
      <c r="J5786" s="154"/>
    </row>
    <row r="5787" spans="1:10">
      <c r="A5787" s="164">
        <v>33640</v>
      </c>
      <c r="B5787" s="154">
        <v>1.82236</v>
      </c>
      <c r="C5787" s="154">
        <v>2.5634999999999999</v>
      </c>
      <c r="D5787" s="154">
        <v>1.4068000000000001</v>
      </c>
      <c r="E5787" s="154">
        <v>1.1935</v>
      </c>
      <c r="F5787" s="154" t="s">
        <v>472</v>
      </c>
      <c r="G5787" s="154">
        <v>1.1225000000000001</v>
      </c>
      <c r="H5787" s="154" t="s">
        <v>472</v>
      </c>
      <c r="I5787" s="154">
        <v>1.98356</v>
      </c>
      <c r="J5787" s="154"/>
    </row>
    <row r="5788" spans="1:10">
      <c r="A5788" s="164">
        <v>33641</v>
      </c>
      <c r="B5788" s="154">
        <v>1.8220399999999999</v>
      </c>
      <c r="C5788" s="154">
        <v>2.5590000000000002</v>
      </c>
      <c r="D5788" s="154">
        <v>1.4079999999999999</v>
      </c>
      <c r="E5788" s="154">
        <v>1.1919999999999999</v>
      </c>
      <c r="F5788" s="154" t="s">
        <v>472</v>
      </c>
      <c r="G5788" s="154">
        <v>1.123</v>
      </c>
      <c r="H5788" s="154" t="s">
        <v>472</v>
      </c>
      <c r="I5788" s="154">
        <v>1.9848699999999999</v>
      </c>
      <c r="J5788" s="154"/>
    </row>
    <row r="5789" spans="1:10">
      <c r="A5789" s="164">
        <v>33644</v>
      </c>
      <c r="B5789" s="154">
        <v>1.82162</v>
      </c>
      <c r="C5789" s="154">
        <v>2.5575000000000001</v>
      </c>
      <c r="D5789" s="154">
        <v>1.3945000000000001</v>
      </c>
      <c r="E5789" s="154">
        <v>1.1870000000000001</v>
      </c>
      <c r="F5789" s="154" t="s">
        <v>472</v>
      </c>
      <c r="G5789" s="154">
        <v>1.1100000000000001</v>
      </c>
      <c r="H5789" s="154" t="s">
        <v>472</v>
      </c>
      <c r="I5789" s="154">
        <v>1.97299</v>
      </c>
      <c r="J5789" s="154"/>
    </row>
    <row r="5790" spans="1:10">
      <c r="A5790" s="164">
        <v>33645</v>
      </c>
      <c r="B5790" s="154">
        <v>1.8299799999999999</v>
      </c>
      <c r="C5790" s="154">
        <v>2.5670000000000002</v>
      </c>
      <c r="D5790" s="154">
        <v>1.4193</v>
      </c>
      <c r="E5790" s="154">
        <v>1.2044999999999999</v>
      </c>
      <c r="F5790" s="154" t="s">
        <v>472</v>
      </c>
      <c r="G5790" s="154">
        <v>1.1154999999999999</v>
      </c>
      <c r="H5790" s="154" t="s">
        <v>472</v>
      </c>
      <c r="I5790" s="154">
        <v>1.99234</v>
      </c>
      <c r="J5790" s="154"/>
    </row>
    <row r="5791" spans="1:10">
      <c r="A5791" s="164">
        <v>33646</v>
      </c>
      <c r="B5791" s="154">
        <v>1.82853</v>
      </c>
      <c r="C5791" s="154">
        <v>2.5680000000000001</v>
      </c>
      <c r="D5791" s="154">
        <v>1.4272</v>
      </c>
      <c r="E5791" s="154">
        <v>1.208</v>
      </c>
      <c r="F5791" s="154" t="s">
        <v>472</v>
      </c>
      <c r="G5791" s="154">
        <v>1.1234999999999999</v>
      </c>
      <c r="H5791" s="154" t="s">
        <v>472</v>
      </c>
      <c r="I5791" s="154">
        <v>2.00265</v>
      </c>
      <c r="J5791" s="154"/>
    </row>
    <row r="5792" spans="1:10">
      <c r="A5792" s="164">
        <v>33647</v>
      </c>
      <c r="B5792" s="154">
        <v>1.82291</v>
      </c>
      <c r="C5792" s="154">
        <v>2.5714999999999999</v>
      </c>
      <c r="D5792" s="154">
        <v>1.4335</v>
      </c>
      <c r="E5792" s="154">
        <v>1.2115</v>
      </c>
      <c r="F5792" s="154" t="s">
        <v>472</v>
      </c>
      <c r="G5792" s="154">
        <v>1.1274999999999999</v>
      </c>
      <c r="H5792" s="154" t="s">
        <v>472</v>
      </c>
      <c r="I5792" s="154">
        <v>2.0060600000000002</v>
      </c>
      <c r="J5792" s="154"/>
    </row>
    <row r="5793" spans="1:10">
      <c r="A5793" s="164">
        <v>33648</v>
      </c>
      <c r="B5793" s="154">
        <v>1.8372000000000002</v>
      </c>
      <c r="C5793" s="154">
        <v>2.581</v>
      </c>
      <c r="D5793" s="154">
        <v>1.4570000000000001</v>
      </c>
      <c r="E5793" s="154">
        <v>1.228</v>
      </c>
      <c r="F5793" s="154" t="s">
        <v>472</v>
      </c>
      <c r="G5793" s="154">
        <v>1.1400000000000001</v>
      </c>
      <c r="H5793" s="154" t="s">
        <v>472</v>
      </c>
      <c r="I5793" s="154">
        <v>2.0233099999999999</v>
      </c>
      <c r="J5793" s="154"/>
    </row>
    <row r="5794" spans="1:10">
      <c r="A5794" s="164">
        <v>33651</v>
      </c>
      <c r="B5794" s="154">
        <v>1.84335</v>
      </c>
      <c r="C5794" s="154">
        <v>2.5869999999999997</v>
      </c>
      <c r="D5794" s="154">
        <v>1.4520999999999999</v>
      </c>
      <c r="E5794" s="154">
        <v>1.224</v>
      </c>
      <c r="F5794" s="154" t="s">
        <v>472</v>
      </c>
      <c r="G5794" s="154">
        <v>1.145</v>
      </c>
      <c r="H5794" s="154" t="s">
        <v>472</v>
      </c>
      <c r="I5794" s="154" t="s">
        <v>472</v>
      </c>
      <c r="J5794" s="154"/>
    </row>
    <row r="5795" spans="1:10">
      <c r="A5795" s="164">
        <v>33652</v>
      </c>
      <c r="B5795" s="154">
        <v>1.84846</v>
      </c>
      <c r="C5795" s="154">
        <v>2.601</v>
      </c>
      <c r="D5795" s="154">
        <v>1.4858</v>
      </c>
      <c r="E5795" s="154">
        <v>1.2464999999999999</v>
      </c>
      <c r="F5795" s="154" t="s">
        <v>472</v>
      </c>
      <c r="G5795" s="154">
        <v>1.161</v>
      </c>
      <c r="H5795" s="154" t="s">
        <v>472</v>
      </c>
      <c r="I5795" s="154">
        <v>2.05274</v>
      </c>
      <c r="J5795" s="154"/>
    </row>
    <row r="5796" spans="1:10">
      <c r="A5796" s="164">
        <v>33653</v>
      </c>
      <c r="B5796" s="154">
        <v>1.84799</v>
      </c>
      <c r="C5796" s="154">
        <v>2.6040000000000001</v>
      </c>
      <c r="D5796" s="154">
        <v>1.486</v>
      </c>
      <c r="E5796" s="154">
        <v>1.2490000000000001</v>
      </c>
      <c r="F5796" s="154" t="s">
        <v>472</v>
      </c>
      <c r="G5796" s="154">
        <v>1.1579999999999999</v>
      </c>
      <c r="H5796" s="154" t="s">
        <v>472</v>
      </c>
      <c r="I5796" s="154">
        <v>2.05125</v>
      </c>
      <c r="J5796" s="154"/>
    </row>
    <row r="5797" spans="1:10">
      <c r="A5797" s="164">
        <v>33654</v>
      </c>
      <c r="B5797" s="154">
        <v>1.8517299999999999</v>
      </c>
      <c r="C5797" s="154">
        <v>2.609</v>
      </c>
      <c r="D5797" s="154">
        <v>1.4977</v>
      </c>
      <c r="E5797" s="154">
        <v>1.262</v>
      </c>
      <c r="F5797" s="154" t="s">
        <v>472</v>
      </c>
      <c r="G5797" s="154">
        <v>1.1628000000000001</v>
      </c>
      <c r="H5797" s="154" t="s">
        <v>472</v>
      </c>
      <c r="I5797" s="154">
        <v>2.0617999999999999</v>
      </c>
      <c r="J5797" s="154"/>
    </row>
    <row r="5798" spans="1:10">
      <c r="A5798" s="164">
        <v>33655</v>
      </c>
      <c r="B5798" s="154">
        <v>1.8495300000000001</v>
      </c>
      <c r="C5798" s="154">
        <v>2.5975000000000001</v>
      </c>
      <c r="D5798" s="154">
        <v>1.4849999999999999</v>
      </c>
      <c r="E5798" s="154">
        <v>1.254</v>
      </c>
      <c r="F5798" s="154" t="s">
        <v>472</v>
      </c>
      <c r="G5798" s="154">
        <v>1.1536</v>
      </c>
      <c r="H5798" s="154" t="s">
        <v>472</v>
      </c>
      <c r="I5798" s="154">
        <v>2.0573299999999999</v>
      </c>
      <c r="J5798" s="154"/>
    </row>
    <row r="5799" spans="1:10">
      <c r="A5799" s="164">
        <v>33658</v>
      </c>
      <c r="B5799" s="154">
        <v>1.8540299999999998</v>
      </c>
      <c r="C5799" s="154">
        <v>2.6109999999999998</v>
      </c>
      <c r="D5799" s="154">
        <v>1.5066000000000002</v>
      </c>
      <c r="E5799" s="154">
        <v>1.2669999999999999</v>
      </c>
      <c r="F5799" s="154" t="s">
        <v>472</v>
      </c>
      <c r="G5799" s="154">
        <v>1.1635</v>
      </c>
      <c r="H5799" s="154" t="s">
        <v>472</v>
      </c>
      <c r="I5799" s="154">
        <v>2.06351</v>
      </c>
      <c r="J5799" s="154"/>
    </row>
    <row r="5800" spans="1:10">
      <c r="A5800" s="164">
        <v>33659</v>
      </c>
      <c r="B5800" s="154">
        <v>1.8501099999999999</v>
      </c>
      <c r="C5800" s="154">
        <v>2.6005000000000003</v>
      </c>
      <c r="D5800" s="154">
        <v>1.4889999999999999</v>
      </c>
      <c r="E5800" s="154">
        <v>1.2535000000000001</v>
      </c>
      <c r="F5800" s="154" t="s">
        <v>472</v>
      </c>
      <c r="G5800" s="154">
        <v>1.1506000000000001</v>
      </c>
      <c r="H5800" s="154" t="s">
        <v>472</v>
      </c>
      <c r="I5800" s="154">
        <v>2.0547200000000001</v>
      </c>
      <c r="J5800" s="154"/>
    </row>
    <row r="5801" spans="1:10">
      <c r="A5801" s="164">
        <v>33660</v>
      </c>
      <c r="B5801" s="154">
        <v>1.8580999999999999</v>
      </c>
      <c r="C5801" s="154">
        <v>2.6124999999999998</v>
      </c>
      <c r="D5801" s="154">
        <v>1.5024999999999999</v>
      </c>
      <c r="E5801" s="154">
        <v>1.272</v>
      </c>
      <c r="F5801" s="154" t="s">
        <v>472</v>
      </c>
      <c r="G5801" s="154">
        <v>1.1565000000000001</v>
      </c>
      <c r="H5801" s="154" t="s">
        <v>472</v>
      </c>
      <c r="I5801" s="154">
        <v>2.0669399999999998</v>
      </c>
      <c r="J5801" s="154"/>
    </row>
    <row r="5802" spans="1:10">
      <c r="A5802" s="164">
        <v>33661</v>
      </c>
      <c r="B5802" s="154">
        <v>1.85806</v>
      </c>
      <c r="C5802" s="154">
        <v>2.6145</v>
      </c>
      <c r="D5802" s="154">
        <v>1.4929999999999999</v>
      </c>
      <c r="E5802" s="154">
        <v>1.2650000000000001</v>
      </c>
      <c r="F5802" s="154" t="s">
        <v>472</v>
      </c>
      <c r="G5802" s="154">
        <v>1.1539999999999999</v>
      </c>
      <c r="H5802" s="154" t="s">
        <v>472</v>
      </c>
      <c r="I5802" s="154">
        <v>2.0544600000000002</v>
      </c>
      <c r="J5802" s="154"/>
    </row>
    <row r="5803" spans="1:10">
      <c r="A5803" s="164">
        <v>33662</v>
      </c>
      <c r="B5803" s="154">
        <v>1.8578600000000001</v>
      </c>
      <c r="C5803" s="154">
        <v>2.6105</v>
      </c>
      <c r="D5803" s="154">
        <v>1.4830000000000001</v>
      </c>
      <c r="E5803" s="154">
        <v>1.2575000000000001</v>
      </c>
      <c r="F5803" s="154" t="s">
        <v>472</v>
      </c>
      <c r="G5803" s="154">
        <v>1.1459999999999999</v>
      </c>
      <c r="H5803" s="154" t="s">
        <v>472</v>
      </c>
      <c r="I5803" s="154">
        <v>2.0547900000000001</v>
      </c>
      <c r="J5803" s="154"/>
    </row>
    <row r="5804" spans="1:10">
      <c r="A5804" s="164">
        <v>33665</v>
      </c>
      <c r="B5804" s="154">
        <v>1.85419</v>
      </c>
      <c r="C5804" s="154">
        <v>2.6065</v>
      </c>
      <c r="D5804" s="154">
        <v>1.4868000000000001</v>
      </c>
      <c r="E5804" s="154">
        <v>1.2565</v>
      </c>
      <c r="F5804" s="154" t="s">
        <v>472</v>
      </c>
      <c r="G5804" s="154">
        <v>1.1478999999999999</v>
      </c>
      <c r="H5804" s="154" t="s">
        <v>472</v>
      </c>
      <c r="I5804" s="154">
        <v>2.0501499999999999</v>
      </c>
      <c r="J5804" s="154"/>
    </row>
    <row r="5805" spans="1:10">
      <c r="A5805" s="164">
        <v>33666</v>
      </c>
      <c r="B5805" s="154">
        <v>1.8587799999999999</v>
      </c>
      <c r="C5805" s="154">
        <v>2.6114999999999999</v>
      </c>
      <c r="D5805" s="154">
        <v>1.4988000000000001</v>
      </c>
      <c r="E5805" s="154">
        <v>1.2605</v>
      </c>
      <c r="F5805" s="154" t="s">
        <v>472</v>
      </c>
      <c r="G5805" s="154">
        <v>1.1476</v>
      </c>
      <c r="H5805" s="154" t="s">
        <v>472</v>
      </c>
      <c r="I5805" s="154">
        <v>2.06393</v>
      </c>
      <c r="J5805" s="154"/>
    </row>
    <row r="5806" spans="1:10">
      <c r="A5806" s="164">
        <v>33667</v>
      </c>
      <c r="B5806" s="154">
        <v>1.86195</v>
      </c>
      <c r="C5806" s="154">
        <v>2.621</v>
      </c>
      <c r="D5806" s="154">
        <v>1.51</v>
      </c>
      <c r="E5806" s="154">
        <v>1.2675000000000001</v>
      </c>
      <c r="F5806" s="154" t="s">
        <v>472</v>
      </c>
      <c r="G5806" s="154">
        <v>1.1465000000000001</v>
      </c>
      <c r="H5806" s="154" t="s">
        <v>472</v>
      </c>
      <c r="I5806" s="154">
        <v>2.07111</v>
      </c>
      <c r="J5806" s="154"/>
    </row>
    <row r="5807" spans="1:10">
      <c r="A5807" s="164">
        <v>33668</v>
      </c>
      <c r="B5807" s="154">
        <v>1.8661699999999999</v>
      </c>
      <c r="C5807" s="154">
        <v>2.617</v>
      </c>
      <c r="D5807" s="154">
        <v>1.5224</v>
      </c>
      <c r="E5807" s="154">
        <v>1.28</v>
      </c>
      <c r="F5807" s="154" t="s">
        <v>472</v>
      </c>
      <c r="G5807" s="154">
        <v>1.1525000000000001</v>
      </c>
      <c r="H5807" s="154" t="s">
        <v>472</v>
      </c>
      <c r="I5807" s="154">
        <v>2.0783200000000002</v>
      </c>
      <c r="J5807" s="154"/>
    </row>
    <row r="5808" spans="1:10">
      <c r="A5808" s="164">
        <v>33669</v>
      </c>
      <c r="B5808" s="154">
        <v>1.8619699999999999</v>
      </c>
      <c r="C5808" s="154">
        <v>2.6154999999999999</v>
      </c>
      <c r="D5808" s="154">
        <v>1.5236000000000001</v>
      </c>
      <c r="E5808" s="154">
        <v>1.2829999999999999</v>
      </c>
      <c r="F5808" s="154" t="s">
        <v>472</v>
      </c>
      <c r="G5808" s="154">
        <v>1.1573</v>
      </c>
      <c r="H5808" s="154" t="s">
        <v>472</v>
      </c>
      <c r="I5808" s="154">
        <v>2.0716700000000001</v>
      </c>
      <c r="J5808" s="154"/>
    </row>
    <row r="5809" spans="1:10">
      <c r="A5809" s="164">
        <v>33672</v>
      </c>
      <c r="B5809" s="154">
        <v>1.85198</v>
      </c>
      <c r="C5809" s="154">
        <v>2.597</v>
      </c>
      <c r="D5809" s="154">
        <v>1.51</v>
      </c>
      <c r="E5809" s="154">
        <v>1.2669999999999999</v>
      </c>
      <c r="F5809" s="154" t="s">
        <v>472</v>
      </c>
      <c r="G5809" s="154">
        <v>1.1419999999999999</v>
      </c>
      <c r="H5809" s="154" t="s">
        <v>472</v>
      </c>
      <c r="I5809" s="154">
        <v>2.0613899999999998</v>
      </c>
      <c r="J5809" s="154"/>
    </row>
    <row r="5810" spans="1:10">
      <c r="A5810" s="164">
        <v>33673</v>
      </c>
      <c r="B5810" s="154">
        <v>1.8506499999999999</v>
      </c>
      <c r="C5810" s="154">
        <v>2.5905</v>
      </c>
      <c r="D5810" s="154">
        <v>1.5007000000000001</v>
      </c>
      <c r="E5810" s="154">
        <v>1.256</v>
      </c>
      <c r="F5810" s="154" t="s">
        <v>472</v>
      </c>
      <c r="G5810" s="154">
        <v>1.135</v>
      </c>
      <c r="H5810" s="154" t="s">
        <v>472</v>
      </c>
      <c r="I5810" s="154">
        <v>2.0536400000000001</v>
      </c>
      <c r="J5810" s="154"/>
    </row>
    <row r="5811" spans="1:10">
      <c r="A5811" s="164">
        <v>33674</v>
      </c>
      <c r="B5811" s="154">
        <v>1.8562699999999999</v>
      </c>
      <c r="C5811" s="154">
        <v>2.6015000000000001</v>
      </c>
      <c r="D5811" s="154">
        <v>1.5226999999999999</v>
      </c>
      <c r="E5811" s="154">
        <v>1.2725</v>
      </c>
      <c r="F5811" s="154" t="s">
        <v>472</v>
      </c>
      <c r="G5811" s="154">
        <v>1.1341000000000001</v>
      </c>
      <c r="H5811" s="154" t="s">
        <v>472</v>
      </c>
      <c r="I5811" s="154">
        <v>2.06412</v>
      </c>
      <c r="J5811" s="154"/>
    </row>
    <row r="5812" spans="1:10">
      <c r="A5812" s="164">
        <v>33675</v>
      </c>
      <c r="B5812" s="154">
        <v>1.85009</v>
      </c>
      <c r="C5812" s="154">
        <v>2.5925000000000002</v>
      </c>
      <c r="D5812" s="154">
        <v>1.5114999999999998</v>
      </c>
      <c r="E5812" s="154">
        <v>1.2650000000000001</v>
      </c>
      <c r="F5812" s="154" t="s">
        <v>472</v>
      </c>
      <c r="G5812" s="154">
        <v>1.1285000000000001</v>
      </c>
      <c r="H5812" s="154" t="s">
        <v>472</v>
      </c>
      <c r="I5812" s="154">
        <v>2.0578599999999998</v>
      </c>
      <c r="J5812" s="154"/>
    </row>
    <row r="5813" spans="1:10">
      <c r="A5813" s="164">
        <v>33676</v>
      </c>
      <c r="B5813" s="154">
        <v>1.8472599999999999</v>
      </c>
      <c r="C5813" s="154">
        <v>2.5825</v>
      </c>
      <c r="D5813" s="154">
        <v>1.5102</v>
      </c>
      <c r="E5813" s="154">
        <v>1.2615000000000001</v>
      </c>
      <c r="F5813" s="154" t="s">
        <v>472</v>
      </c>
      <c r="G5813" s="154">
        <v>1.1342000000000001</v>
      </c>
      <c r="H5813" s="154" t="s">
        <v>472</v>
      </c>
      <c r="I5813" s="154">
        <v>2.0555599999999998</v>
      </c>
      <c r="J5813" s="154"/>
    </row>
    <row r="5814" spans="1:10">
      <c r="A5814" s="164">
        <v>33679</v>
      </c>
      <c r="B5814" s="154">
        <v>1.84833</v>
      </c>
      <c r="C5814" s="154">
        <v>2.585</v>
      </c>
      <c r="D5814" s="154">
        <v>1.5087000000000002</v>
      </c>
      <c r="E5814" s="154">
        <v>1.2575000000000001</v>
      </c>
      <c r="F5814" s="154" t="s">
        <v>472</v>
      </c>
      <c r="G5814" s="154">
        <v>1.1234</v>
      </c>
      <c r="H5814" s="154" t="s">
        <v>472</v>
      </c>
      <c r="I5814" s="154">
        <v>2.0538699999999999</v>
      </c>
      <c r="J5814" s="154"/>
    </row>
    <row r="5815" spans="1:10">
      <c r="A5815" s="164">
        <v>33680</v>
      </c>
      <c r="B5815" s="154">
        <v>1.84924</v>
      </c>
      <c r="C5815" s="154">
        <v>2.5905</v>
      </c>
      <c r="D5815" s="154">
        <v>1.4975000000000001</v>
      </c>
      <c r="E5815" s="154">
        <v>1.25</v>
      </c>
      <c r="F5815" s="154" t="s">
        <v>472</v>
      </c>
      <c r="G5815" s="154">
        <v>1.1214</v>
      </c>
      <c r="H5815" s="154" t="s">
        <v>472</v>
      </c>
      <c r="I5815" s="154">
        <v>2.0490499999999998</v>
      </c>
      <c r="J5815" s="154"/>
    </row>
    <row r="5816" spans="1:10">
      <c r="A5816" s="164">
        <v>33681</v>
      </c>
      <c r="B5816" s="154">
        <v>1.85015</v>
      </c>
      <c r="C5816" s="154">
        <v>2.585</v>
      </c>
      <c r="D5816" s="154">
        <v>1.496</v>
      </c>
      <c r="E5816" s="154">
        <v>1.254</v>
      </c>
      <c r="F5816" s="154" t="s">
        <v>472</v>
      </c>
      <c r="G5816" s="154">
        <v>1.1263000000000001</v>
      </c>
      <c r="H5816" s="154" t="s">
        <v>472</v>
      </c>
      <c r="I5816" s="154">
        <v>2.0462400000000001</v>
      </c>
      <c r="J5816" s="154"/>
    </row>
    <row r="5817" spans="1:10">
      <c r="A5817" s="164">
        <v>33682</v>
      </c>
      <c r="B5817" s="154">
        <v>1.8483399999999999</v>
      </c>
      <c r="C5817" s="154">
        <v>2.5865</v>
      </c>
      <c r="D5817" s="154">
        <v>1.5044999999999999</v>
      </c>
      <c r="E5817" s="154">
        <v>1.26</v>
      </c>
      <c r="F5817" s="154" t="s">
        <v>472</v>
      </c>
      <c r="G5817" s="154">
        <v>1.1320000000000001</v>
      </c>
      <c r="H5817" s="154" t="s">
        <v>472</v>
      </c>
      <c r="I5817" s="154">
        <v>2.0539399999999999</v>
      </c>
      <c r="J5817" s="154"/>
    </row>
    <row r="5818" spans="1:10">
      <c r="A5818" s="164">
        <v>33683</v>
      </c>
      <c r="B5818" s="154">
        <v>1.85368</v>
      </c>
      <c r="C5818" s="154">
        <v>2.5935000000000001</v>
      </c>
      <c r="D5818" s="154">
        <v>1.5209999999999999</v>
      </c>
      <c r="E5818" s="154">
        <v>1.27</v>
      </c>
      <c r="F5818" s="154" t="s">
        <v>472</v>
      </c>
      <c r="G5818" s="154">
        <v>1.1337999999999999</v>
      </c>
      <c r="H5818" s="154" t="s">
        <v>472</v>
      </c>
      <c r="I5818" s="154">
        <v>2.0641699999999998</v>
      </c>
      <c r="J5818" s="154"/>
    </row>
    <row r="5819" spans="1:10">
      <c r="A5819" s="164">
        <v>33686</v>
      </c>
      <c r="B5819" s="154">
        <v>1.8580299999999998</v>
      </c>
      <c r="C5819" s="154">
        <v>2.5935000000000001</v>
      </c>
      <c r="D5819" s="154">
        <v>1.5197000000000001</v>
      </c>
      <c r="E5819" s="154">
        <v>1.268</v>
      </c>
      <c r="F5819" s="154" t="s">
        <v>472</v>
      </c>
      <c r="G5819" s="154">
        <v>1.1348</v>
      </c>
      <c r="H5819" s="154" t="s">
        <v>472</v>
      </c>
      <c r="I5819" s="154">
        <v>2.0678999999999998</v>
      </c>
      <c r="J5819" s="154"/>
    </row>
    <row r="5820" spans="1:10">
      <c r="A5820" s="164">
        <v>33687</v>
      </c>
      <c r="B5820" s="154">
        <v>1.85764</v>
      </c>
      <c r="C5820" s="154">
        <v>2.6040000000000001</v>
      </c>
      <c r="D5820" s="154">
        <v>1.5148000000000001</v>
      </c>
      <c r="E5820" s="154">
        <v>1.2715000000000001</v>
      </c>
      <c r="F5820" s="154" t="s">
        <v>472</v>
      </c>
      <c r="G5820" s="154">
        <v>1.1316999999999999</v>
      </c>
      <c r="H5820" s="154" t="s">
        <v>472</v>
      </c>
      <c r="I5820" s="154">
        <v>2.0616400000000001</v>
      </c>
      <c r="J5820" s="154"/>
    </row>
    <row r="5821" spans="1:10">
      <c r="A5821" s="164">
        <v>33688</v>
      </c>
      <c r="B5821" s="154">
        <v>1.85684</v>
      </c>
      <c r="C5821" s="154">
        <v>2.6</v>
      </c>
      <c r="D5821" s="154">
        <v>1.5064</v>
      </c>
      <c r="E5821" s="154">
        <v>1.266</v>
      </c>
      <c r="F5821" s="154" t="s">
        <v>472</v>
      </c>
      <c r="G5821" s="154">
        <v>1.1273</v>
      </c>
      <c r="H5821" s="154" t="s">
        <v>472</v>
      </c>
      <c r="I5821" s="154">
        <v>2.0585100000000001</v>
      </c>
      <c r="J5821" s="154"/>
    </row>
    <row r="5822" spans="1:10">
      <c r="A5822" s="164">
        <v>33689</v>
      </c>
      <c r="B5822" s="154">
        <v>1.8582000000000001</v>
      </c>
      <c r="C5822" s="154">
        <v>2.5985</v>
      </c>
      <c r="D5822" s="154">
        <v>1.5042</v>
      </c>
      <c r="E5822" s="154">
        <v>1.2645</v>
      </c>
      <c r="F5822" s="154" t="s">
        <v>472</v>
      </c>
      <c r="G5822" s="154">
        <v>1.1296999999999999</v>
      </c>
      <c r="H5822" s="154" t="s">
        <v>472</v>
      </c>
      <c r="I5822" s="154">
        <v>2.0562399999999998</v>
      </c>
      <c r="J5822" s="154"/>
    </row>
    <row r="5823" spans="1:10">
      <c r="A5823" s="164">
        <v>33690</v>
      </c>
      <c r="B5823" s="154">
        <v>1.86148</v>
      </c>
      <c r="C5823" s="154">
        <v>2.605</v>
      </c>
      <c r="D5823" s="154">
        <v>1.5125</v>
      </c>
      <c r="E5823" s="154">
        <v>1.2695000000000001</v>
      </c>
      <c r="F5823" s="154" t="s">
        <v>472</v>
      </c>
      <c r="G5823" s="154">
        <v>1.1304000000000001</v>
      </c>
      <c r="H5823" s="154" t="s">
        <v>472</v>
      </c>
      <c r="I5823" s="154">
        <v>2.0633499999999998</v>
      </c>
      <c r="J5823" s="154"/>
    </row>
    <row r="5824" spans="1:10">
      <c r="A5824" s="164">
        <v>33693</v>
      </c>
      <c r="B5824" s="154">
        <v>1.8614600000000001</v>
      </c>
      <c r="C5824" s="154">
        <v>2.601</v>
      </c>
      <c r="D5824" s="154">
        <v>1.4969999999999999</v>
      </c>
      <c r="E5824" s="154">
        <v>1.2589999999999999</v>
      </c>
      <c r="F5824" s="154" t="s">
        <v>472</v>
      </c>
      <c r="G5824" s="154">
        <v>1.1257999999999999</v>
      </c>
      <c r="H5824" s="154" t="s">
        <v>472</v>
      </c>
      <c r="I5824" s="154">
        <v>2.0573299999999999</v>
      </c>
      <c r="J5824" s="154"/>
    </row>
    <row r="5825" spans="1:10">
      <c r="A5825" s="164">
        <v>33694</v>
      </c>
      <c r="B5825" s="154">
        <v>1.8632</v>
      </c>
      <c r="C5825" s="154">
        <v>2.6065</v>
      </c>
      <c r="D5825" s="154">
        <v>1.4992000000000001</v>
      </c>
      <c r="E5825" s="154">
        <v>1.2589999999999999</v>
      </c>
      <c r="F5825" s="154" t="s">
        <v>472</v>
      </c>
      <c r="G5825" s="154">
        <v>1.1283000000000001</v>
      </c>
      <c r="H5825" s="154" t="s">
        <v>472</v>
      </c>
      <c r="I5825" s="154">
        <v>2.0554999999999999</v>
      </c>
      <c r="J5825" s="154"/>
    </row>
    <row r="5826" spans="1:10">
      <c r="A5826" s="164">
        <v>33695</v>
      </c>
      <c r="B5826" s="154">
        <v>1.8674500000000001</v>
      </c>
      <c r="C5826" s="154">
        <v>2.6034999999999999</v>
      </c>
      <c r="D5826" s="154">
        <v>1.5089999999999999</v>
      </c>
      <c r="E5826" s="154">
        <v>1.268</v>
      </c>
      <c r="F5826" s="154" t="s">
        <v>472</v>
      </c>
      <c r="G5826" s="154">
        <v>1.1246</v>
      </c>
      <c r="H5826" s="154" t="s">
        <v>472</v>
      </c>
      <c r="I5826" s="154">
        <v>2.0625399999999998</v>
      </c>
      <c r="J5826" s="154"/>
    </row>
    <row r="5827" spans="1:10">
      <c r="A5827" s="164">
        <v>33696</v>
      </c>
      <c r="B5827" s="154">
        <v>1.86517</v>
      </c>
      <c r="C5827" s="154">
        <v>2.6044999999999998</v>
      </c>
      <c r="D5827" s="154">
        <v>1.512</v>
      </c>
      <c r="E5827" s="154">
        <v>1.2645</v>
      </c>
      <c r="F5827" s="154" t="s">
        <v>472</v>
      </c>
      <c r="G5827" s="154">
        <v>1.1226</v>
      </c>
      <c r="H5827" s="154" t="s">
        <v>472</v>
      </c>
      <c r="I5827" s="154">
        <v>2.0618400000000001</v>
      </c>
      <c r="J5827" s="154"/>
    </row>
    <row r="5828" spans="1:10">
      <c r="A5828" s="164">
        <v>33697</v>
      </c>
      <c r="B5828" s="154">
        <v>1.8642799999999999</v>
      </c>
      <c r="C5828" s="154">
        <v>2.5975000000000001</v>
      </c>
      <c r="D5828" s="154">
        <v>1.4955000000000001</v>
      </c>
      <c r="E5828" s="154">
        <v>1.2549999999999999</v>
      </c>
      <c r="F5828" s="154" t="s">
        <v>472</v>
      </c>
      <c r="G5828" s="154">
        <v>1.1195999999999999</v>
      </c>
      <c r="H5828" s="154" t="s">
        <v>472</v>
      </c>
      <c r="I5828" s="154">
        <v>2.0484</v>
      </c>
      <c r="J5828" s="154"/>
    </row>
    <row r="5829" spans="1:10">
      <c r="A5829" s="164">
        <v>33700</v>
      </c>
      <c r="B5829" s="154">
        <v>1.87097</v>
      </c>
      <c r="C5829" s="154">
        <v>2.5964999999999998</v>
      </c>
      <c r="D5829" s="154">
        <v>1.4863</v>
      </c>
      <c r="E5829" s="154">
        <v>1.2509999999999999</v>
      </c>
      <c r="F5829" s="154" t="s">
        <v>472</v>
      </c>
      <c r="G5829" s="154">
        <v>1.1162000000000001</v>
      </c>
      <c r="H5829" s="154" t="s">
        <v>472</v>
      </c>
      <c r="I5829" s="154">
        <v>2.0508999999999999</v>
      </c>
      <c r="J5829" s="154"/>
    </row>
    <row r="5830" spans="1:10">
      <c r="A5830" s="164">
        <v>33701</v>
      </c>
      <c r="B5830" s="154">
        <v>1.8753299999999999</v>
      </c>
      <c r="C5830" s="154">
        <v>2.6150000000000002</v>
      </c>
      <c r="D5830" s="154">
        <v>1.4964999999999999</v>
      </c>
      <c r="E5830" s="154">
        <v>1.2570000000000001</v>
      </c>
      <c r="F5830" s="154" t="s">
        <v>472</v>
      </c>
      <c r="G5830" s="154">
        <v>1.1194</v>
      </c>
      <c r="H5830" s="154" t="s">
        <v>472</v>
      </c>
      <c r="I5830" s="154">
        <v>2.0594800000000002</v>
      </c>
      <c r="J5830" s="154"/>
    </row>
    <row r="5831" spans="1:10">
      <c r="A5831" s="164">
        <v>33702</v>
      </c>
      <c r="B5831" s="154">
        <v>1.8743099999999999</v>
      </c>
      <c r="C5831" s="154">
        <v>2.6065</v>
      </c>
      <c r="D5831" s="154">
        <v>1.4912000000000001</v>
      </c>
      <c r="E5831" s="154">
        <v>1.254</v>
      </c>
      <c r="F5831" s="154" t="s">
        <v>472</v>
      </c>
      <c r="G5831" s="154">
        <v>1.1259000000000001</v>
      </c>
      <c r="H5831" s="154" t="s">
        <v>472</v>
      </c>
      <c r="I5831" s="154">
        <v>2.0575000000000001</v>
      </c>
      <c r="J5831" s="154"/>
    </row>
    <row r="5832" spans="1:10">
      <c r="A5832" s="164">
        <v>33703</v>
      </c>
      <c r="B5832" s="154">
        <v>1.8740700000000001</v>
      </c>
      <c r="C5832" s="154">
        <v>2.6150000000000002</v>
      </c>
      <c r="D5832" s="154">
        <v>1.5</v>
      </c>
      <c r="E5832" s="154">
        <v>1.2589999999999999</v>
      </c>
      <c r="F5832" s="154" t="s">
        <v>472</v>
      </c>
      <c r="G5832" s="154">
        <v>1.1335</v>
      </c>
      <c r="H5832" s="154" t="s">
        <v>472</v>
      </c>
      <c r="I5832" s="154">
        <v>2.06494</v>
      </c>
      <c r="J5832" s="154"/>
    </row>
    <row r="5833" spans="1:10">
      <c r="A5833" s="164">
        <v>33704</v>
      </c>
      <c r="B5833" s="154">
        <v>1.8769400000000001</v>
      </c>
      <c r="C5833" s="154">
        <v>2.6404999999999998</v>
      </c>
      <c r="D5833" s="154">
        <v>1.4906999999999999</v>
      </c>
      <c r="E5833" s="154">
        <v>1.254</v>
      </c>
      <c r="F5833" s="154" t="s">
        <v>472</v>
      </c>
      <c r="G5833" s="154">
        <v>1.1267</v>
      </c>
      <c r="H5833" s="154" t="s">
        <v>472</v>
      </c>
      <c r="I5833" s="154">
        <v>2.0586000000000002</v>
      </c>
      <c r="J5833" s="154"/>
    </row>
    <row r="5834" spans="1:10">
      <c r="A5834" s="164">
        <v>33707</v>
      </c>
      <c r="B5834" s="154">
        <v>1.8835899999999999</v>
      </c>
      <c r="C5834" s="154">
        <v>2.67</v>
      </c>
      <c r="D5834" s="154">
        <v>1.5105</v>
      </c>
      <c r="E5834" s="154">
        <v>1.2725</v>
      </c>
      <c r="F5834" s="154" t="s">
        <v>472</v>
      </c>
      <c r="G5834" s="154">
        <v>1.1342000000000001</v>
      </c>
      <c r="H5834" s="154" t="s">
        <v>472</v>
      </c>
      <c r="I5834" s="154">
        <v>2.0838899999999998</v>
      </c>
      <c r="J5834" s="154"/>
    </row>
    <row r="5835" spans="1:10">
      <c r="A5835" s="164">
        <v>33708</v>
      </c>
      <c r="B5835" s="154">
        <v>1.8863799999999999</v>
      </c>
      <c r="C5835" s="154">
        <v>2.6779999999999999</v>
      </c>
      <c r="D5835" s="154">
        <v>1.5175000000000001</v>
      </c>
      <c r="E5835" s="154">
        <v>1.2814999999999999</v>
      </c>
      <c r="F5835" s="154" t="s">
        <v>472</v>
      </c>
      <c r="G5835" s="154">
        <v>1.1411</v>
      </c>
      <c r="H5835" s="154" t="s">
        <v>472</v>
      </c>
      <c r="I5835" s="154">
        <v>2.0828199999999999</v>
      </c>
      <c r="J5835" s="154"/>
    </row>
    <row r="5836" spans="1:10">
      <c r="A5836" s="164">
        <v>33709</v>
      </c>
      <c r="B5836" s="154">
        <v>1.88561</v>
      </c>
      <c r="C5836" s="154">
        <v>2.6790000000000003</v>
      </c>
      <c r="D5836" s="154">
        <v>1.5209999999999999</v>
      </c>
      <c r="E5836" s="154">
        <v>1.2865</v>
      </c>
      <c r="F5836" s="154" t="s">
        <v>472</v>
      </c>
      <c r="G5836" s="154">
        <v>1.1416999999999999</v>
      </c>
      <c r="H5836" s="154" t="s">
        <v>472</v>
      </c>
      <c r="I5836" s="154">
        <v>2.0855999999999999</v>
      </c>
      <c r="J5836" s="154"/>
    </row>
    <row r="5837" spans="1:10">
      <c r="A5837" s="164">
        <v>33710</v>
      </c>
      <c r="B5837" s="154">
        <v>1.89499</v>
      </c>
      <c r="C5837" s="154">
        <v>2.6875</v>
      </c>
      <c r="D5837" s="154">
        <v>1.5305</v>
      </c>
      <c r="E5837" s="154">
        <v>1.296</v>
      </c>
      <c r="F5837" s="154" t="s">
        <v>472</v>
      </c>
      <c r="G5837" s="154">
        <v>1.1468</v>
      </c>
      <c r="H5837" s="154" t="s">
        <v>472</v>
      </c>
      <c r="I5837" s="154">
        <v>2.09761</v>
      </c>
      <c r="J5837" s="154"/>
    </row>
    <row r="5838" spans="1:10">
      <c r="A5838" s="164">
        <v>33711</v>
      </c>
      <c r="B5838" s="154" t="s">
        <v>472</v>
      </c>
      <c r="C5838" s="154" t="s">
        <v>472</v>
      </c>
      <c r="D5838" s="154" t="s">
        <v>472</v>
      </c>
      <c r="E5838" s="154" t="s">
        <v>472</v>
      </c>
      <c r="F5838" s="154" t="s">
        <v>472</v>
      </c>
      <c r="G5838" s="154" t="s">
        <v>472</v>
      </c>
      <c r="H5838" s="154" t="s">
        <v>472</v>
      </c>
      <c r="I5838" s="154" t="s">
        <v>472</v>
      </c>
      <c r="J5838" s="154"/>
    </row>
    <row r="5839" spans="1:10">
      <c r="A5839" s="164">
        <v>33714</v>
      </c>
      <c r="B5839" s="154" t="s">
        <v>472</v>
      </c>
      <c r="C5839" s="154" t="s">
        <v>472</v>
      </c>
      <c r="D5839" s="154" t="s">
        <v>472</v>
      </c>
      <c r="E5839" s="154" t="s">
        <v>472</v>
      </c>
      <c r="F5839" s="154" t="s">
        <v>472</v>
      </c>
      <c r="G5839" s="154" t="s">
        <v>472</v>
      </c>
      <c r="H5839" s="154" t="s">
        <v>472</v>
      </c>
      <c r="I5839" s="154" t="s">
        <v>472</v>
      </c>
      <c r="J5839" s="154"/>
    </row>
    <row r="5840" spans="1:10">
      <c r="A5840" s="164">
        <v>33715</v>
      </c>
      <c r="B5840" s="154">
        <v>1.8980999999999999</v>
      </c>
      <c r="C5840" s="154">
        <v>2.6935000000000002</v>
      </c>
      <c r="D5840" s="154">
        <v>1.542</v>
      </c>
      <c r="E5840" s="154">
        <v>1.3069999999999999</v>
      </c>
      <c r="F5840" s="154" t="s">
        <v>472</v>
      </c>
      <c r="G5840" s="154">
        <v>1.1475</v>
      </c>
      <c r="H5840" s="154" t="s">
        <v>472</v>
      </c>
      <c r="I5840" s="154">
        <v>2.1049799999999999</v>
      </c>
      <c r="J5840" s="154"/>
    </row>
    <row r="5841" spans="1:10">
      <c r="A5841" s="164">
        <v>33716</v>
      </c>
      <c r="B5841" s="154">
        <v>1.8995600000000001</v>
      </c>
      <c r="C5841" s="154">
        <v>2.7115</v>
      </c>
      <c r="D5841" s="154">
        <v>1.5409999999999999</v>
      </c>
      <c r="E5841" s="154">
        <v>1.3045</v>
      </c>
      <c r="F5841" s="154" t="s">
        <v>472</v>
      </c>
      <c r="G5841" s="154">
        <v>1.1487000000000001</v>
      </c>
      <c r="H5841" s="154" t="s">
        <v>472</v>
      </c>
      <c r="I5841" s="154">
        <v>2.10656</v>
      </c>
      <c r="J5841" s="154"/>
    </row>
    <row r="5842" spans="1:10">
      <c r="A5842" s="164">
        <v>33717</v>
      </c>
      <c r="B5842" s="154">
        <v>1.9029799999999999</v>
      </c>
      <c r="C5842" s="154">
        <v>2.7124999999999999</v>
      </c>
      <c r="D5842" s="154">
        <v>1.5394999999999999</v>
      </c>
      <c r="E5842" s="154">
        <v>1.2985</v>
      </c>
      <c r="F5842" s="154" t="s">
        <v>472</v>
      </c>
      <c r="G5842" s="154">
        <v>1.1474</v>
      </c>
      <c r="H5842" s="154" t="s">
        <v>472</v>
      </c>
      <c r="I5842" s="154">
        <v>2.1077499999999998</v>
      </c>
      <c r="J5842" s="154"/>
    </row>
    <row r="5843" spans="1:10">
      <c r="A5843" s="164">
        <v>33718</v>
      </c>
      <c r="B5843" s="154">
        <v>1.8992100000000001</v>
      </c>
      <c r="C5843" s="154">
        <v>2.7115</v>
      </c>
      <c r="D5843" s="154">
        <v>1.5318000000000001</v>
      </c>
      <c r="E5843" s="154">
        <v>1.2905</v>
      </c>
      <c r="F5843" s="154" t="s">
        <v>472</v>
      </c>
      <c r="G5843" s="154">
        <v>1.139</v>
      </c>
      <c r="H5843" s="154" t="s">
        <v>472</v>
      </c>
      <c r="I5843" s="154">
        <v>2.0962900000000002</v>
      </c>
      <c r="J5843" s="154"/>
    </row>
    <row r="5844" spans="1:10">
      <c r="A5844" s="164">
        <v>33721</v>
      </c>
      <c r="B5844" s="154">
        <v>1.9010199999999999</v>
      </c>
      <c r="C5844" s="154">
        <v>2.7210000000000001</v>
      </c>
      <c r="D5844" s="154">
        <v>1.5338000000000001</v>
      </c>
      <c r="E5844" s="154">
        <v>1.2865</v>
      </c>
      <c r="F5844" s="154" t="s">
        <v>472</v>
      </c>
      <c r="G5844" s="154">
        <v>1.1484000000000001</v>
      </c>
      <c r="H5844" s="154" t="s">
        <v>472</v>
      </c>
      <c r="I5844" s="154">
        <v>2.10683</v>
      </c>
      <c r="J5844" s="154"/>
    </row>
    <row r="5845" spans="1:10">
      <c r="A5845" s="164">
        <v>33722</v>
      </c>
      <c r="B5845" s="154">
        <v>1.8865099999999999</v>
      </c>
      <c r="C5845" s="154">
        <v>2.6985000000000001</v>
      </c>
      <c r="D5845" s="154">
        <v>1.5245</v>
      </c>
      <c r="E5845" s="154">
        <v>1.2730000000000001</v>
      </c>
      <c r="F5845" s="154" t="s">
        <v>472</v>
      </c>
      <c r="G5845" s="154">
        <v>1.1440999999999999</v>
      </c>
      <c r="H5845" s="154" t="s">
        <v>472</v>
      </c>
      <c r="I5845" s="154">
        <v>2.0901800000000001</v>
      </c>
      <c r="J5845" s="154"/>
    </row>
    <row r="5846" spans="1:10">
      <c r="A5846" s="164">
        <v>33723</v>
      </c>
      <c r="B5846" s="154">
        <v>1.8861699999999999</v>
      </c>
      <c r="C5846" s="154">
        <v>2.6909999999999998</v>
      </c>
      <c r="D5846" s="154">
        <v>1.5159</v>
      </c>
      <c r="E5846" s="154">
        <v>1.2685</v>
      </c>
      <c r="F5846" s="154" t="s">
        <v>472</v>
      </c>
      <c r="G5846" s="154">
        <v>1.1372</v>
      </c>
      <c r="H5846" s="154" t="s">
        <v>472</v>
      </c>
      <c r="I5846" s="154">
        <v>2.08399</v>
      </c>
      <c r="J5846" s="154"/>
    </row>
    <row r="5847" spans="1:10">
      <c r="A5847" s="164">
        <v>33724</v>
      </c>
      <c r="B5847" s="154">
        <v>1.88751</v>
      </c>
      <c r="C5847" s="154">
        <v>2.6909999999999998</v>
      </c>
      <c r="D5847" s="154">
        <v>1.5230000000000001</v>
      </c>
      <c r="E5847" s="154">
        <v>1.274</v>
      </c>
      <c r="F5847" s="154" t="s">
        <v>472</v>
      </c>
      <c r="G5847" s="154">
        <v>1.1394</v>
      </c>
      <c r="H5847" s="154" t="s">
        <v>472</v>
      </c>
      <c r="I5847" s="154">
        <v>2.0882000000000001</v>
      </c>
      <c r="J5847" s="154"/>
    </row>
    <row r="5848" spans="1:10">
      <c r="A5848" s="164">
        <v>33725</v>
      </c>
      <c r="B5848" s="154" t="s">
        <v>472</v>
      </c>
      <c r="C5848" s="154" t="s">
        <v>472</v>
      </c>
      <c r="D5848" s="154" t="s">
        <v>472</v>
      </c>
      <c r="E5848" s="154" t="s">
        <v>472</v>
      </c>
      <c r="F5848" s="154" t="s">
        <v>472</v>
      </c>
      <c r="G5848" s="154" t="s">
        <v>472</v>
      </c>
      <c r="H5848" s="154" t="s">
        <v>472</v>
      </c>
      <c r="I5848" s="154" t="s">
        <v>472</v>
      </c>
      <c r="J5848" s="154"/>
    </row>
    <row r="5849" spans="1:10">
      <c r="A5849" s="164">
        <v>33728</v>
      </c>
      <c r="B5849" s="154">
        <v>1.87677</v>
      </c>
      <c r="C5849" s="154">
        <v>2.6840000000000002</v>
      </c>
      <c r="D5849" s="154">
        <v>1.508</v>
      </c>
      <c r="E5849" s="154">
        <v>1.2675000000000001</v>
      </c>
      <c r="F5849" s="154" t="s">
        <v>472</v>
      </c>
      <c r="G5849" s="154">
        <v>1.1355</v>
      </c>
      <c r="H5849" s="154" t="s">
        <v>472</v>
      </c>
      <c r="I5849" s="154">
        <v>2.0738300000000001</v>
      </c>
      <c r="J5849" s="154"/>
    </row>
    <row r="5850" spans="1:10">
      <c r="A5850" s="164">
        <v>33729</v>
      </c>
      <c r="B5850" s="154">
        <v>1.8825799999999999</v>
      </c>
      <c r="C5850" s="154">
        <v>2.6870000000000003</v>
      </c>
      <c r="D5850" s="154">
        <v>1.5068999999999999</v>
      </c>
      <c r="E5850" s="154">
        <v>1.264</v>
      </c>
      <c r="F5850" s="154" t="s">
        <v>472</v>
      </c>
      <c r="G5850" s="154">
        <v>1.1339999999999999</v>
      </c>
      <c r="H5850" s="154" t="s">
        <v>472</v>
      </c>
      <c r="I5850" s="154">
        <v>2.07003</v>
      </c>
      <c r="J5850" s="154"/>
    </row>
    <row r="5851" spans="1:10">
      <c r="A5851" s="164">
        <v>33730</v>
      </c>
      <c r="B5851" s="154">
        <v>1.8912599999999999</v>
      </c>
      <c r="C5851" s="154">
        <v>2.6930000000000001</v>
      </c>
      <c r="D5851" s="154">
        <v>1.5101</v>
      </c>
      <c r="E5851" s="154">
        <v>1.2650000000000001</v>
      </c>
      <c r="F5851" s="154" t="s">
        <v>472</v>
      </c>
      <c r="G5851" s="154">
        <v>1.1379999999999999</v>
      </c>
      <c r="H5851" s="154" t="s">
        <v>472</v>
      </c>
      <c r="I5851" s="154">
        <v>2.0767799999999998</v>
      </c>
      <c r="J5851" s="154"/>
    </row>
    <row r="5852" spans="1:10">
      <c r="A5852" s="164">
        <v>33731</v>
      </c>
      <c r="B5852" s="154">
        <v>1.8929800000000001</v>
      </c>
      <c r="C5852" s="154">
        <v>2.7010000000000001</v>
      </c>
      <c r="D5852" s="154">
        <v>1.5030999999999999</v>
      </c>
      <c r="E5852" s="154">
        <v>1.2555000000000001</v>
      </c>
      <c r="F5852" s="154" t="s">
        <v>472</v>
      </c>
      <c r="G5852" s="154">
        <v>1.1363000000000001</v>
      </c>
      <c r="H5852" s="154" t="s">
        <v>472</v>
      </c>
      <c r="I5852" s="154">
        <v>2.0792600000000001</v>
      </c>
      <c r="J5852" s="154"/>
    </row>
    <row r="5853" spans="1:10">
      <c r="A5853" s="164">
        <v>33732</v>
      </c>
      <c r="B5853" s="154">
        <v>1.90333</v>
      </c>
      <c r="C5853" s="154">
        <v>2.7225000000000001</v>
      </c>
      <c r="D5853" s="154">
        <v>1.51</v>
      </c>
      <c r="E5853" s="154">
        <v>1.2585</v>
      </c>
      <c r="F5853" s="154" t="s">
        <v>472</v>
      </c>
      <c r="G5853" s="154">
        <v>1.1395</v>
      </c>
      <c r="H5853" s="154" t="s">
        <v>472</v>
      </c>
      <c r="I5853" s="154">
        <v>2.0892200000000001</v>
      </c>
      <c r="J5853" s="154"/>
    </row>
    <row r="5854" spans="1:10">
      <c r="A5854" s="164">
        <v>33735</v>
      </c>
      <c r="B5854" s="154">
        <v>1.90849</v>
      </c>
      <c r="C5854" s="154">
        <v>2.7364999999999999</v>
      </c>
      <c r="D5854" s="154">
        <v>1.5283</v>
      </c>
      <c r="E5854" s="154">
        <v>1.27</v>
      </c>
      <c r="F5854" s="154" t="s">
        <v>472</v>
      </c>
      <c r="G5854" s="154">
        <v>1.1469</v>
      </c>
      <c r="H5854" s="154" t="s">
        <v>472</v>
      </c>
      <c r="I5854" s="154">
        <v>2.1020500000000002</v>
      </c>
      <c r="J5854" s="154"/>
    </row>
    <row r="5855" spans="1:10">
      <c r="A5855" s="164">
        <v>33736</v>
      </c>
      <c r="B5855" s="154">
        <v>1.9050099999999999</v>
      </c>
      <c r="C5855" s="154">
        <v>2.7279999999999998</v>
      </c>
      <c r="D5855" s="154">
        <v>1.5145</v>
      </c>
      <c r="E5855" s="154">
        <v>1.2565</v>
      </c>
      <c r="F5855" s="154" t="s">
        <v>472</v>
      </c>
      <c r="G5855" s="154">
        <v>1.1427</v>
      </c>
      <c r="H5855" s="154" t="s">
        <v>472</v>
      </c>
      <c r="I5855" s="154">
        <v>2.0888800000000001</v>
      </c>
      <c r="J5855" s="154"/>
    </row>
    <row r="5856" spans="1:10">
      <c r="A5856" s="164">
        <v>33737</v>
      </c>
      <c r="B5856" s="154">
        <v>1.89754</v>
      </c>
      <c r="C5856" s="154">
        <v>2.7095000000000002</v>
      </c>
      <c r="D5856" s="154">
        <v>1.488</v>
      </c>
      <c r="E5856" s="154">
        <v>1.236</v>
      </c>
      <c r="F5856" s="154" t="s">
        <v>472</v>
      </c>
      <c r="G5856" s="154">
        <v>1.1476999999999999</v>
      </c>
      <c r="H5856" s="154" t="s">
        <v>472</v>
      </c>
      <c r="I5856" s="154">
        <v>2.0765799999999999</v>
      </c>
      <c r="J5856" s="154"/>
    </row>
    <row r="5857" spans="1:10">
      <c r="A5857" s="164">
        <v>33738</v>
      </c>
      <c r="B5857" s="154">
        <v>1.8847100000000001</v>
      </c>
      <c r="C5857" s="154">
        <v>2.6989999999999998</v>
      </c>
      <c r="D5857" s="154">
        <v>1.4817</v>
      </c>
      <c r="E5857" s="154">
        <v>1.232</v>
      </c>
      <c r="F5857" s="154" t="s">
        <v>472</v>
      </c>
      <c r="G5857" s="154">
        <v>1.1400000000000001</v>
      </c>
      <c r="H5857" s="154" t="s">
        <v>472</v>
      </c>
      <c r="I5857" s="154">
        <v>2.0598000000000001</v>
      </c>
      <c r="J5857" s="154"/>
    </row>
    <row r="5858" spans="1:10">
      <c r="A5858" s="164">
        <v>33739</v>
      </c>
      <c r="B5858" s="154">
        <v>1.8872</v>
      </c>
      <c r="C5858" s="154">
        <v>2.7025000000000001</v>
      </c>
      <c r="D5858" s="154">
        <v>1.4889999999999999</v>
      </c>
      <c r="E5858" s="154">
        <v>1.2310000000000001</v>
      </c>
      <c r="F5858" s="154" t="s">
        <v>472</v>
      </c>
      <c r="G5858" s="154">
        <v>1.139</v>
      </c>
      <c r="H5858" s="154" t="s">
        <v>472</v>
      </c>
      <c r="I5858" s="154">
        <v>2.0661100000000001</v>
      </c>
      <c r="J5858" s="154"/>
    </row>
    <row r="5859" spans="1:10">
      <c r="A5859" s="164">
        <v>33742</v>
      </c>
      <c r="B5859" s="154">
        <v>1.8940299999999999</v>
      </c>
      <c r="C5859" s="154">
        <v>2.698</v>
      </c>
      <c r="D5859" s="154">
        <v>1.47</v>
      </c>
      <c r="E5859" s="154">
        <v>1.2264999999999999</v>
      </c>
      <c r="F5859" s="154" t="s">
        <v>472</v>
      </c>
      <c r="G5859" s="154">
        <v>1.1409</v>
      </c>
      <c r="H5859" s="154" t="s">
        <v>472</v>
      </c>
      <c r="I5859" s="154">
        <v>2.0627399999999998</v>
      </c>
      <c r="J5859" s="154"/>
    </row>
    <row r="5860" spans="1:10">
      <c r="A5860" s="164">
        <v>33743</v>
      </c>
      <c r="B5860" s="154">
        <v>1.88558</v>
      </c>
      <c r="C5860" s="154">
        <v>2.6879999999999997</v>
      </c>
      <c r="D5860" s="154">
        <v>1.4590000000000001</v>
      </c>
      <c r="E5860" s="154">
        <v>1.2210000000000001</v>
      </c>
      <c r="F5860" s="154" t="s">
        <v>472</v>
      </c>
      <c r="G5860" s="154">
        <v>1.1355999999999999</v>
      </c>
      <c r="H5860" s="154" t="s">
        <v>472</v>
      </c>
      <c r="I5860" s="154">
        <v>2.0492599999999999</v>
      </c>
      <c r="J5860" s="154"/>
    </row>
    <row r="5861" spans="1:10">
      <c r="A5861" s="164">
        <v>33744</v>
      </c>
      <c r="B5861" s="154">
        <v>1.8858299999999999</v>
      </c>
      <c r="C5861" s="154">
        <v>2.6855000000000002</v>
      </c>
      <c r="D5861" s="154">
        <v>1.4645000000000001</v>
      </c>
      <c r="E5861" s="154">
        <v>1.2250000000000001</v>
      </c>
      <c r="F5861" s="154" t="s">
        <v>472</v>
      </c>
      <c r="G5861" s="154">
        <v>1.1315</v>
      </c>
      <c r="H5861" s="154" t="s">
        <v>472</v>
      </c>
      <c r="I5861" s="154">
        <v>2.05152</v>
      </c>
      <c r="J5861" s="154"/>
    </row>
    <row r="5862" spans="1:10">
      <c r="A5862" s="164">
        <v>33745</v>
      </c>
      <c r="B5862" s="154">
        <v>1.8884300000000001</v>
      </c>
      <c r="C5862" s="154">
        <v>2.694</v>
      </c>
      <c r="D5862" s="154">
        <v>1.4764999999999999</v>
      </c>
      <c r="E5862" s="154">
        <v>1.2349999999999999</v>
      </c>
      <c r="F5862" s="154" t="s">
        <v>472</v>
      </c>
      <c r="G5862" s="154">
        <v>1.1355</v>
      </c>
      <c r="H5862" s="154" t="s">
        <v>472</v>
      </c>
      <c r="I5862" s="154">
        <v>2.0629599999999999</v>
      </c>
      <c r="J5862" s="154"/>
    </row>
    <row r="5863" spans="1:10">
      <c r="A5863" s="164">
        <v>33746</v>
      </c>
      <c r="B5863" s="154">
        <v>1.8925700000000001</v>
      </c>
      <c r="C5863" s="154">
        <v>2.7029999999999998</v>
      </c>
      <c r="D5863" s="154">
        <v>1.4872000000000001</v>
      </c>
      <c r="E5863" s="154">
        <v>1.2429999999999999</v>
      </c>
      <c r="F5863" s="154" t="s">
        <v>472</v>
      </c>
      <c r="G5863" s="154">
        <v>1.1455</v>
      </c>
      <c r="H5863" s="154" t="s">
        <v>472</v>
      </c>
      <c r="I5863" s="154">
        <v>2.06989</v>
      </c>
      <c r="J5863" s="154"/>
    </row>
    <row r="5864" spans="1:10">
      <c r="A5864" s="164">
        <v>33749</v>
      </c>
      <c r="B5864" s="154">
        <v>1.8908100000000001</v>
      </c>
      <c r="C5864" s="154">
        <v>2.7004999999999999</v>
      </c>
      <c r="D5864" s="154">
        <v>1.4844999999999999</v>
      </c>
      <c r="E5864" s="154">
        <v>1.2404999999999999</v>
      </c>
      <c r="F5864" s="154" t="s">
        <v>472</v>
      </c>
      <c r="G5864" s="154">
        <v>1.1482999999999999</v>
      </c>
      <c r="H5864" s="154" t="s">
        <v>472</v>
      </c>
      <c r="I5864" s="154" t="s">
        <v>472</v>
      </c>
      <c r="J5864" s="154"/>
    </row>
    <row r="5865" spans="1:10">
      <c r="A5865" s="164">
        <v>33750</v>
      </c>
      <c r="B5865" s="154">
        <v>1.88967</v>
      </c>
      <c r="C5865" s="154">
        <v>2.7025000000000001</v>
      </c>
      <c r="D5865" s="154">
        <v>1.4795</v>
      </c>
      <c r="E5865" s="154">
        <v>1.2310000000000001</v>
      </c>
      <c r="F5865" s="154" t="s">
        <v>472</v>
      </c>
      <c r="G5865" s="154">
        <v>1.145</v>
      </c>
      <c r="H5865" s="154" t="s">
        <v>472</v>
      </c>
      <c r="I5865" s="154">
        <v>2.0641099999999999</v>
      </c>
      <c r="J5865" s="154"/>
    </row>
    <row r="5866" spans="1:10">
      <c r="A5866" s="164">
        <v>33751</v>
      </c>
      <c r="B5866" s="154">
        <v>1.8807399999999999</v>
      </c>
      <c r="C5866" s="154">
        <v>2.7004999999999999</v>
      </c>
      <c r="D5866" s="154">
        <v>1.4969999999999999</v>
      </c>
      <c r="E5866" s="154">
        <v>1.244</v>
      </c>
      <c r="F5866" s="154" t="s">
        <v>472</v>
      </c>
      <c r="G5866" s="154">
        <v>1.1509</v>
      </c>
      <c r="H5866" s="154" t="s">
        <v>472</v>
      </c>
      <c r="I5866" s="154">
        <v>2.0717300000000001</v>
      </c>
      <c r="J5866" s="154"/>
    </row>
    <row r="5867" spans="1:10">
      <c r="A5867" s="164">
        <v>33752</v>
      </c>
      <c r="B5867" s="154" t="s">
        <v>472</v>
      </c>
      <c r="C5867" s="154" t="s">
        <v>472</v>
      </c>
      <c r="D5867" s="154" t="s">
        <v>472</v>
      </c>
      <c r="E5867" s="154" t="s">
        <v>472</v>
      </c>
      <c r="F5867" s="154" t="s">
        <v>472</v>
      </c>
      <c r="G5867" s="154" t="s">
        <v>472</v>
      </c>
      <c r="H5867" s="154" t="s">
        <v>472</v>
      </c>
      <c r="I5867" s="154" t="s">
        <v>472</v>
      </c>
      <c r="J5867" s="154"/>
    </row>
    <row r="5868" spans="1:10">
      <c r="A5868" s="164">
        <v>33753</v>
      </c>
      <c r="B5868" s="154">
        <v>1.86436</v>
      </c>
      <c r="C5868" s="154">
        <v>2.6585000000000001</v>
      </c>
      <c r="D5868" s="154">
        <v>1.458</v>
      </c>
      <c r="E5868" s="154">
        <v>1.2115</v>
      </c>
      <c r="F5868" s="154" t="s">
        <v>472</v>
      </c>
      <c r="G5868" s="154">
        <v>1.1375</v>
      </c>
      <c r="H5868" s="154" t="s">
        <v>472</v>
      </c>
      <c r="I5868" s="154">
        <v>2.0435099999999999</v>
      </c>
      <c r="J5868" s="154"/>
    </row>
    <row r="5869" spans="1:10">
      <c r="A5869" s="164">
        <v>33756</v>
      </c>
      <c r="B5869" s="154">
        <v>1.86528</v>
      </c>
      <c r="C5869" s="154">
        <v>2.6595</v>
      </c>
      <c r="D5869" s="154">
        <v>1.4466000000000001</v>
      </c>
      <c r="E5869" s="154">
        <v>1.2010000000000001</v>
      </c>
      <c r="F5869" s="154" t="s">
        <v>472</v>
      </c>
      <c r="G5869" s="154">
        <v>1.141</v>
      </c>
      <c r="H5869" s="154" t="s">
        <v>472</v>
      </c>
      <c r="I5869" s="154">
        <v>2.0377100000000001</v>
      </c>
      <c r="J5869" s="154"/>
    </row>
    <row r="5870" spans="1:10">
      <c r="A5870" s="164">
        <v>33757</v>
      </c>
      <c r="B5870" s="154">
        <v>1.87033</v>
      </c>
      <c r="C5870" s="154">
        <v>2.6635</v>
      </c>
      <c r="D5870" s="154">
        <v>1.4675</v>
      </c>
      <c r="E5870" s="154">
        <v>1.2175</v>
      </c>
      <c r="F5870" s="154" t="s">
        <v>472</v>
      </c>
      <c r="G5870" s="154">
        <v>1.1496</v>
      </c>
      <c r="H5870" s="154" t="s">
        <v>472</v>
      </c>
      <c r="I5870" s="154">
        <v>2.05023</v>
      </c>
      <c r="J5870" s="154"/>
    </row>
    <row r="5871" spans="1:10">
      <c r="A5871" s="164">
        <v>33758</v>
      </c>
      <c r="B5871" s="154">
        <v>1.87296</v>
      </c>
      <c r="C5871" s="154">
        <v>2.6654999999999998</v>
      </c>
      <c r="D5871" s="154">
        <v>1.4677</v>
      </c>
      <c r="E5871" s="154">
        <v>1.2215</v>
      </c>
      <c r="F5871" s="154" t="s">
        <v>472</v>
      </c>
      <c r="G5871" s="154">
        <v>1.1507000000000001</v>
      </c>
      <c r="H5871" s="154" t="s">
        <v>472</v>
      </c>
      <c r="I5871" s="154">
        <v>2.0505100000000001</v>
      </c>
      <c r="J5871" s="154"/>
    </row>
    <row r="5872" spans="1:10">
      <c r="A5872" s="164">
        <v>33759</v>
      </c>
      <c r="B5872" s="154">
        <v>1.88</v>
      </c>
      <c r="C5872" s="154">
        <v>2.6745000000000001</v>
      </c>
      <c r="D5872" s="154">
        <v>1.4715</v>
      </c>
      <c r="E5872" s="154">
        <v>1.2255</v>
      </c>
      <c r="F5872" s="154" t="s">
        <v>472</v>
      </c>
      <c r="G5872" s="154">
        <v>1.1477999999999999</v>
      </c>
      <c r="H5872" s="154" t="s">
        <v>472</v>
      </c>
      <c r="I5872" s="154">
        <v>2.0603500000000001</v>
      </c>
      <c r="J5872" s="154"/>
    </row>
    <row r="5873" spans="1:10">
      <c r="A5873" s="164">
        <v>33760</v>
      </c>
      <c r="B5873" s="154">
        <v>1.87321</v>
      </c>
      <c r="C5873" s="154">
        <v>2.665</v>
      </c>
      <c r="D5873" s="154">
        <v>1.4584999999999999</v>
      </c>
      <c r="E5873" s="154">
        <v>1.2184999999999999</v>
      </c>
      <c r="F5873" s="154" t="s">
        <v>472</v>
      </c>
      <c r="G5873" s="154">
        <v>1.1454</v>
      </c>
      <c r="H5873" s="154" t="s">
        <v>472</v>
      </c>
      <c r="I5873" s="154">
        <v>2.0454599999999998</v>
      </c>
      <c r="J5873" s="154"/>
    </row>
    <row r="5874" spans="1:10">
      <c r="A5874" s="164">
        <v>33763</v>
      </c>
      <c r="B5874" s="154" t="s">
        <v>472</v>
      </c>
      <c r="C5874" s="154" t="s">
        <v>472</v>
      </c>
      <c r="D5874" s="154" t="s">
        <v>472</v>
      </c>
      <c r="E5874" s="154" t="s">
        <v>472</v>
      </c>
      <c r="F5874" s="154" t="s">
        <v>472</v>
      </c>
      <c r="G5874" s="154" t="s">
        <v>472</v>
      </c>
      <c r="H5874" s="154" t="s">
        <v>472</v>
      </c>
      <c r="I5874" s="154" t="s">
        <v>472</v>
      </c>
      <c r="J5874" s="154"/>
    </row>
    <row r="5875" spans="1:10">
      <c r="A5875" s="164">
        <v>33764</v>
      </c>
      <c r="B5875" s="154">
        <v>1.8718300000000001</v>
      </c>
      <c r="C5875" s="154">
        <v>2.66</v>
      </c>
      <c r="D5875" s="154">
        <v>1.4450000000000001</v>
      </c>
      <c r="E5875" s="154">
        <v>1.2110000000000001</v>
      </c>
      <c r="F5875" s="154" t="s">
        <v>472</v>
      </c>
      <c r="G5875" s="154">
        <v>1.1369</v>
      </c>
      <c r="H5875" s="154" t="s">
        <v>472</v>
      </c>
      <c r="I5875" s="154">
        <v>2.0379700000000001</v>
      </c>
      <c r="J5875" s="154"/>
    </row>
    <row r="5876" spans="1:10">
      <c r="A5876" s="164">
        <v>33765</v>
      </c>
      <c r="B5876" s="154">
        <v>1.87218</v>
      </c>
      <c r="C5876" s="154">
        <v>2.6644999999999999</v>
      </c>
      <c r="D5876" s="154">
        <v>1.4583999999999999</v>
      </c>
      <c r="E5876" s="154">
        <v>1.222</v>
      </c>
      <c r="F5876" s="154" t="s">
        <v>472</v>
      </c>
      <c r="G5876" s="154">
        <v>1.1421000000000001</v>
      </c>
      <c r="H5876" s="154" t="s">
        <v>472</v>
      </c>
      <c r="I5876" s="154">
        <v>2.0415399999999999</v>
      </c>
      <c r="J5876" s="154"/>
    </row>
    <row r="5877" spans="1:10">
      <c r="A5877" s="164">
        <v>33766</v>
      </c>
      <c r="B5877" s="154">
        <v>1.8651800000000001</v>
      </c>
      <c r="C5877" s="154">
        <v>2.6585000000000001</v>
      </c>
      <c r="D5877" s="154">
        <v>1.4497</v>
      </c>
      <c r="E5877" s="154">
        <v>1.2135</v>
      </c>
      <c r="F5877" s="154" t="s">
        <v>472</v>
      </c>
      <c r="G5877" s="154">
        <v>1.135</v>
      </c>
      <c r="H5877" s="154" t="s">
        <v>472</v>
      </c>
      <c r="I5877" s="154">
        <v>2.0347300000000001</v>
      </c>
      <c r="J5877" s="154"/>
    </row>
    <row r="5878" spans="1:10">
      <c r="A5878" s="164">
        <v>33767</v>
      </c>
      <c r="B5878" s="154">
        <v>1.85588</v>
      </c>
      <c r="C5878" s="154">
        <v>2.645</v>
      </c>
      <c r="D5878" s="154">
        <v>1.43</v>
      </c>
      <c r="E5878" s="154">
        <v>1.198</v>
      </c>
      <c r="F5878" s="154" t="s">
        <v>472</v>
      </c>
      <c r="G5878" s="154">
        <v>1.1313</v>
      </c>
      <c r="H5878" s="154" t="s">
        <v>472</v>
      </c>
      <c r="I5878" s="154">
        <v>2.0153699999999999</v>
      </c>
      <c r="J5878" s="154"/>
    </row>
    <row r="5879" spans="1:10">
      <c r="A5879" s="164">
        <v>33770</v>
      </c>
      <c r="B5879" s="154">
        <v>1.84341</v>
      </c>
      <c r="C5879" s="154">
        <v>2.63</v>
      </c>
      <c r="D5879" s="154">
        <v>1.4172</v>
      </c>
      <c r="E5879" s="154">
        <v>1.1895</v>
      </c>
      <c r="F5879" s="154" t="s">
        <v>472</v>
      </c>
      <c r="G5879" s="154">
        <v>1.1194</v>
      </c>
      <c r="H5879" s="154" t="s">
        <v>472</v>
      </c>
      <c r="I5879" s="154">
        <v>1.9950999999999999</v>
      </c>
      <c r="J5879" s="154"/>
    </row>
    <row r="5880" spans="1:10">
      <c r="A5880" s="164">
        <v>33771</v>
      </c>
      <c r="B5880" s="154">
        <v>1.8456900000000001</v>
      </c>
      <c r="C5880" s="154">
        <v>2.629</v>
      </c>
      <c r="D5880" s="154">
        <v>1.421</v>
      </c>
      <c r="E5880" s="154">
        <v>1.1870000000000001</v>
      </c>
      <c r="F5880" s="154" t="s">
        <v>472</v>
      </c>
      <c r="G5880" s="154">
        <v>1.1185</v>
      </c>
      <c r="H5880" s="154" t="s">
        <v>472</v>
      </c>
      <c r="I5880" s="154">
        <v>2.0040900000000001</v>
      </c>
      <c r="J5880" s="154"/>
    </row>
    <row r="5881" spans="1:10">
      <c r="A5881" s="164">
        <v>33772</v>
      </c>
      <c r="B5881" s="154">
        <v>1.8474900000000001</v>
      </c>
      <c r="C5881" s="154">
        <v>2.6219999999999999</v>
      </c>
      <c r="D5881" s="154">
        <v>1.4085000000000001</v>
      </c>
      <c r="E5881" s="154">
        <v>1.177</v>
      </c>
      <c r="F5881" s="154" t="s">
        <v>472</v>
      </c>
      <c r="G5881" s="154">
        <v>1.1120000000000001</v>
      </c>
      <c r="H5881" s="154" t="s">
        <v>472</v>
      </c>
      <c r="I5881" s="154">
        <v>1.99655</v>
      </c>
      <c r="J5881" s="154"/>
    </row>
    <row r="5882" spans="1:10">
      <c r="A5882" s="164">
        <v>33773</v>
      </c>
      <c r="B5882" s="154">
        <v>1.8486799999999999</v>
      </c>
      <c r="C5882" s="154">
        <v>2.6419999999999999</v>
      </c>
      <c r="D5882" s="154">
        <v>1.4302999999999999</v>
      </c>
      <c r="E5882" s="154">
        <v>1.196</v>
      </c>
      <c r="F5882" s="154" t="s">
        <v>472</v>
      </c>
      <c r="G5882" s="154">
        <v>1.1200000000000001</v>
      </c>
      <c r="H5882" s="154" t="s">
        <v>472</v>
      </c>
      <c r="I5882" s="154">
        <v>2.0015900000000002</v>
      </c>
      <c r="J5882" s="154"/>
    </row>
    <row r="5883" spans="1:10">
      <c r="A5883" s="164">
        <v>33774</v>
      </c>
      <c r="B5883" s="154">
        <v>1.8537599999999999</v>
      </c>
      <c r="C5883" s="154">
        <v>2.6404999999999998</v>
      </c>
      <c r="D5883" s="154">
        <v>1.4195</v>
      </c>
      <c r="E5883" s="154">
        <v>1.1844999999999999</v>
      </c>
      <c r="F5883" s="154" t="s">
        <v>472</v>
      </c>
      <c r="G5883" s="154">
        <v>1.1193</v>
      </c>
      <c r="H5883" s="154" t="s">
        <v>472</v>
      </c>
      <c r="I5883" s="154">
        <v>2.00719</v>
      </c>
      <c r="J5883" s="154"/>
    </row>
    <row r="5884" spans="1:10">
      <c r="A5884" s="164">
        <v>33777</v>
      </c>
      <c r="B5884" s="154">
        <v>1.8512200000000001</v>
      </c>
      <c r="C5884" s="154">
        <v>2.6349999999999998</v>
      </c>
      <c r="D5884" s="154">
        <v>1.4205000000000001</v>
      </c>
      <c r="E5884" s="154">
        <v>1.1870000000000001</v>
      </c>
      <c r="F5884" s="154" t="s">
        <v>472</v>
      </c>
      <c r="G5884" s="154">
        <v>1.1154999999999999</v>
      </c>
      <c r="H5884" s="154" t="s">
        <v>472</v>
      </c>
      <c r="I5884" s="154">
        <v>2.0022799999999998</v>
      </c>
      <c r="J5884" s="154"/>
    </row>
    <row r="5885" spans="1:10">
      <c r="A5885" s="164">
        <v>33778</v>
      </c>
      <c r="B5885" s="154">
        <v>1.85364</v>
      </c>
      <c r="C5885" s="154">
        <v>2.633</v>
      </c>
      <c r="D5885" s="154">
        <v>1.4102999999999999</v>
      </c>
      <c r="E5885" s="154">
        <v>1.181</v>
      </c>
      <c r="F5885" s="154" t="s">
        <v>472</v>
      </c>
      <c r="G5885" s="154">
        <v>1.111</v>
      </c>
      <c r="H5885" s="154" t="s">
        <v>472</v>
      </c>
      <c r="I5885" s="154">
        <v>2.0005999999999999</v>
      </c>
      <c r="J5885" s="154"/>
    </row>
    <row r="5886" spans="1:10">
      <c r="A5886" s="164">
        <v>33779</v>
      </c>
      <c r="B5886" s="154">
        <v>1.8542000000000001</v>
      </c>
      <c r="C5886" s="154">
        <v>2.6310000000000002</v>
      </c>
      <c r="D5886" s="154">
        <v>1.4079999999999999</v>
      </c>
      <c r="E5886" s="154">
        <v>1.1759999999999999</v>
      </c>
      <c r="F5886" s="154" t="s">
        <v>472</v>
      </c>
      <c r="G5886" s="154">
        <v>1.1085</v>
      </c>
      <c r="H5886" s="154" t="s">
        <v>472</v>
      </c>
      <c r="I5886" s="154">
        <v>1.9999</v>
      </c>
      <c r="J5886" s="154"/>
    </row>
    <row r="5887" spans="1:10">
      <c r="A5887" s="164">
        <v>33780</v>
      </c>
      <c r="B5887" s="154">
        <v>1.85226</v>
      </c>
      <c r="C5887" s="154">
        <v>2.6334999999999997</v>
      </c>
      <c r="D5887" s="154">
        <v>1.397</v>
      </c>
      <c r="E5887" s="154">
        <v>1.17</v>
      </c>
      <c r="F5887" s="154" t="s">
        <v>472</v>
      </c>
      <c r="G5887" s="154">
        <v>1.105</v>
      </c>
      <c r="H5887" s="154" t="s">
        <v>472</v>
      </c>
      <c r="I5887" s="154">
        <v>1.9852099999999999</v>
      </c>
      <c r="J5887" s="154"/>
    </row>
    <row r="5888" spans="1:10">
      <c r="A5888" s="164">
        <v>33781</v>
      </c>
      <c r="B5888" s="154">
        <v>1.84415</v>
      </c>
      <c r="C5888" s="154">
        <v>2.6225000000000001</v>
      </c>
      <c r="D5888" s="154">
        <v>1.3847</v>
      </c>
      <c r="E5888" s="154">
        <v>1.1615</v>
      </c>
      <c r="F5888" s="154" t="s">
        <v>472</v>
      </c>
      <c r="G5888" s="154">
        <v>1.103</v>
      </c>
      <c r="H5888" s="154" t="s">
        <v>472</v>
      </c>
      <c r="I5888" s="154">
        <v>1.9797199999999999</v>
      </c>
      <c r="J5888" s="154"/>
    </row>
    <row r="5889" spans="1:10">
      <c r="A5889" s="164">
        <v>33784</v>
      </c>
      <c r="B5889" s="154">
        <v>1.84561</v>
      </c>
      <c r="C5889" s="154">
        <v>2.6124999999999998</v>
      </c>
      <c r="D5889" s="154">
        <v>1.3712</v>
      </c>
      <c r="E5889" s="154">
        <v>1.1485000000000001</v>
      </c>
      <c r="F5889" s="154" t="s">
        <v>472</v>
      </c>
      <c r="G5889" s="154">
        <v>1.0934999999999999</v>
      </c>
      <c r="H5889" s="154" t="s">
        <v>472</v>
      </c>
      <c r="I5889" s="154">
        <v>1.96349</v>
      </c>
      <c r="J5889" s="154"/>
    </row>
    <row r="5890" spans="1:10">
      <c r="A5890" s="164">
        <v>33785</v>
      </c>
      <c r="B5890" s="154">
        <v>1.8496600000000001</v>
      </c>
      <c r="C5890" s="154">
        <v>2.6154999999999999</v>
      </c>
      <c r="D5890" s="154">
        <v>1.3754999999999999</v>
      </c>
      <c r="E5890" s="154">
        <v>1.149</v>
      </c>
      <c r="F5890" s="154" t="s">
        <v>472</v>
      </c>
      <c r="G5890" s="154">
        <v>1.0942000000000001</v>
      </c>
      <c r="H5890" s="154" t="s">
        <v>472</v>
      </c>
      <c r="I5890" s="154">
        <v>1.9714399999999999</v>
      </c>
      <c r="J5890" s="154"/>
    </row>
    <row r="5891" spans="1:10">
      <c r="A5891" s="164">
        <v>33786</v>
      </c>
      <c r="B5891" s="154">
        <v>1.84399</v>
      </c>
      <c r="C5891" s="154">
        <v>2.6065</v>
      </c>
      <c r="D5891" s="154">
        <v>1.3620999999999999</v>
      </c>
      <c r="E5891" s="154">
        <v>1.1335</v>
      </c>
      <c r="F5891" s="154" t="s">
        <v>472</v>
      </c>
      <c r="G5891" s="154">
        <v>1.0902000000000001</v>
      </c>
      <c r="H5891" s="154" t="s">
        <v>472</v>
      </c>
      <c r="I5891" s="154">
        <v>1.96051</v>
      </c>
      <c r="J5891" s="154"/>
    </row>
    <row r="5892" spans="1:10">
      <c r="A5892" s="164">
        <v>33787</v>
      </c>
      <c r="B5892" s="154">
        <v>1.8421699999999999</v>
      </c>
      <c r="C5892" s="154">
        <v>2.6120000000000001</v>
      </c>
      <c r="D5892" s="154">
        <v>1.3683000000000001</v>
      </c>
      <c r="E5892" s="154">
        <v>1.1385000000000001</v>
      </c>
      <c r="F5892" s="154" t="s">
        <v>472</v>
      </c>
      <c r="G5892" s="154">
        <v>1.0992</v>
      </c>
      <c r="H5892" s="154" t="s">
        <v>472</v>
      </c>
      <c r="I5892" s="154">
        <v>1.96455</v>
      </c>
      <c r="J5892" s="154"/>
    </row>
    <row r="5893" spans="1:10">
      <c r="A5893" s="164">
        <v>33788</v>
      </c>
      <c r="B5893" s="154">
        <v>1.8332000000000002</v>
      </c>
      <c r="C5893" s="154">
        <v>2.5935000000000001</v>
      </c>
      <c r="D5893" s="154">
        <v>1.3546</v>
      </c>
      <c r="E5893" s="154">
        <v>1.1274999999999999</v>
      </c>
      <c r="F5893" s="154" t="s">
        <v>472</v>
      </c>
      <c r="G5893" s="154">
        <v>1.0886</v>
      </c>
      <c r="H5893" s="154" t="s">
        <v>472</v>
      </c>
      <c r="I5893" s="154" t="s">
        <v>472</v>
      </c>
      <c r="J5893" s="154"/>
    </row>
    <row r="5894" spans="1:10">
      <c r="A5894" s="164">
        <v>33791</v>
      </c>
      <c r="B5894" s="154">
        <v>1.8353299999999999</v>
      </c>
      <c r="C5894" s="154">
        <v>2.5949999999999998</v>
      </c>
      <c r="D5894" s="154">
        <v>1.3663000000000001</v>
      </c>
      <c r="E5894" s="154">
        <v>1.1385000000000001</v>
      </c>
      <c r="F5894" s="154" t="s">
        <v>472</v>
      </c>
      <c r="G5894" s="154">
        <v>1.0944</v>
      </c>
      <c r="H5894" s="154" t="s">
        <v>472</v>
      </c>
      <c r="I5894" s="154">
        <v>1.95198</v>
      </c>
      <c r="J5894" s="154"/>
    </row>
    <row r="5895" spans="1:10">
      <c r="A5895" s="164">
        <v>33792</v>
      </c>
      <c r="B5895" s="154">
        <v>1.8362000000000001</v>
      </c>
      <c r="C5895" s="154">
        <v>2.5865</v>
      </c>
      <c r="D5895" s="154">
        <v>1.3462000000000001</v>
      </c>
      <c r="E5895" s="154">
        <v>1.1219999999999999</v>
      </c>
      <c r="F5895" s="154" t="s">
        <v>472</v>
      </c>
      <c r="G5895" s="154">
        <v>1.0848</v>
      </c>
      <c r="H5895" s="154" t="s">
        <v>472</v>
      </c>
      <c r="I5895" s="154">
        <v>1.94313</v>
      </c>
      <c r="J5895" s="154"/>
    </row>
    <row r="5896" spans="1:10">
      <c r="A5896" s="164">
        <v>33793</v>
      </c>
      <c r="B5896" s="154">
        <v>1.8445399999999998</v>
      </c>
      <c r="C5896" s="154">
        <v>2.5925000000000002</v>
      </c>
      <c r="D5896" s="154">
        <v>1.3382000000000001</v>
      </c>
      <c r="E5896" s="154">
        <v>1.1214999999999999</v>
      </c>
      <c r="F5896" s="154" t="s">
        <v>472</v>
      </c>
      <c r="G5896" s="154">
        <v>1.0796000000000001</v>
      </c>
      <c r="H5896" s="154" t="s">
        <v>472</v>
      </c>
      <c r="I5896" s="154">
        <v>1.9379300000000002</v>
      </c>
      <c r="J5896" s="154"/>
    </row>
    <row r="5897" spans="1:10">
      <c r="A5897" s="164">
        <v>33794</v>
      </c>
      <c r="B5897" s="154">
        <v>1.84856</v>
      </c>
      <c r="C5897" s="154">
        <v>2.5865</v>
      </c>
      <c r="D5897" s="154">
        <v>1.3421000000000001</v>
      </c>
      <c r="E5897" s="154">
        <v>1.1254999999999999</v>
      </c>
      <c r="F5897" s="154" t="s">
        <v>472</v>
      </c>
      <c r="G5897" s="154">
        <v>1.0772999999999999</v>
      </c>
      <c r="H5897" s="154" t="s">
        <v>472</v>
      </c>
      <c r="I5897" s="154">
        <v>1.95773</v>
      </c>
      <c r="J5897" s="154"/>
    </row>
    <row r="5898" spans="1:10">
      <c r="A5898" s="164">
        <v>33795</v>
      </c>
      <c r="B5898" s="154">
        <v>1.8543500000000002</v>
      </c>
      <c r="C5898" s="154">
        <v>2.6005000000000003</v>
      </c>
      <c r="D5898" s="154">
        <v>1.3660000000000001</v>
      </c>
      <c r="E5898" s="154">
        <v>1.149</v>
      </c>
      <c r="F5898" s="154" t="s">
        <v>472</v>
      </c>
      <c r="G5898" s="154">
        <v>1.0902000000000001</v>
      </c>
      <c r="H5898" s="154" t="s">
        <v>472</v>
      </c>
      <c r="I5898" s="154">
        <v>1.9646599999999999</v>
      </c>
      <c r="J5898" s="154"/>
    </row>
    <row r="5899" spans="1:10">
      <c r="A5899" s="164">
        <v>33798</v>
      </c>
      <c r="B5899" s="154">
        <v>1.85033</v>
      </c>
      <c r="C5899" s="154">
        <v>2.593</v>
      </c>
      <c r="D5899" s="154">
        <v>1.3435999999999999</v>
      </c>
      <c r="E5899" s="154">
        <v>1.127</v>
      </c>
      <c r="F5899" s="154" t="s">
        <v>472</v>
      </c>
      <c r="G5899" s="154">
        <v>1.0738000000000001</v>
      </c>
      <c r="H5899" s="154" t="s">
        <v>472</v>
      </c>
      <c r="I5899" s="154">
        <v>1.94797</v>
      </c>
      <c r="J5899" s="154"/>
    </row>
    <row r="5900" spans="1:10">
      <c r="A5900" s="164">
        <v>33799</v>
      </c>
      <c r="B5900" s="154">
        <v>1.8460800000000002</v>
      </c>
      <c r="C5900" s="154">
        <v>2.5779999999999998</v>
      </c>
      <c r="D5900" s="154">
        <v>1.3397999999999999</v>
      </c>
      <c r="E5900" s="154">
        <v>1.123</v>
      </c>
      <c r="F5900" s="154" t="s">
        <v>472</v>
      </c>
      <c r="G5900" s="154">
        <v>1.0740000000000001</v>
      </c>
      <c r="H5900" s="154" t="s">
        <v>472</v>
      </c>
      <c r="I5900" s="154">
        <v>1.9418600000000001</v>
      </c>
      <c r="J5900" s="154"/>
    </row>
    <row r="5901" spans="1:10">
      <c r="A5901" s="164">
        <v>33800</v>
      </c>
      <c r="B5901" s="154">
        <v>1.84453</v>
      </c>
      <c r="C5901" s="154">
        <v>2.5789999999999997</v>
      </c>
      <c r="D5901" s="154">
        <v>1.3437000000000001</v>
      </c>
      <c r="E5901" s="154">
        <v>1.127</v>
      </c>
      <c r="F5901" s="154" t="s">
        <v>472</v>
      </c>
      <c r="G5901" s="154">
        <v>1.0732999999999999</v>
      </c>
      <c r="H5901" s="154" t="s">
        <v>472</v>
      </c>
      <c r="I5901" s="154">
        <v>1.9425300000000001</v>
      </c>
      <c r="J5901" s="154"/>
    </row>
    <row r="5902" spans="1:10">
      <c r="A5902" s="164">
        <v>33801</v>
      </c>
      <c r="B5902" s="154">
        <v>1.8414000000000001</v>
      </c>
      <c r="C5902" s="154">
        <v>2.5735000000000001</v>
      </c>
      <c r="D5902" s="154">
        <v>1.3388</v>
      </c>
      <c r="E5902" s="154">
        <v>1.1219999999999999</v>
      </c>
      <c r="F5902" s="154" t="s">
        <v>472</v>
      </c>
      <c r="G5902" s="154">
        <v>1.0710999999999999</v>
      </c>
      <c r="H5902" s="154" t="s">
        <v>472</v>
      </c>
      <c r="I5902" s="154">
        <v>1.9391799999999999</v>
      </c>
      <c r="J5902" s="154"/>
    </row>
    <row r="5903" spans="1:10">
      <c r="A5903" s="164">
        <v>33802</v>
      </c>
      <c r="B5903" s="154">
        <v>1.8288600000000002</v>
      </c>
      <c r="C5903" s="154">
        <v>2.5649999999999999</v>
      </c>
      <c r="D5903" s="154">
        <v>1.3220000000000001</v>
      </c>
      <c r="E5903" s="154">
        <v>1.111</v>
      </c>
      <c r="F5903" s="154" t="s">
        <v>472</v>
      </c>
      <c r="G5903" s="154">
        <v>1.0577000000000001</v>
      </c>
      <c r="H5903" s="154" t="s">
        <v>472</v>
      </c>
      <c r="I5903" s="154">
        <v>1.9169399999999999</v>
      </c>
      <c r="J5903" s="154"/>
    </row>
    <row r="5904" spans="1:10">
      <c r="A5904" s="164">
        <v>33805</v>
      </c>
      <c r="B5904" s="154">
        <v>1.79081</v>
      </c>
      <c r="C5904" s="154">
        <v>2.4986999999999999</v>
      </c>
      <c r="D5904" s="154">
        <v>1.2765</v>
      </c>
      <c r="E5904" s="154">
        <v>1.0738000000000001</v>
      </c>
      <c r="F5904" s="154" t="s">
        <v>472</v>
      </c>
      <c r="G5904" s="154">
        <v>1.0262</v>
      </c>
      <c r="H5904" s="154" t="s">
        <v>472</v>
      </c>
      <c r="I5904" s="154">
        <v>1.8743799999999999</v>
      </c>
      <c r="J5904" s="154"/>
    </row>
    <row r="5905" spans="1:10">
      <c r="A5905" s="164">
        <v>33806</v>
      </c>
      <c r="B5905" s="154">
        <v>1.8136399999999999</v>
      </c>
      <c r="C5905" s="154">
        <v>2.5101</v>
      </c>
      <c r="D5905" s="154">
        <v>1.3202</v>
      </c>
      <c r="E5905" s="154">
        <v>1.1076999999999999</v>
      </c>
      <c r="F5905" s="154" t="s">
        <v>472</v>
      </c>
      <c r="G5905" s="154">
        <v>1.0545</v>
      </c>
      <c r="H5905" s="154" t="s">
        <v>472</v>
      </c>
      <c r="I5905" s="154">
        <v>1.92292</v>
      </c>
      <c r="J5905" s="154"/>
    </row>
    <row r="5906" spans="1:10">
      <c r="A5906" s="164">
        <v>33807</v>
      </c>
      <c r="B5906" s="154">
        <v>1.80891</v>
      </c>
      <c r="C5906" s="154">
        <v>2.5175999999999998</v>
      </c>
      <c r="D5906" s="154">
        <v>1.3216000000000001</v>
      </c>
      <c r="E5906" s="154">
        <v>1.1107</v>
      </c>
      <c r="F5906" s="154" t="s">
        <v>472</v>
      </c>
      <c r="G5906" s="154">
        <v>1.0488999999999999</v>
      </c>
      <c r="H5906" s="154" t="s">
        <v>472</v>
      </c>
      <c r="I5906" s="154">
        <v>1.9046799999999999</v>
      </c>
      <c r="J5906" s="154"/>
    </row>
    <row r="5907" spans="1:10">
      <c r="A5907" s="164">
        <v>33808</v>
      </c>
      <c r="B5907" s="154">
        <v>1.80535</v>
      </c>
      <c r="C5907" s="154">
        <v>2.5066000000000002</v>
      </c>
      <c r="D5907" s="154">
        <v>1.3163</v>
      </c>
      <c r="E5907" s="154">
        <v>1.1085</v>
      </c>
      <c r="F5907" s="154" t="s">
        <v>472</v>
      </c>
      <c r="G5907" s="154">
        <v>1.0367</v>
      </c>
      <c r="H5907" s="154" t="s">
        <v>472</v>
      </c>
      <c r="I5907" s="154">
        <v>1.8999200000000001</v>
      </c>
      <c r="J5907" s="154"/>
    </row>
    <row r="5908" spans="1:10">
      <c r="A5908" s="164">
        <v>33809</v>
      </c>
      <c r="B5908" s="154">
        <v>1.80511</v>
      </c>
      <c r="C5908" s="154">
        <v>2.5159000000000002</v>
      </c>
      <c r="D5908" s="154">
        <v>1.3162</v>
      </c>
      <c r="E5908" s="154">
        <v>1.1048</v>
      </c>
      <c r="F5908" s="154" t="s">
        <v>472</v>
      </c>
      <c r="G5908" s="154">
        <v>1.0335000000000001</v>
      </c>
      <c r="H5908" s="154" t="s">
        <v>472</v>
      </c>
      <c r="I5908" s="154">
        <v>1.895</v>
      </c>
      <c r="J5908" s="154"/>
    </row>
    <row r="5909" spans="1:10">
      <c r="A5909" s="164">
        <v>33812</v>
      </c>
      <c r="B5909" s="154">
        <v>1.8079399999999999</v>
      </c>
      <c r="C5909" s="154">
        <v>2.5305</v>
      </c>
      <c r="D5909" s="154">
        <v>1.3245</v>
      </c>
      <c r="E5909" s="154">
        <v>1.1132</v>
      </c>
      <c r="F5909" s="154" t="s">
        <v>472</v>
      </c>
      <c r="G5909" s="154">
        <v>1.0351999999999999</v>
      </c>
      <c r="H5909" s="154" t="s">
        <v>472</v>
      </c>
      <c r="I5909" s="154">
        <v>1.89785</v>
      </c>
      <c r="J5909" s="154"/>
    </row>
    <row r="5910" spans="1:10">
      <c r="A5910" s="164">
        <v>33813</v>
      </c>
      <c r="B5910" s="154">
        <v>1.8052299999999999</v>
      </c>
      <c r="C5910" s="154">
        <v>2.5152999999999999</v>
      </c>
      <c r="D5910" s="154">
        <v>1.3061</v>
      </c>
      <c r="E5910" s="154">
        <v>1.0992</v>
      </c>
      <c r="F5910" s="154" t="s">
        <v>472</v>
      </c>
      <c r="G5910" s="154">
        <v>1.0238</v>
      </c>
      <c r="H5910" s="154" t="s">
        <v>472</v>
      </c>
      <c r="I5910" s="154">
        <v>1.89009</v>
      </c>
      <c r="J5910" s="154"/>
    </row>
    <row r="5911" spans="1:10">
      <c r="A5911" s="164">
        <v>33814</v>
      </c>
      <c r="B5911" s="154">
        <v>1.80951</v>
      </c>
      <c r="C5911" s="154">
        <v>2.5213999999999999</v>
      </c>
      <c r="D5911" s="154">
        <v>1.3067</v>
      </c>
      <c r="E5911" s="154">
        <v>1.0998000000000001</v>
      </c>
      <c r="F5911" s="154" t="s">
        <v>472</v>
      </c>
      <c r="G5911" s="154">
        <v>1.022</v>
      </c>
      <c r="H5911" s="154" t="s">
        <v>472</v>
      </c>
      <c r="I5911" s="154">
        <v>1.8901599999999998</v>
      </c>
      <c r="J5911" s="154"/>
    </row>
    <row r="5912" spans="1:10">
      <c r="A5912" s="164">
        <v>33815</v>
      </c>
      <c r="B5912" s="154">
        <v>1.82016</v>
      </c>
      <c r="C5912" s="154">
        <v>2.536</v>
      </c>
      <c r="D5912" s="154">
        <v>1.3260000000000001</v>
      </c>
      <c r="E5912" s="154">
        <v>1.119</v>
      </c>
      <c r="F5912" s="154" t="s">
        <v>472</v>
      </c>
      <c r="G5912" s="154">
        <v>1.0391999999999999</v>
      </c>
      <c r="H5912" s="154" t="s">
        <v>472</v>
      </c>
      <c r="I5912" s="154">
        <v>1.90899</v>
      </c>
      <c r="J5912" s="154"/>
    </row>
    <row r="5913" spans="1:10">
      <c r="A5913" s="164">
        <v>33816</v>
      </c>
      <c r="B5913" s="154">
        <v>1.8146800000000001</v>
      </c>
      <c r="C5913" s="154">
        <v>2.5308000000000002</v>
      </c>
      <c r="D5913" s="154">
        <v>1.3180000000000001</v>
      </c>
      <c r="E5913" s="154">
        <v>1.1144000000000001</v>
      </c>
      <c r="F5913" s="154" t="s">
        <v>472</v>
      </c>
      <c r="G5913" s="154">
        <v>1.0352999999999999</v>
      </c>
      <c r="H5913" s="154" t="s">
        <v>472</v>
      </c>
      <c r="I5913" s="154">
        <v>1.9034</v>
      </c>
      <c r="J5913" s="154"/>
    </row>
    <row r="5914" spans="1:10">
      <c r="A5914" s="164">
        <v>33819</v>
      </c>
      <c r="B5914" s="154">
        <v>1.8188499999999999</v>
      </c>
      <c r="C5914" s="154">
        <v>2.5310000000000001</v>
      </c>
      <c r="D5914" s="154">
        <v>1.3124</v>
      </c>
      <c r="E5914" s="154">
        <v>1.1086</v>
      </c>
      <c r="F5914" s="154" t="s">
        <v>472</v>
      </c>
      <c r="G5914" s="154">
        <v>1.0322</v>
      </c>
      <c r="H5914" s="154" t="s">
        <v>472</v>
      </c>
      <c r="I5914" s="154">
        <v>1.90229</v>
      </c>
      <c r="J5914" s="154"/>
    </row>
    <row r="5915" spans="1:10">
      <c r="A5915" s="164">
        <v>33820</v>
      </c>
      <c r="B5915" s="154">
        <v>1.82711</v>
      </c>
      <c r="C5915" s="154">
        <v>2.5392999999999999</v>
      </c>
      <c r="D5915" s="154">
        <v>1.3214999999999999</v>
      </c>
      <c r="E5915" s="154">
        <v>1.1164000000000001</v>
      </c>
      <c r="F5915" s="154" t="s">
        <v>472</v>
      </c>
      <c r="G5915" s="154">
        <v>1.0385</v>
      </c>
      <c r="H5915" s="154" t="s">
        <v>472</v>
      </c>
      <c r="I5915" s="154">
        <v>1.91127</v>
      </c>
      <c r="J5915" s="154"/>
    </row>
    <row r="5916" spans="1:10">
      <c r="A5916" s="164">
        <v>33821</v>
      </c>
      <c r="B5916" s="154">
        <v>1.82833</v>
      </c>
      <c r="C5916" s="154">
        <v>2.5365000000000002</v>
      </c>
      <c r="D5916" s="154">
        <v>1.3235000000000001</v>
      </c>
      <c r="E5916" s="154">
        <v>1.1172</v>
      </c>
      <c r="F5916" s="154" t="s">
        <v>472</v>
      </c>
      <c r="G5916" s="154">
        <v>1.0405</v>
      </c>
      <c r="H5916" s="154" t="s">
        <v>472</v>
      </c>
      <c r="I5916" s="154">
        <v>1.9124099999999999</v>
      </c>
      <c r="J5916" s="154"/>
    </row>
    <row r="5917" spans="1:10">
      <c r="A5917" s="164">
        <v>33822</v>
      </c>
      <c r="B5917" s="154">
        <v>1.83023</v>
      </c>
      <c r="C5917" s="154">
        <v>2.5371000000000001</v>
      </c>
      <c r="D5917" s="154">
        <v>1.333</v>
      </c>
      <c r="E5917" s="154">
        <v>1.1252</v>
      </c>
      <c r="F5917" s="154" t="s">
        <v>472</v>
      </c>
      <c r="G5917" s="154">
        <v>1.0444</v>
      </c>
      <c r="H5917" s="154" t="s">
        <v>472</v>
      </c>
      <c r="I5917" s="154">
        <v>1.92049</v>
      </c>
      <c r="J5917" s="154"/>
    </row>
    <row r="5918" spans="1:10">
      <c r="A5918" s="164">
        <v>33823</v>
      </c>
      <c r="B5918" s="154">
        <v>1.8285800000000001</v>
      </c>
      <c r="C5918" s="154">
        <v>2.5404999999999998</v>
      </c>
      <c r="D5918" s="154">
        <v>1.327</v>
      </c>
      <c r="E5918" s="154">
        <v>1.1211</v>
      </c>
      <c r="F5918" s="154" t="s">
        <v>472</v>
      </c>
      <c r="G5918" s="154">
        <v>1.0375000000000001</v>
      </c>
      <c r="H5918" s="154" t="s">
        <v>472</v>
      </c>
      <c r="I5918" s="154">
        <v>1.9125999999999999</v>
      </c>
      <c r="J5918" s="154"/>
    </row>
    <row r="5919" spans="1:10">
      <c r="A5919" s="164">
        <v>33826</v>
      </c>
      <c r="B5919" s="154">
        <v>1.8288500000000001</v>
      </c>
      <c r="C5919" s="154">
        <v>2.5348000000000002</v>
      </c>
      <c r="D5919" s="154">
        <v>1.3178000000000001</v>
      </c>
      <c r="E5919" s="154">
        <v>1.1122000000000001</v>
      </c>
      <c r="F5919" s="154" t="s">
        <v>472</v>
      </c>
      <c r="G5919" s="154">
        <v>1.0303</v>
      </c>
      <c r="H5919" s="154" t="s">
        <v>472</v>
      </c>
      <c r="I5919" s="154">
        <v>1.90646</v>
      </c>
      <c r="J5919" s="154"/>
    </row>
    <row r="5920" spans="1:10">
      <c r="A5920" s="164">
        <v>33827</v>
      </c>
      <c r="B5920" s="154">
        <v>1.83222</v>
      </c>
      <c r="C5920" s="154">
        <v>2.5407999999999999</v>
      </c>
      <c r="D5920" s="154">
        <v>1.3165</v>
      </c>
      <c r="E5920" s="154">
        <v>1.1103000000000001</v>
      </c>
      <c r="F5920" s="154" t="s">
        <v>472</v>
      </c>
      <c r="G5920" s="154">
        <v>1.0291999999999999</v>
      </c>
      <c r="H5920" s="154" t="s">
        <v>472</v>
      </c>
      <c r="I5920" s="154">
        <v>1.9054600000000002</v>
      </c>
      <c r="J5920" s="154"/>
    </row>
    <row r="5921" spans="1:10">
      <c r="A5921" s="164">
        <v>33828</v>
      </c>
      <c r="B5921" s="154">
        <v>1.83647</v>
      </c>
      <c r="C5921" s="154">
        <v>2.5476999999999999</v>
      </c>
      <c r="D5921" s="154">
        <v>1.3256999999999999</v>
      </c>
      <c r="E5921" s="154">
        <v>1.1121000000000001</v>
      </c>
      <c r="F5921" s="154" t="s">
        <v>472</v>
      </c>
      <c r="G5921" s="154">
        <v>1.0373000000000001</v>
      </c>
      <c r="H5921" s="154" t="s">
        <v>472</v>
      </c>
      <c r="I5921" s="154">
        <v>1.9149400000000001</v>
      </c>
      <c r="J5921" s="154"/>
    </row>
    <row r="5922" spans="1:10">
      <c r="A5922" s="164">
        <v>33829</v>
      </c>
      <c r="B5922" s="154">
        <v>1.8401000000000001</v>
      </c>
      <c r="C5922" s="154">
        <v>2.5489999999999999</v>
      </c>
      <c r="D5922" s="154">
        <v>1.3228</v>
      </c>
      <c r="E5922" s="154">
        <v>1.1117999999999999</v>
      </c>
      <c r="F5922" s="154" t="s">
        <v>472</v>
      </c>
      <c r="G5922" s="154">
        <v>1.0385</v>
      </c>
      <c r="H5922" s="154" t="s">
        <v>472</v>
      </c>
      <c r="I5922" s="154">
        <v>1.9150800000000001</v>
      </c>
      <c r="J5922" s="154"/>
    </row>
    <row r="5923" spans="1:10">
      <c r="A5923" s="164">
        <v>33830</v>
      </c>
      <c r="B5923" s="154">
        <v>1.83674</v>
      </c>
      <c r="C5923" s="154">
        <v>2.5337000000000001</v>
      </c>
      <c r="D5923" s="154">
        <v>1.3134999999999999</v>
      </c>
      <c r="E5923" s="154">
        <v>1.1008</v>
      </c>
      <c r="F5923" s="154" t="s">
        <v>472</v>
      </c>
      <c r="G5923" s="154">
        <v>1.0402</v>
      </c>
      <c r="H5923" s="154" t="s">
        <v>472</v>
      </c>
      <c r="I5923" s="154">
        <v>1.9128699999999998</v>
      </c>
      <c r="J5923" s="154"/>
    </row>
    <row r="5924" spans="1:10">
      <c r="A5924" s="164">
        <v>33833</v>
      </c>
      <c r="B5924" s="154">
        <v>1.8300700000000001</v>
      </c>
      <c r="C5924" s="154">
        <v>2.54</v>
      </c>
      <c r="D5924" s="154">
        <v>1.3260000000000001</v>
      </c>
      <c r="E5924" s="154">
        <v>1.1106</v>
      </c>
      <c r="F5924" s="154" t="s">
        <v>472</v>
      </c>
      <c r="G5924" s="154">
        <v>1.0490999999999999</v>
      </c>
      <c r="H5924" s="154" t="s">
        <v>472</v>
      </c>
      <c r="I5924" s="154">
        <v>1.9119199999999998</v>
      </c>
      <c r="J5924" s="154"/>
    </row>
    <row r="5925" spans="1:10">
      <c r="A5925" s="164">
        <v>33834</v>
      </c>
      <c r="B5925" s="154">
        <v>1.83003</v>
      </c>
      <c r="C5925" s="154">
        <v>2.5297999999999998</v>
      </c>
      <c r="D5925" s="154">
        <v>1.3113000000000001</v>
      </c>
      <c r="E5925" s="154">
        <v>1.0984</v>
      </c>
      <c r="F5925" s="154" t="s">
        <v>472</v>
      </c>
      <c r="G5925" s="154">
        <v>1.0382</v>
      </c>
      <c r="H5925" s="154" t="s">
        <v>472</v>
      </c>
      <c r="I5925" s="154">
        <v>1.90483</v>
      </c>
      <c r="J5925" s="154"/>
    </row>
    <row r="5926" spans="1:10">
      <c r="A5926" s="164">
        <v>33835</v>
      </c>
      <c r="B5926" s="154">
        <v>1.82714</v>
      </c>
      <c r="C5926" s="154">
        <v>2.5244999999999997</v>
      </c>
      <c r="D5926" s="154">
        <v>1.3091999999999999</v>
      </c>
      <c r="E5926" s="154">
        <v>1.0915999999999999</v>
      </c>
      <c r="F5926" s="154" t="s">
        <v>472</v>
      </c>
      <c r="G5926" s="154">
        <v>1.0350999999999999</v>
      </c>
      <c r="H5926" s="154" t="s">
        <v>472</v>
      </c>
      <c r="I5926" s="154">
        <v>1.9017500000000001</v>
      </c>
      <c r="J5926" s="154"/>
    </row>
    <row r="5927" spans="1:10">
      <c r="A5927" s="164">
        <v>33836</v>
      </c>
      <c r="B5927" s="154">
        <v>1.8152200000000001</v>
      </c>
      <c r="C5927" s="154">
        <v>2.5183</v>
      </c>
      <c r="D5927" s="154">
        <v>1.3012999999999999</v>
      </c>
      <c r="E5927" s="154">
        <v>1.0905</v>
      </c>
      <c r="F5927" s="154" t="s">
        <v>472</v>
      </c>
      <c r="G5927" s="154">
        <v>1.0290999999999999</v>
      </c>
      <c r="H5927" s="154" t="s">
        <v>472</v>
      </c>
      <c r="I5927" s="154">
        <v>1.88317</v>
      </c>
      <c r="J5927" s="154"/>
    </row>
    <row r="5928" spans="1:10">
      <c r="A5928" s="164">
        <v>33837</v>
      </c>
      <c r="B5928" s="154">
        <v>1.8046500000000001</v>
      </c>
      <c r="C5928" s="154">
        <v>2.4977999999999998</v>
      </c>
      <c r="D5928" s="154">
        <v>1.2909999999999999</v>
      </c>
      <c r="E5928" s="154">
        <v>1.0825</v>
      </c>
      <c r="F5928" s="154" t="s">
        <v>472</v>
      </c>
      <c r="G5928" s="154">
        <v>1.0215000000000001</v>
      </c>
      <c r="H5928" s="154" t="s">
        <v>472</v>
      </c>
      <c r="I5928" s="154">
        <v>1.8738999999999999</v>
      </c>
      <c r="J5928" s="154"/>
    </row>
    <row r="5929" spans="1:10">
      <c r="A5929" s="164">
        <v>33840</v>
      </c>
      <c r="B5929" s="154">
        <v>1.79755</v>
      </c>
      <c r="C5929" s="154">
        <v>2.488</v>
      </c>
      <c r="D5929" s="154">
        <v>1.2629999999999999</v>
      </c>
      <c r="E5929" s="154">
        <v>1.0617000000000001</v>
      </c>
      <c r="F5929" s="154" t="s">
        <v>472</v>
      </c>
      <c r="G5929" s="154">
        <v>1.0084</v>
      </c>
      <c r="H5929" s="154" t="s">
        <v>472</v>
      </c>
      <c r="I5929" s="154">
        <v>1.8527</v>
      </c>
      <c r="J5929" s="154"/>
    </row>
    <row r="5930" spans="1:10">
      <c r="A5930" s="164">
        <v>33841</v>
      </c>
      <c r="B5930" s="154">
        <v>1.80362</v>
      </c>
      <c r="C5930" s="154">
        <v>2.4695</v>
      </c>
      <c r="D5930" s="154">
        <v>1.2415</v>
      </c>
      <c r="E5930" s="154">
        <v>1.0443</v>
      </c>
      <c r="F5930" s="154" t="s">
        <v>472</v>
      </c>
      <c r="G5930" s="154">
        <v>0.99360000000000004</v>
      </c>
      <c r="H5930" s="154" t="s">
        <v>472</v>
      </c>
      <c r="I5930" s="154">
        <v>1.8357999999999999</v>
      </c>
      <c r="J5930" s="154"/>
    </row>
    <row r="5931" spans="1:10">
      <c r="A5931" s="164">
        <v>33842</v>
      </c>
      <c r="B5931" s="154">
        <v>1.8127800000000001</v>
      </c>
      <c r="C5931" s="154">
        <v>2.5061</v>
      </c>
      <c r="D5931" s="154">
        <v>1.26</v>
      </c>
      <c r="E5931" s="154">
        <v>1.0594999999999999</v>
      </c>
      <c r="F5931" s="154" t="s">
        <v>472</v>
      </c>
      <c r="G5931" s="154">
        <v>1.0084</v>
      </c>
      <c r="H5931" s="154" t="s">
        <v>472</v>
      </c>
      <c r="I5931" s="154">
        <v>1.8563800000000001</v>
      </c>
      <c r="J5931" s="154"/>
    </row>
    <row r="5932" spans="1:10">
      <c r="A5932" s="164">
        <v>33843</v>
      </c>
      <c r="B5932" s="154">
        <v>1.8162500000000001</v>
      </c>
      <c r="C5932" s="154">
        <v>2.5072000000000001</v>
      </c>
      <c r="D5932" s="154">
        <v>1.2690000000000001</v>
      </c>
      <c r="E5932" s="154">
        <v>1.0642</v>
      </c>
      <c r="F5932" s="154" t="s">
        <v>472</v>
      </c>
      <c r="G5932" s="154">
        <v>1.0167999999999999</v>
      </c>
      <c r="H5932" s="154" t="s">
        <v>472</v>
      </c>
      <c r="I5932" s="154">
        <v>1.8662800000000002</v>
      </c>
      <c r="J5932" s="154"/>
    </row>
    <row r="5933" spans="1:10">
      <c r="A5933" s="164">
        <v>33844</v>
      </c>
      <c r="B5933" s="154">
        <v>1.8105899999999999</v>
      </c>
      <c r="C5933" s="154">
        <v>2.4965000000000002</v>
      </c>
      <c r="D5933" s="154">
        <v>1.2583</v>
      </c>
      <c r="E5933" s="154">
        <v>1.0521</v>
      </c>
      <c r="F5933" s="154" t="s">
        <v>472</v>
      </c>
      <c r="G5933" s="154">
        <v>1.0176000000000001</v>
      </c>
      <c r="H5933" s="154" t="s">
        <v>472</v>
      </c>
      <c r="I5933" s="154">
        <v>1.8624100000000001</v>
      </c>
      <c r="J5933" s="154"/>
    </row>
    <row r="5934" spans="1:10">
      <c r="A5934" s="164">
        <v>33847</v>
      </c>
      <c r="B5934" s="154">
        <v>1.8117000000000001</v>
      </c>
      <c r="C5934" s="154">
        <v>2.4986000000000002</v>
      </c>
      <c r="D5934" s="154">
        <v>1.26</v>
      </c>
      <c r="E5934" s="154">
        <v>1.0555000000000001</v>
      </c>
      <c r="F5934" s="154" t="s">
        <v>472</v>
      </c>
      <c r="G5934" s="154">
        <v>1.0212000000000001</v>
      </c>
      <c r="H5934" s="154" t="s">
        <v>472</v>
      </c>
      <c r="I5934" s="154">
        <v>1.8669199999999999</v>
      </c>
      <c r="J5934" s="154"/>
    </row>
    <row r="5935" spans="1:10">
      <c r="A5935" s="164">
        <v>33848</v>
      </c>
      <c r="B5935" s="154">
        <v>1.8001200000000002</v>
      </c>
      <c r="C5935" s="154">
        <v>2.4746000000000001</v>
      </c>
      <c r="D5935" s="154">
        <v>1.2415</v>
      </c>
      <c r="E5935" s="154">
        <v>1.0387999999999999</v>
      </c>
      <c r="F5935" s="154" t="s">
        <v>472</v>
      </c>
      <c r="G5935" s="154">
        <v>1.0102</v>
      </c>
      <c r="H5935" s="154" t="s">
        <v>472</v>
      </c>
      <c r="I5935" s="154">
        <v>1.8447499999999999</v>
      </c>
      <c r="J5935" s="154"/>
    </row>
    <row r="5936" spans="1:10">
      <c r="A5936" s="164">
        <v>33849</v>
      </c>
      <c r="B5936" s="154">
        <v>1.8023899999999999</v>
      </c>
      <c r="C5936" s="154">
        <v>2.4731000000000001</v>
      </c>
      <c r="D5936" s="154">
        <v>1.2349000000000001</v>
      </c>
      <c r="E5936" s="154">
        <v>1.0328999999999999</v>
      </c>
      <c r="F5936" s="154" t="s">
        <v>472</v>
      </c>
      <c r="G5936" s="154">
        <v>1.0062</v>
      </c>
      <c r="H5936" s="154" t="s">
        <v>472</v>
      </c>
      <c r="I5936" s="154">
        <v>1.83673</v>
      </c>
      <c r="J5936" s="154"/>
    </row>
    <row r="5937" spans="1:10">
      <c r="A5937" s="164">
        <v>33850</v>
      </c>
      <c r="B5937" s="154">
        <v>1.80704</v>
      </c>
      <c r="C5937" s="154">
        <v>2.4895</v>
      </c>
      <c r="D5937" s="154">
        <v>1.2435</v>
      </c>
      <c r="E5937" s="154">
        <v>1.0384</v>
      </c>
      <c r="F5937" s="154" t="s">
        <v>472</v>
      </c>
      <c r="G5937" s="154">
        <v>1.0105999999999999</v>
      </c>
      <c r="H5937" s="154" t="s">
        <v>472</v>
      </c>
      <c r="I5937" s="154">
        <v>1.8461799999999999</v>
      </c>
      <c r="J5937" s="154"/>
    </row>
    <row r="5938" spans="1:10">
      <c r="A5938" s="164">
        <v>33851</v>
      </c>
      <c r="B5938" s="154">
        <v>1.8164899999999999</v>
      </c>
      <c r="C5938" s="154">
        <v>2.5089999999999999</v>
      </c>
      <c r="D5938" s="154">
        <v>1.2675000000000001</v>
      </c>
      <c r="E5938" s="154">
        <v>1.0580000000000001</v>
      </c>
      <c r="F5938" s="154" t="s">
        <v>472</v>
      </c>
      <c r="G5938" s="154">
        <v>1.02</v>
      </c>
      <c r="H5938" s="154" t="s">
        <v>472</v>
      </c>
      <c r="I5938" s="154">
        <v>1.87829</v>
      </c>
      <c r="J5938" s="154"/>
    </row>
    <row r="5939" spans="1:10">
      <c r="A5939" s="164">
        <v>33854</v>
      </c>
      <c r="B5939" s="154">
        <v>1.80793</v>
      </c>
      <c r="C5939" s="154">
        <v>2.4992999999999999</v>
      </c>
      <c r="D5939" s="154">
        <v>1.2523</v>
      </c>
      <c r="E5939" s="154">
        <v>1.0445</v>
      </c>
      <c r="F5939" s="154" t="s">
        <v>472</v>
      </c>
      <c r="G5939" s="154">
        <v>1.0135000000000001</v>
      </c>
      <c r="H5939" s="154" t="s">
        <v>472</v>
      </c>
      <c r="I5939" s="154" t="s">
        <v>472</v>
      </c>
      <c r="J5939" s="154"/>
    </row>
    <row r="5940" spans="1:10">
      <c r="A5940" s="164">
        <v>33855</v>
      </c>
      <c r="B5940" s="154">
        <v>1.80277</v>
      </c>
      <c r="C5940" s="154">
        <v>2.4843999999999999</v>
      </c>
      <c r="D5940" s="154">
        <v>1.2424999999999999</v>
      </c>
      <c r="E5940" s="154">
        <v>1.0337000000000001</v>
      </c>
      <c r="F5940" s="154" t="s">
        <v>472</v>
      </c>
      <c r="G5940" s="154">
        <v>1.0077</v>
      </c>
      <c r="H5940" s="154" t="s">
        <v>472</v>
      </c>
      <c r="I5940" s="154">
        <v>1.8445800000000001</v>
      </c>
      <c r="J5940" s="154"/>
    </row>
    <row r="5941" spans="1:10">
      <c r="A5941" s="164">
        <v>33856</v>
      </c>
      <c r="B5941" s="154">
        <v>1.7995700000000001</v>
      </c>
      <c r="C5941" s="154">
        <v>2.4672999999999998</v>
      </c>
      <c r="D5941" s="154">
        <v>1.2413000000000001</v>
      </c>
      <c r="E5941" s="154">
        <v>1.0301</v>
      </c>
      <c r="F5941" s="154" t="s">
        <v>472</v>
      </c>
      <c r="G5941" s="154">
        <v>1.008</v>
      </c>
      <c r="H5941" s="154" t="s">
        <v>472</v>
      </c>
      <c r="I5941" s="154">
        <v>1.84172</v>
      </c>
      <c r="J5941" s="154"/>
    </row>
    <row r="5942" spans="1:10">
      <c r="A5942" s="164">
        <v>33857</v>
      </c>
      <c r="B5942" s="154">
        <v>1.7984200000000001</v>
      </c>
      <c r="C5942" s="154">
        <v>2.4792999999999998</v>
      </c>
      <c r="D5942" s="154">
        <v>1.264</v>
      </c>
      <c r="E5942" s="154">
        <v>1.0368999999999999</v>
      </c>
      <c r="F5942" s="154" t="s">
        <v>472</v>
      </c>
      <c r="G5942" s="154">
        <v>1.0243</v>
      </c>
      <c r="H5942" s="154" t="s">
        <v>472</v>
      </c>
      <c r="I5942" s="154">
        <v>1.8575900000000001</v>
      </c>
      <c r="J5942" s="154"/>
    </row>
    <row r="5943" spans="1:10">
      <c r="A5943" s="164">
        <v>33858</v>
      </c>
      <c r="B5943" s="154">
        <v>1.7954699999999999</v>
      </c>
      <c r="C5943" s="154">
        <v>2.4754999999999998</v>
      </c>
      <c r="D5943" s="154">
        <v>1.2685</v>
      </c>
      <c r="E5943" s="154">
        <v>1.0342</v>
      </c>
      <c r="F5943" s="154" t="s">
        <v>472</v>
      </c>
      <c r="G5943" s="154">
        <v>1.0275000000000001</v>
      </c>
      <c r="H5943" s="154" t="s">
        <v>472</v>
      </c>
      <c r="I5943" s="154">
        <v>1.8638400000000002</v>
      </c>
      <c r="J5943" s="154"/>
    </row>
    <row r="5944" spans="1:10">
      <c r="A5944" s="164">
        <v>33861</v>
      </c>
      <c r="B5944" s="154">
        <v>1.7945899999999999</v>
      </c>
      <c r="C5944" s="154">
        <v>2.4744999999999999</v>
      </c>
      <c r="D5944" s="154">
        <v>1.3129999999999999</v>
      </c>
      <c r="E5944" s="154">
        <v>1.0858000000000001</v>
      </c>
      <c r="F5944" s="154" t="s">
        <v>472</v>
      </c>
      <c r="G5944" s="154">
        <v>1.0531999999999999</v>
      </c>
      <c r="H5944" s="154" t="s">
        <v>472</v>
      </c>
      <c r="I5944" s="154">
        <v>1.89605</v>
      </c>
      <c r="J5944" s="154"/>
    </row>
    <row r="5945" spans="1:10">
      <c r="A5945" s="164">
        <v>33862</v>
      </c>
      <c r="B5945" s="154">
        <v>1.7884899999999999</v>
      </c>
      <c r="C5945" s="154">
        <v>2.4811999999999999</v>
      </c>
      <c r="D5945" s="154">
        <v>1.3029999999999999</v>
      </c>
      <c r="E5945" s="154">
        <v>1.0742</v>
      </c>
      <c r="F5945" s="154" t="s">
        <v>472</v>
      </c>
      <c r="G5945" s="154">
        <v>1.0506</v>
      </c>
      <c r="H5945" s="154" t="s">
        <v>472</v>
      </c>
      <c r="I5945" s="154">
        <v>1.89015</v>
      </c>
      <c r="J5945" s="154"/>
    </row>
    <row r="5946" spans="1:10">
      <c r="A5946" s="164">
        <v>33863</v>
      </c>
      <c r="B5946" s="154">
        <v>1.7566899999999999</v>
      </c>
      <c r="C5946" s="154">
        <v>2.4521999999999999</v>
      </c>
      <c r="D5946" s="154">
        <v>1.3140000000000001</v>
      </c>
      <c r="E5946" s="154">
        <v>1.0787</v>
      </c>
      <c r="F5946" s="154" t="s">
        <v>472</v>
      </c>
      <c r="G5946" s="154">
        <v>1.0569</v>
      </c>
      <c r="H5946" s="154" t="s">
        <v>472</v>
      </c>
      <c r="I5946" s="154">
        <v>1.88517</v>
      </c>
      <c r="J5946" s="154"/>
    </row>
    <row r="5947" spans="1:10">
      <c r="A5947" s="164">
        <v>33864</v>
      </c>
      <c r="B5947" s="154">
        <v>1.7345199999999998</v>
      </c>
      <c r="C5947" s="154">
        <v>2.4521999999999999</v>
      </c>
      <c r="D5947" s="154">
        <v>1.32</v>
      </c>
      <c r="E5947" s="154">
        <v>1.0796000000000001</v>
      </c>
      <c r="F5947" s="154" t="s">
        <v>472</v>
      </c>
      <c r="G5947" s="154">
        <v>1.0577000000000001</v>
      </c>
      <c r="H5947" s="154" t="s">
        <v>472</v>
      </c>
      <c r="I5947" s="154">
        <v>1.87507</v>
      </c>
      <c r="J5947" s="154"/>
    </row>
    <row r="5948" spans="1:10">
      <c r="A5948" s="164">
        <v>33865</v>
      </c>
      <c r="B5948" s="154">
        <v>1.7201300000000002</v>
      </c>
      <c r="C5948" s="154">
        <v>2.2726999999999999</v>
      </c>
      <c r="D5948" s="154">
        <v>1.2961</v>
      </c>
      <c r="E5948" s="154">
        <v>1.0666</v>
      </c>
      <c r="F5948" s="154" t="s">
        <v>472</v>
      </c>
      <c r="G5948" s="154">
        <v>1.0406</v>
      </c>
      <c r="H5948" s="154" t="s">
        <v>472</v>
      </c>
      <c r="I5948" s="154">
        <v>1.85453</v>
      </c>
      <c r="J5948" s="154"/>
    </row>
    <row r="5949" spans="1:10">
      <c r="A5949" s="164">
        <v>33868</v>
      </c>
      <c r="B5949" s="154">
        <v>1.74464</v>
      </c>
      <c r="C5949" s="154">
        <v>2.2412999999999998</v>
      </c>
      <c r="D5949" s="154">
        <v>1.3138000000000001</v>
      </c>
      <c r="E5949" s="154">
        <v>1.0750999999999999</v>
      </c>
      <c r="F5949" s="154" t="s">
        <v>472</v>
      </c>
      <c r="G5949" s="154">
        <v>1.0582</v>
      </c>
      <c r="H5949" s="154" t="s">
        <v>472</v>
      </c>
      <c r="I5949" s="154">
        <v>1.87591</v>
      </c>
      <c r="J5949" s="154"/>
    </row>
    <row r="5950" spans="1:10">
      <c r="A5950" s="164">
        <v>33869</v>
      </c>
      <c r="B5950" s="154">
        <v>1.73203</v>
      </c>
      <c r="C5950" s="154">
        <v>2.2338</v>
      </c>
      <c r="D5950" s="154">
        <v>1.3009999999999999</v>
      </c>
      <c r="E5950" s="154">
        <v>1.0512999999999999</v>
      </c>
      <c r="F5950" s="154" t="s">
        <v>472</v>
      </c>
      <c r="G5950" s="154">
        <v>1.0686</v>
      </c>
      <c r="H5950" s="154" t="s">
        <v>472</v>
      </c>
      <c r="I5950" s="154">
        <v>1.8592900000000001</v>
      </c>
      <c r="J5950" s="154"/>
    </row>
    <row r="5951" spans="1:10">
      <c r="A5951" s="164">
        <v>33870</v>
      </c>
      <c r="B5951" s="154">
        <v>1.7239</v>
      </c>
      <c r="C5951" s="154">
        <v>2.2073999999999998</v>
      </c>
      <c r="D5951" s="154">
        <v>1.31</v>
      </c>
      <c r="E5951" s="154">
        <v>1.0609</v>
      </c>
      <c r="F5951" s="154" t="s">
        <v>472</v>
      </c>
      <c r="G5951" s="154">
        <v>1.0729</v>
      </c>
      <c r="H5951" s="154" t="s">
        <v>472</v>
      </c>
      <c r="I5951" s="154">
        <v>1.8731900000000001</v>
      </c>
      <c r="J5951" s="154"/>
    </row>
    <row r="5952" spans="1:10">
      <c r="A5952" s="164">
        <v>33871</v>
      </c>
      <c r="B5952" s="154">
        <v>1.7255799999999999</v>
      </c>
      <c r="C5952" s="154">
        <v>2.2229999999999999</v>
      </c>
      <c r="D5952" s="154">
        <v>1.3042</v>
      </c>
      <c r="E5952" s="154">
        <v>1.0476000000000001</v>
      </c>
      <c r="F5952" s="154" t="s">
        <v>472</v>
      </c>
      <c r="G5952" s="154">
        <v>1.0821000000000001</v>
      </c>
      <c r="H5952" s="154" t="s">
        <v>472</v>
      </c>
      <c r="I5952" s="154">
        <v>1.8649</v>
      </c>
      <c r="J5952" s="154"/>
    </row>
    <row r="5953" spans="1:10">
      <c r="A5953" s="164">
        <v>33872</v>
      </c>
      <c r="B5953" s="154">
        <v>1.74071</v>
      </c>
      <c r="C5953" s="154">
        <v>2.2221000000000002</v>
      </c>
      <c r="D5953" s="154">
        <v>1.3025</v>
      </c>
      <c r="E5953" s="154">
        <v>1.0469999999999999</v>
      </c>
      <c r="F5953" s="154" t="s">
        <v>472</v>
      </c>
      <c r="G5953" s="154">
        <v>1.0780000000000001</v>
      </c>
      <c r="H5953" s="154" t="s">
        <v>472</v>
      </c>
      <c r="I5953" s="154">
        <v>1.8681100000000002</v>
      </c>
      <c r="J5953" s="154"/>
    </row>
    <row r="5954" spans="1:10">
      <c r="A5954" s="164">
        <v>33875</v>
      </c>
      <c r="B5954" s="154">
        <v>1.7363900000000001</v>
      </c>
      <c r="C5954" s="154">
        <v>2.2096999999999998</v>
      </c>
      <c r="D5954" s="154">
        <v>1.2825</v>
      </c>
      <c r="E5954" s="154">
        <v>1.0308999999999999</v>
      </c>
      <c r="F5954" s="154" t="s">
        <v>472</v>
      </c>
      <c r="G5954" s="154">
        <v>1.0746</v>
      </c>
      <c r="H5954" s="154" t="s">
        <v>472</v>
      </c>
      <c r="I5954" s="154">
        <v>1.85849</v>
      </c>
      <c r="J5954" s="154"/>
    </row>
    <row r="5955" spans="1:10">
      <c r="A5955" s="164">
        <v>33876</v>
      </c>
      <c r="B5955" s="154">
        <v>1.72794</v>
      </c>
      <c r="C5955" s="154">
        <v>2.2016</v>
      </c>
      <c r="D5955" s="154">
        <v>1.2612999999999999</v>
      </c>
      <c r="E5955" s="154">
        <v>1.0077</v>
      </c>
      <c r="F5955" s="154" t="s">
        <v>472</v>
      </c>
      <c r="G5955" s="154">
        <v>1.0542</v>
      </c>
      <c r="H5955" s="154" t="s">
        <v>472</v>
      </c>
      <c r="I5955" s="154">
        <v>1.8244199999999999</v>
      </c>
      <c r="J5955" s="154"/>
    </row>
    <row r="5956" spans="1:10">
      <c r="A5956" s="164">
        <v>33877</v>
      </c>
      <c r="B5956" s="154">
        <v>1.7202299999999999</v>
      </c>
      <c r="C5956" s="154">
        <v>2.1917</v>
      </c>
      <c r="D5956" s="154">
        <v>1.2330000000000001</v>
      </c>
      <c r="E5956" s="154">
        <v>0.98150000000000004</v>
      </c>
      <c r="F5956" s="154" t="s">
        <v>472</v>
      </c>
      <c r="G5956" s="154">
        <v>1.0308999999999999</v>
      </c>
      <c r="H5956" s="154" t="s">
        <v>472</v>
      </c>
      <c r="I5956" s="154">
        <v>1.8108599999999999</v>
      </c>
      <c r="J5956" s="154"/>
    </row>
    <row r="5957" spans="1:10">
      <c r="A5957" s="164">
        <v>33878</v>
      </c>
      <c r="B5957" s="154">
        <v>1.71624</v>
      </c>
      <c r="C5957" s="154">
        <v>2.1634000000000002</v>
      </c>
      <c r="D5957" s="154">
        <v>1.232</v>
      </c>
      <c r="E5957" s="154">
        <v>0.98919999999999997</v>
      </c>
      <c r="F5957" s="154" t="s">
        <v>472</v>
      </c>
      <c r="G5957" s="154">
        <v>1.028</v>
      </c>
      <c r="H5957" s="154" t="s">
        <v>472</v>
      </c>
      <c r="I5957" s="154">
        <v>1.8128</v>
      </c>
      <c r="J5957" s="154"/>
    </row>
    <row r="5958" spans="1:10">
      <c r="A5958" s="164">
        <v>33879</v>
      </c>
      <c r="B5958" s="154">
        <v>1.72624</v>
      </c>
      <c r="C5958" s="154">
        <v>2.1572</v>
      </c>
      <c r="D5958" s="154">
        <v>1.2373000000000001</v>
      </c>
      <c r="E5958" s="154">
        <v>0.98939999999999995</v>
      </c>
      <c r="F5958" s="154" t="s">
        <v>472</v>
      </c>
      <c r="G5958" s="154">
        <v>1.0341</v>
      </c>
      <c r="H5958" s="154" t="s">
        <v>472</v>
      </c>
      <c r="I5958" s="154">
        <v>1.81074</v>
      </c>
      <c r="J5958" s="154"/>
    </row>
    <row r="5959" spans="1:10">
      <c r="A5959" s="164">
        <v>33882</v>
      </c>
      <c r="B5959" s="154">
        <v>1.7018</v>
      </c>
      <c r="C5959" s="154">
        <v>2.0931000000000002</v>
      </c>
      <c r="D5959" s="154">
        <v>1.2262</v>
      </c>
      <c r="E5959" s="154">
        <v>0.97819999999999996</v>
      </c>
      <c r="F5959" s="154" t="s">
        <v>472</v>
      </c>
      <c r="G5959" s="154">
        <v>1.0266</v>
      </c>
      <c r="H5959" s="154" t="s">
        <v>472</v>
      </c>
      <c r="I5959" s="154">
        <v>1.7955100000000002</v>
      </c>
      <c r="J5959" s="154"/>
    </row>
    <row r="5960" spans="1:10">
      <c r="A5960" s="164">
        <v>33883</v>
      </c>
      <c r="B5960" s="154">
        <v>1.7067600000000001</v>
      </c>
      <c r="C5960" s="154">
        <v>2.1147999999999998</v>
      </c>
      <c r="D5960" s="154">
        <v>1.2396</v>
      </c>
      <c r="E5960" s="154">
        <v>0.99209999999999998</v>
      </c>
      <c r="F5960" s="154" t="s">
        <v>472</v>
      </c>
      <c r="G5960" s="154">
        <v>1.0351999999999999</v>
      </c>
      <c r="H5960" s="154" t="s">
        <v>472</v>
      </c>
      <c r="I5960" s="154">
        <v>1.8121800000000001</v>
      </c>
      <c r="J5960" s="154"/>
    </row>
    <row r="5961" spans="1:10">
      <c r="A5961" s="164">
        <v>33884</v>
      </c>
      <c r="B5961" s="154">
        <v>1.71085</v>
      </c>
      <c r="C5961" s="154">
        <v>2.1568999999999998</v>
      </c>
      <c r="D5961" s="154">
        <v>1.2495000000000001</v>
      </c>
      <c r="E5961" s="154">
        <v>1.0043</v>
      </c>
      <c r="F5961" s="154" t="s">
        <v>472</v>
      </c>
      <c r="G5961" s="154">
        <v>1.0432999999999999</v>
      </c>
      <c r="H5961" s="154" t="s">
        <v>472</v>
      </c>
      <c r="I5961" s="154">
        <v>1.8197399999999999</v>
      </c>
      <c r="J5961" s="154"/>
    </row>
    <row r="5962" spans="1:10">
      <c r="A5962" s="164">
        <v>33885</v>
      </c>
      <c r="B5962" s="154">
        <v>1.7368399999999999</v>
      </c>
      <c r="C5962" s="154">
        <v>2.1922999999999999</v>
      </c>
      <c r="D5962" s="154">
        <v>1.2995000000000001</v>
      </c>
      <c r="E5962" s="154">
        <v>1.0427</v>
      </c>
      <c r="F5962" s="154" t="s">
        <v>472</v>
      </c>
      <c r="G5962" s="154">
        <v>1.0766</v>
      </c>
      <c r="H5962" s="154" t="s">
        <v>472</v>
      </c>
      <c r="I5962" s="154">
        <v>1.8712200000000001</v>
      </c>
      <c r="J5962" s="154"/>
    </row>
    <row r="5963" spans="1:10">
      <c r="A5963" s="164">
        <v>33886</v>
      </c>
      <c r="B5963" s="154">
        <v>1.74258</v>
      </c>
      <c r="C5963" s="154">
        <v>2.2080000000000002</v>
      </c>
      <c r="D5963" s="154">
        <v>1.3043</v>
      </c>
      <c r="E5963" s="154">
        <v>1.0455000000000001</v>
      </c>
      <c r="F5963" s="154" t="s">
        <v>472</v>
      </c>
      <c r="G5963" s="154">
        <v>1.0741000000000001</v>
      </c>
      <c r="H5963" s="154" t="s">
        <v>472</v>
      </c>
      <c r="I5963" s="154">
        <v>1.88049</v>
      </c>
      <c r="J5963" s="154"/>
    </row>
    <row r="5964" spans="1:10">
      <c r="A5964" s="164">
        <v>33889</v>
      </c>
      <c r="B5964" s="154">
        <v>1.75268</v>
      </c>
      <c r="C5964" s="154">
        <v>2.2111000000000001</v>
      </c>
      <c r="D5964" s="154">
        <v>1.2969999999999999</v>
      </c>
      <c r="E5964" s="154">
        <v>1.0426</v>
      </c>
      <c r="F5964" s="154" t="s">
        <v>472</v>
      </c>
      <c r="G5964" s="154">
        <v>1.0725</v>
      </c>
      <c r="H5964" s="154" t="s">
        <v>472</v>
      </c>
      <c r="I5964" s="154" t="s">
        <v>472</v>
      </c>
      <c r="J5964" s="154"/>
    </row>
    <row r="5965" spans="1:10">
      <c r="A5965" s="164">
        <v>33890</v>
      </c>
      <c r="B5965" s="154">
        <v>1.7605200000000001</v>
      </c>
      <c r="C5965" s="154">
        <v>2.2591000000000001</v>
      </c>
      <c r="D5965" s="154">
        <v>1.3214999999999999</v>
      </c>
      <c r="E5965" s="154">
        <v>1.0651999999999999</v>
      </c>
      <c r="F5965" s="154" t="s">
        <v>472</v>
      </c>
      <c r="G5965" s="154">
        <v>1.087</v>
      </c>
      <c r="H5965" s="154" t="s">
        <v>472</v>
      </c>
      <c r="I5965" s="154">
        <v>1.9026700000000001</v>
      </c>
      <c r="J5965" s="154"/>
    </row>
    <row r="5966" spans="1:10">
      <c r="A5966" s="164">
        <v>33891</v>
      </c>
      <c r="B5966" s="154">
        <v>1.75552</v>
      </c>
      <c r="C5966" s="154">
        <v>2.2284000000000002</v>
      </c>
      <c r="D5966" s="154">
        <v>1.3009999999999999</v>
      </c>
      <c r="E5966" s="154">
        <v>1.0487</v>
      </c>
      <c r="F5966" s="154" t="s">
        <v>472</v>
      </c>
      <c r="G5966" s="154">
        <v>1.0752999999999999</v>
      </c>
      <c r="H5966" s="154" t="s">
        <v>472</v>
      </c>
      <c r="I5966" s="154">
        <v>1.8930899999999999</v>
      </c>
      <c r="J5966" s="154"/>
    </row>
    <row r="5967" spans="1:10">
      <c r="A5967" s="164">
        <v>33892</v>
      </c>
      <c r="B5967" s="154">
        <v>1.7532100000000002</v>
      </c>
      <c r="C5967" s="154">
        <v>2.2027999999999999</v>
      </c>
      <c r="D5967" s="154">
        <v>1.2989999999999999</v>
      </c>
      <c r="E5967" s="154">
        <v>1.0389999999999999</v>
      </c>
      <c r="F5967" s="154" t="s">
        <v>472</v>
      </c>
      <c r="G5967" s="154">
        <v>1.0758000000000001</v>
      </c>
      <c r="H5967" s="154" t="s">
        <v>472</v>
      </c>
      <c r="I5967" s="154">
        <v>1.8775599999999999</v>
      </c>
      <c r="J5967" s="154"/>
    </row>
    <row r="5968" spans="1:10">
      <c r="A5968" s="164">
        <v>33893</v>
      </c>
      <c r="B5968" s="154">
        <v>1.75597</v>
      </c>
      <c r="C5968" s="154">
        <v>2.1996000000000002</v>
      </c>
      <c r="D5968" s="154">
        <v>1.3049999999999999</v>
      </c>
      <c r="E5968" s="154">
        <v>1.0448</v>
      </c>
      <c r="F5968" s="154" t="s">
        <v>472</v>
      </c>
      <c r="G5968" s="154">
        <v>1.0833999999999999</v>
      </c>
      <c r="H5968" s="154" t="s">
        <v>472</v>
      </c>
      <c r="I5968" s="154">
        <v>1.8849100000000001</v>
      </c>
      <c r="J5968" s="154"/>
    </row>
    <row r="5969" spans="1:10">
      <c r="A5969" s="164">
        <v>33896</v>
      </c>
      <c r="B5969" s="154">
        <v>1.7473999999999998</v>
      </c>
      <c r="C5969" s="154">
        <v>2.1522000000000001</v>
      </c>
      <c r="D5969" s="154">
        <v>1.3180000000000001</v>
      </c>
      <c r="E5969" s="154">
        <v>1.0572999999999999</v>
      </c>
      <c r="F5969" s="154" t="s">
        <v>472</v>
      </c>
      <c r="G5969" s="154">
        <v>1.0984</v>
      </c>
      <c r="H5969" s="154" t="s">
        <v>472</v>
      </c>
      <c r="I5969" s="154">
        <v>1.8924300000000001</v>
      </c>
      <c r="J5969" s="154"/>
    </row>
    <row r="5970" spans="1:10">
      <c r="A5970" s="164">
        <v>33897</v>
      </c>
      <c r="B5970" s="154">
        <v>1.75878</v>
      </c>
      <c r="C5970" s="154">
        <v>2.1911999999999998</v>
      </c>
      <c r="D5970" s="154">
        <v>1.3460000000000001</v>
      </c>
      <c r="E5970" s="154">
        <v>1.0812999999999999</v>
      </c>
      <c r="F5970" s="154" t="s">
        <v>472</v>
      </c>
      <c r="G5970" s="154">
        <v>1.1087</v>
      </c>
      <c r="H5970" s="154" t="s">
        <v>472</v>
      </c>
      <c r="I5970" s="154">
        <v>1.9176199999999999</v>
      </c>
      <c r="J5970" s="154"/>
    </row>
    <row r="5971" spans="1:10">
      <c r="A5971" s="164">
        <v>33898</v>
      </c>
      <c r="B5971" s="154">
        <v>1.7569300000000001</v>
      </c>
      <c r="C5971" s="154">
        <v>2.1854</v>
      </c>
      <c r="D5971" s="154">
        <v>1.3540000000000001</v>
      </c>
      <c r="E5971" s="154">
        <v>1.0926</v>
      </c>
      <c r="F5971" s="154" t="s">
        <v>472</v>
      </c>
      <c r="G5971" s="154">
        <v>1.1056999999999999</v>
      </c>
      <c r="H5971" s="154" t="s">
        <v>472</v>
      </c>
      <c r="I5971" s="154">
        <v>1.9198</v>
      </c>
      <c r="J5971" s="154"/>
    </row>
    <row r="5972" spans="1:10">
      <c r="A5972" s="164">
        <v>33899</v>
      </c>
      <c r="B5972" s="154">
        <v>1.75329</v>
      </c>
      <c r="C5972" s="154">
        <v>2.1913</v>
      </c>
      <c r="D5972" s="154">
        <v>1.3538999999999999</v>
      </c>
      <c r="E5972" s="154">
        <v>1.089</v>
      </c>
      <c r="F5972" s="154" t="s">
        <v>472</v>
      </c>
      <c r="G5972" s="154">
        <v>1.1166</v>
      </c>
      <c r="H5972" s="154" t="s">
        <v>472</v>
      </c>
      <c r="I5972" s="154">
        <v>1.9173800000000001</v>
      </c>
      <c r="J5972" s="154"/>
    </row>
    <row r="5973" spans="1:10">
      <c r="A5973" s="164">
        <v>33900</v>
      </c>
      <c r="B5973" s="154">
        <v>1.75827</v>
      </c>
      <c r="C5973" s="154">
        <v>2.1856</v>
      </c>
      <c r="D5973" s="154">
        <v>1.3380000000000001</v>
      </c>
      <c r="E5973" s="154">
        <v>1.0731999999999999</v>
      </c>
      <c r="F5973" s="154" t="s">
        <v>472</v>
      </c>
      <c r="G5973" s="154">
        <v>1.1041000000000001</v>
      </c>
      <c r="H5973" s="154" t="s">
        <v>472</v>
      </c>
      <c r="I5973" s="154">
        <v>1.9323399999999999</v>
      </c>
      <c r="J5973" s="154"/>
    </row>
    <row r="5974" spans="1:10">
      <c r="A5974" s="164">
        <v>33903</v>
      </c>
      <c r="B5974" s="154">
        <v>1.7532999999999999</v>
      </c>
      <c r="C5974" s="154">
        <v>2.1762999999999999</v>
      </c>
      <c r="D5974" s="154">
        <v>1.3734999999999999</v>
      </c>
      <c r="E5974" s="154">
        <v>1.0992999999999999</v>
      </c>
      <c r="F5974" s="154" t="s">
        <v>472</v>
      </c>
      <c r="G5974" s="154">
        <v>1.1212</v>
      </c>
      <c r="H5974" s="154" t="s">
        <v>472</v>
      </c>
      <c r="I5974" s="154">
        <v>1.93424</v>
      </c>
      <c r="J5974" s="154"/>
    </row>
    <row r="5975" spans="1:10">
      <c r="A5975" s="164">
        <v>33904</v>
      </c>
      <c r="B5975" s="154">
        <v>1.75027</v>
      </c>
      <c r="C5975" s="154">
        <v>2.1488999999999998</v>
      </c>
      <c r="D5975" s="154">
        <v>1.3679999999999999</v>
      </c>
      <c r="E5975" s="154">
        <v>1.0966</v>
      </c>
      <c r="F5975" s="154" t="s">
        <v>472</v>
      </c>
      <c r="G5975" s="154">
        <v>1.121</v>
      </c>
      <c r="H5975" s="154" t="s">
        <v>472</v>
      </c>
      <c r="I5975" s="154">
        <v>1.9274100000000001</v>
      </c>
      <c r="J5975" s="154"/>
    </row>
    <row r="5976" spans="1:10">
      <c r="A5976" s="164">
        <v>33905</v>
      </c>
      <c r="B5976" s="154">
        <v>1.7505899999999999</v>
      </c>
      <c r="C5976" s="154">
        <v>2.1553</v>
      </c>
      <c r="D5976" s="154">
        <v>1.3656999999999999</v>
      </c>
      <c r="E5976" s="154">
        <v>1.1045</v>
      </c>
      <c r="F5976" s="154" t="s">
        <v>472</v>
      </c>
      <c r="G5976" s="154">
        <v>1.1175999999999999</v>
      </c>
      <c r="H5976" s="154" t="s">
        <v>472</v>
      </c>
      <c r="I5976" s="154">
        <v>1.9262700000000001</v>
      </c>
      <c r="J5976" s="154"/>
    </row>
    <row r="5977" spans="1:10">
      <c r="A5977" s="164">
        <v>33906</v>
      </c>
      <c r="B5977" s="154">
        <v>1.7512400000000001</v>
      </c>
      <c r="C5977" s="154">
        <v>2.1597</v>
      </c>
      <c r="D5977" s="154">
        <v>1.3719999999999999</v>
      </c>
      <c r="E5977" s="154">
        <v>1.1087</v>
      </c>
      <c r="F5977" s="154" t="s">
        <v>472</v>
      </c>
      <c r="G5977" s="154">
        <v>1.1152</v>
      </c>
      <c r="H5977" s="154" t="s">
        <v>472</v>
      </c>
      <c r="I5977" s="154">
        <v>1.9277500000000001</v>
      </c>
      <c r="J5977" s="154"/>
    </row>
    <row r="5978" spans="1:10">
      <c r="A5978" s="164">
        <v>33907</v>
      </c>
      <c r="B5978" s="154">
        <v>1.7557100000000001</v>
      </c>
      <c r="C5978" s="154">
        <v>2.1442999999999999</v>
      </c>
      <c r="D5978" s="154">
        <v>1.3679999999999999</v>
      </c>
      <c r="E5978" s="154">
        <v>1.1020000000000001</v>
      </c>
      <c r="F5978" s="154" t="s">
        <v>472</v>
      </c>
      <c r="G5978" s="154">
        <v>1.1104000000000001</v>
      </c>
      <c r="H5978" s="154" t="s">
        <v>472</v>
      </c>
      <c r="I5978" s="154">
        <v>1.9282599999999999</v>
      </c>
      <c r="J5978" s="154"/>
    </row>
    <row r="5979" spans="1:10">
      <c r="A5979" s="164">
        <v>33910</v>
      </c>
      <c r="B5979" s="154">
        <v>1.7538499999999999</v>
      </c>
      <c r="C5979" s="154">
        <v>2.1294</v>
      </c>
      <c r="D5979" s="154">
        <v>1.377</v>
      </c>
      <c r="E5979" s="154">
        <v>1.1083000000000001</v>
      </c>
      <c r="F5979" s="154" t="s">
        <v>472</v>
      </c>
      <c r="G5979" s="154">
        <v>1.1147</v>
      </c>
      <c r="H5979" s="154" t="s">
        <v>472</v>
      </c>
      <c r="I5979" s="154">
        <v>1.93235</v>
      </c>
      <c r="J5979" s="154"/>
    </row>
    <row r="5980" spans="1:10">
      <c r="A5980" s="164">
        <v>33911</v>
      </c>
      <c r="B5980" s="154">
        <v>1.7551000000000001</v>
      </c>
      <c r="C5980" s="154">
        <v>2.1593999999999998</v>
      </c>
      <c r="D5980" s="154">
        <v>1.4045000000000001</v>
      </c>
      <c r="E5980" s="154">
        <v>1.1314</v>
      </c>
      <c r="F5980" s="154" t="s">
        <v>472</v>
      </c>
      <c r="G5980" s="154">
        <v>1.1346000000000001</v>
      </c>
      <c r="H5980" s="154" t="s">
        <v>472</v>
      </c>
      <c r="I5980" s="154">
        <v>1.9504000000000001</v>
      </c>
      <c r="J5980" s="154"/>
    </row>
    <row r="5981" spans="1:10">
      <c r="A5981" s="164">
        <v>33912</v>
      </c>
      <c r="B5981" s="154">
        <v>1.7586300000000001</v>
      </c>
      <c r="C5981" s="154">
        <v>2.1698</v>
      </c>
      <c r="D5981" s="154">
        <v>1.3940000000000001</v>
      </c>
      <c r="E5981" s="154">
        <v>1.1198999999999999</v>
      </c>
      <c r="F5981" s="154" t="s">
        <v>472</v>
      </c>
      <c r="G5981" s="154">
        <v>1.1377999999999999</v>
      </c>
      <c r="H5981" s="154" t="s">
        <v>472</v>
      </c>
      <c r="I5981" s="154">
        <v>1.9515199999999999</v>
      </c>
      <c r="J5981" s="154"/>
    </row>
    <row r="5982" spans="1:10">
      <c r="A5982" s="164">
        <v>33913</v>
      </c>
      <c r="B5982" s="154">
        <v>1.7661099999999998</v>
      </c>
      <c r="C5982" s="154">
        <v>2.1808000000000001</v>
      </c>
      <c r="D5982" s="154">
        <v>1.4055</v>
      </c>
      <c r="E5982" s="154">
        <v>1.127</v>
      </c>
      <c r="F5982" s="154" t="s">
        <v>472</v>
      </c>
      <c r="G5982" s="154">
        <v>1.1431</v>
      </c>
      <c r="H5982" s="154" t="s">
        <v>472</v>
      </c>
      <c r="I5982" s="154">
        <v>1.97197</v>
      </c>
      <c r="J5982" s="154"/>
    </row>
    <row r="5983" spans="1:10">
      <c r="A5983" s="164">
        <v>33914</v>
      </c>
      <c r="B5983" s="154">
        <v>1.76912</v>
      </c>
      <c r="C5983" s="154">
        <v>2.1894999999999998</v>
      </c>
      <c r="D5983" s="154">
        <v>1.4245000000000001</v>
      </c>
      <c r="E5983" s="154">
        <v>1.1405000000000001</v>
      </c>
      <c r="F5983" s="154" t="s">
        <v>472</v>
      </c>
      <c r="G5983" s="154">
        <v>1.1581999999999999</v>
      </c>
      <c r="H5983" s="154" t="s">
        <v>472</v>
      </c>
      <c r="I5983" s="154">
        <v>1.9818</v>
      </c>
      <c r="J5983" s="154"/>
    </row>
    <row r="5984" spans="1:10">
      <c r="A5984" s="164">
        <v>33917</v>
      </c>
      <c r="B5984" s="154">
        <v>1.7684500000000001</v>
      </c>
      <c r="C5984" s="154">
        <v>2.1945000000000001</v>
      </c>
      <c r="D5984" s="154">
        <v>1.4334</v>
      </c>
      <c r="E5984" s="154">
        <v>1.1397999999999999</v>
      </c>
      <c r="F5984" s="154" t="s">
        <v>472</v>
      </c>
      <c r="G5984" s="154">
        <v>1.1579999999999999</v>
      </c>
      <c r="H5984" s="154" t="s">
        <v>472</v>
      </c>
      <c r="I5984" s="154">
        <v>1.98275</v>
      </c>
      <c r="J5984" s="154"/>
    </row>
    <row r="5985" spans="1:10">
      <c r="A5985" s="164">
        <v>33918</v>
      </c>
      <c r="B5985" s="154">
        <v>1.7717700000000001</v>
      </c>
      <c r="C5985" s="154">
        <v>2.1734</v>
      </c>
      <c r="D5985" s="154">
        <v>1.4359999999999999</v>
      </c>
      <c r="E5985" s="154">
        <v>1.1400999999999999</v>
      </c>
      <c r="F5985" s="154" t="s">
        <v>472</v>
      </c>
      <c r="G5985" s="154">
        <v>1.1573</v>
      </c>
      <c r="H5985" s="154" t="s">
        <v>472</v>
      </c>
      <c r="I5985" s="154">
        <v>1.9872700000000001</v>
      </c>
      <c r="J5985" s="154"/>
    </row>
    <row r="5986" spans="1:10">
      <c r="A5986" s="164">
        <v>33919</v>
      </c>
      <c r="B5986" s="154">
        <v>1.7730999999999999</v>
      </c>
      <c r="C5986" s="154">
        <v>2.1733000000000002</v>
      </c>
      <c r="D5986" s="154">
        <v>1.4264999999999999</v>
      </c>
      <c r="E5986" s="154">
        <v>1.1283000000000001</v>
      </c>
      <c r="F5986" s="154" t="s">
        <v>472</v>
      </c>
      <c r="G5986" s="154">
        <v>1.1509</v>
      </c>
      <c r="H5986" s="154" t="s">
        <v>472</v>
      </c>
      <c r="I5986" s="154">
        <v>1.98505</v>
      </c>
      <c r="J5986" s="154"/>
    </row>
    <row r="5987" spans="1:10">
      <c r="A5987" s="164">
        <v>33920</v>
      </c>
      <c r="B5987" s="154">
        <v>1.7762</v>
      </c>
      <c r="C5987" s="154">
        <v>2.1812999999999998</v>
      </c>
      <c r="D5987" s="154">
        <v>1.4267000000000001</v>
      </c>
      <c r="E5987" s="154">
        <v>1.1268</v>
      </c>
      <c r="F5987" s="154" t="s">
        <v>472</v>
      </c>
      <c r="G5987" s="154">
        <v>1.1508</v>
      </c>
      <c r="H5987" s="154" t="s">
        <v>472</v>
      </c>
      <c r="I5987" s="154">
        <v>1.9875099999999999</v>
      </c>
      <c r="J5987" s="154"/>
    </row>
    <row r="5988" spans="1:10">
      <c r="A5988" s="164">
        <v>33921</v>
      </c>
      <c r="B5988" s="154">
        <v>1.77796</v>
      </c>
      <c r="C5988" s="154">
        <v>2.1838000000000002</v>
      </c>
      <c r="D5988" s="154">
        <v>1.4219999999999999</v>
      </c>
      <c r="E5988" s="154">
        <v>1.1273</v>
      </c>
      <c r="F5988" s="154" t="s">
        <v>472</v>
      </c>
      <c r="G5988" s="154">
        <v>1.149</v>
      </c>
      <c r="H5988" s="154" t="s">
        <v>472</v>
      </c>
      <c r="I5988" s="154">
        <v>1.97777</v>
      </c>
      <c r="J5988" s="154"/>
    </row>
    <row r="5989" spans="1:10">
      <c r="A5989" s="164">
        <v>33924</v>
      </c>
      <c r="B5989" s="154">
        <v>1.7784599999999999</v>
      </c>
      <c r="C5989" s="154">
        <v>2.1749000000000001</v>
      </c>
      <c r="D5989" s="154">
        <v>1.4285000000000001</v>
      </c>
      <c r="E5989" s="154">
        <v>1.1259999999999999</v>
      </c>
      <c r="F5989" s="154" t="s">
        <v>472</v>
      </c>
      <c r="G5989" s="154">
        <v>1.1474</v>
      </c>
      <c r="H5989" s="154" t="s">
        <v>472</v>
      </c>
      <c r="I5989" s="154">
        <v>1.98302</v>
      </c>
      <c r="J5989" s="154"/>
    </row>
    <row r="5990" spans="1:10">
      <c r="A5990" s="164">
        <v>33925</v>
      </c>
      <c r="B5990" s="154">
        <v>1.78759</v>
      </c>
      <c r="C5990" s="154">
        <v>2.1964999999999999</v>
      </c>
      <c r="D5990" s="154">
        <v>1.4470000000000001</v>
      </c>
      <c r="E5990" s="154">
        <v>1.1353</v>
      </c>
      <c r="F5990" s="154" t="s">
        <v>472</v>
      </c>
      <c r="G5990" s="154">
        <v>1.1616</v>
      </c>
      <c r="H5990" s="154" t="s">
        <v>472</v>
      </c>
      <c r="I5990" s="154">
        <v>1.98302</v>
      </c>
      <c r="J5990" s="154"/>
    </row>
    <row r="5991" spans="1:10">
      <c r="A5991" s="164">
        <v>33926</v>
      </c>
      <c r="B5991" s="154">
        <v>1.7956300000000001</v>
      </c>
      <c r="C5991" s="154">
        <v>2.2031000000000001</v>
      </c>
      <c r="D5991" s="154">
        <v>1.448</v>
      </c>
      <c r="E5991" s="154">
        <v>1.1344000000000001</v>
      </c>
      <c r="F5991" s="154" t="s">
        <v>472</v>
      </c>
      <c r="G5991" s="154">
        <v>1.1645000000000001</v>
      </c>
      <c r="H5991" s="154" t="s">
        <v>472</v>
      </c>
      <c r="I5991" s="154">
        <v>2.0092099999999999</v>
      </c>
      <c r="J5991" s="154"/>
    </row>
    <row r="5992" spans="1:10">
      <c r="A5992" s="164">
        <v>33927</v>
      </c>
      <c r="B5992" s="154">
        <v>1.7904800000000001</v>
      </c>
      <c r="C5992" s="154">
        <v>2.2147000000000001</v>
      </c>
      <c r="D5992" s="154">
        <v>1.44</v>
      </c>
      <c r="E5992" s="154">
        <v>1.1301000000000001</v>
      </c>
      <c r="F5992" s="154" t="s">
        <v>472</v>
      </c>
      <c r="G5992" s="154">
        <v>1.1665000000000001</v>
      </c>
      <c r="H5992" s="154" t="s">
        <v>472</v>
      </c>
      <c r="I5992" s="154">
        <v>2.0025400000000002</v>
      </c>
      <c r="J5992" s="154"/>
    </row>
    <row r="5993" spans="1:10">
      <c r="A5993" s="164">
        <v>33928</v>
      </c>
      <c r="B5993" s="154">
        <v>1.7640199999999999</v>
      </c>
      <c r="C5993" s="154">
        <v>2.1846999999999999</v>
      </c>
      <c r="D5993" s="154">
        <v>1.4264999999999999</v>
      </c>
      <c r="E5993" s="154">
        <v>1.1193</v>
      </c>
      <c r="F5993" s="154" t="s">
        <v>472</v>
      </c>
      <c r="G5993" s="154">
        <v>1.1539999999999999</v>
      </c>
      <c r="H5993" s="154" t="s">
        <v>472</v>
      </c>
      <c r="I5993" s="154">
        <v>1.98071</v>
      </c>
      <c r="J5993" s="154"/>
    </row>
    <row r="5994" spans="1:10">
      <c r="A5994" s="164">
        <v>33931</v>
      </c>
      <c r="B5994" s="154">
        <v>1.7675100000000001</v>
      </c>
      <c r="C5994" s="154">
        <v>2.1968000000000001</v>
      </c>
      <c r="D5994" s="154">
        <v>1.454</v>
      </c>
      <c r="E5994" s="154">
        <v>1.1297999999999999</v>
      </c>
      <c r="F5994" s="154" t="s">
        <v>472</v>
      </c>
      <c r="G5994" s="154">
        <v>1.1712</v>
      </c>
      <c r="H5994" s="154" t="s">
        <v>472</v>
      </c>
      <c r="I5994" s="154">
        <v>1.9966300000000001</v>
      </c>
      <c r="J5994" s="154"/>
    </row>
    <row r="5995" spans="1:10">
      <c r="A5995" s="164">
        <v>33932</v>
      </c>
      <c r="B5995" s="154">
        <v>1.76868</v>
      </c>
      <c r="C5995" s="154">
        <v>2.1835</v>
      </c>
      <c r="D5995" s="154">
        <v>1.4386999999999999</v>
      </c>
      <c r="E5995" s="154">
        <v>1.1134999999999999</v>
      </c>
      <c r="F5995" s="154" t="s">
        <v>472</v>
      </c>
      <c r="G5995" s="154">
        <v>1.1588000000000001</v>
      </c>
      <c r="H5995" s="154" t="s">
        <v>472</v>
      </c>
      <c r="I5995" s="154">
        <v>1.9899100000000001</v>
      </c>
      <c r="J5995" s="154"/>
    </row>
    <row r="5996" spans="1:10">
      <c r="A5996" s="164">
        <v>33933</v>
      </c>
      <c r="B5996" s="154">
        <v>1.76702</v>
      </c>
      <c r="C5996" s="154">
        <v>2.1812999999999998</v>
      </c>
      <c r="D5996" s="154">
        <v>1.4348000000000001</v>
      </c>
      <c r="E5996" s="154">
        <v>1.1155999999999999</v>
      </c>
      <c r="F5996" s="154" t="s">
        <v>472</v>
      </c>
      <c r="G5996" s="154">
        <v>1.1587000000000001</v>
      </c>
      <c r="H5996" s="154" t="s">
        <v>472</v>
      </c>
      <c r="I5996" s="154">
        <v>1.9843199999999999</v>
      </c>
      <c r="J5996" s="154"/>
    </row>
    <row r="5997" spans="1:10">
      <c r="A5997" s="164">
        <v>33934</v>
      </c>
      <c r="B5997" s="154">
        <v>1.7657500000000002</v>
      </c>
      <c r="C5997" s="154">
        <v>2.1852</v>
      </c>
      <c r="D5997" s="154">
        <v>1.4319999999999999</v>
      </c>
      <c r="E5997" s="154">
        <v>1.1156999999999999</v>
      </c>
      <c r="F5997" s="154" t="s">
        <v>472</v>
      </c>
      <c r="G5997" s="154">
        <v>1.1557999999999999</v>
      </c>
      <c r="H5997" s="154" t="s">
        <v>472</v>
      </c>
      <c r="I5997" s="154" t="s">
        <v>472</v>
      </c>
      <c r="J5997" s="154"/>
    </row>
    <row r="5998" spans="1:10">
      <c r="A5998" s="164">
        <v>33935</v>
      </c>
      <c r="B5998" s="154">
        <v>1.7689900000000001</v>
      </c>
      <c r="C5998" s="154">
        <v>2.1766000000000001</v>
      </c>
      <c r="D5998" s="154">
        <v>1.4410000000000001</v>
      </c>
      <c r="E5998" s="154">
        <v>1.1192</v>
      </c>
      <c r="F5998" s="154" t="s">
        <v>472</v>
      </c>
      <c r="G5998" s="154">
        <v>1.1574</v>
      </c>
      <c r="H5998" s="154" t="s">
        <v>472</v>
      </c>
      <c r="I5998" s="154">
        <v>1.9948700000000001</v>
      </c>
      <c r="J5998" s="154"/>
    </row>
    <row r="5999" spans="1:10">
      <c r="A5999" s="164">
        <v>33938</v>
      </c>
      <c r="B5999" s="154">
        <v>1.7686199999999999</v>
      </c>
      <c r="C5999" s="154">
        <v>2.1812</v>
      </c>
      <c r="D5999" s="154">
        <v>1.4491000000000001</v>
      </c>
      <c r="E5999" s="154">
        <v>1.1273</v>
      </c>
      <c r="F5999" s="154" t="s">
        <v>472</v>
      </c>
      <c r="G5999" s="154">
        <v>1.1602999999999999</v>
      </c>
      <c r="H5999" s="154" t="s">
        <v>472</v>
      </c>
      <c r="I5999" s="154">
        <v>1.9939800000000001</v>
      </c>
      <c r="J5999" s="154"/>
    </row>
    <row r="6000" spans="1:10">
      <c r="A6000" s="164">
        <v>33939</v>
      </c>
      <c r="B6000" s="154">
        <v>1.7582</v>
      </c>
      <c r="C6000" s="154">
        <v>2.1653000000000002</v>
      </c>
      <c r="D6000" s="154">
        <v>1.43</v>
      </c>
      <c r="E6000" s="154">
        <v>1.109</v>
      </c>
      <c r="F6000" s="154" t="s">
        <v>472</v>
      </c>
      <c r="G6000" s="154">
        <v>1.1468</v>
      </c>
      <c r="H6000" s="154" t="s">
        <v>472</v>
      </c>
      <c r="I6000" s="154">
        <v>1.9754399999999999</v>
      </c>
      <c r="J6000" s="154"/>
    </row>
    <row r="6001" spans="1:10">
      <c r="A6001" s="164">
        <v>33940</v>
      </c>
      <c r="B6001" s="154">
        <v>1.74997</v>
      </c>
      <c r="C6001" s="154">
        <v>2.177</v>
      </c>
      <c r="D6001" s="154">
        <v>1.4155</v>
      </c>
      <c r="E6001" s="154">
        <v>1.1024</v>
      </c>
      <c r="F6001" s="154" t="s">
        <v>472</v>
      </c>
      <c r="G6001" s="154">
        <v>1.1376999999999999</v>
      </c>
      <c r="H6001" s="154" t="s">
        <v>472</v>
      </c>
      <c r="I6001" s="154">
        <v>1.9604699999999999</v>
      </c>
      <c r="J6001" s="154"/>
    </row>
    <row r="6002" spans="1:10">
      <c r="A6002" s="164">
        <v>33941</v>
      </c>
      <c r="B6002" s="154">
        <v>1.74908</v>
      </c>
      <c r="C6002" s="154">
        <v>2.1814999999999998</v>
      </c>
      <c r="D6002" s="154">
        <v>1.4119999999999999</v>
      </c>
      <c r="E6002" s="154">
        <v>1.1081000000000001</v>
      </c>
      <c r="F6002" s="154" t="s">
        <v>472</v>
      </c>
      <c r="G6002" s="154">
        <v>1.1332</v>
      </c>
      <c r="H6002" s="154" t="s">
        <v>472</v>
      </c>
      <c r="I6002" s="154">
        <v>1.95584</v>
      </c>
      <c r="J6002" s="154"/>
    </row>
    <row r="6003" spans="1:10">
      <c r="A6003" s="164">
        <v>33942</v>
      </c>
      <c r="B6003" s="154">
        <v>1.7578800000000001</v>
      </c>
      <c r="C6003" s="154">
        <v>2.2273000000000001</v>
      </c>
      <c r="D6003" s="154">
        <v>1.409</v>
      </c>
      <c r="E6003" s="154">
        <v>1.1066</v>
      </c>
      <c r="F6003" s="154" t="s">
        <v>472</v>
      </c>
      <c r="G6003" s="154">
        <v>1.1308</v>
      </c>
      <c r="H6003" s="154" t="s">
        <v>472</v>
      </c>
      <c r="I6003" s="154">
        <v>1.9642200000000001</v>
      </c>
      <c r="J6003" s="154"/>
    </row>
    <row r="6004" spans="1:10">
      <c r="A6004" s="164">
        <v>33945</v>
      </c>
      <c r="B6004" s="154">
        <v>1.75945</v>
      </c>
      <c r="C6004" s="154">
        <v>2.2473999999999998</v>
      </c>
      <c r="D6004" s="154">
        <v>1.4330000000000001</v>
      </c>
      <c r="E6004" s="154">
        <v>1.1225000000000001</v>
      </c>
      <c r="F6004" s="154" t="s">
        <v>472</v>
      </c>
      <c r="G6004" s="154">
        <v>1.1477999999999999</v>
      </c>
      <c r="H6004" s="154" t="s">
        <v>472</v>
      </c>
      <c r="I6004" s="154">
        <v>1.96872</v>
      </c>
      <c r="J6004" s="154"/>
    </row>
    <row r="6005" spans="1:10">
      <c r="A6005" s="164">
        <v>33946</v>
      </c>
      <c r="B6005" s="154">
        <v>1.7558099999999999</v>
      </c>
      <c r="C6005" s="154">
        <v>2.2358000000000002</v>
      </c>
      <c r="D6005" s="154">
        <v>1.4</v>
      </c>
      <c r="E6005" s="154">
        <v>1.1014999999999999</v>
      </c>
      <c r="F6005" s="154" t="s">
        <v>472</v>
      </c>
      <c r="G6005" s="154">
        <v>1.1298999999999999</v>
      </c>
      <c r="H6005" s="154" t="s">
        <v>472</v>
      </c>
      <c r="I6005" s="154">
        <v>1.9533800000000001</v>
      </c>
      <c r="J6005" s="154"/>
    </row>
    <row r="6006" spans="1:10">
      <c r="A6006" s="164">
        <v>33947</v>
      </c>
      <c r="B6006" s="154">
        <v>1.7618399999999999</v>
      </c>
      <c r="C6006" s="154">
        <v>2.2151999999999998</v>
      </c>
      <c r="D6006" s="154">
        <v>1.4045000000000001</v>
      </c>
      <c r="E6006" s="154">
        <v>1.1012999999999999</v>
      </c>
      <c r="F6006" s="154" t="s">
        <v>472</v>
      </c>
      <c r="G6006" s="154">
        <v>1.1322000000000001</v>
      </c>
      <c r="H6006" s="154" t="s">
        <v>472</v>
      </c>
      <c r="I6006" s="154">
        <v>1.96804</v>
      </c>
      <c r="J6006" s="154"/>
    </row>
    <row r="6007" spans="1:10">
      <c r="A6007" s="164">
        <v>33948</v>
      </c>
      <c r="B6007" s="154">
        <v>1.7526899999999999</v>
      </c>
      <c r="C6007" s="154">
        <v>2.1909999999999998</v>
      </c>
      <c r="D6007" s="154">
        <v>1.4142000000000001</v>
      </c>
      <c r="E6007" s="154">
        <v>1.1113999999999999</v>
      </c>
      <c r="F6007" s="154" t="s">
        <v>472</v>
      </c>
      <c r="G6007" s="154">
        <v>1.1388</v>
      </c>
      <c r="H6007" s="154" t="s">
        <v>472</v>
      </c>
      <c r="I6007" s="154">
        <v>1.9656099999999999</v>
      </c>
      <c r="J6007" s="154"/>
    </row>
    <row r="6008" spans="1:10">
      <c r="A6008" s="164">
        <v>33949</v>
      </c>
      <c r="B6008" s="154">
        <v>1.7446999999999999</v>
      </c>
      <c r="C6008" s="154">
        <v>2.1787999999999998</v>
      </c>
      <c r="D6008" s="154">
        <v>1.4045000000000001</v>
      </c>
      <c r="E6008" s="154">
        <v>1.1027</v>
      </c>
      <c r="F6008" s="154" t="s">
        <v>472</v>
      </c>
      <c r="G6008" s="154">
        <v>1.1326000000000001</v>
      </c>
      <c r="H6008" s="154" t="s">
        <v>472</v>
      </c>
      <c r="I6008" s="154">
        <v>1.95817</v>
      </c>
      <c r="J6008" s="154"/>
    </row>
    <row r="6009" spans="1:10">
      <c r="A6009" s="164">
        <v>33952</v>
      </c>
      <c r="B6009" s="154">
        <v>1.75725</v>
      </c>
      <c r="C6009" s="154">
        <v>2.2067000000000001</v>
      </c>
      <c r="D6009" s="154">
        <v>1.41</v>
      </c>
      <c r="E6009" s="154">
        <v>1.1065</v>
      </c>
      <c r="F6009" s="154" t="s">
        <v>472</v>
      </c>
      <c r="G6009" s="154">
        <v>1.1384000000000001</v>
      </c>
      <c r="H6009" s="154" t="s">
        <v>472</v>
      </c>
      <c r="I6009" s="154">
        <v>1.9649999999999999</v>
      </c>
      <c r="J6009" s="154"/>
    </row>
    <row r="6010" spans="1:10">
      <c r="A6010" s="164">
        <v>33953</v>
      </c>
      <c r="B6010" s="154">
        <v>1.75892</v>
      </c>
      <c r="C6010" s="154">
        <v>2.2046000000000001</v>
      </c>
      <c r="D6010" s="154">
        <v>1.4104999999999999</v>
      </c>
      <c r="E6010" s="154">
        <v>1.1055999999999999</v>
      </c>
      <c r="F6010" s="154" t="s">
        <v>472</v>
      </c>
      <c r="G6010" s="154">
        <v>1.137</v>
      </c>
      <c r="H6010" s="154" t="s">
        <v>472</v>
      </c>
      <c r="I6010" s="154">
        <v>1.9649700000000001</v>
      </c>
      <c r="J6010" s="154"/>
    </row>
    <row r="6011" spans="1:10">
      <c r="A6011" s="164">
        <v>33954</v>
      </c>
      <c r="B6011" s="154">
        <v>1.75831</v>
      </c>
      <c r="C6011" s="154">
        <v>2.2048999999999999</v>
      </c>
      <c r="D6011" s="154">
        <v>1.4020000000000001</v>
      </c>
      <c r="E6011" s="154">
        <v>1.0964</v>
      </c>
      <c r="F6011" s="154" t="s">
        <v>472</v>
      </c>
      <c r="G6011" s="154">
        <v>1.1332</v>
      </c>
      <c r="H6011" s="154" t="s">
        <v>472</v>
      </c>
      <c r="I6011" s="154">
        <v>1.9559</v>
      </c>
      <c r="J6011" s="154"/>
    </row>
    <row r="6012" spans="1:10">
      <c r="A6012" s="164">
        <v>33955</v>
      </c>
      <c r="B6012" s="154">
        <v>1.75665</v>
      </c>
      <c r="C6012" s="154">
        <v>2.2033</v>
      </c>
      <c r="D6012" s="154">
        <v>1.3968</v>
      </c>
      <c r="E6012" s="154">
        <v>1.0935999999999999</v>
      </c>
      <c r="F6012" s="154" t="s">
        <v>472</v>
      </c>
      <c r="G6012" s="154">
        <v>1.1351</v>
      </c>
      <c r="H6012" s="154" t="s">
        <v>472</v>
      </c>
      <c r="I6012" s="154">
        <v>1.94651</v>
      </c>
      <c r="J6012" s="154"/>
    </row>
    <row r="6013" spans="1:10">
      <c r="A6013" s="164">
        <v>33956</v>
      </c>
      <c r="B6013" s="154">
        <v>1.7603599999999999</v>
      </c>
      <c r="C6013" s="154">
        <v>2.2054999999999998</v>
      </c>
      <c r="D6013" s="154">
        <v>1.4047000000000001</v>
      </c>
      <c r="E6013" s="154">
        <v>1.1026</v>
      </c>
      <c r="F6013" s="154" t="s">
        <v>472</v>
      </c>
      <c r="G6013" s="154">
        <v>1.1411</v>
      </c>
      <c r="H6013" s="154" t="s">
        <v>472</v>
      </c>
      <c r="I6013" s="154">
        <v>1.96661</v>
      </c>
      <c r="J6013" s="154"/>
    </row>
    <row r="6014" spans="1:10">
      <c r="A6014" s="164">
        <v>33959</v>
      </c>
      <c r="B6014" s="154">
        <v>1.7658800000000001</v>
      </c>
      <c r="C6014" s="154">
        <v>2.2086000000000001</v>
      </c>
      <c r="D6014" s="154">
        <v>1.409</v>
      </c>
      <c r="E6014" s="154">
        <v>1.1049</v>
      </c>
      <c r="F6014" s="154" t="s">
        <v>472</v>
      </c>
      <c r="G6014" s="154">
        <v>1.1448</v>
      </c>
      <c r="H6014" s="154" t="s">
        <v>472</v>
      </c>
      <c r="I6014" s="154">
        <v>1.9718200000000001</v>
      </c>
      <c r="J6014" s="154"/>
    </row>
    <row r="6015" spans="1:10">
      <c r="A6015" s="164">
        <v>33960</v>
      </c>
      <c r="B6015" s="154">
        <v>1.7662499999999999</v>
      </c>
      <c r="C6015" s="154">
        <v>2.2096999999999998</v>
      </c>
      <c r="D6015" s="154">
        <v>1.4235</v>
      </c>
      <c r="E6015" s="154">
        <v>1.1236999999999999</v>
      </c>
      <c r="F6015" s="154" t="s">
        <v>472</v>
      </c>
      <c r="G6015" s="154">
        <v>1.1538999999999999</v>
      </c>
      <c r="H6015" s="154" t="s">
        <v>472</v>
      </c>
      <c r="I6015" s="154">
        <v>1.9832800000000002</v>
      </c>
      <c r="J6015" s="154"/>
    </row>
    <row r="6016" spans="1:10">
      <c r="A6016" s="164">
        <v>33961</v>
      </c>
      <c r="B6016" s="154">
        <v>1.7687599999999999</v>
      </c>
      <c r="C6016" s="154">
        <v>2.2128000000000001</v>
      </c>
      <c r="D6016" s="154">
        <v>1.4395</v>
      </c>
      <c r="E6016" s="154">
        <v>1.1404000000000001</v>
      </c>
      <c r="F6016" s="154" t="s">
        <v>472</v>
      </c>
      <c r="G6016" s="154">
        <v>1.1632</v>
      </c>
      <c r="H6016" s="154" t="s">
        <v>472</v>
      </c>
      <c r="I6016" s="154">
        <v>1.99187</v>
      </c>
      <c r="J6016" s="154"/>
    </row>
    <row r="6017" spans="1:10">
      <c r="A6017" s="164">
        <v>33962</v>
      </c>
      <c r="B6017" s="154">
        <v>1.77024</v>
      </c>
      <c r="C6017" s="154">
        <v>2.2048000000000001</v>
      </c>
      <c r="D6017" s="154">
        <v>1.4381999999999999</v>
      </c>
      <c r="E6017" s="154">
        <v>1.141</v>
      </c>
      <c r="F6017" s="154" t="s">
        <v>472</v>
      </c>
      <c r="G6017" s="154">
        <v>1.1617</v>
      </c>
      <c r="H6017" s="154" t="s">
        <v>472</v>
      </c>
      <c r="I6017" s="154">
        <v>1.99329</v>
      </c>
      <c r="J6017" s="154"/>
    </row>
    <row r="6018" spans="1:10">
      <c r="A6018" s="164">
        <v>33963</v>
      </c>
      <c r="B6018" s="154" t="s">
        <v>472</v>
      </c>
      <c r="C6018" s="154" t="s">
        <v>472</v>
      </c>
      <c r="D6018" s="154" t="s">
        <v>472</v>
      </c>
      <c r="E6018" s="154" t="s">
        <v>472</v>
      </c>
      <c r="F6018" s="154" t="s">
        <v>472</v>
      </c>
      <c r="G6018" s="154" t="s">
        <v>472</v>
      </c>
      <c r="H6018" s="154" t="s">
        <v>472</v>
      </c>
      <c r="I6018" s="154" t="s">
        <v>472</v>
      </c>
      <c r="J6018" s="154"/>
    </row>
    <row r="6019" spans="1:10">
      <c r="A6019" s="164">
        <v>33966</v>
      </c>
      <c r="B6019" s="154">
        <v>1.7711399999999999</v>
      </c>
      <c r="C6019" s="154">
        <v>2.1996000000000002</v>
      </c>
      <c r="D6019" s="154">
        <v>1.4455</v>
      </c>
      <c r="E6019" s="154">
        <v>1.145</v>
      </c>
      <c r="F6019" s="154" t="s">
        <v>472</v>
      </c>
      <c r="G6019" s="154">
        <v>1.1653</v>
      </c>
      <c r="H6019" s="154" t="s">
        <v>472</v>
      </c>
      <c r="I6019" s="154">
        <v>1.99542</v>
      </c>
      <c r="J6019" s="154"/>
    </row>
    <row r="6020" spans="1:10">
      <c r="A6020" s="164">
        <v>33967</v>
      </c>
      <c r="B6020" s="154">
        <v>1.7739</v>
      </c>
      <c r="C6020" s="154">
        <v>2.2113999999999998</v>
      </c>
      <c r="D6020" s="154">
        <v>1.4650000000000001</v>
      </c>
      <c r="E6020" s="154">
        <v>1.1587000000000001</v>
      </c>
      <c r="F6020" s="154" t="s">
        <v>472</v>
      </c>
      <c r="G6020" s="154">
        <v>1.1753</v>
      </c>
      <c r="H6020" s="154" t="s">
        <v>472</v>
      </c>
      <c r="I6020" s="154">
        <v>2.0176099999999999</v>
      </c>
      <c r="J6020" s="154"/>
    </row>
    <row r="6021" spans="1:10">
      <c r="A6021" s="164">
        <v>33968</v>
      </c>
      <c r="B6021" s="154">
        <v>1.7662800000000001</v>
      </c>
      <c r="C6021" s="154">
        <v>2.2061000000000002</v>
      </c>
      <c r="D6021" s="154">
        <v>1.4613</v>
      </c>
      <c r="E6021" s="154">
        <v>1.1519999999999999</v>
      </c>
      <c r="F6021" s="154" t="s">
        <v>472</v>
      </c>
      <c r="G6021" s="154">
        <v>1.1729000000000001</v>
      </c>
      <c r="H6021" s="154" t="s">
        <v>472</v>
      </c>
      <c r="I6021" s="154">
        <v>2.0078200000000002</v>
      </c>
      <c r="J6021" s="154"/>
    </row>
    <row r="6022" spans="1:10">
      <c r="A6022" s="164">
        <v>33969</v>
      </c>
      <c r="B6022" s="154">
        <v>1.7630699999999999</v>
      </c>
      <c r="C6022" s="154">
        <v>2.2076000000000002</v>
      </c>
      <c r="D6022" s="154">
        <v>1.4555</v>
      </c>
      <c r="E6022" s="154">
        <v>1.1471</v>
      </c>
      <c r="F6022" s="154" t="s">
        <v>472</v>
      </c>
      <c r="G6022" s="154">
        <v>1.1663999999999999</v>
      </c>
      <c r="H6022" s="154" t="s">
        <v>472</v>
      </c>
      <c r="I6022" s="154">
        <v>2.0019999999999998</v>
      </c>
      <c r="J6022" s="154"/>
    </row>
    <row r="6023" spans="1:10">
      <c r="A6023" s="164">
        <v>33970</v>
      </c>
      <c r="B6023" s="154" t="s">
        <v>472</v>
      </c>
      <c r="C6023" s="154" t="s">
        <v>472</v>
      </c>
      <c r="D6023" s="154" t="s">
        <v>472</v>
      </c>
      <c r="E6023" s="154" t="s">
        <v>472</v>
      </c>
      <c r="F6023" s="154" t="s">
        <v>472</v>
      </c>
      <c r="G6023" s="154" t="s">
        <v>472</v>
      </c>
      <c r="H6023" s="154" t="s">
        <v>472</v>
      </c>
      <c r="I6023" s="154" t="s">
        <v>472</v>
      </c>
      <c r="J6023" s="154"/>
    </row>
    <row r="6024" spans="1:10">
      <c r="A6024" s="164">
        <v>33973</v>
      </c>
      <c r="B6024" s="154">
        <v>1.7629600000000001</v>
      </c>
      <c r="C6024" s="154">
        <v>2.2151000000000001</v>
      </c>
      <c r="D6024" s="154">
        <v>1.4722999999999999</v>
      </c>
      <c r="E6024" s="154">
        <v>1.1554</v>
      </c>
      <c r="F6024" s="154" t="s">
        <v>472</v>
      </c>
      <c r="G6024" s="154">
        <v>1.1785000000000001</v>
      </c>
      <c r="H6024" s="154" t="s">
        <v>472</v>
      </c>
      <c r="I6024" s="154">
        <v>2.0180099999999999</v>
      </c>
      <c r="J6024" s="154"/>
    </row>
    <row r="6025" spans="1:10">
      <c r="A6025" s="164">
        <v>33974</v>
      </c>
      <c r="B6025" s="154">
        <v>1.7700900000000002</v>
      </c>
      <c r="C6025" s="154">
        <v>2.2277</v>
      </c>
      <c r="D6025" s="154">
        <v>1.4758</v>
      </c>
      <c r="E6025" s="154">
        <v>1.1507000000000001</v>
      </c>
      <c r="F6025" s="154" t="s">
        <v>472</v>
      </c>
      <c r="G6025" s="154">
        <v>1.1778999999999999</v>
      </c>
      <c r="H6025" s="154" t="s">
        <v>472</v>
      </c>
      <c r="I6025" s="154">
        <v>2.0309300000000001</v>
      </c>
      <c r="J6025" s="154"/>
    </row>
    <row r="6026" spans="1:10">
      <c r="A6026" s="164">
        <v>33975</v>
      </c>
      <c r="B6026" s="154">
        <v>1.77708</v>
      </c>
      <c r="C6026" s="154">
        <v>2.2898999999999998</v>
      </c>
      <c r="D6026" s="154">
        <v>1.4750000000000001</v>
      </c>
      <c r="E6026" s="154">
        <v>1.1549</v>
      </c>
      <c r="F6026" s="154" t="s">
        <v>472</v>
      </c>
      <c r="G6026" s="154">
        <v>1.1809000000000001</v>
      </c>
      <c r="H6026" s="154" t="s">
        <v>472</v>
      </c>
      <c r="I6026" s="154">
        <v>2.03104</v>
      </c>
      <c r="J6026" s="154"/>
    </row>
    <row r="6027" spans="1:10">
      <c r="A6027" s="164">
        <v>33976</v>
      </c>
      <c r="B6027" s="154">
        <v>1.7854299999999999</v>
      </c>
      <c r="C6027" s="154">
        <v>2.2909999999999999</v>
      </c>
      <c r="D6027" s="154">
        <v>1.4889999999999999</v>
      </c>
      <c r="E6027" s="154">
        <v>1.1654</v>
      </c>
      <c r="F6027" s="154" t="s">
        <v>472</v>
      </c>
      <c r="G6027" s="154">
        <v>1.1909000000000001</v>
      </c>
      <c r="H6027" s="154" t="s">
        <v>472</v>
      </c>
      <c r="I6027" s="154">
        <v>2.04637</v>
      </c>
      <c r="J6027" s="154"/>
    </row>
    <row r="6028" spans="1:10">
      <c r="A6028" s="164">
        <v>33977</v>
      </c>
      <c r="B6028" s="154">
        <v>1.7906900000000001</v>
      </c>
      <c r="C6028" s="154">
        <v>2.2913000000000001</v>
      </c>
      <c r="D6028" s="154">
        <v>1.5026999999999999</v>
      </c>
      <c r="E6028" s="154">
        <v>1.1717</v>
      </c>
      <c r="F6028" s="154" t="s">
        <v>472</v>
      </c>
      <c r="G6028" s="154">
        <v>1.1978</v>
      </c>
      <c r="H6028" s="154" t="s">
        <v>472</v>
      </c>
      <c r="I6028" s="154">
        <v>2.0598000000000001</v>
      </c>
      <c r="J6028" s="154"/>
    </row>
    <row r="6029" spans="1:10">
      <c r="A6029" s="164">
        <v>33980</v>
      </c>
      <c r="B6029" s="154">
        <v>1.79277</v>
      </c>
      <c r="C6029" s="154">
        <v>2.3035999999999999</v>
      </c>
      <c r="D6029" s="154">
        <v>1.4910000000000001</v>
      </c>
      <c r="E6029" s="154">
        <v>1.1673</v>
      </c>
      <c r="F6029" s="154" t="s">
        <v>472</v>
      </c>
      <c r="G6029" s="154">
        <v>1.1897</v>
      </c>
      <c r="H6029" s="154" t="s">
        <v>472</v>
      </c>
      <c r="I6029" s="154">
        <v>2.0492900000000001</v>
      </c>
      <c r="J6029" s="154"/>
    </row>
    <row r="6030" spans="1:10">
      <c r="A6030" s="164">
        <v>33981</v>
      </c>
      <c r="B6030" s="154">
        <v>1.79925</v>
      </c>
      <c r="C6030" s="154">
        <v>2.3130000000000002</v>
      </c>
      <c r="D6030" s="154">
        <v>1.4864999999999999</v>
      </c>
      <c r="E6030" s="154">
        <v>1.165</v>
      </c>
      <c r="F6030" s="154" t="s">
        <v>472</v>
      </c>
      <c r="G6030" s="154">
        <v>1.1877</v>
      </c>
      <c r="H6030" s="154" t="s">
        <v>472</v>
      </c>
      <c r="I6030" s="154">
        <v>2.0458599999999998</v>
      </c>
      <c r="J6030" s="154"/>
    </row>
    <row r="6031" spans="1:10">
      <c r="A6031" s="164">
        <v>33982</v>
      </c>
      <c r="B6031" s="154">
        <v>1.8033399999999999</v>
      </c>
      <c r="C6031" s="154">
        <v>2.3089</v>
      </c>
      <c r="D6031" s="154">
        <v>1.4995000000000001</v>
      </c>
      <c r="E6031" s="154">
        <v>1.1718999999999999</v>
      </c>
      <c r="F6031" s="154" t="s">
        <v>472</v>
      </c>
      <c r="G6031" s="154">
        <v>1.1910000000000001</v>
      </c>
      <c r="H6031" s="154" t="s">
        <v>472</v>
      </c>
      <c r="I6031" s="154">
        <v>2.0572499999999998</v>
      </c>
      <c r="J6031" s="154"/>
    </row>
    <row r="6032" spans="1:10">
      <c r="A6032" s="164">
        <v>33983</v>
      </c>
      <c r="B6032" s="154">
        <v>1.79497</v>
      </c>
      <c r="C6032" s="154">
        <v>2.2843</v>
      </c>
      <c r="D6032" s="154">
        <v>1.4828000000000001</v>
      </c>
      <c r="E6032" s="154">
        <v>1.1596</v>
      </c>
      <c r="F6032" s="154" t="s">
        <v>472</v>
      </c>
      <c r="G6032" s="154">
        <v>1.1781999999999999</v>
      </c>
      <c r="H6032" s="154" t="s">
        <v>472</v>
      </c>
      <c r="I6032" s="154">
        <v>2.04243</v>
      </c>
      <c r="J6032" s="154"/>
    </row>
    <row r="6033" spans="1:10">
      <c r="A6033" s="164">
        <v>33984</v>
      </c>
      <c r="B6033" s="154">
        <v>1.79497</v>
      </c>
      <c r="C6033" s="154">
        <v>2.2793000000000001</v>
      </c>
      <c r="D6033" s="154">
        <v>1.4844999999999999</v>
      </c>
      <c r="E6033" s="154">
        <v>1.1585000000000001</v>
      </c>
      <c r="F6033" s="154" t="s">
        <v>472</v>
      </c>
      <c r="G6033" s="154">
        <v>1.1804999999999999</v>
      </c>
      <c r="H6033" s="154" t="s">
        <v>472</v>
      </c>
      <c r="I6033" s="154">
        <v>2.0419900000000002</v>
      </c>
      <c r="J6033" s="154"/>
    </row>
    <row r="6034" spans="1:10">
      <c r="A6034" s="164">
        <v>33987</v>
      </c>
      <c r="B6034" s="154">
        <v>1.7964199999999999</v>
      </c>
      <c r="C6034" s="154">
        <v>2.2904</v>
      </c>
      <c r="D6034" s="154">
        <v>1.4889999999999999</v>
      </c>
      <c r="E6034" s="154">
        <v>1.1616</v>
      </c>
      <c r="F6034" s="154" t="s">
        <v>472</v>
      </c>
      <c r="G6034" s="154">
        <v>1.1828000000000001</v>
      </c>
      <c r="H6034" s="154" t="s">
        <v>472</v>
      </c>
      <c r="I6034" s="154" t="s">
        <v>472</v>
      </c>
      <c r="J6034" s="154"/>
    </row>
    <row r="6035" spans="1:10">
      <c r="A6035" s="164">
        <v>33988</v>
      </c>
      <c r="B6035" s="154">
        <v>1.8008</v>
      </c>
      <c r="C6035" s="154">
        <v>2.2921</v>
      </c>
      <c r="D6035" s="154">
        <v>1.4821</v>
      </c>
      <c r="E6035" s="154">
        <v>1.1592</v>
      </c>
      <c r="F6035" s="154" t="s">
        <v>472</v>
      </c>
      <c r="G6035" s="154">
        <v>1.1804999999999999</v>
      </c>
      <c r="H6035" s="154" t="s">
        <v>472</v>
      </c>
      <c r="I6035" s="154">
        <v>2.0436899999999998</v>
      </c>
      <c r="J6035" s="154"/>
    </row>
    <row r="6036" spans="1:10">
      <c r="A6036" s="164">
        <v>33989</v>
      </c>
      <c r="B6036" s="154">
        <v>1.7945</v>
      </c>
      <c r="C6036" s="154">
        <v>2.2757000000000001</v>
      </c>
      <c r="D6036" s="154">
        <v>1.4677</v>
      </c>
      <c r="E6036" s="154">
        <v>1.1487000000000001</v>
      </c>
      <c r="F6036" s="154" t="s">
        <v>472</v>
      </c>
      <c r="G6036" s="154">
        <v>1.1751</v>
      </c>
      <c r="H6036" s="154" t="s">
        <v>472</v>
      </c>
      <c r="I6036" s="154">
        <v>2.0276999999999998</v>
      </c>
      <c r="J6036" s="154"/>
    </row>
    <row r="6037" spans="1:10">
      <c r="A6037" s="164">
        <v>33990</v>
      </c>
      <c r="B6037" s="154">
        <v>1.7993000000000001</v>
      </c>
      <c r="C6037" s="154">
        <v>2.2686999999999999</v>
      </c>
      <c r="D6037" s="154">
        <v>1.4755</v>
      </c>
      <c r="E6037" s="154">
        <v>1.1519999999999999</v>
      </c>
      <c r="F6037" s="154" t="s">
        <v>472</v>
      </c>
      <c r="G6037" s="154">
        <v>1.1807000000000001</v>
      </c>
      <c r="H6037" s="154" t="s">
        <v>472</v>
      </c>
      <c r="I6037" s="154">
        <v>2.03715</v>
      </c>
      <c r="J6037" s="154"/>
    </row>
    <row r="6038" spans="1:10">
      <c r="A6038" s="164">
        <v>33991</v>
      </c>
      <c r="B6038" s="154">
        <v>1.7952399999999999</v>
      </c>
      <c r="C6038" s="154">
        <v>2.2366000000000001</v>
      </c>
      <c r="D6038" s="154">
        <v>1.476</v>
      </c>
      <c r="E6038" s="154">
        <v>1.1471</v>
      </c>
      <c r="F6038" s="154" t="s">
        <v>472</v>
      </c>
      <c r="G6038" s="154">
        <v>1.1802999999999999</v>
      </c>
      <c r="H6038" s="154" t="s">
        <v>472</v>
      </c>
      <c r="I6038" s="154">
        <v>2.0353599999999998</v>
      </c>
      <c r="J6038" s="154"/>
    </row>
    <row r="6039" spans="1:10">
      <c r="A6039" s="164">
        <v>33994</v>
      </c>
      <c r="B6039" s="154">
        <v>1.79562</v>
      </c>
      <c r="C6039" s="154">
        <v>2.2400000000000002</v>
      </c>
      <c r="D6039" s="154">
        <v>1.4590000000000001</v>
      </c>
      <c r="E6039" s="154">
        <v>1.1412</v>
      </c>
      <c r="F6039" s="154" t="s">
        <v>472</v>
      </c>
      <c r="G6039" s="154">
        <v>1.1680999999999999</v>
      </c>
      <c r="H6039" s="154" t="s">
        <v>472</v>
      </c>
      <c r="I6039" s="154">
        <v>2.0171999999999999</v>
      </c>
      <c r="J6039" s="154"/>
    </row>
    <row r="6040" spans="1:10">
      <c r="A6040" s="164">
        <v>33995</v>
      </c>
      <c r="B6040" s="154">
        <v>1.7976799999999999</v>
      </c>
      <c r="C6040" s="154">
        <v>2.2582</v>
      </c>
      <c r="D6040" s="154">
        <v>1.4485000000000001</v>
      </c>
      <c r="E6040" s="154">
        <v>1.1388</v>
      </c>
      <c r="F6040" s="154" t="s">
        <v>472</v>
      </c>
      <c r="G6040" s="154">
        <v>1.1698</v>
      </c>
      <c r="H6040" s="154" t="s">
        <v>472</v>
      </c>
      <c r="I6040" s="154">
        <v>2.0171999999999999</v>
      </c>
      <c r="J6040" s="154"/>
    </row>
    <row r="6041" spans="1:10">
      <c r="A6041" s="164">
        <v>33996</v>
      </c>
      <c r="B6041" s="154">
        <v>1.8033700000000001</v>
      </c>
      <c r="C6041" s="154">
        <v>2.2132000000000001</v>
      </c>
      <c r="D6041" s="154">
        <v>1.458</v>
      </c>
      <c r="E6041" s="154">
        <v>1.1471</v>
      </c>
      <c r="F6041" s="154" t="s">
        <v>472</v>
      </c>
      <c r="G6041" s="154">
        <v>1.175</v>
      </c>
      <c r="H6041" s="154" t="s">
        <v>472</v>
      </c>
      <c r="I6041" s="154">
        <v>2.0269300000000001</v>
      </c>
      <c r="J6041" s="154"/>
    </row>
    <row r="6042" spans="1:10">
      <c r="A6042" s="164">
        <v>33997</v>
      </c>
      <c r="B6042" s="154">
        <v>1.7880099999999999</v>
      </c>
      <c r="C6042" s="154">
        <v>2.2086999999999999</v>
      </c>
      <c r="D6042" s="154">
        <v>1.4510000000000001</v>
      </c>
      <c r="E6042" s="154">
        <v>1.1440999999999999</v>
      </c>
      <c r="F6042" s="154" t="s">
        <v>472</v>
      </c>
      <c r="G6042" s="154">
        <v>1.1695</v>
      </c>
      <c r="H6042" s="154" t="s">
        <v>472</v>
      </c>
      <c r="I6042" s="154">
        <v>2.0071599999999998</v>
      </c>
      <c r="J6042" s="154"/>
    </row>
    <row r="6043" spans="1:10">
      <c r="A6043" s="164">
        <v>33998</v>
      </c>
      <c r="B6043" s="154">
        <v>1.7984900000000001</v>
      </c>
      <c r="C6043" s="154">
        <v>2.2018</v>
      </c>
      <c r="D6043" s="154">
        <v>1.4630000000000001</v>
      </c>
      <c r="E6043" s="154">
        <v>1.1512</v>
      </c>
      <c r="F6043" s="154" t="s">
        <v>472</v>
      </c>
      <c r="G6043" s="154">
        <v>1.1764999999999999</v>
      </c>
      <c r="H6043" s="154" t="s">
        <v>472</v>
      </c>
      <c r="I6043" s="154">
        <v>2.0306700000000002</v>
      </c>
      <c r="J6043" s="154"/>
    </row>
    <row r="6044" spans="1:10">
      <c r="A6044" s="164">
        <v>34001</v>
      </c>
      <c r="B6044" s="154">
        <v>1.79969</v>
      </c>
      <c r="C6044" s="154">
        <v>2.1863000000000001</v>
      </c>
      <c r="D6044" s="154">
        <v>1.4992000000000001</v>
      </c>
      <c r="E6044" s="154">
        <v>1.1798</v>
      </c>
      <c r="F6044" s="154" t="s">
        <v>472</v>
      </c>
      <c r="G6044" s="154">
        <v>1.1995</v>
      </c>
      <c r="H6044" s="154" t="s">
        <v>472</v>
      </c>
      <c r="I6044" s="154">
        <v>2.0571000000000002</v>
      </c>
      <c r="J6044" s="154"/>
    </row>
    <row r="6045" spans="1:10">
      <c r="A6045" s="164">
        <v>34002</v>
      </c>
      <c r="B6045" s="154">
        <v>1.80646</v>
      </c>
      <c r="C6045" s="154">
        <v>2.2143999999999999</v>
      </c>
      <c r="D6045" s="154">
        <v>1.5105</v>
      </c>
      <c r="E6045" s="154">
        <v>1.1945000000000001</v>
      </c>
      <c r="F6045" s="154" t="s">
        <v>472</v>
      </c>
      <c r="G6045" s="154">
        <v>1.2113</v>
      </c>
      <c r="H6045" s="154" t="s">
        <v>472</v>
      </c>
      <c r="I6045" s="154">
        <v>2.06751</v>
      </c>
      <c r="J6045" s="154"/>
    </row>
    <row r="6046" spans="1:10">
      <c r="A6046" s="164">
        <v>34003</v>
      </c>
      <c r="B6046" s="154">
        <v>1.8033299999999999</v>
      </c>
      <c r="C6046" s="154">
        <v>2.1837</v>
      </c>
      <c r="D6046" s="154">
        <v>1.5230000000000001</v>
      </c>
      <c r="E6046" s="154">
        <v>1.2049000000000001</v>
      </c>
      <c r="F6046" s="154" t="s">
        <v>472</v>
      </c>
      <c r="G6046" s="154">
        <v>1.2238</v>
      </c>
      <c r="H6046" s="154" t="s">
        <v>472</v>
      </c>
      <c r="I6046" s="154">
        <v>2.0820799999999999</v>
      </c>
      <c r="J6046" s="154"/>
    </row>
    <row r="6047" spans="1:10">
      <c r="A6047" s="164">
        <v>34004</v>
      </c>
      <c r="B6047" s="154">
        <v>1.8026800000000001</v>
      </c>
      <c r="C6047" s="154">
        <v>2.1882999999999999</v>
      </c>
      <c r="D6047" s="154">
        <v>1.5228000000000002</v>
      </c>
      <c r="E6047" s="154">
        <v>1.1998</v>
      </c>
      <c r="F6047" s="154" t="s">
        <v>472</v>
      </c>
      <c r="G6047" s="154">
        <v>1.2223999999999999</v>
      </c>
      <c r="H6047" s="154" t="s">
        <v>472</v>
      </c>
      <c r="I6047" s="154">
        <v>2.0804499999999999</v>
      </c>
      <c r="J6047" s="154"/>
    </row>
    <row r="6048" spans="1:10">
      <c r="A6048" s="164">
        <v>34005</v>
      </c>
      <c r="B6048" s="154">
        <v>1.80019</v>
      </c>
      <c r="C6048" s="154">
        <v>2.2157</v>
      </c>
      <c r="D6048" s="154">
        <v>1.5306999999999999</v>
      </c>
      <c r="E6048" s="154">
        <v>1.2136</v>
      </c>
      <c r="F6048" s="154" t="s">
        <v>472</v>
      </c>
      <c r="G6048" s="154">
        <v>1.228</v>
      </c>
      <c r="H6048" s="154" t="s">
        <v>472</v>
      </c>
      <c r="I6048" s="154">
        <v>2.0811000000000002</v>
      </c>
      <c r="J6048" s="154"/>
    </row>
    <row r="6049" spans="1:10">
      <c r="A6049" s="164">
        <v>34008</v>
      </c>
      <c r="B6049" s="154">
        <v>1.80149</v>
      </c>
      <c r="C6049" s="154">
        <v>2.2113999999999998</v>
      </c>
      <c r="D6049" s="154">
        <v>1.5245</v>
      </c>
      <c r="E6049" s="154">
        <v>1.2076</v>
      </c>
      <c r="F6049" s="154" t="s">
        <v>472</v>
      </c>
      <c r="G6049" s="154">
        <v>1.2256</v>
      </c>
      <c r="H6049" s="154" t="s">
        <v>472</v>
      </c>
      <c r="I6049" s="154">
        <v>2.0805799999999999</v>
      </c>
      <c r="J6049" s="154"/>
    </row>
    <row r="6050" spans="1:10">
      <c r="A6050" s="164">
        <v>34009</v>
      </c>
      <c r="B6050" s="154">
        <v>1.8062499999999999</v>
      </c>
      <c r="C6050" s="154">
        <v>2.1781000000000001</v>
      </c>
      <c r="D6050" s="154">
        <v>1.5392999999999999</v>
      </c>
      <c r="E6050" s="154">
        <v>1.2145999999999999</v>
      </c>
      <c r="F6050" s="154" t="s">
        <v>472</v>
      </c>
      <c r="G6050" s="154">
        <v>1.2561</v>
      </c>
      <c r="H6050" s="154" t="s">
        <v>472</v>
      </c>
      <c r="I6050" s="154">
        <v>2.0961099999999999</v>
      </c>
      <c r="J6050" s="154"/>
    </row>
    <row r="6051" spans="1:10">
      <c r="A6051" s="164">
        <v>34010</v>
      </c>
      <c r="B6051" s="154">
        <v>1.79647</v>
      </c>
      <c r="C6051" s="154">
        <v>2.1823000000000001</v>
      </c>
      <c r="D6051" s="154">
        <v>1.5251999999999999</v>
      </c>
      <c r="E6051" s="154">
        <v>1.2019</v>
      </c>
      <c r="F6051" s="154" t="s">
        <v>472</v>
      </c>
      <c r="G6051" s="154">
        <v>1.2543</v>
      </c>
      <c r="H6051" s="154" t="s">
        <v>472</v>
      </c>
      <c r="I6051" s="154">
        <v>2.0817199999999998</v>
      </c>
      <c r="J6051" s="154"/>
    </row>
    <row r="6052" spans="1:10">
      <c r="A6052" s="164">
        <v>34011</v>
      </c>
      <c r="B6052" s="154">
        <v>1.8031299999999999</v>
      </c>
      <c r="C6052" s="154">
        <v>2.1825999999999999</v>
      </c>
      <c r="D6052" s="154">
        <v>1.5338000000000001</v>
      </c>
      <c r="E6052" s="154">
        <v>1.212</v>
      </c>
      <c r="F6052" s="154" t="s">
        <v>472</v>
      </c>
      <c r="G6052" s="154">
        <v>1.276</v>
      </c>
      <c r="H6052" s="154" t="s">
        <v>472</v>
      </c>
      <c r="I6052" s="154">
        <v>2.1047600000000002</v>
      </c>
      <c r="J6052" s="154"/>
    </row>
    <row r="6053" spans="1:10">
      <c r="A6053" s="164">
        <v>34012</v>
      </c>
      <c r="B6053" s="154">
        <v>1.80067</v>
      </c>
      <c r="C6053" s="154">
        <v>2.1634000000000002</v>
      </c>
      <c r="D6053" s="154">
        <v>1.5265</v>
      </c>
      <c r="E6053" s="154">
        <v>1.2175</v>
      </c>
      <c r="F6053" s="154" t="s">
        <v>472</v>
      </c>
      <c r="G6053" s="154">
        <v>1.2607999999999999</v>
      </c>
      <c r="H6053" s="154" t="s">
        <v>472</v>
      </c>
      <c r="I6053" s="154">
        <v>2.0912500000000001</v>
      </c>
      <c r="J6053" s="154"/>
    </row>
    <row r="6054" spans="1:10">
      <c r="A6054" s="164">
        <v>34015</v>
      </c>
      <c r="B6054" s="154">
        <v>1.8074599999999998</v>
      </c>
      <c r="C6054" s="154">
        <v>2.1848000000000001</v>
      </c>
      <c r="D6054" s="154">
        <v>1.5432999999999999</v>
      </c>
      <c r="E6054" s="154">
        <v>1.2288999999999999</v>
      </c>
      <c r="F6054" s="154" t="s">
        <v>472</v>
      </c>
      <c r="G6054" s="154">
        <v>1.2732999999999999</v>
      </c>
      <c r="H6054" s="154" t="s">
        <v>472</v>
      </c>
      <c r="I6054" s="154">
        <v>2.1091899999999999</v>
      </c>
      <c r="J6054" s="154"/>
    </row>
    <row r="6055" spans="1:10">
      <c r="A6055" s="164">
        <v>34016</v>
      </c>
      <c r="B6055" s="154">
        <v>1.7981199999999999</v>
      </c>
      <c r="C6055" s="154">
        <v>2.1823999999999999</v>
      </c>
      <c r="D6055" s="154">
        <v>1.5255999999999998</v>
      </c>
      <c r="E6055" s="154">
        <v>1.2175</v>
      </c>
      <c r="F6055" s="154" t="s">
        <v>472</v>
      </c>
      <c r="G6055" s="154">
        <v>1.2665999999999999</v>
      </c>
      <c r="H6055" s="154" t="s">
        <v>472</v>
      </c>
      <c r="I6055" s="154">
        <v>2.09206</v>
      </c>
      <c r="J6055" s="154"/>
    </row>
    <row r="6056" spans="1:10">
      <c r="A6056" s="164">
        <v>34017</v>
      </c>
      <c r="B6056" s="154">
        <v>1.79179</v>
      </c>
      <c r="C6056" s="154">
        <v>2.1833999999999998</v>
      </c>
      <c r="D6056" s="154">
        <v>1.5034999999999998</v>
      </c>
      <c r="E6056" s="154">
        <v>1.1945999999999999</v>
      </c>
      <c r="F6056" s="154" t="s">
        <v>472</v>
      </c>
      <c r="G6056" s="154">
        <v>1.2549000000000001</v>
      </c>
      <c r="H6056" s="154" t="s">
        <v>472</v>
      </c>
      <c r="I6056" s="154">
        <v>2.0743200000000002</v>
      </c>
      <c r="J6056" s="154"/>
    </row>
    <row r="6057" spans="1:10">
      <c r="A6057" s="164">
        <v>34018</v>
      </c>
      <c r="B6057" s="154">
        <v>1.79901</v>
      </c>
      <c r="C6057" s="154">
        <v>2.1665999999999999</v>
      </c>
      <c r="D6057" s="154">
        <v>1.5095000000000001</v>
      </c>
      <c r="E6057" s="154">
        <v>1.1922999999999999</v>
      </c>
      <c r="F6057" s="154" t="s">
        <v>472</v>
      </c>
      <c r="G6057" s="154">
        <v>1.2589000000000001</v>
      </c>
      <c r="H6057" s="154" t="s">
        <v>472</v>
      </c>
      <c r="I6057" s="154">
        <v>2.0961799999999999</v>
      </c>
      <c r="J6057" s="154"/>
    </row>
    <row r="6058" spans="1:10">
      <c r="A6058" s="164">
        <v>34019</v>
      </c>
      <c r="B6058" s="154">
        <v>1.7835800000000002</v>
      </c>
      <c r="C6058" s="154">
        <v>2.1814</v>
      </c>
      <c r="D6058" s="154">
        <v>1.506</v>
      </c>
      <c r="E6058" s="154">
        <v>1.1964999999999999</v>
      </c>
      <c r="F6058" s="154" t="s">
        <v>472</v>
      </c>
      <c r="G6058" s="154">
        <v>1.2614000000000001</v>
      </c>
      <c r="H6058" s="154" t="s">
        <v>472</v>
      </c>
      <c r="I6058" s="154">
        <v>2.07714</v>
      </c>
      <c r="J6058" s="154"/>
    </row>
    <row r="6059" spans="1:10">
      <c r="A6059" s="164">
        <v>34022</v>
      </c>
      <c r="B6059" s="154">
        <v>1.7748900000000001</v>
      </c>
      <c r="C6059" s="154">
        <v>2.1846999999999999</v>
      </c>
      <c r="D6059" s="154">
        <v>1.5004999999999999</v>
      </c>
      <c r="E6059" s="154">
        <v>1.1895</v>
      </c>
      <c r="F6059" s="154" t="s">
        <v>472</v>
      </c>
      <c r="G6059" s="154">
        <v>1.2885</v>
      </c>
      <c r="H6059" s="154" t="s">
        <v>472</v>
      </c>
      <c r="I6059" s="154">
        <v>2.0705999999999998</v>
      </c>
      <c r="J6059" s="154"/>
    </row>
    <row r="6060" spans="1:10">
      <c r="A6060" s="164">
        <v>34023</v>
      </c>
      <c r="B6060" s="154">
        <v>1.78122</v>
      </c>
      <c r="C6060" s="154">
        <v>2.1709000000000001</v>
      </c>
      <c r="D6060" s="154">
        <v>1.4950000000000001</v>
      </c>
      <c r="E6060" s="154">
        <v>1.1889000000000001</v>
      </c>
      <c r="F6060" s="154" t="s">
        <v>472</v>
      </c>
      <c r="G6060" s="154">
        <v>1.2783</v>
      </c>
      <c r="H6060" s="154" t="s">
        <v>472</v>
      </c>
      <c r="I6060" s="154">
        <v>2.0725799999999999</v>
      </c>
      <c r="J6060" s="154"/>
    </row>
    <row r="6061" spans="1:10">
      <c r="A6061" s="164">
        <v>34024</v>
      </c>
      <c r="B6061" s="154">
        <v>1.78271</v>
      </c>
      <c r="C6061" s="154">
        <v>2.1589</v>
      </c>
      <c r="D6061" s="154">
        <v>1.4929999999999999</v>
      </c>
      <c r="E6061" s="154">
        <v>1.1827000000000001</v>
      </c>
      <c r="F6061" s="154" t="s">
        <v>472</v>
      </c>
      <c r="G6061" s="154">
        <v>1.2762</v>
      </c>
      <c r="H6061" s="154" t="s">
        <v>472</v>
      </c>
      <c r="I6061" s="154">
        <v>2.0681500000000002</v>
      </c>
      <c r="J6061" s="154"/>
    </row>
    <row r="6062" spans="1:10">
      <c r="A6062" s="164">
        <v>34025</v>
      </c>
      <c r="B6062" s="154">
        <v>1.7934999999999999</v>
      </c>
      <c r="C6062" s="154">
        <v>2.1573000000000002</v>
      </c>
      <c r="D6062" s="154">
        <v>1.5070000000000001</v>
      </c>
      <c r="E6062" s="154">
        <v>1.1973</v>
      </c>
      <c r="F6062" s="154" t="s">
        <v>472</v>
      </c>
      <c r="G6062" s="154">
        <v>1.2806999999999999</v>
      </c>
      <c r="H6062" s="154" t="s">
        <v>472</v>
      </c>
      <c r="I6062" s="154">
        <v>2.0851600000000001</v>
      </c>
      <c r="J6062" s="154"/>
    </row>
    <row r="6063" spans="1:10">
      <c r="A6063" s="164">
        <v>34026</v>
      </c>
      <c r="B6063" s="154">
        <v>1.79328</v>
      </c>
      <c r="C6063" s="154">
        <v>2.1686999999999999</v>
      </c>
      <c r="D6063" s="154">
        <v>1.5192000000000001</v>
      </c>
      <c r="E6063" s="154">
        <v>1.2150000000000001</v>
      </c>
      <c r="F6063" s="154" t="s">
        <v>472</v>
      </c>
      <c r="G6063" s="154">
        <v>1.2887</v>
      </c>
      <c r="H6063" s="154" t="s">
        <v>472</v>
      </c>
      <c r="I6063" s="154">
        <v>2.0963500000000002</v>
      </c>
      <c r="J6063" s="154"/>
    </row>
    <row r="6064" spans="1:10">
      <c r="A6064" s="164">
        <v>34029</v>
      </c>
      <c r="B6064" s="154">
        <v>1.7984599999999999</v>
      </c>
      <c r="C6064" s="154">
        <v>2.1894999999999998</v>
      </c>
      <c r="D6064" s="154">
        <v>1.5289999999999999</v>
      </c>
      <c r="E6064" s="154">
        <v>1.2178</v>
      </c>
      <c r="F6064" s="154" t="s">
        <v>472</v>
      </c>
      <c r="G6064" s="154">
        <v>1.2938000000000001</v>
      </c>
      <c r="H6064" s="154" t="s">
        <v>472</v>
      </c>
      <c r="I6064" s="154">
        <v>2.1029800000000001</v>
      </c>
      <c r="J6064" s="154"/>
    </row>
    <row r="6065" spans="1:10">
      <c r="A6065" s="164">
        <v>34030</v>
      </c>
      <c r="B6065" s="154">
        <v>1.7983899999999999</v>
      </c>
      <c r="C6065" s="154">
        <v>2.202</v>
      </c>
      <c r="D6065" s="154">
        <v>1.528</v>
      </c>
      <c r="E6065" s="154">
        <v>1.2234</v>
      </c>
      <c r="F6065" s="154" t="s">
        <v>472</v>
      </c>
      <c r="G6065" s="154">
        <v>1.2887</v>
      </c>
      <c r="H6065" s="154" t="s">
        <v>472</v>
      </c>
      <c r="I6065" s="154">
        <v>2.09823</v>
      </c>
      <c r="J6065" s="154"/>
    </row>
    <row r="6066" spans="1:10">
      <c r="A6066" s="164">
        <v>34031</v>
      </c>
      <c r="B6066" s="154">
        <v>1.7953299999999999</v>
      </c>
      <c r="C6066" s="154">
        <v>2.206</v>
      </c>
      <c r="D6066" s="154">
        <v>1.5129999999999999</v>
      </c>
      <c r="E6066" s="154">
        <v>1.2147999999999999</v>
      </c>
      <c r="F6066" s="154" t="s">
        <v>472</v>
      </c>
      <c r="G6066" s="154">
        <v>1.2968999999999999</v>
      </c>
      <c r="H6066" s="154" t="s">
        <v>472</v>
      </c>
      <c r="I6066" s="154">
        <v>2.09755</v>
      </c>
      <c r="J6066" s="154"/>
    </row>
    <row r="6067" spans="1:10">
      <c r="A6067" s="164">
        <v>34032</v>
      </c>
      <c r="B6067" s="154">
        <v>1.79819</v>
      </c>
      <c r="C6067" s="154">
        <v>2.2086999999999999</v>
      </c>
      <c r="D6067" s="154">
        <v>1.5247999999999999</v>
      </c>
      <c r="E6067" s="154">
        <v>1.2262</v>
      </c>
      <c r="F6067" s="154" t="s">
        <v>472</v>
      </c>
      <c r="G6067" s="154">
        <v>1.3029999999999999</v>
      </c>
      <c r="H6067" s="154" t="s">
        <v>472</v>
      </c>
      <c r="I6067" s="154">
        <v>2.1054900000000001</v>
      </c>
      <c r="J6067" s="154"/>
    </row>
    <row r="6068" spans="1:10">
      <c r="A6068" s="164">
        <v>34033</v>
      </c>
      <c r="B6068" s="154">
        <v>1.80175</v>
      </c>
      <c r="C6068" s="154">
        <v>2.2218999999999998</v>
      </c>
      <c r="D6068" s="154">
        <v>1.526</v>
      </c>
      <c r="E6068" s="154">
        <v>1.2282</v>
      </c>
      <c r="F6068" s="154" t="s">
        <v>472</v>
      </c>
      <c r="G6068" s="154">
        <v>1.3075999999999999</v>
      </c>
      <c r="H6068" s="154" t="s">
        <v>472</v>
      </c>
      <c r="I6068" s="154">
        <v>2.10948</v>
      </c>
      <c r="J6068" s="154"/>
    </row>
    <row r="6069" spans="1:10">
      <c r="A6069" s="164">
        <v>34036</v>
      </c>
      <c r="B6069" s="154">
        <v>1.8005800000000001</v>
      </c>
      <c r="C6069" s="154">
        <v>2.2143999999999999</v>
      </c>
      <c r="D6069" s="154">
        <v>1.5394999999999999</v>
      </c>
      <c r="E6069" s="154">
        <v>1.2347999999999999</v>
      </c>
      <c r="F6069" s="154" t="s">
        <v>472</v>
      </c>
      <c r="G6069" s="154">
        <v>1.3111999999999999</v>
      </c>
      <c r="H6069" s="154" t="s">
        <v>472</v>
      </c>
      <c r="I6069" s="154">
        <v>2.1167400000000001</v>
      </c>
      <c r="J6069" s="154"/>
    </row>
    <row r="6070" spans="1:10">
      <c r="A6070" s="164">
        <v>34037</v>
      </c>
      <c r="B6070" s="154">
        <v>1.7932399999999999</v>
      </c>
      <c r="C6070" s="154">
        <v>2.2204999999999999</v>
      </c>
      <c r="D6070" s="154">
        <v>1.5385</v>
      </c>
      <c r="E6070" s="154">
        <v>1.2372000000000001</v>
      </c>
      <c r="F6070" s="154" t="s">
        <v>472</v>
      </c>
      <c r="G6070" s="154">
        <v>1.3132999999999999</v>
      </c>
      <c r="H6070" s="154" t="s">
        <v>472</v>
      </c>
      <c r="I6070" s="154">
        <v>2.1133799999999998</v>
      </c>
      <c r="J6070" s="154"/>
    </row>
    <row r="6071" spans="1:10">
      <c r="A6071" s="164">
        <v>34038</v>
      </c>
      <c r="B6071" s="154">
        <v>1.78959</v>
      </c>
      <c r="C6071" s="154">
        <v>2.2012</v>
      </c>
      <c r="D6071" s="154">
        <v>1.5350000000000001</v>
      </c>
      <c r="E6071" s="154">
        <v>1.23</v>
      </c>
      <c r="F6071" s="154" t="s">
        <v>472</v>
      </c>
      <c r="G6071" s="154">
        <v>1.3014000000000001</v>
      </c>
      <c r="H6071" s="154" t="s">
        <v>472</v>
      </c>
      <c r="I6071" s="154">
        <v>2.1107800000000001</v>
      </c>
      <c r="J6071" s="154"/>
    </row>
    <row r="6072" spans="1:10">
      <c r="A6072" s="164">
        <v>34039</v>
      </c>
      <c r="B6072" s="154">
        <v>1.78295</v>
      </c>
      <c r="C6072" s="154">
        <v>2.1957</v>
      </c>
      <c r="D6072" s="154">
        <v>1.5314999999999999</v>
      </c>
      <c r="E6072" s="154">
        <v>1.2288999999999999</v>
      </c>
      <c r="F6072" s="154" t="s">
        <v>472</v>
      </c>
      <c r="G6072" s="154">
        <v>1.2984</v>
      </c>
      <c r="H6072" s="154" t="s">
        <v>472</v>
      </c>
      <c r="I6072" s="154">
        <v>2.1057299999999999</v>
      </c>
      <c r="J6072" s="154"/>
    </row>
    <row r="6073" spans="1:10">
      <c r="A6073" s="164">
        <v>34040</v>
      </c>
      <c r="B6073" s="154">
        <v>1.7749899999999998</v>
      </c>
      <c r="C6073" s="154">
        <v>2.1802999999999999</v>
      </c>
      <c r="D6073" s="154">
        <v>1.5232999999999999</v>
      </c>
      <c r="E6073" s="154">
        <v>1.2256</v>
      </c>
      <c r="F6073" s="154" t="s">
        <v>472</v>
      </c>
      <c r="G6073" s="154">
        <v>1.2929999999999999</v>
      </c>
      <c r="H6073" s="154" t="s">
        <v>472</v>
      </c>
      <c r="I6073" s="154">
        <v>2.09117</v>
      </c>
      <c r="J6073" s="154"/>
    </row>
    <row r="6074" spans="1:10">
      <c r="A6074" s="164">
        <v>34043</v>
      </c>
      <c r="B6074" s="154">
        <v>1.77661</v>
      </c>
      <c r="C6074" s="154">
        <v>2.1880000000000002</v>
      </c>
      <c r="D6074" s="154">
        <v>1.5279</v>
      </c>
      <c r="E6074" s="154">
        <v>1.2258</v>
      </c>
      <c r="F6074" s="154" t="s">
        <v>472</v>
      </c>
      <c r="G6074" s="154">
        <v>1.2937000000000001</v>
      </c>
      <c r="H6074" s="154" t="s">
        <v>472</v>
      </c>
      <c r="I6074" s="154">
        <v>2.0947300000000002</v>
      </c>
      <c r="J6074" s="154"/>
    </row>
    <row r="6075" spans="1:10">
      <c r="A6075" s="164">
        <v>34044</v>
      </c>
      <c r="B6075" s="154">
        <v>1.77641</v>
      </c>
      <c r="C6075" s="154">
        <v>2.1915</v>
      </c>
      <c r="D6075" s="154">
        <v>1.52</v>
      </c>
      <c r="E6075" s="154">
        <v>1.2158</v>
      </c>
      <c r="F6075" s="154" t="s">
        <v>472</v>
      </c>
      <c r="G6075" s="154">
        <v>1.2907999999999999</v>
      </c>
      <c r="H6075" s="154" t="s">
        <v>472</v>
      </c>
      <c r="I6075" s="154">
        <v>2.0899399999999999</v>
      </c>
      <c r="J6075" s="154"/>
    </row>
    <row r="6076" spans="1:10">
      <c r="A6076" s="164">
        <v>34045</v>
      </c>
      <c r="B6076" s="154">
        <v>1.77769</v>
      </c>
      <c r="C6076" s="154">
        <v>2.2050000000000001</v>
      </c>
      <c r="D6076" s="154">
        <v>1.5215000000000001</v>
      </c>
      <c r="E6076" s="154">
        <v>1.2153</v>
      </c>
      <c r="F6076" s="154" t="s">
        <v>472</v>
      </c>
      <c r="G6076" s="154">
        <v>1.3008</v>
      </c>
      <c r="H6076" s="154" t="s">
        <v>472</v>
      </c>
      <c r="I6076" s="154">
        <v>2.0946699999999998</v>
      </c>
      <c r="J6076" s="154"/>
    </row>
    <row r="6077" spans="1:10">
      <c r="A6077" s="164">
        <v>34046</v>
      </c>
      <c r="B6077" s="154">
        <v>1.7871899999999998</v>
      </c>
      <c r="C6077" s="154">
        <v>2.2181000000000002</v>
      </c>
      <c r="D6077" s="154">
        <v>1.5310000000000001</v>
      </c>
      <c r="E6077" s="154">
        <v>1.2239</v>
      </c>
      <c r="F6077" s="154" t="s">
        <v>472</v>
      </c>
      <c r="G6077" s="154">
        <v>1.3081</v>
      </c>
      <c r="H6077" s="154" t="s">
        <v>472</v>
      </c>
      <c r="I6077" s="154">
        <v>2.11043</v>
      </c>
      <c r="J6077" s="154"/>
    </row>
    <row r="6078" spans="1:10">
      <c r="A6078" s="164">
        <v>34047</v>
      </c>
      <c r="B6078" s="154">
        <v>1.78677</v>
      </c>
      <c r="C6078" s="154">
        <v>2.2326000000000001</v>
      </c>
      <c r="D6078" s="154">
        <v>1.5089999999999999</v>
      </c>
      <c r="E6078" s="154">
        <v>1.2139</v>
      </c>
      <c r="F6078" s="154" t="s">
        <v>472</v>
      </c>
      <c r="G6078" s="154">
        <v>1.2981</v>
      </c>
      <c r="H6078" s="154" t="s">
        <v>472</v>
      </c>
      <c r="I6078" s="154">
        <v>2.0916700000000001</v>
      </c>
      <c r="J6078" s="154"/>
    </row>
    <row r="6079" spans="1:10">
      <c r="A6079" s="164">
        <v>34050</v>
      </c>
      <c r="B6079" s="154">
        <v>1.7936700000000001</v>
      </c>
      <c r="C6079" s="154">
        <v>2.2454000000000001</v>
      </c>
      <c r="D6079" s="154">
        <v>1.51</v>
      </c>
      <c r="E6079" s="154">
        <v>1.2126999999999999</v>
      </c>
      <c r="F6079" s="154" t="s">
        <v>472</v>
      </c>
      <c r="G6079" s="154">
        <v>1.3029999999999999</v>
      </c>
      <c r="H6079" s="154" t="s">
        <v>472</v>
      </c>
      <c r="I6079" s="154">
        <v>2.0951900000000001</v>
      </c>
      <c r="J6079" s="154"/>
    </row>
    <row r="6080" spans="1:10">
      <c r="A6080" s="164">
        <v>34051</v>
      </c>
      <c r="B6080" s="154">
        <v>1.7944200000000001</v>
      </c>
      <c r="C6080" s="154">
        <v>2.2370999999999999</v>
      </c>
      <c r="D6080" s="154">
        <v>1.5087000000000002</v>
      </c>
      <c r="E6080" s="154">
        <v>1.2093</v>
      </c>
      <c r="F6080" s="154" t="s">
        <v>472</v>
      </c>
      <c r="G6080" s="154">
        <v>1.3085</v>
      </c>
      <c r="H6080" s="154" t="s">
        <v>472</v>
      </c>
      <c r="I6080" s="154">
        <v>2.0966900000000002</v>
      </c>
      <c r="J6080" s="154"/>
    </row>
    <row r="6081" spans="1:10">
      <c r="A6081" s="164">
        <v>34052</v>
      </c>
      <c r="B6081" s="154">
        <v>1.7963</v>
      </c>
      <c r="C6081" s="154">
        <v>2.2345000000000002</v>
      </c>
      <c r="D6081" s="154">
        <v>1.5051999999999999</v>
      </c>
      <c r="E6081" s="154">
        <v>1.2071000000000001</v>
      </c>
      <c r="F6081" s="154" t="s">
        <v>472</v>
      </c>
      <c r="G6081" s="154">
        <v>1.2951999999999999</v>
      </c>
      <c r="H6081" s="154" t="s">
        <v>472</v>
      </c>
      <c r="I6081" s="154">
        <v>2.0945499999999999</v>
      </c>
      <c r="J6081" s="154"/>
    </row>
    <row r="6082" spans="1:10">
      <c r="A6082" s="164">
        <v>34053</v>
      </c>
      <c r="B6082" s="154">
        <v>1.7938800000000001</v>
      </c>
      <c r="C6082" s="154">
        <v>2.2343999999999999</v>
      </c>
      <c r="D6082" s="154">
        <v>1.5131999999999999</v>
      </c>
      <c r="E6082" s="154">
        <v>1.2151000000000001</v>
      </c>
      <c r="F6082" s="154" t="s">
        <v>472</v>
      </c>
      <c r="G6082" s="154">
        <v>1.2917000000000001</v>
      </c>
      <c r="H6082" s="154" t="s">
        <v>472</v>
      </c>
      <c r="I6082" s="154">
        <v>2.0947</v>
      </c>
      <c r="J6082" s="154"/>
    </row>
    <row r="6083" spans="1:10">
      <c r="A6083" s="164">
        <v>34054</v>
      </c>
      <c r="B6083" s="154">
        <v>1.79701</v>
      </c>
      <c r="C6083" s="154">
        <v>2.2534000000000001</v>
      </c>
      <c r="D6083" s="154">
        <v>1.5205</v>
      </c>
      <c r="E6083" s="154">
        <v>1.22</v>
      </c>
      <c r="F6083" s="154" t="s">
        <v>472</v>
      </c>
      <c r="G6083" s="154">
        <v>1.2995999999999999</v>
      </c>
      <c r="H6083" s="154" t="s">
        <v>472</v>
      </c>
      <c r="I6083" s="154">
        <v>2.1026099999999999</v>
      </c>
      <c r="J6083" s="154"/>
    </row>
    <row r="6084" spans="1:10">
      <c r="A6084" s="164">
        <v>34057</v>
      </c>
      <c r="B6084" s="154">
        <v>1.7944100000000001</v>
      </c>
      <c r="C6084" s="154">
        <v>2.2431999999999999</v>
      </c>
      <c r="D6084" s="154">
        <v>1.5044999999999999</v>
      </c>
      <c r="E6084" s="154">
        <v>1.2098</v>
      </c>
      <c r="F6084" s="154" t="s">
        <v>472</v>
      </c>
      <c r="G6084" s="154">
        <v>1.2873000000000001</v>
      </c>
      <c r="H6084" s="154" t="s">
        <v>472</v>
      </c>
      <c r="I6084" s="154">
        <v>2.0918100000000002</v>
      </c>
      <c r="J6084" s="154"/>
    </row>
    <row r="6085" spans="1:10">
      <c r="A6085" s="164">
        <v>34058</v>
      </c>
      <c r="B6085" s="154">
        <v>1.78992</v>
      </c>
      <c r="C6085" s="154">
        <v>2.2469999999999999</v>
      </c>
      <c r="D6085" s="154">
        <v>1.504</v>
      </c>
      <c r="E6085" s="154">
        <v>1.2048000000000001</v>
      </c>
      <c r="F6085" s="154" t="s">
        <v>472</v>
      </c>
      <c r="G6085" s="154">
        <v>1.2867999999999999</v>
      </c>
      <c r="H6085" s="154" t="s">
        <v>472</v>
      </c>
      <c r="I6085" s="154">
        <v>2.0892900000000001</v>
      </c>
      <c r="J6085" s="154"/>
    </row>
    <row r="6086" spans="1:10">
      <c r="A6086" s="164">
        <v>34059</v>
      </c>
      <c r="B6086" s="154">
        <v>1.7958699999999999</v>
      </c>
      <c r="C6086" s="154">
        <v>2.2311000000000001</v>
      </c>
      <c r="D6086" s="154">
        <v>1.4950999999999999</v>
      </c>
      <c r="E6086" s="154">
        <v>1.1938</v>
      </c>
      <c r="F6086" s="154" t="s">
        <v>472</v>
      </c>
      <c r="G6086" s="154">
        <v>1.2923</v>
      </c>
      <c r="H6086" s="154" t="s">
        <v>472</v>
      </c>
      <c r="I6086" s="154">
        <v>2.08961</v>
      </c>
      <c r="J6086" s="154"/>
    </row>
    <row r="6087" spans="1:10">
      <c r="A6087" s="164">
        <v>34060</v>
      </c>
      <c r="B6087" s="154">
        <v>1.79816</v>
      </c>
      <c r="C6087" s="154">
        <v>2.2572000000000001</v>
      </c>
      <c r="D6087" s="154">
        <v>1.4950000000000001</v>
      </c>
      <c r="E6087" s="154">
        <v>1.1851</v>
      </c>
      <c r="F6087" s="154" t="s">
        <v>472</v>
      </c>
      <c r="G6087" s="154">
        <v>1.3017000000000001</v>
      </c>
      <c r="H6087" s="154" t="s">
        <v>472</v>
      </c>
      <c r="I6087" s="154">
        <v>2.09294</v>
      </c>
      <c r="J6087" s="154"/>
    </row>
    <row r="6088" spans="1:10">
      <c r="A6088" s="164">
        <v>34061</v>
      </c>
      <c r="B6088" s="154">
        <v>1.79711</v>
      </c>
      <c r="C6088" s="154">
        <v>2.2610999999999999</v>
      </c>
      <c r="D6088" s="154">
        <v>1.4744999999999999</v>
      </c>
      <c r="E6088" s="154">
        <v>1.1703999999999999</v>
      </c>
      <c r="F6088" s="154" t="s">
        <v>472</v>
      </c>
      <c r="G6088" s="154">
        <v>1.2946</v>
      </c>
      <c r="H6088" s="154" t="s">
        <v>472</v>
      </c>
      <c r="I6088" s="154">
        <v>2.0781900000000002</v>
      </c>
      <c r="J6088" s="154"/>
    </row>
    <row r="6089" spans="1:10">
      <c r="A6089" s="164">
        <v>34064</v>
      </c>
      <c r="B6089" s="154">
        <v>1.7928199999999999</v>
      </c>
      <c r="C6089" s="154">
        <v>2.2475999999999998</v>
      </c>
      <c r="D6089" s="154">
        <v>1.4786999999999999</v>
      </c>
      <c r="E6089" s="154">
        <v>1.1692</v>
      </c>
      <c r="F6089" s="154" t="s">
        <v>472</v>
      </c>
      <c r="G6089" s="154">
        <v>1.3005</v>
      </c>
      <c r="H6089" s="154" t="s">
        <v>472</v>
      </c>
      <c r="I6089" s="154">
        <v>2.0803799999999999</v>
      </c>
      <c r="J6089" s="154"/>
    </row>
    <row r="6090" spans="1:10">
      <c r="A6090" s="164">
        <v>34065</v>
      </c>
      <c r="B6090" s="154">
        <v>1.7922099999999999</v>
      </c>
      <c r="C6090" s="154">
        <v>2.2454999999999998</v>
      </c>
      <c r="D6090" s="154">
        <v>1.4815</v>
      </c>
      <c r="E6090" s="154">
        <v>1.1758</v>
      </c>
      <c r="F6090" s="154" t="s">
        <v>472</v>
      </c>
      <c r="G6090" s="154">
        <v>1.2945</v>
      </c>
      <c r="H6090" s="154" t="s">
        <v>472</v>
      </c>
      <c r="I6090" s="154">
        <v>2.0792999999999999</v>
      </c>
      <c r="J6090" s="154"/>
    </row>
    <row r="6091" spans="1:10">
      <c r="A6091" s="164">
        <v>34066</v>
      </c>
      <c r="B6091" s="154">
        <v>1.7915299999999998</v>
      </c>
      <c r="C6091" s="154">
        <v>2.2553999999999998</v>
      </c>
      <c r="D6091" s="154">
        <v>1.4833000000000001</v>
      </c>
      <c r="E6091" s="154">
        <v>1.1758</v>
      </c>
      <c r="F6091" s="154" t="s">
        <v>472</v>
      </c>
      <c r="G6091" s="154">
        <v>1.2998000000000001</v>
      </c>
      <c r="H6091" s="154" t="s">
        <v>472</v>
      </c>
      <c r="I6091" s="154">
        <v>2.0839099999999999</v>
      </c>
      <c r="J6091" s="154"/>
    </row>
    <row r="6092" spans="1:10">
      <c r="A6092" s="164">
        <v>34067</v>
      </c>
      <c r="B6092" s="154">
        <v>1.79359</v>
      </c>
      <c r="C6092" s="154">
        <v>2.2561</v>
      </c>
      <c r="D6092" s="154">
        <v>1.4870000000000001</v>
      </c>
      <c r="E6092" s="154">
        <v>1.1815</v>
      </c>
      <c r="F6092" s="154" t="s">
        <v>472</v>
      </c>
      <c r="G6092" s="154">
        <v>1.31</v>
      </c>
      <c r="H6092" s="154" t="s">
        <v>472</v>
      </c>
      <c r="I6092" s="154">
        <v>2.0885600000000002</v>
      </c>
      <c r="J6092" s="154"/>
    </row>
    <row r="6093" spans="1:10">
      <c r="A6093" s="164">
        <v>34068</v>
      </c>
      <c r="B6093" s="154" t="s">
        <v>472</v>
      </c>
      <c r="C6093" s="154" t="s">
        <v>472</v>
      </c>
      <c r="D6093" s="154" t="s">
        <v>472</v>
      </c>
      <c r="E6093" s="154" t="s">
        <v>472</v>
      </c>
      <c r="F6093" s="154" t="s">
        <v>472</v>
      </c>
      <c r="G6093" s="154" t="s">
        <v>472</v>
      </c>
      <c r="H6093" s="154" t="s">
        <v>472</v>
      </c>
      <c r="I6093" s="154" t="s">
        <v>472</v>
      </c>
      <c r="J6093" s="154"/>
    </row>
    <row r="6094" spans="1:10">
      <c r="A6094" s="164">
        <v>34071</v>
      </c>
      <c r="B6094" s="154" t="s">
        <v>472</v>
      </c>
      <c r="C6094" s="154" t="s">
        <v>472</v>
      </c>
      <c r="D6094" s="154" t="s">
        <v>472</v>
      </c>
      <c r="E6094" s="154" t="s">
        <v>472</v>
      </c>
      <c r="F6094" s="154" t="s">
        <v>472</v>
      </c>
      <c r="G6094" s="154" t="s">
        <v>472</v>
      </c>
      <c r="H6094" s="154" t="s">
        <v>472</v>
      </c>
      <c r="I6094" s="154" t="s">
        <v>472</v>
      </c>
      <c r="J6094" s="154"/>
    </row>
    <row r="6095" spans="1:10">
      <c r="A6095" s="164">
        <v>34072</v>
      </c>
      <c r="B6095" s="154">
        <v>1.78748</v>
      </c>
      <c r="C6095" s="154">
        <v>2.2711999999999999</v>
      </c>
      <c r="D6095" s="154">
        <v>1.4615</v>
      </c>
      <c r="E6095" s="154">
        <v>1.1602999999999999</v>
      </c>
      <c r="F6095" s="154" t="s">
        <v>472</v>
      </c>
      <c r="G6095" s="154">
        <v>1.2889999999999999</v>
      </c>
      <c r="H6095" s="154" t="s">
        <v>472</v>
      </c>
      <c r="I6095" s="154">
        <v>2.06521</v>
      </c>
      <c r="J6095" s="154"/>
    </row>
    <row r="6096" spans="1:10">
      <c r="A6096" s="164">
        <v>34073</v>
      </c>
      <c r="B6096" s="154">
        <v>1.7852299999999999</v>
      </c>
      <c r="C6096" s="154">
        <v>2.2555000000000001</v>
      </c>
      <c r="D6096" s="154">
        <v>1.452</v>
      </c>
      <c r="E6096" s="154">
        <v>1.1501000000000001</v>
      </c>
      <c r="F6096" s="154" t="s">
        <v>472</v>
      </c>
      <c r="G6096" s="154">
        <v>1.2742</v>
      </c>
      <c r="H6096" s="154" t="s">
        <v>472</v>
      </c>
      <c r="I6096" s="154">
        <v>2.0522499999999999</v>
      </c>
      <c r="J6096" s="154"/>
    </row>
    <row r="6097" spans="1:10">
      <c r="A6097" s="164">
        <v>34074</v>
      </c>
      <c r="B6097" s="154">
        <v>1.77963</v>
      </c>
      <c r="C6097" s="154">
        <v>2.2614999999999998</v>
      </c>
      <c r="D6097" s="154">
        <v>1.4641999999999999</v>
      </c>
      <c r="E6097" s="154">
        <v>1.1602000000000001</v>
      </c>
      <c r="F6097" s="154" t="s">
        <v>472</v>
      </c>
      <c r="G6097" s="154">
        <v>1.2923</v>
      </c>
      <c r="H6097" s="154" t="s">
        <v>472</v>
      </c>
      <c r="I6097" s="154">
        <v>2.0621900000000002</v>
      </c>
      <c r="J6097" s="154"/>
    </row>
    <row r="6098" spans="1:10">
      <c r="A6098" s="164">
        <v>34075</v>
      </c>
      <c r="B6098" s="154">
        <v>1.78145</v>
      </c>
      <c r="C6098" s="154">
        <v>2.2471000000000001</v>
      </c>
      <c r="D6098" s="154">
        <v>1.4658</v>
      </c>
      <c r="E6098" s="154">
        <v>1.1631</v>
      </c>
      <c r="F6098" s="154" t="s">
        <v>472</v>
      </c>
      <c r="G6098" s="154">
        <v>1.2997000000000001</v>
      </c>
      <c r="H6098" s="154" t="s">
        <v>472</v>
      </c>
      <c r="I6098" s="154">
        <v>2.0655899999999998</v>
      </c>
      <c r="J6098" s="154"/>
    </row>
    <row r="6099" spans="1:10">
      <c r="A6099" s="164">
        <v>34078</v>
      </c>
      <c r="B6099" s="154">
        <v>1.7883800000000001</v>
      </c>
      <c r="C6099" s="154">
        <v>2.2578</v>
      </c>
      <c r="D6099" s="154">
        <v>1.4786999999999999</v>
      </c>
      <c r="E6099" s="154">
        <v>1.1780999999999999</v>
      </c>
      <c r="F6099" s="154" t="s">
        <v>472</v>
      </c>
      <c r="G6099" s="154">
        <v>1.3304</v>
      </c>
      <c r="H6099" s="154" t="s">
        <v>472</v>
      </c>
      <c r="I6099" s="154">
        <v>2.0855199999999998</v>
      </c>
      <c r="J6099" s="154"/>
    </row>
    <row r="6100" spans="1:10">
      <c r="A6100" s="164">
        <v>34079</v>
      </c>
      <c r="B6100" s="154">
        <v>1.7829700000000002</v>
      </c>
      <c r="C6100" s="154">
        <v>2.2579000000000002</v>
      </c>
      <c r="D6100" s="154">
        <v>1.4567000000000001</v>
      </c>
      <c r="E6100" s="154">
        <v>1.1618999999999999</v>
      </c>
      <c r="F6100" s="154" t="s">
        <v>472</v>
      </c>
      <c r="G6100" s="154">
        <v>1.3170999999999999</v>
      </c>
      <c r="H6100" s="154" t="s">
        <v>472</v>
      </c>
      <c r="I6100" s="154">
        <v>2.0650900000000001</v>
      </c>
      <c r="J6100" s="154"/>
    </row>
    <row r="6101" spans="1:10">
      <c r="A6101" s="164">
        <v>34080</v>
      </c>
      <c r="B6101" s="154">
        <v>1.77176</v>
      </c>
      <c r="C6101" s="154">
        <v>2.2480000000000002</v>
      </c>
      <c r="D6101" s="154">
        <v>1.4550000000000001</v>
      </c>
      <c r="E6101" s="154">
        <v>1.1579999999999999</v>
      </c>
      <c r="F6101" s="154" t="s">
        <v>472</v>
      </c>
      <c r="G6101" s="154">
        <v>1.3113999999999999</v>
      </c>
      <c r="H6101" s="154" t="s">
        <v>472</v>
      </c>
      <c r="I6101" s="154">
        <v>2.0619800000000001</v>
      </c>
      <c r="J6101" s="154"/>
    </row>
    <row r="6102" spans="1:10">
      <c r="A6102" s="164">
        <v>34081</v>
      </c>
      <c r="B6102" s="154">
        <v>1.7738499999999999</v>
      </c>
      <c r="C6102" s="154">
        <v>2.2425999999999999</v>
      </c>
      <c r="D6102" s="154">
        <v>1.4548000000000001</v>
      </c>
      <c r="E6102" s="154">
        <v>1.1532</v>
      </c>
      <c r="F6102" s="154" t="s">
        <v>472</v>
      </c>
      <c r="G6102" s="154">
        <v>1.3212999999999999</v>
      </c>
      <c r="H6102" s="154" t="s">
        <v>472</v>
      </c>
      <c r="I6102" s="154">
        <v>2.06528</v>
      </c>
      <c r="J6102" s="154"/>
    </row>
    <row r="6103" spans="1:10">
      <c r="A6103" s="164">
        <v>34082</v>
      </c>
      <c r="B6103" s="154">
        <v>1.7670300000000001</v>
      </c>
      <c r="C6103" s="154">
        <v>2.2504</v>
      </c>
      <c r="D6103" s="154">
        <v>1.4424999999999999</v>
      </c>
      <c r="E6103" s="154">
        <v>1.1424000000000001</v>
      </c>
      <c r="F6103" s="154" t="s">
        <v>472</v>
      </c>
      <c r="G6103" s="154">
        <v>1.3042</v>
      </c>
      <c r="H6103" s="154" t="s">
        <v>472</v>
      </c>
      <c r="I6103" s="154">
        <v>2.0515099999999999</v>
      </c>
      <c r="J6103" s="154"/>
    </row>
    <row r="6104" spans="1:10">
      <c r="A6104" s="164">
        <v>34085</v>
      </c>
      <c r="B6104" s="154">
        <v>1.7688899999999999</v>
      </c>
      <c r="C6104" s="154">
        <v>2.2585999999999999</v>
      </c>
      <c r="D6104" s="154">
        <v>1.4247000000000001</v>
      </c>
      <c r="E6104" s="154">
        <v>1.1316999999999999</v>
      </c>
      <c r="F6104" s="154" t="s">
        <v>472</v>
      </c>
      <c r="G6104" s="154">
        <v>1.2906</v>
      </c>
      <c r="H6104" s="154" t="s">
        <v>472</v>
      </c>
      <c r="I6104" s="154">
        <v>2.0280499999999999</v>
      </c>
      <c r="J6104" s="154"/>
    </row>
    <row r="6105" spans="1:10">
      <c r="A6105" s="164">
        <v>34086</v>
      </c>
      <c r="B6105" s="154">
        <v>1.7598799999999999</v>
      </c>
      <c r="C6105" s="154">
        <v>2.2500999999999998</v>
      </c>
      <c r="D6105" s="154">
        <v>1.4200999999999999</v>
      </c>
      <c r="E6105" s="154">
        <v>1.1228</v>
      </c>
      <c r="F6105" s="154" t="s">
        <v>472</v>
      </c>
      <c r="G6105" s="154">
        <v>1.2892000000000001</v>
      </c>
      <c r="H6105" s="154" t="s">
        <v>472</v>
      </c>
      <c r="I6105" s="154">
        <v>2.0275699999999999</v>
      </c>
      <c r="J6105" s="154"/>
    </row>
    <row r="6106" spans="1:10">
      <c r="A6106" s="164">
        <v>34087</v>
      </c>
      <c r="B6106" s="154">
        <v>1.76925</v>
      </c>
      <c r="C6106" s="154">
        <v>2.2574000000000001</v>
      </c>
      <c r="D6106" s="154">
        <v>1.4382999999999999</v>
      </c>
      <c r="E6106" s="154">
        <v>1.1263000000000001</v>
      </c>
      <c r="F6106" s="154" t="s">
        <v>472</v>
      </c>
      <c r="G6106" s="154">
        <v>1.2856000000000001</v>
      </c>
      <c r="H6106" s="154" t="s">
        <v>472</v>
      </c>
      <c r="I6106" s="154">
        <v>2.0402800000000001</v>
      </c>
      <c r="J6106" s="154"/>
    </row>
    <row r="6107" spans="1:10">
      <c r="A6107" s="164">
        <v>34088</v>
      </c>
      <c r="B6107" s="154">
        <v>1.76997</v>
      </c>
      <c r="C6107" s="154">
        <v>2.2454999999999998</v>
      </c>
      <c r="D6107" s="154">
        <v>1.4330000000000001</v>
      </c>
      <c r="E6107" s="154">
        <v>1.1267</v>
      </c>
      <c r="F6107" s="154" t="s">
        <v>472</v>
      </c>
      <c r="G6107" s="154">
        <v>1.2810999999999999</v>
      </c>
      <c r="H6107" s="154" t="s">
        <v>472</v>
      </c>
      <c r="I6107" s="154">
        <v>2.0308700000000002</v>
      </c>
      <c r="J6107" s="154"/>
    </row>
    <row r="6108" spans="1:10">
      <c r="A6108" s="164">
        <v>34089</v>
      </c>
      <c r="B6108" s="154">
        <v>1.7640099999999999</v>
      </c>
      <c r="C6108" s="154">
        <v>2.2364999999999999</v>
      </c>
      <c r="D6108" s="154">
        <v>1.4245000000000001</v>
      </c>
      <c r="E6108" s="154">
        <v>1.1198999999999999</v>
      </c>
      <c r="F6108" s="154" t="s">
        <v>472</v>
      </c>
      <c r="G6108" s="154">
        <v>1.2799</v>
      </c>
      <c r="H6108" s="154" t="s">
        <v>472</v>
      </c>
      <c r="I6108" s="154">
        <v>2.03146</v>
      </c>
      <c r="J6108" s="154"/>
    </row>
    <row r="6109" spans="1:10">
      <c r="A6109" s="164">
        <v>34092</v>
      </c>
      <c r="B6109" s="154">
        <v>1.7685499999999998</v>
      </c>
      <c r="C6109" s="154">
        <v>2.2522000000000002</v>
      </c>
      <c r="D6109" s="154">
        <v>1.4325000000000001</v>
      </c>
      <c r="E6109" s="154">
        <v>1.1280000000000001</v>
      </c>
      <c r="F6109" s="154" t="s">
        <v>472</v>
      </c>
      <c r="G6109" s="154">
        <v>1.2911000000000001</v>
      </c>
      <c r="H6109" s="154" t="s">
        <v>472</v>
      </c>
      <c r="I6109" s="154">
        <v>2.0402100000000001</v>
      </c>
      <c r="J6109" s="154"/>
    </row>
    <row r="6110" spans="1:10">
      <c r="A6110" s="164">
        <v>34093</v>
      </c>
      <c r="B6110" s="154">
        <v>1.7638199999999999</v>
      </c>
      <c r="C6110" s="154">
        <v>2.2334999999999998</v>
      </c>
      <c r="D6110" s="154">
        <v>1.4217</v>
      </c>
      <c r="E6110" s="154">
        <v>1.1215999999999999</v>
      </c>
      <c r="F6110" s="154" t="s">
        <v>472</v>
      </c>
      <c r="G6110" s="154">
        <v>1.2871999999999999</v>
      </c>
      <c r="H6110" s="154" t="s">
        <v>472</v>
      </c>
      <c r="I6110" s="154">
        <v>2.0267300000000001</v>
      </c>
      <c r="J6110" s="154"/>
    </row>
    <row r="6111" spans="1:10">
      <c r="A6111" s="164">
        <v>34094</v>
      </c>
      <c r="B6111" s="154">
        <v>1.7541500000000001</v>
      </c>
      <c r="C6111" s="154">
        <v>2.2174999999999998</v>
      </c>
      <c r="D6111" s="154">
        <v>1.4125000000000001</v>
      </c>
      <c r="E6111" s="154">
        <v>1.1083000000000001</v>
      </c>
      <c r="F6111" s="154" t="s">
        <v>472</v>
      </c>
      <c r="G6111" s="154">
        <v>1.2818000000000001</v>
      </c>
      <c r="H6111" s="154" t="s">
        <v>472</v>
      </c>
      <c r="I6111" s="154">
        <v>2.01491</v>
      </c>
      <c r="J6111" s="154"/>
    </row>
    <row r="6112" spans="1:10">
      <c r="A6112" s="164">
        <v>34095</v>
      </c>
      <c r="B6112" s="154">
        <v>1.7596099999999999</v>
      </c>
      <c r="C6112" s="154">
        <v>2.2294999999999998</v>
      </c>
      <c r="D6112" s="154">
        <v>1.4215</v>
      </c>
      <c r="E6112" s="154">
        <v>1.1196999999999999</v>
      </c>
      <c r="F6112" s="154" t="s">
        <v>472</v>
      </c>
      <c r="G6112" s="154">
        <v>1.2887999999999999</v>
      </c>
      <c r="H6112" s="154" t="s">
        <v>472</v>
      </c>
      <c r="I6112" s="154">
        <v>2.0231400000000002</v>
      </c>
      <c r="J6112" s="154"/>
    </row>
    <row r="6113" spans="1:10">
      <c r="A6113" s="164">
        <v>34096</v>
      </c>
      <c r="B6113" s="154">
        <v>1.7605599999999999</v>
      </c>
      <c r="C6113" s="154">
        <v>2.2330000000000001</v>
      </c>
      <c r="D6113" s="154">
        <v>1.415</v>
      </c>
      <c r="E6113" s="154">
        <v>1.1133</v>
      </c>
      <c r="F6113" s="154" t="s">
        <v>472</v>
      </c>
      <c r="G6113" s="154">
        <v>1.2843</v>
      </c>
      <c r="H6113" s="154" t="s">
        <v>472</v>
      </c>
      <c r="I6113" s="154">
        <v>2.0222799999999999</v>
      </c>
      <c r="J6113" s="154"/>
    </row>
    <row r="6114" spans="1:10">
      <c r="A6114" s="164">
        <v>34099</v>
      </c>
      <c r="B6114" s="154">
        <v>1.76241</v>
      </c>
      <c r="C6114" s="154">
        <v>2.2281</v>
      </c>
      <c r="D6114" s="154">
        <v>1.4283000000000001</v>
      </c>
      <c r="E6114" s="154">
        <v>1.1259999999999999</v>
      </c>
      <c r="F6114" s="154" t="s">
        <v>472</v>
      </c>
      <c r="G6114" s="154">
        <v>1.2951999999999999</v>
      </c>
      <c r="H6114" s="154" t="s">
        <v>472</v>
      </c>
      <c r="I6114" s="154">
        <v>2.0370699999999999</v>
      </c>
      <c r="J6114" s="154"/>
    </row>
    <row r="6115" spans="1:10">
      <c r="A6115" s="164">
        <v>34100</v>
      </c>
      <c r="B6115" s="154">
        <v>1.7723800000000001</v>
      </c>
      <c r="C6115" s="154">
        <v>2.2443</v>
      </c>
      <c r="D6115" s="154">
        <v>1.4550000000000001</v>
      </c>
      <c r="E6115" s="154">
        <v>1.1431</v>
      </c>
      <c r="F6115" s="154" t="s">
        <v>472</v>
      </c>
      <c r="G6115" s="154">
        <v>1.3048999999999999</v>
      </c>
      <c r="H6115" s="154" t="s">
        <v>472</v>
      </c>
      <c r="I6115" s="154">
        <v>2.0585</v>
      </c>
      <c r="J6115" s="154"/>
    </row>
    <row r="6116" spans="1:10">
      <c r="A6116" s="164">
        <v>34101</v>
      </c>
      <c r="B6116" s="154">
        <v>1.7740100000000001</v>
      </c>
      <c r="C6116" s="154">
        <v>2.2481</v>
      </c>
      <c r="D6116" s="154">
        <v>1.4661999999999999</v>
      </c>
      <c r="E6116" s="154">
        <v>1.1474</v>
      </c>
      <c r="F6116" s="154" t="s">
        <v>472</v>
      </c>
      <c r="G6116" s="154">
        <v>1.31</v>
      </c>
      <c r="H6116" s="154" t="s">
        <v>472</v>
      </c>
      <c r="I6116" s="154">
        <v>2.0609299999999999</v>
      </c>
      <c r="J6116" s="154"/>
    </row>
    <row r="6117" spans="1:10">
      <c r="A6117" s="164">
        <v>34102</v>
      </c>
      <c r="B6117" s="154">
        <v>1.7638099999999999</v>
      </c>
      <c r="C6117" s="154">
        <v>2.2370000000000001</v>
      </c>
      <c r="D6117" s="154">
        <v>1.462</v>
      </c>
      <c r="E6117" s="154">
        <v>1.1478999999999999</v>
      </c>
      <c r="F6117" s="154" t="s">
        <v>472</v>
      </c>
      <c r="G6117" s="154">
        <v>1.3077000000000001</v>
      </c>
      <c r="H6117" s="154" t="s">
        <v>472</v>
      </c>
      <c r="I6117" s="154">
        <v>2.0541499999999999</v>
      </c>
      <c r="J6117" s="154"/>
    </row>
    <row r="6118" spans="1:10">
      <c r="A6118" s="164">
        <v>34103</v>
      </c>
      <c r="B6118" s="154">
        <v>1.7620499999999999</v>
      </c>
      <c r="C6118" s="154">
        <v>2.2212999999999998</v>
      </c>
      <c r="D6118" s="154">
        <v>1.4522999999999999</v>
      </c>
      <c r="E6118" s="154">
        <v>1.1431</v>
      </c>
      <c r="F6118" s="154" t="s">
        <v>472</v>
      </c>
      <c r="G6118" s="154">
        <v>1.3037000000000001</v>
      </c>
      <c r="H6118" s="154" t="s">
        <v>472</v>
      </c>
      <c r="I6118" s="154">
        <v>2.0507300000000002</v>
      </c>
      <c r="J6118" s="154"/>
    </row>
    <row r="6119" spans="1:10">
      <c r="A6119" s="164">
        <v>34106</v>
      </c>
      <c r="B6119" s="154">
        <v>1.76671</v>
      </c>
      <c r="C6119" s="154">
        <v>2.2353999999999998</v>
      </c>
      <c r="D6119" s="154">
        <v>1.4497</v>
      </c>
      <c r="E6119" s="154">
        <v>1.1363000000000001</v>
      </c>
      <c r="F6119" s="154" t="s">
        <v>472</v>
      </c>
      <c r="G6119" s="154">
        <v>1.3103</v>
      </c>
      <c r="H6119" s="154" t="s">
        <v>472</v>
      </c>
      <c r="I6119" s="154">
        <v>2.0533000000000001</v>
      </c>
      <c r="J6119" s="154"/>
    </row>
    <row r="6120" spans="1:10">
      <c r="A6120" s="164">
        <v>34107</v>
      </c>
      <c r="B6120" s="154">
        <v>1.7779500000000001</v>
      </c>
      <c r="C6120" s="154">
        <v>2.2526999999999999</v>
      </c>
      <c r="D6120" s="154">
        <v>1.4769999999999999</v>
      </c>
      <c r="E6120" s="154">
        <v>1.1579999999999999</v>
      </c>
      <c r="F6120" s="154" t="s">
        <v>472</v>
      </c>
      <c r="G6120" s="154">
        <v>1.3223</v>
      </c>
      <c r="H6120" s="154" t="s">
        <v>472</v>
      </c>
      <c r="I6120" s="154">
        <v>2.0763699999999998</v>
      </c>
      <c r="J6120" s="154"/>
    </row>
    <row r="6121" spans="1:10">
      <c r="A6121" s="164">
        <v>34108</v>
      </c>
      <c r="B6121" s="154">
        <v>1.7771400000000002</v>
      </c>
      <c r="C6121" s="154">
        <v>2.2656999999999998</v>
      </c>
      <c r="D6121" s="154">
        <v>1.472</v>
      </c>
      <c r="E6121" s="154">
        <v>1.1635</v>
      </c>
      <c r="F6121" s="154" t="s">
        <v>472</v>
      </c>
      <c r="G6121" s="154">
        <v>1.319</v>
      </c>
      <c r="H6121" s="154" t="s">
        <v>472</v>
      </c>
      <c r="I6121" s="154">
        <v>2.07179</v>
      </c>
      <c r="J6121" s="154"/>
    </row>
    <row r="6122" spans="1:10">
      <c r="A6122" s="164">
        <v>34109</v>
      </c>
      <c r="B6122" s="154" t="s">
        <v>472</v>
      </c>
      <c r="C6122" s="154" t="s">
        <v>472</v>
      </c>
      <c r="D6122" s="154" t="s">
        <v>472</v>
      </c>
      <c r="E6122" s="154" t="s">
        <v>472</v>
      </c>
      <c r="F6122" s="154" t="s">
        <v>472</v>
      </c>
      <c r="G6122" s="154" t="s">
        <v>472</v>
      </c>
      <c r="H6122" s="154" t="s">
        <v>472</v>
      </c>
      <c r="I6122" s="154" t="s">
        <v>472</v>
      </c>
      <c r="J6122" s="154"/>
    </row>
    <row r="6123" spans="1:10">
      <c r="A6123" s="164">
        <v>34110</v>
      </c>
      <c r="B6123" s="154">
        <v>1.7730999999999999</v>
      </c>
      <c r="C6123" s="154">
        <v>2.2772999999999999</v>
      </c>
      <c r="D6123" s="154">
        <v>1.4675</v>
      </c>
      <c r="E6123" s="154">
        <v>1.1589</v>
      </c>
      <c r="F6123" s="154" t="s">
        <v>472</v>
      </c>
      <c r="G6123" s="154">
        <v>1.3308</v>
      </c>
      <c r="H6123" s="154" t="s">
        <v>472</v>
      </c>
      <c r="I6123" s="154">
        <v>2.0737899999999998</v>
      </c>
      <c r="J6123" s="154"/>
    </row>
    <row r="6124" spans="1:10">
      <c r="A6124" s="164">
        <v>34113</v>
      </c>
      <c r="B6124" s="154">
        <v>1.76362</v>
      </c>
      <c r="C6124" s="154">
        <v>2.2640000000000002</v>
      </c>
      <c r="D6124" s="154">
        <v>1.4755</v>
      </c>
      <c r="E6124" s="154">
        <v>1.1663999999999999</v>
      </c>
      <c r="F6124" s="154" t="s">
        <v>472</v>
      </c>
      <c r="G6124" s="154">
        <v>1.3334999999999999</v>
      </c>
      <c r="H6124" s="154" t="s">
        <v>472</v>
      </c>
      <c r="I6124" s="154">
        <v>2.07294</v>
      </c>
      <c r="J6124" s="154"/>
    </row>
    <row r="6125" spans="1:10">
      <c r="A6125" s="164">
        <v>34114</v>
      </c>
      <c r="B6125" s="154">
        <v>1.7606199999999999</v>
      </c>
      <c r="C6125" s="154">
        <v>2.2561</v>
      </c>
      <c r="D6125" s="154">
        <v>1.4693000000000001</v>
      </c>
      <c r="E6125" s="154">
        <v>1.1640999999999999</v>
      </c>
      <c r="F6125" s="154" t="s">
        <v>472</v>
      </c>
      <c r="G6125" s="154">
        <v>1.3288</v>
      </c>
      <c r="H6125" s="154" t="s">
        <v>472</v>
      </c>
      <c r="I6125" s="154">
        <v>2.0675300000000001</v>
      </c>
      <c r="J6125" s="154"/>
    </row>
    <row r="6126" spans="1:10">
      <c r="A6126" s="164">
        <v>34115</v>
      </c>
      <c r="B6126" s="154">
        <v>1.7507999999999999</v>
      </c>
      <c r="C6126" s="154">
        <v>2.2475000000000001</v>
      </c>
      <c r="D6126" s="154">
        <v>1.4561999999999999</v>
      </c>
      <c r="E6126" s="154">
        <v>1.1536</v>
      </c>
      <c r="F6126" s="154" t="s">
        <v>472</v>
      </c>
      <c r="G6126" s="154">
        <v>1.3403</v>
      </c>
      <c r="H6126" s="154" t="s">
        <v>472</v>
      </c>
      <c r="I6126" s="154">
        <v>2.05654</v>
      </c>
      <c r="J6126" s="154"/>
    </row>
    <row r="6127" spans="1:10">
      <c r="A6127" s="164">
        <v>34116</v>
      </c>
      <c r="B6127" s="154">
        <v>1.74542</v>
      </c>
      <c r="C6127" s="154">
        <v>2.2576999999999998</v>
      </c>
      <c r="D6127" s="154">
        <v>1.45</v>
      </c>
      <c r="E6127" s="154">
        <v>1.1472</v>
      </c>
      <c r="F6127" s="154" t="s">
        <v>472</v>
      </c>
      <c r="G6127" s="154">
        <v>1.3428</v>
      </c>
      <c r="H6127" s="154" t="s">
        <v>472</v>
      </c>
      <c r="I6127" s="154">
        <v>2.0545</v>
      </c>
      <c r="J6127" s="154"/>
    </row>
    <row r="6128" spans="1:10">
      <c r="A6128" s="164">
        <v>34117</v>
      </c>
      <c r="B6128" s="154">
        <v>1.7432799999999999</v>
      </c>
      <c r="C6128" s="154">
        <v>2.2273999999999998</v>
      </c>
      <c r="D6128" s="154">
        <v>1.4321999999999999</v>
      </c>
      <c r="E6128" s="154">
        <v>1.1313</v>
      </c>
      <c r="F6128" s="154" t="s">
        <v>472</v>
      </c>
      <c r="G6128" s="154">
        <v>1.3351</v>
      </c>
      <c r="H6128" s="154" t="s">
        <v>472</v>
      </c>
      <c r="I6128" s="154">
        <v>2.0377100000000001</v>
      </c>
      <c r="J6128" s="154"/>
    </row>
    <row r="6129" spans="1:10">
      <c r="A6129" s="164">
        <v>34120</v>
      </c>
      <c r="B6129" s="154" t="s">
        <v>472</v>
      </c>
      <c r="C6129" s="154" t="s">
        <v>472</v>
      </c>
      <c r="D6129" s="154" t="s">
        <v>472</v>
      </c>
      <c r="E6129" s="154" t="s">
        <v>472</v>
      </c>
      <c r="F6129" s="154" t="s">
        <v>472</v>
      </c>
      <c r="G6129" s="154" t="s">
        <v>472</v>
      </c>
      <c r="H6129" s="154" t="s">
        <v>472</v>
      </c>
      <c r="I6129" s="154" t="s">
        <v>472</v>
      </c>
      <c r="J6129" s="154"/>
    </row>
    <row r="6130" spans="1:10">
      <c r="A6130" s="164">
        <v>34121</v>
      </c>
      <c r="B6130" s="154">
        <v>1.74318</v>
      </c>
      <c r="C6130" s="154">
        <v>2.2189999999999999</v>
      </c>
      <c r="D6130" s="154">
        <v>1.4215</v>
      </c>
      <c r="E6130" s="154">
        <v>1.1162000000000001</v>
      </c>
      <c r="F6130" s="154" t="s">
        <v>472</v>
      </c>
      <c r="G6130" s="154">
        <v>1.3296999999999999</v>
      </c>
      <c r="H6130" s="154" t="s">
        <v>472</v>
      </c>
      <c r="I6130" s="154">
        <v>2.03437</v>
      </c>
      <c r="J6130" s="154"/>
    </row>
    <row r="6131" spans="1:10">
      <c r="A6131" s="164">
        <v>34122</v>
      </c>
      <c r="B6131" s="154">
        <v>1.74417</v>
      </c>
      <c r="C6131" s="154">
        <v>2.2073</v>
      </c>
      <c r="D6131" s="154">
        <v>1.4213</v>
      </c>
      <c r="E6131" s="154">
        <v>1.1183000000000001</v>
      </c>
      <c r="F6131" s="154" t="s">
        <v>472</v>
      </c>
      <c r="G6131" s="154">
        <v>1.3263</v>
      </c>
      <c r="H6131" s="154" t="s">
        <v>472</v>
      </c>
      <c r="I6131" s="154">
        <v>2.03573</v>
      </c>
      <c r="J6131" s="154"/>
    </row>
    <row r="6132" spans="1:10">
      <c r="A6132" s="164">
        <v>34123</v>
      </c>
      <c r="B6132" s="154">
        <v>1.7352300000000001</v>
      </c>
      <c r="C6132" s="154">
        <v>2.1913999999999998</v>
      </c>
      <c r="D6132" s="154">
        <v>1.4213</v>
      </c>
      <c r="E6132" s="154">
        <v>1.1164000000000001</v>
      </c>
      <c r="F6132" s="154" t="s">
        <v>472</v>
      </c>
      <c r="G6132" s="154">
        <v>1.3211999999999999</v>
      </c>
      <c r="H6132" s="154" t="s">
        <v>472</v>
      </c>
      <c r="I6132" s="154">
        <v>2.0272800000000002</v>
      </c>
      <c r="J6132" s="154"/>
    </row>
    <row r="6133" spans="1:10">
      <c r="A6133" s="164">
        <v>34124</v>
      </c>
      <c r="B6133" s="154">
        <v>1.7426300000000001</v>
      </c>
      <c r="C6133" s="154">
        <v>2.2000999999999999</v>
      </c>
      <c r="D6133" s="154">
        <v>1.4275</v>
      </c>
      <c r="E6133" s="154">
        <v>1.1175999999999999</v>
      </c>
      <c r="F6133" s="154" t="s">
        <v>472</v>
      </c>
      <c r="G6133" s="154">
        <v>1.3349</v>
      </c>
      <c r="H6133" s="154" t="s">
        <v>472</v>
      </c>
      <c r="I6133" s="154">
        <v>2.0381499999999999</v>
      </c>
      <c r="J6133" s="154"/>
    </row>
    <row r="6134" spans="1:10">
      <c r="A6134" s="164">
        <v>34127</v>
      </c>
      <c r="B6134" s="154">
        <v>1.75335</v>
      </c>
      <c r="C6134" s="154">
        <v>2.2191999999999998</v>
      </c>
      <c r="D6134" s="154">
        <v>1.4621999999999999</v>
      </c>
      <c r="E6134" s="154">
        <v>1.1455</v>
      </c>
      <c r="F6134" s="154" t="s">
        <v>472</v>
      </c>
      <c r="G6134" s="154">
        <v>1.3609</v>
      </c>
      <c r="H6134" s="154" t="s">
        <v>472</v>
      </c>
      <c r="I6134" s="154">
        <v>2.06907</v>
      </c>
      <c r="J6134" s="154"/>
    </row>
    <row r="6135" spans="1:10">
      <c r="A6135" s="164">
        <v>34128</v>
      </c>
      <c r="B6135" s="154">
        <v>1.74976</v>
      </c>
      <c r="C6135" s="154">
        <v>2.2081</v>
      </c>
      <c r="D6135" s="154">
        <v>1.4530000000000001</v>
      </c>
      <c r="E6135" s="154">
        <v>1.1318999999999999</v>
      </c>
      <c r="F6135" s="154" t="s">
        <v>472</v>
      </c>
      <c r="G6135" s="154">
        <v>1.365</v>
      </c>
      <c r="H6135" s="154" t="s">
        <v>472</v>
      </c>
      <c r="I6135" s="154">
        <v>2.0700799999999999</v>
      </c>
      <c r="J6135" s="154"/>
    </row>
    <row r="6136" spans="1:10">
      <c r="A6136" s="164">
        <v>34129</v>
      </c>
      <c r="B6136" s="154">
        <v>1.7533400000000001</v>
      </c>
      <c r="C6136" s="154">
        <v>2.2212999999999998</v>
      </c>
      <c r="D6136" s="154">
        <v>1.4613</v>
      </c>
      <c r="E6136" s="154">
        <v>1.1372</v>
      </c>
      <c r="F6136" s="154" t="s">
        <v>472</v>
      </c>
      <c r="G6136" s="154">
        <v>1.3736999999999999</v>
      </c>
      <c r="H6136" s="154" t="s">
        <v>472</v>
      </c>
      <c r="I6136" s="154">
        <v>2.0713599999999999</v>
      </c>
      <c r="J6136" s="154"/>
    </row>
    <row r="6137" spans="1:10">
      <c r="A6137" s="164">
        <v>34130</v>
      </c>
      <c r="B6137" s="154">
        <v>1.7560099999999998</v>
      </c>
      <c r="C6137" s="154">
        <v>2.2185999999999999</v>
      </c>
      <c r="D6137" s="154">
        <v>1.4678</v>
      </c>
      <c r="E6137" s="154">
        <v>1.1456999999999999</v>
      </c>
      <c r="F6137" s="154" t="s">
        <v>472</v>
      </c>
      <c r="G6137" s="154">
        <v>1.3834</v>
      </c>
      <c r="H6137" s="154" t="s">
        <v>472</v>
      </c>
      <c r="I6137" s="154">
        <v>2.0824699999999998</v>
      </c>
      <c r="J6137" s="154"/>
    </row>
    <row r="6138" spans="1:10">
      <c r="A6138" s="164">
        <v>34131</v>
      </c>
      <c r="B6138" s="154">
        <v>1.7512699999999999</v>
      </c>
      <c r="C6138" s="154">
        <v>2.2261000000000002</v>
      </c>
      <c r="D6138" s="154">
        <v>1.4590000000000001</v>
      </c>
      <c r="E6138" s="154">
        <v>1.139</v>
      </c>
      <c r="F6138" s="154" t="s">
        <v>472</v>
      </c>
      <c r="G6138" s="154">
        <v>1.3703000000000001</v>
      </c>
      <c r="H6138" s="154" t="s">
        <v>472</v>
      </c>
      <c r="I6138" s="154">
        <v>2.0721600000000002</v>
      </c>
      <c r="J6138" s="154"/>
    </row>
    <row r="6139" spans="1:10">
      <c r="A6139" s="164">
        <v>34134</v>
      </c>
      <c r="B6139" s="154">
        <v>1.7435499999999999</v>
      </c>
      <c r="C6139" s="154">
        <v>2.2103000000000002</v>
      </c>
      <c r="D6139" s="154">
        <v>1.4470000000000001</v>
      </c>
      <c r="E6139" s="154">
        <v>1.1289</v>
      </c>
      <c r="F6139" s="154" t="s">
        <v>472</v>
      </c>
      <c r="G6139" s="154">
        <v>1.3738999999999999</v>
      </c>
      <c r="H6139" s="154" t="s">
        <v>472</v>
      </c>
      <c r="I6139" s="154">
        <v>2.0588099999999998</v>
      </c>
      <c r="J6139" s="154"/>
    </row>
    <row r="6140" spans="1:10">
      <c r="A6140" s="164">
        <v>34135</v>
      </c>
      <c r="B6140" s="154">
        <v>1.7473399999999999</v>
      </c>
      <c r="C6140" s="154">
        <v>2.2231999999999998</v>
      </c>
      <c r="D6140" s="154">
        <v>1.4525000000000001</v>
      </c>
      <c r="E6140" s="154">
        <v>1.1327</v>
      </c>
      <c r="F6140" s="154" t="s">
        <v>472</v>
      </c>
      <c r="G6140" s="154">
        <v>1.381</v>
      </c>
      <c r="H6140" s="154" t="s">
        <v>472</v>
      </c>
      <c r="I6140" s="154">
        <v>2.0653700000000002</v>
      </c>
      <c r="J6140" s="154"/>
    </row>
    <row r="6141" spans="1:10">
      <c r="A6141" s="164">
        <v>34136</v>
      </c>
      <c r="B6141" s="154">
        <v>1.74936</v>
      </c>
      <c r="C6141" s="154">
        <v>2.2277</v>
      </c>
      <c r="D6141" s="154">
        <v>1.4685000000000001</v>
      </c>
      <c r="E6141" s="154">
        <v>1.1476</v>
      </c>
      <c r="F6141" s="154" t="s">
        <v>472</v>
      </c>
      <c r="G6141" s="154">
        <v>1.3812</v>
      </c>
      <c r="H6141" s="154" t="s">
        <v>472</v>
      </c>
      <c r="I6141" s="154">
        <v>2.0765899999999999</v>
      </c>
      <c r="J6141" s="154"/>
    </row>
    <row r="6142" spans="1:10">
      <c r="A6142" s="164">
        <v>34137</v>
      </c>
      <c r="B6142" s="154">
        <v>1.7516099999999999</v>
      </c>
      <c r="C6142" s="154">
        <v>2.2290000000000001</v>
      </c>
      <c r="D6142" s="154">
        <v>1.484</v>
      </c>
      <c r="E6142" s="154">
        <v>1.1602999999999999</v>
      </c>
      <c r="F6142" s="154" t="s">
        <v>472</v>
      </c>
      <c r="G6142" s="154">
        <v>1.3873</v>
      </c>
      <c r="H6142" s="154" t="s">
        <v>472</v>
      </c>
      <c r="I6142" s="154">
        <v>2.0866099999999999</v>
      </c>
      <c r="J6142" s="154"/>
    </row>
    <row r="6143" spans="1:10">
      <c r="A6143" s="164">
        <v>34138</v>
      </c>
      <c r="B6143" s="154">
        <v>1.74594</v>
      </c>
      <c r="C6143" s="154">
        <v>2.2347999999999999</v>
      </c>
      <c r="D6143" s="154">
        <v>1.4815</v>
      </c>
      <c r="E6143" s="154">
        <v>1.1602999999999999</v>
      </c>
      <c r="F6143" s="154" t="s">
        <v>472</v>
      </c>
      <c r="G6143" s="154">
        <v>1.3747</v>
      </c>
      <c r="H6143" s="154" t="s">
        <v>472</v>
      </c>
      <c r="I6143" s="154">
        <v>2.08622</v>
      </c>
      <c r="J6143" s="154"/>
    </row>
    <row r="6144" spans="1:10">
      <c r="A6144" s="164">
        <v>34141</v>
      </c>
      <c r="B6144" s="154">
        <v>1.7435100000000001</v>
      </c>
      <c r="C6144" s="154">
        <v>2.2343999999999999</v>
      </c>
      <c r="D6144" s="154">
        <v>1.5063</v>
      </c>
      <c r="E6144" s="154">
        <v>1.1825000000000001</v>
      </c>
      <c r="F6144" s="154" t="s">
        <v>472</v>
      </c>
      <c r="G6144" s="154">
        <v>1.3615999999999999</v>
      </c>
      <c r="H6144" s="154" t="s">
        <v>472</v>
      </c>
      <c r="I6144" s="154">
        <v>2.0858500000000002</v>
      </c>
      <c r="J6144" s="154"/>
    </row>
    <row r="6145" spans="1:10">
      <c r="A6145" s="164">
        <v>34142</v>
      </c>
      <c r="B6145" s="154">
        <v>1.74637</v>
      </c>
      <c r="C6145" s="154">
        <v>2.2298</v>
      </c>
      <c r="D6145" s="154">
        <v>1.4990000000000001</v>
      </c>
      <c r="E6145" s="154">
        <v>1.1768000000000001</v>
      </c>
      <c r="F6145" s="154" t="s">
        <v>472</v>
      </c>
      <c r="G6145" s="154">
        <v>1.3529</v>
      </c>
      <c r="H6145" s="154" t="s">
        <v>472</v>
      </c>
      <c r="I6145" s="154">
        <v>2.0870600000000001</v>
      </c>
      <c r="J6145" s="154"/>
    </row>
    <row r="6146" spans="1:10">
      <c r="A6146" s="164">
        <v>34143</v>
      </c>
      <c r="B6146" s="154">
        <v>1.74336</v>
      </c>
      <c r="C6146" s="154">
        <v>2.2263999999999999</v>
      </c>
      <c r="D6146" s="154">
        <v>1.5114999999999998</v>
      </c>
      <c r="E6146" s="154">
        <v>1.1817</v>
      </c>
      <c r="F6146" s="154" t="s">
        <v>472</v>
      </c>
      <c r="G6146" s="154">
        <v>1.3787</v>
      </c>
      <c r="H6146" s="154" t="s">
        <v>472</v>
      </c>
      <c r="I6146" s="154">
        <v>2.0975799999999998</v>
      </c>
      <c r="J6146" s="154"/>
    </row>
    <row r="6147" spans="1:10">
      <c r="A6147" s="164">
        <v>34144</v>
      </c>
      <c r="B6147" s="154">
        <v>1.7403900000000001</v>
      </c>
      <c r="C6147" s="154">
        <v>2.2212999999999998</v>
      </c>
      <c r="D6147" s="154">
        <v>1.5110000000000001</v>
      </c>
      <c r="E6147" s="154">
        <v>1.1772</v>
      </c>
      <c r="F6147" s="154" t="s">
        <v>472</v>
      </c>
      <c r="G6147" s="154">
        <v>1.3894</v>
      </c>
      <c r="H6147" s="154" t="s">
        <v>472</v>
      </c>
      <c r="I6147" s="154">
        <v>2.1055000000000001</v>
      </c>
      <c r="J6147" s="154"/>
    </row>
    <row r="6148" spans="1:10">
      <c r="A6148" s="164">
        <v>34145</v>
      </c>
      <c r="B6148" s="154">
        <v>1.74058</v>
      </c>
      <c r="C6148" s="154">
        <v>2.226</v>
      </c>
      <c r="D6148" s="154">
        <v>1.5049999999999999</v>
      </c>
      <c r="E6148" s="154">
        <v>1.1717</v>
      </c>
      <c r="F6148" s="154" t="s">
        <v>472</v>
      </c>
      <c r="G6148" s="154">
        <v>1.4125000000000001</v>
      </c>
      <c r="H6148" s="154" t="s">
        <v>472</v>
      </c>
      <c r="I6148" s="154">
        <v>2.1173199999999999</v>
      </c>
      <c r="J6148" s="154"/>
    </row>
    <row r="6149" spans="1:10">
      <c r="A6149" s="164">
        <v>34148</v>
      </c>
      <c r="B6149" s="154">
        <v>1.7366299999999999</v>
      </c>
      <c r="C6149" s="154">
        <v>2.2425999999999999</v>
      </c>
      <c r="D6149" s="154">
        <v>1.5175000000000001</v>
      </c>
      <c r="E6149" s="154">
        <v>1.1804000000000001</v>
      </c>
      <c r="F6149" s="154" t="s">
        <v>472</v>
      </c>
      <c r="G6149" s="154">
        <v>1.4339999999999999</v>
      </c>
      <c r="H6149" s="154" t="s">
        <v>472</v>
      </c>
      <c r="I6149" s="154">
        <v>2.1164700000000001</v>
      </c>
      <c r="J6149" s="154"/>
    </row>
    <row r="6150" spans="1:10">
      <c r="A6150" s="164">
        <v>34149</v>
      </c>
      <c r="B6150" s="154">
        <v>1.74149</v>
      </c>
      <c r="C6150" s="154">
        <v>2.2524999999999999</v>
      </c>
      <c r="D6150" s="154">
        <v>1.5072000000000001</v>
      </c>
      <c r="E6150" s="154">
        <v>1.1773</v>
      </c>
      <c r="F6150" s="154" t="s">
        <v>472</v>
      </c>
      <c r="G6150" s="154">
        <v>1.4043999999999999</v>
      </c>
      <c r="H6150" s="154" t="s">
        <v>472</v>
      </c>
      <c r="I6150" s="154">
        <v>2.10595</v>
      </c>
      <c r="J6150" s="154"/>
    </row>
    <row r="6151" spans="1:10">
      <c r="A6151" s="164">
        <v>34150</v>
      </c>
      <c r="B6151" s="154">
        <v>1.73577</v>
      </c>
      <c r="C6151" s="154">
        <v>2.2612999999999999</v>
      </c>
      <c r="D6151" s="154">
        <v>1.5018</v>
      </c>
      <c r="E6151" s="154">
        <v>1.1713</v>
      </c>
      <c r="F6151" s="154" t="s">
        <v>472</v>
      </c>
      <c r="G6151" s="154">
        <v>1.4066000000000001</v>
      </c>
      <c r="H6151" s="154" t="s">
        <v>472</v>
      </c>
      <c r="I6151" s="154">
        <v>2.1046999999999998</v>
      </c>
      <c r="J6151" s="154"/>
    </row>
    <row r="6152" spans="1:10">
      <c r="A6152" s="164">
        <v>34151</v>
      </c>
      <c r="B6152" s="154">
        <v>1.7389600000000001</v>
      </c>
      <c r="C6152" s="154">
        <v>2.2585999999999999</v>
      </c>
      <c r="D6152" s="154">
        <v>1.5135000000000001</v>
      </c>
      <c r="E6152" s="154">
        <v>1.1806000000000001</v>
      </c>
      <c r="F6152" s="154" t="s">
        <v>472</v>
      </c>
      <c r="G6152" s="154">
        <v>1.4033</v>
      </c>
      <c r="H6152" s="154" t="s">
        <v>472</v>
      </c>
      <c r="I6152" s="154">
        <v>2.1164100000000001</v>
      </c>
      <c r="J6152" s="154"/>
    </row>
    <row r="6153" spans="1:10">
      <c r="A6153" s="164">
        <v>34152</v>
      </c>
      <c r="B6153" s="154">
        <v>1.74587</v>
      </c>
      <c r="C6153" s="154">
        <v>2.2833999999999999</v>
      </c>
      <c r="D6153" s="154">
        <v>1.5098</v>
      </c>
      <c r="E6153" s="154">
        <v>1.1712</v>
      </c>
      <c r="F6153" s="154" t="s">
        <v>472</v>
      </c>
      <c r="G6153" s="154">
        <v>1.3984000000000001</v>
      </c>
      <c r="H6153" s="154" t="s">
        <v>472</v>
      </c>
      <c r="I6153" s="154">
        <v>2.10588</v>
      </c>
      <c r="J6153" s="154"/>
    </row>
    <row r="6154" spans="1:10">
      <c r="A6154" s="164">
        <v>34155</v>
      </c>
      <c r="B6154" s="154">
        <v>1.7479800000000001</v>
      </c>
      <c r="C6154" s="154">
        <v>2.2789000000000001</v>
      </c>
      <c r="D6154" s="154">
        <v>1.5129999999999999</v>
      </c>
      <c r="E6154" s="154">
        <v>1.1752</v>
      </c>
      <c r="F6154" s="154" t="s">
        <v>472</v>
      </c>
      <c r="G6154" s="154">
        <v>1.3877999999999999</v>
      </c>
      <c r="H6154" s="154" t="s">
        <v>472</v>
      </c>
      <c r="I6154" s="154" t="s">
        <v>472</v>
      </c>
      <c r="J6154" s="154"/>
    </row>
    <row r="6155" spans="1:10">
      <c r="A6155" s="164">
        <v>34156</v>
      </c>
      <c r="B6155" s="154">
        <v>1.7422299999999999</v>
      </c>
      <c r="C6155" s="154">
        <v>2.2814000000000001</v>
      </c>
      <c r="D6155" s="154">
        <v>1.516</v>
      </c>
      <c r="E6155" s="154">
        <v>1.1775</v>
      </c>
      <c r="F6155" s="154" t="s">
        <v>472</v>
      </c>
      <c r="G6155" s="154">
        <v>1.3976</v>
      </c>
      <c r="H6155" s="154" t="s">
        <v>472</v>
      </c>
      <c r="I6155" s="154">
        <v>2.1097000000000001</v>
      </c>
      <c r="J6155" s="154"/>
    </row>
    <row r="6156" spans="1:10">
      <c r="A6156" s="164">
        <v>34157</v>
      </c>
      <c r="B6156" s="154">
        <v>1.73875</v>
      </c>
      <c r="C6156" s="154">
        <v>2.2622999999999998</v>
      </c>
      <c r="D6156" s="154">
        <v>1.5044999999999999</v>
      </c>
      <c r="E6156" s="154">
        <v>1.1717</v>
      </c>
      <c r="F6156" s="154" t="s">
        <v>472</v>
      </c>
      <c r="G6156" s="154">
        <v>1.3989</v>
      </c>
      <c r="H6156" s="154" t="s">
        <v>472</v>
      </c>
      <c r="I6156" s="154">
        <v>2.10364</v>
      </c>
      <c r="J6156" s="154"/>
    </row>
    <row r="6157" spans="1:10">
      <c r="A6157" s="164">
        <v>34158</v>
      </c>
      <c r="B6157" s="154">
        <v>1.7358799999999999</v>
      </c>
      <c r="C6157" s="154">
        <v>2.2553000000000001</v>
      </c>
      <c r="D6157" s="154">
        <v>1.5110000000000001</v>
      </c>
      <c r="E6157" s="154">
        <v>1.177</v>
      </c>
      <c r="F6157" s="154" t="s">
        <v>472</v>
      </c>
      <c r="G6157" s="154">
        <v>1.3991</v>
      </c>
      <c r="H6157" s="154" t="s">
        <v>472</v>
      </c>
      <c r="I6157" s="154">
        <v>2.1013500000000001</v>
      </c>
      <c r="J6157" s="154"/>
    </row>
    <row r="6158" spans="1:10">
      <c r="A6158" s="164">
        <v>34159</v>
      </c>
      <c r="B6158" s="154">
        <v>1.73851</v>
      </c>
      <c r="C6158" s="154">
        <v>2.2686999999999999</v>
      </c>
      <c r="D6158" s="154">
        <v>1.5249999999999999</v>
      </c>
      <c r="E6158" s="154">
        <v>1.1902999999999999</v>
      </c>
      <c r="F6158" s="154" t="s">
        <v>472</v>
      </c>
      <c r="G6158" s="154">
        <v>1.4003999999999999</v>
      </c>
      <c r="H6158" s="154" t="s">
        <v>472</v>
      </c>
      <c r="I6158" s="154">
        <v>2.1185399999999999</v>
      </c>
      <c r="J6158" s="154"/>
    </row>
    <row r="6159" spans="1:10">
      <c r="A6159" s="164">
        <v>34162</v>
      </c>
      <c r="B6159" s="154">
        <v>1.7329699999999999</v>
      </c>
      <c r="C6159" s="154">
        <v>2.2702</v>
      </c>
      <c r="D6159" s="154">
        <v>1.536</v>
      </c>
      <c r="E6159" s="154">
        <v>1.2004999999999999</v>
      </c>
      <c r="F6159" s="154" t="s">
        <v>472</v>
      </c>
      <c r="G6159" s="154">
        <v>1.3927</v>
      </c>
      <c r="H6159" s="154" t="s">
        <v>472</v>
      </c>
      <c r="I6159" s="154">
        <v>2.1198899999999998</v>
      </c>
      <c r="J6159" s="154"/>
    </row>
    <row r="6160" spans="1:10">
      <c r="A6160" s="164">
        <v>34163</v>
      </c>
      <c r="B6160" s="154">
        <v>1.7229000000000001</v>
      </c>
      <c r="C6160" s="154">
        <v>2.2580999999999998</v>
      </c>
      <c r="D6160" s="154">
        <v>1.5270000000000001</v>
      </c>
      <c r="E6160" s="154">
        <v>1.1955</v>
      </c>
      <c r="F6160" s="154" t="s">
        <v>472</v>
      </c>
      <c r="G6160" s="154">
        <v>1.4035</v>
      </c>
      <c r="H6160" s="154" t="s">
        <v>472</v>
      </c>
      <c r="I6160" s="154">
        <v>2.1063000000000001</v>
      </c>
      <c r="J6160" s="154"/>
    </row>
    <row r="6161" spans="1:10">
      <c r="A6161" s="164">
        <v>34164</v>
      </c>
      <c r="B6161" s="154">
        <v>1.7215799999999999</v>
      </c>
      <c r="C6161" s="154">
        <v>2.2768000000000002</v>
      </c>
      <c r="D6161" s="154">
        <v>1.5263</v>
      </c>
      <c r="E6161" s="154">
        <v>1.1910000000000001</v>
      </c>
      <c r="F6161" s="154" t="s">
        <v>472</v>
      </c>
      <c r="G6161" s="154">
        <v>1.4037999999999999</v>
      </c>
      <c r="H6161" s="154" t="s">
        <v>472</v>
      </c>
      <c r="I6161" s="154">
        <v>2.1073900000000001</v>
      </c>
      <c r="J6161" s="154"/>
    </row>
    <row r="6162" spans="1:10">
      <c r="A6162" s="164">
        <v>34165</v>
      </c>
      <c r="B6162" s="154">
        <v>1.71627</v>
      </c>
      <c r="C6162" s="154">
        <v>2.2667999999999999</v>
      </c>
      <c r="D6162" s="154">
        <v>1.5114999999999998</v>
      </c>
      <c r="E6162" s="154">
        <v>1.1783999999999999</v>
      </c>
      <c r="F6162" s="154" t="s">
        <v>472</v>
      </c>
      <c r="G6162" s="154">
        <v>1.4074</v>
      </c>
      <c r="H6162" s="154" t="s">
        <v>472</v>
      </c>
      <c r="I6162" s="154">
        <v>2.0948500000000001</v>
      </c>
      <c r="J6162" s="154"/>
    </row>
    <row r="6163" spans="1:10">
      <c r="A6163" s="164">
        <v>34166</v>
      </c>
      <c r="B6163" s="154">
        <v>1.7143699999999999</v>
      </c>
      <c r="C6163" s="154">
        <v>2.2450000000000001</v>
      </c>
      <c r="D6163" s="154">
        <v>1.5209999999999999</v>
      </c>
      <c r="E6163" s="154">
        <v>1.1863999999999999</v>
      </c>
      <c r="F6163" s="154" t="s">
        <v>472</v>
      </c>
      <c r="G6163" s="154">
        <v>1.407</v>
      </c>
      <c r="H6163" s="154" t="s">
        <v>472</v>
      </c>
      <c r="I6163" s="154">
        <v>2.1056599999999999</v>
      </c>
      <c r="J6163" s="154"/>
    </row>
    <row r="6164" spans="1:10">
      <c r="A6164" s="164">
        <v>34169</v>
      </c>
      <c r="B6164" s="154">
        <v>1.71563</v>
      </c>
      <c r="C6164" s="154">
        <v>2.2444000000000002</v>
      </c>
      <c r="D6164" s="154">
        <v>1.5053000000000001</v>
      </c>
      <c r="E6164" s="154">
        <v>1.1759999999999999</v>
      </c>
      <c r="F6164" s="154" t="s">
        <v>472</v>
      </c>
      <c r="G6164" s="154">
        <v>1.397</v>
      </c>
      <c r="H6164" s="154" t="s">
        <v>472</v>
      </c>
      <c r="I6164" s="154">
        <v>2.0949599999999999</v>
      </c>
      <c r="J6164" s="154"/>
    </row>
    <row r="6165" spans="1:10">
      <c r="A6165" s="164">
        <v>34170</v>
      </c>
      <c r="B6165" s="154">
        <v>1.7111499999999999</v>
      </c>
      <c r="C6165" s="154">
        <v>2.2515000000000001</v>
      </c>
      <c r="D6165" s="154">
        <v>1.4995000000000001</v>
      </c>
      <c r="E6165" s="154">
        <v>1.1718999999999999</v>
      </c>
      <c r="F6165" s="154" t="s">
        <v>472</v>
      </c>
      <c r="G6165" s="154">
        <v>1.3801999999999999</v>
      </c>
      <c r="H6165" s="154" t="s">
        <v>472</v>
      </c>
      <c r="I6165" s="154">
        <v>2.0833599999999999</v>
      </c>
      <c r="J6165" s="154"/>
    </row>
    <row r="6166" spans="1:10">
      <c r="A6166" s="164">
        <v>34171</v>
      </c>
      <c r="B6166" s="154">
        <v>1.72157</v>
      </c>
      <c r="C6166" s="154">
        <v>2.2663000000000002</v>
      </c>
      <c r="D6166" s="154">
        <v>1.4995000000000001</v>
      </c>
      <c r="E6166" s="154">
        <v>1.1764999999999999</v>
      </c>
      <c r="F6166" s="154" t="s">
        <v>472</v>
      </c>
      <c r="G6166" s="154">
        <v>1.3846000000000001</v>
      </c>
      <c r="H6166" s="154" t="s">
        <v>472</v>
      </c>
      <c r="I6166" s="154">
        <v>2.0910700000000002</v>
      </c>
      <c r="J6166" s="154"/>
    </row>
    <row r="6167" spans="1:10">
      <c r="A6167" s="164">
        <v>34172</v>
      </c>
      <c r="B6167" s="154">
        <v>1.71451</v>
      </c>
      <c r="C6167" s="154">
        <v>2.2715000000000001</v>
      </c>
      <c r="D6167" s="154">
        <v>1.5030000000000001</v>
      </c>
      <c r="E6167" s="154">
        <v>1.177</v>
      </c>
      <c r="F6167" s="154" t="s">
        <v>472</v>
      </c>
      <c r="G6167" s="154">
        <v>1.3877999999999999</v>
      </c>
      <c r="H6167" s="154" t="s">
        <v>472</v>
      </c>
      <c r="I6167" s="154">
        <v>2.0926100000000001</v>
      </c>
      <c r="J6167" s="154"/>
    </row>
    <row r="6168" spans="1:10">
      <c r="A6168" s="164">
        <v>34173</v>
      </c>
      <c r="B6168" s="154">
        <v>1.7142300000000001</v>
      </c>
      <c r="C6168" s="154">
        <v>2.2701000000000002</v>
      </c>
      <c r="D6168" s="154">
        <v>1.5125</v>
      </c>
      <c r="E6168" s="154">
        <v>1.1804000000000001</v>
      </c>
      <c r="F6168" s="154" t="s">
        <v>472</v>
      </c>
      <c r="G6168" s="154">
        <v>1.4153</v>
      </c>
      <c r="H6168" s="154" t="s">
        <v>472</v>
      </c>
      <c r="I6168" s="154">
        <v>2.1072799999999998</v>
      </c>
      <c r="J6168" s="154"/>
    </row>
    <row r="6169" spans="1:10">
      <c r="A6169" s="164">
        <v>34176</v>
      </c>
      <c r="B6169" s="154">
        <v>1.71515</v>
      </c>
      <c r="C6169" s="154">
        <v>2.2762000000000002</v>
      </c>
      <c r="D6169" s="154">
        <v>1.52</v>
      </c>
      <c r="E6169" s="154">
        <v>1.1862999999999999</v>
      </c>
      <c r="F6169" s="154" t="s">
        <v>472</v>
      </c>
      <c r="G6169" s="154">
        <v>1.4212</v>
      </c>
      <c r="H6169" s="154" t="s">
        <v>472</v>
      </c>
      <c r="I6169" s="154">
        <v>2.11225</v>
      </c>
      <c r="J6169" s="154"/>
    </row>
    <row r="6170" spans="1:10">
      <c r="A6170" s="164">
        <v>34177</v>
      </c>
      <c r="B6170" s="154">
        <v>1.71682</v>
      </c>
      <c r="C6170" s="154">
        <v>2.2701000000000002</v>
      </c>
      <c r="D6170" s="154">
        <v>1.5194999999999999</v>
      </c>
      <c r="E6170" s="154">
        <v>1.1858</v>
      </c>
      <c r="F6170" s="154" t="s">
        <v>472</v>
      </c>
      <c r="G6170" s="154">
        <v>1.4237</v>
      </c>
      <c r="H6170" s="154" t="s">
        <v>472</v>
      </c>
      <c r="I6170" s="154">
        <v>2.1148199999999999</v>
      </c>
      <c r="J6170" s="154"/>
    </row>
    <row r="6171" spans="1:10">
      <c r="A6171" s="164">
        <v>34178</v>
      </c>
      <c r="B6171" s="154">
        <v>1.7121</v>
      </c>
      <c r="C6171" s="154">
        <v>2.2528000000000001</v>
      </c>
      <c r="D6171" s="154">
        <v>1.516</v>
      </c>
      <c r="E6171" s="154">
        <v>1.181</v>
      </c>
      <c r="F6171" s="154" t="s">
        <v>472</v>
      </c>
      <c r="G6171" s="154">
        <v>1.4356</v>
      </c>
      <c r="H6171" s="154" t="s">
        <v>472</v>
      </c>
      <c r="I6171" s="154">
        <v>2.1114199999999999</v>
      </c>
      <c r="J6171" s="154"/>
    </row>
    <row r="6172" spans="1:10">
      <c r="A6172" s="164">
        <v>34179</v>
      </c>
      <c r="B6172" s="154">
        <v>1.7106599999999998</v>
      </c>
      <c r="C6172" s="154">
        <v>2.2582</v>
      </c>
      <c r="D6172" s="154">
        <v>1.5125</v>
      </c>
      <c r="E6172" s="154">
        <v>1.1764000000000001</v>
      </c>
      <c r="F6172" s="154" t="s">
        <v>472</v>
      </c>
      <c r="G6172" s="154">
        <v>1.4241999999999999</v>
      </c>
      <c r="H6172" s="154" t="s">
        <v>472</v>
      </c>
      <c r="I6172" s="154">
        <v>2.1086399999999998</v>
      </c>
      <c r="J6172" s="154"/>
    </row>
    <row r="6173" spans="1:10">
      <c r="A6173" s="164">
        <v>34180</v>
      </c>
      <c r="B6173" s="154">
        <v>1.7021199999999999</v>
      </c>
      <c r="C6173" s="154">
        <v>2.2579000000000002</v>
      </c>
      <c r="D6173" s="154">
        <v>1.5257000000000001</v>
      </c>
      <c r="E6173" s="154">
        <v>1.1850000000000001</v>
      </c>
      <c r="F6173" s="154" t="s">
        <v>472</v>
      </c>
      <c r="G6173" s="154">
        <v>1.4565000000000001</v>
      </c>
      <c r="H6173" s="154" t="s">
        <v>472</v>
      </c>
      <c r="I6173" s="154">
        <v>2.1201500000000002</v>
      </c>
      <c r="J6173" s="154"/>
    </row>
    <row r="6174" spans="1:10">
      <c r="A6174" s="164">
        <v>34183</v>
      </c>
      <c r="B6174" s="154">
        <v>1.68902</v>
      </c>
      <c r="C6174" s="154">
        <v>2.2492999999999999</v>
      </c>
      <c r="D6174" s="154">
        <v>1.52</v>
      </c>
      <c r="E6174" s="154">
        <v>1.1831</v>
      </c>
      <c r="F6174" s="154" t="s">
        <v>472</v>
      </c>
      <c r="G6174" s="154">
        <v>1.4508000000000001</v>
      </c>
      <c r="H6174" s="154" t="s">
        <v>472</v>
      </c>
      <c r="I6174" s="154">
        <v>2.10595</v>
      </c>
      <c r="J6174" s="154"/>
    </row>
    <row r="6175" spans="1:10">
      <c r="A6175" s="164">
        <v>34184</v>
      </c>
      <c r="B6175" s="154">
        <v>1.69052</v>
      </c>
      <c r="C6175" s="154">
        <v>2.2486000000000002</v>
      </c>
      <c r="D6175" s="154">
        <v>1.502</v>
      </c>
      <c r="E6175" s="154">
        <v>1.1648000000000001</v>
      </c>
      <c r="F6175" s="154" t="s">
        <v>472</v>
      </c>
      <c r="G6175" s="154">
        <v>1.4380999999999999</v>
      </c>
      <c r="H6175" s="154" t="s">
        <v>472</v>
      </c>
      <c r="I6175" s="154">
        <v>2.0920899999999998</v>
      </c>
      <c r="J6175" s="154"/>
    </row>
    <row r="6176" spans="1:10">
      <c r="A6176" s="164">
        <v>34185</v>
      </c>
      <c r="B6176" s="154">
        <v>1.7076899999999999</v>
      </c>
      <c r="C6176" s="154">
        <v>2.2618</v>
      </c>
      <c r="D6176" s="154">
        <v>1.508</v>
      </c>
      <c r="E6176" s="154">
        <v>1.1695</v>
      </c>
      <c r="F6176" s="154" t="s">
        <v>472</v>
      </c>
      <c r="G6176" s="154">
        <v>1.4392</v>
      </c>
      <c r="H6176" s="154" t="s">
        <v>472</v>
      </c>
      <c r="I6176" s="154">
        <v>2.1062699999999999</v>
      </c>
      <c r="J6176" s="154"/>
    </row>
    <row r="6177" spans="1:10">
      <c r="A6177" s="164">
        <v>34186</v>
      </c>
      <c r="B6177" s="154">
        <v>1.70319</v>
      </c>
      <c r="C6177" s="154">
        <v>2.2560000000000002</v>
      </c>
      <c r="D6177" s="154">
        <v>1.5055000000000001</v>
      </c>
      <c r="E6177" s="154">
        <v>1.1673</v>
      </c>
      <c r="F6177" s="154" t="s">
        <v>472</v>
      </c>
      <c r="G6177" s="154">
        <v>1.4414</v>
      </c>
      <c r="H6177" s="154" t="s">
        <v>472</v>
      </c>
      <c r="I6177" s="154">
        <v>2.1080999999999999</v>
      </c>
      <c r="J6177" s="154"/>
    </row>
    <row r="6178" spans="1:10">
      <c r="A6178" s="164">
        <v>34187</v>
      </c>
      <c r="B6178" s="154">
        <v>1.69953</v>
      </c>
      <c r="C6178" s="154">
        <v>2.2513999999999998</v>
      </c>
      <c r="D6178" s="154">
        <v>1.508</v>
      </c>
      <c r="E6178" s="154">
        <v>1.1667000000000001</v>
      </c>
      <c r="F6178" s="154" t="s">
        <v>472</v>
      </c>
      <c r="G6178" s="154">
        <v>1.4438</v>
      </c>
      <c r="H6178" s="154" t="s">
        <v>472</v>
      </c>
      <c r="I6178" s="154">
        <v>2.1083500000000002</v>
      </c>
      <c r="J6178" s="154"/>
    </row>
    <row r="6179" spans="1:10">
      <c r="A6179" s="164">
        <v>34190</v>
      </c>
      <c r="B6179" s="154">
        <v>1.7028799999999999</v>
      </c>
      <c r="C6179" s="154">
        <v>2.2488000000000001</v>
      </c>
      <c r="D6179" s="154">
        <v>1.504</v>
      </c>
      <c r="E6179" s="154">
        <v>1.1652</v>
      </c>
      <c r="F6179" s="154" t="s">
        <v>472</v>
      </c>
      <c r="G6179" s="154">
        <v>1.4372</v>
      </c>
      <c r="H6179" s="154" t="s">
        <v>472</v>
      </c>
      <c r="I6179" s="154">
        <v>2.1042700000000001</v>
      </c>
      <c r="J6179" s="154"/>
    </row>
    <row r="6180" spans="1:10">
      <c r="A6180" s="164">
        <v>34191</v>
      </c>
      <c r="B6180" s="154">
        <v>1.6980200000000001</v>
      </c>
      <c r="C6180" s="154">
        <v>2.2441</v>
      </c>
      <c r="D6180" s="154">
        <v>1.5070000000000001</v>
      </c>
      <c r="E6180" s="154">
        <v>1.1673</v>
      </c>
      <c r="F6180" s="154" t="s">
        <v>472</v>
      </c>
      <c r="G6180" s="154">
        <v>1.4420999999999999</v>
      </c>
      <c r="H6180" s="154" t="s">
        <v>472</v>
      </c>
      <c r="I6180" s="154">
        <v>2.1065900000000002</v>
      </c>
      <c r="J6180" s="154"/>
    </row>
    <row r="6181" spans="1:10">
      <c r="A6181" s="164">
        <v>34192</v>
      </c>
      <c r="B6181" s="154">
        <v>1.7046600000000001</v>
      </c>
      <c r="C6181" s="154">
        <v>2.2423999999999999</v>
      </c>
      <c r="D6181" s="154">
        <v>1.5245</v>
      </c>
      <c r="E6181" s="154">
        <v>1.1774</v>
      </c>
      <c r="F6181" s="154" t="s">
        <v>472</v>
      </c>
      <c r="G6181" s="154">
        <v>1.4694</v>
      </c>
      <c r="H6181" s="154" t="s">
        <v>472</v>
      </c>
      <c r="I6181" s="154">
        <v>2.1232600000000001</v>
      </c>
      <c r="J6181" s="154"/>
    </row>
    <row r="6182" spans="1:10">
      <c r="A6182" s="164">
        <v>34193</v>
      </c>
      <c r="B6182" s="154">
        <v>1.7026699999999999</v>
      </c>
      <c r="C6182" s="154">
        <v>2.2496999999999998</v>
      </c>
      <c r="D6182" s="154">
        <v>1.5249999999999999</v>
      </c>
      <c r="E6182" s="154">
        <v>1.1613</v>
      </c>
      <c r="F6182" s="154" t="s">
        <v>472</v>
      </c>
      <c r="G6182" s="154">
        <v>1.4743999999999999</v>
      </c>
      <c r="H6182" s="154" t="s">
        <v>472</v>
      </c>
      <c r="I6182" s="154">
        <v>2.1273599999999999</v>
      </c>
      <c r="J6182" s="154"/>
    </row>
    <row r="6183" spans="1:10">
      <c r="A6183" s="164">
        <v>34194</v>
      </c>
      <c r="B6183" s="154">
        <v>1.69937</v>
      </c>
      <c r="C6183" s="154">
        <v>2.2309000000000001</v>
      </c>
      <c r="D6183" s="154">
        <v>1.5249999999999999</v>
      </c>
      <c r="E6183" s="154">
        <v>1.1620999999999999</v>
      </c>
      <c r="F6183" s="154" t="s">
        <v>472</v>
      </c>
      <c r="G6183" s="154">
        <v>1.4891000000000001</v>
      </c>
      <c r="H6183" s="154" t="s">
        <v>472</v>
      </c>
      <c r="I6183" s="154">
        <v>2.12967</v>
      </c>
      <c r="J6183" s="154"/>
    </row>
    <row r="6184" spans="1:10">
      <c r="A6184" s="164">
        <v>34197</v>
      </c>
      <c r="B6184" s="154">
        <v>1.7039800000000001</v>
      </c>
      <c r="C6184" s="154">
        <v>2.2269999999999999</v>
      </c>
      <c r="D6184" s="154">
        <v>1.5243</v>
      </c>
      <c r="E6184" s="154">
        <v>1.1586000000000001</v>
      </c>
      <c r="F6184" s="154" t="s">
        <v>472</v>
      </c>
      <c r="G6184" s="154">
        <v>1.5074000000000001</v>
      </c>
      <c r="H6184" s="154" t="s">
        <v>472</v>
      </c>
      <c r="I6184" s="154">
        <v>2.13571</v>
      </c>
      <c r="J6184" s="154"/>
    </row>
    <row r="6185" spans="1:10">
      <c r="A6185" s="164">
        <v>34198</v>
      </c>
      <c r="B6185" s="154">
        <v>1.6971699999999998</v>
      </c>
      <c r="C6185" s="154">
        <v>2.2288999999999999</v>
      </c>
      <c r="D6185" s="154">
        <v>1.498</v>
      </c>
      <c r="E6185" s="154">
        <v>1.1414</v>
      </c>
      <c r="F6185" s="154" t="s">
        <v>472</v>
      </c>
      <c r="G6185" s="154">
        <v>1.4765999999999999</v>
      </c>
      <c r="H6185" s="154" t="s">
        <v>472</v>
      </c>
      <c r="I6185" s="154">
        <v>2.1110500000000001</v>
      </c>
      <c r="J6185" s="154"/>
    </row>
    <row r="6186" spans="1:10">
      <c r="A6186" s="164">
        <v>34199</v>
      </c>
      <c r="B6186" s="154">
        <v>1.7021600000000001</v>
      </c>
      <c r="C6186" s="154">
        <v>2.2389000000000001</v>
      </c>
      <c r="D6186" s="154">
        <v>1.5015000000000001</v>
      </c>
      <c r="E6186" s="154">
        <v>1.1404000000000001</v>
      </c>
      <c r="F6186" s="154" t="s">
        <v>472</v>
      </c>
      <c r="G6186" s="154">
        <v>1.4706000000000001</v>
      </c>
      <c r="H6186" s="154" t="s">
        <v>472</v>
      </c>
      <c r="I6186" s="154">
        <v>2.1135700000000002</v>
      </c>
      <c r="J6186" s="154"/>
    </row>
    <row r="6187" spans="1:10">
      <c r="A6187" s="164">
        <v>34200</v>
      </c>
      <c r="B6187" s="154">
        <v>1.69607</v>
      </c>
      <c r="C6187" s="154">
        <v>2.2484000000000002</v>
      </c>
      <c r="D6187" s="154">
        <v>1.4895</v>
      </c>
      <c r="E6187" s="154">
        <v>1.1265000000000001</v>
      </c>
      <c r="F6187" s="154" t="s">
        <v>472</v>
      </c>
      <c r="G6187" s="154">
        <v>1.4567000000000001</v>
      </c>
      <c r="H6187" s="154" t="s">
        <v>472</v>
      </c>
      <c r="I6187" s="154">
        <v>2.0932300000000001</v>
      </c>
      <c r="J6187" s="154"/>
    </row>
    <row r="6188" spans="1:10">
      <c r="A6188" s="164">
        <v>34201</v>
      </c>
      <c r="B6188" s="154">
        <v>1.6975500000000001</v>
      </c>
      <c r="C6188" s="154">
        <v>2.2358000000000002</v>
      </c>
      <c r="D6188" s="154">
        <v>1.486</v>
      </c>
      <c r="E6188" s="154">
        <v>1.1294</v>
      </c>
      <c r="F6188" s="154" t="s">
        <v>472</v>
      </c>
      <c r="G6188" s="154">
        <v>1.42</v>
      </c>
      <c r="H6188" s="154" t="s">
        <v>472</v>
      </c>
      <c r="I6188" s="154">
        <v>2.08277</v>
      </c>
      <c r="J6188" s="154"/>
    </row>
    <row r="6189" spans="1:10">
      <c r="A6189" s="164">
        <v>34204</v>
      </c>
      <c r="B6189" s="154">
        <v>1.6918500000000001</v>
      </c>
      <c r="C6189" s="154">
        <v>2.2239</v>
      </c>
      <c r="D6189" s="154">
        <v>1.472</v>
      </c>
      <c r="E6189" s="154">
        <v>1.1149</v>
      </c>
      <c r="F6189" s="154" t="s">
        <v>472</v>
      </c>
      <c r="G6189" s="154">
        <v>1.4205999999999999</v>
      </c>
      <c r="H6189" s="154" t="s">
        <v>472</v>
      </c>
      <c r="I6189" s="154">
        <v>2.0744500000000001</v>
      </c>
      <c r="J6189" s="154"/>
    </row>
    <row r="6190" spans="1:10">
      <c r="A6190" s="164">
        <v>34205</v>
      </c>
      <c r="B6190" s="154">
        <v>1.69286</v>
      </c>
      <c r="C6190" s="154">
        <v>2.2307999999999999</v>
      </c>
      <c r="D6190" s="154">
        <v>1.4864999999999999</v>
      </c>
      <c r="E6190" s="154">
        <v>1.1255999999999999</v>
      </c>
      <c r="F6190" s="154" t="s">
        <v>472</v>
      </c>
      <c r="G6190" s="154">
        <v>1.4325000000000001</v>
      </c>
      <c r="H6190" s="154" t="s">
        <v>472</v>
      </c>
      <c r="I6190" s="154">
        <v>2.0852400000000002</v>
      </c>
      <c r="J6190" s="154"/>
    </row>
    <row r="6191" spans="1:10">
      <c r="A6191" s="164">
        <v>34206</v>
      </c>
      <c r="B6191" s="154">
        <v>1.6883599999999999</v>
      </c>
      <c r="C6191" s="154">
        <v>2.2126999999999999</v>
      </c>
      <c r="D6191" s="154">
        <v>1.4790000000000001</v>
      </c>
      <c r="E6191" s="154">
        <v>1.1226</v>
      </c>
      <c r="F6191" s="154" t="s">
        <v>472</v>
      </c>
      <c r="G6191" s="154">
        <v>1.4092</v>
      </c>
      <c r="H6191" s="154" t="s">
        <v>472</v>
      </c>
      <c r="I6191" s="154">
        <v>2.0724900000000002</v>
      </c>
      <c r="J6191" s="154"/>
    </row>
    <row r="6192" spans="1:10">
      <c r="A6192" s="164">
        <v>34207</v>
      </c>
      <c r="B6192" s="154">
        <v>1.6896</v>
      </c>
      <c r="C6192" s="154">
        <v>2.2012</v>
      </c>
      <c r="D6192" s="154">
        <v>1.4824999999999999</v>
      </c>
      <c r="E6192" s="154">
        <v>1.1299999999999999</v>
      </c>
      <c r="F6192" s="154" t="s">
        <v>472</v>
      </c>
      <c r="G6192" s="154">
        <v>1.4081000000000001</v>
      </c>
      <c r="H6192" s="154" t="s">
        <v>472</v>
      </c>
      <c r="I6192" s="154">
        <v>2.07416</v>
      </c>
      <c r="J6192" s="154"/>
    </row>
    <row r="6193" spans="1:10">
      <c r="A6193" s="164">
        <v>34208</v>
      </c>
      <c r="B6193" s="154">
        <v>1.6907999999999999</v>
      </c>
      <c r="C6193" s="154">
        <v>2.2218999999999998</v>
      </c>
      <c r="D6193" s="154">
        <v>1.4708000000000001</v>
      </c>
      <c r="E6193" s="154">
        <v>1.1165</v>
      </c>
      <c r="F6193" s="154" t="s">
        <v>472</v>
      </c>
      <c r="G6193" s="154">
        <v>1.415</v>
      </c>
      <c r="H6193" s="154" t="s">
        <v>472</v>
      </c>
      <c r="I6193" s="154">
        <v>2.0750799999999998</v>
      </c>
      <c r="J6193" s="154"/>
    </row>
    <row r="6194" spans="1:10">
      <c r="A6194" s="164">
        <v>34211</v>
      </c>
      <c r="B6194" s="154">
        <v>1.68801</v>
      </c>
      <c r="C6194" s="154">
        <v>2.1995</v>
      </c>
      <c r="D6194" s="154">
        <v>1.468</v>
      </c>
      <c r="E6194" s="154">
        <v>1.1113999999999999</v>
      </c>
      <c r="F6194" s="154" t="s">
        <v>472</v>
      </c>
      <c r="G6194" s="154">
        <v>1.4125000000000001</v>
      </c>
      <c r="H6194" s="154" t="s">
        <v>472</v>
      </c>
      <c r="I6194" s="154">
        <v>2.0686499999999999</v>
      </c>
      <c r="J6194" s="154"/>
    </row>
    <row r="6195" spans="1:10">
      <c r="A6195" s="164">
        <v>34212</v>
      </c>
      <c r="B6195" s="154">
        <v>1.6870799999999999</v>
      </c>
      <c r="C6195" s="154">
        <v>2.2027999999999999</v>
      </c>
      <c r="D6195" s="154">
        <v>1.4689999999999999</v>
      </c>
      <c r="E6195" s="154">
        <v>1.1094999999999999</v>
      </c>
      <c r="F6195" s="154" t="s">
        <v>472</v>
      </c>
      <c r="G6195" s="154">
        <v>1.4091</v>
      </c>
      <c r="H6195" s="154" t="s">
        <v>472</v>
      </c>
      <c r="I6195" s="154">
        <v>2.0649199999999999</v>
      </c>
      <c r="J6195" s="154"/>
    </row>
    <row r="6196" spans="1:10">
      <c r="A6196" s="164">
        <v>34213</v>
      </c>
      <c r="B6196" s="154">
        <v>1.69164</v>
      </c>
      <c r="C6196" s="154">
        <v>2.2042999999999999</v>
      </c>
      <c r="D6196" s="154">
        <v>1.476</v>
      </c>
      <c r="E6196" s="154">
        <v>1.1193</v>
      </c>
      <c r="F6196" s="154" t="s">
        <v>472</v>
      </c>
      <c r="G6196" s="154">
        <v>1.4025000000000001</v>
      </c>
      <c r="H6196" s="154" t="s">
        <v>472</v>
      </c>
      <c r="I6196" s="154">
        <v>2.0677500000000002</v>
      </c>
      <c r="J6196" s="154"/>
    </row>
    <row r="6197" spans="1:10">
      <c r="A6197" s="164">
        <v>34214</v>
      </c>
      <c r="B6197" s="154">
        <v>1.67831</v>
      </c>
      <c r="C6197" s="154">
        <v>2.1840999999999999</v>
      </c>
      <c r="D6197" s="154">
        <v>1.4522999999999999</v>
      </c>
      <c r="E6197" s="154">
        <v>1.095</v>
      </c>
      <c r="F6197" s="154" t="s">
        <v>472</v>
      </c>
      <c r="G6197" s="154">
        <v>1.3756999999999999</v>
      </c>
      <c r="H6197" s="154" t="s">
        <v>472</v>
      </c>
      <c r="I6197" s="154">
        <v>2.0444100000000001</v>
      </c>
      <c r="J6197" s="154"/>
    </row>
    <row r="6198" spans="1:10">
      <c r="A6198" s="164">
        <v>34215</v>
      </c>
      <c r="B6198" s="154">
        <v>1.6746699999999999</v>
      </c>
      <c r="C6198" s="154">
        <v>2.1787000000000001</v>
      </c>
      <c r="D6198" s="154">
        <v>1.452</v>
      </c>
      <c r="E6198" s="154">
        <v>1.0971</v>
      </c>
      <c r="F6198" s="154" t="s">
        <v>472</v>
      </c>
      <c r="G6198" s="154">
        <v>1.3767</v>
      </c>
      <c r="H6198" s="154" t="s">
        <v>472</v>
      </c>
      <c r="I6198" s="154">
        <v>2.0373700000000001</v>
      </c>
      <c r="J6198" s="154"/>
    </row>
    <row r="6199" spans="1:10">
      <c r="A6199" s="164">
        <v>34218</v>
      </c>
      <c r="B6199" s="154">
        <v>1.67747</v>
      </c>
      <c r="C6199" s="154">
        <v>2.1789000000000001</v>
      </c>
      <c r="D6199" s="154">
        <v>1.4215</v>
      </c>
      <c r="E6199" s="154">
        <v>1.0714999999999999</v>
      </c>
      <c r="F6199" s="154" t="s">
        <v>472</v>
      </c>
      <c r="G6199" s="154">
        <v>1.3568</v>
      </c>
      <c r="H6199" s="154" t="s">
        <v>472</v>
      </c>
      <c r="I6199" s="154">
        <v>2.02366</v>
      </c>
      <c r="J6199" s="154"/>
    </row>
    <row r="6200" spans="1:10">
      <c r="A6200" s="164">
        <v>34219</v>
      </c>
      <c r="B6200" s="154">
        <v>1.6780900000000001</v>
      </c>
      <c r="C6200" s="154">
        <v>2.1755</v>
      </c>
      <c r="D6200" s="154">
        <v>1.4235</v>
      </c>
      <c r="E6200" s="154">
        <v>1.0754999999999999</v>
      </c>
      <c r="F6200" s="154" t="s">
        <v>472</v>
      </c>
      <c r="G6200" s="154">
        <v>1.3711</v>
      </c>
      <c r="H6200" s="154" t="s">
        <v>472</v>
      </c>
      <c r="I6200" s="154">
        <v>2.0270800000000002</v>
      </c>
      <c r="J6200" s="154"/>
    </row>
    <row r="6201" spans="1:10">
      <c r="A6201" s="164">
        <v>34220</v>
      </c>
      <c r="B6201" s="154">
        <v>1.6771</v>
      </c>
      <c r="C6201" s="154">
        <v>2.1823999999999999</v>
      </c>
      <c r="D6201" s="154">
        <v>1.4215</v>
      </c>
      <c r="E6201" s="154">
        <v>1.0757000000000001</v>
      </c>
      <c r="F6201" s="154" t="s">
        <v>472</v>
      </c>
      <c r="G6201" s="154">
        <v>1.3552</v>
      </c>
      <c r="H6201" s="154" t="s">
        <v>472</v>
      </c>
      <c r="I6201" s="154">
        <v>2.0210300000000001</v>
      </c>
      <c r="J6201" s="154"/>
    </row>
    <row r="6202" spans="1:10">
      <c r="A6202" s="164">
        <v>34221</v>
      </c>
      <c r="B6202" s="154">
        <v>1.6713800000000001</v>
      </c>
      <c r="C6202" s="154">
        <v>2.1836000000000002</v>
      </c>
      <c r="D6202" s="154">
        <v>1.4179999999999999</v>
      </c>
      <c r="E6202" s="154">
        <v>1.0761000000000001</v>
      </c>
      <c r="F6202" s="154" t="s">
        <v>472</v>
      </c>
      <c r="G6202" s="154">
        <v>1.3456999999999999</v>
      </c>
      <c r="H6202" s="154" t="s">
        <v>472</v>
      </c>
      <c r="I6202" s="154">
        <v>2.0099399999999998</v>
      </c>
      <c r="J6202" s="154"/>
    </row>
    <row r="6203" spans="1:10">
      <c r="A6203" s="164">
        <v>34222</v>
      </c>
      <c r="B6203" s="154">
        <v>1.6739000000000002</v>
      </c>
      <c r="C6203" s="154">
        <v>2.1705000000000001</v>
      </c>
      <c r="D6203" s="154">
        <v>1.4015</v>
      </c>
      <c r="E6203" s="154">
        <v>1.0650999999999999</v>
      </c>
      <c r="F6203" s="154" t="s">
        <v>472</v>
      </c>
      <c r="G6203" s="154">
        <v>1.3264</v>
      </c>
      <c r="H6203" s="154" t="s">
        <v>472</v>
      </c>
      <c r="I6203" s="154">
        <v>1.9999899999999999</v>
      </c>
      <c r="J6203" s="154"/>
    </row>
    <row r="6204" spans="1:10">
      <c r="A6204" s="164">
        <v>34225</v>
      </c>
      <c r="B6204" s="154">
        <v>1.6741899999999998</v>
      </c>
      <c r="C6204" s="154">
        <v>2.1695000000000002</v>
      </c>
      <c r="D6204" s="154">
        <v>1.3985000000000001</v>
      </c>
      <c r="E6204" s="154">
        <v>1.0637000000000001</v>
      </c>
      <c r="F6204" s="154" t="s">
        <v>472</v>
      </c>
      <c r="G6204" s="154">
        <v>1.3174999999999999</v>
      </c>
      <c r="H6204" s="154" t="s">
        <v>472</v>
      </c>
      <c r="I6204" s="154">
        <v>1.99061</v>
      </c>
      <c r="J6204" s="154"/>
    </row>
    <row r="6205" spans="1:10">
      <c r="A6205" s="164">
        <v>34226</v>
      </c>
      <c r="B6205" s="154">
        <v>1.67361</v>
      </c>
      <c r="C6205" s="154">
        <v>2.1720000000000002</v>
      </c>
      <c r="D6205" s="154">
        <v>1.4093</v>
      </c>
      <c r="E6205" s="154">
        <v>1.0664</v>
      </c>
      <c r="F6205" s="154" t="s">
        <v>472</v>
      </c>
      <c r="G6205" s="154">
        <v>1.3349</v>
      </c>
      <c r="H6205" s="154" t="s">
        <v>472</v>
      </c>
      <c r="I6205" s="154">
        <v>2.0029400000000002</v>
      </c>
      <c r="J6205" s="154"/>
    </row>
    <row r="6206" spans="1:10">
      <c r="A6206" s="164">
        <v>34227</v>
      </c>
      <c r="B6206" s="154">
        <v>1.6674</v>
      </c>
      <c r="C6206" s="154">
        <v>2.1583999999999999</v>
      </c>
      <c r="D6206" s="154">
        <v>1.401</v>
      </c>
      <c r="E6206" s="154">
        <v>1.0618000000000001</v>
      </c>
      <c r="F6206" s="154" t="s">
        <v>472</v>
      </c>
      <c r="G6206" s="154">
        <v>1.3164</v>
      </c>
      <c r="H6206" s="154" t="s">
        <v>472</v>
      </c>
      <c r="I6206" s="154">
        <v>1.9890600000000001</v>
      </c>
      <c r="J6206" s="154"/>
    </row>
    <row r="6207" spans="1:10">
      <c r="A6207" s="164">
        <v>34228</v>
      </c>
      <c r="B6207" s="154">
        <v>1.66873</v>
      </c>
      <c r="C6207" s="154">
        <v>2.1486999999999998</v>
      </c>
      <c r="D6207" s="154">
        <v>1.3885000000000001</v>
      </c>
      <c r="E6207" s="154">
        <v>1.0575000000000001</v>
      </c>
      <c r="F6207" s="154" t="s">
        <v>472</v>
      </c>
      <c r="G6207" s="154">
        <v>1.3277999999999999</v>
      </c>
      <c r="H6207" s="154" t="s">
        <v>472</v>
      </c>
      <c r="I6207" s="154">
        <v>1.9880599999999999</v>
      </c>
      <c r="J6207" s="154"/>
    </row>
    <row r="6208" spans="1:10">
      <c r="A6208" s="164">
        <v>34229</v>
      </c>
      <c r="B6208" s="154">
        <v>1.66527</v>
      </c>
      <c r="C6208" s="154">
        <v>2.1467999999999998</v>
      </c>
      <c r="D6208" s="154">
        <v>1.4035</v>
      </c>
      <c r="E6208" s="154">
        <v>1.0674999999999999</v>
      </c>
      <c r="F6208" s="154" t="s">
        <v>472</v>
      </c>
      <c r="G6208" s="154">
        <v>1.3437000000000001</v>
      </c>
      <c r="H6208" s="154" t="s">
        <v>472</v>
      </c>
      <c r="I6208" s="154">
        <v>2.00163</v>
      </c>
      <c r="J6208" s="154"/>
    </row>
    <row r="6209" spans="1:10">
      <c r="A6209" s="164">
        <v>34232</v>
      </c>
      <c r="B6209" s="154">
        <v>1.6672400000000001</v>
      </c>
      <c r="C6209" s="154">
        <v>2.1551999999999998</v>
      </c>
      <c r="D6209" s="154">
        <v>1.4064999999999999</v>
      </c>
      <c r="E6209" s="154">
        <v>1.0676000000000001</v>
      </c>
      <c r="F6209" s="154" t="s">
        <v>472</v>
      </c>
      <c r="G6209" s="154">
        <v>1.3496999999999999</v>
      </c>
      <c r="H6209" s="154" t="s">
        <v>472</v>
      </c>
      <c r="I6209" s="154">
        <v>2.0061800000000001</v>
      </c>
      <c r="J6209" s="154"/>
    </row>
    <row r="6210" spans="1:10">
      <c r="A6210" s="164">
        <v>34233</v>
      </c>
      <c r="B6210" s="154">
        <v>1.6688000000000001</v>
      </c>
      <c r="C6210" s="154">
        <v>2.1453000000000002</v>
      </c>
      <c r="D6210" s="154">
        <v>1.3985000000000001</v>
      </c>
      <c r="E6210" s="154">
        <v>1.0586</v>
      </c>
      <c r="F6210" s="154" t="s">
        <v>472</v>
      </c>
      <c r="G6210" s="154">
        <v>1.3237000000000001</v>
      </c>
      <c r="H6210" s="154" t="s">
        <v>472</v>
      </c>
      <c r="I6210" s="154">
        <v>1.99326</v>
      </c>
      <c r="J6210" s="154"/>
    </row>
    <row r="6211" spans="1:10">
      <c r="A6211" s="164">
        <v>34234</v>
      </c>
      <c r="B6211" s="154">
        <v>1.6639900000000001</v>
      </c>
      <c r="C6211" s="154">
        <v>2.1513</v>
      </c>
      <c r="D6211" s="154">
        <v>1.4159999999999999</v>
      </c>
      <c r="E6211" s="154">
        <v>1.0714999999999999</v>
      </c>
      <c r="F6211" s="154" t="s">
        <v>472</v>
      </c>
      <c r="G6211" s="154">
        <v>1.3340000000000001</v>
      </c>
      <c r="H6211" s="154" t="s">
        <v>472</v>
      </c>
      <c r="I6211" s="154">
        <v>2.0051000000000001</v>
      </c>
      <c r="J6211" s="154"/>
    </row>
    <row r="6212" spans="1:10">
      <c r="A6212" s="164">
        <v>34235</v>
      </c>
      <c r="B6212" s="154">
        <v>1.6680700000000002</v>
      </c>
      <c r="C6212" s="154">
        <v>2.1581000000000001</v>
      </c>
      <c r="D6212" s="154">
        <v>1.4217</v>
      </c>
      <c r="E6212" s="154">
        <v>1.0733999999999999</v>
      </c>
      <c r="F6212" s="154" t="s">
        <v>472</v>
      </c>
      <c r="G6212" s="154">
        <v>1.3373999999999999</v>
      </c>
      <c r="H6212" s="154" t="s">
        <v>472</v>
      </c>
      <c r="I6212" s="154">
        <v>2.0109300000000001</v>
      </c>
      <c r="J6212" s="154"/>
    </row>
    <row r="6213" spans="1:10">
      <c r="A6213" s="164">
        <v>34236</v>
      </c>
      <c r="B6213" s="154">
        <v>1.6678600000000001</v>
      </c>
      <c r="C6213" s="154">
        <v>2.1522999999999999</v>
      </c>
      <c r="D6213" s="154">
        <v>1.4370000000000001</v>
      </c>
      <c r="E6213" s="154">
        <v>1.0892999999999999</v>
      </c>
      <c r="F6213" s="154" t="s">
        <v>472</v>
      </c>
      <c r="G6213" s="154">
        <v>1.3544</v>
      </c>
      <c r="H6213" s="154" t="s">
        <v>472</v>
      </c>
      <c r="I6213" s="154">
        <v>2.0250499999999998</v>
      </c>
      <c r="J6213" s="154"/>
    </row>
    <row r="6214" spans="1:10">
      <c r="A6214" s="164">
        <v>34239</v>
      </c>
      <c r="B6214" s="154">
        <v>1.67164</v>
      </c>
      <c r="C6214" s="154">
        <v>2.1532</v>
      </c>
      <c r="D6214" s="154">
        <v>1.425</v>
      </c>
      <c r="E6214" s="154">
        <v>1.0772999999999999</v>
      </c>
      <c r="F6214" s="154" t="s">
        <v>472</v>
      </c>
      <c r="G6214" s="154">
        <v>1.3399000000000001</v>
      </c>
      <c r="H6214" s="154" t="s">
        <v>472</v>
      </c>
      <c r="I6214" s="154">
        <v>2.01247</v>
      </c>
      <c r="J6214" s="154"/>
    </row>
    <row r="6215" spans="1:10">
      <c r="A6215" s="164">
        <v>34240</v>
      </c>
      <c r="B6215" s="154">
        <v>1.66771</v>
      </c>
      <c r="C6215" s="154">
        <v>2.1438000000000001</v>
      </c>
      <c r="D6215" s="154">
        <v>1.4233</v>
      </c>
      <c r="E6215" s="154">
        <v>1.0738000000000001</v>
      </c>
      <c r="F6215" s="154" t="s">
        <v>472</v>
      </c>
      <c r="G6215" s="154">
        <v>1.349</v>
      </c>
      <c r="H6215" s="154" t="s">
        <v>472</v>
      </c>
      <c r="I6215" s="154">
        <v>2.0129000000000001</v>
      </c>
      <c r="J6215" s="154"/>
    </row>
    <row r="6216" spans="1:10">
      <c r="A6216" s="164">
        <v>34241</v>
      </c>
      <c r="B6216" s="154">
        <v>1.6706699999999999</v>
      </c>
      <c r="C6216" s="154">
        <v>2.1320000000000001</v>
      </c>
      <c r="D6216" s="154">
        <v>1.4102999999999999</v>
      </c>
      <c r="E6216" s="154">
        <v>1.0653999999999999</v>
      </c>
      <c r="F6216" s="154" t="s">
        <v>472</v>
      </c>
      <c r="G6216" s="154">
        <v>1.3376999999999999</v>
      </c>
      <c r="H6216" s="154" t="s">
        <v>472</v>
      </c>
      <c r="I6216" s="154">
        <v>1.9999500000000001</v>
      </c>
      <c r="J6216" s="154"/>
    </row>
    <row r="6217" spans="1:10">
      <c r="A6217" s="164">
        <v>34242</v>
      </c>
      <c r="B6217" s="154">
        <v>1.6693799999999999</v>
      </c>
      <c r="C6217" s="154">
        <v>2.1390000000000002</v>
      </c>
      <c r="D6217" s="154">
        <v>1.417</v>
      </c>
      <c r="E6217" s="154">
        <v>1.0640000000000001</v>
      </c>
      <c r="F6217" s="154" t="s">
        <v>472</v>
      </c>
      <c r="G6217" s="154">
        <v>1.347</v>
      </c>
      <c r="H6217" s="154" t="s">
        <v>472</v>
      </c>
      <c r="I6217" s="154">
        <v>2.01058</v>
      </c>
      <c r="J6217" s="154"/>
    </row>
    <row r="6218" spans="1:10">
      <c r="A6218" s="164">
        <v>34243</v>
      </c>
      <c r="B6218" s="154">
        <v>1.67022</v>
      </c>
      <c r="C6218" s="154">
        <v>2.1383999999999999</v>
      </c>
      <c r="D6218" s="154">
        <v>1.4344999999999999</v>
      </c>
      <c r="E6218" s="154">
        <v>1.0752999999999999</v>
      </c>
      <c r="F6218" s="154" t="s">
        <v>472</v>
      </c>
      <c r="G6218" s="154">
        <v>1.3469</v>
      </c>
      <c r="H6218" s="154" t="s">
        <v>472</v>
      </c>
      <c r="I6218" s="154">
        <v>2.0217000000000001</v>
      </c>
      <c r="J6218" s="154"/>
    </row>
    <row r="6219" spans="1:10">
      <c r="A6219" s="164">
        <v>34246</v>
      </c>
      <c r="B6219" s="154">
        <v>1.66655</v>
      </c>
      <c r="C6219" s="154">
        <v>2.1444999999999999</v>
      </c>
      <c r="D6219" s="154">
        <v>1.4257</v>
      </c>
      <c r="E6219" s="154">
        <v>1.0667</v>
      </c>
      <c r="F6219" s="154" t="s">
        <v>472</v>
      </c>
      <c r="G6219" s="154">
        <v>1.3474999999999999</v>
      </c>
      <c r="H6219" s="154" t="s">
        <v>472</v>
      </c>
      <c r="I6219" s="154">
        <v>2.0164900000000001</v>
      </c>
      <c r="J6219" s="154"/>
    </row>
    <row r="6220" spans="1:10">
      <c r="A6220" s="164">
        <v>34247</v>
      </c>
      <c r="B6220" s="154">
        <v>1.6669700000000001</v>
      </c>
      <c r="C6220" s="154">
        <v>2.15</v>
      </c>
      <c r="D6220" s="154">
        <v>1.4155</v>
      </c>
      <c r="E6220" s="154">
        <v>1.0557000000000001</v>
      </c>
      <c r="F6220" s="154" t="s">
        <v>472</v>
      </c>
      <c r="G6220" s="154">
        <v>1.3445</v>
      </c>
      <c r="H6220" s="154" t="s">
        <v>472</v>
      </c>
      <c r="I6220" s="154">
        <v>2.0073599999999998</v>
      </c>
      <c r="J6220" s="154"/>
    </row>
    <row r="6221" spans="1:10">
      <c r="A6221" s="164">
        <v>34248</v>
      </c>
      <c r="B6221" s="154">
        <v>1.6763300000000001</v>
      </c>
      <c r="C6221" s="154">
        <v>2.1635</v>
      </c>
      <c r="D6221" s="154">
        <v>1.4285000000000001</v>
      </c>
      <c r="E6221" s="154">
        <v>1.0680000000000001</v>
      </c>
      <c r="F6221" s="154" t="s">
        <v>472</v>
      </c>
      <c r="G6221" s="154">
        <v>1.3506</v>
      </c>
      <c r="H6221" s="154" t="s">
        <v>472</v>
      </c>
      <c r="I6221" s="154">
        <v>2.0200399999999998</v>
      </c>
      <c r="J6221" s="154"/>
    </row>
    <row r="6222" spans="1:10">
      <c r="A6222" s="164">
        <v>34249</v>
      </c>
      <c r="B6222" s="154">
        <v>1.6752400000000001</v>
      </c>
      <c r="C6222" s="154">
        <v>2.1737000000000002</v>
      </c>
      <c r="D6222" s="154">
        <v>1.4239999999999999</v>
      </c>
      <c r="E6222" s="154">
        <v>1.0670999999999999</v>
      </c>
      <c r="F6222" s="154" t="s">
        <v>472</v>
      </c>
      <c r="G6222" s="154">
        <v>1.3509</v>
      </c>
      <c r="H6222" s="154" t="s">
        <v>472</v>
      </c>
      <c r="I6222" s="154">
        <v>2.01816</v>
      </c>
      <c r="J6222" s="154"/>
    </row>
    <row r="6223" spans="1:10">
      <c r="A6223" s="164">
        <v>34250</v>
      </c>
      <c r="B6223" s="154">
        <v>1.6720299999999999</v>
      </c>
      <c r="C6223" s="154">
        <v>2.1656</v>
      </c>
      <c r="D6223" s="154">
        <v>1.4224999999999999</v>
      </c>
      <c r="E6223" s="154">
        <v>1.0647</v>
      </c>
      <c r="F6223" s="154" t="s">
        <v>472</v>
      </c>
      <c r="G6223" s="154">
        <v>1.3512</v>
      </c>
      <c r="H6223" s="154" t="s">
        <v>472</v>
      </c>
      <c r="I6223" s="154">
        <v>2.0198700000000001</v>
      </c>
      <c r="J6223" s="154"/>
    </row>
    <row r="6224" spans="1:10">
      <c r="A6224" s="164">
        <v>34253</v>
      </c>
      <c r="B6224" s="154">
        <v>1.67136</v>
      </c>
      <c r="C6224" s="154">
        <v>2.1526000000000001</v>
      </c>
      <c r="D6224" s="154">
        <v>1.401</v>
      </c>
      <c r="E6224" s="154">
        <v>1.0524</v>
      </c>
      <c r="F6224" s="154" t="s">
        <v>472</v>
      </c>
      <c r="G6224" s="154">
        <v>1.3216999999999999</v>
      </c>
      <c r="H6224" s="154" t="s">
        <v>472</v>
      </c>
      <c r="I6224" s="154">
        <v>1.9987699999999999</v>
      </c>
      <c r="J6224" s="154"/>
    </row>
    <row r="6225" spans="1:10">
      <c r="A6225" s="164">
        <v>34254</v>
      </c>
      <c r="B6225" s="154">
        <v>1.6704400000000001</v>
      </c>
      <c r="C6225" s="154">
        <v>2.1453000000000002</v>
      </c>
      <c r="D6225" s="154">
        <v>1.4039999999999999</v>
      </c>
      <c r="E6225" s="154">
        <v>1.052</v>
      </c>
      <c r="F6225" s="154" t="s">
        <v>472</v>
      </c>
      <c r="G6225" s="154">
        <v>1.3251999999999999</v>
      </c>
      <c r="H6225" s="154" t="s">
        <v>472</v>
      </c>
      <c r="I6225" s="154">
        <v>1.9981900000000001</v>
      </c>
      <c r="J6225" s="154"/>
    </row>
    <row r="6226" spans="1:10">
      <c r="A6226" s="164">
        <v>34255</v>
      </c>
      <c r="B6226" s="154">
        <v>1.66306</v>
      </c>
      <c r="C6226" s="154">
        <v>2.1377000000000002</v>
      </c>
      <c r="D6226" s="154">
        <v>1.4017999999999999</v>
      </c>
      <c r="E6226" s="154">
        <v>1.0559000000000001</v>
      </c>
      <c r="F6226" s="154" t="s">
        <v>472</v>
      </c>
      <c r="G6226" s="154">
        <v>1.3237999999999999</v>
      </c>
      <c r="H6226" s="154" t="s">
        <v>472</v>
      </c>
      <c r="I6226" s="154">
        <v>1.99278</v>
      </c>
      <c r="J6226" s="154"/>
    </row>
    <row r="6227" spans="1:10">
      <c r="A6227" s="164">
        <v>34256</v>
      </c>
      <c r="B6227" s="154">
        <v>1.6659600000000001</v>
      </c>
      <c r="C6227" s="154">
        <v>2.1454</v>
      </c>
      <c r="D6227" s="154">
        <v>1.405</v>
      </c>
      <c r="E6227" s="154">
        <v>1.0568</v>
      </c>
      <c r="F6227" s="154" t="s">
        <v>472</v>
      </c>
      <c r="G6227" s="154">
        <v>1.3216999999999999</v>
      </c>
      <c r="H6227" s="154" t="s">
        <v>472</v>
      </c>
      <c r="I6227" s="154">
        <v>1.99403</v>
      </c>
      <c r="J6227" s="154"/>
    </row>
    <row r="6228" spans="1:10">
      <c r="A6228" s="164">
        <v>34257</v>
      </c>
      <c r="B6228" s="154">
        <v>1.67408</v>
      </c>
      <c r="C6228" s="154">
        <v>2.1568000000000001</v>
      </c>
      <c r="D6228" s="154">
        <v>1.4278999999999999</v>
      </c>
      <c r="E6228" s="154">
        <v>1.077</v>
      </c>
      <c r="F6228" s="154" t="s">
        <v>472</v>
      </c>
      <c r="G6228" s="154">
        <v>1.3320000000000001</v>
      </c>
      <c r="H6228" s="154" t="s">
        <v>472</v>
      </c>
      <c r="I6228" s="154">
        <v>2.0142799999999998</v>
      </c>
      <c r="J6228" s="154"/>
    </row>
    <row r="6229" spans="1:10">
      <c r="A6229" s="164">
        <v>34260</v>
      </c>
      <c r="B6229" s="154">
        <v>1.67649</v>
      </c>
      <c r="C6229" s="154">
        <v>2.1501999999999999</v>
      </c>
      <c r="D6229" s="154">
        <v>1.4330000000000001</v>
      </c>
      <c r="E6229" s="154">
        <v>1.0758000000000001</v>
      </c>
      <c r="F6229" s="154" t="s">
        <v>472</v>
      </c>
      <c r="G6229" s="154">
        <v>1.3352999999999999</v>
      </c>
      <c r="H6229" s="154" t="s">
        <v>472</v>
      </c>
      <c r="I6229" s="154">
        <v>2.01858</v>
      </c>
      <c r="J6229" s="154"/>
    </row>
    <row r="6230" spans="1:10">
      <c r="A6230" s="164">
        <v>34261</v>
      </c>
      <c r="B6230" s="154">
        <v>1.6766399999999999</v>
      </c>
      <c r="C6230" s="154">
        <v>2.1528</v>
      </c>
      <c r="D6230" s="154">
        <v>1.4447999999999999</v>
      </c>
      <c r="E6230" s="154">
        <v>1.089</v>
      </c>
      <c r="F6230" s="154" t="s">
        <v>472</v>
      </c>
      <c r="G6230" s="154">
        <v>1.3465</v>
      </c>
      <c r="H6230" s="154" t="s">
        <v>472</v>
      </c>
      <c r="I6230" s="154">
        <v>2.0278399999999999</v>
      </c>
      <c r="J6230" s="154"/>
    </row>
    <row r="6231" spans="1:10">
      <c r="A6231" s="164">
        <v>34262</v>
      </c>
      <c r="B6231" s="154">
        <v>1.67866</v>
      </c>
      <c r="C6231" s="154">
        <v>2.1558999999999999</v>
      </c>
      <c r="D6231" s="154">
        <v>1.444</v>
      </c>
      <c r="E6231" s="154">
        <v>1.0889</v>
      </c>
      <c r="F6231" s="154" t="s">
        <v>472</v>
      </c>
      <c r="G6231" s="154">
        <v>1.3429</v>
      </c>
      <c r="H6231" s="154" t="s">
        <v>472</v>
      </c>
      <c r="I6231" s="154">
        <v>2.0347400000000002</v>
      </c>
      <c r="J6231" s="154"/>
    </row>
    <row r="6232" spans="1:10">
      <c r="A6232" s="164">
        <v>34263</v>
      </c>
      <c r="B6232" s="154">
        <v>1.6865399999999999</v>
      </c>
      <c r="C6232" s="154">
        <v>2.1695000000000002</v>
      </c>
      <c r="D6232" s="154">
        <v>1.4512</v>
      </c>
      <c r="E6232" s="154">
        <v>1.1011</v>
      </c>
      <c r="F6232" s="154" t="s">
        <v>472</v>
      </c>
      <c r="G6232" s="154">
        <v>1.3435999999999999</v>
      </c>
      <c r="H6232" s="154" t="s">
        <v>472</v>
      </c>
      <c r="I6232" s="154">
        <v>2.0358999999999998</v>
      </c>
      <c r="J6232" s="154"/>
    </row>
    <row r="6233" spans="1:10">
      <c r="A6233" s="164">
        <v>34264</v>
      </c>
      <c r="B6233" s="154">
        <v>1.6842600000000001</v>
      </c>
      <c r="C6233" s="154">
        <v>2.1793</v>
      </c>
      <c r="D6233" s="154">
        <v>1.4710000000000001</v>
      </c>
      <c r="E6233" s="154">
        <v>1.1225000000000001</v>
      </c>
      <c r="F6233" s="154" t="s">
        <v>472</v>
      </c>
      <c r="G6233" s="154">
        <v>1.357</v>
      </c>
      <c r="H6233" s="154" t="s">
        <v>472</v>
      </c>
      <c r="I6233" s="154">
        <v>2.04603</v>
      </c>
      <c r="J6233" s="154"/>
    </row>
    <row r="6234" spans="1:10">
      <c r="A6234" s="164">
        <v>34267</v>
      </c>
      <c r="B6234" s="154">
        <v>1.6880999999999999</v>
      </c>
      <c r="C6234" s="154">
        <v>2.1918000000000002</v>
      </c>
      <c r="D6234" s="154">
        <v>1.4744999999999999</v>
      </c>
      <c r="E6234" s="154">
        <v>1.1298999999999999</v>
      </c>
      <c r="F6234" s="154" t="s">
        <v>472</v>
      </c>
      <c r="G6234" s="154">
        <v>1.3584000000000001</v>
      </c>
      <c r="H6234" s="154" t="s">
        <v>472</v>
      </c>
      <c r="I6234" s="154">
        <v>2.0569500000000001</v>
      </c>
      <c r="J6234" s="154"/>
    </row>
    <row r="6235" spans="1:10">
      <c r="A6235" s="164">
        <v>34268</v>
      </c>
      <c r="B6235" s="154">
        <v>1.6866400000000001</v>
      </c>
      <c r="C6235" s="154">
        <v>2.1924999999999999</v>
      </c>
      <c r="D6235" s="154">
        <v>1.4824999999999999</v>
      </c>
      <c r="E6235" s="154">
        <v>1.1305000000000001</v>
      </c>
      <c r="F6235" s="154" t="s">
        <v>472</v>
      </c>
      <c r="G6235" s="154">
        <v>1.3672</v>
      </c>
      <c r="H6235" s="154" t="s">
        <v>472</v>
      </c>
      <c r="I6235" s="154">
        <v>2.0624799999999999</v>
      </c>
      <c r="J6235" s="154"/>
    </row>
    <row r="6236" spans="1:10">
      <c r="A6236" s="164">
        <v>34269</v>
      </c>
      <c r="B6236" s="154">
        <v>1.68788</v>
      </c>
      <c r="C6236" s="154">
        <v>2.1913</v>
      </c>
      <c r="D6236" s="154">
        <v>1.4788000000000001</v>
      </c>
      <c r="E6236" s="154">
        <v>1.1224000000000001</v>
      </c>
      <c r="F6236" s="154" t="s">
        <v>472</v>
      </c>
      <c r="G6236" s="154">
        <v>1.3653</v>
      </c>
      <c r="H6236" s="154" t="s">
        <v>472</v>
      </c>
      <c r="I6236" s="154">
        <v>2.0566599999999999</v>
      </c>
      <c r="J6236" s="154"/>
    </row>
    <row r="6237" spans="1:10">
      <c r="A6237" s="164">
        <v>34270</v>
      </c>
      <c r="B6237" s="154">
        <v>1.68699</v>
      </c>
      <c r="C6237" s="154">
        <v>2.1898</v>
      </c>
      <c r="D6237" s="154">
        <v>1.4790000000000001</v>
      </c>
      <c r="E6237" s="154">
        <v>1.1198999999999999</v>
      </c>
      <c r="F6237" s="154" t="s">
        <v>472</v>
      </c>
      <c r="G6237" s="154">
        <v>1.3643000000000001</v>
      </c>
      <c r="H6237" s="154" t="s">
        <v>472</v>
      </c>
      <c r="I6237" s="154">
        <v>2.0627900000000001</v>
      </c>
      <c r="J6237" s="154"/>
    </row>
    <row r="6238" spans="1:10">
      <c r="A6238" s="164">
        <v>34271</v>
      </c>
      <c r="B6238" s="154">
        <v>1.69001</v>
      </c>
      <c r="C6238" s="154">
        <v>2.1981999999999999</v>
      </c>
      <c r="D6238" s="154">
        <v>1.4784999999999999</v>
      </c>
      <c r="E6238" s="154">
        <v>1.1188</v>
      </c>
      <c r="F6238" s="154" t="s">
        <v>472</v>
      </c>
      <c r="G6238" s="154">
        <v>1.3651</v>
      </c>
      <c r="H6238" s="154" t="s">
        <v>472</v>
      </c>
      <c r="I6238" s="154">
        <v>2.0608399999999998</v>
      </c>
      <c r="J6238" s="154"/>
    </row>
    <row r="6239" spans="1:10">
      <c r="A6239" s="164">
        <v>34274</v>
      </c>
      <c r="B6239" s="154">
        <v>1.69031</v>
      </c>
      <c r="C6239" s="154">
        <v>2.2138</v>
      </c>
      <c r="D6239" s="154">
        <v>1.4913000000000001</v>
      </c>
      <c r="E6239" s="154">
        <v>1.1314</v>
      </c>
      <c r="F6239" s="154" t="s">
        <v>472</v>
      </c>
      <c r="G6239" s="154">
        <v>1.3709</v>
      </c>
      <c r="H6239" s="154" t="s">
        <v>472</v>
      </c>
      <c r="I6239" s="154">
        <v>2.0715300000000001</v>
      </c>
      <c r="J6239" s="154"/>
    </row>
    <row r="6240" spans="1:10">
      <c r="A6240" s="164">
        <v>34275</v>
      </c>
      <c r="B6240" s="154">
        <v>1.69875</v>
      </c>
      <c r="C6240" s="154">
        <v>2.2273000000000001</v>
      </c>
      <c r="D6240" s="154">
        <v>1.5013999999999998</v>
      </c>
      <c r="E6240" s="154">
        <v>1.1458999999999999</v>
      </c>
      <c r="F6240" s="154" t="s">
        <v>472</v>
      </c>
      <c r="G6240" s="154">
        <v>1.3885000000000001</v>
      </c>
      <c r="H6240" s="154" t="s">
        <v>472</v>
      </c>
      <c r="I6240" s="154">
        <v>2.0895000000000001</v>
      </c>
      <c r="J6240" s="154"/>
    </row>
    <row r="6241" spans="1:10">
      <c r="A6241" s="164">
        <v>34276</v>
      </c>
      <c r="B6241" s="154">
        <v>1.70126</v>
      </c>
      <c r="C6241" s="154">
        <v>2.2235999999999998</v>
      </c>
      <c r="D6241" s="154">
        <v>1.502</v>
      </c>
      <c r="E6241" s="154">
        <v>1.1479999999999999</v>
      </c>
      <c r="F6241" s="154" t="s">
        <v>472</v>
      </c>
      <c r="G6241" s="154">
        <v>1.3946000000000001</v>
      </c>
      <c r="H6241" s="154" t="s">
        <v>472</v>
      </c>
      <c r="I6241" s="154">
        <v>2.0880700000000001</v>
      </c>
      <c r="J6241" s="154"/>
    </row>
    <row r="6242" spans="1:10">
      <c r="A6242" s="164">
        <v>34277</v>
      </c>
      <c r="B6242" s="154">
        <v>1.7008000000000001</v>
      </c>
      <c r="C6242" s="154">
        <v>2.2159</v>
      </c>
      <c r="D6242" s="154">
        <v>1.4944999999999999</v>
      </c>
      <c r="E6242" s="154">
        <v>1.1413</v>
      </c>
      <c r="F6242" s="154" t="s">
        <v>472</v>
      </c>
      <c r="G6242" s="154">
        <v>1.3866000000000001</v>
      </c>
      <c r="H6242" s="154" t="s">
        <v>472</v>
      </c>
      <c r="I6242" s="154">
        <v>2.0872099999999998</v>
      </c>
      <c r="J6242" s="154"/>
    </row>
    <row r="6243" spans="1:10">
      <c r="A6243" s="164">
        <v>34278</v>
      </c>
      <c r="B6243" s="154">
        <v>1.6987299999999999</v>
      </c>
      <c r="C6243" s="154">
        <v>2.2237</v>
      </c>
      <c r="D6243" s="154">
        <v>1.5024999999999999</v>
      </c>
      <c r="E6243" s="154">
        <v>1.1596</v>
      </c>
      <c r="F6243" s="154" t="s">
        <v>472</v>
      </c>
      <c r="G6243" s="154">
        <v>1.387</v>
      </c>
      <c r="H6243" s="154" t="s">
        <v>472</v>
      </c>
      <c r="I6243" s="154">
        <v>2.08704</v>
      </c>
      <c r="J6243" s="154"/>
    </row>
    <row r="6244" spans="1:10">
      <c r="A6244" s="164">
        <v>34281</v>
      </c>
      <c r="B6244" s="154">
        <v>1.69204</v>
      </c>
      <c r="C6244" s="154">
        <v>2.2082999999999999</v>
      </c>
      <c r="D6244" s="154">
        <v>1.4904999999999999</v>
      </c>
      <c r="E6244" s="154">
        <v>1.1482000000000001</v>
      </c>
      <c r="F6244" s="154" t="s">
        <v>472</v>
      </c>
      <c r="G6244" s="154">
        <v>1.3784000000000001</v>
      </c>
      <c r="H6244" s="154" t="s">
        <v>472</v>
      </c>
      <c r="I6244" s="154">
        <v>2.0742400000000001</v>
      </c>
      <c r="J6244" s="154"/>
    </row>
    <row r="6245" spans="1:10">
      <c r="A6245" s="164">
        <v>34282</v>
      </c>
      <c r="B6245" s="154">
        <v>1.6905000000000001</v>
      </c>
      <c r="C6245" s="154">
        <v>2.1939000000000002</v>
      </c>
      <c r="D6245" s="154">
        <v>1.4842</v>
      </c>
      <c r="E6245" s="154">
        <v>1.1427</v>
      </c>
      <c r="F6245" s="154" t="s">
        <v>472</v>
      </c>
      <c r="G6245" s="154">
        <v>1.3719999999999999</v>
      </c>
      <c r="H6245" s="154" t="s">
        <v>472</v>
      </c>
      <c r="I6245" s="154">
        <v>2.0673400000000002</v>
      </c>
      <c r="J6245" s="154"/>
    </row>
    <row r="6246" spans="1:10">
      <c r="A6246" s="164">
        <v>34283</v>
      </c>
      <c r="B6246" s="154">
        <v>1.6871700000000001</v>
      </c>
      <c r="C6246" s="154">
        <v>2.1955</v>
      </c>
      <c r="D6246" s="154">
        <v>1.4910000000000001</v>
      </c>
      <c r="E6246" s="154">
        <v>1.1373</v>
      </c>
      <c r="F6246" s="154" t="s">
        <v>472</v>
      </c>
      <c r="G6246" s="154">
        <v>1.3877999999999999</v>
      </c>
      <c r="H6246" s="154" t="s">
        <v>472</v>
      </c>
      <c r="I6246" s="154">
        <v>2.0739800000000002</v>
      </c>
      <c r="J6246" s="154"/>
    </row>
    <row r="6247" spans="1:10">
      <c r="A6247" s="164">
        <v>34284</v>
      </c>
      <c r="B6247" s="154">
        <v>1.6914899999999999</v>
      </c>
      <c r="C6247" s="154">
        <v>2.2037</v>
      </c>
      <c r="D6247" s="154">
        <v>1.492</v>
      </c>
      <c r="E6247" s="154">
        <v>1.1381000000000001</v>
      </c>
      <c r="F6247" s="154" t="s">
        <v>472</v>
      </c>
      <c r="G6247" s="154">
        <v>1.3931</v>
      </c>
      <c r="H6247" s="154" t="s">
        <v>472</v>
      </c>
      <c r="I6247" s="154">
        <v>2.07803</v>
      </c>
      <c r="J6247" s="154"/>
    </row>
    <row r="6248" spans="1:10">
      <c r="A6248" s="164">
        <v>34285</v>
      </c>
      <c r="B6248" s="154">
        <v>1.6989300000000001</v>
      </c>
      <c r="C6248" s="154">
        <v>2.2124000000000001</v>
      </c>
      <c r="D6248" s="154">
        <v>1.5030000000000001</v>
      </c>
      <c r="E6248" s="154">
        <v>1.1479999999999999</v>
      </c>
      <c r="F6248" s="154" t="s">
        <v>472</v>
      </c>
      <c r="G6248" s="154">
        <v>1.4093</v>
      </c>
      <c r="H6248" s="154" t="s">
        <v>472</v>
      </c>
      <c r="I6248" s="154">
        <v>2.0952899999999999</v>
      </c>
      <c r="J6248" s="154"/>
    </row>
    <row r="6249" spans="1:10">
      <c r="A6249" s="164">
        <v>34288</v>
      </c>
      <c r="B6249" s="154">
        <v>1.69371</v>
      </c>
      <c r="C6249" s="154">
        <v>2.2183000000000002</v>
      </c>
      <c r="D6249" s="154">
        <v>1.4903</v>
      </c>
      <c r="E6249" s="154">
        <v>1.1307</v>
      </c>
      <c r="F6249" s="154" t="s">
        <v>472</v>
      </c>
      <c r="G6249" s="154">
        <v>1.4073</v>
      </c>
      <c r="H6249" s="154" t="s">
        <v>472</v>
      </c>
      <c r="I6249" s="154">
        <v>2.0850300000000002</v>
      </c>
      <c r="J6249" s="154"/>
    </row>
    <row r="6250" spans="1:10">
      <c r="A6250" s="164">
        <v>34289</v>
      </c>
      <c r="B6250" s="154">
        <v>1.69242</v>
      </c>
      <c r="C6250" s="154">
        <v>2.2212999999999998</v>
      </c>
      <c r="D6250" s="154">
        <v>1.4927999999999999</v>
      </c>
      <c r="E6250" s="154">
        <v>1.1342000000000001</v>
      </c>
      <c r="F6250" s="154" t="s">
        <v>472</v>
      </c>
      <c r="G6250" s="154">
        <v>1.3991</v>
      </c>
      <c r="H6250" s="154" t="s">
        <v>472</v>
      </c>
      <c r="I6250" s="154">
        <v>2.0824600000000002</v>
      </c>
      <c r="J6250" s="154"/>
    </row>
    <row r="6251" spans="1:10">
      <c r="A6251" s="164">
        <v>34290</v>
      </c>
      <c r="B6251" s="154">
        <v>1.69516</v>
      </c>
      <c r="C6251" s="154">
        <v>2.2252999999999998</v>
      </c>
      <c r="D6251" s="154">
        <v>1.5061</v>
      </c>
      <c r="E6251" s="154">
        <v>1.1473</v>
      </c>
      <c r="F6251" s="154" t="s">
        <v>472</v>
      </c>
      <c r="G6251" s="154">
        <v>1.4043000000000001</v>
      </c>
      <c r="H6251" s="154" t="s">
        <v>472</v>
      </c>
      <c r="I6251" s="154">
        <v>2.0928100000000001</v>
      </c>
      <c r="J6251" s="154"/>
    </row>
    <row r="6252" spans="1:10">
      <c r="A6252" s="164">
        <v>34291</v>
      </c>
      <c r="B6252" s="154">
        <v>1.6894400000000001</v>
      </c>
      <c r="C6252" s="154">
        <v>2.2151999999999998</v>
      </c>
      <c r="D6252" s="154">
        <v>1.4998</v>
      </c>
      <c r="E6252" s="154">
        <v>1.1416999999999999</v>
      </c>
      <c r="F6252" s="154" t="s">
        <v>472</v>
      </c>
      <c r="G6252" s="154">
        <v>1.4056</v>
      </c>
      <c r="H6252" s="154" t="s">
        <v>472</v>
      </c>
      <c r="I6252" s="154">
        <v>2.0851899999999999</v>
      </c>
      <c r="J6252" s="154"/>
    </row>
    <row r="6253" spans="1:10">
      <c r="A6253" s="164">
        <v>34292</v>
      </c>
      <c r="B6253" s="154">
        <v>1.6888300000000001</v>
      </c>
      <c r="C6253" s="154">
        <v>2.2223999999999999</v>
      </c>
      <c r="D6253" s="154">
        <v>1.5070000000000001</v>
      </c>
      <c r="E6253" s="154">
        <v>1.1397999999999999</v>
      </c>
      <c r="F6253" s="154" t="s">
        <v>472</v>
      </c>
      <c r="G6253" s="154">
        <v>1.3959999999999999</v>
      </c>
      <c r="H6253" s="154" t="s">
        <v>472</v>
      </c>
      <c r="I6253" s="154">
        <v>2.08778</v>
      </c>
      <c r="J6253" s="154"/>
    </row>
    <row r="6254" spans="1:10">
      <c r="A6254" s="164">
        <v>34295</v>
      </c>
      <c r="B6254" s="154">
        <v>1.6836799999999998</v>
      </c>
      <c r="C6254" s="154">
        <v>2.2122999999999999</v>
      </c>
      <c r="D6254" s="154">
        <v>1.5032999999999999</v>
      </c>
      <c r="E6254" s="154">
        <v>1.1339999999999999</v>
      </c>
      <c r="F6254" s="154" t="s">
        <v>472</v>
      </c>
      <c r="G6254" s="154">
        <v>1.3875999999999999</v>
      </c>
      <c r="H6254" s="154" t="s">
        <v>472</v>
      </c>
      <c r="I6254" s="154">
        <v>2.0774599999999999</v>
      </c>
      <c r="J6254" s="154"/>
    </row>
    <row r="6255" spans="1:10">
      <c r="A6255" s="164">
        <v>34296</v>
      </c>
      <c r="B6255" s="154">
        <v>1.6814</v>
      </c>
      <c r="C6255" s="154">
        <v>2.2000000000000002</v>
      </c>
      <c r="D6255" s="154">
        <v>1.49</v>
      </c>
      <c r="E6255" s="154">
        <v>1.1219999999999999</v>
      </c>
      <c r="F6255" s="154" t="s">
        <v>472</v>
      </c>
      <c r="G6255" s="154">
        <v>1.3743000000000001</v>
      </c>
      <c r="H6255" s="154" t="s">
        <v>472</v>
      </c>
      <c r="I6255" s="154">
        <v>2.07267</v>
      </c>
      <c r="J6255" s="154"/>
    </row>
    <row r="6256" spans="1:10">
      <c r="A6256" s="164">
        <v>34297</v>
      </c>
      <c r="B6256" s="154">
        <v>1.6859899999999999</v>
      </c>
      <c r="C6256" s="154">
        <v>2.2204999999999999</v>
      </c>
      <c r="D6256" s="154">
        <v>1.4910999999999999</v>
      </c>
      <c r="E6256" s="154">
        <v>1.1231</v>
      </c>
      <c r="F6256" s="154" t="s">
        <v>472</v>
      </c>
      <c r="G6256" s="154">
        <v>1.3773</v>
      </c>
      <c r="H6256" s="154" t="s">
        <v>472</v>
      </c>
      <c r="I6256" s="154">
        <v>2.0716800000000002</v>
      </c>
      <c r="J6256" s="154"/>
    </row>
    <row r="6257" spans="1:10">
      <c r="A6257" s="164">
        <v>34298</v>
      </c>
      <c r="B6257" s="154">
        <v>1.68445</v>
      </c>
      <c r="C6257" s="154">
        <v>2.2235999999999998</v>
      </c>
      <c r="D6257" s="154">
        <v>1.4965999999999999</v>
      </c>
      <c r="E6257" s="154">
        <v>1.1274</v>
      </c>
      <c r="F6257" s="154" t="s">
        <v>472</v>
      </c>
      <c r="G6257" s="154">
        <v>1.3809</v>
      </c>
      <c r="H6257" s="154" t="s">
        <v>472</v>
      </c>
      <c r="I6257" s="154" t="s">
        <v>472</v>
      </c>
      <c r="J6257" s="154"/>
    </row>
    <row r="6258" spans="1:10">
      <c r="A6258" s="164">
        <v>34299</v>
      </c>
      <c r="B6258" s="154">
        <v>1.68425</v>
      </c>
      <c r="C6258" s="154">
        <v>2.2292999999999998</v>
      </c>
      <c r="D6258" s="154">
        <v>1.5</v>
      </c>
      <c r="E6258" s="154">
        <v>1.1275999999999999</v>
      </c>
      <c r="F6258" s="154" t="s">
        <v>472</v>
      </c>
      <c r="G6258" s="154">
        <v>1.3799000000000001</v>
      </c>
      <c r="H6258" s="154" t="s">
        <v>472</v>
      </c>
      <c r="I6258" s="154">
        <v>2.08013</v>
      </c>
      <c r="J6258" s="154"/>
    </row>
    <row r="6259" spans="1:10">
      <c r="A6259" s="164">
        <v>34302</v>
      </c>
      <c r="B6259" s="154">
        <v>1.68248</v>
      </c>
      <c r="C6259" s="154">
        <v>2.2233999999999998</v>
      </c>
      <c r="D6259" s="154">
        <v>1.5021</v>
      </c>
      <c r="E6259" s="154">
        <v>1.1280000000000001</v>
      </c>
      <c r="F6259" s="154" t="s">
        <v>472</v>
      </c>
      <c r="G6259" s="154">
        <v>1.3745000000000001</v>
      </c>
      <c r="H6259" s="154" t="s">
        <v>472</v>
      </c>
      <c r="I6259" s="154">
        <v>2.0747</v>
      </c>
      <c r="J6259" s="154"/>
    </row>
    <row r="6260" spans="1:10">
      <c r="A6260" s="164">
        <v>34303</v>
      </c>
      <c r="B6260" s="154">
        <v>1.6763699999999999</v>
      </c>
      <c r="C6260" s="154">
        <v>2.2161</v>
      </c>
      <c r="D6260" s="154">
        <v>1.4898</v>
      </c>
      <c r="E6260" s="154">
        <v>1.1134999999999999</v>
      </c>
      <c r="F6260" s="154" t="s">
        <v>472</v>
      </c>
      <c r="G6260" s="154">
        <v>1.3672</v>
      </c>
      <c r="H6260" s="154" t="s">
        <v>472</v>
      </c>
      <c r="I6260" s="154">
        <v>2.0047600000000001</v>
      </c>
      <c r="J6260" s="154"/>
    </row>
    <row r="6261" spans="1:10">
      <c r="A6261" s="164">
        <v>34304</v>
      </c>
      <c r="B6261" s="154">
        <v>1.6789800000000001</v>
      </c>
      <c r="C6261" s="154">
        <v>2.2218</v>
      </c>
      <c r="D6261" s="154">
        <v>1.5</v>
      </c>
      <c r="E6261" s="154">
        <v>1.1217999999999999</v>
      </c>
      <c r="F6261" s="154" t="s">
        <v>472</v>
      </c>
      <c r="G6261" s="154">
        <v>1.3793</v>
      </c>
      <c r="H6261" s="154" t="s">
        <v>472</v>
      </c>
      <c r="I6261" s="154">
        <v>2.0761500000000002</v>
      </c>
      <c r="J6261" s="154"/>
    </row>
    <row r="6262" spans="1:10">
      <c r="A6262" s="164">
        <v>34305</v>
      </c>
      <c r="B6262" s="154">
        <v>1.6741600000000001</v>
      </c>
      <c r="C6262" s="154">
        <v>2.2172999999999998</v>
      </c>
      <c r="D6262" s="154">
        <v>1.4995000000000001</v>
      </c>
      <c r="E6262" s="154">
        <v>1.1238999999999999</v>
      </c>
      <c r="F6262" s="154" t="s">
        <v>472</v>
      </c>
      <c r="G6262" s="154">
        <v>1.3806</v>
      </c>
      <c r="H6262" s="154" t="s">
        <v>472</v>
      </c>
      <c r="I6262" s="154">
        <v>2.0693600000000001</v>
      </c>
      <c r="J6262" s="154"/>
    </row>
    <row r="6263" spans="1:10">
      <c r="A6263" s="164">
        <v>34306</v>
      </c>
      <c r="B6263" s="154">
        <v>1.6745100000000002</v>
      </c>
      <c r="C6263" s="154">
        <v>2.2227000000000001</v>
      </c>
      <c r="D6263" s="154">
        <v>1.4969999999999999</v>
      </c>
      <c r="E6263" s="154">
        <v>1.1256999999999999</v>
      </c>
      <c r="F6263" s="154" t="s">
        <v>472</v>
      </c>
      <c r="G6263" s="154">
        <v>1.3747</v>
      </c>
      <c r="H6263" s="154" t="s">
        <v>472</v>
      </c>
      <c r="I6263" s="154">
        <v>2.07117</v>
      </c>
      <c r="J6263" s="154"/>
    </row>
    <row r="6264" spans="1:10">
      <c r="A6264" s="164">
        <v>34309</v>
      </c>
      <c r="B6264" s="154">
        <v>1.6636500000000001</v>
      </c>
      <c r="C6264" s="154">
        <v>2.2134</v>
      </c>
      <c r="D6264" s="154">
        <v>1.4815</v>
      </c>
      <c r="E6264" s="154">
        <v>1.1153</v>
      </c>
      <c r="F6264" s="154" t="s">
        <v>472</v>
      </c>
      <c r="G6264" s="154">
        <v>1.3668</v>
      </c>
      <c r="H6264" s="154" t="s">
        <v>472</v>
      </c>
      <c r="I6264" s="154">
        <v>2.0502199999999999</v>
      </c>
      <c r="J6264" s="154"/>
    </row>
    <row r="6265" spans="1:10">
      <c r="A6265" s="164">
        <v>34310</v>
      </c>
      <c r="B6265" s="154">
        <v>1.65876</v>
      </c>
      <c r="C6265" s="154">
        <v>2.1996000000000002</v>
      </c>
      <c r="D6265" s="154">
        <v>1.4668999999999999</v>
      </c>
      <c r="E6265" s="154">
        <v>1.1093999999999999</v>
      </c>
      <c r="F6265" s="154" t="s">
        <v>472</v>
      </c>
      <c r="G6265" s="154">
        <v>1.3591</v>
      </c>
      <c r="H6265" s="154" t="s">
        <v>472</v>
      </c>
      <c r="I6265" s="154">
        <v>2.0394600000000001</v>
      </c>
      <c r="J6265" s="154"/>
    </row>
    <row r="6266" spans="1:10">
      <c r="A6266" s="164">
        <v>34311</v>
      </c>
      <c r="B6266" s="154">
        <v>1.66093</v>
      </c>
      <c r="C6266" s="154">
        <v>2.1875999999999998</v>
      </c>
      <c r="D6266" s="154">
        <v>1.4689999999999999</v>
      </c>
      <c r="E6266" s="154">
        <v>1.1095999999999999</v>
      </c>
      <c r="F6266" s="154" t="s">
        <v>472</v>
      </c>
      <c r="G6266" s="154">
        <v>1.3574999999999999</v>
      </c>
      <c r="H6266" s="154" t="s">
        <v>472</v>
      </c>
      <c r="I6266" s="154">
        <v>2.0410200000000001</v>
      </c>
      <c r="J6266" s="154"/>
    </row>
    <row r="6267" spans="1:10">
      <c r="A6267" s="164">
        <v>34312</v>
      </c>
      <c r="B6267" s="154">
        <v>1.6609699999999998</v>
      </c>
      <c r="C6267" s="154">
        <v>2.2004000000000001</v>
      </c>
      <c r="D6267" s="154">
        <v>1.4735</v>
      </c>
      <c r="E6267" s="154">
        <v>1.1143000000000001</v>
      </c>
      <c r="F6267" s="154" t="s">
        <v>472</v>
      </c>
      <c r="G6267" s="154">
        <v>1.3525</v>
      </c>
      <c r="H6267" s="154" t="s">
        <v>472</v>
      </c>
      <c r="I6267" s="154">
        <v>2.0392999999999999</v>
      </c>
      <c r="J6267" s="154"/>
    </row>
    <row r="6268" spans="1:10">
      <c r="A6268" s="164">
        <v>34313</v>
      </c>
      <c r="B6268" s="154">
        <v>1.6550099999999999</v>
      </c>
      <c r="C6268" s="154">
        <v>2.1835</v>
      </c>
      <c r="D6268" s="154">
        <v>1.4615</v>
      </c>
      <c r="E6268" s="154">
        <v>1.0992999999999999</v>
      </c>
      <c r="F6268" s="154" t="s">
        <v>472</v>
      </c>
      <c r="G6268" s="154">
        <v>1.3393999999999999</v>
      </c>
      <c r="H6268" s="154" t="s">
        <v>472</v>
      </c>
      <c r="I6268" s="154">
        <v>2.02522</v>
      </c>
      <c r="J6268" s="154"/>
    </row>
    <row r="6269" spans="1:10">
      <c r="A6269" s="164">
        <v>34316</v>
      </c>
      <c r="B6269" s="154">
        <v>1.65669</v>
      </c>
      <c r="C6269" s="154">
        <v>2.1766000000000001</v>
      </c>
      <c r="D6269" s="154">
        <v>1.4575</v>
      </c>
      <c r="E6269" s="154">
        <v>1.0965</v>
      </c>
      <c r="F6269" s="154" t="s">
        <v>472</v>
      </c>
      <c r="G6269" s="154">
        <v>1.3364</v>
      </c>
      <c r="H6269" s="154" t="s">
        <v>472</v>
      </c>
      <c r="I6269" s="154">
        <v>2.0244499999999999</v>
      </c>
      <c r="J6269" s="154"/>
    </row>
    <row r="6270" spans="1:10">
      <c r="A6270" s="164">
        <v>34317</v>
      </c>
      <c r="B6270" s="154">
        <v>1.65602</v>
      </c>
      <c r="C6270" s="154">
        <v>2.1819999999999999</v>
      </c>
      <c r="D6270" s="154">
        <v>1.4655</v>
      </c>
      <c r="E6270" s="154">
        <v>1.1019000000000001</v>
      </c>
      <c r="F6270" s="154" t="s">
        <v>472</v>
      </c>
      <c r="G6270" s="154">
        <v>1.3432999999999999</v>
      </c>
      <c r="H6270" s="154" t="s">
        <v>472</v>
      </c>
      <c r="I6270" s="154">
        <v>2.0346500000000001</v>
      </c>
      <c r="J6270" s="154"/>
    </row>
    <row r="6271" spans="1:10">
      <c r="A6271" s="164">
        <v>34318</v>
      </c>
      <c r="B6271" s="154">
        <v>1.65195</v>
      </c>
      <c r="C6271" s="154">
        <v>2.1778</v>
      </c>
      <c r="D6271" s="154">
        <v>1.4670000000000001</v>
      </c>
      <c r="E6271" s="154">
        <v>1.0992</v>
      </c>
      <c r="F6271" s="154" t="s">
        <v>472</v>
      </c>
      <c r="G6271" s="154">
        <v>1.3391</v>
      </c>
      <c r="H6271" s="154" t="s">
        <v>472</v>
      </c>
      <c r="I6271" s="154">
        <v>2.0280200000000002</v>
      </c>
      <c r="J6271" s="154"/>
    </row>
    <row r="6272" spans="1:10">
      <c r="A6272" s="164">
        <v>34319</v>
      </c>
      <c r="B6272" s="154">
        <v>1.6510199999999999</v>
      </c>
      <c r="C6272" s="154">
        <v>2.1741000000000001</v>
      </c>
      <c r="D6272" s="154">
        <v>1.4655</v>
      </c>
      <c r="E6272" s="154">
        <v>1.0998000000000001</v>
      </c>
      <c r="F6272" s="154" t="s">
        <v>472</v>
      </c>
      <c r="G6272" s="154">
        <v>1.3343</v>
      </c>
      <c r="H6272" s="154" t="s">
        <v>472</v>
      </c>
      <c r="I6272" s="154">
        <v>2.0275099999999999</v>
      </c>
      <c r="J6272" s="154"/>
    </row>
    <row r="6273" spans="1:10">
      <c r="A6273" s="164">
        <v>34320</v>
      </c>
      <c r="B6273" s="154">
        <v>1.6481699999999999</v>
      </c>
      <c r="C6273" s="154">
        <v>2.1722999999999999</v>
      </c>
      <c r="D6273" s="154">
        <v>1.4586999999999999</v>
      </c>
      <c r="E6273" s="154">
        <v>1.0931</v>
      </c>
      <c r="F6273" s="154" t="s">
        <v>472</v>
      </c>
      <c r="G6273" s="154">
        <v>1.3273999999999999</v>
      </c>
      <c r="H6273" s="154" t="s">
        <v>472</v>
      </c>
      <c r="I6273" s="154">
        <v>2.0197599999999998</v>
      </c>
      <c r="J6273" s="154"/>
    </row>
    <row r="6274" spans="1:10">
      <c r="A6274" s="164">
        <v>34323</v>
      </c>
      <c r="B6274" s="154">
        <v>1.6476299999999999</v>
      </c>
      <c r="C6274" s="154">
        <v>2.1733000000000002</v>
      </c>
      <c r="D6274" s="154">
        <v>1.4630000000000001</v>
      </c>
      <c r="E6274" s="154">
        <v>1.0925</v>
      </c>
      <c r="F6274" s="154" t="s">
        <v>472</v>
      </c>
      <c r="G6274" s="154">
        <v>1.3246</v>
      </c>
      <c r="H6274" s="154" t="s">
        <v>472</v>
      </c>
      <c r="I6274" s="154">
        <v>2.01763</v>
      </c>
      <c r="J6274" s="154"/>
    </row>
    <row r="6275" spans="1:10">
      <c r="A6275" s="164">
        <v>34324</v>
      </c>
      <c r="B6275" s="154">
        <v>1.6404100000000001</v>
      </c>
      <c r="C6275" s="154">
        <v>2.1591</v>
      </c>
      <c r="D6275" s="154">
        <v>1.45</v>
      </c>
      <c r="E6275" s="154">
        <v>1.0790999999999999</v>
      </c>
      <c r="F6275" s="154" t="s">
        <v>472</v>
      </c>
      <c r="G6275" s="154">
        <v>1.3089999999999999</v>
      </c>
      <c r="H6275" s="154" t="s">
        <v>472</v>
      </c>
      <c r="I6275" s="154">
        <v>2.00393</v>
      </c>
      <c r="J6275" s="154"/>
    </row>
    <row r="6276" spans="1:10">
      <c r="A6276" s="164">
        <v>34325</v>
      </c>
      <c r="B6276" s="154">
        <v>1.6421600000000001</v>
      </c>
      <c r="C6276" s="154">
        <v>2.1591</v>
      </c>
      <c r="D6276" s="154">
        <v>1.4501999999999999</v>
      </c>
      <c r="E6276" s="154">
        <v>1.0785</v>
      </c>
      <c r="F6276" s="154" t="s">
        <v>472</v>
      </c>
      <c r="G6276" s="154">
        <v>1.3031999999999999</v>
      </c>
      <c r="H6276" s="154" t="s">
        <v>472</v>
      </c>
      <c r="I6276" s="154">
        <v>2.0023200000000001</v>
      </c>
      <c r="J6276" s="154"/>
    </row>
    <row r="6277" spans="1:10">
      <c r="A6277" s="164">
        <v>34326</v>
      </c>
      <c r="B6277" s="154">
        <v>1.6371</v>
      </c>
      <c r="C6277" s="154">
        <v>2.1476000000000002</v>
      </c>
      <c r="D6277" s="154">
        <v>1.4341999999999999</v>
      </c>
      <c r="E6277" s="154">
        <v>1.0741000000000001</v>
      </c>
      <c r="F6277" s="154" t="s">
        <v>472</v>
      </c>
      <c r="G6277" s="154">
        <v>1.2997000000000001</v>
      </c>
      <c r="H6277" s="154" t="s">
        <v>472</v>
      </c>
      <c r="I6277" s="154">
        <v>1.9909400000000002</v>
      </c>
      <c r="J6277" s="154"/>
    </row>
    <row r="6278" spans="1:10">
      <c r="A6278" s="164">
        <v>34327</v>
      </c>
      <c r="B6278" s="154">
        <v>1.63995</v>
      </c>
      <c r="C6278" s="154">
        <v>2.1598000000000002</v>
      </c>
      <c r="D6278" s="154">
        <v>1.4368000000000001</v>
      </c>
      <c r="E6278" s="154">
        <v>1.0783</v>
      </c>
      <c r="F6278" s="154" t="s">
        <v>472</v>
      </c>
      <c r="G6278" s="154">
        <v>1.2955999999999999</v>
      </c>
      <c r="H6278" s="154" t="s">
        <v>472</v>
      </c>
      <c r="I6278" s="154">
        <v>1.9944500000000001</v>
      </c>
      <c r="J6278" s="154"/>
    </row>
    <row r="6279" spans="1:10">
      <c r="A6279" s="164">
        <v>34330</v>
      </c>
      <c r="B6279" s="154">
        <v>1.6398999999999999</v>
      </c>
      <c r="C6279" s="154">
        <v>2.1659000000000002</v>
      </c>
      <c r="D6279" s="154">
        <v>1.4430000000000001</v>
      </c>
      <c r="E6279" s="154">
        <v>1.085</v>
      </c>
      <c r="F6279" s="154" t="s">
        <v>472</v>
      </c>
      <c r="G6279" s="154">
        <v>1.2970999999999999</v>
      </c>
      <c r="H6279" s="154" t="s">
        <v>472</v>
      </c>
      <c r="I6279" s="154">
        <v>1.99943</v>
      </c>
      <c r="J6279" s="154"/>
    </row>
    <row r="6280" spans="1:10">
      <c r="A6280" s="164">
        <v>34331</v>
      </c>
      <c r="B6280" s="154">
        <v>1.64201</v>
      </c>
      <c r="C6280" s="154">
        <v>2.1717</v>
      </c>
      <c r="D6280" s="154">
        <v>1.4430000000000001</v>
      </c>
      <c r="E6280" s="154">
        <v>1.085</v>
      </c>
      <c r="F6280" s="154" t="s">
        <v>472</v>
      </c>
      <c r="G6280" s="154">
        <v>1.2959000000000001</v>
      </c>
      <c r="H6280" s="154" t="s">
        <v>472</v>
      </c>
      <c r="I6280" s="154">
        <v>2.0012799999999999</v>
      </c>
      <c r="J6280" s="154"/>
    </row>
    <row r="6281" spans="1:10">
      <c r="A6281" s="164">
        <v>34332</v>
      </c>
      <c r="B6281" s="154">
        <v>1.6297000000000001</v>
      </c>
      <c r="C6281" s="154">
        <v>2.1718999999999999</v>
      </c>
      <c r="D6281" s="154">
        <v>1.444</v>
      </c>
      <c r="E6281" s="154">
        <v>1.0840000000000001</v>
      </c>
      <c r="F6281" s="154" t="s">
        <v>472</v>
      </c>
      <c r="G6281" s="154">
        <v>1.2929999999999999</v>
      </c>
      <c r="H6281" s="154" t="s">
        <v>472</v>
      </c>
      <c r="I6281" s="154">
        <v>1.9935700000000001</v>
      </c>
      <c r="J6281" s="154"/>
    </row>
    <row r="6282" spans="1:10">
      <c r="A6282" s="164">
        <v>34333</v>
      </c>
      <c r="B6282" s="154">
        <v>1.65419</v>
      </c>
      <c r="C6282" s="154">
        <v>2.1678000000000002</v>
      </c>
      <c r="D6282" s="154">
        <v>1.466</v>
      </c>
      <c r="E6282" s="154">
        <v>1.0975999999999999</v>
      </c>
      <c r="F6282" s="154" t="s">
        <v>472</v>
      </c>
      <c r="G6282" s="154">
        <v>1.3107</v>
      </c>
      <c r="H6282" s="154" t="s">
        <v>472</v>
      </c>
      <c r="I6282" s="154">
        <v>2.0198700000000001</v>
      </c>
      <c r="J6282" s="154"/>
    </row>
    <row r="6283" spans="1:10">
      <c r="A6283" s="164">
        <v>34334</v>
      </c>
      <c r="B6283" s="154">
        <v>1.6523099999999999</v>
      </c>
      <c r="C6283" s="154">
        <v>2.1888000000000001</v>
      </c>
      <c r="D6283" s="154">
        <v>1.4795</v>
      </c>
      <c r="E6283" s="154">
        <v>1.1134999999999999</v>
      </c>
      <c r="F6283" s="154" t="s">
        <v>472</v>
      </c>
      <c r="G6283" s="154">
        <v>1.3242</v>
      </c>
      <c r="H6283" s="154" t="s">
        <v>472</v>
      </c>
      <c r="I6283" s="154">
        <v>2.0294300000000001</v>
      </c>
      <c r="J6283" s="154"/>
    </row>
    <row r="6284" spans="1:10">
      <c r="A6284" s="164">
        <v>34337</v>
      </c>
      <c r="B6284" s="154">
        <v>1.65103</v>
      </c>
      <c r="C6284" s="154">
        <v>2.1896</v>
      </c>
      <c r="D6284" s="154">
        <v>1.476</v>
      </c>
      <c r="E6284" s="154">
        <v>1.1140000000000001</v>
      </c>
      <c r="F6284" s="154" t="s">
        <v>472</v>
      </c>
      <c r="G6284" s="154">
        <v>1.32</v>
      </c>
      <c r="H6284" s="154" t="s">
        <v>472</v>
      </c>
      <c r="I6284" s="154">
        <v>2.0257100000000001</v>
      </c>
      <c r="J6284" s="154"/>
    </row>
    <row r="6285" spans="1:10">
      <c r="A6285" s="164">
        <v>34338</v>
      </c>
      <c r="B6285" s="154">
        <v>1.6546799999999999</v>
      </c>
      <c r="C6285" s="154">
        <v>2.2021999999999999</v>
      </c>
      <c r="D6285" s="154">
        <v>1.4889999999999999</v>
      </c>
      <c r="E6285" s="154">
        <v>1.1320000000000001</v>
      </c>
      <c r="F6285" s="154" t="s">
        <v>472</v>
      </c>
      <c r="G6285" s="154">
        <v>1.3153999999999999</v>
      </c>
      <c r="H6285" s="154" t="s">
        <v>472</v>
      </c>
      <c r="I6285" s="154">
        <v>2.0348099999999998</v>
      </c>
      <c r="J6285" s="154"/>
    </row>
    <row r="6286" spans="1:10">
      <c r="A6286" s="164">
        <v>34339</v>
      </c>
      <c r="B6286" s="154">
        <v>1.6511400000000001</v>
      </c>
      <c r="C6286" s="154">
        <v>2.1983999999999999</v>
      </c>
      <c r="D6286" s="154">
        <v>1.4786999999999999</v>
      </c>
      <c r="E6286" s="154">
        <v>1.1225000000000001</v>
      </c>
      <c r="F6286" s="154" t="s">
        <v>472</v>
      </c>
      <c r="G6286" s="154">
        <v>1.3091999999999999</v>
      </c>
      <c r="H6286" s="154" t="s">
        <v>472</v>
      </c>
      <c r="I6286" s="154">
        <v>2.02861</v>
      </c>
      <c r="J6286" s="154"/>
    </row>
    <row r="6287" spans="1:10">
      <c r="A6287" s="164">
        <v>34340</v>
      </c>
      <c r="B6287" s="154">
        <v>1.6453100000000001</v>
      </c>
      <c r="C6287" s="154">
        <v>2.1934</v>
      </c>
      <c r="D6287" s="154">
        <v>1.4782</v>
      </c>
      <c r="E6287" s="154">
        <v>1.1193</v>
      </c>
      <c r="F6287" s="154" t="s">
        <v>472</v>
      </c>
      <c r="G6287" s="154">
        <v>1.3129999999999999</v>
      </c>
      <c r="H6287" s="154" t="s">
        <v>472</v>
      </c>
      <c r="I6287" s="154">
        <v>2.0209600000000001</v>
      </c>
      <c r="J6287" s="154"/>
    </row>
    <row r="6288" spans="1:10">
      <c r="A6288" s="164">
        <v>34341</v>
      </c>
      <c r="B6288" s="154">
        <v>1.6478600000000001</v>
      </c>
      <c r="C6288" s="154">
        <v>2.1943999999999999</v>
      </c>
      <c r="D6288" s="154">
        <v>1.4798</v>
      </c>
      <c r="E6288" s="154">
        <v>1.1207</v>
      </c>
      <c r="F6288" s="154" t="s">
        <v>472</v>
      </c>
      <c r="G6288" s="154">
        <v>1.3157000000000001</v>
      </c>
      <c r="H6288" s="154" t="s">
        <v>472</v>
      </c>
      <c r="I6288" s="154">
        <v>2.0303</v>
      </c>
      <c r="J6288" s="154"/>
    </row>
    <row r="6289" spans="1:10">
      <c r="A6289" s="164">
        <v>34344</v>
      </c>
      <c r="B6289" s="154">
        <v>1.64028</v>
      </c>
      <c r="C6289" s="154">
        <v>2.1886999999999999</v>
      </c>
      <c r="D6289" s="154">
        <v>1.466</v>
      </c>
      <c r="E6289" s="154">
        <v>1.1135999999999999</v>
      </c>
      <c r="F6289" s="154" t="s">
        <v>472</v>
      </c>
      <c r="G6289" s="154">
        <v>1.3094999999999999</v>
      </c>
      <c r="H6289" s="154" t="s">
        <v>472</v>
      </c>
      <c r="I6289" s="154">
        <v>2.0171999999999999</v>
      </c>
      <c r="J6289" s="154"/>
    </row>
    <row r="6290" spans="1:10">
      <c r="A6290" s="164">
        <v>34345</v>
      </c>
      <c r="B6290" s="154">
        <v>1.64499</v>
      </c>
      <c r="C6290" s="154">
        <v>2.1955999999999998</v>
      </c>
      <c r="D6290" s="154">
        <v>1.4718</v>
      </c>
      <c r="E6290" s="154">
        <v>1.1163000000000001</v>
      </c>
      <c r="F6290" s="154" t="s">
        <v>472</v>
      </c>
      <c r="G6290" s="154">
        <v>1.3083</v>
      </c>
      <c r="H6290" s="154" t="s">
        <v>472</v>
      </c>
      <c r="I6290" s="154">
        <v>2.0221900000000002</v>
      </c>
      <c r="J6290" s="154"/>
    </row>
    <row r="6291" spans="1:10">
      <c r="A6291" s="164">
        <v>34346</v>
      </c>
      <c r="B6291" s="154">
        <v>1.6375999999999999</v>
      </c>
      <c r="C6291" s="154">
        <v>2.1993</v>
      </c>
      <c r="D6291" s="154">
        <v>1.4711000000000001</v>
      </c>
      <c r="E6291" s="154">
        <v>1.1133</v>
      </c>
      <c r="F6291" s="154" t="s">
        <v>472</v>
      </c>
      <c r="G6291" s="154">
        <v>1.3065</v>
      </c>
      <c r="H6291" s="154" t="s">
        <v>472</v>
      </c>
      <c r="I6291" s="154">
        <v>2.0143</v>
      </c>
      <c r="J6291" s="154"/>
    </row>
    <row r="6292" spans="1:10">
      <c r="A6292" s="164">
        <v>34347</v>
      </c>
      <c r="B6292" s="154">
        <v>1.6343700000000001</v>
      </c>
      <c r="C6292" s="154">
        <v>2.1892</v>
      </c>
      <c r="D6292" s="154">
        <v>1.458</v>
      </c>
      <c r="E6292" s="154">
        <v>1.1025</v>
      </c>
      <c r="F6292" s="154" t="s">
        <v>472</v>
      </c>
      <c r="G6292" s="154">
        <v>1.296</v>
      </c>
      <c r="H6292" s="154" t="s">
        <v>472</v>
      </c>
      <c r="I6292" s="154">
        <v>2.0057900000000002</v>
      </c>
      <c r="J6292" s="154"/>
    </row>
    <row r="6293" spans="1:10">
      <c r="A6293" s="164">
        <v>34348</v>
      </c>
      <c r="B6293" s="154">
        <v>1.6460599999999999</v>
      </c>
      <c r="C6293" s="154">
        <v>2.2082000000000002</v>
      </c>
      <c r="D6293" s="154">
        <v>1.4799</v>
      </c>
      <c r="E6293" s="154">
        <v>1.1207</v>
      </c>
      <c r="F6293" s="154" t="s">
        <v>472</v>
      </c>
      <c r="G6293" s="154">
        <v>1.3296000000000001</v>
      </c>
      <c r="H6293" s="154" t="s">
        <v>472</v>
      </c>
      <c r="I6293" s="154">
        <v>2.0341900000000002</v>
      </c>
      <c r="J6293" s="154"/>
    </row>
    <row r="6294" spans="1:10">
      <c r="A6294" s="164">
        <v>34351</v>
      </c>
      <c r="B6294" s="154">
        <v>1.6404100000000001</v>
      </c>
      <c r="C6294" s="154">
        <v>2.2025000000000001</v>
      </c>
      <c r="D6294" s="154">
        <v>1.4764999999999999</v>
      </c>
      <c r="E6294" s="154">
        <v>1.1169</v>
      </c>
      <c r="F6294" s="154" t="s">
        <v>472</v>
      </c>
      <c r="G6294" s="154">
        <v>1.3265</v>
      </c>
      <c r="H6294" s="154" t="s">
        <v>472</v>
      </c>
      <c r="I6294" s="154" t="s">
        <v>472</v>
      </c>
      <c r="J6294" s="154"/>
    </row>
    <row r="6295" spans="1:10">
      <c r="A6295" s="164">
        <v>34352</v>
      </c>
      <c r="B6295" s="154">
        <v>1.6343100000000002</v>
      </c>
      <c r="C6295" s="154">
        <v>2.2033</v>
      </c>
      <c r="D6295" s="154">
        <v>1.4735</v>
      </c>
      <c r="E6295" s="154">
        <v>1.1200000000000001</v>
      </c>
      <c r="F6295" s="154" t="s">
        <v>472</v>
      </c>
      <c r="G6295" s="154">
        <v>1.3243</v>
      </c>
      <c r="H6295" s="154" t="s">
        <v>472</v>
      </c>
      <c r="I6295" s="154">
        <v>2.0204300000000002</v>
      </c>
      <c r="J6295" s="154"/>
    </row>
    <row r="6296" spans="1:10">
      <c r="A6296" s="164">
        <v>34353</v>
      </c>
      <c r="B6296" s="154">
        <v>1.6253199999999999</v>
      </c>
      <c r="C6296" s="154">
        <v>2.1842000000000001</v>
      </c>
      <c r="D6296" s="154">
        <v>1.4615</v>
      </c>
      <c r="E6296" s="154">
        <v>1.1144000000000001</v>
      </c>
      <c r="F6296" s="154" t="s">
        <v>472</v>
      </c>
      <c r="G6296" s="154">
        <v>1.3187</v>
      </c>
      <c r="H6296" s="154" t="s">
        <v>472</v>
      </c>
      <c r="I6296" s="154">
        <v>2.0101200000000001</v>
      </c>
      <c r="J6296" s="154"/>
    </row>
    <row r="6297" spans="1:10">
      <c r="A6297" s="164">
        <v>34354</v>
      </c>
      <c r="B6297" s="154">
        <v>1.6265399999999999</v>
      </c>
      <c r="C6297" s="154">
        <v>2.1808000000000001</v>
      </c>
      <c r="D6297" s="154">
        <v>1.4645000000000001</v>
      </c>
      <c r="E6297" s="154">
        <v>1.1183000000000001</v>
      </c>
      <c r="F6297" s="154" t="s">
        <v>472</v>
      </c>
      <c r="G6297" s="154">
        <v>1.3126</v>
      </c>
      <c r="H6297" s="154" t="s">
        <v>472</v>
      </c>
      <c r="I6297" s="154" t="s">
        <v>472</v>
      </c>
      <c r="J6297" s="154"/>
    </row>
    <row r="6298" spans="1:10">
      <c r="A6298" s="164">
        <v>34355</v>
      </c>
      <c r="B6298" s="154">
        <v>1.6234</v>
      </c>
      <c r="C6298" s="154">
        <v>2.1825999999999999</v>
      </c>
      <c r="D6298" s="154">
        <v>1.46</v>
      </c>
      <c r="E6298" s="154">
        <v>1.1113999999999999</v>
      </c>
      <c r="F6298" s="154" t="s">
        <v>472</v>
      </c>
      <c r="G6298" s="154">
        <v>1.3197999999999999</v>
      </c>
      <c r="H6298" s="154" t="s">
        <v>472</v>
      </c>
      <c r="I6298" s="154">
        <v>2.0061</v>
      </c>
      <c r="J6298" s="154"/>
    </row>
    <row r="6299" spans="1:10">
      <c r="A6299" s="164">
        <v>34358</v>
      </c>
      <c r="B6299" s="154">
        <v>1.6284700000000001</v>
      </c>
      <c r="C6299" s="154">
        <v>2.1894999999999998</v>
      </c>
      <c r="D6299" s="154">
        <v>1.4675</v>
      </c>
      <c r="E6299" s="154">
        <v>1.1189</v>
      </c>
      <c r="F6299" s="154" t="s">
        <v>472</v>
      </c>
      <c r="G6299" s="154">
        <v>1.3098000000000001</v>
      </c>
      <c r="H6299" s="154" t="s">
        <v>472</v>
      </c>
      <c r="I6299" s="154">
        <v>2.0122100000000001</v>
      </c>
      <c r="J6299" s="154"/>
    </row>
    <row r="6300" spans="1:10">
      <c r="A6300" s="164">
        <v>34359</v>
      </c>
      <c r="B6300" s="154">
        <v>1.63561</v>
      </c>
      <c r="C6300" s="154">
        <v>2.2016</v>
      </c>
      <c r="D6300" s="154">
        <v>1.4744999999999999</v>
      </c>
      <c r="E6300" s="154">
        <v>1.1228</v>
      </c>
      <c r="F6300" s="154" t="s">
        <v>472</v>
      </c>
      <c r="G6300" s="154">
        <v>1.323</v>
      </c>
      <c r="H6300" s="154" t="s">
        <v>472</v>
      </c>
      <c r="I6300" s="154">
        <v>2.0206900000000001</v>
      </c>
      <c r="J6300" s="154"/>
    </row>
    <row r="6301" spans="1:10">
      <c r="A6301" s="164">
        <v>34360</v>
      </c>
      <c r="B6301" s="154">
        <v>1.6367500000000001</v>
      </c>
      <c r="C6301" s="154">
        <v>2.1979000000000002</v>
      </c>
      <c r="D6301" s="154">
        <v>1.4695</v>
      </c>
      <c r="E6301" s="154">
        <v>1.1194</v>
      </c>
      <c r="F6301" s="154" t="s">
        <v>472</v>
      </c>
      <c r="G6301" s="154">
        <v>1.3323</v>
      </c>
      <c r="H6301" s="154" t="s">
        <v>472</v>
      </c>
      <c r="I6301" s="154">
        <v>2.02386</v>
      </c>
      <c r="J6301" s="154"/>
    </row>
    <row r="6302" spans="1:10">
      <c r="A6302" s="164">
        <v>34361</v>
      </c>
      <c r="B6302" s="154">
        <v>1.63957</v>
      </c>
      <c r="C6302" s="154">
        <v>2.1966999999999999</v>
      </c>
      <c r="D6302" s="154">
        <v>1.4713000000000001</v>
      </c>
      <c r="E6302" s="154">
        <v>1.1203000000000001</v>
      </c>
      <c r="F6302" s="154" t="s">
        <v>472</v>
      </c>
      <c r="G6302" s="154">
        <v>1.34</v>
      </c>
      <c r="H6302" s="154" t="s">
        <v>472</v>
      </c>
      <c r="I6302" s="154">
        <v>2.0259100000000001</v>
      </c>
      <c r="J6302" s="154"/>
    </row>
    <row r="6303" spans="1:10">
      <c r="A6303" s="164">
        <v>34362</v>
      </c>
      <c r="B6303" s="154">
        <v>1.64086</v>
      </c>
      <c r="C6303" s="154">
        <v>2.1951999999999998</v>
      </c>
      <c r="D6303" s="154">
        <v>1.4633</v>
      </c>
      <c r="E6303" s="154">
        <v>1.109</v>
      </c>
      <c r="F6303" s="154" t="s">
        <v>472</v>
      </c>
      <c r="G6303" s="154">
        <v>1.3404</v>
      </c>
      <c r="H6303" s="154" t="s">
        <v>472</v>
      </c>
      <c r="I6303" s="154">
        <v>2.02332</v>
      </c>
      <c r="J6303" s="154"/>
    </row>
    <row r="6304" spans="1:10">
      <c r="A6304" s="164">
        <v>34365</v>
      </c>
      <c r="B6304" s="154">
        <v>1.63453</v>
      </c>
      <c r="C6304" s="154">
        <v>2.1938</v>
      </c>
      <c r="D6304" s="154">
        <v>1.4635</v>
      </c>
      <c r="E6304" s="154">
        <v>1.1060000000000001</v>
      </c>
      <c r="F6304" s="154" t="s">
        <v>472</v>
      </c>
      <c r="G6304" s="154">
        <v>1.3395999999999999</v>
      </c>
      <c r="H6304" s="154" t="s">
        <v>472</v>
      </c>
      <c r="I6304" s="154">
        <v>2.02061</v>
      </c>
      <c r="J6304" s="154"/>
    </row>
    <row r="6305" spans="1:10">
      <c r="A6305" s="164">
        <v>34366</v>
      </c>
      <c r="B6305" s="154">
        <v>1.6286700000000001</v>
      </c>
      <c r="C6305" s="154">
        <v>2.1890000000000001</v>
      </c>
      <c r="D6305" s="154">
        <v>1.4550000000000001</v>
      </c>
      <c r="E6305" s="154">
        <v>1.0946</v>
      </c>
      <c r="F6305" s="154" t="s">
        <v>472</v>
      </c>
      <c r="G6305" s="154">
        <v>1.3453999999999999</v>
      </c>
      <c r="H6305" s="154" t="s">
        <v>472</v>
      </c>
      <c r="I6305" s="154">
        <v>2.01355</v>
      </c>
      <c r="J6305" s="154"/>
    </row>
    <row r="6306" spans="1:10">
      <c r="A6306" s="164">
        <v>34367</v>
      </c>
      <c r="B6306" s="154">
        <v>1.62643</v>
      </c>
      <c r="C6306" s="154">
        <v>2.1724999999999999</v>
      </c>
      <c r="D6306" s="154">
        <v>1.4487999999999999</v>
      </c>
      <c r="E6306" s="154">
        <v>1.0889</v>
      </c>
      <c r="F6306" s="154" t="s">
        <v>472</v>
      </c>
      <c r="G6306" s="154">
        <v>1.3384</v>
      </c>
      <c r="H6306" s="154" t="s">
        <v>472</v>
      </c>
      <c r="I6306" s="154">
        <v>2.0085500000000001</v>
      </c>
      <c r="J6306" s="154"/>
    </row>
    <row r="6307" spans="1:10">
      <c r="A6307" s="164">
        <v>34368</v>
      </c>
      <c r="B6307" s="154">
        <v>1.6296900000000001</v>
      </c>
      <c r="C6307" s="154">
        <v>2.1737000000000002</v>
      </c>
      <c r="D6307" s="154">
        <v>1.4530000000000001</v>
      </c>
      <c r="E6307" s="154">
        <v>1.0962000000000001</v>
      </c>
      <c r="F6307" s="154" t="s">
        <v>472</v>
      </c>
      <c r="G6307" s="154">
        <v>1.3421000000000001</v>
      </c>
      <c r="H6307" s="154" t="s">
        <v>472</v>
      </c>
      <c r="I6307" s="154">
        <v>2.0170300000000001</v>
      </c>
      <c r="J6307" s="154"/>
    </row>
    <row r="6308" spans="1:10">
      <c r="A6308" s="164">
        <v>34369</v>
      </c>
      <c r="B6308" s="154">
        <v>1.62337</v>
      </c>
      <c r="C6308" s="154">
        <v>2.1644999999999999</v>
      </c>
      <c r="D6308" s="154">
        <v>1.4525000000000001</v>
      </c>
      <c r="E6308" s="154">
        <v>1.0937000000000001</v>
      </c>
      <c r="F6308" s="154" t="s">
        <v>472</v>
      </c>
      <c r="G6308" s="154">
        <v>1.3395000000000001</v>
      </c>
      <c r="H6308" s="154" t="s">
        <v>472</v>
      </c>
      <c r="I6308" s="154">
        <v>2.0103900000000001</v>
      </c>
      <c r="J6308" s="154"/>
    </row>
    <row r="6309" spans="1:10">
      <c r="A6309" s="164">
        <v>34372</v>
      </c>
      <c r="B6309" s="154">
        <v>1.62738</v>
      </c>
      <c r="C6309" s="154">
        <v>2.1734999999999998</v>
      </c>
      <c r="D6309" s="154">
        <v>1.4676</v>
      </c>
      <c r="E6309" s="154">
        <v>1.0937999999999999</v>
      </c>
      <c r="F6309" s="154" t="s">
        <v>472</v>
      </c>
      <c r="G6309" s="154">
        <v>1.3477000000000001</v>
      </c>
      <c r="H6309" s="154" t="s">
        <v>472</v>
      </c>
      <c r="I6309" s="154">
        <v>2.0226600000000001</v>
      </c>
      <c r="J6309" s="154"/>
    </row>
    <row r="6310" spans="1:10">
      <c r="A6310" s="164">
        <v>34373</v>
      </c>
      <c r="B6310" s="154">
        <v>1.62941</v>
      </c>
      <c r="C6310" s="154">
        <v>2.1772999999999998</v>
      </c>
      <c r="D6310" s="154">
        <v>1.4666999999999999</v>
      </c>
      <c r="E6310" s="154">
        <v>1.0928</v>
      </c>
      <c r="F6310" s="154" t="s">
        <v>472</v>
      </c>
      <c r="G6310" s="154">
        <v>1.3498999999999999</v>
      </c>
      <c r="H6310" s="154" t="s">
        <v>472</v>
      </c>
      <c r="I6310" s="154">
        <v>2.0243699999999998</v>
      </c>
      <c r="J6310" s="154"/>
    </row>
    <row r="6311" spans="1:10">
      <c r="A6311" s="164">
        <v>34374</v>
      </c>
      <c r="B6311" s="154">
        <v>1.6320700000000001</v>
      </c>
      <c r="C6311" s="154">
        <v>2.1678999999999999</v>
      </c>
      <c r="D6311" s="154">
        <v>1.4778</v>
      </c>
      <c r="E6311" s="154">
        <v>1.1015999999999999</v>
      </c>
      <c r="F6311" s="154" t="s">
        <v>472</v>
      </c>
      <c r="G6311" s="154">
        <v>1.3693</v>
      </c>
      <c r="H6311" s="154" t="s">
        <v>472</v>
      </c>
      <c r="I6311" s="154">
        <v>2.03518</v>
      </c>
      <c r="J6311" s="154"/>
    </row>
    <row r="6312" spans="1:10">
      <c r="A6312" s="164">
        <v>34375</v>
      </c>
      <c r="B6312" s="154">
        <v>1.6365699999999999</v>
      </c>
      <c r="C6312" s="154">
        <v>2.1680000000000001</v>
      </c>
      <c r="D6312" s="154">
        <v>1.484</v>
      </c>
      <c r="E6312" s="154">
        <v>1.1065</v>
      </c>
      <c r="F6312" s="154" t="s">
        <v>472</v>
      </c>
      <c r="G6312" s="154">
        <v>1.3698000000000001</v>
      </c>
      <c r="H6312" s="154" t="s">
        <v>472</v>
      </c>
      <c r="I6312" s="154">
        <v>2.0398900000000002</v>
      </c>
      <c r="J6312" s="154"/>
    </row>
    <row r="6313" spans="1:10">
      <c r="A6313" s="164">
        <v>34376</v>
      </c>
      <c r="B6313" s="154">
        <v>1.63785</v>
      </c>
      <c r="C6313" s="154">
        <v>2.1629999999999998</v>
      </c>
      <c r="D6313" s="154">
        <v>1.48</v>
      </c>
      <c r="E6313" s="154">
        <v>1.103</v>
      </c>
      <c r="F6313" s="154" t="s">
        <v>472</v>
      </c>
      <c r="G6313" s="154">
        <v>1.3692</v>
      </c>
      <c r="H6313" s="154" t="s">
        <v>472</v>
      </c>
      <c r="I6313" s="154">
        <v>2.03911</v>
      </c>
      <c r="J6313" s="154"/>
    </row>
    <row r="6314" spans="1:10">
      <c r="A6314" s="164">
        <v>34379</v>
      </c>
      <c r="B6314" s="154">
        <v>1.63242</v>
      </c>
      <c r="C6314" s="154">
        <v>2.1566000000000001</v>
      </c>
      <c r="D6314" s="154">
        <v>1.4704999999999999</v>
      </c>
      <c r="E6314" s="154">
        <v>1.0927</v>
      </c>
      <c r="F6314" s="154" t="s">
        <v>472</v>
      </c>
      <c r="G6314" s="154">
        <v>1.3915999999999999</v>
      </c>
      <c r="H6314" s="154" t="s">
        <v>472</v>
      </c>
      <c r="I6314" s="154">
        <v>2.0385399999999998</v>
      </c>
      <c r="J6314" s="154"/>
    </row>
    <row r="6315" spans="1:10">
      <c r="A6315" s="164">
        <v>34380</v>
      </c>
      <c r="B6315" s="154">
        <v>1.63219</v>
      </c>
      <c r="C6315" s="154">
        <v>2.1549</v>
      </c>
      <c r="D6315" s="154">
        <v>1.4567000000000001</v>
      </c>
      <c r="E6315" s="154">
        <v>1.0766</v>
      </c>
      <c r="F6315" s="154" t="s">
        <v>472</v>
      </c>
      <c r="G6315" s="154">
        <v>1.4198</v>
      </c>
      <c r="H6315" s="154" t="s">
        <v>472</v>
      </c>
      <c r="I6315" s="154">
        <v>2.03559</v>
      </c>
      <c r="J6315" s="154"/>
    </row>
    <row r="6316" spans="1:10">
      <c r="A6316" s="164">
        <v>34381</v>
      </c>
      <c r="B6316" s="154">
        <v>1.63026</v>
      </c>
      <c r="C6316" s="154">
        <v>2.1444999999999999</v>
      </c>
      <c r="D6316" s="154">
        <v>1.454</v>
      </c>
      <c r="E6316" s="154">
        <v>1.0766</v>
      </c>
      <c r="F6316" s="154" t="s">
        <v>472</v>
      </c>
      <c r="G6316" s="154">
        <v>1.4035</v>
      </c>
      <c r="H6316" s="154" t="s">
        <v>472</v>
      </c>
      <c r="I6316" s="154">
        <v>2.0306600000000001</v>
      </c>
      <c r="J6316" s="154"/>
    </row>
    <row r="6317" spans="1:10">
      <c r="A6317" s="164">
        <v>34382</v>
      </c>
      <c r="B6317" s="154">
        <v>1.6348099999999999</v>
      </c>
      <c r="C6317" s="154">
        <v>2.1482000000000001</v>
      </c>
      <c r="D6317" s="154">
        <v>1.4590000000000001</v>
      </c>
      <c r="E6317" s="154">
        <v>1.0866</v>
      </c>
      <c r="F6317" s="154" t="s">
        <v>472</v>
      </c>
      <c r="G6317" s="154">
        <v>1.4069</v>
      </c>
      <c r="H6317" s="154" t="s">
        <v>472</v>
      </c>
      <c r="I6317" s="154">
        <v>2.0326599999999999</v>
      </c>
      <c r="J6317" s="154"/>
    </row>
    <row r="6318" spans="1:10">
      <c r="A6318" s="164">
        <v>34383</v>
      </c>
      <c r="B6318" s="154">
        <v>1.63514</v>
      </c>
      <c r="C6318" s="154">
        <v>2.1461999999999999</v>
      </c>
      <c r="D6318" s="154">
        <v>1.4501999999999999</v>
      </c>
      <c r="E6318" s="154">
        <v>1.0834999999999999</v>
      </c>
      <c r="F6318" s="154" t="s">
        <v>472</v>
      </c>
      <c r="G6318" s="154">
        <v>1.3864000000000001</v>
      </c>
      <c r="H6318" s="154" t="s">
        <v>472</v>
      </c>
      <c r="I6318" s="154">
        <v>2.0257000000000001</v>
      </c>
      <c r="J6318" s="154"/>
    </row>
    <row r="6319" spans="1:10">
      <c r="A6319" s="164">
        <v>34386</v>
      </c>
      <c r="B6319" s="154">
        <v>1.6327199999999999</v>
      </c>
      <c r="C6319" s="154">
        <v>2.1394000000000002</v>
      </c>
      <c r="D6319" s="154">
        <v>1.4485000000000001</v>
      </c>
      <c r="E6319" s="154">
        <v>1.0809</v>
      </c>
      <c r="F6319" s="154" t="s">
        <v>472</v>
      </c>
      <c r="G6319" s="154">
        <v>1.37</v>
      </c>
      <c r="H6319" s="154" t="s">
        <v>472</v>
      </c>
      <c r="I6319" s="154" t="s">
        <v>472</v>
      </c>
      <c r="J6319" s="154"/>
    </row>
    <row r="6320" spans="1:10">
      <c r="A6320" s="164">
        <v>34387</v>
      </c>
      <c r="B6320" s="154">
        <v>1.6285500000000002</v>
      </c>
      <c r="C6320" s="154">
        <v>2.1457999999999999</v>
      </c>
      <c r="D6320" s="154">
        <v>1.4555</v>
      </c>
      <c r="E6320" s="154">
        <v>1.0824</v>
      </c>
      <c r="F6320" s="154" t="s">
        <v>472</v>
      </c>
      <c r="G6320" s="154">
        <v>1.3755999999999999</v>
      </c>
      <c r="H6320" s="154" t="s">
        <v>472</v>
      </c>
      <c r="I6320" s="154">
        <v>2.02454</v>
      </c>
      <c r="J6320" s="154"/>
    </row>
    <row r="6321" spans="1:10">
      <c r="A6321" s="164">
        <v>34388</v>
      </c>
      <c r="B6321" s="154">
        <v>1.62941</v>
      </c>
      <c r="C6321" s="154">
        <v>2.1440999999999999</v>
      </c>
      <c r="D6321" s="154">
        <v>1.4501999999999999</v>
      </c>
      <c r="E6321" s="154">
        <v>1.0836999999999999</v>
      </c>
      <c r="F6321" s="154" t="s">
        <v>472</v>
      </c>
      <c r="G6321" s="154">
        <v>1.3804000000000001</v>
      </c>
      <c r="H6321" s="154" t="s">
        <v>472</v>
      </c>
      <c r="I6321" s="154">
        <v>2.0241699999999998</v>
      </c>
      <c r="J6321" s="154"/>
    </row>
    <row r="6322" spans="1:10">
      <c r="A6322" s="164">
        <v>34389</v>
      </c>
      <c r="B6322" s="154">
        <v>1.62652</v>
      </c>
      <c r="C6322" s="154">
        <v>2.1564999999999999</v>
      </c>
      <c r="D6322" s="154">
        <v>1.4590000000000001</v>
      </c>
      <c r="E6322" s="154">
        <v>1.0841000000000001</v>
      </c>
      <c r="F6322" s="154" t="s">
        <v>472</v>
      </c>
      <c r="G6322" s="154">
        <v>1.3803000000000001</v>
      </c>
      <c r="H6322" s="154" t="s">
        <v>472</v>
      </c>
      <c r="I6322" s="154">
        <v>2.0238399999999999</v>
      </c>
      <c r="J6322" s="154"/>
    </row>
    <row r="6323" spans="1:10">
      <c r="A6323" s="164">
        <v>34390</v>
      </c>
      <c r="B6323" s="154">
        <v>1.61605</v>
      </c>
      <c r="C6323" s="154">
        <v>2.1219999999999999</v>
      </c>
      <c r="D6323" s="154">
        <v>1.4337</v>
      </c>
      <c r="E6323" s="154">
        <v>1.0645</v>
      </c>
      <c r="F6323" s="154" t="s">
        <v>472</v>
      </c>
      <c r="G6323" s="154">
        <v>1.365</v>
      </c>
      <c r="H6323" s="154" t="s">
        <v>472</v>
      </c>
      <c r="I6323" s="154">
        <v>2.00421</v>
      </c>
      <c r="J6323" s="154"/>
    </row>
    <row r="6324" spans="1:10">
      <c r="A6324" s="164">
        <v>34393</v>
      </c>
      <c r="B6324" s="154">
        <v>1.61629</v>
      </c>
      <c r="C6324" s="154">
        <v>2.1227999999999998</v>
      </c>
      <c r="D6324" s="154">
        <v>1.4295</v>
      </c>
      <c r="E6324" s="154">
        <v>1.0593999999999999</v>
      </c>
      <c r="F6324" s="154" t="s">
        <v>472</v>
      </c>
      <c r="G6324" s="154">
        <v>1.3698999999999999</v>
      </c>
      <c r="H6324" s="154" t="s">
        <v>472</v>
      </c>
      <c r="I6324" s="154">
        <v>2.0003000000000002</v>
      </c>
      <c r="J6324" s="154"/>
    </row>
    <row r="6325" spans="1:10">
      <c r="A6325" s="164">
        <v>34394</v>
      </c>
      <c r="B6325" s="154">
        <v>1.6233499999999998</v>
      </c>
      <c r="C6325" s="154">
        <v>2.1274999999999999</v>
      </c>
      <c r="D6325" s="154">
        <v>1.4295</v>
      </c>
      <c r="E6325" s="154">
        <v>1.0585</v>
      </c>
      <c r="F6325" s="154" t="s">
        <v>472</v>
      </c>
      <c r="G6325" s="154">
        <v>1.3639999999999999</v>
      </c>
      <c r="H6325" s="154" t="s">
        <v>472</v>
      </c>
      <c r="I6325" s="154">
        <v>2.0055499999999999</v>
      </c>
      <c r="J6325" s="154"/>
    </row>
    <row r="6326" spans="1:10">
      <c r="A6326" s="164">
        <v>34395</v>
      </c>
      <c r="B6326" s="154">
        <v>1.6245000000000001</v>
      </c>
      <c r="C6326" s="154">
        <v>2.1417999999999999</v>
      </c>
      <c r="D6326" s="154">
        <v>1.4370000000000001</v>
      </c>
      <c r="E6326" s="154">
        <v>1.0632999999999999</v>
      </c>
      <c r="F6326" s="154" t="s">
        <v>472</v>
      </c>
      <c r="G6326" s="154">
        <v>1.3864000000000001</v>
      </c>
      <c r="H6326" s="154" t="s">
        <v>472</v>
      </c>
      <c r="I6326" s="154">
        <v>2.0104500000000001</v>
      </c>
      <c r="J6326" s="154"/>
    </row>
    <row r="6327" spans="1:10">
      <c r="A6327" s="164">
        <v>34396</v>
      </c>
      <c r="B6327" s="154">
        <v>1.62504</v>
      </c>
      <c r="C6327" s="154">
        <v>2.1394000000000002</v>
      </c>
      <c r="D6327" s="154">
        <v>1.4319999999999999</v>
      </c>
      <c r="E6327" s="154">
        <v>1.0568</v>
      </c>
      <c r="F6327" s="154" t="s">
        <v>472</v>
      </c>
      <c r="G6327" s="154">
        <v>1.3789</v>
      </c>
      <c r="H6327" s="154" t="s">
        <v>472</v>
      </c>
      <c r="I6327" s="154">
        <v>2.01153</v>
      </c>
      <c r="J6327" s="154"/>
    </row>
    <row r="6328" spans="1:10">
      <c r="A6328" s="164">
        <v>34397</v>
      </c>
      <c r="B6328" s="154">
        <v>1.6229100000000001</v>
      </c>
      <c r="C6328" s="154">
        <v>2.1406000000000001</v>
      </c>
      <c r="D6328" s="154">
        <v>1.4355</v>
      </c>
      <c r="E6328" s="154">
        <v>1.0596000000000001</v>
      </c>
      <c r="F6328" s="154" t="s">
        <v>472</v>
      </c>
      <c r="G6328" s="154">
        <v>1.3658000000000001</v>
      </c>
      <c r="H6328" s="154" t="s">
        <v>472</v>
      </c>
      <c r="I6328" s="154">
        <v>2.0099200000000002</v>
      </c>
      <c r="J6328" s="154"/>
    </row>
    <row r="6329" spans="1:10">
      <c r="A6329" s="164">
        <v>34400</v>
      </c>
      <c r="B6329" s="154">
        <v>1.6231800000000001</v>
      </c>
      <c r="C6329" s="154">
        <v>2.1494</v>
      </c>
      <c r="D6329" s="154">
        <v>1.4450000000000001</v>
      </c>
      <c r="E6329" s="154">
        <v>1.0651999999999999</v>
      </c>
      <c r="F6329" s="154" t="s">
        <v>472</v>
      </c>
      <c r="G6329" s="154">
        <v>1.3668</v>
      </c>
      <c r="H6329" s="154" t="s">
        <v>472</v>
      </c>
      <c r="I6329" s="154">
        <v>2.0109900000000001</v>
      </c>
      <c r="J6329" s="154"/>
    </row>
    <row r="6330" spans="1:10">
      <c r="A6330" s="164">
        <v>34401</v>
      </c>
      <c r="B6330" s="154">
        <v>1.62026</v>
      </c>
      <c r="C6330" s="154">
        <v>2.1400999999999999</v>
      </c>
      <c r="D6330" s="154">
        <v>1.4384999999999999</v>
      </c>
      <c r="E6330" s="154">
        <v>1.0604</v>
      </c>
      <c r="F6330" s="154" t="s">
        <v>472</v>
      </c>
      <c r="G6330" s="154">
        <v>1.3645</v>
      </c>
      <c r="H6330" s="154" t="s">
        <v>472</v>
      </c>
      <c r="I6330" s="154">
        <v>2.00522</v>
      </c>
      <c r="J6330" s="154"/>
    </row>
    <row r="6331" spans="1:10">
      <c r="A6331" s="164">
        <v>34402</v>
      </c>
      <c r="B6331" s="154">
        <v>1.6257600000000001</v>
      </c>
      <c r="C6331" s="154">
        <v>2.1390000000000002</v>
      </c>
      <c r="D6331" s="154">
        <v>1.4353</v>
      </c>
      <c r="E6331" s="154">
        <v>1.0586</v>
      </c>
      <c r="F6331" s="154" t="s">
        <v>472</v>
      </c>
      <c r="G6331" s="154">
        <v>1.3644000000000001</v>
      </c>
      <c r="H6331" s="154" t="s">
        <v>472</v>
      </c>
      <c r="I6331" s="154">
        <v>2.0072999999999999</v>
      </c>
      <c r="J6331" s="154"/>
    </row>
    <row r="6332" spans="1:10">
      <c r="A6332" s="164">
        <v>34403</v>
      </c>
      <c r="B6332" s="154">
        <v>1.6287700000000001</v>
      </c>
      <c r="C6332" s="154">
        <v>2.1406999999999998</v>
      </c>
      <c r="D6332" s="154">
        <v>1.4283000000000001</v>
      </c>
      <c r="E6332" s="154">
        <v>1.0508999999999999</v>
      </c>
      <c r="F6332" s="154" t="s">
        <v>472</v>
      </c>
      <c r="G6332" s="154">
        <v>1.35</v>
      </c>
      <c r="H6332" s="154" t="s">
        <v>472</v>
      </c>
      <c r="I6332" s="154">
        <v>1.9989599999999998</v>
      </c>
      <c r="J6332" s="154"/>
    </row>
    <row r="6333" spans="1:10">
      <c r="A6333" s="164">
        <v>34404</v>
      </c>
      <c r="B6333" s="154">
        <v>1.6245099999999999</v>
      </c>
      <c r="C6333" s="154">
        <v>2.1273</v>
      </c>
      <c r="D6333" s="154">
        <v>1.4165000000000001</v>
      </c>
      <c r="E6333" s="154">
        <v>1.0432999999999999</v>
      </c>
      <c r="F6333" s="154" t="s">
        <v>472</v>
      </c>
      <c r="G6333" s="154">
        <v>1.3496999999999999</v>
      </c>
      <c r="H6333" s="154" t="s">
        <v>472</v>
      </c>
      <c r="I6333" s="154">
        <v>1.98973</v>
      </c>
      <c r="J6333" s="154"/>
    </row>
    <row r="6334" spans="1:10">
      <c r="A6334" s="164">
        <v>34407</v>
      </c>
      <c r="B6334" s="154">
        <v>1.62879</v>
      </c>
      <c r="C6334" s="154">
        <v>2.1349</v>
      </c>
      <c r="D6334" s="154">
        <v>1.425</v>
      </c>
      <c r="E6334" s="154">
        <v>1.0477000000000001</v>
      </c>
      <c r="F6334" s="154" t="s">
        <v>472</v>
      </c>
      <c r="G6334" s="154">
        <v>1.3484</v>
      </c>
      <c r="H6334" s="154" t="s">
        <v>472</v>
      </c>
      <c r="I6334" s="154">
        <v>1.9942199999999999</v>
      </c>
      <c r="J6334" s="154"/>
    </row>
    <row r="6335" spans="1:10">
      <c r="A6335" s="164">
        <v>34408</v>
      </c>
      <c r="B6335" s="154">
        <v>1.6417299999999999</v>
      </c>
      <c r="C6335" s="154">
        <v>2.1469</v>
      </c>
      <c r="D6335" s="154">
        <v>1.4395</v>
      </c>
      <c r="E6335" s="154">
        <v>1.0564</v>
      </c>
      <c r="F6335" s="154" t="s">
        <v>472</v>
      </c>
      <c r="G6335" s="154">
        <v>1.3533999999999999</v>
      </c>
      <c r="H6335" s="154" t="s">
        <v>472</v>
      </c>
      <c r="I6335" s="154">
        <v>2.01363</v>
      </c>
      <c r="J6335" s="154"/>
    </row>
    <row r="6336" spans="1:10">
      <c r="A6336" s="164">
        <v>34409</v>
      </c>
      <c r="B6336" s="154">
        <v>1.6378200000000001</v>
      </c>
      <c r="C6336" s="154">
        <v>2.1429999999999998</v>
      </c>
      <c r="D6336" s="154">
        <v>1.4392</v>
      </c>
      <c r="E6336" s="154">
        <v>1.0556000000000001</v>
      </c>
      <c r="F6336" s="154" t="s">
        <v>472</v>
      </c>
      <c r="G6336" s="154">
        <v>1.3571</v>
      </c>
      <c r="H6336" s="154" t="s">
        <v>472</v>
      </c>
      <c r="I6336" s="154">
        <v>2.01275</v>
      </c>
      <c r="J6336" s="154"/>
    </row>
    <row r="6337" spans="1:10">
      <c r="A6337" s="164">
        <v>34410</v>
      </c>
      <c r="B6337" s="154">
        <v>1.6411</v>
      </c>
      <c r="C6337" s="154">
        <v>2.1377000000000002</v>
      </c>
      <c r="D6337" s="154">
        <v>1.4325000000000001</v>
      </c>
      <c r="E6337" s="154">
        <v>1.0501</v>
      </c>
      <c r="F6337" s="154" t="s">
        <v>472</v>
      </c>
      <c r="G6337" s="154">
        <v>1.3513999999999999</v>
      </c>
      <c r="H6337" s="154" t="s">
        <v>472</v>
      </c>
      <c r="I6337" s="154">
        <v>2.0087600000000001</v>
      </c>
      <c r="J6337" s="154"/>
    </row>
    <row r="6338" spans="1:10">
      <c r="A6338" s="164">
        <v>34411</v>
      </c>
      <c r="B6338" s="154">
        <v>1.64137</v>
      </c>
      <c r="C6338" s="154">
        <v>2.141</v>
      </c>
      <c r="D6338" s="154">
        <v>1.4370000000000001</v>
      </c>
      <c r="E6338" s="154">
        <v>1.0493999999999999</v>
      </c>
      <c r="F6338" s="154" t="s">
        <v>472</v>
      </c>
      <c r="G6338" s="154">
        <v>1.3552999999999999</v>
      </c>
      <c r="H6338" s="154" t="s">
        <v>472</v>
      </c>
      <c r="I6338" s="154">
        <v>2.0131700000000001</v>
      </c>
      <c r="J6338" s="154"/>
    </row>
    <row r="6339" spans="1:10">
      <c r="A6339" s="164">
        <v>34414</v>
      </c>
      <c r="B6339" s="154">
        <v>1.6342099999999999</v>
      </c>
      <c r="C6339" s="154">
        <v>2.1334</v>
      </c>
      <c r="D6339" s="154">
        <v>1.4384999999999999</v>
      </c>
      <c r="E6339" s="154">
        <v>1.0521</v>
      </c>
      <c r="F6339" s="154" t="s">
        <v>472</v>
      </c>
      <c r="G6339" s="154">
        <v>1.3526</v>
      </c>
      <c r="H6339" s="154" t="s">
        <v>472</v>
      </c>
      <c r="I6339" s="154">
        <v>2.00969</v>
      </c>
      <c r="J6339" s="154"/>
    </row>
    <row r="6340" spans="1:10">
      <c r="A6340" s="164">
        <v>34415</v>
      </c>
      <c r="B6340" s="154">
        <v>1.6331</v>
      </c>
      <c r="C6340" s="154">
        <v>2.1231</v>
      </c>
      <c r="D6340" s="154">
        <v>1.43</v>
      </c>
      <c r="E6340" s="154">
        <v>1.0468999999999999</v>
      </c>
      <c r="F6340" s="154" t="s">
        <v>472</v>
      </c>
      <c r="G6340" s="154">
        <v>1.3484</v>
      </c>
      <c r="H6340" s="154" t="s">
        <v>472</v>
      </c>
      <c r="I6340" s="154">
        <v>1.99977</v>
      </c>
      <c r="J6340" s="154"/>
    </row>
    <row r="6341" spans="1:10">
      <c r="A6341" s="164">
        <v>34416</v>
      </c>
      <c r="B6341" s="154">
        <v>1.6341999999999999</v>
      </c>
      <c r="C6341" s="154">
        <v>2.1278000000000001</v>
      </c>
      <c r="D6341" s="154">
        <v>1.4314</v>
      </c>
      <c r="E6341" s="154">
        <v>1.0521</v>
      </c>
      <c r="F6341" s="154" t="s">
        <v>472</v>
      </c>
      <c r="G6341" s="154">
        <v>1.3467</v>
      </c>
      <c r="H6341" s="154" t="s">
        <v>472</v>
      </c>
      <c r="I6341" s="154">
        <v>2.0028899999999998</v>
      </c>
      <c r="J6341" s="154"/>
    </row>
    <row r="6342" spans="1:10">
      <c r="A6342" s="164">
        <v>34417</v>
      </c>
      <c r="B6342" s="154">
        <v>1.63504</v>
      </c>
      <c r="C6342" s="154">
        <v>2.1364000000000001</v>
      </c>
      <c r="D6342" s="154">
        <v>1.429</v>
      </c>
      <c r="E6342" s="154">
        <v>1.0441</v>
      </c>
      <c r="F6342" s="154" t="s">
        <v>472</v>
      </c>
      <c r="G6342" s="154">
        <v>1.3405</v>
      </c>
      <c r="H6342" s="154" t="s">
        <v>472</v>
      </c>
      <c r="I6342" s="154">
        <v>1.9994700000000001</v>
      </c>
      <c r="J6342" s="154"/>
    </row>
    <row r="6343" spans="1:10">
      <c r="A6343" s="164">
        <v>34418</v>
      </c>
      <c r="B6343" s="154">
        <v>1.63669</v>
      </c>
      <c r="C6343" s="154">
        <v>2.1208999999999998</v>
      </c>
      <c r="D6343" s="154">
        <v>1.4184999999999999</v>
      </c>
      <c r="E6343" s="154">
        <v>1.0316000000000001</v>
      </c>
      <c r="F6343" s="154" t="s">
        <v>472</v>
      </c>
      <c r="G6343" s="154">
        <v>1.3515999999999999</v>
      </c>
      <c r="H6343" s="154" t="s">
        <v>472</v>
      </c>
      <c r="I6343" s="154">
        <v>1.99353</v>
      </c>
      <c r="J6343" s="154"/>
    </row>
    <row r="6344" spans="1:10">
      <c r="A6344" s="164">
        <v>34421</v>
      </c>
      <c r="B6344" s="154">
        <v>1.6427399999999999</v>
      </c>
      <c r="C6344" s="154">
        <v>2.1261999999999999</v>
      </c>
      <c r="D6344" s="154">
        <v>1.421</v>
      </c>
      <c r="E6344" s="154">
        <v>1.034</v>
      </c>
      <c r="F6344" s="154" t="s">
        <v>472</v>
      </c>
      <c r="G6344" s="154">
        <v>1.3552999999999999</v>
      </c>
      <c r="H6344" s="154" t="s">
        <v>472</v>
      </c>
      <c r="I6344" s="154">
        <v>2.0057100000000001</v>
      </c>
      <c r="J6344" s="154"/>
    </row>
    <row r="6345" spans="1:10">
      <c r="A6345" s="164">
        <v>34422</v>
      </c>
      <c r="B6345" s="154">
        <v>1.6389200000000002</v>
      </c>
      <c r="C6345" s="154">
        <v>2.1196000000000002</v>
      </c>
      <c r="D6345" s="154">
        <v>1.4159999999999999</v>
      </c>
      <c r="E6345" s="154">
        <v>1.03</v>
      </c>
      <c r="F6345" s="154" t="s">
        <v>472</v>
      </c>
      <c r="G6345" s="154">
        <v>1.3679999999999999</v>
      </c>
      <c r="H6345" s="154" t="s">
        <v>472</v>
      </c>
      <c r="I6345" s="154">
        <v>2.0012599999999998</v>
      </c>
      <c r="J6345" s="154"/>
    </row>
    <row r="6346" spans="1:10">
      <c r="A6346" s="164">
        <v>34423</v>
      </c>
      <c r="B6346" s="154">
        <v>1.63669</v>
      </c>
      <c r="C6346" s="154">
        <v>2.1021000000000001</v>
      </c>
      <c r="D6346" s="154">
        <v>1.4235</v>
      </c>
      <c r="E6346" s="154">
        <v>1.0338000000000001</v>
      </c>
      <c r="F6346" s="154" t="s">
        <v>472</v>
      </c>
      <c r="G6346" s="154">
        <v>1.3791</v>
      </c>
      <c r="H6346" s="154" t="s">
        <v>472</v>
      </c>
      <c r="I6346" s="154">
        <v>2.00888</v>
      </c>
      <c r="J6346" s="154"/>
    </row>
    <row r="6347" spans="1:10">
      <c r="A6347" s="164">
        <v>34424</v>
      </c>
      <c r="B6347" s="154">
        <v>1.62862</v>
      </c>
      <c r="C6347" s="154">
        <v>2.0969000000000002</v>
      </c>
      <c r="D6347" s="154">
        <v>1.4127000000000001</v>
      </c>
      <c r="E6347" s="154">
        <v>1.0203</v>
      </c>
      <c r="F6347" s="154" t="s">
        <v>472</v>
      </c>
      <c r="G6347" s="154">
        <v>1.3773</v>
      </c>
      <c r="H6347" s="154" t="s">
        <v>472</v>
      </c>
      <c r="I6347" s="154">
        <v>1.99176</v>
      </c>
      <c r="J6347" s="154"/>
    </row>
    <row r="6348" spans="1:10">
      <c r="A6348" s="164">
        <v>34425</v>
      </c>
      <c r="B6348" s="154" t="s">
        <v>472</v>
      </c>
      <c r="C6348" s="154" t="s">
        <v>472</v>
      </c>
      <c r="D6348" s="154" t="s">
        <v>472</v>
      </c>
      <c r="E6348" s="154" t="s">
        <v>472</v>
      </c>
      <c r="F6348" s="154" t="s">
        <v>472</v>
      </c>
      <c r="G6348" s="154" t="s">
        <v>472</v>
      </c>
      <c r="H6348" s="154" t="s">
        <v>472</v>
      </c>
      <c r="I6348" s="154" t="s">
        <v>472</v>
      </c>
      <c r="J6348" s="154"/>
    </row>
    <row r="6349" spans="1:10">
      <c r="A6349" s="164">
        <v>34428</v>
      </c>
      <c r="B6349" s="154" t="s">
        <v>472</v>
      </c>
      <c r="C6349" s="154" t="s">
        <v>472</v>
      </c>
      <c r="D6349" s="154" t="s">
        <v>472</v>
      </c>
      <c r="E6349" s="154" t="s">
        <v>472</v>
      </c>
      <c r="F6349" s="154" t="s">
        <v>472</v>
      </c>
      <c r="G6349" s="154" t="s">
        <v>472</v>
      </c>
      <c r="H6349" s="154" t="s">
        <v>472</v>
      </c>
      <c r="I6349" s="154" t="s">
        <v>472</v>
      </c>
      <c r="J6349" s="154"/>
    </row>
    <row r="6350" spans="1:10">
      <c r="A6350" s="164">
        <v>34429</v>
      </c>
      <c r="B6350" s="154">
        <v>1.6245400000000001</v>
      </c>
      <c r="C6350" s="154">
        <v>2.0888</v>
      </c>
      <c r="D6350" s="154">
        <v>1.4257</v>
      </c>
      <c r="E6350" s="154">
        <v>1.0226999999999999</v>
      </c>
      <c r="F6350" s="154" t="s">
        <v>472</v>
      </c>
      <c r="G6350" s="154">
        <v>1.3822999999999999</v>
      </c>
      <c r="H6350" s="154" t="s">
        <v>472</v>
      </c>
      <c r="I6350" s="154">
        <v>2.0015000000000001</v>
      </c>
      <c r="J6350" s="154"/>
    </row>
    <row r="6351" spans="1:10">
      <c r="A6351" s="164">
        <v>34430</v>
      </c>
      <c r="B6351" s="154">
        <v>1.6340699999999999</v>
      </c>
      <c r="C6351" s="154">
        <v>2.1236999999999999</v>
      </c>
      <c r="D6351" s="154">
        <v>1.4445000000000001</v>
      </c>
      <c r="E6351" s="154">
        <v>1.0446</v>
      </c>
      <c r="F6351" s="154" t="s">
        <v>472</v>
      </c>
      <c r="G6351" s="154">
        <v>1.3796999999999999</v>
      </c>
      <c r="H6351" s="154" t="s">
        <v>472</v>
      </c>
      <c r="I6351" s="154">
        <v>2.0180199999999999</v>
      </c>
      <c r="J6351" s="154"/>
    </row>
    <row r="6352" spans="1:10">
      <c r="A6352" s="164">
        <v>34431</v>
      </c>
      <c r="B6352" s="154">
        <v>1.6352</v>
      </c>
      <c r="C6352" s="154">
        <v>2.1255999999999999</v>
      </c>
      <c r="D6352" s="154">
        <v>1.446</v>
      </c>
      <c r="E6352" s="154">
        <v>1.0435000000000001</v>
      </c>
      <c r="F6352" s="154" t="s">
        <v>472</v>
      </c>
      <c r="G6352" s="154">
        <v>1.3864000000000001</v>
      </c>
      <c r="H6352" s="154" t="s">
        <v>472</v>
      </c>
      <c r="I6352" s="154">
        <v>2.0221300000000002</v>
      </c>
      <c r="J6352" s="154"/>
    </row>
    <row r="6353" spans="1:10">
      <c r="A6353" s="164">
        <v>34432</v>
      </c>
      <c r="B6353" s="154">
        <v>1.6332599999999999</v>
      </c>
      <c r="C6353" s="154">
        <v>2.1314000000000002</v>
      </c>
      <c r="D6353" s="154">
        <v>1.4450000000000001</v>
      </c>
      <c r="E6353" s="154">
        <v>1.0458000000000001</v>
      </c>
      <c r="F6353" s="154" t="s">
        <v>472</v>
      </c>
      <c r="G6353" s="154">
        <v>1.3724000000000001</v>
      </c>
      <c r="H6353" s="154" t="s">
        <v>472</v>
      </c>
      <c r="I6353" s="154">
        <v>2.0158200000000002</v>
      </c>
      <c r="J6353" s="154"/>
    </row>
    <row r="6354" spans="1:10">
      <c r="A6354" s="164">
        <v>34435</v>
      </c>
      <c r="B6354" s="154">
        <v>1.63002</v>
      </c>
      <c r="C6354" s="154">
        <v>2.1211000000000002</v>
      </c>
      <c r="D6354" s="154">
        <v>1.4390000000000001</v>
      </c>
      <c r="E6354" s="154">
        <v>1.0383</v>
      </c>
      <c r="F6354" s="154" t="s">
        <v>472</v>
      </c>
      <c r="G6354" s="154">
        <v>1.3784000000000001</v>
      </c>
      <c r="H6354" s="154" t="s">
        <v>472</v>
      </c>
      <c r="I6354" s="154">
        <v>2.0150100000000002</v>
      </c>
      <c r="J6354" s="154"/>
    </row>
    <row r="6355" spans="1:10">
      <c r="A6355" s="164">
        <v>34436</v>
      </c>
      <c r="B6355" s="154">
        <v>1.633</v>
      </c>
      <c r="C6355" s="154">
        <v>2.1198000000000001</v>
      </c>
      <c r="D6355" s="154">
        <v>1.4450000000000001</v>
      </c>
      <c r="E6355" s="154">
        <v>1.0445</v>
      </c>
      <c r="F6355" s="154" t="s">
        <v>472</v>
      </c>
      <c r="G6355" s="154">
        <v>1.3955</v>
      </c>
      <c r="H6355" s="154" t="s">
        <v>472</v>
      </c>
      <c r="I6355" s="154">
        <v>2.0255999999999998</v>
      </c>
      <c r="J6355" s="154"/>
    </row>
    <row r="6356" spans="1:10">
      <c r="A6356" s="164">
        <v>34437</v>
      </c>
      <c r="B6356" s="154">
        <v>1.6307800000000001</v>
      </c>
      <c r="C6356" s="154">
        <v>2.1297999999999999</v>
      </c>
      <c r="D6356" s="154">
        <v>1.4443999999999999</v>
      </c>
      <c r="E6356" s="154">
        <v>1.0492999999999999</v>
      </c>
      <c r="F6356" s="154" t="s">
        <v>472</v>
      </c>
      <c r="G6356" s="154">
        <v>1.3937999999999999</v>
      </c>
      <c r="H6356" s="154" t="s">
        <v>472</v>
      </c>
      <c r="I6356" s="154">
        <v>2.0218099999999999</v>
      </c>
      <c r="J6356" s="154"/>
    </row>
    <row r="6357" spans="1:10">
      <c r="A6357" s="164">
        <v>34438</v>
      </c>
      <c r="B6357" s="154">
        <v>1.63171</v>
      </c>
      <c r="C6357" s="154">
        <v>2.1265000000000001</v>
      </c>
      <c r="D6357" s="154">
        <v>1.4419999999999999</v>
      </c>
      <c r="E6357" s="154">
        <v>1.0483</v>
      </c>
      <c r="F6357" s="154" t="s">
        <v>472</v>
      </c>
      <c r="G6357" s="154">
        <v>1.3865000000000001</v>
      </c>
      <c r="H6357" s="154" t="s">
        <v>472</v>
      </c>
      <c r="I6357" s="154">
        <v>2.0165899999999999</v>
      </c>
      <c r="J6357" s="154"/>
    </row>
    <row r="6358" spans="1:10">
      <c r="A6358" s="164">
        <v>34439</v>
      </c>
      <c r="B6358" s="154">
        <v>1.6415199999999999</v>
      </c>
      <c r="C6358" s="154">
        <v>2.1343999999999999</v>
      </c>
      <c r="D6358" s="154">
        <v>1.4487000000000001</v>
      </c>
      <c r="E6358" s="154">
        <v>1.0467</v>
      </c>
      <c r="F6358" s="154" t="s">
        <v>472</v>
      </c>
      <c r="G6358" s="154">
        <v>1.3936999999999999</v>
      </c>
      <c r="H6358" s="154" t="s">
        <v>472</v>
      </c>
      <c r="I6358" s="154">
        <v>2.0273300000000001</v>
      </c>
      <c r="J6358" s="154"/>
    </row>
    <row r="6359" spans="1:10">
      <c r="A6359" s="164">
        <v>34442</v>
      </c>
      <c r="B6359" s="154">
        <v>1.64276</v>
      </c>
      <c r="C6359" s="154">
        <v>2.1366000000000001</v>
      </c>
      <c r="D6359" s="154">
        <v>1.4532</v>
      </c>
      <c r="E6359" s="154">
        <v>1.0496000000000001</v>
      </c>
      <c r="F6359" s="154" t="s">
        <v>472</v>
      </c>
      <c r="G6359" s="154">
        <v>1.4056</v>
      </c>
      <c r="H6359" s="154" t="s">
        <v>472</v>
      </c>
      <c r="I6359" s="154">
        <v>2.03389</v>
      </c>
      <c r="J6359" s="154"/>
    </row>
    <row r="6360" spans="1:10">
      <c r="A6360" s="164">
        <v>34443</v>
      </c>
      <c r="B6360" s="154">
        <v>1.6387800000000001</v>
      </c>
      <c r="C6360" s="154">
        <v>2.1358999999999999</v>
      </c>
      <c r="D6360" s="154">
        <v>1.4470000000000001</v>
      </c>
      <c r="E6360" s="154">
        <v>1.0418000000000001</v>
      </c>
      <c r="F6360" s="154" t="s">
        <v>472</v>
      </c>
      <c r="G6360" s="154">
        <v>1.4022999999999999</v>
      </c>
      <c r="H6360" s="154" t="s">
        <v>472</v>
      </c>
      <c r="I6360" s="154">
        <v>2.0262099999999998</v>
      </c>
      <c r="J6360" s="154"/>
    </row>
    <row r="6361" spans="1:10">
      <c r="A6361" s="164">
        <v>34444</v>
      </c>
      <c r="B6361" s="154">
        <v>1.64222</v>
      </c>
      <c r="C6361" s="154">
        <v>2.1360000000000001</v>
      </c>
      <c r="D6361" s="154">
        <v>1.4418</v>
      </c>
      <c r="E6361" s="154">
        <v>1.0429999999999999</v>
      </c>
      <c r="F6361" s="154" t="s">
        <v>472</v>
      </c>
      <c r="G6361" s="154">
        <v>1.3949</v>
      </c>
      <c r="H6361" s="154" t="s">
        <v>472</v>
      </c>
      <c r="I6361" s="154">
        <v>2.02549</v>
      </c>
      <c r="J6361" s="154"/>
    </row>
    <row r="6362" spans="1:10">
      <c r="A6362" s="164">
        <v>34445</v>
      </c>
      <c r="B6362" s="154">
        <v>1.6416200000000001</v>
      </c>
      <c r="C6362" s="154">
        <v>2.1343000000000001</v>
      </c>
      <c r="D6362" s="154">
        <v>1.43</v>
      </c>
      <c r="E6362" s="154">
        <v>1.0362</v>
      </c>
      <c r="F6362" s="154" t="s">
        <v>472</v>
      </c>
      <c r="G6362" s="154">
        <v>1.3908</v>
      </c>
      <c r="H6362" s="154" t="s">
        <v>472</v>
      </c>
      <c r="I6362" s="154">
        <v>2.0192199999999998</v>
      </c>
      <c r="J6362" s="154"/>
    </row>
    <row r="6363" spans="1:10">
      <c r="A6363" s="164">
        <v>34446</v>
      </c>
      <c r="B6363" s="154">
        <v>1.6412100000000001</v>
      </c>
      <c r="C6363" s="154">
        <v>2.1335999999999999</v>
      </c>
      <c r="D6363" s="154">
        <v>1.4359999999999999</v>
      </c>
      <c r="E6363" s="154">
        <v>1.0422</v>
      </c>
      <c r="F6363" s="154" t="s">
        <v>472</v>
      </c>
      <c r="G6363" s="154">
        <v>1.3834</v>
      </c>
      <c r="H6363" s="154" t="s">
        <v>472</v>
      </c>
      <c r="I6363" s="154">
        <v>2.0190299999999999</v>
      </c>
      <c r="J6363" s="154"/>
    </row>
    <row r="6364" spans="1:10">
      <c r="A6364" s="164">
        <v>34449</v>
      </c>
      <c r="B6364" s="154">
        <v>1.6456300000000001</v>
      </c>
      <c r="C6364" s="154">
        <v>2.1389</v>
      </c>
      <c r="D6364" s="154">
        <v>1.4312</v>
      </c>
      <c r="E6364" s="154">
        <v>1.0376000000000001</v>
      </c>
      <c r="F6364" s="154" t="s">
        <v>472</v>
      </c>
      <c r="G6364" s="154">
        <v>1.3881999999999999</v>
      </c>
      <c r="H6364" s="154" t="s">
        <v>472</v>
      </c>
      <c r="I6364" s="154">
        <v>2.01729</v>
      </c>
      <c r="J6364" s="154"/>
    </row>
    <row r="6365" spans="1:10">
      <c r="A6365" s="164">
        <v>34450</v>
      </c>
      <c r="B6365" s="154">
        <v>1.6517500000000001</v>
      </c>
      <c r="C6365" s="154">
        <v>2.1387</v>
      </c>
      <c r="D6365" s="154">
        <v>1.4363000000000001</v>
      </c>
      <c r="E6365" s="154">
        <v>1.0434000000000001</v>
      </c>
      <c r="F6365" s="154" t="s">
        <v>472</v>
      </c>
      <c r="G6365" s="154">
        <v>1.3945000000000001</v>
      </c>
      <c r="H6365" s="154" t="s">
        <v>472</v>
      </c>
      <c r="I6365" s="154">
        <v>2.0273599999999998</v>
      </c>
      <c r="J6365" s="154"/>
    </row>
    <row r="6366" spans="1:10">
      <c r="A6366" s="164">
        <v>34451</v>
      </c>
      <c r="B6366" s="154">
        <v>1.64883</v>
      </c>
      <c r="C6366" s="154">
        <v>2.1556000000000002</v>
      </c>
      <c r="D6366" s="154">
        <v>1.4306000000000001</v>
      </c>
      <c r="E6366" s="154">
        <v>1.0406</v>
      </c>
      <c r="F6366" s="154" t="s">
        <v>472</v>
      </c>
      <c r="G6366" s="154">
        <v>1.3892</v>
      </c>
      <c r="H6366" s="154" t="s">
        <v>472</v>
      </c>
      <c r="I6366" s="154">
        <v>2.01973</v>
      </c>
      <c r="J6366" s="154"/>
    </row>
    <row r="6367" spans="1:10">
      <c r="A6367" s="164">
        <v>34452</v>
      </c>
      <c r="B6367" s="154">
        <v>1.64991</v>
      </c>
      <c r="C6367" s="154">
        <v>2.1495000000000002</v>
      </c>
      <c r="D6367" s="154">
        <v>1.429</v>
      </c>
      <c r="E6367" s="154">
        <v>1.0376000000000001</v>
      </c>
      <c r="F6367" s="154" t="s">
        <v>472</v>
      </c>
      <c r="G6367" s="154">
        <v>1.3976</v>
      </c>
      <c r="H6367" s="154" t="s">
        <v>472</v>
      </c>
      <c r="I6367" s="154">
        <v>2.0217100000000001</v>
      </c>
      <c r="J6367" s="154"/>
    </row>
    <row r="6368" spans="1:10">
      <c r="A6368" s="164">
        <v>34453</v>
      </c>
      <c r="B6368" s="154">
        <v>1.64378</v>
      </c>
      <c r="C6368" s="154">
        <v>2.1328999999999998</v>
      </c>
      <c r="D6368" s="154">
        <v>1.413</v>
      </c>
      <c r="E6368" s="154">
        <v>1.0221</v>
      </c>
      <c r="F6368" s="154" t="s">
        <v>472</v>
      </c>
      <c r="G6368" s="154">
        <v>1.3956</v>
      </c>
      <c r="H6368" s="154" t="s">
        <v>472</v>
      </c>
      <c r="I6368" s="154">
        <v>2.0101200000000001</v>
      </c>
      <c r="J6368" s="154"/>
    </row>
    <row r="6369" spans="1:10">
      <c r="A6369" s="164">
        <v>34456</v>
      </c>
      <c r="B6369" s="154">
        <v>1.64252</v>
      </c>
      <c r="C6369" s="154">
        <v>2.1274999999999999</v>
      </c>
      <c r="D6369" s="154">
        <v>1.4043000000000001</v>
      </c>
      <c r="E6369" s="154">
        <v>1.0178</v>
      </c>
      <c r="F6369" s="154" t="s">
        <v>472</v>
      </c>
      <c r="G6369" s="154">
        <v>1.3801000000000001</v>
      </c>
      <c r="H6369" s="154" t="s">
        <v>472</v>
      </c>
      <c r="I6369" s="154">
        <v>2.00596</v>
      </c>
      <c r="J6369" s="154"/>
    </row>
    <row r="6370" spans="1:10">
      <c r="A6370" s="164">
        <v>34457</v>
      </c>
      <c r="B6370" s="154">
        <v>1.6446800000000001</v>
      </c>
      <c r="C6370" s="154">
        <v>2.1219999999999999</v>
      </c>
      <c r="D6370" s="154">
        <v>1.4041999999999999</v>
      </c>
      <c r="E6370" s="154">
        <v>1.0165</v>
      </c>
      <c r="F6370" s="154" t="s">
        <v>472</v>
      </c>
      <c r="G6370" s="154">
        <v>1.3852</v>
      </c>
      <c r="H6370" s="154" t="s">
        <v>472</v>
      </c>
      <c r="I6370" s="154">
        <v>1.99814</v>
      </c>
      <c r="J6370" s="154"/>
    </row>
    <row r="6371" spans="1:10">
      <c r="A6371" s="164">
        <v>34458</v>
      </c>
      <c r="B6371" s="154">
        <v>1.6434800000000001</v>
      </c>
      <c r="C6371" s="154">
        <v>2.1177999999999999</v>
      </c>
      <c r="D6371" s="154">
        <v>1.4025000000000001</v>
      </c>
      <c r="E6371" s="154">
        <v>1.0104</v>
      </c>
      <c r="F6371" s="154" t="s">
        <v>472</v>
      </c>
      <c r="G6371" s="154">
        <v>1.3855</v>
      </c>
      <c r="H6371" s="154" t="s">
        <v>472</v>
      </c>
      <c r="I6371" s="154">
        <v>1.99766</v>
      </c>
      <c r="J6371" s="154"/>
    </row>
    <row r="6372" spans="1:10">
      <c r="A6372" s="164">
        <v>34459</v>
      </c>
      <c r="B6372" s="154">
        <v>1.63985</v>
      </c>
      <c r="C6372" s="154">
        <v>2.1145999999999998</v>
      </c>
      <c r="D6372" s="154">
        <v>1.4097</v>
      </c>
      <c r="E6372" s="154">
        <v>1.0156000000000001</v>
      </c>
      <c r="F6372" s="154" t="s">
        <v>472</v>
      </c>
      <c r="G6372" s="154">
        <v>1.3792</v>
      </c>
      <c r="H6372" s="154" t="s">
        <v>472</v>
      </c>
      <c r="I6372" s="154">
        <v>2.00604</v>
      </c>
      <c r="J6372" s="154"/>
    </row>
    <row r="6373" spans="1:10">
      <c r="A6373" s="164">
        <v>34460</v>
      </c>
      <c r="B6373" s="154">
        <v>1.6432799999999999</v>
      </c>
      <c r="C6373" s="154">
        <v>2.1242999999999999</v>
      </c>
      <c r="D6373" s="154">
        <v>1.42</v>
      </c>
      <c r="E6373" s="154">
        <v>1.0277000000000001</v>
      </c>
      <c r="F6373" s="154" t="s">
        <v>472</v>
      </c>
      <c r="G6373" s="154">
        <v>1.3793</v>
      </c>
      <c r="H6373" s="154" t="s">
        <v>472</v>
      </c>
      <c r="I6373" s="154">
        <v>2.0002900000000001</v>
      </c>
      <c r="J6373" s="154"/>
    </row>
    <row r="6374" spans="1:10">
      <c r="A6374" s="164">
        <v>34463</v>
      </c>
      <c r="B6374" s="154">
        <v>1.64514</v>
      </c>
      <c r="C6374" s="154">
        <v>2.1118000000000001</v>
      </c>
      <c r="D6374" s="154">
        <v>1.4139999999999999</v>
      </c>
      <c r="E6374" s="154">
        <v>1.024</v>
      </c>
      <c r="F6374" s="154" t="s">
        <v>472</v>
      </c>
      <c r="G6374" s="154">
        <v>1.3799000000000001</v>
      </c>
      <c r="H6374" s="154" t="s">
        <v>472</v>
      </c>
      <c r="I6374" s="154">
        <v>2.0011399999999999</v>
      </c>
      <c r="J6374" s="154"/>
    </row>
    <row r="6375" spans="1:10">
      <c r="A6375" s="164">
        <v>34464</v>
      </c>
      <c r="B6375" s="154">
        <v>1.65005</v>
      </c>
      <c r="C6375" s="154">
        <v>2.1238999999999999</v>
      </c>
      <c r="D6375" s="154">
        <v>1.4203999999999999</v>
      </c>
      <c r="E6375" s="154">
        <v>1.0279</v>
      </c>
      <c r="F6375" s="154" t="s">
        <v>472</v>
      </c>
      <c r="G6375" s="154">
        <v>1.3733</v>
      </c>
      <c r="H6375" s="154" t="s">
        <v>472</v>
      </c>
      <c r="I6375" s="154">
        <v>2.0075400000000001</v>
      </c>
      <c r="J6375" s="154"/>
    </row>
    <row r="6376" spans="1:10">
      <c r="A6376" s="164">
        <v>34465</v>
      </c>
      <c r="B6376" s="154">
        <v>1.64941</v>
      </c>
      <c r="C6376" s="154">
        <v>2.1343999999999999</v>
      </c>
      <c r="D6376" s="154">
        <v>1.4319999999999999</v>
      </c>
      <c r="E6376" s="154">
        <v>1.0394000000000001</v>
      </c>
      <c r="F6376" s="154" t="s">
        <v>472</v>
      </c>
      <c r="G6376" s="154">
        <v>1.371</v>
      </c>
      <c r="H6376" s="154" t="s">
        <v>472</v>
      </c>
      <c r="I6376" s="154">
        <v>2.0156399999999999</v>
      </c>
      <c r="J6376" s="154"/>
    </row>
    <row r="6377" spans="1:10">
      <c r="A6377" s="164">
        <v>34466</v>
      </c>
      <c r="B6377" s="154" t="s">
        <v>472</v>
      </c>
      <c r="C6377" s="154" t="s">
        <v>472</v>
      </c>
      <c r="D6377" s="154" t="s">
        <v>472</v>
      </c>
      <c r="E6377" s="154" t="s">
        <v>472</v>
      </c>
      <c r="F6377" s="154" t="s">
        <v>472</v>
      </c>
      <c r="G6377" s="154" t="s">
        <v>472</v>
      </c>
      <c r="H6377" s="154" t="s">
        <v>472</v>
      </c>
      <c r="I6377" s="154" t="s">
        <v>472</v>
      </c>
      <c r="J6377" s="154"/>
    </row>
    <row r="6378" spans="1:10">
      <c r="A6378" s="164">
        <v>34467</v>
      </c>
      <c r="B6378" s="154">
        <v>1.6489799999999999</v>
      </c>
      <c r="C6378" s="154">
        <v>2.1410999999999998</v>
      </c>
      <c r="D6378" s="154">
        <v>1.4297</v>
      </c>
      <c r="E6378" s="154">
        <v>1.0377000000000001</v>
      </c>
      <c r="F6378" s="154" t="s">
        <v>472</v>
      </c>
      <c r="G6378" s="154">
        <v>1.3647</v>
      </c>
      <c r="H6378" s="154" t="s">
        <v>472</v>
      </c>
      <c r="I6378" s="154">
        <v>2.0087700000000002</v>
      </c>
      <c r="J6378" s="154"/>
    </row>
    <row r="6379" spans="1:10">
      <c r="A6379" s="164">
        <v>34470</v>
      </c>
      <c r="B6379" s="154">
        <v>1.64683</v>
      </c>
      <c r="C6379" s="154">
        <v>2.1435</v>
      </c>
      <c r="D6379" s="154">
        <v>1.429</v>
      </c>
      <c r="E6379" s="154">
        <v>1.0394000000000001</v>
      </c>
      <c r="F6379" s="154" t="s">
        <v>472</v>
      </c>
      <c r="G6379" s="154">
        <v>1.3629</v>
      </c>
      <c r="H6379" s="154" t="s">
        <v>472</v>
      </c>
      <c r="I6379" s="154">
        <v>2.0102199999999999</v>
      </c>
      <c r="J6379" s="154"/>
    </row>
    <row r="6380" spans="1:10">
      <c r="A6380" s="164">
        <v>34471</v>
      </c>
      <c r="B6380" s="154">
        <v>1.64612</v>
      </c>
      <c r="C6380" s="154">
        <v>2.1406000000000001</v>
      </c>
      <c r="D6380" s="154">
        <v>1.425</v>
      </c>
      <c r="E6380" s="154">
        <v>1.0345</v>
      </c>
      <c r="F6380" s="154" t="s">
        <v>472</v>
      </c>
      <c r="G6380" s="154">
        <v>1.3604000000000001</v>
      </c>
      <c r="H6380" s="154" t="s">
        <v>472</v>
      </c>
      <c r="I6380" s="154">
        <v>2.0054799999999999</v>
      </c>
      <c r="J6380" s="154"/>
    </row>
    <row r="6381" spans="1:10">
      <c r="A6381" s="164">
        <v>34472</v>
      </c>
      <c r="B6381" s="154">
        <v>1.64236</v>
      </c>
      <c r="C6381" s="154">
        <v>2.1297999999999999</v>
      </c>
      <c r="D6381" s="154">
        <v>1.4165000000000001</v>
      </c>
      <c r="E6381" s="154">
        <v>1.0298</v>
      </c>
      <c r="F6381" s="154" t="s">
        <v>472</v>
      </c>
      <c r="G6381" s="154">
        <v>1.3597000000000001</v>
      </c>
      <c r="H6381" s="154" t="s">
        <v>472</v>
      </c>
      <c r="I6381" s="154">
        <v>1.99865</v>
      </c>
      <c r="J6381" s="154"/>
    </row>
    <row r="6382" spans="1:10">
      <c r="A6382" s="164">
        <v>34473</v>
      </c>
      <c r="B6382" s="154">
        <v>1.64673</v>
      </c>
      <c r="C6382" s="154">
        <v>2.1291000000000002</v>
      </c>
      <c r="D6382" s="154">
        <v>1.4118999999999999</v>
      </c>
      <c r="E6382" s="154">
        <v>1.0264</v>
      </c>
      <c r="F6382" s="154" t="s">
        <v>472</v>
      </c>
      <c r="G6382" s="154">
        <v>1.3618999999999999</v>
      </c>
      <c r="H6382" s="154" t="s">
        <v>472</v>
      </c>
      <c r="I6382" s="154">
        <v>1.9962900000000001</v>
      </c>
      <c r="J6382" s="154"/>
    </row>
    <row r="6383" spans="1:10">
      <c r="A6383" s="164">
        <v>34474</v>
      </c>
      <c r="B6383" s="154">
        <v>1.64761</v>
      </c>
      <c r="C6383" s="154">
        <v>2.1280999999999999</v>
      </c>
      <c r="D6383" s="154">
        <v>1.41</v>
      </c>
      <c r="E6383" s="154">
        <v>1.0268999999999999</v>
      </c>
      <c r="F6383" s="154" t="s">
        <v>472</v>
      </c>
      <c r="G6383" s="154">
        <v>1.3498999999999999</v>
      </c>
      <c r="H6383" s="154" t="s">
        <v>472</v>
      </c>
      <c r="I6383" s="154">
        <v>1.9940899999999999</v>
      </c>
      <c r="J6383" s="154"/>
    </row>
    <row r="6384" spans="1:10">
      <c r="A6384" s="164">
        <v>34477</v>
      </c>
      <c r="B6384" s="154" t="s">
        <v>472</v>
      </c>
      <c r="C6384" s="154" t="s">
        <v>472</v>
      </c>
      <c r="D6384" s="154" t="s">
        <v>472</v>
      </c>
      <c r="E6384" s="154" t="s">
        <v>472</v>
      </c>
      <c r="F6384" s="154" t="s">
        <v>472</v>
      </c>
      <c r="G6384" s="154" t="s">
        <v>472</v>
      </c>
      <c r="H6384" s="154" t="s">
        <v>472</v>
      </c>
      <c r="I6384" s="154" t="s">
        <v>472</v>
      </c>
      <c r="J6384" s="154"/>
    </row>
    <row r="6385" spans="1:10">
      <c r="A6385" s="164">
        <v>34478</v>
      </c>
      <c r="B6385" s="154">
        <v>1.64832</v>
      </c>
      <c r="C6385" s="154">
        <v>2.1206</v>
      </c>
      <c r="D6385" s="154">
        <v>1.4095</v>
      </c>
      <c r="E6385" s="154">
        <v>1.0241</v>
      </c>
      <c r="F6385" s="154" t="s">
        <v>472</v>
      </c>
      <c r="G6385" s="154">
        <v>1.3507</v>
      </c>
      <c r="H6385" s="154" t="s">
        <v>472</v>
      </c>
      <c r="I6385" s="154">
        <v>1.99366</v>
      </c>
      <c r="J6385" s="154"/>
    </row>
    <row r="6386" spans="1:10">
      <c r="A6386" s="164">
        <v>34479</v>
      </c>
      <c r="B6386" s="154">
        <v>1.64944</v>
      </c>
      <c r="C6386" s="154">
        <v>2.1263000000000001</v>
      </c>
      <c r="D6386" s="154">
        <v>1.413</v>
      </c>
      <c r="E6386" s="154">
        <v>1.0256000000000001</v>
      </c>
      <c r="F6386" s="154" t="s">
        <v>472</v>
      </c>
      <c r="G6386" s="154">
        <v>1.3491</v>
      </c>
      <c r="H6386" s="154" t="s">
        <v>472</v>
      </c>
      <c r="I6386" s="154">
        <v>1.9971100000000002</v>
      </c>
      <c r="J6386" s="154"/>
    </row>
    <row r="6387" spans="1:10">
      <c r="A6387" s="164">
        <v>34480</v>
      </c>
      <c r="B6387" s="154">
        <v>1.6447699999999998</v>
      </c>
      <c r="C6387" s="154">
        <v>2.1126</v>
      </c>
      <c r="D6387" s="154">
        <v>1.4</v>
      </c>
      <c r="E6387" s="154">
        <v>1.0119</v>
      </c>
      <c r="F6387" s="154" t="s">
        <v>472</v>
      </c>
      <c r="G6387" s="154">
        <v>1.3437000000000001</v>
      </c>
      <c r="H6387" s="154" t="s">
        <v>472</v>
      </c>
      <c r="I6387" s="154">
        <v>1.98719</v>
      </c>
      <c r="J6387" s="154"/>
    </row>
    <row r="6388" spans="1:10">
      <c r="A6388" s="164">
        <v>34481</v>
      </c>
      <c r="B6388" s="154">
        <v>1.64784</v>
      </c>
      <c r="C6388" s="154">
        <v>2.1223000000000001</v>
      </c>
      <c r="D6388" s="154">
        <v>1.4066000000000001</v>
      </c>
      <c r="E6388" s="154">
        <v>1.0149999999999999</v>
      </c>
      <c r="F6388" s="154" t="s">
        <v>472</v>
      </c>
      <c r="G6388" s="154">
        <v>1.3435999999999999</v>
      </c>
      <c r="H6388" s="154" t="s">
        <v>472</v>
      </c>
      <c r="I6388" s="154">
        <v>1.9911300000000001</v>
      </c>
      <c r="J6388" s="154"/>
    </row>
    <row r="6389" spans="1:10">
      <c r="A6389" s="164">
        <v>34484</v>
      </c>
      <c r="B6389" s="154">
        <v>1.6447000000000001</v>
      </c>
      <c r="C6389" s="154">
        <v>2.1154000000000002</v>
      </c>
      <c r="D6389" s="154">
        <v>1.4015</v>
      </c>
      <c r="E6389" s="154">
        <v>1.0119</v>
      </c>
      <c r="F6389" s="154" t="s">
        <v>472</v>
      </c>
      <c r="G6389" s="154">
        <v>1.3416999999999999</v>
      </c>
      <c r="H6389" s="154" t="s">
        <v>472</v>
      </c>
      <c r="I6389" s="154" t="s">
        <v>472</v>
      </c>
      <c r="J6389" s="154"/>
    </row>
    <row r="6390" spans="1:10">
      <c r="A6390" s="164">
        <v>34485</v>
      </c>
      <c r="B6390" s="154">
        <v>1.6427</v>
      </c>
      <c r="C6390" s="154">
        <v>2.1114999999999999</v>
      </c>
      <c r="D6390" s="154">
        <v>1.3993</v>
      </c>
      <c r="E6390" s="154">
        <v>1.0088999999999999</v>
      </c>
      <c r="F6390" s="154" t="s">
        <v>472</v>
      </c>
      <c r="G6390" s="154">
        <v>1.3365</v>
      </c>
      <c r="H6390" s="154" t="s">
        <v>472</v>
      </c>
      <c r="I6390" s="154">
        <v>1.9828399999999999</v>
      </c>
      <c r="J6390" s="154"/>
    </row>
    <row r="6391" spans="1:10">
      <c r="A6391" s="164">
        <v>34486</v>
      </c>
      <c r="B6391" s="154">
        <v>1.6432099999999998</v>
      </c>
      <c r="C6391" s="154">
        <v>2.1219000000000001</v>
      </c>
      <c r="D6391" s="154">
        <v>1.4020000000000001</v>
      </c>
      <c r="E6391" s="154">
        <v>1.0137</v>
      </c>
      <c r="F6391" s="154" t="s">
        <v>472</v>
      </c>
      <c r="G6391" s="154">
        <v>1.3384</v>
      </c>
      <c r="H6391" s="154" t="s">
        <v>472</v>
      </c>
      <c r="I6391" s="154">
        <v>1.98444</v>
      </c>
      <c r="J6391" s="154"/>
    </row>
    <row r="6392" spans="1:10">
      <c r="A6392" s="164">
        <v>34487</v>
      </c>
      <c r="B6392" s="154">
        <v>1.64066</v>
      </c>
      <c r="C6392" s="154">
        <v>2.1233</v>
      </c>
      <c r="D6392" s="154">
        <v>1.3980000000000001</v>
      </c>
      <c r="E6392" s="154">
        <v>1.0081</v>
      </c>
      <c r="F6392" s="154" t="s">
        <v>472</v>
      </c>
      <c r="G6392" s="154">
        <v>1.3351</v>
      </c>
      <c r="H6392" s="154" t="s">
        <v>472</v>
      </c>
      <c r="I6392" s="154">
        <v>1.9832800000000002</v>
      </c>
      <c r="J6392" s="154"/>
    </row>
    <row r="6393" spans="1:10">
      <c r="A6393" s="164">
        <v>34488</v>
      </c>
      <c r="B6393" s="154">
        <v>1.64133</v>
      </c>
      <c r="C6393" s="154">
        <v>2.1215000000000002</v>
      </c>
      <c r="D6393" s="154">
        <v>1.4068000000000001</v>
      </c>
      <c r="E6393" s="154">
        <v>1.0149999999999999</v>
      </c>
      <c r="F6393" s="154" t="s">
        <v>472</v>
      </c>
      <c r="G6393" s="154">
        <v>1.3380000000000001</v>
      </c>
      <c r="H6393" s="154" t="s">
        <v>472</v>
      </c>
      <c r="I6393" s="154">
        <v>1.98854</v>
      </c>
      <c r="J6393" s="154"/>
    </row>
    <row r="6394" spans="1:10">
      <c r="A6394" s="164">
        <v>34491</v>
      </c>
      <c r="B6394" s="154">
        <v>1.64056</v>
      </c>
      <c r="C6394" s="154">
        <v>2.1368999999999998</v>
      </c>
      <c r="D6394" s="154">
        <v>1.4198</v>
      </c>
      <c r="E6394" s="154">
        <v>1.0316000000000001</v>
      </c>
      <c r="F6394" s="154" t="s">
        <v>472</v>
      </c>
      <c r="G6394" s="154">
        <v>1.3463000000000001</v>
      </c>
      <c r="H6394" s="154" t="s">
        <v>472</v>
      </c>
      <c r="I6394" s="154">
        <v>1.9957</v>
      </c>
      <c r="J6394" s="154"/>
    </row>
    <row r="6395" spans="1:10">
      <c r="A6395" s="164">
        <v>34492</v>
      </c>
      <c r="B6395" s="154">
        <v>1.63659</v>
      </c>
      <c r="C6395" s="154">
        <v>2.1307999999999998</v>
      </c>
      <c r="D6395" s="154">
        <v>1.4159999999999999</v>
      </c>
      <c r="E6395" s="154">
        <v>1.0346</v>
      </c>
      <c r="F6395" s="154" t="s">
        <v>472</v>
      </c>
      <c r="G6395" s="154">
        <v>1.3466</v>
      </c>
      <c r="H6395" s="154" t="s">
        <v>472</v>
      </c>
      <c r="I6395" s="154">
        <v>1.9933999999999998</v>
      </c>
      <c r="J6395" s="154"/>
    </row>
    <row r="6396" spans="1:10">
      <c r="A6396" s="164">
        <v>34493</v>
      </c>
      <c r="B6396" s="154">
        <v>1.63628</v>
      </c>
      <c r="C6396" s="154">
        <v>2.1316000000000002</v>
      </c>
      <c r="D6396" s="154">
        <v>1.4119999999999999</v>
      </c>
      <c r="E6396" s="154">
        <v>1.028</v>
      </c>
      <c r="F6396" s="154" t="s">
        <v>472</v>
      </c>
      <c r="G6396" s="154">
        <v>1.3534999999999999</v>
      </c>
      <c r="H6396" s="154" t="s">
        <v>472</v>
      </c>
      <c r="I6396" s="154">
        <v>1.994</v>
      </c>
      <c r="J6396" s="154"/>
    </row>
    <row r="6397" spans="1:10">
      <c r="A6397" s="164">
        <v>34494</v>
      </c>
      <c r="B6397" s="154">
        <v>1.6361699999999999</v>
      </c>
      <c r="C6397" s="154">
        <v>2.1301000000000001</v>
      </c>
      <c r="D6397" s="154">
        <v>1.4119999999999999</v>
      </c>
      <c r="E6397" s="154">
        <v>1.0273000000000001</v>
      </c>
      <c r="F6397" s="154" t="s">
        <v>472</v>
      </c>
      <c r="G6397" s="154">
        <v>1.357</v>
      </c>
      <c r="H6397" s="154" t="s">
        <v>472</v>
      </c>
      <c r="I6397" s="154">
        <v>1.99586</v>
      </c>
      <c r="J6397" s="154"/>
    </row>
    <row r="6398" spans="1:10">
      <c r="A6398" s="164">
        <v>34495</v>
      </c>
      <c r="B6398" s="154">
        <v>1.63524</v>
      </c>
      <c r="C6398" s="154">
        <v>2.1236999999999999</v>
      </c>
      <c r="D6398" s="154">
        <v>1.4097</v>
      </c>
      <c r="E6398" s="154">
        <v>1.0255000000000001</v>
      </c>
      <c r="F6398" s="154" t="s">
        <v>472</v>
      </c>
      <c r="G6398" s="154">
        <v>1.3542000000000001</v>
      </c>
      <c r="H6398" s="154" t="s">
        <v>472</v>
      </c>
      <c r="I6398" s="154">
        <v>1.99244</v>
      </c>
      <c r="J6398" s="154"/>
    </row>
    <row r="6399" spans="1:10">
      <c r="A6399" s="164">
        <v>34498</v>
      </c>
      <c r="B6399" s="154">
        <v>1.63609</v>
      </c>
      <c r="C6399" s="154">
        <v>2.1183999999999998</v>
      </c>
      <c r="D6399" s="154">
        <v>1.4015</v>
      </c>
      <c r="E6399" s="154">
        <v>1.0163</v>
      </c>
      <c r="F6399" s="154" t="s">
        <v>472</v>
      </c>
      <c r="G6399" s="154">
        <v>1.3514999999999999</v>
      </c>
      <c r="H6399" s="154" t="s">
        <v>472</v>
      </c>
      <c r="I6399" s="154">
        <v>1.9855700000000001</v>
      </c>
      <c r="J6399" s="154"/>
    </row>
    <row r="6400" spans="1:10">
      <c r="A6400" s="164">
        <v>34499</v>
      </c>
      <c r="B6400" s="154">
        <v>1.62703</v>
      </c>
      <c r="C6400" s="154">
        <v>2.1073</v>
      </c>
      <c r="D6400" s="154">
        <v>1.3845000000000001</v>
      </c>
      <c r="E6400" s="154">
        <v>1.0007999999999999</v>
      </c>
      <c r="F6400" s="154" t="s">
        <v>472</v>
      </c>
      <c r="G6400" s="154">
        <v>1.3460000000000001</v>
      </c>
      <c r="H6400" s="154" t="s">
        <v>472</v>
      </c>
      <c r="I6400" s="154">
        <v>1.9698</v>
      </c>
      <c r="J6400" s="154"/>
    </row>
    <row r="6401" spans="1:10">
      <c r="A6401" s="164">
        <v>34500</v>
      </c>
      <c r="B6401" s="154">
        <v>1.6240299999999999</v>
      </c>
      <c r="C6401" s="154">
        <v>2.1032000000000002</v>
      </c>
      <c r="D6401" s="154">
        <v>1.3855</v>
      </c>
      <c r="E6401" s="154">
        <v>1.0005999999999999</v>
      </c>
      <c r="F6401" s="154" t="s">
        <v>472</v>
      </c>
      <c r="G6401" s="154">
        <v>1.3445</v>
      </c>
      <c r="H6401" s="154" t="s">
        <v>472</v>
      </c>
      <c r="I6401" s="154">
        <v>1.96777</v>
      </c>
      <c r="J6401" s="154"/>
    </row>
    <row r="6402" spans="1:10">
      <c r="A6402" s="164">
        <v>34501</v>
      </c>
      <c r="B6402" s="154">
        <v>1.62127</v>
      </c>
      <c r="C6402" s="154">
        <v>2.0832000000000002</v>
      </c>
      <c r="D6402" s="154">
        <v>1.3679999999999999</v>
      </c>
      <c r="E6402" s="154">
        <v>0.9839</v>
      </c>
      <c r="F6402" s="154" t="s">
        <v>472</v>
      </c>
      <c r="G6402" s="154">
        <v>1.3305</v>
      </c>
      <c r="H6402" s="154" t="s">
        <v>472</v>
      </c>
      <c r="I6402" s="154">
        <v>1.95285</v>
      </c>
      <c r="J6402" s="154"/>
    </row>
    <row r="6403" spans="1:10">
      <c r="A6403" s="164">
        <v>34502</v>
      </c>
      <c r="B6403" s="154">
        <v>1.6230099999999998</v>
      </c>
      <c r="C6403" s="154">
        <v>2.0945999999999998</v>
      </c>
      <c r="D6403" s="154">
        <v>1.379</v>
      </c>
      <c r="E6403" s="154">
        <v>0.99350000000000005</v>
      </c>
      <c r="F6403" s="154" t="s">
        <v>472</v>
      </c>
      <c r="G6403" s="154">
        <v>1.3308</v>
      </c>
      <c r="H6403" s="154" t="s">
        <v>472</v>
      </c>
      <c r="I6403" s="154">
        <v>1.95923</v>
      </c>
      <c r="J6403" s="154"/>
    </row>
    <row r="6404" spans="1:10">
      <c r="A6404" s="164">
        <v>34505</v>
      </c>
      <c r="B6404" s="154">
        <v>1.61656</v>
      </c>
      <c r="C6404" s="154">
        <v>2.0779000000000001</v>
      </c>
      <c r="D6404" s="154">
        <v>1.3565</v>
      </c>
      <c r="E6404" s="154">
        <v>0.97529999999999994</v>
      </c>
      <c r="F6404" s="154" t="s">
        <v>472</v>
      </c>
      <c r="G6404" s="154">
        <v>1.3216999999999999</v>
      </c>
      <c r="H6404" s="154" t="s">
        <v>472</v>
      </c>
      <c r="I6404" s="154">
        <v>1.9360200000000001</v>
      </c>
      <c r="J6404" s="154"/>
    </row>
    <row r="6405" spans="1:10">
      <c r="A6405" s="164">
        <v>34506</v>
      </c>
      <c r="B6405" s="154">
        <v>1.62466</v>
      </c>
      <c r="C6405" s="154">
        <v>2.0788000000000002</v>
      </c>
      <c r="D6405" s="154">
        <v>1.3523000000000001</v>
      </c>
      <c r="E6405" s="154">
        <v>0.97370000000000001</v>
      </c>
      <c r="F6405" s="154" t="s">
        <v>472</v>
      </c>
      <c r="G6405" s="154">
        <v>1.3258000000000001</v>
      </c>
      <c r="H6405" s="154" t="s">
        <v>472</v>
      </c>
      <c r="I6405" s="154">
        <v>1.9455900000000002</v>
      </c>
      <c r="J6405" s="154"/>
    </row>
    <row r="6406" spans="1:10">
      <c r="A6406" s="164">
        <v>34507</v>
      </c>
      <c r="B6406" s="154">
        <v>1.6197300000000001</v>
      </c>
      <c r="C6406" s="154">
        <v>2.0727000000000002</v>
      </c>
      <c r="D6406" s="154">
        <v>1.349</v>
      </c>
      <c r="E6406" s="154">
        <v>0.97319999999999995</v>
      </c>
      <c r="F6406" s="154" t="s">
        <v>472</v>
      </c>
      <c r="G6406" s="154">
        <v>1.3360000000000001</v>
      </c>
      <c r="H6406" s="154" t="s">
        <v>472</v>
      </c>
      <c r="I6406" s="154">
        <v>1.94177</v>
      </c>
      <c r="J6406" s="154"/>
    </row>
    <row r="6407" spans="1:10">
      <c r="A6407" s="164">
        <v>34508</v>
      </c>
      <c r="B6407" s="154">
        <v>1.6175899999999999</v>
      </c>
      <c r="C6407" s="154">
        <v>2.0668000000000002</v>
      </c>
      <c r="D6407" s="154">
        <v>1.3512</v>
      </c>
      <c r="E6407" s="154">
        <v>0.97589999999999999</v>
      </c>
      <c r="F6407" s="154" t="s">
        <v>472</v>
      </c>
      <c r="G6407" s="154">
        <v>1.3345</v>
      </c>
      <c r="H6407" s="154" t="s">
        <v>472</v>
      </c>
      <c r="I6407" s="154">
        <v>1.94614</v>
      </c>
      <c r="J6407" s="154"/>
    </row>
    <row r="6408" spans="1:10">
      <c r="A6408" s="164">
        <v>34509</v>
      </c>
      <c r="B6408" s="154">
        <v>1.61368</v>
      </c>
      <c r="C6408" s="154">
        <v>2.0695000000000001</v>
      </c>
      <c r="D6408" s="154">
        <v>1.3360000000000001</v>
      </c>
      <c r="E6408" s="154">
        <v>0.96160000000000001</v>
      </c>
      <c r="F6408" s="154" t="s">
        <v>472</v>
      </c>
      <c r="G6408" s="154">
        <v>1.3340000000000001</v>
      </c>
      <c r="H6408" s="154" t="s">
        <v>472</v>
      </c>
      <c r="I6408" s="154">
        <v>1.93174</v>
      </c>
      <c r="J6408" s="154"/>
    </row>
    <row r="6409" spans="1:10">
      <c r="A6409" s="164">
        <v>34512</v>
      </c>
      <c r="B6409" s="154">
        <v>1.61239</v>
      </c>
      <c r="C6409" s="154">
        <v>2.0592999999999999</v>
      </c>
      <c r="D6409" s="154">
        <v>1.3272999999999999</v>
      </c>
      <c r="E6409" s="154">
        <v>0.95389999999999997</v>
      </c>
      <c r="F6409" s="154" t="s">
        <v>472</v>
      </c>
      <c r="G6409" s="154">
        <v>1.3235000000000001</v>
      </c>
      <c r="H6409" s="154" t="s">
        <v>472</v>
      </c>
      <c r="I6409" s="154">
        <v>1.92154</v>
      </c>
      <c r="J6409" s="154"/>
    </row>
    <row r="6410" spans="1:10">
      <c r="A6410" s="164">
        <v>34513</v>
      </c>
      <c r="B6410" s="154">
        <v>1.61538</v>
      </c>
      <c r="C6410" s="154">
        <v>2.0600999999999998</v>
      </c>
      <c r="D6410" s="154">
        <v>1.3320000000000001</v>
      </c>
      <c r="E6410" s="154">
        <v>0.96079999999999999</v>
      </c>
      <c r="F6410" s="154" t="s">
        <v>472</v>
      </c>
      <c r="G6410" s="154">
        <v>1.327</v>
      </c>
      <c r="H6410" s="154" t="s">
        <v>472</v>
      </c>
      <c r="I6410" s="154">
        <v>1.93221</v>
      </c>
      <c r="J6410" s="154"/>
    </row>
    <row r="6411" spans="1:10">
      <c r="A6411" s="164">
        <v>34514</v>
      </c>
      <c r="B6411" s="154">
        <v>1.6150600000000002</v>
      </c>
      <c r="C6411" s="154">
        <v>2.0600999999999998</v>
      </c>
      <c r="D6411" s="154">
        <v>1.3256999999999999</v>
      </c>
      <c r="E6411" s="154">
        <v>0.95789999999999997</v>
      </c>
      <c r="F6411" s="154" t="s">
        <v>472</v>
      </c>
      <c r="G6411" s="154">
        <v>1.3344</v>
      </c>
      <c r="H6411" s="154" t="s">
        <v>472</v>
      </c>
      <c r="I6411" s="154">
        <v>1.9321999999999999</v>
      </c>
      <c r="J6411" s="154"/>
    </row>
    <row r="6412" spans="1:10">
      <c r="A6412" s="164">
        <v>34515</v>
      </c>
      <c r="B6412" s="154">
        <v>1.6189800000000001</v>
      </c>
      <c r="C6412" s="154">
        <v>2.0623</v>
      </c>
      <c r="D6412" s="154">
        <v>1.341</v>
      </c>
      <c r="E6412" s="154">
        <v>0.96950000000000003</v>
      </c>
      <c r="F6412" s="154" t="s">
        <v>472</v>
      </c>
      <c r="G6412" s="154">
        <v>1.3536000000000001</v>
      </c>
      <c r="H6412" s="154" t="s">
        <v>472</v>
      </c>
      <c r="I6412" s="154">
        <v>1.94733</v>
      </c>
      <c r="J6412" s="154"/>
    </row>
    <row r="6413" spans="1:10">
      <c r="A6413" s="164">
        <v>34516</v>
      </c>
      <c r="B6413" s="154">
        <v>1.6109</v>
      </c>
      <c r="C6413" s="154">
        <v>2.0619000000000001</v>
      </c>
      <c r="D6413" s="154">
        <v>1.3445</v>
      </c>
      <c r="E6413" s="154">
        <v>0.97360000000000002</v>
      </c>
      <c r="F6413" s="154" t="s">
        <v>472</v>
      </c>
      <c r="G6413" s="154">
        <v>1.3599000000000001</v>
      </c>
      <c r="H6413" s="154" t="s">
        <v>472</v>
      </c>
      <c r="I6413" s="154">
        <v>1.9409100000000001</v>
      </c>
      <c r="J6413" s="154"/>
    </row>
    <row r="6414" spans="1:10">
      <c r="A6414" s="164">
        <v>34519</v>
      </c>
      <c r="B6414" s="154">
        <v>1.6124800000000001</v>
      </c>
      <c r="C6414" s="154">
        <v>2.0596999999999999</v>
      </c>
      <c r="D6414" s="154">
        <v>1.3405</v>
      </c>
      <c r="E6414" s="154">
        <v>0.97070000000000001</v>
      </c>
      <c r="F6414" s="154" t="s">
        <v>472</v>
      </c>
      <c r="G6414" s="154">
        <v>1.3519999999999999</v>
      </c>
      <c r="H6414" s="154" t="s">
        <v>472</v>
      </c>
      <c r="I6414" s="154" t="s">
        <v>472</v>
      </c>
      <c r="J6414" s="154"/>
    </row>
    <row r="6415" spans="1:10">
      <c r="A6415" s="164">
        <v>34520</v>
      </c>
      <c r="B6415" s="154">
        <v>1.6147100000000001</v>
      </c>
      <c r="C6415" s="154">
        <v>2.0611999999999999</v>
      </c>
      <c r="D6415" s="154">
        <v>1.3380000000000001</v>
      </c>
      <c r="E6415" s="154">
        <v>0.96430000000000005</v>
      </c>
      <c r="F6415" s="154" t="s">
        <v>472</v>
      </c>
      <c r="G6415" s="154">
        <v>1.347</v>
      </c>
      <c r="H6415" s="154" t="s">
        <v>472</v>
      </c>
      <c r="I6415" s="154">
        <v>1.9368799999999999</v>
      </c>
      <c r="J6415" s="154"/>
    </row>
    <row r="6416" spans="1:10">
      <c r="A6416" s="164">
        <v>34521</v>
      </c>
      <c r="B6416" s="154">
        <v>1.6096900000000001</v>
      </c>
      <c r="C6416" s="154">
        <v>2.0407999999999999</v>
      </c>
      <c r="D6416" s="154">
        <v>1.321</v>
      </c>
      <c r="E6416" s="154">
        <v>0.9526</v>
      </c>
      <c r="F6416" s="154" t="s">
        <v>472</v>
      </c>
      <c r="G6416" s="154">
        <v>1.3471</v>
      </c>
      <c r="H6416" s="154" t="s">
        <v>472</v>
      </c>
      <c r="I6416" s="154">
        <v>1.92761</v>
      </c>
      <c r="J6416" s="154"/>
    </row>
    <row r="6417" spans="1:10">
      <c r="A6417" s="164">
        <v>34522</v>
      </c>
      <c r="B6417" s="154">
        <v>1.6156199999999998</v>
      </c>
      <c r="C6417" s="154">
        <v>2.0508999999999999</v>
      </c>
      <c r="D6417" s="154">
        <v>1.329</v>
      </c>
      <c r="E6417" s="154">
        <v>0.95899999999999996</v>
      </c>
      <c r="F6417" s="154" t="s">
        <v>472</v>
      </c>
      <c r="G6417" s="154">
        <v>1.3431</v>
      </c>
      <c r="H6417" s="154" t="s">
        <v>472</v>
      </c>
      <c r="I6417" s="154">
        <v>1.9323399999999999</v>
      </c>
      <c r="J6417" s="154"/>
    </row>
    <row r="6418" spans="1:10">
      <c r="A6418" s="164">
        <v>34523</v>
      </c>
      <c r="B6418" s="154">
        <v>1.6134599999999999</v>
      </c>
      <c r="C6418" s="154">
        <v>2.0350000000000001</v>
      </c>
      <c r="D6418" s="154">
        <v>1.3220000000000001</v>
      </c>
      <c r="E6418" s="154">
        <v>0.9526</v>
      </c>
      <c r="F6418" s="154" t="s">
        <v>472</v>
      </c>
      <c r="G6418" s="154">
        <v>1.3392999999999999</v>
      </c>
      <c r="H6418" s="154" t="s">
        <v>472</v>
      </c>
      <c r="I6418" s="154">
        <v>1.9261300000000001</v>
      </c>
      <c r="J6418" s="154"/>
    </row>
    <row r="6419" spans="1:10">
      <c r="A6419" s="164">
        <v>34526</v>
      </c>
      <c r="B6419" s="154">
        <v>1.6133199999999999</v>
      </c>
      <c r="C6419" s="154">
        <v>2.0375000000000001</v>
      </c>
      <c r="D6419" s="154">
        <v>1.3103</v>
      </c>
      <c r="E6419" s="154">
        <v>0.94289999999999996</v>
      </c>
      <c r="F6419" s="154" t="s">
        <v>472</v>
      </c>
      <c r="G6419" s="154">
        <v>1.3328</v>
      </c>
      <c r="H6419" s="154" t="s">
        <v>472</v>
      </c>
      <c r="I6419" s="154">
        <v>1.9135499999999999</v>
      </c>
      <c r="J6419" s="154"/>
    </row>
    <row r="6420" spans="1:10">
      <c r="A6420" s="164">
        <v>34527</v>
      </c>
      <c r="B6420" s="154">
        <v>1.6184400000000001</v>
      </c>
      <c r="C6420" s="154">
        <v>2.0289999999999999</v>
      </c>
      <c r="D6420" s="154">
        <v>1.2929999999999999</v>
      </c>
      <c r="E6420" s="154">
        <v>0.93420000000000003</v>
      </c>
      <c r="F6420" s="154" t="s">
        <v>472</v>
      </c>
      <c r="G6420" s="154">
        <v>1.3286</v>
      </c>
      <c r="H6420" s="154" t="s">
        <v>472</v>
      </c>
      <c r="I6420" s="154">
        <v>1.9036599999999999</v>
      </c>
      <c r="J6420" s="154"/>
    </row>
    <row r="6421" spans="1:10">
      <c r="A6421" s="164">
        <v>34528</v>
      </c>
      <c r="B6421" s="154">
        <v>1.6168499999999999</v>
      </c>
      <c r="C6421" s="154">
        <v>2.0259</v>
      </c>
      <c r="D6421" s="154">
        <v>1.2934999999999999</v>
      </c>
      <c r="E6421" s="154">
        <v>0.93520000000000003</v>
      </c>
      <c r="F6421" s="154" t="s">
        <v>472</v>
      </c>
      <c r="G6421" s="154">
        <v>1.3264</v>
      </c>
      <c r="H6421" s="154" t="s">
        <v>472</v>
      </c>
      <c r="I6421" s="154">
        <v>1.9050799999999999</v>
      </c>
      <c r="J6421" s="154"/>
    </row>
    <row r="6422" spans="1:10">
      <c r="A6422" s="164">
        <v>34529</v>
      </c>
      <c r="B6422" s="154">
        <v>1.6175000000000002</v>
      </c>
      <c r="C6422" s="154">
        <v>2.0326</v>
      </c>
      <c r="D6422" s="154">
        <v>1.3</v>
      </c>
      <c r="E6422" s="154">
        <v>0.94030000000000002</v>
      </c>
      <c r="F6422" s="154" t="s">
        <v>472</v>
      </c>
      <c r="G6422" s="154">
        <v>1.3226</v>
      </c>
      <c r="H6422" s="154" t="s">
        <v>472</v>
      </c>
      <c r="I6422" s="154">
        <v>1.9117199999999999</v>
      </c>
      <c r="J6422" s="154"/>
    </row>
    <row r="6423" spans="1:10">
      <c r="A6423" s="164">
        <v>34530</v>
      </c>
      <c r="B6423" s="154">
        <v>1.61616</v>
      </c>
      <c r="C6423" s="154">
        <v>2.0419</v>
      </c>
      <c r="D6423" s="154">
        <v>1.3085</v>
      </c>
      <c r="E6423" s="154">
        <v>0.94640000000000002</v>
      </c>
      <c r="F6423" s="154" t="s">
        <v>472</v>
      </c>
      <c r="G6423" s="154">
        <v>1.3321000000000001</v>
      </c>
      <c r="H6423" s="154" t="s">
        <v>472</v>
      </c>
      <c r="I6423" s="154">
        <v>1.9187099999999999</v>
      </c>
      <c r="J6423" s="154"/>
    </row>
    <row r="6424" spans="1:10">
      <c r="A6424" s="164">
        <v>34533</v>
      </c>
      <c r="B6424" s="154">
        <v>1.6144099999999999</v>
      </c>
      <c r="C6424" s="154">
        <v>2.0329000000000002</v>
      </c>
      <c r="D6424" s="154">
        <v>1.2989999999999999</v>
      </c>
      <c r="E6424" s="154">
        <v>0.94330000000000003</v>
      </c>
      <c r="F6424" s="154" t="s">
        <v>472</v>
      </c>
      <c r="G6424" s="154">
        <v>1.3235000000000001</v>
      </c>
      <c r="H6424" s="154" t="s">
        <v>472</v>
      </c>
      <c r="I6424" s="154">
        <v>1.90977</v>
      </c>
      <c r="J6424" s="154"/>
    </row>
    <row r="6425" spans="1:10">
      <c r="A6425" s="164">
        <v>34534</v>
      </c>
      <c r="B6425" s="154">
        <v>1.6173600000000001</v>
      </c>
      <c r="C6425" s="154">
        <v>2.0449000000000002</v>
      </c>
      <c r="D6425" s="154">
        <v>1.31</v>
      </c>
      <c r="E6425" s="154">
        <v>0.95020000000000004</v>
      </c>
      <c r="F6425" s="154" t="s">
        <v>472</v>
      </c>
      <c r="G6425" s="154">
        <v>1.3296999999999999</v>
      </c>
      <c r="H6425" s="154" t="s">
        <v>472</v>
      </c>
      <c r="I6425" s="154">
        <v>1.9179300000000001</v>
      </c>
      <c r="J6425" s="154"/>
    </row>
    <row r="6426" spans="1:10">
      <c r="A6426" s="164">
        <v>34535</v>
      </c>
      <c r="B6426" s="154">
        <v>1.62347</v>
      </c>
      <c r="C6426" s="154">
        <v>2.0566</v>
      </c>
      <c r="D6426" s="154">
        <v>1.327</v>
      </c>
      <c r="E6426" s="154">
        <v>0.9607</v>
      </c>
      <c r="F6426" s="154" t="s">
        <v>472</v>
      </c>
      <c r="G6426" s="154">
        <v>1.3351</v>
      </c>
      <c r="H6426" s="154" t="s">
        <v>472</v>
      </c>
      <c r="I6426" s="154">
        <v>1.9369399999999999</v>
      </c>
      <c r="J6426" s="154"/>
    </row>
    <row r="6427" spans="1:10">
      <c r="A6427" s="164">
        <v>34536</v>
      </c>
      <c r="B6427" s="154">
        <v>1.61849</v>
      </c>
      <c r="C6427" s="154">
        <v>2.0388000000000002</v>
      </c>
      <c r="D6427" s="154">
        <v>1.3183</v>
      </c>
      <c r="E6427" s="154">
        <v>0.9536</v>
      </c>
      <c r="F6427" s="154" t="s">
        <v>472</v>
      </c>
      <c r="G6427" s="154">
        <v>1.3384</v>
      </c>
      <c r="H6427" s="154" t="s">
        <v>472</v>
      </c>
      <c r="I6427" s="154">
        <v>1.9232900000000002</v>
      </c>
      <c r="J6427" s="154"/>
    </row>
    <row r="6428" spans="1:10">
      <c r="A6428" s="164">
        <v>34537</v>
      </c>
      <c r="B6428" s="154">
        <v>1.6244800000000001</v>
      </c>
      <c r="C6428" s="154">
        <v>2.0526</v>
      </c>
      <c r="D6428" s="154">
        <v>1.347</v>
      </c>
      <c r="E6428" s="154">
        <v>0.97770000000000001</v>
      </c>
      <c r="F6428" s="154" t="s">
        <v>472</v>
      </c>
      <c r="G6428" s="154">
        <v>1.3606</v>
      </c>
      <c r="H6428" s="154" t="s">
        <v>472</v>
      </c>
      <c r="I6428" s="154">
        <v>1.95234</v>
      </c>
      <c r="J6428" s="154"/>
    </row>
    <row r="6429" spans="1:10">
      <c r="A6429" s="164">
        <v>34540</v>
      </c>
      <c r="B6429" s="154">
        <v>1.6281600000000001</v>
      </c>
      <c r="C6429" s="154">
        <v>2.0651000000000002</v>
      </c>
      <c r="D6429" s="154">
        <v>1.3485</v>
      </c>
      <c r="E6429" s="154">
        <v>0.97629999999999995</v>
      </c>
      <c r="F6429" s="154" t="s">
        <v>472</v>
      </c>
      <c r="G6429" s="154">
        <v>1.3663000000000001</v>
      </c>
      <c r="H6429" s="154" t="s">
        <v>472</v>
      </c>
      <c r="I6429" s="154">
        <v>1.956</v>
      </c>
      <c r="J6429" s="154"/>
    </row>
    <row r="6430" spans="1:10">
      <c r="A6430" s="164">
        <v>34541</v>
      </c>
      <c r="B6430" s="154">
        <v>1.6314600000000001</v>
      </c>
      <c r="C6430" s="154">
        <v>2.0647000000000002</v>
      </c>
      <c r="D6430" s="154">
        <v>1.353</v>
      </c>
      <c r="E6430" s="154">
        <v>0.98</v>
      </c>
      <c r="F6430" s="154" t="s">
        <v>472</v>
      </c>
      <c r="G6430" s="154">
        <v>1.3705000000000001</v>
      </c>
      <c r="H6430" s="154" t="s">
        <v>472</v>
      </c>
      <c r="I6430" s="154">
        <v>1.9613800000000001</v>
      </c>
      <c r="J6430" s="154"/>
    </row>
    <row r="6431" spans="1:10">
      <c r="A6431" s="164">
        <v>34542</v>
      </c>
      <c r="B6431" s="154">
        <v>1.6242299999999998</v>
      </c>
      <c r="C6431" s="154">
        <v>2.0445000000000002</v>
      </c>
      <c r="D6431" s="154">
        <v>1.3403</v>
      </c>
      <c r="E6431" s="154">
        <v>0.97</v>
      </c>
      <c r="F6431" s="154" t="s">
        <v>472</v>
      </c>
      <c r="G6431" s="154">
        <v>1.3651</v>
      </c>
      <c r="H6431" s="154" t="s">
        <v>472</v>
      </c>
      <c r="I6431" s="154">
        <v>1.9485399999999999</v>
      </c>
      <c r="J6431" s="154"/>
    </row>
    <row r="6432" spans="1:10">
      <c r="A6432" s="164">
        <v>34543</v>
      </c>
      <c r="B6432" s="154">
        <v>1.62107</v>
      </c>
      <c r="C6432" s="154">
        <v>2.0369000000000002</v>
      </c>
      <c r="D6432" s="154">
        <v>1.33</v>
      </c>
      <c r="E6432" s="154">
        <v>0.96230000000000004</v>
      </c>
      <c r="F6432" s="154" t="s">
        <v>472</v>
      </c>
      <c r="G6432" s="154">
        <v>1.3505</v>
      </c>
      <c r="H6432" s="154" t="s">
        <v>472</v>
      </c>
      <c r="I6432" s="154">
        <v>1.9378199999999999</v>
      </c>
      <c r="J6432" s="154"/>
    </row>
    <row r="6433" spans="1:10">
      <c r="A6433" s="164">
        <v>34544</v>
      </c>
      <c r="B6433" s="154">
        <v>1.6279400000000002</v>
      </c>
      <c r="C6433" s="154">
        <v>2.0596999999999999</v>
      </c>
      <c r="D6433" s="154">
        <v>1.3479999999999999</v>
      </c>
      <c r="E6433" s="154">
        <v>0.97450000000000003</v>
      </c>
      <c r="F6433" s="154" t="s">
        <v>472</v>
      </c>
      <c r="G6433" s="154">
        <v>1.3494999999999999</v>
      </c>
      <c r="H6433" s="154" t="s">
        <v>472</v>
      </c>
      <c r="I6433" s="154">
        <v>1.95347</v>
      </c>
      <c r="J6433" s="154"/>
    </row>
    <row r="6434" spans="1:10">
      <c r="A6434" s="164">
        <v>34547</v>
      </c>
      <c r="B6434" s="154">
        <v>1.6211600000000002</v>
      </c>
      <c r="C6434" s="154" t="s">
        <v>472</v>
      </c>
      <c r="D6434" s="154" t="s">
        <v>472</v>
      </c>
      <c r="E6434" s="154" t="s">
        <v>472</v>
      </c>
      <c r="F6434" s="154" t="s">
        <v>472</v>
      </c>
      <c r="G6434" s="154" t="s">
        <v>472</v>
      </c>
      <c r="H6434" s="154" t="s">
        <v>472</v>
      </c>
      <c r="I6434" s="154" t="s">
        <v>472</v>
      </c>
      <c r="J6434" s="154"/>
    </row>
    <row r="6435" spans="1:10">
      <c r="A6435" s="164">
        <v>34548</v>
      </c>
      <c r="B6435" s="154">
        <v>1.6195599999999999</v>
      </c>
      <c r="C6435" s="154">
        <v>2.0482</v>
      </c>
      <c r="D6435" s="154">
        <v>1.3320000000000001</v>
      </c>
      <c r="E6435" s="154">
        <v>0.95940000000000003</v>
      </c>
      <c r="F6435" s="154" t="s">
        <v>472</v>
      </c>
      <c r="G6435" s="154">
        <v>1.3352999999999999</v>
      </c>
      <c r="H6435" s="154" t="s">
        <v>472</v>
      </c>
      <c r="I6435" s="154">
        <v>1.9347400000000001</v>
      </c>
      <c r="J6435" s="154"/>
    </row>
    <row r="6436" spans="1:10">
      <c r="A6436" s="164">
        <v>34549</v>
      </c>
      <c r="B6436" s="154">
        <v>1.6209</v>
      </c>
      <c r="C6436" s="154">
        <v>2.0554999999999999</v>
      </c>
      <c r="D6436" s="154">
        <v>1.3385</v>
      </c>
      <c r="E6436" s="154">
        <v>0.96340000000000003</v>
      </c>
      <c r="F6436" s="154" t="s">
        <v>472</v>
      </c>
      <c r="G6436" s="154">
        <v>1.3331999999999999</v>
      </c>
      <c r="H6436" s="154" t="s">
        <v>472</v>
      </c>
      <c r="I6436" s="154">
        <v>1.93764</v>
      </c>
      <c r="J6436" s="154"/>
    </row>
    <row r="6437" spans="1:10">
      <c r="A6437" s="164">
        <v>34550</v>
      </c>
      <c r="B6437" s="154">
        <v>1.6213899999999999</v>
      </c>
      <c r="C6437" s="154">
        <v>2.0476000000000001</v>
      </c>
      <c r="D6437" s="154">
        <v>1.3303</v>
      </c>
      <c r="E6437" s="154">
        <v>0.95879999999999999</v>
      </c>
      <c r="F6437" s="154" t="s">
        <v>472</v>
      </c>
      <c r="G6437" s="154">
        <v>1.3303</v>
      </c>
      <c r="H6437" s="154" t="s">
        <v>472</v>
      </c>
      <c r="I6437" s="154">
        <v>1.93146</v>
      </c>
      <c r="J6437" s="154"/>
    </row>
    <row r="6438" spans="1:10">
      <c r="A6438" s="164">
        <v>34551</v>
      </c>
      <c r="B6438" s="154">
        <v>1.62079</v>
      </c>
      <c r="C6438" s="154">
        <v>2.0592000000000001</v>
      </c>
      <c r="D6438" s="154">
        <v>1.3408</v>
      </c>
      <c r="E6438" s="154">
        <v>0.96699999999999997</v>
      </c>
      <c r="F6438" s="154" t="s">
        <v>472</v>
      </c>
      <c r="G6438" s="154">
        <v>1.3321000000000001</v>
      </c>
      <c r="H6438" s="154" t="s">
        <v>472</v>
      </c>
      <c r="I6438" s="154">
        <v>1.93807</v>
      </c>
      <c r="J6438" s="154"/>
    </row>
    <row r="6439" spans="1:10">
      <c r="A6439" s="164">
        <v>34554</v>
      </c>
      <c r="B6439" s="154">
        <v>1.6201400000000001</v>
      </c>
      <c r="C6439" s="154">
        <v>2.0590999999999999</v>
      </c>
      <c r="D6439" s="154">
        <v>1.3325</v>
      </c>
      <c r="E6439" s="154">
        <v>0.96419999999999995</v>
      </c>
      <c r="F6439" s="154" t="s">
        <v>472</v>
      </c>
      <c r="G6439" s="154">
        <v>1.3233999999999999</v>
      </c>
      <c r="H6439" s="154" t="s">
        <v>472</v>
      </c>
      <c r="I6439" s="154">
        <v>1.9303399999999999</v>
      </c>
      <c r="J6439" s="154"/>
    </row>
    <row r="6440" spans="1:10">
      <c r="A6440" s="164">
        <v>34555</v>
      </c>
      <c r="B6440" s="154">
        <v>1.6176599999999999</v>
      </c>
      <c r="C6440" s="154">
        <v>2.0552000000000001</v>
      </c>
      <c r="D6440" s="154">
        <v>1.3369</v>
      </c>
      <c r="E6440" s="154">
        <v>0.96930000000000005</v>
      </c>
      <c r="F6440" s="154" t="s">
        <v>472</v>
      </c>
      <c r="G6440" s="154">
        <v>1.3181</v>
      </c>
      <c r="H6440" s="154" t="s">
        <v>472</v>
      </c>
      <c r="I6440" s="154">
        <v>1.9298500000000001</v>
      </c>
      <c r="J6440" s="154"/>
    </row>
    <row r="6441" spans="1:10">
      <c r="A6441" s="164">
        <v>34556</v>
      </c>
      <c r="B6441" s="154">
        <v>1.6132599999999999</v>
      </c>
      <c r="C6441" s="154">
        <v>2.0432000000000001</v>
      </c>
      <c r="D6441" s="154">
        <v>1.3285</v>
      </c>
      <c r="E6441" s="154">
        <v>0.96789999999999998</v>
      </c>
      <c r="F6441" s="154" t="s">
        <v>472</v>
      </c>
      <c r="G6441" s="154">
        <v>1.3102</v>
      </c>
      <c r="H6441" s="154" t="s">
        <v>472</v>
      </c>
      <c r="I6441" s="154">
        <v>1.9192800000000001</v>
      </c>
      <c r="J6441" s="154"/>
    </row>
    <row r="6442" spans="1:10">
      <c r="A6442" s="164">
        <v>34557</v>
      </c>
      <c r="B6442" s="154">
        <v>1.61571</v>
      </c>
      <c r="C6442" s="154">
        <v>2.0501</v>
      </c>
      <c r="D6442" s="154">
        <v>1.3345</v>
      </c>
      <c r="E6442" s="154">
        <v>0.96860000000000002</v>
      </c>
      <c r="F6442" s="154" t="s">
        <v>472</v>
      </c>
      <c r="G6442" s="154">
        <v>1.3206</v>
      </c>
      <c r="H6442" s="154" t="s">
        <v>472</v>
      </c>
      <c r="I6442" s="154">
        <v>1.9317500000000001</v>
      </c>
      <c r="J6442" s="154"/>
    </row>
    <row r="6443" spans="1:10">
      <c r="A6443" s="164">
        <v>34558</v>
      </c>
      <c r="B6443" s="154">
        <v>1.601</v>
      </c>
      <c r="C6443" s="154">
        <v>2.0211000000000001</v>
      </c>
      <c r="D6443" s="154">
        <v>1.3035000000000001</v>
      </c>
      <c r="E6443" s="154">
        <v>0.94199999999999995</v>
      </c>
      <c r="F6443" s="154" t="s">
        <v>472</v>
      </c>
      <c r="G6443" s="154">
        <v>1.3077000000000001</v>
      </c>
      <c r="H6443" s="154" t="s">
        <v>472</v>
      </c>
      <c r="I6443" s="154">
        <v>1.9010799999999999</v>
      </c>
      <c r="J6443" s="154"/>
    </row>
    <row r="6444" spans="1:10">
      <c r="A6444" s="164">
        <v>34561</v>
      </c>
      <c r="B6444" s="154">
        <v>1.60399</v>
      </c>
      <c r="C6444" s="154">
        <v>2.0156000000000001</v>
      </c>
      <c r="D6444" s="154">
        <v>1.3035000000000001</v>
      </c>
      <c r="E6444" s="154">
        <v>0.94320000000000004</v>
      </c>
      <c r="F6444" s="154" t="s">
        <v>472</v>
      </c>
      <c r="G6444" s="154">
        <v>1.3014000000000001</v>
      </c>
      <c r="H6444" s="154" t="s">
        <v>472</v>
      </c>
      <c r="I6444" s="154">
        <v>1.9002599999999998</v>
      </c>
      <c r="J6444" s="154"/>
    </row>
    <row r="6445" spans="1:10">
      <c r="A6445" s="164">
        <v>34562</v>
      </c>
      <c r="B6445" s="154">
        <v>1.6011299999999999</v>
      </c>
      <c r="C6445" s="154">
        <v>2.0131000000000001</v>
      </c>
      <c r="D6445" s="154">
        <v>1.3078000000000001</v>
      </c>
      <c r="E6445" s="154">
        <v>0.94630000000000003</v>
      </c>
      <c r="F6445" s="154" t="s">
        <v>472</v>
      </c>
      <c r="G6445" s="154">
        <v>1.3028</v>
      </c>
      <c r="H6445" s="154" t="s">
        <v>472</v>
      </c>
      <c r="I6445" s="154">
        <v>1.8990100000000001</v>
      </c>
      <c r="J6445" s="154"/>
    </row>
    <row r="6446" spans="1:10">
      <c r="A6446" s="164">
        <v>34563</v>
      </c>
      <c r="B6446" s="154">
        <v>1.6046</v>
      </c>
      <c r="C6446" s="154">
        <v>2.0139999999999998</v>
      </c>
      <c r="D6446" s="154">
        <v>1.3094999999999999</v>
      </c>
      <c r="E6446" s="154">
        <v>0.95130000000000003</v>
      </c>
      <c r="F6446" s="154" t="s">
        <v>472</v>
      </c>
      <c r="G6446" s="154">
        <v>1.3016000000000001</v>
      </c>
      <c r="H6446" s="154" t="s">
        <v>472</v>
      </c>
      <c r="I6446" s="154">
        <v>1.9047700000000001</v>
      </c>
      <c r="J6446" s="154"/>
    </row>
    <row r="6447" spans="1:10">
      <c r="A6447" s="164">
        <v>34564</v>
      </c>
      <c r="B6447" s="154">
        <v>1.6013899999999999</v>
      </c>
      <c r="C6447" s="154">
        <v>2.0078</v>
      </c>
      <c r="D6447" s="154">
        <v>1.3025</v>
      </c>
      <c r="E6447" s="154">
        <v>0.94510000000000005</v>
      </c>
      <c r="F6447" s="154" t="s">
        <v>472</v>
      </c>
      <c r="G6447" s="154">
        <v>1.3070999999999999</v>
      </c>
      <c r="H6447" s="154" t="s">
        <v>472</v>
      </c>
      <c r="I6447" s="154">
        <v>1.8997000000000002</v>
      </c>
      <c r="J6447" s="154"/>
    </row>
    <row r="6448" spans="1:10">
      <c r="A6448" s="164">
        <v>34565</v>
      </c>
      <c r="B6448" s="154">
        <v>1.6017299999999999</v>
      </c>
      <c r="C6448" s="154">
        <v>2.0065</v>
      </c>
      <c r="D6448" s="154">
        <v>1.2945</v>
      </c>
      <c r="E6448" s="154">
        <v>0.94179999999999997</v>
      </c>
      <c r="F6448" s="154" t="s">
        <v>472</v>
      </c>
      <c r="G6448" s="154">
        <v>1.3142</v>
      </c>
      <c r="H6448" s="154" t="s">
        <v>472</v>
      </c>
      <c r="I6448" s="154">
        <v>1.89398</v>
      </c>
      <c r="J6448" s="154"/>
    </row>
    <row r="6449" spans="1:10">
      <c r="A6449" s="164">
        <v>34568</v>
      </c>
      <c r="B6449" s="154">
        <v>1.6077399999999999</v>
      </c>
      <c r="C6449" s="154">
        <v>1.9998</v>
      </c>
      <c r="D6449" s="154">
        <v>1.2909999999999999</v>
      </c>
      <c r="E6449" s="154">
        <v>0.93930000000000002</v>
      </c>
      <c r="F6449" s="154" t="s">
        <v>472</v>
      </c>
      <c r="G6449" s="154">
        <v>1.3193999999999999</v>
      </c>
      <c r="H6449" s="154" t="s">
        <v>472</v>
      </c>
      <c r="I6449" s="154">
        <v>1.9010500000000001</v>
      </c>
      <c r="J6449" s="154"/>
    </row>
    <row r="6450" spans="1:10">
      <c r="A6450" s="164">
        <v>34569</v>
      </c>
      <c r="B6450" s="154">
        <v>1.6084399999999999</v>
      </c>
      <c r="C6450" s="154">
        <v>2.0047000000000001</v>
      </c>
      <c r="D6450" s="154">
        <v>1.2905</v>
      </c>
      <c r="E6450" s="154">
        <v>0.93720000000000003</v>
      </c>
      <c r="F6450" s="154" t="s">
        <v>472</v>
      </c>
      <c r="G6450" s="154">
        <v>1.3174999999999999</v>
      </c>
      <c r="H6450" s="154" t="s">
        <v>472</v>
      </c>
      <c r="I6450" s="154">
        <v>1.89699</v>
      </c>
      <c r="J6450" s="154"/>
    </row>
    <row r="6451" spans="1:10">
      <c r="A6451" s="164">
        <v>34570</v>
      </c>
      <c r="B6451" s="154">
        <v>1.61076</v>
      </c>
      <c r="C6451" s="154">
        <v>2.0154999999999998</v>
      </c>
      <c r="D6451" s="154">
        <v>1.2989999999999999</v>
      </c>
      <c r="E6451" s="154">
        <v>0.94410000000000005</v>
      </c>
      <c r="F6451" s="154" t="s">
        <v>472</v>
      </c>
      <c r="G6451" s="154">
        <v>1.3186</v>
      </c>
      <c r="H6451" s="154" t="s">
        <v>472</v>
      </c>
      <c r="I6451" s="154">
        <v>1.90544</v>
      </c>
      <c r="J6451" s="154"/>
    </row>
    <row r="6452" spans="1:10">
      <c r="A6452" s="164">
        <v>34571</v>
      </c>
      <c r="B6452" s="154">
        <v>1.6117699999999999</v>
      </c>
      <c r="C6452" s="154">
        <v>2.0219</v>
      </c>
      <c r="D6452" s="154">
        <v>1.306</v>
      </c>
      <c r="E6452" s="154">
        <v>0.9506</v>
      </c>
      <c r="F6452" s="154" t="s">
        <v>472</v>
      </c>
      <c r="G6452" s="154">
        <v>1.3098000000000001</v>
      </c>
      <c r="H6452" s="154" t="s">
        <v>472</v>
      </c>
      <c r="I6452" s="154">
        <v>1.9074499999999999</v>
      </c>
      <c r="J6452" s="154"/>
    </row>
    <row r="6453" spans="1:10">
      <c r="A6453" s="164">
        <v>34572</v>
      </c>
      <c r="B6453" s="154">
        <v>1.61256</v>
      </c>
      <c r="C6453" s="154">
        <v>2.0261</v>
      </c>
      <c r="D6453" s="154">
        <v>1.3017000000000001</v>
      </c>
      <c r="E6453" s="154">
        <v>0.94879999999999998</v>
      </c>
      <c r="F6453" s="154" t="s">
        <v>472</v>
      </c>
      <c r="G6453" s="154">
        <v>1.3089</v>
      </c>
      <c r="H6453" s="154" t="s">
        <v>472</v>
      </c>
      <c r="I6453" s="154">
        <v>1.9053499999999999</v>
      </c>
      <c r="J6453" s="154"/>
    </row>
    <row r="6454" spans="1:10">
      <c r="A6454" s="164">
        <v>34575</v>
      </c>
      <c r="B6454" s="154">
        <v>1.61687</v>
      </c>
      <c r="C6454" s="154">
        <v>2.0362</v>
      </c>
      <c r="D6454" s="154">
        <v>1.3285</v>
      </c>
      <c r="E6454" s="154">
        <v>0.96879999999999999</v>
      </c>
      <c r="F6454" s="154" t="s">
        <v>472</v>
      </c>
      <c r="G6454" s="154">
        <v>1.3247</v>
      </c>
      <c r="H6454" s="154" t="s">
        <v>472</v>
      </c>
      <c r="I6454" s="154">
        <v>1.9313899999999999</v>
      </c>
      <c r="J6454" s="154"/>
    </row>
    <row r="6455" spans="1:10">
      <c r="A6455" s="164">
        <v>34576</v>
      </c>
      <c r="B6455" s="154">
        <v>1.61954</v>
      </c>
      <c r="C6455" s="154">
        <v>2.0506000000000002</v>
      </c>
      <c r="D6455" s="154">
        <v>1.3385</v>
      </c>
      <c r="E6455" s="154">
        <v>0.97940000000000005</v>
      </c>
      <c r="F6455" s="154" t="s">
        <v>472</v>
      </c>
      <c r="G6455" s="154">
        <v>1.3402000000000001</v>
      </c>
      <c r="H6455" s="154" t="s">
        <v>472</v>
      </c>
      <c r="I6455" s="154">
        <v>1.93523</v>
      </c>
      <c r="J6455" s="154"/>
    </row>
    <row r="6456" spans="1:10">
      <c r="A6456" s="164">
        <v>34577</v>
      </c>
      <c r="B6456" s="154">
        <v>1.6143000000000001</v>
      </c>
      <c r="C6456" s="154">
        <v>2.0396999999999998</v>
      </c>
      <c r="D6456" s="154">
        <v>1.3294999999999999</v>
      </c>
      <c r="E6456" s="154">
        <v>0.96960000000000002</v>
      </c>
      <c r="F6456" s="154" t="s">
        <v>472</v>
      </c>
      <c r="G6456" s="154">
        <v>1.3304</v>
      </c>
      <c r="H6456" s="154" t="s">
        <v>472</v>
      </c>
      <c r="I6456" s="154">
        <v>1.9297800000000001</v>
      </c>
      <c r="J6456" s="154"/>
    </row>
    <row r="6457" spans="1:10">
      <c r="A6457" s="164">
        <v>34578</v>
      </c>
      <c r="B6457" s="154">
        <v>1.61246</v>
      </c>
      <c r="C6457" s="154">
        <v>2.0430000000000001</v>
      </c>
      <c r="D6457" s="154">
        <v>1.3305</v>
      </c>
      <c r="E6457" s="154">
        <v>0.97260000000000002</v>
      </c>
      <c r="F6457" s="154" t="s">
        <v>472</v>
      </c>
      <c r="G6457" s="154">
        <v>1.3277999999999999</v>
      </c>
      <c r="H6457" s="154" t="s">
        <v>472</v>
      </c>
      <c r="I6457" s="154">
        <v>1.92588</v>
      </c>
      <c r="J6457" s="154"/>
    </row>
    <row r="6458" spans="1:10">
      <c r="A6458" s="164">
        <v>34579</v>
      </c>
      <c r="B6458" s="154">
        <v>1.6131199999999999</v>
      </c>
      <c r="C6458" s="154">
        <v>2.0434999999999999</v>
      </c>
      <c r="D6458" s="154">
        <v>1.3225</v>
      </c>
      <c r="E6458" s="154">
        <v>0.96760000000000002</v>
      </c>
      <c r="F6458" s="154" t="s">
        <v>472</v>
      </c>
      <c r="G6458" s="154">
        <v>1.3246</v>
      </c>
      <c r="H6458" s="154" t="s">
        <v>472</v>
      </c>
      <c r="I6458" s="154">
        <v>1.9248699999999999</v>
      </c>
      <c r="J6458" s="154"/>
    </row>
    <row r="6459" spans="1:10">
      <c r="A6459" s="164">
        <v>34582</v>
      </c>
      <c r="B6459" s="154">
        <v>1.6091199999999999</v>
      </c>
      <c r="C6459" s="154">
        <v>2.0213000000000001</v>
      </c>
      <c r="D6459" s="154">
        <v>1.3069</v>
      </c>
      <c r="E6459" s="154">
        <v>0.95650000000000002</v>
      </c>
      <c r="F6459" s="154" t="s">
        <v>472</v>
      </c>
      <c r="G6459" s="154">
        <v>1.3208</v>
      </c>
      <c r="H6459" s="154" t="s">
        <v>472</v>
      </c>
      <c r="I6459" s="154" t="s">
        <v>472</v>
      </c>
      <c r="J6459" s="154"/>
    </row>
    <row r="6460" spans="1:10">
      <c r="A6460" s="164">
        <v>34583</v>
      </c>
      <c r="B6460" s="154">
        <v>1.60327</v>
      </c>
      <c r="C6460" s="154">
        <v>2.0093000000000001</v>
      </c>
      <c r="D6460" s="154">
        <v>1.298</v>
      </c>
      <c r="E6460" s="154">
        <v>0.94950000000000001</v>
      </c>
      <c r="F6460" s="154" t="s">
        <v>472</v>
      </c>
      <c r="G6460" s="154">
        <v>1.3144</v>
      </c>
      <c r="H6460" s="154" t="s">
        <v>472</v>
      </c>
      <c r="I6460" s="154">
        <v>1.8995600000000001</v>
      </c>
      <c r="J6460" s="154"/>
    </row>
    <row r="6461" spans="1:10">
      <c r="A6461" s="164">
        <v>34584</v>
      </c>
      <c r="B6461" s="154">
        <v>1.5948099999999998</v>
      </c>
      <c r="C6461" s="154">
        <v>2.0036999999999998</v>
      </c>
      <c r="D6461" s="154">
        <v>1.2942</v>
      </c>
      <c r="E6461" s="154">
        <v>0.94620000000000004</v>
      </c>
      <c r="F6461" s="154" t="s">
        <v>472</v>
      </c>
      <c r="G6461" s="154">
        <v>1.3066</v>
      </c>
      <c r="H6461" s="154" t="s">
        <v>472</v>
      </c>
      <c r="I6461" s="154">
        <v>1.8895</v>
      </c>
      <c r="J6461" s="154"/>
    </row>
    <row r="6462" spans="1:10">
      <c r="A6462" s="164">
        <v>34585</v>
      </c>
      <c r="B6462" s="154">
        <v>1.59951</v>
      </c>
      <c r="C6462" s="154">
        <v>2.0036</v>
      </c>
      <c r="D6462" s="154">
        <v>1.2974999999999999</v>
      </c>
      <c r="E6462" s="154">
        <v>0.9476</v>
      </c>
      <c r="F6462" s="154" t="s">
        <v>472</v>
      </c>
      <c r="G6462" s="154">
        <v>1.3054999999999999</v>
      </c>
      <c r="H6462" s="154" t="s">
        <v>472</v>
      </c>
      <c r="I6462" s="154">
        <v>1.8961700000000001</v>
      </c>
      <c r="J6462" s="154"/>
    </row>
    <row r="6463" spans="1:10">
      <c r="A6463" s="164">
        <v>34586</v>
      </c>
      <c r="B6463" s="154">
        <v>1.5997699999999999</v>
      </c>
      <c r="C6463" s="154">
        <v>2.0087999999999999</v>
      </c>
      <c r="D6463" s="154">
        <v>1.3029999999999999</v>
      </c>
      <c r="E6463" s="154">
        <v>0.95030000000000003</v>
      </c>
      <c r="F6463" s="154" t="s">
        <v>472</v>
      </c>
      <c r="G6463" s="154">
        <v>1.3094999999999999</v>
      </c>
      <c r="H6463" s="154" t="s">
        <v>472</v>
      </c>
      <c r="I6463" s="154">
        <v>1.89971</v>
      </c>
      <c r="J6463" s="154"/>
    </row>
    <row r="6464" spans="1:10">
      <c r="A6464" s="164">
        <v>34589</v>
      </c>
      <c r="B6464" s="154">
        <v>1.59239</v>
      </c>
      <c r="C6464" s="154">
        <v>1.9868999999999999</v>
      </c>
      <c r="D6464" s="154">
        <v>1.28</v>
      </c>
      <c r="E6464" s="154">
        <v>0.93769999999999998</v>
      </c>
      <c r="F6464" s="154" t="s">
        <v>472</v>
      </c>
      <c r="G6464" s="154">
        <v>1.2938000000000001</v>
      </c>
      <c r="H6464" s="154" t="s">
        <v>472</v>
      </c>
      <c r="I6464" s="154">
        <v>1.87758</v>
      </c>
      <c r="J6464" s="154"/>
    </row>
    <row r="6465" spans="1:10">
      <c r="A6465" s="164">
        <v>34590</v>
      </c>
      <c r="B6465" s="154">
        <v>1.59741</v>
      </c>
      <c r="C6465" s="154">
        <v>2.0173000000000001</v>
      </c>
      <c r="D6465" s="154">
        <v>1.2871000000000001</v>
      </c>
      <c r="E6465" s="154">
        <v>0.94879999999999998</v>
      </c>
      <c r="F6465" s="154" t="s">
        <v>472</v>
      </c>
      <c r="G6465" s="154">
        <v>1.2993999999999999</v>
      </c>
      <c r="H6465" s="154" t="s">
        <v>472</v>
      </c>
      <c r="I6465" s="154">
        <v>1.88687</v>
      </c>
      <c r="J6465" s="154"/>
    </row>
    <row r="6466" spans="1:10">
      <c r="A6466" s="164">
        <v>34591</v>
      </c>
      <c r="B6466" s="154">
        <v>1.5926800000000001</v>
      </c>
      <c r="C6466" s="154">
        <v>2.0064000000000002</v>
      </c>
      <c r="D6466" s="154">
        <v>1.2812000000000001</v>
      </c>
      <c r="E6466" s="154">
        <v>0.94899999999999995</v>
      </c>
      <c r="F6466" s="154" t="s">
        <v>472</v>
      </c>
      <c r="G6466" s="154">
        <v>1.2993000000000001</v>
      </c>
      <c r="H6466" s="154" t="s">
        <v>472</v>
      </c>
      <c r="I6466" s="154">
        <v>1.8806400000000001</v>
      </c>
      <c r="J6466" s="154"/>
    </row>
    <row r="6467" spans="1:10">
      <c r="A6467" s="164">
        <v>34592</v>
      </c>
      <c r="B6467" s="154">
        <v>1.58904</v>
      </c>
      <c r="C6467" s="154">
        <v>2.0112999999999999</v>
      </c>
      <c r="D6467" s="154">
        <v>1.2871999999999999</v>
      </c>
      <c r="E6467" s="154">
        <v>0.95089999999999997</v>
      </c>
      <c r="F6467" s="154" t="s">
        <v>472</v>
      </c>
      <c r="G6467" s="154">
        <v>1.2959000000000001</v>
      </c>
      <c r="H6467" s="154" t="s">
        <v>472</v>
      </c>
      <c r="I6467" s="154">
        <v>1.8747199999999999</v>
      </c>
      <c r="J6467" s="154"/>
    </row>
    <row r="6468" spans="1:10">
      <c r="A6468" s="164">
        <v>34593</v>
      </c>
      <c r="B6468" s="154">
        <v>1.5903100000000001</v>
      </c>
      <c r="C6468" s="154">
        <v>2.0142000000000002</v>
      </c>
      <c r="D6468" s="154">
        <v>1.2885</v>
      </c>
      <c r="E6468" s="154">
        <v>0.9526</v>
      </c>
      <c r="F6468" s="154" t="s">
        <v>472</v>
      </c>
      <c r="G6468" s="154">
        <v>1.2976000000000001</v>
      </c>
      <c r="H6468" s="154" t="s">
        <v>472</v>
      </c>
      <c r="I6468" s="154">
        <v>1.8833299999999999</v>
      </c>
      <c r="J6468" s="154"/>
    </row>
    <row r="6469" spans="1:10">
      <c r="A6469" s="164">
        <v>34596</v>
      </c>
      <c r="B6469" s="154">
        <v>1.59148</v>
      </c>
      <c r="C6469" s="154">
        <v>2.0230999999999999</v>
      </c>
      <c r="D6469" s="154">
        <v>1.2835000000000001</v>
      </c>
      <c r="E6469" s="154">
        <v>0.94950000000000001</v>
      </c>
      <c r="F6469" s="154" t="s">
        <v>472</v>
      </c>
      <c r="G6469" s="154">
        <v>1.2991999999999999</v>
      </c>
      <c r="H6469" s="154" t="s">
        <v>472</v>
      </c>
      <c r="I6469" s="154">
        <v>1.88184</v>
      </c>
      <c r="J6469" s="154"/>
    </row>
    <row r="6470" spans="1:10">
      <c r="A6470" s="164">
        <v>34597</v>
      </c>
      <c r="B6470" s="154">
        <v>1.58911</v>
      </c>
      <c r="C6470" s="154">
        <v>2.0217999999999998</v>
      </c>
      <c r="D6470" s="154">
        <v>1.2877000000000001</v>
      </c>
      <c r="E6470" s="154">
        <v>0.95599999999999996</v>
      </c>
      <c r="F6470" s="154" t="s">
        <v>472</v>
      </c>
      <c r="G6470" s="154">
        <v>1.3084</v>
      </c>
      <c r="H6470" s="154" t="s">
        <v>472</v>
      </c>
      <c r="I6470" s="154">
        <v>1.8858700000000002</v>
      </c>
      <c r="J6470" s="154"/>
    </row>
    <row r="6471" spans="1:10">
      <c r="A6471" s="164">
        <v>34598</v>
      </c>
      <c r="B6471" s="154">
        <v>1.5916999999999999</v>
      </c>
      <c r="C6471" s="154">
        <v>2.0244</v>
      </c>
      <c r="D6471" s="154">
        <v>1.2862</v>
      </c>
      <c r="E6471" s="154">
        <v>0.95950000000000002</v>
      </c>
      <c r="F6471" s="154" t="s">
        <v>472</v>
      </c>
      <c r="G6471" s="154">
        <v>1.3130999999999999</v>
      </c>
      <c r="H6471" s="154" t="s">
        <v>472</v>
      </c>
      <c r="I6471" s="154">
        <v>1.8862299999999999</v>
      </c>
      <c r="J6471" s="154"/>
    </row>
    <row r="6472" spans="1:10">
      <c r="A6472" s="164">
        <v>34599</v>
      </c>
      <c r="B6472" s="154">
        <v>1.59385</v>
      </c>
      <c r="C6472" s="154">
        <v>2.0253000000000001</v>
      </c>
      <c r="D6472" s="154">
        <v>1.2849999999999999</v>
      </c>
      <c r="E6472" s="154">
        <v>0.95699999999999996</v>
      </c>
      <c r="F6472" s="154" t="s">
        <v>472</v>
      </c>
      <c r="G6472" s="154">
        <v>1.3104</v>
      </c>
      <c r="H6472" s="154" t="s">
        <v>472</v>
      </c>
      <c r="I6472" s="154">
        <v>1.8867699999999998</v>
      </c>
      <c r="J6472" s="154"/>
    </row>
    <row r="6473" spans="1:10">
      <c r="A6473" s="164">
        <v>34600</v>
      </c>
      <c r="B6473" s="154">
        <v>1.5947100000000001</v>
      </c>
      <c r="C6473" s="154">
        <v>2.0255999999999998</v>
      </c>
      <c r="D6473" s="154">
        <v>1.2856000000000001</v>
      </c>
      <c r="E6473" s="154">
        <v>0.95650000000000002</v>
      </c>
      <c r="F6473" s="154" t="s">
        <v>472</v>
      </c>
      <c r="G6473" s="154">
        <v>1.3151999999999999</v>
      </c>
      <c r="H6473" s="154" t="s">
        <v>472</v>
      </c>
      <c r="I6473" s="154">
        <v>1.8876500000000001</v>
      </c>
      <c r="J6473" s="154"/>
    </row>
    <row r="6474" spans="1:10">
      <c r="A6474" s="164">
        <v>34603</v>
      </c>
      <c r="B6474" s="154">
        <v>1.5908500000000001</v>
      </c>
      <c r="C6474" s="154">
        <v>2.0291000000000001</v>
      </c>
      <c r="D6474" s="154">
        <v>1.2875000000000001</v>
      </c>
      <c r="E6474" s="154">
        <v>0.95740000000000003</v>
      </c>
      <c r="F6474" s="154" t="s">
        <v>472</v>
      </c>
      <c r="G6474" s="154">
        <v>1.3136000000000001</v>
      </c>
      <c r="H6474" s="154" t="s">
        <v>472</v>
      </c>
      <c r="I6474" s="154">
        <v>1.88733</v>
      </c>
      <c r="J6474" s="154"/>
    </row>
    <row r="6475" spans="1:10">
      <c r="A6475" s="164">
        <v>34604</v>
      </c>
      <c r="B6475" s="154">
        <v>1.58904</v>
      </c>
      <c r="C6475" s="154">
        <v>2.0198</v>
      </c>
      <c r="D6475" s="154">
        <v>1.2835000000000001</v>
      </c>
      <c r="E6475" s="154">
        <v>0.95099999999999996</v>
      </c>
      <c r="F6475" s="154" t="s">
        <v>472</v>
      </c>
      <c r="G6475" s="154">
        <v>1.3041</v>
      </c>
      <c r="H6475" s="154" t="s">
        <v>472</v>
      </c>
      <c r="I6475" s="154">
        <v>1.8815499999999998</v>
      </c>
      <c r="J6475" s="154"/>
    </row>
    <row r="6476" spans="1:10">
      <c r="A6476" s="164">
        <v>34605</v>
      </c>
      <c r="B6476" s="154">
        <v>1.5875699999999999</v>
      </c>
      <c r="C6476" s="154">
        <v>2.0179</v>
      </c>
      <c r="D6476" s="154">
        <v>1.2787999999999999</v>
      </c>
      <c r="E6476" s="154">
        <v>0.95220000000000005</v>
      </c>
      <c r="F6476" s="154" t="s">
        <v>472</v>
      </c>
      <c r="G6476" s="154">
        <v>1.2947</v>
      </c>
      <c r="H6476" s="154" t="s">
        <v>472</v>
      </c>
      <c r="I6476" s="154">
        <v>1.8782999999999999</v>
      </c>
      <c r="J6476" s="154"/>
    </row>
    <row r="6477" spans="1:10">
      <c r="A6477" s="164">
        <v>34606</v>
      </c>
      <c r="B6477" s="154">
        <v>1.5928</v>
      </c>
      <c r="C6477" s="154">
        <v>2.0249000000000001</v>
      </c>
      <c r="D6477" s="154">
        <v>1.2852999999999999</v>
      </c>
      <c r="E6477" s="154">
        <v>0.95699999999999996</v>
      </c>
      <c r="F6477" s="154" t="s">
        <v>472</v>
      </c>
      <c r="G6477" s="154">
        <v>1.3014000000000001</v>
      </c>
      <c r="H6477" s="154" t="s">
        <v>472</v>
      </c>
      <c r="I6477" s="154">
        <v>1.8838300000000001</v>
      </c>
      <c r="J6477" s="154"/>
    </row>
    <row r="6478" spans="1:10">
      <c r="A6478" s="164">
        <v>34607</v>
      </c>
      <c r="B6478" s="154">
        <v>1.59531</v>
      </c>
      <c r="C6478" s="154">
        <v>2.0289000000000001</v>
      </c>
      <c r="D6478" s="154">
        <v>1.2842</v>
      </c>
      <c r="E6478" s="154">
        <v>0.95489999999999997</v>
      </c>
      <c r="F6478" s="154" t="s">
        <v>472</v>
      </c>
      <c r="G6478" s="154">
        <v>1.3030999999999999</v>
      </c>
      <c r="H6478" s="154" t="s">
        <v>472</v>
      </c>
      <c r="I6478" s="154">
        <v>1.8870499999999999</v>
      </c>
      <c r="J6478" s="154"/>
    </row>
    <row r="6479" spans="1:10">
      <c r="A6479" s="164">
        <v>34610</v>
      </c>
      <c r="B6479" s="154">
        <v>1.59914</v>
      </c>
      <c r="C6479" s="154">
        <v>2.0381999999999998</v>
      </c>
      <c r="D6479" s="154">
        <v>1.2934999999999999</v>
      </c>
      <c r="E6479" s="154">
        <v>0.96030000000000004</v>
      </c>
      <c r="F6479" s="154" t="s">
        <v>472</v>
      </c>
      <c r="G6479" s="154">
        <v>1.2972999999999999</v>
      </c>
      <c r="H6479" s="154" t="s">
        <v>472</v>
      </c>
      <c r="I6479" s="154">
        <v>1.8918699999999999</v>
      </c>
      <c r="J6479" s="154"/>
    </row>
    <row r="6480" spans="1:10">
      <c r="A6480" s="164">
        <v>34611</v>
      </c>
      <c r="B6480" s="154">
        <v>1.59633</v>
      </c>
      <c r="C6480" s="154">
        <v>2.0369999999999999</v>
      </c>
      <c r="D6480" s="154">
        <v>1.2882</v>
      </c>
      <c r="E6480" s="154">
        <v>0.95830000000000004</v>
      </c>
      <c r="F6480" s="154" t="s">
        <v>472</v>
      </c>
      <c r="G6480" s="154">
        <v>1.294</v>
      </c>
      <c r="H6480" s="154" t="s">
        <v>472</v>
      </c>
      <c r="I6480" s="154">
        <v>1.8847100000000001</v>
      </c>
      <c r="J6480" s="154"/>
    </row>
    <row r="6481" spans="1:10">
      <c r="A6481" s="164">
        <v>34612</v>
      </c>
      <c r="B6481" s="154">
        <v>1.5906500000000001</v>
      </c>
      <c r="C6481" s="154">
        <v>2.0331000000000001</v>
      </c>
      <c r="D6481" s="154">
        <v>1.2822</v>
      </c>
      <c r="E6481" s="154">
        <v>0.95220000000000005</v>
      </c>
      <c r="F6481" s="154" t="s">
        <v>472</v>
      </c>
      <c r="G6481" s="154">
        <v>1.2858000000000001</v>
      </c>
      <c r="H6481" s="154" t="s">
        <v>472</v>
      </c>
      <c r="I6481" s="154">
        <v>1.8761299999999999</v>
      </c>
      <c r="J6481" s="154"/>
    </row>
    <row r="6482" spans="1:10">
      <c r="A6482" s="164">
        <v>34613</v>
      </c>
      <c r="B6482" s="154">
        <v>1.5898300000000001</v>
      </c>
      <c r="C6482" s="154">
        <v>2.0297999999999998</v>
      </c>
      <c r="D6482" s="154">
        <v>1.2798</v>
      </c>
      <c r="E6482" s="154">
        <v>0.94869999999999999</v>
      </c>
      <c r="F6482" s="154" t="s">
        <v>472</v>
      </c>
      <c r="G6482" s="154">
        <v>1.2837000000000001</v>
      </c>
      <c r="H6482" s="154" t="s">
        <v>472</v>
      </c>
      <c r="I6482" s="154">
        <v>1.8733300000000002</v>
      </c>
      <c r="J6482" s="154"/>
    </row>
    <row r="6483" spans="1:10">
      <c r="A6483" s="164">
        <v>34614</v>
      </c>
      <c r="B6483" s="154">
        <v>1.58996</v>
      </c>
      <c r="C6483" s="154">
        <v>2.0274000000000001</v>
      </c>
      <c r="D6483" s="154">
        <v>1.2755000000000001</v>
      </c>
      <c r="E6483" s="154">
        <v>0.9466</v>
      </c>
      <c r="F6483" s="154" t="s">
        <v>472</v>
      </c>
      <c r="G6483" s="154">
        <v>1.2756000000000001</v>
      </c>
      <c r="H6483" s="154" t="s">
        <v>472</v>
      </c>
      <c r="I6483" s="154">
        <v>1.8681299999999998</v>
      </c>
      <c r="J6483" s="154"/>
    </row>
    <row r="6484" spans="1:10">
      <c r="A6484" s="164">
        <v>34617</v>
      </c>
      <c r="B6484" s="154">
        <v>1.5899100000000002</v>
      </c>
      <c r="C6484" s="154">
        <v>2.0329999999999999</v>
      </c>
      <c r="D6484" s="154">
        <v>1.2843</v>
      </c>
      <c r="E6484" s="154">
        <v>0.95330000000000004</v>
      </c>
      <c r="F6484" s="154" t="s">
        <v>472</v>
      </c>
      <c r="G6484" s="154">
        <v>1.2766</v>
      </c>
      <c r="H6484" s="154" t="s">
        <v>472</v>
      </c>
      <c r="I6484" s="154" t="s">
        <v>472</v>
      </c>
      <c r="J6484" s="154"/>
    </row>
    <row r="6485" spans="1:10">
      <c r="A6485" s="164">
        <v>34618</v>
      </c>
      <c r="B6485" s="154">
        <v>1.59433</v>
      </c>
      <c r="C6485" s="154">
        <v>2.0341</v>
      </c>
      <c r="D6485" s="154">
        <v>1.284</v>
      </c>
      <c r="E6485" s="154">
        <v>0.95609999999999995</v>
      </c>
      <c r="F6485" s="154" t="s">
        <v>472</v>
      </c>
      <c r="G6485" s="154">
        <v>1.2776000000000001</v>
      </c>
      <c r="H6485" s="154" t="s">
        <v>472</v>
      </c>
      <c r="I6485" s="154">
        <v>1.8766500000000002</v>
      </c>
      <c r="J6485" s="154"/>
    </row>
    <row r="6486" spans="1:10">
      <c r="A6486" s="164">
        <v>34619</v>
      </c>
      <c r="B6486" s="154">
        <v>1.5989800000000001</v>
      </c>
      <c r="C6486" s="154">
        <v>2.0326</v>
      </c>
      <c r="D6486" s="154">
        <v>1.2858000000000001</v>
      </c>
      <c r="E6486" s="154">
        <v>0.95520000000000005</v>
      </c>
      <c r="F6486" s="154" t="s">
        <v>472</v>
      </c>
      <c r="G6486" s="154">
        <v>1.2867999999999999</v>
      </c>
      <c r="H6486" s="154" t="s">
        <v>472</v>
      </c>
      <c r="I6486" s="154">
        <v>1.88533</v>
      </c>
      <c r="J6486" s="154"/>
    </row>
    <row r="6487" spans="1:10">
      <c r="A6487" s="164">
        <v>34620</v>
      </c>
      <c r="B6487" s="154">
        <v>1.5975899999999998</v>
      </c>
      <c r="C6487" s="154">
        <v>2.0323000000000002</v>
      </c>
      <c r="D6487" s="154">
        <v>1.284</v>
      </c>
      <c r="E6487" s="154">
        <v>0.95330000000000004</v>
      </c>
      <c r="F6487" s="154" t="s">
        <v>472</v>
      </c>
      <c r="G6487" s="154">
        <v>1.2847999999999999</v>
      </c>
      <c r="H6487" s="154" t="s">
        <v>472</v>
      </c>
      <c r="I6487" s="154">
        <v>1.8790200000000001</v>
      </c>
      <c r="J6487" s="154"/>
    </row>
    <row r="6488" spans="1:10">
      <c r="A6488" s="164">
        <v>34621</v>
      </c>
      <c r="B6488" s="154">
        <v>1.58931</v>
      </c>
      <c r="C6488" s="154">
        <v>2.0167999999999999</v>
      </c>
      <c r="D6488" s="154">
        <v>1.2675000000000001</v>
      </c>
      <c r="E6488" s="154">
        <v>0.93779999999999997</v>
      </c>
      <c r="F6488" s="154" t="s">
        <v>472</v>
      </c>
      <c r="G6488" s="154">
        <v>1.2854999999999999</v>
      </c>
      <c r="H6488" s="154" t="s">
        <v>472</v>
      </c>
      <c r="I6488" s="154">
        <v>1.86944</v>
      </c>
      <c r="J6488" s="154"/>
    </row>
    <row r="6489" spans="1:10">
      <c r="A6489" s="164">
        <v>34624</v>
      </c>
      <c r="B6489" s="154">
        <v>1.59432</v>
      </c>
      <c r="C6489" s="154">
        <v>2.0108999999999999</v>
      </c>
      <c r="D6489" s="154">
        <v>1.2536</v>
      </c>
      <c r="E6489" s="154">
        <v>0.92449999999999999</v>
      </c>
      <c r="F6489" s="154" t="s">
        <v>472</v>
      </c>
      <c r="G6489" s="154">
        <v>1.2787999999999999</v>
      </c>
      <c r="H6489" s="154" t="s">
        <v>472</v>
      </c>
      <c r="I6489" s="154">
        <v>1.8594200000000001</v>
      </c>
      <c r="J6489" s="154"/>
    </row>
    <row r="6490" spans="1:10">
      <c r="A6490" s="164">
        <v>34625</v>
      </c>
      <c r="B6490" s="154">
        <v>1.5923099999999999</v>
      </c>
      <c r="C6490" s="154">
        <v>2.0118999999999998</v>
      </c>
      <c r="D6490" s="154">
        <v>1.2495000000000001</v>
      </c>
      <c r="E6490" s="154">
        <v>0.92249999999999999</v>
      </c>
      <c r="F6490" s="154" t="s">
        <v>472</v>
      </c>
      <c r="G6490" s="154">
        <v>1.2737000000000001</v>
      </c>
      <c r="H6490" s="154" t="s">
        <v>472</v>
      </c>
      <c r="I6490" s="154">
        <v>1.85612</v>
      </c>
      <c r="J6490" s="154"/>
    </row>
    <row r="6491" spans="1:10">
      <c r="A6491" s="164">
        <v>34626</v>
      </c>
      <c r="B6491" s="154">
        <v>1.58674</v>
      </c>
      <c r="C6491" s="154">
        <v>2.0148999999999999</v>
      </c>
      <c r="D6491" s="154">
        <v>1.2450000000000001</v>
      </c>
      <c r="E6491" s="154">
        <v>0.91869999999999996</v>
      </c>
      <c r="F6491" s="154" t="s">
        <v>472</v>
      </c>
      <c r="G6491" s="154">
        <v>1.2767999999999999</v>
      </c>
      <c r="H6491" s="154" t="s">
        <v>472</v>
      </c>
      <c r="I6491" s="154">
        <v>1.8480699999999999</v>
      </c>
      <c r="J6491" s="154"/>
    </row>
    <row r="6492" spans="1:10">
      <c r="A6492" s="164">
        <v>34627</v>
      </c>
      <c r="B6492" s="154">
        <v>1.58775</v>
      </c>
      <c r="C6492" s="154">
        <v>2.0200999999999998</v>
      </c>
      <c r="D6492" s="154">
        <v>1.2463</v>
      </c>
      <c r="E6492" s="154">
        <v>0.92010000000000003</v>
      </c>
      <c r="F6492" s="154" t="s">
        <v>472</v>
      </c>
      <c r="G6492" s="154">
        <v>1.2791999999999999</v>
      </c>
      <c r="H6492" s="154" t="s">
        <v>472</v>
      </c>
      <c r="I6492" s="154">
        <v>1.8532500000000001</v>
      </c>
      <c r="J6492" s="154"/>
    </row>
    <row r="6493" spans="1:10">
      <c r="A6493" s="164">
        <v>34628</v>
      </c>
      <c r="B6493" s="154">
        <v>1.5918700000000001</v>
      </c>
      <c r="C6493" s="154">
        <v>2.0206</v>
      </c>
      <c r="D6493" s="154">
        <v>1.2389999999999999</v>
      </c>
      <c r="E6493" s="154">
        <v>0.91249999999999998</v>
      </c>
      <c r="F6493" s="154" t="s">
        <v>472</v>
      </c>
      <c r="G6493" s="154">
        <v>1.2797000000000001</v>
      </c>
      <c r="H6493" s="154" t="s">
        <v>472</v>
      </c>
      <c r="I6493" s="154">
        <v>1.85145</v>
      </c>
      <c r="J6493" s="154"/>
    </row>
    <row r="6494" spans="1:10">
      <c r="A6494" s="164">
        <v>34631</v>
      </c>
      <c r="B6494" s="154">
        <v>1.59643</v>
      </c>
      <c r="C6494" s="154">
        <v>2.0335999999999999</v>
      </c>
      <c r="D6494" s="154">
        <v>1.2504999999999999</v>
      </c>
      <c r="E6494" s="154">
        <v>0.92479999999999996</v>
      </c>
      <c r="F6494" s="154" t="s">
        <v>472</v>
      </c>
      <c r="G6494" s="154">
        <v>1.2841</v>
      </c>
      <c r="H6494" s="154" t="s">
        <v>472</v>
      </c>
      <c r="I6494" s="154">
        <v>1.8617300000000001</v>
      </c>
      <c r="J6494" s="154"/>
    </row>
    <row r="6495" spans="1:10">
      <c r="A6495" s="164">
        <v>34632</v>
      </c>
      <c r="B6495" s="154">
        <v>1.5945499999999999</v>
      </c>
      <c r="C6495" s="154">
        <v>2.0274000000000001</v>
      </c>
      <c r="D6495" s="154">
        <v>1.24</v>
      </c>
      <c r="E6495" s="154">
        <v>0.91739999999999999</v>
      </c>
      <c r="F6495" s="154" t="s">
        <v>472</v>
      </c>
      <c r="G6495" s="154">
        <v>1.2803</v>
      </c>
      <c r="H6495" s="154" t="s">
        <v>472</v>
      </c>
      <c r="I6495" s="154">
        <v>1.85301</v>
      </c>
      <c r="J6495" s="154"/>
    </row>
    <row r="6496" spans="1:10">
      <c r="A6496" s="164">
        <v>34633</v>
      </c>
      <c r="B6496" s="154">
        <v>1.60124</v>
      </c>
      <c r="C6496" s="154">
        <v>2.0447000000000002</v>
      </c>
      <c r="D6496" s="154">
        <v>1.2522</v>
      </c>
      <c r="E6496" s="154">
        <v>0.92869999999999997</v>
      </c>
      <c r="F6496" s="154" t="s">
        <v>472</v>
      </c>
      <c r="G6496" s="154">
        <v>1.2883</v>
      </c>
      <c r="H6496" s="154" t="s">
        <v>472</v>
      </c>
      <c r="I6496" s="154">
        <v>1.8651800000000001</v>
      </c>
      <c r="J6496" s="154"/>
    </row>
    <row r="6497" spans="1:10">
      <c r="A6497" s="164">
        <v>34634</v>
      </c>
      <c r="B6497" s="154">
        <v>1.59931</v>
      </c>
      <c r="C6497" s="154">
        <v>2.0387</v>
      </c>
      <c r="D6497" s="154">
        <v>1.2463</v>
      </c>
      <c r="E6497" s="154">
        <v>0.92430000000000001</v>
      </c>
      <c r="F6497" s="154" t="s">
        <v>472</v>
      </c>
      <c r="G6497" s="154">
        <v>1.2866</v>
      </c>
      <c r="H6497" s="154" t="s">
        <v>472</v>
      </c>
      <c r="I6497" s="154">
        <v>1.86202</v>
      </c>
      <c r="J6497" s="154"/>
    </row>
    <row r="6498" spans="1:10">
      <c r="A6498" s="164">
        <v>34635</v>
      </c>
      <c r="B6498" s="154">
        <v>1.6000700000000001</v>
      </c>
      <c r="C6498" s="154">
        <v>2.0501999999999998</v>
      </c>
      <c r="D6498" s="154">
        <v>1.2541</v>
      </c>
      <c r="E6498" s="154">
        <v>0.92889999999999995</v>
      </c>
      <c r="F6498" s="154" t="s">
        <v>472</v>
      </c>
      <c r="G6498" s="154">
        <v>1.2917000000000001</v>
      </c>
      <c r="H6498" s="154" t="s">
        <v>472</v>
      </c>
      <c r="I6498" s="154">
        <v>1.8657699999999999</v>
      </c>
      <c r="J6498" s="154"/>
    </row>
    <row r="6499" spans="1:10">
      <c r="A6499" s="164">
        <v>34638</v>
      </c>
      <c r="B6499" s="154">
        <v>1.5992</v>
      </c>
      <c r="C6499" s="154">
        <v>2.0457999999999998</v>
      </c>
      <c r="D6499" s="154">
        <v>1.2602</v>
      </c>
      <c r="E6499" s="154">
        <v>0.93140000000000001</v>
      </c>
      <c r="F6499" s="154" t="s">
        <v>472</v>
      </c>
      <c r="G6499" s="154">
        <v>1.2945</v>
      </c>
      <c r="H6499" s="154" t="s">
        <v>472</v>
      </c>
      <c r="I6499" s="154">
        <v>1.8724499999999999</v>
      </c>
      <c r="J6499" s="154"/>
    </row>
    <row r="6500" spans="1:10">
      <c r="A6500" s="164">
        <v>34639</v>
      </c>
      <c r="B6500" s="154">
        <v>1.59815</v>
      </c>
      <c r="C6500" s="154">
        <v>2.0508000000000002</v>
      </c>
      <c r="D6500" s="154">
        <v>1.2528000000000001</v>
      </c>
      <c r="E6500" s="154">
        <v>0.92610000000000003</v>
      </c>
      <c r="F6500" s="154" t="s">
        <v>472</v>
      </c>
      <c r="G6500" s="154">
        <v>1.2945</v>
      </c>
      <c r="H6500" s="154" t="s">
        <v>472</v>
      </c>
      <c r="I6500" s="154">
        <v>1.86531</v>
      </c>
      <c r="J6500" s="154"/>
    </row>
    <row r="6501" spans="1:10">
      <c r="A6501" s="164">
        <v>34640</v>
      </c>
      <c r="B6501" s="154">
        <v>1.59676</v>
      </c>
      <c r="C6501" s="154">
        <v>2.0384000000000002</v>
      </c>
      <c r="D6501" s="154">
        <v>1.2444999999999999</v>
      </c>
      <c r="E6501" s="154">
        <v>0.91800000000000004</v>
      </c>
      <c r="F6501" s="154" t="s">
        <v>472</v>
      </c>
      <c r="G6501" s="154">
        <v>1.2899</v>
      </c>
      <c r="H6501" s="154" t="s">
        <v>472</v>
      </c>
      <c r="I6501" s="154">
        <v>1.8618299999999999</v>
      </c>
      <c r="J6501" s="154"/>
    </row>
    <row r="6502" spans="1:10">
      <c r="A6502" s="164">
        <v>34641</v>
      </c>
      <c r="B6502" s="154">
        <v>1.6029100000000001</v>
      </c>
      <c r="C6502" s="154">
        <v>2.0527000000000002</v>
      </c>
      <c r="D6502" s="154">
        <v>1.2633000000000001</v>
      </c>
      <c r="E6502" s="154">
        <v>0.93069999999999997</v>
      </c>
      <c r="F6502" s="154" t="s">
        <v>472</v>
      </c>
      <c r="G6502" s="154">
        <v>1.2977000000000001</v>
      </c>
      <c r="H6502" s="154" t="s">
        <v>472</v>
      </c>
      <c r="I6502" s="154">
        <v>1.8767</v>
      </c>
      <c r="J6502" s="154"/>
    </row>
    <row r="6503" spans="1:10">
      <c r="A6503" s="164">
        <v>34642</v>
      </c>
      <c r="B6503" s="154">
        <v>1.6011299999999999</v>
      </c>
      <c r="C6503" s="154">
        <v>2.0495999999999999</v>
      </c>
      <c r="D6503" s="154">
        <v>1.2706999999999999</v>
      </c>
      <c r="E6503" s="154">
        <v>0.93520000000000003</v>
      </c>
      <c r="F6503" s="154" t="s">
        <v>472</v>
      </c>
      <c r="G6503" s="154">
        <v>1.2964</v>
      </c>
      <c r="H6503" s="154" t="s">
        <v>472</v>
      </c>
      <c r="I6503" s="154">
        <v>1.8832900000000001</v>
      </c>
      <c r="J6503" s="154"/>
    </row>
    <row r="6504" spans="1:10">
      <c r="A6504" s="164">
        <v>34645</v>
      </c>
      <c r="B6504" s="154">
        <v>1.6030600000000002</v>
      </c>
      <c r="C6504" s="154">
        <v>2.0478999999999998</v>
      </c>
      <c r="D6504" s="154">
        <v>1.2665</v>
      </c>
      <c r="E6504" s="154">
        <v>0.93459999999999999</v>
      </c>
      <c r="F6504" s="154" t="s">
        <v>472</v>
      </c>
      <c r="G6504" s="154">
        <v>1.3033999999999999</v>
      </c>
      <c r="H6504" s="154" t="s">
        <v>472</v>
      </c>
      <c r="I6504" s="154">
        <v>1.8813800000000001</v>
      </c>
      <c r="J6504" s="154"/>
    </row>
    <row r="6505" spans="1:10">
      <c r="A6505" s="164">
        <v>34646</v>
      </c>
      <c r="B6505" s="154">
        <v>1.5993200000000001</v>
      </c>
      <c r="C6505" s="154">
        <v>2.0421</v>
      </c>
      <c r="D6505" s="154">
        <v>1.2650000000000001</v>
      </c>
      <c r="E6505" s="154">
        <v>0.93179999999999996</v>
      </c>
      <c r="F6505" s="154" t="s">
        <v>472</v>
      </c>
      <c r="G6505" s="154">
        <v>1.302</v>
      </c>
      <c r="H6505" s="154" t="s">
        <v>472</v>
      </c>
      <c r="I6505" s="154">
        <v>1.87784</v>
      </c>
      <c r="J6505" s="154"/>
    </row>
    <row r="6506" spans="1:10">
      <c r="A6506" s="164">
        <v>34647</v>
      </c>
      <c r="B6506" s="154">
        <v>1.60232</v>
      </c>
      <c r="C6506" s="154">
        <v>2.0487000000000002</v>
      </c>
      <c r="D6506" s="154">
        <v>1.2705</v>
      </c>
      <c r="E6506" s="154">
        <v>0.93720000000000003</v>
      </c>
      <c r="F6506" s="154" t="s">
        <v>472</v>
      </c>
      <c r="G6506" s="154">
        <v>1.3007</v>
      </c>
      <c r="H6506" s="154" t="s">
        <v>472</v>
      </c>
      <c r="I6506" s="154">
        <v>1.8884099999999999</v>
      </c>
      <c r="J6506" s="154"/>
    </row>
    <row r="6507" spans="1:10">
      <c r="A6507" s="164">
        <v>34648</v>
      </c>
      <c r="B6507" s="154">
        <v>1.60497</v>
      </c>
      <c r="C6507" s="154">
        <v>2.0575999999999999</v>
      </c>
      <c r="D6507" s="154">
        <v>1.2803</v>
      </c>
      <c r="E6507" s="154">
        <v>0.94350000000000001</v>
      </c>
      <c r="F6507" s="154" t="s">
        <v>472</v>
      </c>
      <c r="G6507" s="154">
        <v>1.3094999999999999</v>
      </c>
      <c r="H6507" s="154" t="s">
        <v>472</v>
      </c>
      <c r="I6507" s="154">
        <v>1.8891100000000001</v>
      </c>
      <c r="J6507" s="154"/>
    </row>
    <row r="6508" spans="1:10">
      <c r="A6508" s="164">
        <v>34649</v>
      </c>
      <c r="B6508" s="154">
        <v>1.6051800000000001</v>
      </c>
      <c r="C6508" s="154">
        <v>2.0482</v>
      </c>
      <c r="D6508" s="154">
        <v>1.2781</v>
      </c>
      <c r="E6508" s="154">
        <v>0.94099999999999995</v>
      </c>
      <c r="F6508" s="154" t="s">
        <v>472</v>
      </c>
      <c r="G6508" s="154">
        <v>1.3077000000000001</v>
      </c>
      <c r="H6508" s="154" t="s">
        <v>472</v>
      </c>
      <c r="I6508" s="154">
        <v>1.8913799999999998</v>
      </c>
      <c r="J6508" s="154"/>
    </row>
    <row r="6509" spans="1:10">
      <c r="A6509" s="164">
        <v>34652</v>
      </c>
      <c r="B6509" s="154">
        <v>1.6053199999999999</v>
      </c>
      <c r="C6509" s="154">
        <v>2.0575999999999999</v>
      </c>
      <c r="D6509" s="154">
        <v>1.2945</v>
      </c>
      <c r="E6509" s="154">
        <v>0.95440000000000003</v>
      </c>
      <c r="F6509" s="154" t="s">
        <v>472</v>
      </c>
      <c r="G6509" s="154">
        <v>1.3157000000000001</v>
      </c>
      <c r="H6509" s="154" t="s">
        <v>472</v>
      </c>
      <c r="I6509" s="154">
        <v>1.90015</v>
      </c>
      <c r="J6509" s="154"/>
    </row>
    <row r="6510" spans="1:10">
      <c r="A6510" s="164">
        <v>34653</v>
      </c>
      <c r="B6510" s="154">
        <v>1.60707</v>
      </c>
      <c r="C6510" s="154">
        <v>2.0547</v>
      </c>
      <c r="D6510" s="154">
        <v>1.294</v>
      </c>
      <c r="E6510" s="154">
        <v>0.95209999999999995</v>
      </c>
      <c r="F6510" s="154" t="s">
        <v>472</v>
      </c>
      <c r="G6510" s="154">
        <v>1.3176000000000001</v>
      </c>
      <c r="H6510" s="154" t="s">
        <v>472</v>
      </c>
      <c r="I6510" s="154">
        <v>1.9025099999999999</v>
      </c>
      <c r="J6510" s="154"/>
    </row>
    <row r="6511" spans="1:10">
      <c r="A6511" s="164">
        <v>34654</v>
      </c>
      <c r="B6511" s="154">
        <v>1.6117900000000001</v>
      </c>
      <c r="C6511" s="154">
        <v>2.0609000000000002</v>
      </c>
      <c r="D6511" s="154">
        <v>1.3085</v>
      </c>
      <c r="E6511" s="154">
        <v>0.9587</v>
      </c>
      <c r="F6511" s="154" t="s">
        <v>472</v>
      </c>
      <c r="G6511" s="154">
        <v>1.3261000000000001</v>
      </c>
      <c r="H6511" s="154" t="s">
        <v>472</v>
      </c>
      <c r="I6511" s="154">
        <v>1.9139200000000001</v>
      </c>
      <c r="J6511" s="154"/>
    </row>
    <row r="6512" spans="1:10">
      <c r="A6512" s="164">
        <v>34655</v>
      </c>
      <c r="B6512" s="154">
        <v>1.60911</v>
      </c>
      <c r="C6512" s="154">
        <v>2.0478999999999998</v>
      </c>
      <c r="D6512" s="154">
        <v>1.3014000000000001</v>
      </c>
      <c r="E6512" s="154">
        <v>0.95330000000000004</v>
      </c>
      <c r="F6512" s="154" t="s">
        <v>472</v>
      </c>
      <c r="G6512" s="154">
        <v>1.3267</v>
      </c>
      <c r="H6512" s="154" t="s">
        <v>472</v>
      </c>
      <c r="I6512" s="154">
        <v>1.9118599999999999</v>
      </c>
      <c r="J6512" s="154"/>
    </row>
    <row r="6513" spans="1:10">
      <c r="A6513" s="164">
        <v>34656</v>
      </c>
      <c r="B6513" s="154">
        <v>1.62002</v>
      </c>
      <c r="C6513" s="154">
        <v>2.0615999999999999</v>
      </c>
      <c r="D6513" s="154">
        <v>1.3165</v>
      </c>
      <c r="E6513" s="154">
        <v>0.96279999999999999</v>
      </c>
      <c r="F6513" s="154" t="s">
        <v>472</v>
      </c>
      <c r="G6513" s="154">
        <v>1.3382000000000001</v>
      </c>
      <c r="H6513" s="154" t="s">
        <v>472</v>
      </c>
      <c r="I6513" s="154">
        <v>1.9252099999999999</v>
      </c>
      <c r="J6513" s="154"/>
    </row>
    <row r="6514" spans="1:10">
      <c r="A6514" s="164">
        <v>34659</v>
      </c>
      <c r="B6514" s="154">
        <v>1.62201</v>
      </c>
      <c r="C6514" s="154">
        <v>2.0712999999999999</v>
      </c>
      <c r="D6514" s="154">
        <v>1.321</v>
      </c>
      <c r="E6514" s="154">
        <v>0.96589999999999998</v>
      </c>
      <c r="F6514" s="154" t="s">
        <v>472</v>
      </c>
      <c r="G6514" s="154">
        <v>1.3387</v>
      </c>
      <c r="H6514" s="154" t="s">
        <v>472</v>
      </c>
      <c r="I6514" s="154">
        <v>1.9321999999999999</v>
      </c>
      <c r="J6514" s="154"/>
    </row>
    <row r="6515" spans="1:10">
      <c r="A6515" s="164">
        <v>34660</v>
      </c>
      <c r="B6515" s="154">
        <v>1.6205099999999999</v>
      </c>
      <c r="C6515" s="154">
        <v>2.0627</v>
      </c>
      <c r="D6515" s="154">
        <v>1.3149999999999999</v>
      </c>
      <c r="E6515" s="154">
        <v>0.95920000000000005</v>
      </c>
      <c r="F6515" s="154" t="s">
        <v>472</v>
      </c>
      <c r="G6515" s="154">
        <v>1.3388</v>
      </c>
      <c r="H6515" s="154" t="s">
        <v>472</v>
      </c>
      <c r="I6515" s="154">
        <v>1.92764</v>
      </c>
      <c r="J6515" s="154"/>
    </row>
    <row r="6516" spans="1:10">
      <c r="A6516" s="164">
        <v>34661</v>
      </c>
      <c r="B6516" s="154">
        <v>1.62016</v>
      </c>
      <c r="C6516" s="154">
        <v>2.0630000000000002</v>
      </c>
      <c r="D6516" s="154">
        <v>1.3111999999999999</v>
      </c>
      <c r="E6516" s="154">
        <v>0.9536</v>
      </c>
      <c r="F6516" s="154" t="s">
        <v>472</v>
      </c>
      <c r="G6516" s="154">
        <v>1.3371</v>
      </c>
      <c r="H6516" s="154" t="s">
        <v>472</v>
      </c>
      <c r="I6516" s="154">
        <v>1.92418</v>
      </c>
      <c r="J6516" s="154"/>
    </row>
    <row r="6517" spans="1:10">
      <c r="A6517" s="164">
        <v>34662</v>
      </c>
      <c r="B6517" s="154">
        <v>1.6195900000000001</v>
      </c>
      <c r="C6517" s="154">
        <v>2.0615000000000001</v>
      </c>
      <c r="D6517" s="154">
        <v>1.3180000000000001</v>
      </c>
      <c r="E6517" s="154">
        <v>0.95850000000000002</v>
      </c>
      <c r="F6517" s="154" t="s">
        <v>472</v>
      </c>
      <c r="G6517" s="154">
        <v>1.3393999999999999</v>
      </c>
      <c r="H6517" s="154" t="s">
        <v>472</v>
      </c>
      <c r="I6517" s="154" t="s">
        <v>472</v>
      </c>
      <c r="J6517" s="154"/>
    </row>
    <row r="6518" spans="1:10">
      <c r="A6518" s="164">
        <v>34663</v>
      </c>
      <c r="B6518" s="154">
        <v>1.6189</v>
      </c>
      <c r="C6518" s="154">
        <v>2.0583999999999998</v>
      </c>
      <c r="D6518" s="154">
        <v>1.3174000000000001</v>
      </c>
      <c r="E6518" s="154">
        <v>0.9587</v>
      </c>
      <c r="F6518" s="154" t="s">
        <v>472</v>
      </c>
      <c r="G6518" s="154">
        <v>1.3366</v>
      </c>
      <c r="H6518" s="154" t="s">
        <v>472</v>
      </c>
      <c r="I6518" s="154" t="s">
        <v>472</v>
      </c>
      <c r="J6518" s="154"/>
    </row>
    <row r="6519" spans="1:10">
      <c r="A6519" s="164">
        <v>34666</v>
      </c>
      <c r="B6519" s="154">
        <v>1.62151</v>
      </c>
      <c r="C6519" s="154">
        <v>2.0707</v>
      </c>
      <c r="D6519" s="154">
        <v>1.3265</v>
      </c>
      <c r="E6519" s="154">
        <v>0.96499999999999997</v>
      </c>
      <c r="F6519" s="154" t="s">
        <v>472</v>
      </c>
      <c r="G6519" s="154">
        <v>1.3431999999999999</v>
      </c>
      <c r="H6519" s="154" t="s">
        <v>472</v>
      </c>
      <c r="I6519" s="154">
        <v>1.9356800000000001</v>
      </c>
      <c r="J6519" s="154"/>
    </row>
    <row r="6520" spans="1:10">
      <c r="A6520" s="164">
        <v>34667</v>
      </c>
      <c r="B6520" s="154">
        <v>1.62053</v>
      </c>
      <c r="C6520" s="154">
        <v>2.0693000000000001</v>
      </c>
      <c r="D6520" s="154">
        <v>1.3235000000000001</v>
      </c>
      <c r="E6520" s="154">
        <v>0.96050000000000002</v>
      </c>
      <c r="F6520" s="154" t="s">
        <v>472</v>
      </c>
      <c r="G6520" s="154">
        <v>1.3411999999999999</v>
      </c>
      <c r="H6520" s="154" t="s">
        <v>472</v>
      </c>
      <c r="I6520" s="154">
        <v>1.93337</v>
      </c>
      <c r="J6520" s="154"/>
    </row>
    <row r="6521" spans="1:10">
      <c r="A6521" s="164">
        <v>34668</v>
      </c>
      <c r="B6521" s="154">
        <v>1.6225800000000001</v>
      </c>
      <c r="C6521" s="154">
        <v>2.0789</v>
      </c>
      <c r="D6521" s="154">
        <v>1.3309</v>
      </c>
      <c r="E6521" s="154">
        <v>0.96479999999999999</v>
      </c>
      <c r="F6521" s="154" t="s">
        <v>472</v>
      </c>
      <c r="G6521" s="154">
        <v>1.3439000000000001</v>
      </c>
      <c r="H6521" s="154" t="s">
        <v>472</v>
      </c>
      <c r="I6521" s="154">
        <v>1.93746</v>
      </c>
      <c r="J6521" s="154"/>
    </row>
    <row r="6522" spans="1:10">
      <c r="A6522" s="164">
        <v>34669</v>
      </c>
      <c r="B6522" s="154">
        <v>1.6198000000000001</v>
      </c>
      <c r="C6522" s="154">
        <v>2.0758000000000001</v>
      </c>
      <c r="D6522" s="154">
        <v>1.3252999999999999</v>
      </c>
      <c r="E6522" s="154">
        <v>0.96340000000000003</v>
      </c>
      <c r="F6522" s="154" t="s">
        <v>472</v>
      </c>
      <c r="G6522" s="154">
        <v>1.3376999999999999</v>
      </c>
      <c r="H6522" s="154" t="s">
        <v>472</v>
      </c>
      <c r="I6522" s="154">
        <v>1.9342899999999998</v>
      </c>
      <c r="J6522" s="154"/>
    </row>
    <row r="6523" spans="1:10">
      <c r="A6523" s="164">
        <v>34670</v>
      </c>
      <c r="B6523" s="154">
        <v>1.6202000000000001</v>
      </c>
      <c r="C6523" s="154">
        <v>2.0825</v>
      </c>
      <c r="D6523" s="154">
        <v>1.3291999999999999</v>
      </c>
      <c r="E6523" s="154">
        <v>0.96489999999999998</v>
      </c>
      <c r="F6523" s="154" t="s">
        <v>472</v>
      </c>
      <c r="G6523" s="154">
        <v>1.3336999999999999</v>
      </c>
      <c r="H6523" s="154" t="s">
        <v>472</v>
      </c>
      <c r="I6523" s="154">
        <v>1.93452</v>
      </c>
      <c r="J6523" s="154"/>
    </row>
    <row r="6524" spans="1:10">
      <c r="A6524" s="164">
        <v>34673</v>
      </c>
      <c r="B6524" s="154">
        <v>1.6162300000000001</v>
      </c>
      <c r="C6524" s="154">
        <v>2.0731000000000002</v>
      </c>
      <c r="D6524" s="154">
        <v>1.3294999999999999</v>
      </c>
      <c r="E6524" s="154">
        <v>0.96960000000000002</v>
      </c>
      <c r="F6524" s="154" t="s">
        <v>472</v>
      </c>
      <c r="G6524" s="154">
        <v>1.3229</v>
      </c>
      <c r="H6524" s="154" t="s">
        <v>472</v>
      </c>
      <c r="I6524" s="154">
        <v>1.9300999999999999</v>
      </c>
      <c r="J6524" s="154"/>
    </row>
    <row r="6525" spans="1:10">
      <c r="A6525" s="164">
        <v>34674</v>
      </c>
      <c r="B6525" s="154">
        <v>1.6136699999999999</v>
      </c>
      <c r="C6525" s="154">
        <v>2.0649000000000002</v>
      </c>
      <c r="D6525" s="154">
        <v>1.325</v>
      </c>
      <c r="E6525" s="154">
        <v>0.9647</v>
      </c>
      <c r="F6525" s="154" t="s">
        <v>472</v>
      </c>
      <c r="G6525" s="154">
        <v>1.3197000000000001</v>
      </c>
      <c r="H6525" s="154" t="s">
        <v>472</v>
      </c>
      <c r="I6525" s="154">
        <v>1.9220299999999999</v>
      </c>
      <c r="J6525" s="154"/>
    </row>
    <row r="6526" spans="1:10">
      <c r="A6526" s="164">
        <v>34675</v>
      </c>
      <c r="B6526" s="154">
        <v>1.61849</v>
      </c>
      <c r="C6526" s="154">
        <v>2.0699999999999998</v>
      </c>
      <c r="D6526" s="154">
        <v>1.3235000000000001</v>
      </c>
      <c r="E6526" s="154">
        <v>0.96179999999999999</v>
      </c>
      <c r="F6526" s="154" t="s">
        <v>472</v>
      </c>
      <c r="G6526" s="154">
        <v>1.3251999999999999</v>
      </c>
      <c r="H6526" s="154" t="s">
        <v>472</v>
      </c>
      <c r="I6526" s="154">
        <v>1.9283399999999999</v>
      </c>
      <c r="J6526" s="154"/>
    </row>
    <row r="6527" spans="1:10">
      <c r="A6527" s="164">
        <v>34676</v>
      </c>
      <c r="B6527" s="154">
        <v>1.6205000000000001</v>
      </c>
      <c r="C6527" s="154">
        <v>2.0819999999999999</v>
      </c>
      <c r="D6527" s="154">
        <v>1.3294999999999999</v>
      </c>
      <c r="E6527" s="154">
        <v>0.96130000000000004</v>
      </c>
      <c r="F6527" s="154" t="s">
        <v>472</v>
      </c>
      <c r="G6527" s="154">
        <v>1.3229</v>
      </c>
      <c r="H6527" s="154" t="s">
        <v>472</v>
      </c>
      <c r="I6527" s="154">
        <v>1.93344</v>
      </c>
      <c r="J6527" s="154"/>
    </row>
    <row r="6528" spans="1:10">
      <c r="A6528" s="164">
        <v>34677</v>
      </c>
      <c r="B6528" s="154">
        <v>1.62453</v>
      </c>
      <c r="C6528" s="154">
        <v>2.085</v>
      </c>
      <c r="D6528" s="154">
        <v>1.3388</v>
      </c>
      <c r="E6528" s="154">
        <v>0.96709999999999996</v>
      </c>
      <c r="F6528" s="154" t="s">
        <v>472</v>
      </c>
      <c r="G6528" s="154">
        <v>1.3317000000000001</v>
      </c>
      <c r="H6528" s="154" t="s">
        <v>472</v>
      </c>
      <c r="I6528" s="154">
        <v>1.9430100000000001</v>
      </c>
      <c r="J6528" s="154"/>
    </row>
    <row r="6529" spans="1:10">
      <c r="A6529" s="164">
        <v>34680</v>
      </c>
      <c r="B6529" s="154">
        <v>1.6203799999999999</v>
      </c>
      <c r="C6529" s="154">
        <v>2.085</v>
      </c>
      <c r="D6529" s="154">
        <v>1.3374999999999999</v>
      </c>
      <c r="E6529" s="154">
        <v>0.9657</v>
      </c>
      <c r="F6529" s="154" t="s">
        <v>472</v>
      </c>
      <c r="G6529" s="154">
        <v>1.3338000000000001</v>
      </c>
      <c r="H6529" s="154" t="s">
        <v>472</v>
      </c>
      <c r="I6529" s="154">
        <v>1.9380500000000001</v>
      </c>
      <c r="J6529" s="154"/>
    </row>
    <row r="6530" spans="1:10">
      <c r="A6530" s="164">
        <v>34681</v>
      </c>
      <c r="B6530" s="154">
        <v>1.61938</v>
      </c>
      <c r="C6530" s="154">
        <v>2.0813000000000001</v>
      </c>
      <c r="D6530" s="154">
        <v>1.3311999999999999</v>
      </c>
      <c r="E6530" s="154">
        <v>0.95920000000000005</v>
      </c>
      <c r="F6530" s="154" t="s">
        <v>472</v>
      </c>
      <c r="G6530" s="154">
        <v>1.3284</v>
      </c>
      <c r="H6530" s="154" t="s">
        <v>472</v>
      </c>
      <c r="I6530" s="154">
        <v>1.93418</v>
      </c>
      <c r="J6530" s="154"/>
    </row>
    <row r="6531" spans="1:10">
      <c r="A6531" s="164">
        <v>34682</v>
      </c>
      <c r="B6531" s="154">
        <v>1.61412</v>
      </c>
      <c r="C6531" s="154">
        <v>2.0741999999999998</v>
      </c>
      <c r="D6531" s="154">
        <v>1.3275000000000001</v>
      </c>
      <c r="E6531" s="154">
        <v>0.95640000000000003</v>
      </c>
      <c r="F6531" s="154" t="s">
        <v>472</v>
      </c>
      <c r="G6531" s="154">
        <v>1.3222</v>
      </c>
      <c r="H6531" s="154" t="s">
        <v>472</v>
      </c>
      <c r="I6531" s="154">
        <v>1.9296600000000002</v>
      </c>
      <c r="J6531" s="154"/>
    </row>
    <row r="6532" spans="1:10">
      <c r="A6532" s="164">
        <v>34683</v>
      </c>
      <c r="B6532" s="154">
        <v>1.6148799999999999</v>
      </c>
      <c r="C6532" s="154">
        <v>2.0716999999999999</v>
      </c>
      <c r="D6532" s="154">
        <v>1.327</v>
      </c>
      <c r="E6532" s="154">
        <v>0.95720000000000005</v>
      </c>
      <c r="F6532" s="154" t="s">
        <v>472</v>
      </c>
      <c r="G6532" s="154">
        <v>1.3240000000000001</v>
      </c>
      <c r="H6532" s="154" t="s">
        <v>472</v>
      </c>
      <c r="I6532" s="154">
        <v>1.9295100000000001</v>
      </c>
      <c r="J6532" s="154"/>
    </row>
    <row r="6533" spans="1:10">
      <c r="A6533" s="164">
        <v>34684</v>
      </c>
      <c r="B6533" s="154">
        <v>1.61669</v>
      </c>
      <c r="C6533" s="154">
        <v>2.0783</v>
      </c>
      <c r="D6533" s="154">
        <v>1.3301000000000001</v>
      </c>
      <c r="E6533" s="154">
        <v>0.95960000000000001</v>
      </c>
      <c r="F6533" s="154" t="s">
        <v>472</v>
      </c>
      <c r="G6533" s="154">
        <v>1.3251999999999999</v>
      </c>
      <c r="H6533" s="154" t="s">
        <v>472</v>
      </c>
      <c r="I6533" s="154">
        <v>1.93079</v>
      </c>
      <c r="J6533" s="154"/>
    </row>
    <row r="6534" spans="1:10">
      <c r="A6534" s="164">
        <v>34687</v>
      </c>
      <c r="B6534" s="154">
        <v>1.6194999999999999</v>
      </c>
      <c r="C6534" s="154">
        <v>2.0790000000000002</v>
      </c>
      <c r="D6534" s="154">
        <v>1.3336999999999999</v>
      </c>
      <c r="E6534" s="154">
        <v>0.95809999999999995</v>
      </c>
      <c r="F6534" s="154" t="s">
        <v>472</v>
      </c>
      <c r="G6534" s="154">
        <v>1.3283</v>
      </c>
      <c r="H6534" s="154" t="s">
        <v>472</v>
      </c>
      <c r="I6534" s="154">
        <v>1.93628</v>
      </c>
      <c r="J6534" s="154"/>
    </row>
    <row r="6535" spans="1:10">
      <c r="A6535" s="164">
        <v>34688</v>
      </c>
      <c r="B6535" s="154">
        <v>1.61578</v>
      </c>
      <c r="C6535" s="154">
        <v>2.0768</v>
      </c>
      <c r="D6535" s="154">
        <v>1.3311999999999999</v>
      </c>
      <c r="E6535" s="154">
        <v>0.95430000000000004</v>
      </c>
      <c r="F6535" s="154" t="s">
        <v>472</v>
      </c>
      <c r="G6535" s="154">
        <v>1.3270999999999999</v>
      </c>
      <c r="H6535" s="154" t="s">
        <v>472</v>
      </c>
      <c r="I6535" s="154">
        <v>1.9325299999999999</v>
      </c>
      <c r="J6535" s="154"/>
    </row>
    <row r="6536" spans="1:10">
      <c r="A6536" s="164">
        <v>34689</v>
      </c>
      <c r="B6536" s="154">
        <v>1.6147499999999999</v>
      </c>
      <c r="C6536" s="154">
        <v>2.0727000000000002</v>
      </c>
      <c r="D6536" s="154">
        <v>1.3294999999999999</v>
      </c>
      <c r="E6536" s="154">
        <v>0.95440000000000003</v>
      </c>
      <c r="F6536" s="154" t="s">
        <v>472</v>
      </c>
      <c r="G6536" s="154">
        <v>1.3264</v>
      </c>
      <c r="H6536" s="154" t="s">
        <v>472</v>
      </c>
      <c r="I6536" s="154">
        <v>1.9302000000000001</v>
      </c>
      <c r="J6536" s="154"/>
    </row>
    <row r="6537" spans="1:10">
      <c r="A6537" s="164">
        <v>34690</v>
      </c>
      <c r="B6537" s="154">
        <v>1.60978</v>
      </c>
      <c r="C6537" s="154">
        <v>2.0630000000000002</v>
      </c>
      <c r="D6537" s="154">
        <v>1.3317999999999999</v>
      </c>
      <c r="E6537" s="154">
        <v>0.95440000000000003</v>
      </c>
      <c r="F6537" s="154" t="s">
        <v>472</v>
      </c>
      <c r="G6537" s="154">
        <v>1.3258000000000001</v>
      </c>
      <c r="H6537" s="154" t="s">
        <v>472</v>
      </c>
      <c r="I6537" s="154">
        <v>1.9289000000000001</v>
      </c>
      <c r="J6537" s="154"/>
    </row>
    <row r="6538" spans="1:10">
      <c r="A6538" s="164">
        <v>34691</v>
      </c>
      <c r="B6538" s="154">
        <v>1.61134</v>
      </c>
      <c r="C6538" s="154">
        <v>2.0579000000000001</v>
      </c>
      <c r="D6538" s="154">
        <v>1.33</v>
      </c>
      <c r="E6538" s="154">
        <v>0.94969999999999999</v>
      </c>
      <c r="F6538" s="154" t="s">
        <v>472</v>
      </c>
      <c r="G6538" s="154">
        <v>1.3264</v>
      </c>
      <c r="H6538" s="154" t="s">
        <v>472</v>
      </c>
      <c r="I6538" s="154">
        <v>1.9286699999999999</v>
      </c>
      <c r="J6538" s="154"/>
    </row>
    <row r="6539" spans="1:10">
      <c r="A6539" s="164">
        <v>34694</v>
      </c>
      <c r="B6539" s="154" t="s">
        <v>472</v>
      </c>
      <c r="C6539" s="154" t="s">
        <v>472</v>
      </c>
      <c r="D6539" s="154" t="s">
        <v>472</v>
      </c>
      <c r="E6539" s="154" t="s">
        <v>472</v>
      </c>
      <c r="F6539" s="154" t="s">
        <v>472</v>
      </c>
      <c r="G6539" s="154" t="s">
        <v>472</v>
      </c>
      <c r="H6539" s="154" t="s">
        <v>472</v>
      </c>
      <c r="I6539" s="154" t="s">
        <v>472</v>
      </c>
      <c r="J6539" s="154"/>
    </row>
    <row r="6540" spans="1:10">
      <c r="A6540" s="164">
        <v>34695</v>
      </c>
      <c r="B6540" s="154">
        <v>1.6127899999999999</v>
      </c>
      <c r="C6540" s="154">
        <v>2.0573000000000001</v>
      </c>
      <c r="D6540" s="154">
        <v>1.3320000000000001</v>
      </c>
      <c r="E6540" s="154">
        <v>0.9516</v>
      </c>
      <c r="F6540" s="154" t="s">
        <v>472</v>
      </c>
      <c r="G6540" s="154">
        <v>1.3267</v>
      </c>
      <c r="H6540" s="154" t="s">
        <v>472</v>
      </c>
      <c r="I6540" s="154">
        <v>1.9298999999999999</v>
      </c>
      <c r="J6540" s="154"/>
    </row>
    <row r="6541" spans="1:10">
      <c r="A6541" s="164">
        <v>34696</v>
      </c>
      <c r="B6541" s="154">
        <v>1.6133299999999999</v>
      </c>
      <c r="C6541" s="154">
        <v>2.0571000000000002</v>
      </c>
      <c r="D6541" s="154">
        <v>1.3311999999999999</v>
      </c>
      <c r="E6541" s="154">
        <v>0.9486</v>
      </c>
      <c r="F6541" s="154" t="s">
        <v>472</v>
      </c>
      <c r="G6541" s="154">
        <v>1.3250999999999999</v>
      </c>
      <c r="H6541" s="154" t="s">
        <v>472</v>
      </c>
      <c r="I6541" s="154">
        <v>1.93075</v>
      </c>
      <c r="J6541" s="154"/>
    </row>
    <row r="6542" spans="1:10">
      <c r="A6542" s="164">
        <v>34697</v>
      </c>
      <c r="B6542" s="154">
        <v>1.6114299999999999</v>
      </c>
      <c r="C6542" s="154">
        <v>2.0524</v>
      </c>
      <c r="D6542" s="154">
        <v>1.3212999999999999</v>
      </c>
      <c r="E6542" s="154">
        <v>0.94040000000000001</v>
      </c>
      <c r="F6542" s="154" t="s">
        <v>472</v>
      </c>
      <c r="G6542" s="154">
        <v>1.3229</v>
      </c>
      <c r="H6542" s="154" t="s">
        <v>472</v>
      </c>
      <c r="I6542" s="154">
        <v>1.9201899999999998</v>
      </c>
      <c r="J6542" s="154"/>
    </row>
    <row r="6543" spans="1:10">
      <c r="A6543" s="164">
        <v>34698</v>
      </c>
      <c r="B6543" s="154">
        <v>1.6132</v>
      </c>
      <c r="C6543" s="154">
        <v>2.0476999999999999</v>
      </c>
      <c r="D6543" s="154">
        <v>1.3118000000000001</v>
      </c>
      <c r="E6543" s="154">
        <v>0.93410000000000004</v>
      </c>
      <c r="F6543" s="154" t="s">
        <v>472</v>
      </c>
      <c r="G6543" s="154">
        <v>1.3150999999999999</v>
      </c>
      <c r="H6543" s="154" t="s">
        <v>472</v>
      </c>
      <c r="I6543" s="154">
        <v>1.91459</v>
      </c>
      <c r="J6543" s="154"/>
    </row>
    <row r="6544" spans="1:10">
      <c r="A6544" s="164">
        <v>34701</v>
      </c>
      <c r="B6544" s="154" t="s">
        <v>472</v>
      </c>
      <c r="C6544" s="154" t="s">
        <v>472</v>
      </c>
      <c r="D6544" s="154" t="s">
        <v>472</v>
      </c>
      <c r="E6544" s="154" t="s">
        <v>472</v>
      </c>
      <c r="F6544" s="154" t="s">
        <v>472</v>
      </c>
      <c r="G6544" s="154" t="s">
        <v>472</v>
      </c>
      <c r="H6544" s="154" t="s">
        <v>472</v>
      </c>
      <c r="I6544" s="154" t="s">
        <v>472</v>
      </c>
      <c r="J6544" s="154"/>
    </row>
    <row r="6545" spans="1:10">
      <c r="A6545" s="164">
        <v>34702</v>
      </c>
      <c r="B6545" s="154">
        <v>1.61127</v>
      </c>
      <c r="C6545" s="154">
        <v>2.0533000000000001</v>
      </c>
      <c r="D6545" s="154">
        <v>1.3151999999999999</v>
      </c>
      <c r="E6545" s="154">
        <v>0.94179999999999997</v>
      </c>
      <c r="F6545" s="154" t="s">
        <v>472</v>
      </c>
      <c r="G6545" s="154">
        <v>1.3128</v>
      </c>
      <c r="H6545" s="154" t="s">
        <v>472</v>
      </c>
      <c r="I6545" s="154">
        <v>1.9168500000000002</v>
      </c>
      <c r="J6545" s="154"/>
    </row>
    <row r="6546" spans="1:10">
      <c r="A6546" s="164">
        <v>34703</v>
      </c>
      <c r="B6546" s="154">
        <v>1.6088800000000001</v>
      </c>
      <c r="C6546" s="154">
        <v>2.052</v>
      </c>
      <c r="D6546" s="154">
        <v>1.3158000000000001</v>
      </c>
      <c r="E6546" s="154">
        <v>0.93620000000000003</v>
      </c>
      <c r="F6546" s="154" t="s">
        <v>472</v>
      </c>
      <c r="G6546" s="154">
        <v>1.2989999999999999</v>
      </c>
      <c r="H6546" s="154" t="s">
        <v>472</v>
      </c>
      <c r="I6546" s="154">
        <v>1.91089</v>
      </c>
      <c r="J6546" s="154"/>
    </row>
    <row r="6547" spans="1:10">
      <c r="A6547" s="164">
        <v>34704</v>
      </c>
      <c r="B6547" s="154">
        <v>1.60294</v>
      </c>
      <c r="C6547" s="154">
        <v>2.0449000000000002</v>
      </c>
      <c r="D6547" s="154">
        <v>1.3088</v>
      </c>
      <c r="E6547" s="154">
        <v>0.93440000000000001</v>
      </c>
      <c r="F6547" s="154" t="s">
        <v>472</v>
      </c>
      <c r="G6547" s="154">
        <v>1.2937000000000001</v>
      </c>
      <c r="H6547" s="154" t="s">
        <v>472</v>
      </c>
      <c r="I6547" s="154">
        <v>1.90143</v>
      </c>
      <c r="J6547" s="154"/>
    </row>
    <row r="6548" spans="1:10">
      <c r="A6548" s="164">
        <v>34705</v>
      </c>
      <c r="B6548" s="154">
        <v>1.5998700000000001</v>
      </c>
      <c r="C6548" s="154">
        <v>2.0362</v>
      </c>
      <c r="D6548" s="154">
        <v>1.3029999999999999</v>
      </c>
      <c r="E6548" s="154">
        <v>0.92949999999999999</v>
      </c>
      <c r="F6548" s="154" t="s">
        <v>472</v>
      </c>
      <c r="G6548" s="154">
        <v>1.2889999999999999</v>
      </c>
      <c r="H6548" s="154" t="s">
        <v>472</v>
      </c>
      <c r="I6548" s="154">
        <v>1.8979300000000001</v>
      </c>
      <c r="J6548" s="154"/>
    </row>
    <row r="6549" spans="1:10">
      <c r="A6549" s="164">
        <v>34708</v>
      </c>
      <c r="B6549" s="154">
        <v>1.59751</v>
      </c>
      <c r="C6549" s="154">
        <v>2.0335000000000001</v>
      </c>
      <c r="D6549" s="154">
        <v>1.3087</v>
      </c>
      <c r="E6549" s="154">
        <v>0.93179999999999996</v>
      </c>
      <c r="F6549" s="154" t="s">
        <v>472</v>
      </c>
      <c r="G6549" s="154">
        <v>1.2961</v>
      </c>
      <c r="H6549" s="154" t="s">
        <v>472</v>
      </c>
      <c r="I6549" s="154">
        <v>1.89944</v>
      </c>
      <c r="J6549" s="154"/>
    </row>
    <row r="6550" spans="1:10">
      <c r="A6550" s="164">
        <v>34709</v>
      </c>
      <c r="B6550" s="154">
        <v>1.5886200000000001</v>
      </c>
      <c r="C6550" s="154">
        <v>2.0097</v>
      </c>
      <c r="D6550" s="154">
        <v>1.2878000000000001</v>
      </c>
      <c r="E6550" s="154">
        <v>0.91420000000000001</v>
      </c>
      <c r="F6550" s="154" t="s">
        <v>472</v>
      </c>
      <c r="G6550" s="154">
        <v>1.2842</v>
      </c>
      <c r="H6550" s="154" t="s">
        <v>472</v>
      </c>
      <c r="I6550" s="154">
        <v>1.8817300000000001</v>
      </c>
      <c r="J6550" s="154"/>
    </row>
    <row r="6551" spans="1:10">
      <c r="A6551" s="164">
        <v>34710</v>
      </c>
      <c r="B6551" s="154">
        <v>1.5930499999999999</v>
      </c>
      <c r="C6551" s="154">
        <v>2.0076999999999998</v>
      </c>
      <c r="D6551" s="154">
        <v>1.2849999999999999</v>
      </c>
      <c r="E6551" s="154">
        <v>0.91010000000000002</v>
      </c>
      <c r="F6551" s="154" t="s">
        <v>472</v>
      </c>
      <c r="G6551" s="154">
        <v>1.2873999999999999</v>
      </c>
      <c r="H6551" s="154" t="s">
        <v>472</v>
      </c>
      <c r="I6551" s="154">
        <v>1.8832499999999999</v>
      </c>
      <c r="J6551" s="154"/>
    </row>
    <row r="6552" spans="1:10">
      <c r="A6552" s="164">
        <v>34711</v>
      </c>
      <c r="B6552" s="154">
        <v>1.59267</v>
      </c>
      <c r="C6552" s="154">
        <v>2.0124</v>
      </c>
      <c r="D6552" s="154">
        <v>1.2915000000000001</v>
      </c>
      <c r="E6552" s="154">
        <v>0.91190000000000004</v>
      </c>
      <c r="F6552" s="154" t="s">
        <v>472</v>
      </c>
      <c r="G6552" s="154">
        <v>1.2941</v>
      </c>
      <c r="H6552" s="154" t="s">
        <v>472</v>
      </c>
      <c r="I6552" s="154">
        <v>1.88737</v>
      </c>
      <c r="J6552" s="154"/>
    </row>
    <row r="6553" spans="1:10">
      <c r="A6553" s="164">
        <v>34712</v>
      </c>
      <c r="B6553" s="154">
        <v>1.59453</v>
      </c>
      <c r="C6553" s="154">
        <v>2.0146000000000002</v>
      </c>
      <c r="D6553" s="154">
        <v>1.2810000000000001</v>
      </c>
      <c r="E6553" s="154">
        <v>0.90290000000000004</v>
      </c>
      <c r="F6553" s="154" t="s">
        <v>472</v>
      </c>
      <c r="G6553" s="154">
        <v>1.2966</v>
      </c>
      <c r="H6553" s="154" t="s">
        <v>472</v>
      </c>
      <c r="I6553" s="154">
        <v>1.88747</v>
      </c>
      <c r="J6553" s="154"/>
    </row>
    <row r="6554" spans="1:10">
      <c r="A6554" s="164">
        <v>34715</v>
      </c>
      <c r="B6554" s="154">
        <v>1.59832</v>
      </c>
      <c r="C6554" s="154">
        <v>2.0255999999999998</v>
      </c>
      <c r="D6554" s="154">
        <v>1.2916000000000001</v>
      </c>
      <c r="E6554" s="154">
        <v>0.91669999999999996</v>
      </c>
      <c r="F6554" s="154" t="s">
        <v>472</v>
      </c>
      <c r="G6554" s="154">
        <v>1.3089999999999999</v>
      </c>
      <c r="H6554" s="154" t="s">
        <v>472</v>
      </c>
      <c r="I6554" s="154" t="s">
        <v>472</v>
      </c>
      <c r="J6554" s="154"/>
    </row>
    <row r="6555" spans="1:10">
      <c r="A6555" s="164">
        <v>34716</v>
      </c>
      <c r="B6555" s="154">
        <v>1.5933000000000002</v>
      </c>
      <c r="C6555" s="154">
        <v>2.0127000000000002</v>
      </c>
      <c r="D6555" s="154">
        <v>1.2873000000000001</v>
      </c>
      <c r="E6555" s="154">
        <v>0.91180000000000005</v>
      </c>
      <c r="F6555" s="154" t="s">
        <v>472</v>
      </c>
      <c r="G6555" s="154">
        <v>1.3023</v>
      </c>
      <c r="H6555" s="154" t="s">
        <v>472</v>
      </c>
      <c r="I6555" s="154">
        <v>1.88639</v>
      </c>
      <c r="J6555" s="154"/>
    </row>
    <row r="6556" spans="1:10">
      <c r="A6556" s="164">
        <v>34717</v>
      </c>
      <c r="B6556" s="154">
        <v>1.59551</v>
      </c>
      <c r="C6556" s="154">
        <v>2.0156000000000001</v>
      </c>
      <c r="D6556" s="154">
        <v>1.2814000000000001</v>
      </c>
      <c r="E6556" s="154">
        <v>0.90080000000000005</v>
      </c>
      <c r="F6556" s="154" t="s">
        <v>472</v>
      </c>
      <c r="G6556" s="154">
        <v>1.2937000000000001</v>
      </c>
      <c r="H6556" s="154" t="s">
        <v>472</v>
      </c>
      <c r="I6556" s="154">
        <v>1.88401</v>
      </c>
      <c r="J6556" s="154"/>
    </row>
    <row r="6557" spans="1:10">
      <c r="A6557" s="164">
        <v>34718</v>
      </c>
      <c r="B6557" s="154">
        <v>1.6032199999999999</v>
      </c>
      <c r="C6557" s="154">
        <v>2.0274000000000001</v>
      </c>
      <c r="D6557" s="154">
        <v>1.2919</v>
      </c>
      <c r="E6557" s="154">
        <v>0.90849999999999997</v>
      </c>
      <c r="F6557" s="154" t="s">
        <v>472</v>
      </c>
      <c r="G6557" s="154">
        <v>1.2941</v>
      </c>
      <c r="H6557" s="154" t="s">
        <v>472</v>
      </c>
      <c r="I6557" s="154">
        <v>1.8950800000000001</v>
      </c>
      <c r="J6557" s="154"/>
    </row>
    <row r="6558" spans="1:10">
      <c r="A6558" s="164">
        <v>34719</v>
      </c>
      <c r="B6558" s="154">
        <v>1.5944400000000001</v>
      </c>
      <c r="C6558" s="154">
        <v>2.0185</v>
      </c>
      <c r="D6558" s="154">
        <v>1.2736000000000001</v>
      </c>
      <c r="E6558" s="154">
        <v>0.89459999999999995</v>
      </c>
      <c r="F6558" s="154" t="s">
        <v>472</v>
      </c>
      <c r="G6558" s="154">
        <v>1.2827999999999999</v>
      </c>
      <c r="H6558" s="154" t="s">
        <v>472</v>
      </c>
      <c r="I6558" s="154">
        <v>1.87212</v>
      </c>
      <c r="J6558" s="154"/>
    </row>
    <row r="6559" spans="1:10">
      <c r="A6559" s="164">
        <v>34722</v>
      </c>
      <c r="B6559" s="154">
        <v>1.59409</v>
      </c>
      <c r="C6559" s="154">
        <v>2.0131000000000001</v>
      </c>
      <c r="D6559" s="154">
        <v>1.2690000000000001</v>
      </c>
      <c r="E6559" s="154">
        <v>0.89300000000000002</v>
      </c>
      <c r="F6559" s="154" t="s">
        <v>472</v>
      </c>
      <c r="G6559" s="154">
        <v>1.2690000000000001</v>
      </c>
      <c r="H6559" s="154" t="s">
        <v>472</v>
      </c>
      <c r="I6559" s="154">
        <v>1.86818</v>
      </c>
      <c r="J6559" s="154"/>
    </row>
    <row r="6560" spans="1:10">
      <c r="A6560" s="164">
        <v>34723</v>
      </c>
      <c r="B6560" s="154">
        <v>1.59615</v>
      </c>
      <c r="C6560" s="154">
        <v>2.0266999999999999</v>
      </c>
      <c r="D6560" s="154">
        <v>1.2698</v>
      </c>
      <c r="E6560" s="154">
        <v>0.89570000000000005</v>
      </c>
      <c r="F6560" s="154" t="s">
        <v>472</v>
      </c>
      <c r="G6560" s="154">
        <v>1.2761</v>
      </c>
      <c r="H6560" s="154" t="s">
        <v>472</v>
      </c>
      <c r="I6560" s="154">
        <v>1.86913</v>
      </c>
      <c r="J6560" s="154"/>
    </row>
    <row r="6561" spans="1:10">
      <c r="A6561" s="164">
        <v>34724</v>
      </c>
      <c r="B6561" s="154">
        <v>1.5948</v>
      </c>
      <c r="C6561" s="154">
        <v>2.0223</v>
      </c>
      <c r="D6561" s="154">
        <v>1.2663</v>
      </c>
      <c r="E6561" s="154">
        <v>0.8931</v>
      </c>
      <c r="F6561" s="154" t="s">
        <v>472</v>
      </c>
      <c r="G6561" s="154">
        <v>1.2726999999999999</v>
      </c>
      <c r="H6561" s="154" t="s">
        <v>472</v>
      </c>
      <c r="I6561" s="154">
        <v>1.8674599999999999</v>
      </c>
      <c r="J6561" s="154"/>
    </row>
    <row r="6562" spans="1:10">
      <c r="A6562" s="164">
        <v>34725</v>
      </c>
      <c r="B6562" s="154">
        <v>1.60012</v>
      </c>
      <c r="C6562" s="154">
        <v>2.0308999999999999</v>
      </c>
      <c r="D6562" s="154">
        <v>1.2757000000000001</v>
      </c>
      <c r="E6562" s="154">
        <v>0.90169999999999995</v>
      </c>
      <c r="F6562" s="154" t="s">
        <v>472</v>
      </c>
      <c r="G6562" s="154">
        <v>1.2827999999999999</v>
      </c>
      <c r="H6562" s="154" t="s">
        <v>472</v>
      </c>
      <c r="I6562" s="154">
        <v>1.8810799999999999</v>
      </c>
      <c r="J6562" s="154"/>
    </row>
    <row r="6563" spans="1:10">
      <c r="A6563" s="164">
        <v>34726</v>
      </c>
      <c r="B6563" s="154">
        <v>1.59728</v>
      </c>
      <c r="C6563" s="154">
        <v>2.0297999999999998</v>
      </c>
      <c r="D6563" s="154">
        <v>1.2746</v>
      </c>
      <c r="E6563" s="154">
        <v>0.90090000000000003</v>
      </c>
      <c r="F6563" s="154" t="s">
        <v>472</v>
      </c>
      <c r="G6563" s="154">
        <v>1.2827</v>
      </c>
      <c r="H6563" s="154" t="s">
        <v>472</v>
      </c>
      <c r="I6563" s="154">
        <v>1.8765700000000001</v>
      </c>
      <c r="J6563" s="154"/>
    </row>
    <row r="6564" spans="1:10">
      <c r="A6564" s="164">
        <v>34729</v>
      </c>
      <c r="B6564" s="154">
        <v>1.5977600000000001</v>
      </c>
      <c r="C6564" s="154">
        <v>2.0268999999999999</v>
      </c>
      <c r="D6564" s="154">
        <v>1.276</v>
      </c>
      <c r="E6564" s="154">
        <v>0.90300000000000002</v>
      </c>
      <c r="F6564" s="154" t="s">
        <v>472</v>
      </c>
      <c r="G6564" s="154">
        <v>1.2888999999999999</v>
      </c>
      <c r="H6564" s="154" t="s">
        <v>472</v>
      </c>
      <c r="I6564" s="154">
        <v>1.87985</v>
      </c>
      <c r="J6564" s="154"/>
    </row>
    <row r="6565" spans="1:10">
      <c r="A6565" s="164">
        <v>34730</v>
      </c>
      <c r="B6565" s="154">
        <v>1.59731</v>
      </c>
      <c r="C6565" s="154">
        <v>2.0206</v>
      </c>
      <c r="D6565" s="154">
        <v>1.264</v>
      </c>
      <c r="E6565" s="154">
        <v>0.8891</v>
      </c>
      <c r="F6565" s="154" t="s">
        <v>472</v>
      </c>
      <c r="G6565" s="154">
        <v>1.2826</v>
      </c>
      <c r="H6565" s="154" t="s">
        <v>472</v>
      </c>
      <c r="I6565" s="154">
        <v>1.8739300000000001</v>
      </c>
      <c r="J6565" s="154"/>
    </row>
    <row r="6566" spans="1:10">
      <c r="A6566" s="164">
        <v>34731</v>
      </c>
      <c r="B6566" s="154">
        <v>1.6030799999999998</v>
      </c>
      <c r="C6566" s="154">
        <v>2.0303</v>
      </c>
      <c r="D6566" s="154">
        <v>1.2829999999999999</v>
      </c>
      <c r="E6566" s="154">
        <v>0.91039999999999999</v>
      </c>
      <c r="F6566" s="154" t="s">
        <v>472</v>
      </c>
      <c r="G6566" s="154">
        <v>1.2913000000000001</v>
      </c>
      <c r="H6566" s="154" t="s">
        <v>472</v>
      </c>
      <c r="I6566" s="154">
        <v>1.89009</v>
      </c>
      <c r="J6566" s="154"/>
    </row>
    <row r="6567" spans="1:10">
      <c r="A6567" s="164">
        <v>34732</v>
      </c>
      <c r="B6567" s="154">
        <v>1.6060099999999999</v>
      </c>
      <c r="C6567" s="154">
        <v>2.0316999999999998</v>
      </c>
      <c r="D6567" s="154">
        <v>1.2845</v>
      </c>
      <c r="E6567" s="154">
        <v>0.91410000000000002</v>
      </c>
      <c r="F6567" s="154" t="s">
        <v>472</v>
      </c>
      <c r="G6567" s="154">
        <v>1.2907</v>
      </c>
      <c r="H6567" s="154" t="s">
        <v>472</v>
      </c>
      <c r="I6567" s="154">
        <v>1.88846</v>
      </c>
      <c r="J6567" s="154"/>
    </row>
    <row r="6568" spans="1:10">
      <c r="A6568" s="164">
        <v>34733</v>
      </c>
      <c r="B6568" s="154">
        <v>1.60314</v>
      </c>
      <c r="C6568" s="154">
        <v>2.0240999999999998</v>
      </c>
      <c r="D6568" s="154">
        <v>1.2835000000000001</v>
      </c>
      <c r="E6568" s="154">
        <v>0.91269999999999996</v>
      </c>
      <c r="F6568" s="154" t="s">
        <v>472</v>
      </c>
      <c r="G6568" s="154">
        <v>1.2899</v>
      </c>
      <c r="H6568" s="154" t="s">
        <v>472</v>
      </c>
      <c r="I6568" s="154">
        <v>1.8862100000000002</v>
      </c>
      <c r="J6568" s="154"/>
    </row>
    <row r="6569" spans="1:10">
      <c r="A6569" s="164">
        <v>34736</v>
      </c>
      <c r="B6569" s="154">
        <v>1.60795</v>
      </c>
      <c r="C6569" s="154">
        <v>2.0186000000000002</v>
      </c>
      <c r="D6569" s="154">
        <v>1.294</v>
      </c>
      <c r="E6569" s="154">
        <v>0.92359999999999998</v>
      </c>
      <c r="F6569" s="154" t="s">
        <v>472</v>
      </c>
      <c r="G6569" s="154">
        <v>1.2995000000000001</v>
      </c>
      <c r="H6569" s="154" t="s">
        <v>472</v>
      </c>
      <c r="I6569" s="154">
        <v>1.89747</v>
      </c>
      <c r="J6569" s="154"/>
    </row>
    <row r="6570" spans="1:10">
      <c r="A6570" s="164">
        <v>34737</v>
      </c>
      <c r="B6570" s="154">
        <v>1.60697</v>
      </c>
      <c r="C6570" s="154">
        <v>2.0179</v>
      </c>
      <c r="D6570" s="154">
        <v>1.2945</v>
      </c>
      <c r="E6570" s="154">
        <v>0.92679999999999996</v>
      </c>
      <c r="F6570" s="154" t="s">
        <v>472</v>
      </c>
      <c r="G6570" s="154">
        <v>1.3043</v>
      </c>
      <c r="H6570" s="154" t="s">
        <v>472</v>
      </c>
      <c r="I6570" s="154">
        <v>1.9013599999999999</v>
      </c>
      <c r="J6570" s="154"/>
    </row>
    <row r="6571" spans="1:10">
      <c r="A6571" s="164">
        <v>34738</v>
      </c>
      <c r="B6571" s="154">
        <v>1.6069</v>
      </c>
      <c r="C6571" s="154">
        <v>2.0171999999999999</v>
      </c>
      <c r="D6571" s="154">
        <v>1.298</v>
      </c>
      <c r="E6571" s="154">
        <v>0.92949999999999999</v>
      </c>
      <c r="F6571" s="154" t="s">
        <v>472</v>
      </c>
      <c r="G6571" s="154">
        <v>1.3069999999999999</v>
      </c>
      <c r="H6571" s="154" t="s">
        <v>472</v>
      </c>
      <c r="I6571" s="154">
        <v>1.9029099999999999</v>
      </c>
      <c r="J6571" s="154"/>
    </row>
    <row r="6572" spans="1:10">
      <c r="A6572" s="164">
        <v>34739</v>
      </c>
      <c r="B6572" s="154">
        <v>1.6065800000000001</v>
      </c>
      <c r="C6572" s="154">
        <v>2.0112999999999999</v>
      </c>
      <c r="D6572" s="154">
        <v>1.2927</v>
      </c>
      <c r="E6572" s="154">
        <v>0.92500000000000004</v>
      </c>
      <c r="F6572" s="154" t="s">
        <v>472</v>
      </c>
      <c r="G6572" s="154">
        <v>1.3075999999999999</v>
      </c>
      <c r="H6572" s="154" t="s">
        <v>472</v>
      </c>
      <c r="I6572" s="154">
        <v>1.8995299999999999</v>
      </c>
      <c r="J6572" s="154"/>
    </row>
    <row r="6573" spans="1:10">
      <c r="A6573" s="164">
        <v>34740</v>
      </c>
      <c r="B6573" s="154">
        <v>1.60507</v>
      </c>
      <c r="C6573" s="154">
        <v>2.0114000000000001</v>
      </c>
      <c r="D6573" s="154">
        <v>1.2927</v>
      </c>
      <c r="E6573" s="154">
        <v>0.92269999999999996</v>
      </c>
      <c r="F6573" s="154" t="s">
        <v>472</v>
      </c>
      <c r="G6573" s="154">
        <v>1.3054999999999999</v>
      </c>
      <c r="H6573" s="154" t="s">
        <v>472</v>
      </c>
      <c r="I6573" s="154">
        <v>1.8955</v>
      </c>
      <c r="J6573" s="154"/>
    </row>
    <row r="6574" spans="1:10">
      <c r="A6574" s="164">
        <v>34743</v>
      </c>
      <c r="B6574" s="154">
        <v>1.5988899999999999</v>
      </c>
      <c r="C6574" s="154">
        <v>2.0022000000000002</v>
      </c>
      <c r="D6574" s="154">
        <v>1.2808999999999999</v>
      </c>
      <c r="E6574" s="154">
        <v>0.91300000000000003</v>
      </c>
      <c r="F6574" s="154" t="s">
        <v>472</v>
      </c>
      <c r="G6574" s="154">
        <v>1.2972000000000001</v>
      </c>
      <c r="H6574" s="154" t="s">
        <v>472</v>
      </c>
      <c r="I6574" s="154">
        <v>1.88504</v>
      </c>
      <c r="J6574" s="154"/>
    </row>
    <row r="6575" spans="1:10">
      <c r="A6575" s="164">
        <v>34744</v>
      </c>
      <c r="B6575" s="154">
        <v>1.60223</v>
      </c>
      <c r="C6575" s="154">
        <v>1.9981</v>
      </c>
      <c r="D6575" s="154">
        <v>1.2862</v>
      </c>
      <c r="E6575" s="154">
        <v>0.91979999999999995</v>
      </c>
      <c r="F6575" s="154" t="s">
        <v>472</v>
      </c>
      <c r="G6575" s="154">
        <v>1.3021</v>
      </c>
      <c r="H6575" s="154" t="s">
        <v>472</v>
      </c>
      <c r="I6575" s="154">
        <v>1.8900600000000001</v>
      </c>
      <c r="J6575" s="154"/>
    </row>
    <row r="6576" spans="1:10">
      <c r="A6576" s="164">
        <v>34745</v>
      </c>
      <c r="B6576" s="154">
        <v>1.6</v>
      </c>
      <c r="C6576" s="154">
        <v>1.9910000000000001</v>
      </c>
      <c r="D6576" s="154">
        <v>1.2759</v>
      </c>
      <c r="E6576" s="154">
        <v>0.90949999999999998</v>
      </c>
      <c r="F6576" s="154" t="s">
        <v>472</v>
      </c>
      <c r="G6576" s="154">
        <v>1.2941</v>
      </c>
      <c r="H6576" s="154" t="s">
        <v>472</v>
      </c>
      <c r="I6576" s="154">
        <v>1.87825</v>
      </c>
      <c r="J6576" s="154"/>
    </row>
    <row r="6577" spans="1:10">
      <c r="A6577" s="164">
        <v>34746</v>
      </c>
      <c r="B6577" s="154">
        <v>1.5961099999999999</v>
      </c>
      <c r="C6577" s="154">
        <v>1.9922</v>
      </c>
      <c r="D6577" s="154">
        <v>1.2707999999999999</v>
      </c>
      <c r="E6577" s="154">
        <v>0.90369999999999995</v>
      </c>
      <c r="F6577" s="154" t="s">
        <v>472</v>
      </c>
      <c r="G6577" s="154">
        <v>1.2987</v>
      </c>
      <c r="H6577" s="154" t="s">
        <v>472</v>
      </c>
      <c r="I6577" s="154">
        <v>1.87422</v>
      </c>
      <c r="J6577" s="154"/>
    </row>
    <row r="6578" spans="1:10">
      <c r="A6578" s="164">
        <v>34747</v>
      </c>
      <c r="B6578" s="154">
        <v>1.5945200000000002</v>
      </c>
      <c r="C6578" s="154">
        <v>1.9809000000000001</v>
      </c>
      <c r="D6578" s="154">
        <v>1.2504999999999999</v>
      </c>
      <c r="E6578" s="154">
        <v>0.88500000000000001</v>
      </c>
      <c r="F6578" s="154" t="s">
        <v>472</v>
      </c>
      <c r="G6578" s="154">
        <v>1.286</v>
      </c>
      <c r="H6578" s="154" t="s">
        <v>472</v>
      </c>
      <c r="I6578" s="154">
        <v>1.86408</v>
      </c>
      <c r="J6578" s="154"/>
    </row>
    <row r="6579" spans="1:10">
      <c r="A6579" s="164">
        <v>34750</v>
      </c>
      <c r="B6579" s="154">
        <v>1.5960399999999999</v>
      </c>
      <c r="C6579" s="154">
        <v>1.9736</v>
      </c>
      <c r="D6579" s="154">
        <v>1.2481</v>
      </c>
      <c r="E6579" s="154">
        <v>0.88800000000000001</v>
      </c>
      <c r="F6579" s="154" t="s">
        <v>472</v>
      </c>
      <c r="G6579" s="154">
        <v>1.2852000000000001</v>
      </c>
      <c r="H6579" s="154" t="s">
        <v>472</v>
      </c>
      <c r="I6579" s="154" t="s">
        <v>472</v>
      </c>
      <c r="J6579" s="154"/>
    </row>
    <row r="6580" spans="1:10">
      <c r="A6580" s="164">
        <v>34751</v>
      </c>
      <c r="B6580" s="154">
        <v>1.59507</v>
      </c>
      <c r="C6580" s="154">
        <v>1.972</v>
      </c>
      <c r="D6580" s="154">
        <v>1.2464999999999999</v>
      </c>
      <c r="E6580" s="154">
        <v>0.89049999999999996</v>
      </c>
      <c r="F6580" s="154" t="s">
        <v>472</v>
      </c>
      <c r="G6580" s="154">
        <v>1.2812000000000001</v>
      </c>
      <c r="H6580" s="154" t="s">
        <v>472</v>
      </c>
      <c r="I6580" s="154">
        <v>1.8589199999999999</v>
      </c>
      <c r="J6580" s="154"/>
    </row>
    <row r="6581" spans="1:10">
      <c r="A6581" s="164">
        <v>34752</v>
      </c>
      <c r="B6581" s="154">
        <v>1.5945499999999999</v>
      </c>
      <c r="C6581" s="154">
        <v>1.9733000000000001</v>
      </c>
      <c r="D6581" s="154">
        <v>1.2463</v>
      </c>
      <c r="E6581" s="154">
        <v>0.88900000000000001</v>
      </c>
      <c r="F6581" s="154" t="s">
        <v>472</v>
      </c>
      <c r="G6581" s="154">
        <v>1.2808999999999999</v>
      </c>
      <c r="H6581" s="154" t="s">
        <v>472</v>
      </c>
      <c r="I6581" s="154">
        <v>1.86266</v>
      </c>
      <c r="J6581" s="154"/>
    </row>
    <row r="6582" spans="1:10">
      <c r="A6582" s="164">
        <v>34753</v>
      </c>
      <c r="B6582" s="154">
        <v>1.6029100000000001</v>
      </c>
      <c r="C6582" s="154">
        <v>1.9946000000000002</v>
      </c>
      <c r="D6582" s="154">
        <v>1.2539</v>
      </c>
      <c r="E6582" s="154">
        <v>0.89800000000000002</v>
      </c>
      <c r="F6582" s="154" t="s">
        <v>472</v>
      </c>
      <c r="G6582" s="154">
        <v>1.292</v>
      </c>
      <c r="H6582" s="154" t="s">
        <v>472</v>
      </c>
      <c r="I6582" s="154">
        <v>1.87218</v>
      </c>
      <c r="J6582" s="154"/>
    </row>
    <row r="6583" spans="1:10">
      <c r="A6583" s="164">
        <v>34754</v>
      </c>
      <c r="B6583" s="154">
        <v>1.59762</v>
      </c>
      <c r="C6583" s="154">
        <v>1.9878</v>
      </c>
      <c r="D6583" s="154">
        <v>1.2504999999999999</v>
      </c>
      <c r="E6583" s="154">
        <v>0.89700000000000002</v>
      </c>
      <c r="F6583" s="154" t="s">
        <v>472</v>
      </c>
      <c r="G6583" s="154">
        <v>1.2905</v>
      </c>
      <c r="H6583" s="154" t="s">
        <v>472</v>
      </c>
      <c r="I6583" s="154">
        <v>1.8647399999999998</v>
      </c>
      <c r="J6583" s="154"/>
    </row>
    <row r="6584" spans="1:10">
      <c r="A6584" s="164">
        <v>34757</v>
      </c>
      <c r="B6584" s="154">
        <v>1.58483</v>
      </c>
      <c r="C6584" s="154">
        <v>1.9519</v>
      </c>
      <c r="D6584" s="154">
        <v>1.2361</v>
      </c>
      <c r="E6584" s="154">
        <v>0.88690000000000002</v>
      </c>
      <c r="F6584" s="154" t="s">
        <v>472</v>
      </c>
      <c r="G6584" s="154">
        <v>1.2774000000000001</v>
      </c>
      <c r="H6584" s="154" t="s">
        <v>472</v>
      </c>
      <c r="I6584" s="154">
        <v>1.8488500000000001</v>
      </c>
      <c r="J6584" s="154"/>
    </row>
    <row r="6585" spans="1:10">
      <c r="A6585" s="164">
        <v>34758</v>
      </c>
      <c r="B6585" s="154">
        <v>1.58666</v>
      </c>
      <c r="C6585" s="154">
        <v>1.9657</v>
      </c>
      <c r="D6585" s="154">
        <v>1.2423</v>
      </c>
      <c r="E6585" s="154">
        <v>0.89429999999999998</v>
      </c>
      <c r="F6585" s="154" t="s">
        <v>472</v>
      </c>
      <c r="G6585" s="154">
        <v>1.2814000000000001</v>
      </c>
      <c r="H6585" s="154" t="s">
        <v>472</v>
      </c>
      <c r="I6585" s="154">
        <v>1.8526099999999999</v>
      </c>
      <c r="J6585" s="154"/>
    </row>
    <row r="6586" spans="1:10">
      <c r="A6586" s="164">
        <v>34759</v>
      </c>
      <c r="B6586" s="154">
        <v>1.59002</v>
      </c>
      <c r="C6586" s="154">
        <v>1.9506999999999999</v>
      </c>
      <c r="D6586" s="154">
        <v>1.2354000000000001</v>
      </c>
      <c r="E6586" s="154">
        <v>0.88460000000000005</v>
      </c>
      <c r="F6586" s="154" t="s">
        <v>472</v>
      </c>
      <c r="G6586" s="154">
        <v>1.2788999999999999</v>
      </c>
      <c r="H6586" s="154" t="s">
        <v>472</v>
      </c>
      <c r="I6586" s="154">
        <v>1.8549799999999999</v>
      </c>
      <c r="J6586" s="154"/>
    </row>
    <row r="6587" spans="1:10">
      <c r="A6587" s="164">
        <v>34760</v>
      </c>
      <c r="B6587" s="154">
        <v>1.5888</v>
      </c>
      <c r="C6587" s="154">
        <v>1.9734</v>
      </c>
      <c r="D6587" s="154">
        <v>1.2415</v>
      </c>
      <c r="E6587" s="154">
        <v>0.88719999999999999</v>
      </c>
      <c r="F6587" s="154" t="s">
        <v>472</v>
      </c>
      <c r="G6587" s="154">
        <v>1.2839</v>
      </c>
      <c r="H6587" s="154" t="s">
        <v>472</v>
      </c>
      <c r="I6587" s="154">
        <v>1.8554200000000001</v>
      </c>
      <c r="J6587" s="154"/>
    </row>
    <row r="6588" spans="1:10">
      <c r="A6588" s="164">
        <v>34761</v>
      </c>
      <c r="B6588" s="154">
        <v>1.5870600000000001</v>
      </c>
      <c r="C6588" s="154">
        <v>1.9737</v>
      </c>
      <c r="D6588" s="154">
        <v>1.2286999999999999</v>
      </c>
      <c r="E6588" s="154">
        <v>0.87549999999999994</v>
      </c>
      <c r="F6588" s="154" t="s">
        <v>472</v>
      </c>
      <c r="G6588" s="154">
        <v>1.2919</v>
      </c>
      <c r="H6588" s="154" t="s">
        <v>472</v>
      </c>
      <c r="I6588" s="154">
        <v>1.85307</v>
      </c>
      <c r="J6588" s="154"/>
    </row>
    <row r="6589" spans="1:10">
      <c r="A6589" s="164">
        <v>34764</v>
      </c>
      <c r="B6589" s="154">
        <v>1.5593399999999999</v>
      </c>
      <c r="C6589" s="154">
        <v>1.9407000000000001</v>
      </c>
      <c r="D6589" s="154">
        <v>1.1766000000000001</v>
      </c>
      <c r="E6589" s="154">
        <v>0.83430000000000004</v>
      </c>
      <c r="F6589" s="154" t="s">
        <v>472</v>
      </c>
      <c r="G6589" s="154">
        <v>1.2616000000000001</v>
      </c>
      <c r="H6589" s="154" t="s">
        <v>472</v>
      </c>
      <c r="I6589" s="154">
        <v>1.8012000000000001</v>
      </c>
      <c r="J6589" s="154"/>
    </row>
    <row r="6590" spans="1:10">
      <c r="A6590" s="164">
        <v>34765</v>
      </c>
      <c r="B6590" s="154">
        <v>1.5491899999999998</v>
      </c>
      <c r="C6590" s="154">
        <v>1.9100000000000001</v>
      </c>
      <c r="D6590" s="154">
        <v>1.1745000000000001</v>
      </c>
      <c r="E6590" s="154">
        <v>0.82979999999999998</v>
      </c>
      <c r="F6590" s="154" t="s">
        <v>472</v>
      </c>
      <c r="G6590" s="154">
        <v>1.2684</v>
      </c>
      <c r="H6590" s="154" t="s">
        <v>472</v>
      </c>
      <c r="I6590" s="154">
        <v>1.7968899999999999</v>
      </c>
      <c r="J6590" s="154"/>
    </row>
    <row r="6591" spans="1:10">
      <c r="A6591" s="164">
        <v>34766</v>
      </c>
      <c r="B6591" s="154">
        <v>1.54443</v>
      </c>
      <c r="C6591" s="154">
        <v>1.8605</v>
      </c>
      <c r="D6591" s="154">
        <v>1.1364000000000001</v>
      </c>
      <c r="E6591" s="154">
        <v>0.80330000000000001</v>
      </c>
      <c r="F6591" s="154" t="s">
        <v>472</v>
      </c>
      <c r="G6591" s="154">
        <v>1.2697000000000001</v>
      </c>
      <c r="H6591" s="154" t="s">
        <v>472</v>
      </c>
      <c r="I6591" s="154">
        <v>1.77952</v>
      </c>
      <c r="J6591" s="154"/>
    </row>
    <row r="6592" spans="1:10">
      <c r="A6592" s="164">
        <v>34767</v>
      </c>
      <c r="B6592" s="154">
        <v>1.5458099999999999</v>
      </c>
      <c r="C6592" s="154">
        <v>1.8846000000000001</v>
      </c>
      <c r="D6592" s="154">
        <v>1.1736</v>
      </c>
      <c r="E6592" s="154">
        <v>0.83499999999999996</v>
      </c>
      <c r="F6592" s="154" t="s">
        <v>472</v>
      </c>
      <c r="G6592" s="154">
        <v>1.2808999999999999</v>
      </c>
      <c r="H6592" s="154" t="s">
        <v>472</v>
      </c>
      <c r="I6592" s="154">
        <v>1.79128</v>
      </c>
      <c r="J6592" s="154"/>
    </row>
    <row r="6593" spans="1:10">
      <c r="A6593" s="164">
        <v>34768</v>
      </c>
      <c r="B6593" s="154">
        <v>1.5485500000000001</v>
      </c>
      <c r="C6593" s="154">
        <v>1.8723000000000001</v>
      </c>
      <c r="D6593" s="154">
        <v>1.1691</v>
      </c>
      <c r="E6593" s="154">
        <v>0.82930000000000004</v>
      </c>
      <c r="F6593" s="154" t="s">
        <v>472</v>
      </c>
      <c r="G6593" s="154">
        <v>1.2822</v>
      </c>
      <c r="H6593" s="154" t="s">
        <v>472</v>
      </c>
      <c r="I6593" s="154">
        <v>1.8059400000000001</v>
      </c>
      <c r="J6593" s="154"/>
    </row>
    <row r="6594" spans="1:10">
      <c r="A6594" s="164">
        <v>34771</v>
      </c>
      <c r="B6594" s="154">
        <v>1.53769</v>
      </c>
      <c r="C6594" s="154">
        <v>1.8599000000000001</v>
      </c>
      <c r="D6594" s="154">
        <v>1.1741999999999999</v>
      </c>
      <c r="E6594" s="154">
        <v>0.83320000000000005</v>
      </c>
      <c r="F6594" s="154" t="s">
        <v>472</v>
      </c>
      <c r="G6594" s="154">
        <v>1.2988999999999999</v>
      </c>
      <c r="H6594" s="154" t="s">
        <v>472</v>
      </c>
      <c r="I6594" s="154">
        <v>1.7988</v>
      </c>
      <c r="J6594" s="154"/>
    </row>
    <row r="6595" spans="1:10">
      <c r="A6595" s="164">
        <v>34772</v>
      </c>
      <c r="B6595" s="154">
        <v>1.53999</v>
      </c>
      <c r="C6595" s="154">
        <v>1.8685</v>
      </c>
      <c r="D6595" s="154">
        <v>1.1743999999999999</v>
      </c>
      <c r="E6595" s="154">
        <v>0.8296</v>
      </c>
      <c r="F6595" s="154" t="s">
        <v>472</v>
      </c>
      <c r="G6595" s="154">
        <v>1.292</v>
      </c>
      <c r="H6595" s="154" t="s">
        <v>472</v>
      </c>
      <c r="I6595" s="154">
        <v>1.7969900000000001</v>
      </c>
      <c r="J6595" s="154"/>
    </row>
    <row r="6596" spans="1:10">
      <c r="A6596" s="164">
        <v>34773</v>
      </c>
      <c r="B6596" s="154">
        <v>1.5390299999999999</v>
      </c>
      <c r="C6596" s="154">
        <v>1.8589</v>
      </c>
      <c r="D6596" s="154">
        <v>1.1718</v>
      </c>
      <c r="E6596" s="154">
        <v>0.82979999999999998</v>
      </c>
      <c r="F6596" s="154" t="s">
        <v>472</v>
      </c>
      <c r="G6596" s="154">
        <v>1.298</v>
      </c>
      <c r="H6596" s="154" t="s">
        <v>472</v>
      </c>
      <c r="I6596" s="154">
        <v>1.7972700000000001</v>
      </c>
      <c r="J6596" s="154"/>
    </row>
    <row r="6597" spans="1:10">
      <c r="A6597" s="164">
        <v>34774</v>
      </c>
      <c r="B6597" s="154">
        <v>1.5279</v>
      </c>
      <c r="C6597" s="154">
        <v>1.8437000000000001</v>
      </c>
      <c r="D6597" s="154">
        <v>1.155</v>
      </c>
      <c r="E6597" s="154">
        <v>0.81669999999999998</v>
      </c>
      <c r="F6597" s="154" t="s">
        <v>472</v>
      </c>
      <c r="G6597" s="154">
        <v>1.2849999999999999</v>
      </c>
      <c r="H6597" s="154" t="s">
        <v>472</v>
      </c>
      <c r="I6597" s="154">
        <v>1.7806899999999999</v>
      </c>
      <c r="J6597" s="154"/>
    </row>
    <row r="6598" spans="1:10">
      <c r="A6598" s="164">
        <v>34775</v>
      </c>
      <c r="B6598" s="154">
        <v>1.52674</v>
      </c>
      <c r="C6598" s="154">
        <v>1.8416999999999999</v>
      </c>
      <c r="D6598" s="154">
        <v>1.1565000000000001</v>
      </c>
      <c r="E6598" s="154">
        <v>0.81659999999999999</v>
      </c>
      <c r="F6598" s="154" t="s">
        <v>472</v>
      </c>
      <c r="G6598" s="154">
        <v>1.2936000000000001</v>
      </c>
      <c r="H6598" s="154" t="s">
        <v>472</v>
      </c>
      <c r="I6598" s="154">
        <v>1.78451</v>
      </c>
      <c r="J6598" s="154"/>
    </row>
    <row r="6599" spans="1:10">
      <c r="A6599" s="164">
        <v>34778</v>
      </c>
      <c r="B6599" s="154">
        <v>1.53193</v>
      </c>
      <c r="C6599" s="154">
        <v>1.8355000000000001</v>
      </c>
      <c r="D6599" s="154">
        <v>1.161</v>
      </c>
      <c r="E6599" s="154">
        <v>0.82340000000000002</v>
      </c>
      <c r="F6599" s="154" t="s">
        <v>472</v>
      </c>
      <c r="G6599" s="154">
        <v>1.2990999999999999</v>
      </c>
      <c r="H6599" s="154" t="s">
        <v>472</v>
      </c>
      <c r="I6599" s="154">
        <v>1.79226</v>
      </c>
      <c r="J6599" s="154"/>
    </row>
    <row r="6600" spans="1:10">
      <c r="A6600" s="164">
        <v>34779</v>
      </c>
      <c r="B6600" s="154">
        <v>1.53027</v>
      </c>
      <c r="C6600" s="154">
        <v>1.8397000000000001</v>
      </c>
      <c r="D6600" s="154">
        <v>1.1636</v>
      </c>
      <c r="E6600" s="154">
        <v>0.82720000000000005</v>
      </c>
      <c r="F6600" s="154" t="s">
        <v>472</v>
      </c>
      <c r="G6600" s="154">
        <v>1.3073999999999999</v>
      </c>
      <c r="H6600" s="154" t="s">
        <v>472</v>
      </c>
      <c r="I6600" s="154">
        <v>1.79122</v>
      </c>
      <c r="J6600" s="154"/>
    </row>
    <row r="6601" spans="1:10">
      <c r="A6601" s="164">
        <v>34780</v>
      </c>
      <c r="B6601" s="154">
        <v>1.5398499999999999</v>
      </c>
      <c r="C6601" s="154">
        <v>1.8618000000000001</v>
      </c>
      <c r="D6601" s="154">
        <v>1.1754</v>
      </c>
      <c r="E6601" s="154">
        <v>0.8377</v>
      </c>
      <c r="F6601" s="154" t="s">
        <v>472</v>
      </c>
      <c r="G6601" s="154">
        <v>1.3225</v>
      </c>
      <c r="H6601" s="154" t="s">
        <v>472</v>
      </c>
      <c r="I6601" s="154">
        <v>1.8071999999999999</v>
      </c>
      <c r="J6601" s="154"/>
    </row>
    <row r="6602" spans="1:10">
      <c r="A6602" s="164">
        <v>34781</v>
      </c>
      <c r="B6602" s="154">
        <v>1.5289199999999998</v>
      </c>
      <c r="C6602" s="154">
        <v>1.8403</v>
      </c>
      <c r="D6602" s="154">
        <v>1.1605000000000001</v>
      </c>
      <c r="E6602" s="154">
        <v>0.82569999999999999</v>
      </c>
      <c r="F6602" s="154" t="s">
        <v>472</v>
      </c>
      <c r="G6602" s="154">
        <v>1.3085</v>
      </c>
      <c r="H6602" s="154" t="s">
        <v>472</v>
      </c>
      <c r="I6602" s="154">
        <v>1.7933400000000002</v>
      </c>
      <c r="J6602" s="154"/>
    </row>
    <row r="6603" spans="1:10">
      <c r="A6603" s="164">
        <v>34782</v>
      </c>
      <c r="B6603" s="154">
        <v>1.5339499999999999</v>
      </c>
      <c r="C6603" s="154">
        <v>1.8606</v>
      </c>
      <c r="D6603" s="154">
        <v>1.1640999999999999</v>
      </c>
      <c r="E6603" s="154">
        <v>0.82909999999999995</v>
      </c>
      <c r="F6603" s="154" t="s">
        <v>472</v>
      </c>
      <c r="G6603" s="154">
        <v>1.3176999999999999</v>
      </c>
      <c r="H6603" s="154" t="s">
        <v>472</v>
      </c>
      <c r="I6603" s="154">
        <v>1.79941</v>
      </c>
      <c r="J6603" s="154"/>
    </row>
    <row r="6604" spans="1:10">
      <c r="A6604" s="164">
        <v>34785</v>
      </c>
      <c r="B6604" s="154">
        <v>1.53139</v>
      </c>
      <c r="C6604" s="154">
        <v>1.8620999999999999</v>
      </c>
      <c r="D6604" s="154">
        <v>1.1679999999999999</v>
      </c>
      <c r="E6604" s="154">
        <v>0.83460000000000001</v>
      </c>
      <c r="F6604" s="154" t="s">
        <v>472</v>
      </c>
      <c r="G6604" s="154">
        <v>1.3058000000000001</v>
      </c>
      <c r="H6604" s="154" t="s">
        <v>472</v>
      </c>
      <c r="I6604" s="154">
        <v>1.79725</v>
      </c>
      <c r="J6604" s="154"/>
    </row>
    <row r="6605" spans="1:10">
      <c r="A6605" s="164">
        <v>34786</v>
      </c>
      <c r="B6605" s="154">
        <v>1.5276399999999999</v>
      </c>
      <c r="C6605" s="154">
        <v>1.8508</v>
      </c>
      <c r="D6605" s="154">
        <v>1.1575</v>
      </c>
      <c r="E6605" s="154">
        <v>0.82709999999999995</v>
      </c>
      <c r="F6605" s="154" t="s">
        <v>472</v>
      </c>
      <c r="G6605" s="154">
        <v>1.2947</v>
      </c>
      <c r="H6605" s="154" t="s">
        <v>472</v>
      </c>
      <c r="I6605" s="154">
        <v>1.78321</v>
      </c>
      <c r="J6605" s="154"/>
    </row>
    <row r="6606" spans="1:10">
      <c r="A6606" s="164">
        <v>34787</v>
      </c>
      <c r="B6606" s="154">
        <v>1.5224899999999999</v>
      </c>
      <c r="C6606" s="154">
        <v>1.8287</v>
      </c>
      <c r="D6606" s="154">
        <v>1.1355</v>
      </c>
      <c r="E6606" s="154">
        <v>0.8085</v>
      </c>
      <c r="F6606" s="154" t="s">
        <v>472</v>
      </c>
      <c r="G6606" s="154">
        <v>1.2839</v>
      </c>
      <c r="H6606" s="154" t="s">
        <v>472</v>
      </c>
      <c r="I6606" s="154">
        <v>1.76617</v>
      </c>
      <c r="J6606" s="154"/>
    </row>
    <row r="6607" spans="1:10">
      <c r="A6607" s="164">
        <v>34788</v>
      </c>
      <c r="B6607" s="154">
        <v>1.5413399999999999</v>
      </c>
      <c r="C6607" s="154">
        <v>1.8315999999999999</v>
      </c>
      <c r="D6607" s="154">
        <v>1.1367</v>
      </c>
      <c r="E6607" s="154">
        <v>0.81169999999999998</v>
      </c>
      <c r="F6607" s="154" t="s">
        <v>472</v>
      </c>
      <c r="G6607" s="154">
        <v>1.288</v>
      </c>
      <c r="H6607" s="154" t="s">
        <v>472</v>
      </c>
      <c r="I6607" s="154">
        <v>1.7696000000000001</v>
      </c>
      <c r="J6607" s="154"/>
    </row>
    <row r="6608" spans="1:10">
      <c r="A6608" s="164">
        <v>34789</v>
      </c>
      <c r="B6608" s="154">
        <v>1.52786</v>
      </c>
      <c r="C6608" s="154">
        <v>1.8509</v>
      </c>
      <c r="D6608" s="154">
        <v>1.1515</v>
      </c>
      <c r="E6608" s="154">
        <v>0.82189999999999996</v>
      </c>
      <c r="F6608" s="154" t="s">
        <v>472</v>
      </c>
      <c r="G6608" s="154">
        <v>1.3052999999999999</v>
      </c>
      <c r="H6608" s="154" t="s">
        <v>472</v>
      </c>
      <c r="I6608" s="154">
        <v>1.7775699999999999</v>
      </c>
      <c r="J6608" s="154"/>
    </row>
    <row r="6609" spans="1:10">
      <c r="A6609" s="164">
        <v>34792</v>
      </c>
      <c r="B6609" s="154">
        <v>1.51752</v>
      </c>
      <c r="C6609" s="154">
        <v>1.8195999999999999</v>
      </c>
      <c r="D6609" s="154">
        <v>1.125</v>
      </c>
      <c r="E6609" s="154">
        <v>0.80410000000000004</v>
      </c>
      <c r="F6609" s="154" t="s">
        <v>472</v>
      </c>
      <c r="G6609" s="154">
        <v>1.3001</v>
      </c>
      <c r="H6609" s="154" t="s">
        <v>472</v>
      </c>
      <c r="I6609" s="154">
        <v>1.76851</v>
      </c>
      <c r="J6609" s="154"/>
    </row>
    <row r="6610" spans="1:10">
      <c r="A6610" s="164">
        <v>34793</v>
      </c>
      <c r="B6610" s="154">
        <v>1.5194700000000001</v>
      </c>
      <c r="C6610" s="154">
        <v>1.8073999999999999</v>
      </c>
      <c r="D6610" s="154">
        <v>1.123</v>
      </c>
      <c r="E6610" s="154">
        <v>0.80379999999999996</v>
      </c>
      <c r="F6610" s="154" t="s">
        <v>472</v>
      </c>
      <c r="G6610" s="154">
        <v>1.3008</v>
      </c>
      <c r="H6610" s="154" t="s">
        <v>472</v>
      </c>
      <c r="I6610" s="154">
        <v>1.7686600000000001</v>
      </c>
      <c r="J6610" s="154"/>
    </row>
    <row r="6611" spans="1:10">
      <c r="A6611" s="164">
        <v>34794</v>
      </c>
      <c r="B6611" s="154">
        <v>1.51657</v>
      </c>
      <c r="C6611" s="154">
        <v>1.8096999999999999</v>
      </c>
      <c r="D6611" s="154">
        <v>1.123</v>
      </c>
      <c r="E6611" s="154">
        <v>0.80649999999999999</v>
      </c>
      <c r="F6611" s="154" t="s">
        <v>472</v>
      </c>
      <c r="G6611" s="154">
        <v>1.3081</v>
      </c>
      <c r="H6611" s="154" t="s">
        <v>472</v>
      </c>
      <c r="I6611" s="154">
        <v>1.7657699999999998</v>
      </c>
      <c r="J6611" s="154"/>
    </row>
    <row r="6612" spans="1:10">
      <c r="A6612" s="164">
        <v>34795</v>
      </c>
      <c r="B6612" s="154">
        <v>1.52</v>
      </c>
      <c r="C6612" s="154">
        <v>1.8029999999999999</v>
      </c>
      <c r="D6612" s="154">
        <v>1.1192</v>
      </c>
      <c r="E6612" s="154">
        <v>0.8034</v>
      </c>
      <c r="F6612" s="154" t="s">
        <v>472</v>
      </c>
      <c r="G6612" s="154">
        <v>1.3132999999999999</v>
      </c>
      <c r="H6612" s="154" t="s">
        <v>472</v>
      </c>
      <c r="I6612" s="154">
        <v>1.7693699999999999</v>
      </c>
      <c r="J6612" s="154"/>
    </row>
    <row r="6613" spans="1:10">
      <c r="A6613" s="164">
        <v>34796</v>
      </c>
      <c r="B6613" s="154">
        <v>1.52475</v>
      </c>
      <c r="C6613" s="154">
        <v>1.8113000000000001</v>
      </c>
      <c r="D6613" s="154">
        <v>1.1259999999999999</v>
      </c>
      <c r="E6613" s="154">
        <v>0.81089999999999995</v>
      </c>
      <c r="F6613" s="154" t="s">
        <v>472</v>
      </c>
      <c r="G6613" s="154">
        <v>1.3357000000000001</v>
      </c>
      <c r="H6613" s="154" t="s">
        <v>472</v>
      </c>
      <c r="I6613" s="154">
        <v>1.78294</v>
      </c>
      <c r="J6613" s="154"/>
    </row>
    <row r="6614" spans="1:10">
      <c r="A6614" s="164">
        <v>34799</v>
      </c>
      <c r="B6614" s="154">
        <v>1.5277500000000002</v>
      </c>
      <c r="C6614" s="154">
        <v>1.8362000000000001</v>
      </c>
      <c r="D6614" s="154">
        <v>1.1476999999999999</v>
      </c>
      <c r="E6614" s="154">
        <v>0.82699999999999996</v>
      </c>
      <c r="F6614" s="154" t="s">
        <v>472</v>
      </c>
      <c r="G6614" s="154">
        <v>1.3848</v>
      </c>
      <c r="H6614" s="154" t="s">
        <v>472</v>
      </c>
      <c r="I6614" s="154">
        <v>1.8097699999999999</v>
      </c>
      <c r="J6614" s="154"/>
    </row>
    <row r="6615" spans="1:10">
      <c r="A6615" s="164">
        <v>34800</v>
      </c>
      <c r="B6615" s="154">
        <v>1.53156</v>
      </c>
      <c r="C6615" s="154">
        <v>1.8508</v>
      </c>
      <c r="D6615" s="154">
        <v>1.1605000000000001</v>
      </c>
      <c r="E6615" s="154">
        <v>0.84140000000000004</v>
      </c>
      <c r="F6615" s="154" t="s">
        <v>472</v>
      </c>
      <c r="G6615" s="154">
        <v>1.3845000000000001</v>
      </c>
      <c r="H6615" s="154" t="s">
        <v>472</v>
      </c>
      <c r="I6615" s="154">
        <v>1.8150500000000001</v>
      </c>
      <c r="J6615" s="154"/>
    </row>
    <row r="6616" spans="1:10">
      <c r="A6616" s="164">
        <v>34801</v>
      </c>
      <c r="B6616" s="154">
        <v>1.5280399999999998</v>
      </c>
      <c r="C6616" s="154">
        <v>1.8380000000000001</v>
      </c>
      <c r="D6616" s="154">
        <v>1.1559999999999999</v>
      </c>
      <c r="E6616" s="154">
        <v>0.83760000000000001</v>
      </c>
      <c r="F6616" s="154" t="s">
        <v>472</v>
      </c>
      <c r="G6616" s="154">
        <v>1.3828</v>
      </c>
      <c r="H6616" s="154" t="s">
        <v>472</v>
      </c>
      <c r="I6616" s="154">
        <v>1.80925</v>
      </c>
      <c r="J6616" s="154"/>
    </row>
    <row r="6617" spans="1:10">
      <c r="A6617" s="164">
        <v>34802</v>
      </c>
      <c r="B6617" s="154">
        <v>1.5370300000000001</v>
      </c>
      <c r="C6617" s="154">
        <v>1.8439000000000001</v>
      </c>
      <c r="D6617" s="154">
        <v>1.1555</v>
      </c>
      <c r="E6617" s="154">
        <v>0.83930000000000005</v>
      </c>
      <c r="F6617" s="154" t="s">
        <v>472</v>
      </c>
      <c r="G6617" s="154">
        <v>1.3876999999999999</v>
      </c>
      <c r="H6617" s="154" t="s">
        <v>472</v>
      </c>
      <c r="I6617" s="154">
        <v>1.8152900000000001</v>
      </c>
      <c r="J6617" s="154"/>
    </row>
    <row r="6618" spans="1:10">
      <c r="A6618" s="164">
        <v>34803</v>
      </c>
      <c r="B6618" s="154" t="s">
        <v>472</v>
      </c>
      <c r="C6618" s="154" t="s">
        <v>472</v>
      </c>
      <c r="D6618" s="154" t="s">
        <v>472</v>
      </c>
      <c r="E6618" s="154" t="s">
        <v>472</v>
      </c>
      <c r="F6618" s="154" t="s">
        <v>472</v>
      </c>
      <c r="G6618" s="154" t="s">
        <v>472</v>
      </c>
      <c r="H6618" s="154" t="s">
        <v>472</v>
      </c>
      <c r="I6618" s="154" t="s">
        <v>472</v>
      </c>
      <c r="J6618" s="154"/>
    </row>
    <row r="6619" spans="1:10">
      <c r="A6619" s="164">
        <v>34806</v>
      </c>
      <c r="B6619" s="154" t="s">
        <v>472</v>
      </c>
      <c r="C6619" s="154" t="s">
        <v>472</v>
      </c>
      <c r="D6619" s="154" t="s">
        <v>472</v>
      </c>
      <c r="E6619" s="154" t="s">
        <v>472</v>
      </c>
      <c r="F6619" s="154" t="s">
        <v>472</v>
      </c>
      <c r="G6619" s="154" t="s">
        <v>472</v>
      </c>
      <c r="H6619" s="154" t="s">
        <v>472</v>
      </c>
      <c r="I6619" s="154" t="s">
        <v>472</v>
      </c>
      <c r="J6619" s="154"/>
    </row>
    <row r="6620" spans="1:10">
      <c r="A6620" s="164">
        <v>34807</v>
      </c>
      <c r="B6620" s="154">
        <v>1.52295</v>
      </c>
      <c r="C6620" s="154">
        <v>1.8197999999999999</v>
      </c>
      <c r="D6620" s="154">
        <v>1.1240000000000001</v>
      </c>
      <c r="E6620" s="154">
        <v>0.82069999999999999</v>
      </c>
      <c r="F6620" s="154" t="s">
        <v>472</v>
      </c>
      <c r="G6620" s="154">
        <v>1.3841999999999999</v>
      </c>
      <c r="H6620" s="154" t="s">
        <v>472</v>
      </c>
      <c r="I6620" s="154">
        <v>1.7917999999999998</v>
      </c>
      <c r="J6620" s="154"/>
    </row>
    <row r="6621" spans="1:10">
      <c r="A6621" s="164">
        <v>34808</v>
      </c>
      <c r="B6621" s="154">
        <v>1.5224299999999999</v>
      </c>
      <c r="C6621" s="154">
        <v>1.8039000000000001</v>
      </c>
      <c r="D6621" s="154">
        <v>1.1160000000000001</v>
      </c>
      <c r="E6621" s="154">
        <v>0.81240000000000001</v>
      </c>
      <c r="F6621" s="154" t="s">
        <v>472</v>
      </c>
      <c r="G6621" s="154">
        <v>1.3846000000000001</v>
      </c>
      <c r="H6621" s="154" t="s">
        <v>472</v>
      </c>
      <c r="I6621" s="154">
        <v>1.7898399999999999</v>
      </c>
      <c r="J6621" s="154"/>
    </row>
    <row r="6622" spans="1:10">
      <c r="A6622" s="164">
        <v>34809</v>
      </c>
      <c r="B6622" s="154">
        <v>1.5258</v>
      </c>
      <c r="C6622" s="154">
        <v>1.8207</v>
      </c>
      <c r="D6622" s="154">
        <v>1.1315999999999999</v>
      </c>
      <c r="E6622" s="154">
        <v>0.82709999999999995</v>
      </c>
      <c r="F6622" s="154" t="s">
        <v>472</v>
      </c>
      <c r="G6622" s="154">
        <v>1.3805000000000001</v>
      </c>
      <c r="H6622" s="154" t="s">
        <v>472</v>
      </c>
      <c r="I6622" s="154">
        <v>1.7920799999999999</v>
      </c>
      <c r="J6622" s="154"/>
    </row>
    <row r="6623" spans="1:10">
      <c r="A6623" s="164">
        <v>34810</v>
      </c>
      <c r="B6623" s="154">
        <v>1.53044</v>
      </c>
      <c r="C6623" s="154">
        <v>1.8391999999999999</v>
      </c>
      <c r="D6623" s="154">
        <v>1.147</v>
      </c>
      <c r="E6623" s="154">
        <v>0.83850000000000002</v>
      </c>
      <c r="F6623" s="154" t="s">
        <v>472</v>
      </c>
      <c r="G6623" s="154">
        <v>1.3695999999999999</v>
      </c>
      <c r="H6623" s="154" t="s">
        <v>472</v>
      </c>
      <c r="I6623" s="154">
        <v>1.80385</v>
      </c>
      <c r="J6623" s="154"/>
    </row>
    <row r="6624" spans="1:10">
      <c r="A6624" s="164">
        <v>34813</v>
      </c>
      <c r="B6624" s="154">
        <v>1.52928</v>
      </c>
      <c r="C6624" s="154">
        <v>1.8214000000000001</v>
      </c>
      <c r="D6624" s="154">
        <v>1.1243000000000001</v>
      </c>
      <c r="E6624" s="154">
        <v>0.8196</v>
      </c>
      <c r="F6624" s="154" t="s">
        <v>472</v>
      </c>
      <c r="G6624" s="154">
        <v>1.3615999999999999</v>
      </c>
      <c r="H6624" s="154" t="s">
        <v>472</v>
      </c>
      <c r="I6624" s="154">
        <v>1.78945</v>
      </c>
      <c r="J6624" s="154"/>
    </row>
    <row r="6625" spans="1:10">
      <c r="A6625" s="164">
        <v>34814</v>
      </c>
      <c r="B6625" s="154">
        <v>1.53207</v>
      </c>
      <c r="C6625" s="154">
        <v>1.8285</v>
      </c>
      <c r="D6625" s="154">
        <v>1.1379999999999999</v>
      </c>
      <c r="E6625" s="154">
        <v>0.8337</v>
      </c>
      <c r="F6625" s="154" t="s">
        <v>472</v>
      </c>
      <c r="G6625" s="154">
        <v>1.3694</v>
      </c>
      <c r="H6625" s="154" t="s">
        <v>472</v>
      </c>
      <c r="I6625" s="154">
        <v>1.79532</v>
      </c>
      <c r="J6625" s="154"/>
    </row>
    <row r="6626" spans="1:10">
      <c r="A6626" s="164">
        <v>34815</v>
      </c>
      <c r="B6626" s="154">
        <v>1.52885</v>
      </c>
      <c r="C6626" s="154">
        <v>1.8267</v>
      </c>
      <c r="D6626" s="154">
        <v>1.1335</v>
      </c>
      <c r="E6626" s="154">
        <v>0.83130000000000004</v>
      </c>
      <c r="F6626" s="154" t="s">
        <v>472</v>
      </c>
      <c r="G6626" s="154">
        <v>1.369</v>
      </c>
      <c r="H6626" s="154" t="s">
        <v>472</v>
      </c>
      <c r="I6626" s="154">
        <v>1.80037</v>
      </c>
      <c r="J6626" s="154"/>
    </row>
    <row r="6627" spans="1:10">
      <c r="A6627" s="164">
        <v>34816</v>
      </c>
      <c r="B6627" s="154">
        <v>1.5283799999999998</v>
      </c>
      <c r="C6627" s="154">
        <v>1.83</v>
      </c>
      <c r="D6627" s="154">
        <v>1.1325000000000001</v>
      </c>
      <c r="E6627" s="154">
        <v>0.83109999999999995</v>
      </c>
      <c r="F6627" s="154" t="s">
        <v>472</v>
      </c>
      <c r="G6627" s="154">
        <v>1.3498000000000001</v>
      </c>
      <c r="H6627" s="154" t="s">
        <v>472</v>
      </c>
      <c r="I6627" s="154">
        <v>1.7875700000000001</v>
      </c>
      <c r="J6627" s="154"/>
    </row>
    <row r="6628" spans="1:10">
      <c r="A6628" s="164">
        <v>34817</v>
      </c>
      <c r="B6628" s="154">
        <v>1.5300799999999999</v>
      </c>
      <c r="C6628" s="154">
        <v>1.8332000000000002</v>
      </c>
      <c r="D6628" s="154">
        <v>1.1335</v>
      </c>
      <c r="E6628" s="154">
        <v>0.83109999999999995</v>
      </c>
      <c r="F6628" s="154" t="s">
        <v>472</v>
      </c>
      <c r="G6628" s="154">
        <v>1.351</v>
      </c>
      <c r="H6628" s="154" t="s">
        <v>472</v>
      </c>
      <c r="I6628" s="154">
        <v>1.79325</v>
      </c>
      <c r="J6628" s="154"/>
    </row>
    <row r="6629" spans="1:10">
      <c r="A6629" s="164">
        <v>34820</v>
      </c>
      <c r="B6629" s="154" t="s">
        <v>472</v>
      </c>
      <c r="C6629" s="154" t="s">
        <v>472</v>
      </c>
      <c r="D6629" s="154" t="s">
        <v>472</v>
      </c>
      <c r="E6629" s="154" t="s">
        <v>472</v>
      </c>
      <c r="F6629" s="154" t="s">
        <v>472</v>
      </c>
      <c r="G6629" s="154" t="s">
        <v>472</v>
      </c>
      <c r="H6629" s="154" t="s">
        <v>472</v>
      </c>
      <c r="I6629" s="154" t="s">
        <v>472</v>
      </c>
      <c r="J6629" s="154"/>
    </row>
    <row r="6630" spans="1:10">
      <c r="A6630" s="164">
        <v>34821</v>
      </c>
      <c r="B6630" s="154">
        <v>1.5261900000000002</v>
      </c>
      <c r="C6630" s="154">
        <v>1.8452</v>
      </c>
      <c r="D6630" s="154">
        <v>1.1415</v>
      </c>
      <c r="E6630" s="154">
        <v>0.84260000000000002</v>
      </c>
      <c r="F6630" s="154" t="s">
        <v>472</v>
      </c>
      <c r="G6630" s="154">
        <v>1.3623000000000001</v>
      </c>
      <c r="H6630" s="154" t="s">
        <v>472</v>
      </c>
      <c r="I6630" s="154">
        <v>1.7919</v>
      </c>
      <c r="J6630" s="154"/>
    </row>
    <row r="6631" spans="1:10">
      <c r="A6631" s="164">
        <v>34822</v>
      </c>
      <c r="B6631" s="154">
        <v>1.5248300000000001</v>
      </c>
      <c r="C6631" s="154">
        <v>1.8263</v>
      </c>
      <c r="D6631" s="154">
        <v>1.1314</v>
      </c>
      <c r="E6631" s="154">
        <v>0.83220000000000005</v>
      </c>
      <c r="F6631" s="154" t="s">
        <v>472</v>
      </c>
      <c r="G6631" s="154">
        <v>1.3587</v>
      </c>
      <c r="H6631" s="154" t="s">
        <v>472</v>
      </c>
      <c r="I6631" s="154">
        <v>1.7883200000000001</v>
      </c>
      <c r="J6631" s="154"/>
    </row>
    <row r="6632" spans="1:10">
      <c r="A6632" s="164">
        <v>34823</v>
      </c>
      <c r="B6632" s="154">
        <v>1.52695</v>
      </c>
      <c r="C6632" s="154">
        <v>1.8372000000000002</v>
      </c>
      <c r="D6632" s="154">
        <v>1.1365000000000001</v>
      </c>
      <c r="E6632" s="154">
        <v>0.83440000000000003</v>
      </c>
      <c r="F6632" s="154" t="s">
        <v>472</v>
      </c>
      <c r="G6632" s="154">
        <v>1.3509</v>
      </c>
      <c r="H6632" s="154" t="s">
        <v>472</v>
      </c>
      <c r="I6632" s="154">
        <v>1.78746</v>
      </c>
      <c r="J6632" s="154"/>
    </row>
    <row r="6633" spans="1:10">
      <c r="A6633" s="164">
        <v>34824</v>
      </c>
      <c r="B6633" s="154">
        <v>1.52599</v>
      </c>
      <c r="C6633" s="154">
        <v>1.8277000000000001</v>
      </c>
      <c r="D6633" s="154">
        <v>1.1333</v>
      </c>
      <c r="E6633" s="154">
        <v>0.8337</v>
      </c>
      <c r="F6633" s="154" t="s">
        <v>472</v>
      </c>
      <c r="G6633" s="154">
        <v>1.3494999999999999</v>
      </c>
      <c r="H6633" s="154" t="s">
        <v>472</v>
      </c>
      <c r="I6633" s="154">
        <v>1.78325</v>
      </c>
      <c r="J6633" s="154"/>
    </row>
    <row r="6634" spans="1:10">
      <c r="A6634" s="164">
        <v>34827</v>
      </c>
      <c r="B6634" s="154">
        <v>1.5275300000000001</v>
      </c>
      <c r="C6634" s="154">
        <v>1.8064</v>
      </c>
      <c r="D6634" s="154">
        <v>1.1267</v>
      </c>
      <c r="E6634" s="154">
        <v>0.83120000000000005</v>
      </c>
      <c r="F6634" s="154" t="s">
        <v>472</v>
      </c>
      <c r="G6634" s="154">
        <v>1.3557999999999999</v>
      </c>
      <c r="H6634" s="154" t="s">
        <v>472</v>
      </c>
      <c r="I6634" s="154">
        <v>1.7827500000000001</v>
      </c>
      <c r="J6634" s="154"/>
    </row>
    <row r="6635" spans="1:10">
      <c r="A6635" s="164">
        <v>34828</v>
      </c>
      <c r="B6635" s="154">
        <v>1.5276000000000001</v>
      </c>
      <c r="C6635" s="154">
        <v>1.8062</v>
      </c>
      <c r="D6635" s="154">
        <v>1.1294999999999999</v>
      </c>
      <c r="E6635" s="154">
        <v>0.83199999999999996</v>
      </c>
      <c r="F6635" s="154" t="s">
        <v>472</v>
      </c>
      <c r="G6635" s="154">
        <v>1.3513999999999999</v>
      </c>
      <c r="H6635" s="154" t="s">
        <v>472</v>
      </c>
      <c r="I6635" s="154">
        <v>1.78633</v>
      </c>
      <c r="J6635" s="154"/>
    </row>
    <row r="6636" spans="1:10">
      <c r="A6636" s="164">
        <v>34829</v>
      </c>
      <c r="B6636" s="154">
        <v>1.53992</v>
      </c>
      <c r="C6636" s="154">
        <v>1.8077999999999999</v>
      </c>
      <c r="D6636" s="154">
        <v>1.1398999999999999</v>
      </c>
      <c r="E6636" s="154">
        <v>0.83909999999999996</v>
      </c>
      <c r="F6636" s="154" t="s">
        <v>472</v>
      </c>
      <c r="G6636" s="154">
        <v>1.3716999999999999</v>
      </c>
      <c r="H6636" s="154" t="s">
        <v>472</v>
      </c>
      <c r="I6636" s="154">
        <v>1.79908</v>
      </c>
      <c r="J6636" s="154"/>
    </row>
    <row r="6637" spans="1:10">
      <c r="A6637" s="164">
        <v>34830</v>
      </c>
      <c r="B6637" s="154">
        <v>1.5507599999999999</v>
      </c>
      <c r="C6637" s="154">
        <v>1.8221000000000001</v>
      </c>
      <c r="D6637" s="154">
        <v>1.1532</v>
      </c>
      <c r="E6637" s="154">
        <v>0.85199999999999998</v>
      </c>
      <c r="F6637" s="154" t="s">
        <v>472</v>
      </c>
      <c r="G6637" s="154">
        <v>1.3719000000000001</v>
      </c>
      <c r="H6637" s="154" t="s">
        <v>472</v>
      </c>
      <c r="I6637" s="154">
        <v>1.8244099999999999</v>
      </c>
      <c r="J6637" s="154"/>
    </row>
    <row r="6638" spans="1:10">
      <c r="A6638" s="164">
        <v>34831</v>
      </c>
      <c r="B6638" s="154">
        <v>1.5600800000000001</v>
      </c>
      <c r="C6638" s="154">
        <v>1.8972</v>
      </c>
      <c r="D6638" s="154">
        <v>1.2110000000000001</v>
      </c>
      <c r="E6638" s="154">
        <v>0.89290000000000003</v>
      </c>
      <c r="F6638" s="154" t="s">
        <v>472</v>
      </c>
      <c r="G6638" s="154">
        <v>1.3973</v>
      </c>
      <c r="H6638" s="154" t="s">
        <v>472</v>
      </c>
      <c r="I6638" s="154">
        <v>1.85304</v>
      </c>
      <c r="J6638" s="154"/>
    </row>
    <row r="6639" spans="1:10">
      <c r="A6639" s="164">
        <v>34834</v>
      </c>
      <c r="B6639" s="154">
        <v>1.56548</v>
      </c>
      <c r="C6639" s="154">
        <v>1.8963999999999999</v>
      </c>
      <c r="D6639" s="154">
        <v>1.204</v>
      </c>
      <c r="E6639" s="154">
        <v>0.8891</v>
      </c>
      <c r="F6639" s="154" t="s">
        <v>472</v>
      </c>
      <c r="G6639" s="154">
        <v>1.383</v>
      </c>
      <c r="H6639" s="154" t="s">
        <v>472</v>
      </c>
      <c r="I6639" s="154">
        <v>1.85382</v>
      </c>
      <c r="J6639" s="154"/>
    </row>
    <row r="6640" spans="1:10">
      <c r="A6640" s="164">
        <v>34835</v>
      </c>
      <c r="B6640" s="154">
        <v>1.56328</v>
      </c>
      <c r="C6640" s="154">
        <v>1.8795999999999999</v>
      </c>
      <c r="D6640" s="154">
        <v>1.2014</v>
      </c>
      <c r="E6640" s="154">
        <v>0.8821</v>
      </c>
      <c r="F6640" s="154" t="s">
        <v>472</v>
      </c>
      <c r="G6640" s="154">
        <v>1.3868</v>
      </c>
      <c r="H6640" s="154" t="s">
        <v>472</v>
      </c>
      <c r="I6640" s="154">
        <v>1.86052</v>
      </c>
      <c r="J6640" s="154"/>
    </row>
    <row r="6641" spans="1:10">
      <c r="A6641" s="164">
        <v>34836</v>
      </c>
      <c r="B6641" s="154">
        <v>1.5569</v>
      </c>
      <c r="C6641" s="154">
        <v>1.8831</v>
      </c>
      <c r="D6641" s="154">
        <v>1.1985000000000001</v>
      </c>
      <c r="E6641" s="154">
        <v>0.8831</v>
      </c>
      <c r="F6641" s="154" t="s">
        <v>472</v>
      </c>
      <c r="G6641" s="154">
        <v>1.3820000000000001</v>
      </c>
      <c r="H6641" s="154" t="s">
        <v>472</v>
      </c>
      <c r="I6641" s="154">
        <v>1.84772</v>
      </c>
      <c r="J6641" s="154"/>
    </row>
    <row r="6642" spans="1:10">
      <c r="A6642" s="164">
        <v>34837</v>
      </c>
      <c r="B6642" s="154">
        <v>1.55806</v>
      </c>
      <c r="C6642" s="154">
        <v>1.8902999999999999</v>
      </c>
      <c r="D6642" s="154">
        <v>1.204</v>
      </c>
      <c r="E6642" s="154">
        <v>0.88680000000000003</v>
      </c>
      <c r="F6642" s="154" t="s">
        <v>472</v>
      </c>
      <c r="G6642" s="154">
        <v>1.3801000000000001</v>
      </c>
      <c r="H6642" s="154" t="s">
        <v>472</v>
      </c>
      <c r="I6642" s="154">
        <v>1.85212</v>
      </c>
      <c r="J6642" s="154"/>
    </row>
    <row r="6643" spans="1:10">
      <c r="A6643" s="164">
        <v>34838</v>
      </c>
      <c r="B6643" s="154">
        <v>1.5526599999999999</v>
      </c>
      <c r="C6643" s="154">
        <v>1.8902999999999999</v>
      </c>
      <c r="D6643" s="154">
        <v>1.2030000000000001</v>
      </c>
      <c r="E6643" s="154">
        <v>0.88570000000000004</v>
      </c>
      <c r="F6643" s="154" t="s">
        <v>472</v>
      </c>
      <c r="G6643" s="154">
        <v>1.3835999999999999</v>
      </c>
      <c r="H6643" s="154" t="s">
        <v>472</v>
      </c>
      <c r="I6643" s="154">
        <v>1.8418099999999999</v>
      </c>
      <c r="J6643" s="154"/>
    </row>
    <row r="6644" spans="1:10">
      <c r="A6644" s="164">
        <v>34841</v>
      </c>
      <c r="B6644" s="154">
        <v>1.5532699999999999</v>
      </c>
      <c r="C6644" s="154">
        <v>1.8856999999999999</v>
      </c>
      <c r="D6644" s="154">
        <v>1.2030000000000001</v>
      </c>
      <c r="E6644" s="154">
        <v>0.8861</v>
      </c>
      <c r="F6644" s="154" t="s">
        <v>472</v>
      </c>
      <c r="G6644" s="154">
        <v>1.3788</v>
      </c>
      <c r="H6644" s="154" t="s">
        <v>472</v>
      </c>
      <c r="I6644" s="154">
        <v>1.8467199999999999</v>
      </c>
      <c r="J6644" s="154"/>
    </row>
    <row r="6645" spans="1:10">
      <c r="A6645" s="164">
        <v>34842</v>
      </c>
      <c r="B6645" s="154">
        <v>1.54939</v>
      </c>
      <c r="C6645" s="154">
        <v>1.8816000000000002</v>
      </c>
      <c r="D6645" s="154">
        <v>1.1952</v>
      </c>
      <c r="E6645" s="154">
        <v>0.87360000000000004</v>
      </c>
      <c r="F6645" s="154" t="s">
        <v>472</v>
      </c>
      <c r="G6645" s="154">
        <v>1.3691</v>
      </c>
      <c r="H6645" s="154" t="s">
        <v>472</v>
      </c>
      <c r="I6645" s="154">
        <v>1.83954</v>
      </c>
      <c r="J6645" s="154"/>
    </row>
    <row r="6646" spans="1:10">
      <c r="A6646" s="164">
        <v>34843</v>
      </c>
      <c r="B6646" s="154">
        <v>1.5505200000000001</v>
      </c>
      <c r="C6646" s="154">
        <v>1.8877000000000002</v>
      </c>
      <c r="D6646" s="154">
        <v>1.2041999999999999</v>
      </c>
      <c r="E6646" s="154">
        <v>0.88300000000000001</v>
      </c>
      <c r="F6646" s="154" t="s">
        <v>472</v>
      </c>
      <c r="G6646" s="154">
        <v>1.377</v>
      </c>
      <c r="H6646" s="154" t="s">
        <v>472</v>
      </c>
      <c r="I6646" s="154">
        <v>1.84541</v>
      </c>
      <c r="J6646" s="154"/>
    </row>
    <row r="6647" spans="1:10">
      <c r="A6647" s="164">
        <v>34844</v>
      </c>
      <c r="B6647" s="154" t="s">
        <v>472</v>
      </c>
      <c r="C6647" s="154" t="s">
        <v>472</v>
      </c>
      <c r="D6647" s="154" t="s">
        <v>472</v>
      </c>
      <c r="E6647" s="154" t="s">
        <v>472</v>
      </c>
      <c r="F6647" s="154" t="s">
        <v>472</v>
      </c>
      <c r="G6647" s="154" t="s">
        <v>472</v>
      </c>
      <c r="H6647" s="154" t="s">
        <v>472</v>
      </c>
      <c r="I6647" s="154" t="s">
        <v>472</v>
      </c>
      <c r="J6647" s="154"/>
    </row>
    <row r="6648" spans="1:10">
      <c r="A6648" s="164">
        <v>34845</v>
      </c>
      <c r="B6648" s="154">
        <v>1.53538</v>
      </c>
      <c r="C6648" s="154">
        <v>1.8391999999999999</v>
      </c>
      <c r="D6648" s="154">
        <v>1.1419999999999999</v>
      </c>
      <c r="E6648" s="154">
        <v>0.83260000000000001</v>
      </c>
      <c r="F6648" s="154" t="s">
        <v>472</v>
      </c>
      <c r="G6648" s="154">
        <v>1.3685</v>
      </c>
      <c r="H6648" s="154" t="s">
        <v>472</v>
      </c>
      <c r="I6648" s="154">
        <v>1.8001800000000001</v>
      </c>
      <c r="J6648" s="154"/>
    </row>
    <row r="6649" spans="1:10">
      <c r="A6649" s="164">
        <v>34848</v>
      </c>
      <c r="B6649" s="154">
        <v>1.53481</v>
      </c>
      <c r="C6649" s="154">
        <v>1.8269</v>
      </c>
      <c r="D6649" s="154">
        <v>1.1425000000000001</v>
      </c>
      <c r="E6649" s="154">
        <v>0.83409999999999995</v>
      </c>
      <c r="F6649" s="154" t="s">
        <v>472</v>
      </c>
      <c r="G6649" s="154">
        <v>1.3732</v>
      </c>
      <c r="H6649" s="154" t="s">
        <v>472</v>
      </c>
      <c r="I6649" s="154" t="s">
        <v>472</v>
      </c>
      <c r="J6649" s="154"/>
    </row>
    <row r="6650" spans="1:10">
      <c r="A6650" s="164">
        <v>34849</v>
      </c>
      <c r="B6650" s="154">
        <v>1.5324499999999999</v>
      </c>
      <c r="C6650" s="154">
        <v>1.8315999999999999</v>
      </c>
      <c r="D6650" s="154">
        <v>1.1465000000000001</v>
      </c>
      <c r="E6650" s="154">
        <v>0.83750000000000002</v>
      </c>
      <c r="F6650" s="154" t="s">
        <v>472</v>
      </c>
      <c r="G6650" s="154">
        <v>1.3738999999999999</v>
      </c>
      <c r="H6650" s="154" t="s">
        <v>472</v>
      </c>
      <c r="I6650" s="154">
        <v>1.8008899999999999</v>
      </c>
      <c r="J6650" s="154"/>
    </row>
    <row r="6651" spans="1:10">
      <c r="A6651" s="164">
        <v>34850</v>
      </c>
      <c r="B6651" s="154">
        <v>1.53599</v>
      </c>
      <c r="C6651" s="154">
        <v>1.8382000000000001</v>
      </c>
      <c r="D6651" s="154">
        <v>1.1459999999999999</v>
      </c>
      <c r="E6651" s="154">
        <v>0.83530000000000004</v>
      </c>
      <c r="F6651" s="154" t="s">
        <v>472</v>
      </c>
      <c r="G6651" s="154">
        <v>1.3791</v>
      </c>
      <c r="H6651" s="154" t="s">
        <v>472</v>
      </c>
      <c r="I6651" s="154">
        <v>1.80457</v>
      </c>
      <c r="J6651" s="154"/>
    </row>
    <row r="6652" spans="1:10">
      <c r="A6652" s="164">
        <v>34851</v>
      </c>
      <c r="B6652" s="154">
        <v>1.5459499999999999</v>
      </c>
      <c r="C6652" s="154">
        <v>1.8675999999999999</v>
      </c>
      <c r="D6652" s="154">
        <v>1.1782999999999999</v>
      </c>
      <c r="E6652" s="154">
        <v>0.85799999999999998</v>
      </c>
      <c r="F6652" s="154" t="s">
        <v>472</v>
      </c>
      <c r="G6652" s="154">
        <v>1.3825000000000001</v>
      </c>
      <c r="H6652" s="154" t="s">
        <v>472</v>
      </c>
      <c r="I6652" s="154">
        <v>1.83324</v>
      </c>
      <c r="J6652" s="154"/>
    </row>
    <row r="6653" spans="1:10">
      <c r="A6653" s="164">
        <v>34852</v>
      </c>
      <c r="B6653" s="154">
        <v>1.53867</v>
      </c>
      <c r="C6653" s="154">
        <v>1.8576999999999999</v>
      </c>
      <c r="D6653" s="154">
        <v>1.1625000000000001</v>
      </c>
      <c r="E6653" s="154">
        <v>0.84789999999999999</v>
      </c>
      <c r="F6653" s="154" t="s">
        <v>472</v>
      </c>
      <c r="G6653" s="154">
        <v>1.3714999999999999</v>
      </c>
      <c r="H6653" s="154" t="s">
        <v>472</v>
      </c>
      <c r="I6653" s="154">
        <v>1.8147500000000001</v>
      </c>
      <c r="J6653" s="154"/>
    </row>
    <row r="6654" spans="1:10">
      <c r="A6654" s="164">
        <v>34855</v>
      </c>
      <c r="B6654" s="154" t="s">
        <v>472</v>
      </c>
      <c r="C6654" s="154" t="s">
        <v>472</v>
      </c>
      <c r="D6654" s="154" t="s">
        <v>472</v>
      </c>
      <c r="E6654" s="154" t="s">
        <v>472</v>
      </c>
      <c r="F6654" s="154" t="s">
        <v>472</v>
      </c>
      <c r="G6654" s="154" t="s">
        <v>472</v>
      </c>
      <c r="H6654" s="154" t="s">
        <v>472</v>
      </c>
      <c r="I6654" s="154" t="s">
        <v>472</v>
      </c>
      <c r="J6654" s="154"/>
    </row>
    <row r="6655" spans="1:10">
      <c r="A6655" s="164">
        <v>34856</v>
      </c>
      <c r="B6655" s="154">
        <v>1.5394999999999999</v>
      </c>
      <c r="C6655" s="154">
        <v>1.8496000000000001</v>
      </c>
      <c r="D6655" s="154">
        <v>1.1639999999999999</v>
      </c>
      <c r="E6655" s="154">
        <v>0.84530000000000005</v>
      </c>
      <c r="F6655" s="154" t="s">
        <v>472</v>
      </c>
      <c r="G6655" s="154">
        <v>1.3695999999999999</v>
      </c>
      <c r="H6655" s="154" t="s">
        <v>472</v>
      </c>
      <c r="I6655" s="154">
        <v>1.81409</v>
      </c>
      <c r="J6655" s="154"/>
    </row>
    <row r="6656" spans="1:10">
      <c r="A6656" s="164">
        <v>34857</v>
      </c>
      <c r="B6656" s="154">
        <v>1.53644</v>
      </c>
      <c r="C6656" s="154">
        <v>1.8466</v>
      </c>
      <c r="D6656" s="154">
        <v>1.1605000000000001</v>
      </c>
      <c r="E6656" s="154">
        <v>0.8397</v>
      </c>
      <c r="F6656" s="154" t="s">
        <v>472</v>
      </c>
      <c r="G6656" s="154">
        <v>1.3714</v>
      </c>
      <c r="H6656" s="154" t="s">
        <v>472</v>
      </c>
      <c r="I6656" s="154">
        <v>1.8105899999999999</v>
      </c>
      <c r="J6656" s="154"/>
    </row>
    <row r="6657" spans="1:10">
      <c r="A6657" s="164">
        <v>34858</v>
      </c>
      <c r="B6657" s="154">
        <v>1.53931</v>
      </c>
      <c r="C6657" s="154">
        <v>1.8564000000000001</v>
      </c>
      <c r="D6657" s="154">
        <v>1.1693</v>
      </c>
      <c r="E6657" s="154">
        <v>0.84840000000000004</v>
      </c>
      <c r="F6657" s="154" t="s">
        <v>472</v>
      </c>
      <c r="G6657" s="154">
        <v>1.3763000000000001</v>
      </c>
      <c r="H6657" s="154" t="s">
        <v>472</v>
      </c>
      <c r="I6657" s="154">
        <v>1.81589</v>
      </c>
      <c r="J6657" s="154"/>
    </row>
    <row r="6658" spans="1:10">
      <c r="A6658" s="164">
        <v>34859</v>
      </c>
      <c r="B6658" s="154">
        <v>1.53685</v>
      </c>
      <c r="C6658" s="154">
        <v>1.8512</v>
      </c>
      <c r="D6658" s="154">
        <v>1.1600999999999999</v>
      </c>
      <c r="E6658" s="154">
        <v>0.84440000000000004</v>
      </c>
      <c r="F6658" s="154" t="s">
        <v>472</v>
      </c>
      <c r="G6658" s="154">
        <v>1.3684000000000001</v>
      </c>
      <c r="H6658" s="154" t="s">
        <v>472</v>
      </c>
      <c r="I6658" s="154">
        <v>1.8056000000000001</v>
      </c>
      <c r="J6658" s="154"/>
    </row>
    <row r="6659" spans="1:10">
      <c r="A6659" s="164">
        <v>34862</v>
      </c>
      <c r="B6659" s="154">
        <v>1.53868</v>
      </c>
      <c r="C6659" s="154">
        <v>1.8488</v>
      </c>
      <c r="D6659" s="154">
        <v>1.1587000000000001</v>
      </c>
      <c r="E6659" s="154">
        <v>0.84060000000000001</v>
      </c>
      <c r="F6659" s="154" t="s">
        <v>472</v>
      </c>
      <c r="G6659" s="154">
        <v>1.3736999999999999</v>
      </c>
      <c r="H6659" s="154" t="s">
        <v>472</v>
      </c>
      <c r="I6659" s="154">
        <v>1.8124500000000001</v>
      </c>
      <c r="J6659" s="154"/>
    </row>
    <row r="6660" spans="1:10">
      <c r="A6660" s="164">
        <v>34863</v>
      </c>
      <c r="B6660" s="154">
        <v>1.5345</v>
      </c>
      <c r="C6660" s="154">
        <v>1.8361000000000001</v>
      </c>
      <c r="D6660" s="154">
        <v>1.151</v>
      </c>
      <c r="E6660" s="154">
        <v>0.83399999999999996</v>
      </c>
      <c r="F6660" s="154" t="s">
        <v>472</v>
      </c>
      <c r="G6660" s="154">
        <v>1.3711</v>
      </c>
      <c r="H6660" s="154" t="s">
        <v>472</v>
      </c>
      <c r="I6660" s="154">
        <v>1.8058399999999999</v>
      </c>
      <c r="J6660" s="154"/>
    </row>
    <row r="6661" spans="1:10">
      <c r="A6661" s="164">
        <v>34864</v>
      </c>
      <c r="B6661" s="154">
        <v>1.53915</v>
      </c>
      <c r="C6661" s="154">
        <v>1.8559000000000001</v>
      </c>
      <c r="D6661" s="154">
        <v>1.163</v>
      </c>
      <c r="E6661" s="154">
        <v>0.84279999999999999</v>
      </c>
      <c r="F6661" s="154" t="s">
        <v>472</v>
      </c>
      <c r="G6661" s="154">
        <v>1.3752</v>
      </c>
      <c r="H6661" s="154" t="s">
        <v>472</v>
      </c>
      <c r="I6661" s="154">
        <v>1.81456</v>
      </c>
      <c r="J6661" s="154"/>
    </row>
    <row r="6662" spans="1:10">
      <c r="A6662" s="164">
        <v>34865</v>
      </c>
      <c r="B6662" s="154">
        <v>1.54535</v>
      </c>
      <c r="C6662" s="154">
        <v>1.8614000000000002</v>
      </c>
      <c r="D6662" s="154">
        <v>1.161</v>
      </c>
      <c r="E6662" s="154">
        <v>0.8407</v>
      </c>
      <c r="F6662" s="154" t="s">
        <v>472</v>
      </c>
      <c r="G6662" s="154">
        <v>1.3734999999999999</v>
      </c>
      <c r="H6662" s="154" t="s">
        <v>472</v>
      </c>
      <c r="I6662" s="154">
        <v>1.81793</v>
      </c>
      <c r="J6662" s="154"/>
    </row>
    <row r="6663" spans="1:10">
      <c r="A6663" s="164">
        <v>34866</v>
      </c>
      <c r="B6663" s="154">
        <v>1.5477400000000001</v>
      </c>
      <c r="C6663" s="154">
        <v>1.8609</v>
      </c>
      <c r="D6663" s="154">
        <v>1.1619999999999999</v>
      </c>
      <c r="E6663" s="154">
        <v>0.84140000000000004</v>
      </c>
      <c r="F6663" s="154" t="s">
        <v>472</v>
      </c>
      <c r="G6663" s="154">
        <v>1.3759999999999999</v>
      </c>
      <c r="H6663" s="154" t="s">
        <v>472</v>
      </c>
      <c r="I6663" s="154">
        <v>1.8227500000000001</v>
      </c>
      <c r="J6663" s="154"/>
    </row>
    <row r="6664" spans="1:10">
      <c r="A6664" s="164">
        <v>34869</v>
      </c>
      <c r="B6664" s="154">
        <v>1.5440399999999999</v>
      </c>
      <c r="C6664" s="154">
        <v>1.8502000000000001</v>
      </c>
      <c r="D6664" s="154">
        <v>1.1566000000000001</v>
      </c>
      <c r="E6664" s="154">
        <v>0.83530000000000004</v>
      </c>
      <c r="F6664" s="154" t="s">
        <v>472</v>
      </c>
      <c r="G6664" s="154">
        <v>1.3663000000000001</v>
      </c>
      <c r="H6664" s="154" t="s">
        <v>472</v>
      </c>
      <c r="I6664" s="154">
        <v>1.81254</v>
      </c>
      <c r="J6664" s="154"/>
    </row>
    <row r="6665" spans="1:10">
      <c r="A6665" s="164">
        <v>34870</v>
      </c>
      <c r="B6665" s="154">
        <v>1.54636</v>
      </c>
      <c r="C6665" s="154">
        <v>1.8536000000000001</v>
      </c>
      <c r="D6665" s="154">
        <v>1.1583000000000001</v>
      </c>
      <c r="E6665" s="154">
        <v>0.83720000000000006</v>
      </c>
      <c r="F6665" s="154" t="s">
        <v>472</v>
      </c>
      <c r="G6665" s="154">
        <v>1.3687</v>
      </c>
      <c r="H6665" s="154" t="s">
        <v>472</v>
      </c>
      <c r="I6665" s="154">
        <v>1.8126799999999998</v>
      </c>
      <c r="J6665" s="154"/>
    </row>
    <row r="6666" spans="1:10">
      <c r="A6666" s="164">
        <v>34871</v>
      </c>
      <c r="B6666" s="154">
        <v>1.5444800000000001</v>
      </c>
      <c r="C6666" s="154">
        <v>1.85</v>
      </c>
      <c r="D6666" s="154">
        <v>1.1536999999999999</v>
      </c>
      <c r="E6666" s="154">
        <v>0.83609999999999995</v>
      </c>
      <c r="F6666" s="154" t="s">
        <v>472</v>
      </c>
      <c r="G6666" s="154">
        <v>1.3692</v>
      </c>
      <c r="H6666" s="154" t="s">
        <v>472</v>
      </c>
      <c r="I6666" s="154">
        <v>1.8123899999999999</v>
      </c>
      <c r="J6666" s="154"/>
    </row>
    <row r="6667" spans="1:10">
      <c r="A6667" s="164">
        <v>34872</v>
      </c>
      <c r="B6667" s="154">
        <v>1.5403500000000001</v>
      </c>
      <c r="C6667" s="154">
        <v>1.8406</v>
      </c>
      <c r="D6667" s="154">
        <v>1.1443000000000001</v>
      </c>
      <c r="E6667" s="154">
        <v>0.82920000000000005</v>
      </c>
      <c r="F6667" s="154" t="s">
        <v>472</v>
      </c>
      <c r="G6667" s="154">
        <v>1.3593</v>
      </c>
      <c r="H6667" s="154" t="s">
        <v>472</v>
      </c>
      <c r="I6667" s="154">
        <v>1.79864</v>
      </c>
      <c r="J6667" s="154"/>
    </row>
    <row r="6668" spans="1:10">
      <c r="A6668" s="164">
        <v>34873</v>
      </c>
      <c r="B6668" s="154">
        <v>1.54542</v>
      </c>
      <c r="C6668" s="154">
        <v>1.8506</v>
      </c>
      <c r="D6668" s="154">
        <v>1.157</v>
      </c>
      <c r="E6668" s="154">
        <v>0.8407</v>
      </c>
      <c r="F6668" s="154" t="s">
        <v>472</v>
      </c>
      <c r="G6668" s="154">
        <v>1.3675999999999999</v>
      </c>
      <c r="H6668" s="154" t="s">
        <v>472</v>
      </c>
      <c r="I6668" s="154">
        <v>1.81071</v>
      </c>
      <c r="J6668" s="154"/>
    </row>
    <row r="6669" spans="1:10">
      <c r="A6669" s="164">
        <v>34876</v>
      </c>
      <c r="B6669" s="154">
        <v>1.54165</v>
      </c>
      <c r="C6669" s="154">
        <v>1.8315999999999999</v>
      </c>
      <c r="D6669" s="154">
        <v>1.1467000000000001</v>
      </c>
      <c r="E6669" s="154">
        <v>0.83509999999999995</v>
      </c>
      <c r="F6669" s="154" t="s">
        <v>472</v>
      </c>
      <c r="G6669" s="154">
        <v>1.3627</v>
      </c>
      <c r="H6669" s="154" t="s">
        <v>472</v>
      </c>
      <c r="I6669" s="154">
        <v>1.8015099999999999</v>
      </c>
      <c r="J6669" s="154"/>
    </row>
    <row r="6670" spans="1:10">
      <c r="A6670" s="164">
        <v>34877</v>
      </c>
      <c r="B6670" s="154">
        <v>1.5376300000000001</v>
      </c>
      <c r="C6670" s="154">
        <v>1.8168</v>
      </c>
      <c r="D6670" s="154">
        <v>1.147</v>
      </c>
      <c r="E6670" s="154">
        <v>0.83499999999999996</v>
      </c>
      <c r="F6670" s="154" t="s">
        <v>472</v>
      </c>
      <c r="G6670" s="154">
        <v>1.3622000000000001</v>
      </c>
      <c r="H6670" s="154" t="s">
        <v>472</v>
      </c>
      <c r="I6670" s="154">
        <v>1.79827</v>
      </c>
      <c r="J6670" s="154"/>
    </row>
    <row r="6671" spans="1:10">
      <c r="A6671" s="164">
        <v>34878</v>
      </c>
      <c r="B6671" s="154">
        <v>1.5389599999999999</v>
      </c>
      <c r="C6671" s="154">
        <v>1.8129999999999999</v>
      </c>
      <c r="D6671" s="154">
        <v>1.1455</v>
      </c>
      <c r="E6671" s="154">
        <v>0.83199999999999996</v>
      </c>
      <c r="F6671" s="154" t="s">
        <v>472</v>
      </c>
      <c r="G6671" s="154">
        <v>1.3613</v>
      </c>
      <c r="H6671" s="154" t="s">
        <v>472</v>
      </c>
      <c r="I6671" s="154">
        <v>1.80162</v>
      </c>
      <c r="J6671" s="154"/>
    </row>
    <row r="6672" spans="1:10">
      <c r="A6672" s="164">
        <v>34879</v>
      </c>
      <c r="B6672" s="154">
        <v>1.54697</v>
      </c>
      <c r="C6672" s="154">
        <v>1.8268</v>
      </c>
      <c r="D6672" s="154">
        <v>1.1562000000000001</v>
      </c>
      <c r="E6672" s="154">
        <v>0.83989999999999998</v>
      </c>
      <c r="F6672" s="154" t="s">
        <v>472</v>
      </c>
      <c r="G6672" s="154">
        <v>1.3593999999999999</v>
      </c>
      <c r="H6672" s="154" t="s">
        <v>472</v>
      </c>
      <c r="I6672" s="154">
        <v>1.8121800000000001</v>
      </c>
      <c r="J6672" s="154"/>
    </row>
    <row r="6673" spans="1:10">
      <c r="A6673" s="164">
        <v>34880</v>
      </c>
      <c r="B6673" s="154">
        <v>1.5464099999999998</v>
      </c>
      <c r="C6673" s="154">
        <v>1.8334000000000001</v>
      </c>
      <c r="D6673" s="154">
        <v>1.1511</v>
      </c>
      <c r="E6673" s="154">
        <v>0.83689999999999998</v>
      </c>
      <c r="F6673" s="154" t="s">
        <v>472</v>
      </c>
      <c r="G6673" s="154">
        <v>1.3566</v>
      </c>
      <c r="H6673" s="154" t="s">
        <v>472</v>
      </c>
      <c r="I6673" s="154">
        <v>1.8056399999999999</v>
      </c>
      <c r="J6673" s="154"/>
    </row>
    <row r="6674" spans="1:10">
      <c r="A6674" s="164">
        <v>34883</v>
      </c>
      <c r="B6674" s="154">
        <v>1.5446299999999999</v>
      </c>
      <c r="C6674" s="154">
        <v>1.8287</v>
      </c>
      <c r="D6674" s="154">
        <v>1.1478999999999999</v>
      </c>
      <c r="E6674" s="154">
        <v>0.83779999999999999</v>
      </c>
      <c r="F6674" s="154" t="s">
        <v>472</v>
      </c>
      <c r="G6674" s="154">
        <v>1.3541000000000001</v>
      </c>
      <c r="H6674" s="154" t="s">
        <v>472</v>
      </c>
      <c r="I6674" s="154">
        <v>1.8018399999999999</v>
      </c>
      <c r="J6674" s="154"/>
    </row>
    <row r="6675" spans="1:10">
      <c r="A6675" s="164">
        <v>34884</v>
      </c>
      <c r="B6675" s="154">
        <v>1.5457999999999998</v>
      </c>
      <c r="C6675" s="154">
        <v>1.8296000000000001</v>
      </c>
      <c r="D6675" s="154">
        <v>1.1477999999999999</v>
      </c>
      <c r="E6675" s="154">
        <v>0.83720000000000006</v>
      </c>
      <c r="F6675" s="154" t="s">
        <v>472</v>
      </c>
      <c r="G6675" s="154">
        <v>1.3554999999999999</v>
      </c>
      <c r="H6675" s="154" t="s">
        <v>472</v>
      </c>
      <c r="I6675" s="154" t="s">
        <v>472</v>
      </c>
      <c r="J6675" s="154"/>
    </row>
    <row r="6676" spans="1:10">
      <c r="A6676" s="164">
        <v>34885</v>
      </c>
      <c r="B6676" s="154">
        <v>1.54759</v>
      </c>
      <c r="C6676" s="154">
        <v>1.8340999999999998</v>
      </c>
      <c r="D6676" s="154">
        <v>1.1496999999999999</v>
      </c>
      <c r="E6676" s="154">
        <v>0.83819999999999995</v>
      </c>
      <c r="F6676" s="154" t="s">
        <v>472</v>
      </c>
      <c r="G6676" s="154">
        <v>1.3526</v>
      </c>
      <c r="H6676" s="154" t="s">
        <v>472</v>
      </c>
      <c r="I6676" s="154">
        <v>1.8041</v>
      </c>
      <c r="J6676" s="154"/>
    </row>
    <row r="6677" spans="1:10">
      <c r="A6677" s="164">
        <v>34886</v>
      </c>
      <c r="B6677" s="154">
        <v>1.54494</v>
      </c>
      <c r="C6677" s="154">
        <v>1.8289</v>
      </c>
      <c r="D6677" s="154">
        <v>1.1476999999999999</v>
      </c>
      <c r="E6677" s="154">
        <v>0.83819999999999995</v>
      </c>
      <c r="F6677" s="154" t="s">
        <v>472</v>
      </c>
      <c r="G6677" s="154">
        <v>1.3454999999999999</v>
      </c>
      <c r="H6677" s="154" t="s">
        <v>472</v>
      </c>
      <c r="I6677" s="154">
        <v>1.79969</v>
      </c>
      <c r="J6677" s="154"/>
    </row>
    <row r="6678" spans="1:10">
      <c r="A6678" s="164">
        <v>34887</v>
      </c>
      <c r="B6678" s="154">
        <v>1.54843</v>
      </c>
      <c r="C6678" s="154">
        <v>1.8391999999999999</v>
      </c>
      <c r="D6678" s="154">
        <v>1.151</v>
      </c>
      <c r="E6678" s="154">
        <v>0.84150000000000003</v>
      </c>
      <c r="F6678" s="154" t="s">
        <v>472</v>
      </c>
      <c r="G6678" s="154">
        <v>1.3384</v>
      </c>
      <c r="H6678" s="154" t="s">
        <v>472</v>
      </c>
      <c r="I6678" s="154">
        <v>1.7989299999999999</v>
      </c>
      <c r="J6678" s="154"/>
    </row>
    <row r="6679" spans="1:10">
      <c r="A6679" s="164">
        <v>34890</v>
      </c>
      <c r="B6679" s="154">
        <v>1.5531000000000001</v>
      </c>
      <c r="C6679" s="154">
        <v>1.8504</v>
      </c>
      <c r="D6679" s="154">
        <v>1.1605000000000001</v>
      </c>
      <c r="E6679" s="154">
        <v>0.85370000000000001</v>
      </c>
      <c r="F6679" s="154" t="s">
        <v>472</v>
      </c>
      <c r="G6679" s="154">
        <v>1.3269</v>
      </c>
      <c r="H6679" s="154" t="s">
        <v>472</v>
      </c>
      <c r="I6679" s="154">
        <v>1.80525</v>
      </c>
      <c r="J6679" s="154"/>
    </row>
    <row r="6680" spans="1:10">
      <c r="A6680" s="164">
        <v>34891</v>
      </c>
      <c r="B6680" s="154">
        <v>1.55284</v>
      </c>
      <c r="C6680" s="154">
        <v>1.8458000000000001</v>
      </c>
      <c r="D6680" s="154">
        <v>1.1605000000000001</v>
      </c>
      <c r="E6680" s="154">
        <v>0.85699999999999998</v>
      </c>
      <c r="F6680" s="154" t="s">
        <v>472</v>
      </c>
      <c r="G6680" s="154">
        <v>1.3308</v>
      </c>
      <c r="H6680" s="154" t="s">
        <v>472</v>
      </c>
      <c r="I6680" s="154">
        <v>1.8078699999999999</v>
      </c>
      <c r="J6680" s="154"/>
    </row>
    <row r="6681" spans="1:10">
      <c r="A6681" s="164">
        <v>34892</v>
      </c>
      <c r="B6681" s="154">
        <v>1.5585499999999999</v>
      </c>
      <c r="C6681" s="154">
        <v>1.8603000000000001</v>
      </c>
      <c r="D6681" s="154">
        <v>1.1698</v>
      </c>
      <c r="E6681" s="154">
        <v>0.8649</v>
      </c>
      <c r="F6681" s="154" t="s">
        <v>472</v>
      </c>
      <c r="G6681" s="154">
        <v>1.3346</v>
      </c>
      <c r="H6681" s="154" t="s">
        <v>472</v>
      </c>
      <c r="I6681" s="154">
        <v>1.8143500000000001</v>
      </c>
      <c r="J6681" s="154"/>
    </row>
    <row r="6682" spans="1:10">
      <c r="A6682" s="164">
        <v>34893</v>
      </c>
      <c r="B6682" s="154">
        <v>1.5672199999999998</v>
      </c>
      <c r="C6682" s="154">
        <v>1.8635000000000002</v>
      </c>
      <c r="D6682" s="154">
        <v>1.1719999999999999</v>
      </c>
      <c r="E6682" s="154">
        <v>0.86460000000000004</v>
      </c>
      <c r="F6682" s="154" t="s">
        <v>472</v>
      </c>
      <c r="G6682" s="154">
        <v>1.3285</v>
      </c>
      <c r="H6682" s="154" t="s">
        <v>472</v>
      </c>
      <c r="I6682" s="154">
        <v>1.8179099999999999</v>
      </c>
      <c r="J6682" s="154"/>
    </row>
    <row r="6683" spans="1:10">
      <c r="A6683" s="164">
        <v>34894</v>
      </c>
      <c r="B6683" s="154">
        <v>1.56097</v>
      </c>
      <c r="C6683" s="154">
        <v>1.8540999999999999</v>
      </c>
      <c r="D6683" s="154">
        <v>1.161</v>
      </c>
      <c r="E6683" s="154">
        <v>0.85409999999999997</v>
      </c>
      <c r="F6683" s="154" t="s">
        <v>472</v>
      </c>
      <c r="G6683" s="154">
        <v>1.3275000000000001</v>
      </c>
      <c r="H6683" s="154" t="s">
        <v>472</v>
      </c>
      <c r="I6683" s="154">
        <v>1.80627</v>
      </c>
      <c r="J6683" s="154"/>
    </row>
    <row r="6684" spans="1:10">
      <c r="A6684" s="164">
        <v>34897</v>
      </c>
      <c r="B6684" s="154">
        <v>1.5647199999999999</v>
      </c>
      <c r="C6684" s="154">
        <v>1.861</v>
      </c>
      <c r="D6684" s="154">
        <v>1.1684000000000001</v>
      </c>
      <c r="E6684" s="154">
        <v>0.8609</v>
      </c>
      <c r="F6684" s="154" t="s">
        <v>472</v>
      </c>
      <c r="G6684" s="154">
        <v>1.3169999999999999</v>
      </c>
      <c r="H6684" s="154" t="s">
        <v>472</v>
      </c>
      <c r="I6684" s="154">
        <v>1.8100399999999999</v>
      </c>
      <c r="J6684" s="154"/>
    </row>
    <row r="6685" spans="1:10">
      <c r="A6685" s="164">
        <v>34898</v>
      </c>
      <c r="B6685" s="154">
        <v>1.5608499999999998</v>
      </c>
      <c r="C6685" s="154">
        <v>1.8591</v>
      </c>
      <c r="D6685" s="154">
        <v>1.1655</v>
      </c>
      <c r="E6685" s="154">
        <v>0.85760000000000003</v>
      </c>
      <c r="F6685" s="154" t="s">
        <v>472</v>
      </c>
      <c r="G6685" s="154">
        <v>1.3128</v>
      </c>
      <c r="H6685" s="154" t="s">
        <v>472</v>
      </c>
      <c r="I6685" s="154">
        <v>1.80603</v>
      </c>
      <c r="J6685" s="154"/>
    </row>
    <row r="6686" spans="1:10">
      <c r="A6686" s="164">
        <v>34899</v>
      </c>
      <c r="B6686" s="154">
        <v>1.5564</v>
      </c>
      <c r="C6686" s="154">
        <v>1.8441000000000001</v>
      </c>
      <c r="D6686" s="154">
        <v>1.1557999999999999</v>
      </c>
      <c r="E6686" s="154">
        <v>0.84889999999999999</v>
      </c>
      <c r="F6686" s="154" t="s">
        <v>472</v>
      </c>
      <c r="G6686" s="154">
        <v>1.3164</v>
      </c>
      <c r="H6686" s="154" t="s">
        <v>472</v>
      </c>
      <c r="I6686" s="154">
        <v>1.8019400000000001</v>
      </c>
      <c r="J6686" s="154"/>
    </row>
    <row r="6687" spans="1:10">
      <c r="A6687" s="164">
        <v>34900</v>
      </c>
      <c r="B6687" s="154">
        <v>1.55548</v>
      </c>
      <c r="C6687" s="154">
        <v>1.8336999999999999</v>
      </c>
      <c r="D6687" s="154">
        <v>1.1479999999999999</v>
      </c>
      <c r="E6687" s="154">
        <v>0.84150000000000003</v>
      </c>
      <c r="F6687" s="154" t="s">
        <v>472</v>
      </c>
      <c r="G6687" s="154">
        <v>1.3089999999999999</v>
      </c>
      <c r="H6687" s="154" t="s">
        <v>472</v>
      </c>
      <c r="I6687" s="154">
        <v>1.7937099999999999</v>
      </c>
      <c r="J6687" s="154"/>
    </row>
    <row r="6688" spans="1:10">
      <c r="A6688" s="164">
        <v>34901</v>
      </c>
      <c r="B6688" s="154">
        <v>1.5574400000000002</v>
      </c>
      <c r="C6688" s="154">
        <v>1.8399999999999999</v>
      </c>
      <c r="D6688" s="154">
        <v>1.1552</v>
      </c>
      <c r="E6688" s="154">
        <v>0.84789999999999999</v>
      </c>
      <c r="F6688" s="154" t="s">
        <v>472</v>
      </c>
      <c r="G6688" s="154">
        <v>1.3016000000000001</v>
      </c>
      <c r="H6688" s="154" t="s">
        <v>472</v>
      </c>
      <c r="I6688" s="154">
        <v>1.7935300000000001</v>
      </c>
      <c r="J6688" s="154"/>
    </row>
    <row r="6689" spans="1:10">
      <c r="A6689" s="164">
        <v>34904</v>
      </c>
      <c r="B6689" s="154">
        <v>1.5578400000000001</v>
      </c>
      <c r="C6689" s="154">
        <v>1.8404</v>
      </c>
      <c r="D6689" s="154">
        <v>1.1535</v>
      </c>
      <c r="E6689" s="154">
        <v>0.84909999999999997</v>
      </c>
      <c r="F6689" s="154" t="s">
        <v>472</v>
      </c>
      <c r="G6689" s="154">
        <v>1.3127</v>
      </c>
      <c r="H6689" s="154" t="s">
        <v>472</v>
      </c>
      <c r="I6689" s="154">
        <v>1.79691</v>
      </c>
      <c r="J6689" s="154"/>
    </row>
    <row r="6690" spans="1:10">
      <c r="A6690" s="164">
        <v>34905</v>
      </c>
      <c r="B6690" s="154">
        <v>1.5537100000000001</v>
      </c>
      <c r="C6690" s="154">
        <v>1.8363</v>
      </c>
      <c r="D6690" s="154">
        <v>1.1501999999999999</v>
      </c>
      <c r="E6690" s="154">
        <v>0.84770000000000001</v>
      </c>
      <c r="F6690" s="154" t="s">
        <v>472</v>
      </c>
      <c r="G6690" s="154">
        <v>1.3150999999999999</v>
      </c>
      <c r="H6690" s="154" t="s">
        <v>472</v>
      </c>
      <c r="I6690" s="154">
        <v>1.7939699999999998</v>
      </c>
      <c r="J6690" s="154"/>
    </row>
    <row r="6691" spans="1:10">
      <c r="A6691" s="164">
        <v>34906</v>
      </c>
      <c r="B6691" s="154">
        <v>1.5563099999999999</v>
      </c>
      <c r="C6691" s="154">
        <v>1.8422000000000001</v>
      </c>
      <c r="D6691" s="154">
        <v>1.1578999999999999</v>
      </c>
      <c r="E6691" s="154">
        <v>0.85209999999999997</v>
      </c>
      <c r="F6691" s="154" t="s">
        <v>472</v>
      </c>
      <c r="G6691" s="154">
        <v>1.3167</v>
      </c>
      <c r="H6691" s="154" t="s">
        <v>472</v>
      </c>
      <c r="I6691" s="154">
        <v>1.79877</v>
      </c>
      <c r="J6691" s="154"/>
    </row>
    <row r="6692" spans="1:10">
      <c r="A6692" s="164">
        <v>34907</v>
      </c>
      <c r="B6692" s="154">
        <v>1.5519400000000001</v>
      </c>
      <c r="C6692" s="154">
        <v>1.8351999999999999</v>
      </c>
      <c r="D6692" s="154">
        <v>1.151</v>
      </c>
      <c r="E6692" s="154">
        <v>0.84709999999999996</v>
      </c>
      <c r="F6692" s="154" t="s">
        <v>472</v>
      </c>
      <c r="G6692" s="154">
        <v>1.3096000000000001</v>
      </c>
      <c r="H6692" s="154" t="s">
        <v>472</v>
      </c>
      <c r="I6692" s="154">
        <v>1.7903199999999999</v>
      </c>
      <c r="J6692" s="154"/>
    </row>
    <row r="6693" spans="1:10">
      <c r="A6693" s="164">
        <v>34908</v>
      </c>
      <c r="B6693" s="154">
        <v>1.5560499999999999</v>
      </c>
      <c r="C6693" s="154">
        <v>1.8367</v>
      </c>
      <c r="D6693" s="154">
        <v>1.1508</v>
      </c>
      <c r="E6693" s="154">
        <v>0.84330000000000005</v>
      </c>
      <c r="F6693" s="154" t="s">
        <v>472</v>
      </c>
      <c r="G6693" s="154">
        <v>1.3008999999999999</v>
      </c>
      <c r="H6693" s="154" t="s">
        <v>472</v>
      </c>
      <c r="I6693" s="154">
        <v>1.79101</v>
      </c>
      <c r="J6693" s="154"/>
    </row>
    <row r="6694" spans="1:10">
      <c r="A6694" s="164">
        <v>34911</v>
      </c>
      <c r="B6694" s="154">
        <v>1.5536699999999999</v>
      </c>
      <c r="C6694" s="154">
        <v>1.8385</v>
      </c>
      <c r="D6694" s="154">
        <v>1.1479999999999999</v>
      </c>
      <c r="E6694" s="154">
        <v>0.83840000000000003</v>
      </c>
      <c r="F6694" s="154" t="s">
        <v>472</v>
      </c>
      <c r="G6694" s="154">
        <v>1.3010999999999999</v>
      </c>
      <c r="H6694" s="154" t="s">
        <v>472</v>
      </c>
      <c r="I6694" s="154">
        <v>1.78739</v>
      </c>
      <c r="J6694" s="154"/>
    </row>
    <row r="6695" spans="1:10">
      <c r="A6695" s="164">
        <v>34912</v>
      </c>
      <c r="B6695" s="154" t="s">
        <v>472</v>
      </c>
      <c r="C6695" s="154" t="s">
        <v>472</v>
      </c>
      <c r="D6695" s="154" t="s">
        <v>472</v>
      </c>
      <c r="E6695" s="154" t="s">
        <v>472</v>
      </c>
      <c r="F6695" s="154" t="s">
        <v>472</v>
      </c>
      <c r="G6695" s="154" t="s">
        <v>472</v>
      </c>
      <c r="H6695" s="154" t="s">
        <v>472</v>
      </c>
      <c r="I6695" s="154" t="s">
        <v>472</v>
      </c>
      <c r="J6695" s="154"/>
    </row>
    <row r="6696" spans="1:10">
      <c r="A6696" s="164">
        <v>34913</v>
      </c>
      <c r="B6696" s="154">
        <v>1.5523500000000001</v>
      </c>
      <c r="C6696" s="154">
        <v>1.8393999999999999</v>
      </c>
      <c r="D6696" s="154">
        <v>1.1446000000000001</v>
      </c>
      <c r="E6696" s="154">
        <v>0.8387</v>
      </c>
      <c r="F6696" s="154" t="s">
        <v>472</v>
      </c>
      <c r="G6696" s="154">
        <v>1.2719</v>
      </c>
      <c r="H6696" s="154" t="s">
        <v>472</v>
      </c>
      <c r="I6696" s="154">
        <v>1.7783600000000002</v>
      </c>
      <c r="J6696" s="154"/>
    </row>
    <row r="6697" spans="1:10">
      <c r="A6697" s="164">
        <v>34914</v>
      </c>
      <c r="B6697" s="154">
        <v>1.55494</v>
      </c>
      <c r="C6697" s="154">
        <v>1.8492</v>
      </c>
      <c r="D6697" s="154">
        <v>1.1539999999999999</v>
      </c>
      <c r="E6697" s="154">
        <v>0.84940000000000004</v>
      </c>
      <c r="F6697" s="154" t="s">
        <v>472</v>
      </c>
      <c r="G6697" s="154">
        <v>1.2732999999999999</v>
      </c>
      <c r="H6697" s="154" t="s">
        <v>472</v>
      </c>
      <c r="I6697" s="154">
        <v>1.7829999999999999</v>
      </c>
      <c r="J6697" s="154"/>
    </row>
    <row r="6698" spans="1:10">
      <c r="A6698" s="164">
        <v>34915</v>
      </c>
      <c r="B6698" s="154">
        <v>1.5534400000000002</v>
      </c>
      <c r="C6698" s="154">
        <v>1.8458999999999999</v>
      </c>
      <c r="D6698" s="154">
        <v>1.1529</v>
      </c>
      <c r="E6698" s="154">
        <v>0.8498</v>
      </c>
      <c r="F6698" s="154" t="s">
        <v>472</v>
      </c>
      <c r="G6698" s="154">
        <v>1.2655000000000001</v>
      </c>
      <c r="H6698" s="154" t="s">
        <v>472</v>
      </c>
      <c r="I6698" s="154">
        <v>1.7797800000000001</v>
      </c>
      <c r="J6698" s="154"/>
    </row>
    <row r="6699" spans="1:10">
      <c r="A6699" s="164">
        <v>34918</v>
      </c>
      <c r="B6699" s="154">
        <v>1.5546500000000001</v>
      </c>
      <c r="C6699" s="154">
        <v>1.8544</v>
      </c>
      <c r="D6699" s="154">
        <v>1.1543000000000001</v>
      </c>
      <c r="E6699" s="154">
        <v>0.85019999999999996</v>
      </c>
      <c r="F6699" s="154" t="s">
        <v>472</v>
      </c>
      <c r="G6699" s="154">
        <v>1.2658</v>
      </c>
      <c r="H6699" s="154" t="s">
        <v>472</v>
      </c>
      <c r="I6699" s="154">
        <v>1.7825500000000001</v>
      </c>
      <c r="J6699" s="154"/>
    </row>
    <row r="6700" spans="1:10">
      <c r="A6700" s="164">
        <v>34919</v>
      </c>
      <c r="B6700" s="154">
        <v>1.5572699999999999</v>
      </c>
      <c r="C6700" s="154">
        <v>1.8702999999999999</v>
      </c>
      <c r="D6700" s="154">
        <v>1.1685000000000001</v>
      </c>
      <c r="E6700" s="154">
        <v>0.86129999999999995</v>
      </c>
      <c r="F6700" s="154" t="s">
        <v>472</v>
      </c>
      <c r="G6700" s="154">
        <v>1.2770000000000001</v>
      </c>
      <c r="H6700" s="154" t="s">
        <v>472</v>
      </c>
      <c r="I6700" s="154">
        <v>1.7913299999999999</v>
      </c>
      <c r="J6700" s="154"/>
    </row>
    <row r="6701" spans="1:10">
      <c r="A6701" s="164">
        <v>34920</v>
      </c>
      <c r="B6701" s="154">
        <v>1.5567</v>
      </c>
      <c r="C6701" s="154">
        <v>1.8653</v>
      </c>
      <c r="D6701" s="154">
        <v>1.1663999999999999</v>
      </c>
      <c r="E6701" s="154">
        <v>0.85909999999999997</v>
      </c>
      <c r="F6701" s="154" t="s">
        <v>472</v>
      </c>
      <c r="G6701" s="154">
        <v>1.2713000000000001</v>
      </c>
      <c r="H6701" s="154" t="s">
        <v>472</v>
      </c>
      <c r="I6701" s="154">
        <v>1.79135</v>
      </c>
      <c r="J6701" s="154"/>
    </row>
    <row r="6702" spans="1:10">
      <c r="A6702" s="164">
        <v>34921</v>
      </c>
      <c r="B6702" s="154">
        <v>1.55481</v>
      </c>
      <c r="C6702" s="154">
        <v>1.8652</v>
      </c>
      <c r="D6702" s="154">
        <v>1.1676</v>
      </c>
      <c r="E6702" s="154">
        <v>0.85980000000000001</v>
      </c>
      <c r="F6702" s="154" t="s">
        <v>472</v>
      </c>
      <c r="G6702" s="154">
        <v>1.2642</v>
      </c>
      <c r="H6702" s="154" t="s">
        <v>472</v>
      </c>
      <c r="I6702" s="154">
        <v>1.7862800000000001</v>
      </c>
      <c r="J6702" s="154"/>
    </row>
    <row r="6703" spans="1:10">
      <c r="A6703" s="164">
        <v>34922</v>
      </c>
      <c r="B6703" s="154">
        <v>1.56647</v>
      </c>
      <c r="C6703" s="154">
        <v>1.8794</v>
      </c>
      <c r="D6703" s="154">
        <v>1.1841999999999999</v>
      </c>
      <c r="E6703" s="154">
        <v>0.87190000000000001</v>
      </c>
      <c r="F6703" s="154" t="s">
        <v>472</v>
      </c>
      <c r="G6703" s="154">
        <v>1.2687999999999999</v>
      </c>
      <c r="H6703" s="154" t="s">
        <v>472</v>
      </c>
      <c r="I6703" s="154">
        <v>1.8076400000000001</v>
      </c>
      <c r="J6703" s="154"/>
    </row>
    <row r="6704" spans="1:10">
      <c r="A6704" s="164">
        <v>34925</v>
      </c>
      <c r="B6704" s="154">
        <v>1.5670199999999999</v>
      </c>
      <c r="C6704" s="154">
        <v>1.8801999999999999</v>
      </c>
      <c r="D6704" s="154">
        <v>1.194</v>
      </c>
      <c r="E6704" s="154">
        <v>0.87770000000000004</v>
      </c>
      <c r="F6704" s="154" t="s">
        <v>472</v>
      </c>
      <c r="G6704" s="154">
        <v>1.2749999999999999</v>
      </c>
      <c r="H6704" s="154" t="s">
        <v>472</v>
      </c>
      <c r="I6704" s="154">
        <v>1.8128899999999999</v>
      </c>
      <c r="J6704" s="154"/>
    </row>
    <row r="6705" spans="1:10">
      <c r="A6705" s="164">
        <v>34926</v>
      </c>
      <c r="B6705" s="154">
        <v>1.5709200000000001</v>
      </c>
      <c r="C6705" s="154">
        <v>1.8889</v>
      </c>
      <c r="D6705" s="154">
        <v>1.2025999999999999</v>
      </c>
      <c r="E6705" s="154">
        <v>0.88329999999999997</v>
      </c>
      <c r="F6705" s="154" t="s">
        <v>472</v>
      </c>
      <c r="G6705" s="154">
        <v>1.2665999999999999</v>
      </c>
      <c r="H6705" s="154" t="s">
        <v>472</v>
      </c>
      <c r="I6705" s="154">
        <v>1.81836</v>
      </c>
      <c r="J6705" s="154"/>
    </row>
    <row r="6706" spans="1:10">
      <c r="A6706" s="164">
        <v>34927</v>
      </c>
      <c r="B6706" s="154">
        <v>1.5724100000000001</v>
      </c>
      <c r="C6706" s="154">
        <v>1.9157999999999999</v>
      </c>
      <c r="D6706" s="154">
        <v>1.2328000000000001</v>
      </c>
      <c r="E6706" s="154">
        <v>0.90649999999999997</v>
      </c>
      <c r="F6706" s="154" t="s">
        <v>472</v>
      </c>
      <c r="G6706" s="154">
        <v>1.2589000000000001</v>
      </c>
      <c r="H6706" s="154" t="s">
        <v>472</v>
      </c>
      <c r="I6706" s="154">
        <v>1.8277099999999999</v>
      </c>
      <c r="J6706" s="154"/>
    </row>
    <row r="6707" spans="1:10">
      <c r="A6707" s="164">
        <v>34928</v>
      </c>
      <c r="B6707" s="154">
        <v>1.5728800000000001</v>
      </c>
      <c r="C6707" s="154">
        <v>1.9034</v>
      </c>
      <c r="D6707" s="154">
        <v>1.234</v>
      </c>
      <c r="E6707" s="154">
        <v>0.9083</v>
      </c>
      <c r="F6707" s="154" t="s">
        <v>472</v>
      </c>
      <c r="G6707" s="154">
        <v>1.2583</v>
      </c>
      <c r="H6707" s="154" t="s">
        <v>472</v>
      </c>
      <c r="I6707" s="154">
        <v>1.8346800000000001</v>
      </c>
      <c r="J6707" s="154"/>
    </row>
    <row r="6708" spans="1:10">
      <c r="A6708" s="164">
        <v>34929</v>
      </c>
      <c r="B6708" s="154">
        <v>1.56609</v>
      </c>
      <c r="C6708" s="154">
        <v>1.8959999999999999</v>
      </c>
      <c r="D6708" s="154">
        <v>1.23</v>
      </c>
      <c r="E6708" s="154">
        <v>0.90569999999999995</v>
      </c>
      <c r="F6708" s="154" t="s">
        <v>472</v>
      </c>
      <c r="G6708" s="154">
        <v>1.2557</v>
      </c>
      <c r="H6708" s="154" t="s">
        <v>472</v>
      </c>
      <c r="I6708" s="154">
        <v>1.8206599999999999</v>
      </c>
      <c r="J6708" s="154"/>
    </row>
    <row r="6709" spans="1:10">
      <c r="A6709" s="164">
        <v>34932</v>
      </c>
      <c r="B6709" s="154">
        <v>1.5636999999999999</v>
      </c>
      <c r="C6709" s="154">
        <v>1.8829</v>
      </c>
      <c r="D6709" s="154">
        <v>1.2195</v>
      </c>
      <c r="E6709" s="154">
        <v>0.89690000000000003</v>
      </c>
      <c r="F6709" s="154" t="s">
        <v>472</v>
      </c>
      <c r="G6709" s="154">
        <v>1.2603</v>
      </c>
      <c r="H6709" s="154" t="s">
        <v>472</v>
      </c>
      <c r="I6709" s="154">
        <v>1.8216399999999999</v>
      </c>
      <c r="J6709" s="154"/>
    </row>
    <row r="6710" spans="1:10">
      <c r="A6710" s="164">
        <v>34933</v>
      </c>
      <c r="B6710" s="154">
        <v>1.5694900000000001</v>
      </c>
      <c r="C6710" s="154">
        <v>1.8864000000000001</v>
      </c>
      <c r="D6710" s="154">
        <v>1.2306999999999999</v>
      </c>
      <c r="E6710" s="154">
        <v>0.90629999999999999</v>
      </c>
      <c r="F6710" s="154" t="s">
        <v>472</v>
      </c>
      <c r="G6710" s="154">
        <v>1.2706999999999999</v>
      </c>
      <c r="H6710" s="154" t="s">
        <v>472</v>
      </c>
      <c r="I6710" s="154">
        <v>1.8340999999999998</v>
      </c>
      <c r="J6710" s="154"/>
    </row>
    <row r="6711" spans="1:10">
      <c r="A6711" s="164">
        <v>34934</v>
      </c>
      <c r="B6711" s="154">
        <v>1.56335</v>
      </c>
      <c r="C6711" s="154">
        <v>1.8894</v>
      </c>
      <c r="D6711" s="154">
        <v>1.2303999999999999</v>
      </c>
      <c r="E6711" s="154">
        <v>0.90700000000000003</v>
      </c>
      <c r="F6711" s="154" t="s">
        <v>472</v>
      </c>
      <c r="G6711" s="154">
        <v>1.2732000000000001</v>
      </c>
      <c r="H6711" s="154" t="s">
        <v>472</v>
      </c>
      <c r="I6711" s="154">
        <v>1.82721</v>
      </c>
      <c r="J6711" s="154"/>
    </row>
    <row r="6712" spans="1:10">
      <c r="A6712" s="164">
        <v>34935</v>
      </c>
      <c r="B6712" s="154">
        <v>1.5664899999999999</v>
      </c>
      <c r="C6712" s="154">
        <v>1.8947000000000001</v>
      </c>
      <c r="D6712" s="154">
        <v>1.2278</v>
      </c>
      <c r="E6712" s="154">
        <v>0.90310000000000001</v>
      </c>
      <c r="F6712" s="154" t="s">
        <v>472</v>
      </c>
      <c r="G6712" s="154">
        <v>1.27</v>
      </c>
      <c r="H6712" s="154" t="s">
        <v>472</v>
      </c>
      <c r="I6712" s="154">
        <v>1.82948</v>
      </c>
      <c r="J6712" s="154"/>
    </row>
    <row r="6713" spans="1:10">
      <c r="A6713" s="164">
        <v>34936</v>
      </c>
      <c r="B6713" s="154">
        <v>1.55518</v>
      </c>
      <c r="C6713" s="154">
        <v>1.8795999999999999</v>
      </c>
      <c r="D6713" s="154">
        <v>1.2195</v>
      </c>
      <c r="E6713" s="154">
        <v>0.90410000000000001</v>
      </c>
      <c r="F6713" s="154" t="s">
        <v>472</v>
      </c>
      <c r="G6713" s="154">
        <v>1.2615000000000001</v>
      </c>
      <c r="H6713" s="154" t="s">
        <v>472</v>
      </c>
      <c r="I6713" s="154">
        <v>1.8153899999999998</v>
      </c>
      <c r="J6713" s="154"/>
    </row>
    <row r="6714" spans="1:10">
      <c r="A6714" s="164">
        <v>34939</v>
      </c>
      <c r="B6714" s="154">
        <v>1.5505900000000001</v>
      </c>
      <c r="C6714" s="154">
        <v>1.8752</v>
      </c>
      <c r="D6714" s="154">
        <v>1.2090000000000001</v>
      </c>
      <c r="E6714" s="154">
        <v>0.89949999999999997</v>
      </c>
      <c r="F6714" s="154" t="s">
        <v>472</v>
      </c>
      <c r="G6714" s="154">
        <v>1.2528000000000001</v>
      </c>
      <c r="H6714" s="154" t="s">
        <v>472</v>
      </c>
      <c r="I6714" s="154">
        <v>1.80854</v>
      </c>
      <c r="J6714" s="154"/>
    </row>
    <row r="6715" spans="1:10">
      <c r="A6715" s="164">
        <v>34940</v>
      </c>
      <c r="B6715" s="154">
        <v>1.55104</v>
      </c>
      <c r="C6715" s="154">
        <v>1.8746</v>
      </c>
      <c r="D6715" s="154">
        <v>1.2123999999999999</v>
      </c>
      <c r="E6715" s="154">
        <v>0.90400000000000003</v>
      </c>
      <c r="F6715" s="154" t="s">
        <v>472</v>
      </c>
      <c r="G6715" s="154">
        <v>1.2418</v>
      </c>
      <c r="H6715" s="154" t="s">
        <v>472</v>
      </c>
      <c r="I6715" s="154">
        <v>1.8036699999999999</v>
      </c>
      <c r="J6715" s="154"/>
    </row>
    <row r="6716" spans="1:10">
      <c r="A6716" s="164">
        <v>34941</v>
      </c>
      <c r="B6716" s="154">
        <v>1.55237</v>
      </c>
      <c r="C6716" s="154">
        <v>1.8753</v>
      </c>
      <c r="D6716" s="154">
        <v>1.2161</v>
      </c>
      <c r="E6716" s="154">
        <v>0.90749999999999997</v>
      </c>
      <c r="F6716" s="154" t="s">
        <v>472</v>
      </c>
      <c r="G6716" s="154">
        <v>1.2288999999999999</v>
      </c>
      <c r="H6716" s="154" t="s">
        <v>472</v>
      </c>
      <c r="I6716" s="154">
        <v>1.8028200000000001</v>
      </c>
      <c r="J6716" s="154"/>
    </row>
    <row r="6717" spans="1:10">
      <c r="A6717" s="164">
        <v>34942</v>
      </c>
      <c r="B6717" s="154">
        <v>1.5464799999999999</v>
      </c>
      <c r="C6717" s="154">
        <v>1.8677999999999999</v>
      </c>
      <c r="D6717" s="154">
        <v>1.2055</v>
      </c>
      <c r="E6717" s="154">
        <v>0.89880000000000004</v>
      </c>
      <c r="F6717" s="154" t="s">
        <v>472</v>
      </c>
      <c r="G6717" s="154">
        <v>1.2359</v>
      </c>
      <c r="H6717" s="154" t="s">
        <v>472</v>
      </c>
      <c r="I6717" s="154">
        <v>1.7962099999999999</v>
      </c>
      <c r="J6717" s="154"/>
    </row>
    <row r="6718" spans="1:10">
      <c r="A6718" s="164">
        <v>34943</v>
      </c>
      <c r="B6718" s="154">
        <v>1.5445899999999999</v>
      </c>
      <c r="C6718" s="154">
        <v>1.8633999999999999</v>
      </c>
      <c r="D6718" s="154">
        <v>1.2008000000000001</v>
      </c>
      <c r="E6718" s="154">
        <v>0.89349999999999996</v>
      </c>
      <c r="F6718" s="154" t="s">
        <v>472</v>
      </c>
      <c r="G6718" s="154">
        <v>1.2341</v>
      </c>
      <c r="H6718" s="154" t="s">
        <v>472</v>
      </c>
      <c r="I6718" s="154">
        <v>1.7929599999999999</v>
      </c>
      <c r="J6718" s="154"/>
    </row>
    <row r="6719" spans="1:10">
      <c r="A6719" s="164">
        <v>34946</v>
      </c>
      <c r="B6719" s="154">
        <v>1.54223</v>
      </c>
      <c r="C6719" s="154">
        <v>1.8643999999999998</v>
      </c>
      <c r="D6719" s="154">
        <v>1.1956</v>
      </c>
      <c r="E6719" s="154">
        <v>0.8891</v>
      </c>
      <c r="F6719" s="154" t="s">
        <v>472</v>
      </c>
      <c r="G6719" s="154">
        <v>1.2295</v>
      </c>
      <c r="H6719" s="154" t="s">
        <v>472</v>
      </c>
      <c r="I6719" s="154" t="s">
        <v>472</v>
      </c>
      <c r="J6719" s="154"/>
    </row>
    <row r="6720" spans="1:10">
      <c r="A6720" s="164">
        <v>34947</v>
      </c>
      <c r="B6720" s="154">
        <v>1.5455999999999999</v>
      </c>
      <c r="C6720" s="154">
        <v>1.8696000000000002</v>
      </c>
      <c r="D6720" s="154">
        <v>1.204</v>
      </c>
      <c r="E6720" s="154">
        <v>0.89800000000000002</v>
      </c>
      <c r="F6720" s="154" t="s">
        <v>472</v>
      </c>
      <c r="G6720" s="154">
        <v>1.2292000000000001</v>
      </c>
      <c r="H6720" s="154" t="s">
        <v>472</v>
      </c>
      <c r="I6720" s="154">
        <v>1.7918799999999999</v>
      </c>
      <c r="J6720" s="154"/>
    </row>
    <row r="6721" spans="1:10">
      <c r="A6721" s="164">
        <v>34948</v>
      </c>
      <c r="B6721" s="154">
        <v>1.55139</v>
      </c>
      <c r="C6721" s="154">
        <v>1.8815</v>
      </c>
      <c r="D6721" s="154">
        <v>1.212</v>
      </c>
      <c r="E6721" s="154">
        <v>0.90559999999999996</v>
      </c>
      <c r="F6721" s="154" t="s">
        <v>472</v>
      </c>
      <c r="G6721" s="154">
        <v>1.2264999999999999</v>
      </c>
      <c r="H6721" s="154" t="s">
        <v>472</v>
      </c>
      <c r="I6721" s="154">
        <v>1.80172</v>
      </c>
      <c r="J6721" s="154"/>
    </row>
    <row r="6722" spans="1:10">
      <c r="A6722" s="164">
        <v>34949</v>
      </c>
      <c r="B6722" s="154">
        <v>1.55186</v>
      </c>
      <c r="C6722" s="154">
        <v>1.8809</v>
      </c>
      <c r="D6722" s="154">
        <v>1.2130000000000001</v>
      </c>
      <c r="E6722" s="154">
        <v>0.90780000000000005</v>
      </c>
      <c r="F6722" s="154" t="s">
        <v>472</v>
      </c>
      <c r="G6722" s="154">
        <v>1.2296</v>
      </c>
      <c r="H6722" s="154" t="s">
        <v>472</v>
      </c>
      <c r="I6722" s="154">
        <v>1.80263</v>
      </c>
      <c r="J6722" s="154"/>
    </row>
    <row r="6723" spans="1:10">
      <c r="A6723" s="164">
        <v>34950</v>
      </c>
      <c r="B6723" s="154">
        <v>1.5548199999999999</v>
      </c>
      <c r="C6723" s="154">
        <v>1.8877000000000002</v>
      </c>
      <c r="D6723" s="154">
        <v>1.2210000000000001</v>
      </c>
      <c r="E6723" s="154">
        <v>0.90959999999999996</v>
      </c>
      <c r="F6723" s="154" t="s">
        <v>472</v>
      </c>
      <c r="G6723" s="154">
        <v>1.2224999999999999</v>
      </c>
      <c r="H6723" s="154" t="s">
        <v>472</v>
      </c>
      <c r="I6723" s="154">
        <v>1.8076699999999999</v>
      </c>
      <c r="J6723" s="154"/>
    </row>
    <row r="6724" spans="1:10">
      <c r="A6724" s="164">
        <v>34953</v>
      </c>
      <c r="B6724" s="154">
        <v>1.5453299999999999</v>
      </c>
      <c r="C6724" s="154">
        <v>1.8714</v>
      </c>
      <c r="D6724" s="154">
        <v>1.2050000000000001</v>
      </c>
      <c r="E6724" s="154">
        <v>0.8982</v>
      </c>
      <c r="F6724" s="154" t="s">
        <v>472</v>
      </c>
      <c r="G6724" s="154">
        <v>1.2122999999999999</v>
      </c>
      <c r="H6724" s="154" t="s">
        <v>472</v>
      </c>
      <c r="I6724" s="154">
        <v>1.7880199999999999</v>
      </c>
      <c r="J6724" s="154"/>
    </row>
    <row r="6725" spans="1:10">
      <c r="A6725" s="164">
        <v>34954</v>
      </c>
      <c r="B6725" s="154">
        <v>1.5440100000000001</v>
      </c>
      <c r="C6725" s="154">
        <v>1.8751</v>
      </c>
      <c r="D6725" s="154">
        <v>1.2078</v>
      </c>
      <c r="E6725" s="154">
        <v>0.89770000000000005</v>
      </c>
      <c r="F6725" s="154" t="s">
        <v>472</v>
      </c>
      <c r="G6725" s="154">
        <v>1.1981999999999999</v>
      </c>
      <c r="H6725" s="154" t="s">
        <v>472</v>
      </c>
      <c r="I6725" s="154">
        <v>1.78338</v>
      </c>
      <c r="J6725" s="154"/>
    </row>
    <row r="6726" spans="1:10">
      <c r="A6726" s="164">
        <v>34955</v>
      </c>
      <c r="B6726" s="154">
        <v>1.5439799999999999</v>
      </c>
      <c r="C6726" s="154">
        <v>1.8765000000000001</v>
      </c>
      <c r="D6726" s="154">
        <v>1.2095</v>
      </c>
      <c r="E6726" s="154">
        <v>0.89780000000000004</v>
      </c>
      <c r="F6726" s="154" t="s">
        <v>472</v>
      </c>
      <c r="G6726" s="154">
        <v>1.1852</v>
      </c>
      <c r="H6726" s="154" t="s">
        <v>472</v>
      </c>
      <c r="I6726" s="154">
        <v>1.7836400000000001</v>
      </c>
      <c r="J6726" s="154"/>
    </row>
    <row r="6727" spans="1:10">
      <c r="A6727" s="164">
        <v>34956</v>
      </c>
      <c r="B6727" s="154">
        <v>1.5405600000000002</v>
      </c>
      <c r="C6727" s="154">
        <v>1.8818000000000001</v>
      </c>
      <c r="D6727" s="154">
        <v>1.2164999999999999</v>
      </c>
      <c r="E6727" s="154">
        <v>0.89500000000000002</v>
      </c>
      <c r="F6727" s="154" t="s">
        <v>472</v>
      </c>
      <c r="G6727" s="154">
        <v>1.1804999999999999</v>
      </c>
      <c r="H6727" s="154" t="s">
        <v>472</v>
      </c>
      <c r="I6727" s="154">
        <v>1.7800099999999999</v>
      </c>
      <c r="J6727" s="154"/>
    </row>
    <row r="6728" spans="1:10">
      <c r="A6728" s="164">
        <v>34957</v>
      </c>
      <c r="B6728" s="154">
        <v>1.5419399999999999</v>
      </c>
      <c r="C6728" s="154">
        <v>1.8782000000000001</v>
      </c>
      <c r="D6728" s="154">
        <v>1.2115</v>
      </c>
      <c r="E6728" s="154">
        <v>0.88790000000000002</v>
      </c>
      <c r="F6728" s="154" t="s">
        <v>472</v>
      </c>
      <c r="G6728" s="154">
        <v>1.1761999999999999</v>
      </c>
      <c r="H6728" s="154" t="s">
        <v>472</v>
      </c>
      <c r="I6728" s="154">
        <v>1.77769</v>
      </c>
      <c r="J6728" s="154"/>
    </row>
    <row r="6729" spans="1:10">
      <c r="A6729" s="164">
        <v>34960</v>
      </c>
      <c r="B6729" s="154">
        <v>1.5359699999999998</v>
      </c>
      <c r="C6729" s="154">
        <v>1.8719999999999999</v>
      </c>
      <c r="D6729" s="154">
        <v>1.2091000000000001</v>
      </c>
      <c r="E6729" s="154">
        <v>0.88600000000000001</v>
      </c>
      <c r="F6729" s="154" t="s">
        <v>472</v>
      </c>
      <c r="G6729" s="154">
        <v>1.1652</v>
      </c>
      <c r="H6729" s="154" t="s">
        <v>472</v>
      </c>
      <c r="I6729" s="154">
        <v>1.77017</v>
      </c>
      <c r="J6729" s="154"/>
    </row>
    <row r="6730" spans="1:10">
      <c r="A6730" s="164">
        <v>34961</v>
      </c>
      <c r="B6730" s="154">
        <v>1.53328</v>
      </c>
      <c r="C6730" s="154">
        <v>1.8658999999999999</v>
      </c>
      <c r="D6730" s="154">
        <v>1.2062999999999999</v>
      </c>
      <c r="E6730" s="154">
        <v>0.88539999999999996</v>
      </c>
      <c r="F6730" s="154" t="s">
        <v>472</v>
      </c>
      <c r="G6730" s="154">
        <v>1.1577</v>
      </c>
      <c r="H6730" s="154" t="s">
        <v>472</v>
      </c>
      <c r="I6730" s="154">
        <v>1.7660100000000001</v>
      </c>
      <c r="J6730" s="154"/>
    </row>
    <row r="6731" spans="1:10">
      <c r="A6731" s="164">
        <v>34962</v>
      </c>
      <c r="B6731" s="154">
        <v>1.52776</v>
      </c>
      <c r="C6731" s="154">
        <v>1.8551</v>
      </c>
      <c r="D6731" s="154">
        <v>1.1997</v>
      </c>
      <c r="E6731" s="154">
        <v>0.88139999999999996</v>
      </c>
      <c r="F6731" s="154" t="s">
        <v>472</v>
      </c>
      <c r="G6731" s="154">
        <v>1.1575</v>
      </c>
      <c r="H6731" s="154" t="s">
        <v>472</v>
      </c>
      <c r="I6731" s="154">
        <v>1.76196</v>
      </c>
      <c r="J6731" s="154"/>
    </row>
    <row r="6732" spans="1:10">
      <c r="A6732" s="164">
        <v>34963</v>
      </c>
      <c r="B6732" s="154">
        <v>1.50847</v>
      </c>
      <c r="C6732" s="154">
        <v>1.8165</v>
      </c>
      <c r="D6732" s="154">
        <v>1.161</v>
      </c>
      <c r="E6732" s="154">
        <v>0.85650000000000004</v>
      </c>
      <c r="F6732" s="154" t="s">
        <v>472</v>
      </c>
      <c r="G6732" s="154">
        <v>1.1454</v>
      </c>
      <c r="H6732" s="154" t="s">
        <v>472</v>
      </c>
      <c r="I6732" s="154">
        <v>1.7272699999999999</v>
      </c>
      <c r="J6732" s="154"/>
    </row>
    <row r="6733" spans="1:10">
      <c r="A6733" s="164">
        <v>34964</v>
      </c>
      <c r="B6733" s="154">
        <v>1.5101599999999999</v>
      </c>
      <c r="C6733" s="154">
        <v>1.8102</v>
      </c>
      <c r="D6733" s="154">
        <v>1.1455</v>
      </c>
      <c r="E6733" s="154">
        <v>0.84750000000000003</v>
      </c>
      <c r="F6733" s="154" t="s">
        <v>472</v>
      </c>
      <c r="G6733" s="154">
        <v>1.1492</v>
      </c>
      <c r="H6733" s="154" t="s">
        <v>472</v>
      </c>
      <c r="I6733" s="154">
        <v>1.7217899999999999</v>
      </c>
      <c r="J6733" s="154"/>
    </row>
    <row r="6734" spans="1:10">
      <c r="A6734" s="164">
        <v>34967</v>
      </c>
      <c r="B6734" s="154">
        <v>1.5103800000000001</v>
      </c>
      <c r="C6734" s="154">
        <v>1.8014999999999999</v>
      </c>
      <c r="D6734" s="154">
        <v>1.1459999999999999</v>
      </c>
      <c r="E6734" s="154">
        <v>0.85040000000000004</v>
      </c>
      <c r="F6734" s="154" t="s">
        <v>472</v>
      </c>
      <c r="G6734" s="154">
        <v>1.1511</v>
      </c>
      <c r="H6734" s="154" t="s">
        <v>472</v>
      </c>
      <c r="I6734" s="154">
        <v>1.71976</v>
      </c>
      <c r="J6734" s="154"/>
    </row>
    <row r="6735" spans="1:10">
      <c r="A6735" s="164">
        <v>34968</v>
      </c>
      <c r="B6735" s="154">
        <v>1.5217800000000001</v>
      </c>
      <c r="C6735" s="154">
        <v>1.8199999999999998</v>
      </c>
      <c r="D6735" s="154">
        <v>1.1619999999999999</v>
      </c>
      <c r="E6735" s="154">
        <v>0.86280000000000001</v>
      </c>
      <c r="F6735" s="154" t="s">
        <v>472</v>
      </c>
      <c r="G6735" s="154">
        <v>1.1491</v>
      </c>
      <c r="H6735" s="154" t="s">
        <v>472</v>
      </c>
      <c r="I6735" s="154">
        <v>1.7342900000000001</v>
      </c>
      <c r="J6735" s="154"/>
    </row>
    <row r="6736" spans="1:10">
      <c r="A6736" s="164">
        <v>34969</v>
      </c>
      <c r="B6736" s="154">
        <v>1.5165999999999999</v>
      </c>
      <c r="C6736" s="154">
        <v>1.8201000000000001</v>
      </c>
      <c r="D6736" s="154">
        <v>1.1606000000000001</v>
      </c>
      <c r="E6736" s="154">
        <v>0.86270000000000002</v>
      </c>
      <c r="F6736" s="154" t="s">
        <v>472</v>
      </c>
      <c r="G6736" s="154">
        <v>1.1516</v>
      </c>
      <c r="H6736" s="154" t="s">
        <v>472</v>
      </c>
      <c r="I6736" s="154">
        <v>1.7343600000000001</v>
      </c>
      <c r="J6736" s="154"/>
    </row>
    <row r="6737" spans="1:10">
      <c r="A6737" s="164">
        <v>34970</v>
      </c>
      <c r="B6737" s="154">
        <v>1.5142899999999999</v>
      </c>
      <c r="C6737" s="154">
        <v>1.8105</v>
      </c>
      <c r="D6737" s="154">
        <v>1.1459999999999999</v>
      </c>
      <c r="E6737" s="154">
        <v>0.84730000000000005</v>
      </c>
      <c r="F6737" s="154" t="s">
        <v>472</v>
      </c>
      <c r="G6737" s="154">
        <v>1.1482999999999999</v>
      </c>
      <c r="H6737" s="154" t="s">
        <v>472</v>
      </c>
      <c r="I6737" s="154">
        <v>1.72356</v>
      </c>
      <c r="J6737" s="154"/>
    </row>
    <row r="6738" spans="1:10">
      <c r="A6738" s="164">
        <v>34971</v>
      </c>
      <c r="B6738" s="154">
        <v>1.51294</v>
      </c>
      <c r="C6738" s="154">
        <v>1.8022</v>
      </c>
      <c r="D6738" s="154">
        <v>1.1392</v>
      </c>
      <c r="E6738" s="154">
        <v>0.84450000000000003</v>
      </c>
      <c r="F6738" s="154" t="s">
        <v>472</v>
      </c>
      <c r="G6738" s="154">
        <v>1.1597</v>
      </c>
      <c r="H6738" s="154" t="s">
        <v>472</v>
      </c>
      <c r="I6738" s="154">
        <v>1.7229299999999999</v>
      </c>
      <c r="J6738" s="154"/>
    </row>
    <row r="6739" spans="1:10">
      <c r="A6739" s="164">
        <v>34974</v>
      </c>
      <c r="B6739" s="154">
        <v>1.51536</v>
      </c>
      <c r="C6739" s="154">
        <v>1.8287</v>
      </c>
      <c r="D6739" s="154">
        <v>1.1577999999999999</v>
      </c>
      <c r="E6739" s="154">
        <v>0.86399999999999999</v>
      </c>
      <c r="F6739" s="154" t="s">
        <v>472</v>
      </c>
      <c r="G6739" s="154">
        <v>1.1554</v>
      </c>
      <c r="H6739" s="154" t="s">
        <v>472</v>
      </c>
      <c r="I6739" s="154">
        <v>1.72763</v>
      </c>
      <c r="J6739" s="154"/>
    </row>
    <row r="6740" spans="1:10">
      <c r="A6740" s="164">
        <v>34975</v>
      </c>
      <c r="B6740" s="154">
        <v>1.51549</v>
      </c>
      <c r="C6740" s="154">
        <v>1.8285</v>
      </c>
      <c r="D6740" s="154">
        <v>1.1501000000000001</v>
      </c>
      <c r="E6740" s="154">
        <v>0.86050000000000004</v>
      </c>
      <c r="F6740" s="154" t="s">
        <v>472</v>
      </c>
      <c r="G6740" s="154">
        <v>1.1427</v>
      </c>
      <c r="H6740" s="154" t="s">
        <v>472</v>
      </c>
      <c r="I6740" s="154">
        <v>1.7238</v>
      </c>
      <c r="J6740" s="154"/>
    </row>
    <row r="6741" spans="1:10">
      <c r="A6741" s="164">
        <v>34976</v>
      </c>
      <c r="B6741" s="154">
        <v>1.5118100000000001</v>
      </c>
      <c r="C6741" s="154">
        <v>1.8273000000000001</v>
      </c>
      <c r="D6741" s="154">
        <v>1.1565000000000001</v>
      </c>
      <c r="E6741" s="154">
        <v>0.86829999999999996</v>
      </c>
      <c r="F6741" s="154" t="s">
        <v>472</v>
      </c>
      <c r="G6741" s="154">
        <v>1.1456</v>
      </c>
      <c r="H6741" s="154" t="s">
        <v>472</v>
      </c>
      <c r="I6741" s="154">
        <v>1.72333</v>
      </c>
      <c r="J6741" s="154"/>
    </row>
    <row r="6742" spans="1:10">
      <c r="A6742" s="164">
        <v>34977</v>
      </c>
      <c r="B6742" s="154">
        <v>1.50824</v>
      </c>
      <c r="C6742" s="154">
        <v>1.8264</v>
      </c>
      <c r="D6742" s="154">
        <v>1.1528</v>
      </c>
      <c r="E6742" s="154">
        <v>0.86260000000000003</v>
      </c>
      <c r="F6742" s="154" t="s">
        <v>472</v>
      </c>
      <c r="G6742" s="154">
        <v>1.1447000000000001</v>
      </c>
      <c r="H6742" s="154" t="s">
        <v>472</v>
      </c>
      <c r="I6742" s="154">
        <v>1.72309</v>
      </c>
      <c r="J6742" s="154"/>
    </row>
    <row r="6743" spans="1:10">
      <c r="A6743" s="164">
        <v>34978</v>
      </c>
      <c r="B6743" s="154">
        <v>1.4998199999999999</v>
      </c>
      <c r="C6743" s="154">
        <v>1.8037999999999998</v>
      </c>
      <c r="D6743" s="154">
        <v>1.1391</v>
      </c>
      <c r="E6743" s="154">
        <v>0.85040000000000004</v>
      </c>
      <c r="F6743" s="154" t="s">
        <v>472</v>
      </c>
      <c r="G6743" s="154">
        <v>1.1394</v>
      </c>
      <c r="H6743" s="154" t="s">
        <v>472</v>
      </c>
      <c r="I6743" s="154">
        <v>1.71014</v>
      </c>
      <c r="J6743" s="154"/>
    </row>
    <row r="6744" spans="1:10">
      <c r="A6744" s="164">
        <v>34981</v>
      </c>
      <c r="B6744" s="154">
        <v>1.51128</v>
      </c>
      <c r="C6744" s="154">
        <v>1.8014000000000001</v>
      </c>
      <c r="D6744" s="154">
        <v>1.1374</v>
      </c>
      <c r="E6744" s="154">
        <v>0.85340000000000005</v>
      </c>
      <c r="F6744" s="154" t="s">
        <v>472</v>
      </c>
      <c r="G6744" s="154">
        <v>1.1351</v>
      </c>
      <c r="H6744" s="154" t="s">
        <v>472</v>
      </c>
      <c r="I6744" s="154" t="s">
        <v>472</v>
      </c>
      <c r="J6744" s="154"/>
    </row>
    <row r="6745" spans="1:10">
      <c r="A6745" s="164">
        <v>34982</v>
      </c>
      <c r="B6745" s="154">
        <v>1.5136699999999998</v>
      </c>
      <c r="C6745" s="154">
        <v>1.8165</v>
      </c>
      <c r="D6745" s="154">
        <v>1.1505000000000001</v>
      </c>
      <c r="E6745" s="154">
        <v>0.85970000000000002</v>
      </c>
      <c r="F6745" s="154" t="s">
        <v>472</v>
      </c>
      <c r="G6745" s="154">
        <v>1.1406000000000001</v>
      </c>
      <c r="H6745" s="154" t="s">
        <v>472</v>
      </c>
      <c r="I6745" s="154">
        <v>1.7208299999999999</v>
      </c>
      <c r="J6745" s="154"/>
    </row>
    <row r="6746" spans="1:10">
      <c r="A6746" s="164">
        <v>34983</v>
      </c>
      <c r="B6746" s="154">
        <v>1.5182500000000001</v>
      </c>
      <c r="C6746" s="154">
        <v>1.8138999999999998</v>
      </c>
      <c r="D6746" s="154">
        <v>1.1499999999999999</v>
      </c>
      <c r="E6746" s="154">
        <v>0.86050000000000004</v>
      </c>
      <c r="F6746" s="154" t="s">
        <v>472</v>
      </c>
      <c r="G6746" s="154">
        <v>1.1386000000000001</v>
      </c>
      <c r="H6746" s="154" t="s">
        <v>472</v>
      </c>
      <c r="I6746" s="154">
        <v>1.72075</v>
      </c>
      <c r="J6746" s="154"/>
    </row>
    <row r="6747" spans="1:10">
      <c r="A6747" s="164">
        <v>34984</v>
      </c>
      <c r="B6747" s="154">
        <v>1.5196399999999999</v>
      </c>
      <c r="C6747" s="154">
        <v>1.8144</v>
      </c>
      <c r="D6747" s="154">
        <v>1.1552</v>
      </c>
      <c r="E6747" s="154">
        <v>0.86140000000000005</v>
      </c>
      <c r="F6747" s="154" t="s">
        <v>472</v>
      </c>
      <c r="G6747" s="154">
        <v>1.1505000000000001</v>
      </c>
      <c r="H6747" s="154" t="s">
        <v>472</v>
      </c>
      <c r="I6747" s="154">
        <v>1.7279200000000001</v>
      </c>
      <c r="J6747" s="154"/>
    </row>
    <row r="6748" spans="1:10">
      <c r="A6748" s="164">
        <v>34985</v>
      </c>
      <c r="B6748" s="154">
        <v>1.51749</v>
      </c>
      <c r="C6748" s="154">
        <v>1.8109</v>
      </c>
      <c r="D6748" s="154">
        <v>1.1501000000000001</v>
      </c>
      <c r="E6748" s="154">
        <v>0.85960000000000003</v>
      </c>
      <c r="F6748" s="154" t="s">
        <v>472</v>
      </c>
      <c r="G6748" s="154">
        <v>1.1461000000000001</v>
      </c>
      <c r="H6748" s="154" t="s">
        <v>472</v>
      </c>
      <c r="I6748" s="154">
        <v>1.7281499999999999</v>
      </c>
      <c r="J6748" s="154"/>
    </row>
    <row r="6749" spans="1:10">
      <c r="A6749" s="164">
        <v>34988</v>
      </c>
      <c r="B6749" s="154">
        <v>1.51488</v>
      </c>
      <c r="C6749" s="154">
        <v>1.8096999999999999</v>
      </c>
      <c r="D6749" s="154">
        <v>1.1485000000000001</v>
      </c>
      <c r="E6749" s="154">
        <v>0.85660000000000003</v>
      </c>
      <c r="F6749" s="154" t="s">
        <v>472</v>
      </c>
      <c r="G6749" s="154">
        <v>1.1424000000000001</v>
      </c>
      <c r="H6749" s="154" t="s">
        <v>472</v>
      </c>
      <c r="I6749" s="154">
        <v>1.72176</v>
      </c>
      <c r="J6749" s="154"/>
    </row>
    <row r="6750" spans="1:10">
      <c r="A6750" s="164">
        <v>34989</v>
      </c>
      <c r="B6750" s="154">
        <v>1.5163500000000001</v>
      </c>
      <c r="C6750" s="154">
        <v>1.8117999999999999</v>
      </c>
      <c r="D6750" s="154">
        <v>1.1519999999999999</v>
      </c>
      <c r="E6750" s="154">
        <v>0.86109999999999998</v>
      </c>
      <c r="F6750" s="154" t="s">
        <v>472</v>
      </c>
      <c r="G6750" s="154">
        <v>1.1463000000000001</v>
      </c>
      <c r="H6750" s="154" t="s">
        <v>472</v>
      </c>
      <c r="I6750" s="154">
        <v>1.7246999999999999</v>
      </c>
      <c r="J6750" s="154"/>
    </row>
    <row r="6751" spans="1:10">
      <c r="A6751" s="164">
        <v>34990</v>
      </c>
      <c r="B6751" s="154">
        <v>1.51939</v>
      </c>
      <c r="C6751" s="154">
        <v>1.8050000000000002</v>
      </c>
      <c r="D6751" s="154">
        <v>1.1461999999999999</v>
      </c>
      <c r="E6751" s="154">
        <v>0.85560000000000003</v>
      </c>
      <c r="F6751" s="154" t="s">
        <v>472</v>
      </c>
      <c r="G6751" s="154">
        <v>1.1425000000000001</v>
      </c>
      <c r="H6751" s="154" t="s">
        <v>472</v>
      </c>
      <c r="I6751" s="154">
        <v>1.7208000000000001</v>
      </c>
      <c r="J6751" s="154"/>
    </row>
    <row r="6752" spans="1:10">
      <c r="A6752" s="164">
        <v>34991</v>
      </c>
      <c r="B6752" s="154">
        <v>1.52118</v>
      </c>
      <c r="C6752" s="154">
        <v>1.8155000000000001</v>
      </c>
      <c r="D6752" s="154">
        <v>1.1555</v>
      </c>
      <c r="E6752" s="154">
        <v>0.8639</v>
      </c>
      <c r="F6752" s="154" t="s">
        <v>472</v>
      </c>
      <c r="G6752" s="154">
        <v>1.1459999999999999</v>
      </c>
      <c r="H6752" s="154" t="s">
        <v>472</v>
      </c>
      <c r="I6752" s="154">
        <v>1.72638</v>
      </c>
      <c r="J6752" s="154"/>
    </row>
    <row r="6753" spans="1:10">
      <c r="A6753" s="164">
        <v>34992</v>
      </c>
      <c r="B6753" s="154">
        <v>1.5215100000000001</v>
      </c>
      <c r="C6753" s="154">
        <v>1.8069999999999999</v>
      </c>
      <c r="D6753" s="154">
        <v>1.1499999999999999</v>
      </c>
      <c r="E6753" s="154">
        <v>0.85640000000000005</v>
      </c>
      <c r="F6753" s="154" t="s">
        <v>472</v>
      </c>
      <c r="G6753" s="154">
        <v>1.1434</v>
      </c>
      <c r="H6753" s="154" t="s">
        <v>472</v>
      </c>
      <c r="I6753" s="154">
        <v>1.7255500000000001</v>
      </c>
      <c r="J6753" s="154"/>
    </row>
    <row r="6754" spans="1:10">
      <c r="A6754" s="164">
        <v>34995</v>
      </c>
      <c r="B6754" s="154">
        <v>1.51387</v>
      </c>
      <c r="C6754" s="154">
        <v>1.7873000000000001</v>
      </c>
      <c r="D6754" s="154">
        <v>1.1332</v>
      </c>
      <c r="E6754" s="154">
        <v>0.83479999999999999</v>
      </c>
      <c r="F6754" s="154" t="s">
        <v>472</v>
      </c>
      <c r="G6754" s="154">
        <v>1.1343000000000001</v>
      </c>
      <c r="H6754" s="154" t="s">
        <v>472</v>
      </c>
      <c r="I6754" s="154">
        <v>1.7097899999999999</v>
      </c>
      <c r="J6754" s="154"/>
    </row>
    <row r="6755" spans="1:10">
      <c r="A6755" s="164">
        <v>34996</v>
      </c>
      <c r="B6755" s="154">
        <v>1.5133000000000001</v>
      </c>
      <c r="C6755" s="154">
        <v>1.7819</v>
      </c>
      <c r="D6755" s="154">
        <v>1.1278999999999999</v>
      </c>
      <c r="E6755" s="154">
        <v>0.82220000000000004</v>
      </c>
      <c r="F6755" s="154" t="s">
        <v>472</v>
      </c>
      <c r="G6755" s="154">
        <v>1.1268</v>
      </c>
      <c r="H6755" s="154" t="s">
        <v>472</v>
      </c>
      <c r="I6755" s="154">
        <v>1.6998500000000001</v>
      </c>
      <c r="J6755" s="154"/>
    </row>
    <row r="6756" spans="1:10">
      <c r="A6756" s="164">
        <v>34997</v>
      </c>
      <c r="B6756" s="154">
        <v>1.51793</v>
      </c>
      <c r="C6756" s="154">
        <v>1.7921</v>
      </c>
      <c r="D6756" s="154">
        <v>1.1338999999999999</v>
      </c>
      <c r="E6756" s="154">
        <v>0.82950000000000002</v>
      </c>
      <c r="F6756" s="154" t="s">
        <v>472</v>
      </c>
      <c r="G6756" s="154">
        <v>1.1280000000000001</v>
      </c>
      <c r="H6756" s="154" t="s">
        <v>472</v>
      </c>
      <c r="I6756" s="154">
        <v>1.70987</v>
      </c>
      <c r="J6756" s="154"/>
    </row>
    <row r="6757" spans="1:10">
      <c r="A6757" s="164">
        <v>34998</v>
      </c>
      <c r="B6757" s="154">
        <v>1.5142500000000001</v>
      </c>
      <c r="C6757" s="154">
        <v>1.7875999999999999</v>
      </c>
      <c r="D6757" s="154">
        <v>1.1332</v>
      </c>
      <c r="E6757" s="154">
        <v>0.82879999999999998</v>
      </c>
      <c r="F6757" s="154" t="s">
        <v>472</v>
      </c>
      <c r="G6757" s="154">
        <v>1.117</v>
      </c>
      <c r="H6757" s="154" t="s">
        <v>472</v>
      </c>
      <c r="I6757" s="154">
        <v>1.70469</v>
      </c>
      <c r="J6757" s="154"/>
    </row>
    <row r="6758" spans="1:10">
      <c r="A6758" s="164">
        <v>34999</v>
      </c>
      <c r="B6758" s="154">
        <v>1.5101</v>
      </c>
      <c r="C6758" s="154">
        <v>1.7866</v>
      </c>
      <c r="D6758" s="154">
        <v>1.1294999999999999</v>
      </c>
      <c r="E6758" s="154">
        <v>0.82520000000000004</v>
      </c>
      <c r="F6758" s="154" t="s">
        <v>472</v>
      </c>
      <c r="G6758" s="154">
        <v>1.1153999999999999</v>
      </c>
      <c r="H6758" s="154" t="s">
        <v>472</v>
      </c>
      <c r="I6758" s="154">
        <v>1.6962199999999998</v>
      </c>
      <c r="J6758" s="154"/>
    </row>
    <row r="6759" spans="1:10">
      <c r="A6759" s="164">
        <v>35002</v>
      </c>
      <c r="B6759" s="154">
        <v>1.5118200000000002</v>
      </c>
      <c r="C6759" s="154">
        <v>1.7967</v>
      </c>
      <c r="D6759" s="154">
        <v>1.1412</v>
      </c>
      <c r="E6759" s="154">
        <v>0.83509999999999995</v>
      </c>
      <c r="F6759" s="154" t="s">
        <v>472</v>
      </c>
      <c r="G6759" s="154">
        <v>1.1194</v>
      </c>
      <c r="H6759" s="154" t="s">
        <v>472</v>
      </c>
      <c r="I6759" s="154">
        <v>1.70461</v>
      </c>
      <c r="J6759" s="154"/>
    </row>
    <row r="6760" spans="1:10">
      <c r="A6760" s="164">
        <v>35003</v>
      </c>
      <c r="B6760" s="154">
        <v>1.51187</v>
      </c>
      <c r="C6760" s="154">
        <v>1.7944</v>
      </c>
      <c r="D6760" s="154">
        <v>1.1395999999999999</v>
      </c>
      <c r="E6760" s="154">
        <v>0.85109999999999997</v>
      </c>
      <c r="F6760" s="154" t="s">
        <v>472</v>
      </c>
      <c r="G6760" s="154">
        <v>1.1158999999999999</v>
      </c>
      <c r="H6760" s="154" t="s">
        <v>472</v>
      </c>
      <c r="I6760" s="154">
        <v>1.70573</v>
      </c>
      <c r="J6760" s="154"/>
    </row>
    <row r="6761" spans="1:10">
      <c r="A6761" s="164">
        <v>35004</v>
      </c>
      <c r="B6761" s="154">
        <v>1.5105599999999999</v>
      </c>
      <c r="C6761" s="154">
        <v>1.7915999999999999</v>
      </c>
      <c r="D6761" s="154">
        <v>1.1345000000000001</v>
      </c>
      <c r="E6761" s="154">
        <v>0.84419999999999995</v>
      </c>
      <c r="F6761" s="154" t="s">
        <v>472</v>
      </c>
      <c r="G6761" s="154">
        <v>1.1075999999999999</v>
      </c>
      <c r="H6761" s="154" t="s">
        <v>472</v>
      </c>
      <c r="I6761" s="154">
        <v>1.69862</v>
      </c>
      <c r="J6761" s="154"/>
    </row>
    <row r="6762" spans="1:10">
      <c r="A6762" s="164">
        <v>35005</v>
      </c>
      <c r="B6762" s="154">
        <v>1.51356</v>
      </c>
      <c r="C6762" s="154">
        <v>1.8010000000000002</v>
      </c>
      <c r="D6762" s="154">
        <v>1.141</v>
      </c>
      <c r="E6762" s="154">
        <v>0.84430000000000005</v>
      </c>
      <c r="F6762" s="154" t="s">
        <v>472</v>
      </c>
      <c r="G6762" s="154">
        <v>1.1006</v>
      </c>
      <c r="H6762" s="154" t="s">
        <v>472</v>
      </c>
      <c r="I6762" s="154">
        <v>1.7065999999999999</v>
      </c>
      <c r="J6762" s="154"/>
    </row>
    <row r="6763" spans="1:10">
      <c r="A6763" s="164">
        <v>35006</v>
      </c>
      <c r="B6763" s="154">
        <v>1.5107599999999999</v>
      </c>
      <c r="C6763" s="154">
        <v>1.8098999999999998</v>
      </c>
      <c r="D6763" s="154">
        <v>1.1477999999999999</v>
      </c>
      <c r="E6763" s="154">
        <v>0.85340000000000005</v>
      </c>
      <c r="F6763" s="154" t="s">
        <v>472</v>
      </c>
      <c r="G6763" s="154">
        <v>1.1031</v>
      </c>
      <c r="H6763" s="154" t="s">
        <v>472</v>
      </c>
      <c r="I6763" s="154">
        <v>1.7042899999999999</v>
      </c>
      <c r="J6763" s="154"/>
    </row>
    <row r="6764" spans="1:10">
      <c r="A6764" s="164">
        <v>35009</v>
      </c>
      <c r="B6764" s="154">
        <v>1.5058400000000001</v>
      </c>
      <c r="C6764" s="154">
        <v>1.7959000000000001</v>
      </c>
      <c r="D6764" s="154">
        <v>1.1355</v>
      </c>
      <c r="E6764" s="154">
        <v>0.84199999999999997</v>
      </c>
      <c r="F6764" s="154" t="s">
        <v>472</v>
      </c>
      <c r="G6764" s="154">
        <v>1.0973999999999999</v>
      </c>
      <c r="H6764" s="154" t="s">
        <v>472</v>
      </c>
      <c r="I6764" s="154">
        <v>1.69381</v>
      </c>
      <c r="J6764" s="154"/>
    </row>
    <row r="6765" spans="1:10">
      <c r="A6765" s="164">
        <v>35010</v>
      </c>
      <c r="B6765" s="154">
        <v>1.5114399999999999</v>
      </c>
      <c r="C6765" s="154">
        <v>1.8001</v>
      </c>
      <c r="D6765" s="154">
        <v>1.1406000000000001</v>
      </c>
      <c r="E6765" s="154">
        <v>0.84230000000000005</v>
      </c>
      <c r="F6765" s="154" t="s">
        <v>472</v>
      </c>
      <c r="G6765" s="154">
        <v>1.1032999999999999</v>
      </c>
      <c r="H6765" s="154" t="s">
        <v>472</v>
      </c>
      <c r="I6765" s="154">
        <v>1.69773</v>
      </c>
      <c r="J6765" s="154"/>
    </row>
    <row r="6766" spans="1:10">
      <c r="A6766" s="164">
        <v>35011</v>
      </c>
      <c r="B6766" s="154">
        <v>1.51196</v>
      </c>
      <c r="C6766" s="154">
        <v>1.7983</v>
      </c>
      <c r="D6766" s="154">
        <v>1.1373</v>
      </c>
      <c r="E6766" s="154">
        <v>0.83750000000000002</v>
      </c>
      <c r="F6766" s="154" t="s">
        <v>472</v>
      </c>
      <c r="G6766" s="154">
        <v>1.1100000000000001</v>
      </c>
      <c r="H6766" s="154" t="s">
        <v>472</v>
      </c>
      <c r="I6766" s="154">
        <v>1.7015899999999999</v>
      </c>
      <c r="J6766" s="154"/>
    </row>
    <row r="6767" spans="1:10">
      <c r="A6767" s="164">
        <v>35012</v>
      </c>
      <c r="B6767" s="154">
        <v>1.5171000000000001</v>
      </c>
      <c r="C6767" s="154">
        <v>1.81</v>
      </c>
      <c r="D6767" s="154">
        <v>1.147</v>
      </c>
      <c r="E6767" s="154">
        <v>0.84760000000000002</v>
      </c>
      <c r="F6767" s="154" t="s">
        <v>472</v>
      </c>
      <c r="G6767" s="154">
        <v>1.1195999999999999</v>
      </c>
      <c r="H6767" s="154" t="s">
        <v>472</v>
      </c>
      <c r="I6767" s="154">
        <v>1.7132499999999999</v>
      </c>
      <c r="J6767" s="154"/>
    </row>
    <row r="6768" spans="1:10">
      <c r="A6768" s="164">
        <v>35013</v>
      </c>
      <c r="B6768" s="154">
        <v>1.5098</v>
      </c>
      <c r="C6768" s="154">
        <v>1.7934999999999999</v>
      </c>
      <c r="D6768" s="154">
        <v>1.1364000000000001</v>
      </c>
      <c r="E6768" s="154">
        <v>0.8397</v>
      </c>
      <c r="F6768" s="154" t="s">
        <v>472</v>
      </c>
      <c r="G6768" s="154">
        <v>1.1313</v>
      </c>
      <c r="H6768" s="154" t="s">
        <v>472</v>
      </c>
      <c r="I6768" s="154">
        <v>1.7070799999999999</v>
      </c>
      <c r="J6768" s="154"/>
    </row>
    <row r="6769" spans="1:10">
      <c r="A6769" s="164">
        <v>35016</v>
      </c>
      <c r="B6769" s="154">
        <v>1.50624</v>
      </c>
      <c r="C6769" s="154">
        <v>1.778</v>
      </c>
      <c r="D6769" s="154">
        <v>1.1345000000000001</v>
      </c>
      <c r="E6769" s="154">
        <v>0.8407</v>
      </c>
      <c r="F6769" s="154" t="s">
        <v>472</v>
      </c>
      <c r="G6769" s="154">
        <v>1.129</v>
      </c>
      <c r="H6769" s="154" t="s">
        <v>472</v>
      </c>
      <c r="I6769" s="154">
        <v>1.7035900000000002</v>
      </c>
      <c r="J6769" s="154"/>
    </row>
    <row r="6770" spans="1:10">
      <c r="A6770" s="164">
        <v>35017</v>
      </c>
      <c r="B6770" s="154">
        <v>1.51189</v>
      </c>
      <c r="C6770" s="154">
        <v>1.7810000000000001</v>
      </c>
      <c r="D6770" s="154">
        <v>1.1426000000000001</v>
      </c>
      <c r="E6770" s="154">
        <v>0.84370000000000001</v>
      </c>
      <c r="F6770" s="154" t="s">
        <v>472</v>
      </c>
      <c r="G6770" s="154">
        <v>1.1217999999999999</v>
      </c>
      <c r="H6770" s="154" t="s">
        <v>472</v>
      </c>
      <c r="I6770" s="154">
        <v>1.7093500000000001</v>
      </c>
      <c r="J6770" s="154"/>
    </row>
    <row r="6771" spans="1:10">
      <c r="A6771" s="164">
        <v>35018</v>
      </c>
      <c r="B6771" s="154">
        <v>1.5101200000000001</v>
      </c>
      <c r="C6771" s="154">
        <v>1.7709000000000001</v>
      </c>
      <c r="D6771" s="154">
        <v>1.133</v>
      </c>
      <c r="E6771" s="154">
        <v>0.83460000000000001</v>
      </c>
      <c r="F6771" s="154" t="s">
        <v>472</v>
      </c>
      <c r="G6771" s="154">
        <v>1.1212</v>
      </c>
      <c r="H6771" s="154" t="s">
        <v>472</v>
      </c>
      <c r="I6771" s="154">
        <v>1.69957</v>
      </c>
      <c r="J6771" s="154"/>
    </row>
    <row r="6772" spans="1:10">
      <c r="A6772" s="164">
        <v>35019</v>
      </c>
      <c r="B6772" s="154">
        <v>1.51485</v>
      </c>
      <c r="C6772" s="154">
        <v>1.7730999999999999</v>
      </c>
      <c r="D6772" s="154">
        <v>1.1395</v>
      </c>
      <c r="E6772" s="154">
        <v>0.84030000000000005</v>
      </c>
      <c r="F6772" s="154" t="s">
        <v>472</v>
      </c>
      <c r="G6772" s="154">
        <v>1.1217999999999999</v>
      </c>
      <c r="H6772" s="154" t="s">
        <v>472</v>
      </c>
      <c r="I6772" s="154">
        <v>1.70675</v>
      </c>
      <c r="J6772" s="154"/>
    </row>
    <row r="6773" spans="1:10">
      <c r="A6773" s="164">
        <v>35020</v>
      </c>
      <c r="B6773" s="154">
        <v>1.51291</v>
      </c>
      <c r="C6773" s="154">
        <v>1.7707999999999999</v>
      </c>
      <c r="D6773" s="154">
        <v>1.1371</v>
      </c>
      <c r="E6773" s="154">
        <v>0.83879999999999999</v>
      </c>
      <c r="F6773" s="154" t="s">
        <v>472</v>
      </c>
      <c r="G6773" s="154">
        <v>1.1155999999999999</v>
      </c>
      <c r="H6773" s="154" t="s">
        <v>472</v>
      </c>
      <c r="I6773" s="154">
        <v>1.70105</v>
      </c>
      <c r="J6773" s="154"/>
    </row>
    <row r="6774" spans="1:10">
      <c r="A6774" s="164">
        <v>35023</v>
      </c>
      <c r="B6774" s="154">
        <v>1.5132699999999999</v>
      </c>
      <c r="C6774" s="154">
        <v>1.7679</v>
      </c>
      <c r="D6774" s="154">
        <v>1.1439999999999999</v>
      </c>
      <c r="E6774" s="154">
        <v>0.8468</v>
      </c>
      <c r="F6774" s="154" t="s">
        <v>472</v>
      </c>
      <c r="G6774" s="154">
        <v>1.1161000000000001</v>
      </c>
      <c r="H6774" s="154" t="s">
        <v>472</v>
      </c>
      <c r="I6774" s="154">
        <v>1.7073499999999999</v>
      </c>
      <c r="J6774" s="154"/>
    </row>
    <row r="6775" spans="1:10">
      <c r="A6775" s="164">
        <v>35024</v>
      </c>
      <c r="B6775" s="154">
        <v>1.5133399999999999</v>
      </c>
      <c r="C6775" s="154">
        <v>1.7664</v>
      </c>
      <c r="D6775" s="154">
        <v>1.1369</v>
      </c>
      <c r="E6775" s="154">
        <v>0.8407</v>
      </c>
      <c r="F6775" s="154" t="s">
        <v>472</v>
      </c>
      <c r="G6775" s="154">
        <v>1.119</v>
      </c>
      <c r="H6775" s="154" t="s">
        <v>472</v>
      </c>
      <c r="I6775" s="154">
        <v>1.70492</v>
      </c>
      <c r="J6775" s="154"/>
    </row>
    <row r="6776" spans="1:10">
      <c r="A6776" s="164">
        <v>35025</v>
      </c>
      <c r="B6776" s="154">
        <v>1.51193</v>
      </c>
      <c r="C6776" s="154">
        <v>1.7697000000000001</v>
      </c>
      <c r="D6776" s="154">
        <v>1.1366000000000001</v>
      </c>
      <c r="E6776" s="154">
        <v>0.83909999999999996</v>
      </c>
      <c r="F6776" s="154" t="s">
        <v>472</v>
      </c>
      <c r="G6776" s="154">
        <v>1.1193</v>
      </c>
      <c r="H6776" s="154" t="s">
        <v>472</v>
      </c>
      <c r="I6776" s="154">
        <v>1.7031700000000001</v>
      </c>
      <c r="J6776" s="154"/>
    </row>
    <row r="6777" spans="1:10">
      <c r="A6777" s="164">
        <v>35026</v>
      </c>
      <c r="B6777" s="154">
        <v>1.5127699999999999</v>
      </c>
      <c r="C6777" s="154">
        <v>1.7772999999999999</v>
      </c>
      <c r="D6777" s="154">
        <v>1.1372</v>
      </c>
      <c r="E6777" s="154">
        <v>0.8407</v>
      </c>
      <c r="F6777" s="154" t="s">
        <v>472</v>
      </c>
      <c r="G6777" s="154">
        <v>1.1292</v>
      </c>
      <c r="H6777" s="154" t="s">
        <v>472</v>
      </c>
      <c r="I6777" s="154" t="s">
        <v>472</v>
      </c>
      <c r="J6777" s="154"/>
    </row>
    <row r="6778" spans="1:10">
      <c r="A6778" s="164">
        <v>35027</v>
      </c>
      <c r="B6778" s="154">
        <v>1.51332</v>
      </c>
      <c r="C6778" s="154">
        <v>1.778</v>
      </c>
      <c r="D6778" s="154">
        <v>1.1374</v>
      </c>
      <c r="E6778" s="154">
        <v>0.83930000000000005</v>
      </c>
      <c r="F6778" s="154" t="s">
        <v>472</v>
      </c>
      <c r="G6778" s="154">
        <v>1.1269</v>
      </c>
      <c r="H6778" s="154" t="s">
        <v>472</v>
      </c>
      <c r="I6778" s="154" t="s">
        <v>472</v>
      </c>
      <c r="J6778" s="154"/>
    </row>
    <row r="6779" spans="1:10">
      <c r="A6779" s="164">
        <v>35030</v>
      </c>
      <c r="B6779" s="154">
        <v>1.5127000000000002</v>
      </c>
      <c r="C6779" s="154">
        <v>1.7824</v>
      </c>
      <c r="D6779" s="154">
        <v>1.143</v>
      </c>
      <c r="E6779" s="154">
        <v>0.84389999999999998</v>
      </c>
      <c r="F6779" s="154" t="s">
        <v>472</v>
      </c>
      <c r="G6779" s="154">
        <v>1.1280000000000001</v>
      </c>
      <c r="H6779" s="154" t="s">
        <v>472</v>
      </c>
      <c r="I6779" s="154">
        <v>1.7115899999999999</v>
      </c>
      <c r="J6779" s="154"/>
    </row>
    <row r="6780" spans="1:10">
      <c r="A6780" s="164">
        <v>35031</v>
      </c>
      <c r="B6780" s="154">
        <v>1.51508</v>
      </c>
      <c r="C6780" s="154">
        <v>1.7939000000000001</v>
      </c>
      <c r="D6780" s="154">
        <v>1.1566000000000001</v>
      </c>
      <c r="E6780" s="154">
        <v>0.85329999999999995</v>
      </c>
      <c r="F6780" s="154" t="s">
        <v>472</v>
      </c>
      <c r="G6780" s="154">
        <v>1.1384000000000001</v>
      </c>
      <c r="H6780" s="154" t="s">
        <v>472</v>
      </c>
      <c r="I6780" s="154">
        <v>1.72268</v>
      </c>
      <c r="J6780" s="154"/>
    </row>
    <row r="6781" spans="1:10">
      <c r="A6781" s="164">
        <v>35032</v>
      </c>
      <c r="B6781" s="154">
        <v>1.5203500000000001</v>
      </c>
      <c r="C6781" s="154">
        <v>1.7784</v>
      </c>
      <c r="D6781" s="154">
        <v>1.1597999999999999</v>
      </c>
      <c r="E6781" s="154">
        <v>0.85409999999999997</v>
      </c>
      <c r="F6781" s="154" t="s">
        <v>472</v>
      </c>
      <c r="G6781" s="154">
        <v>1.1446000000000001</v>
      </c>
      <c r="H6781" s="154" t="s">
        <v>472</v>
      </c>
      <c r="I6781" s="154">
        <v>1.7299799999999999</v>
      </c>
      <c r="J6781" s="154"/>
    </row>
    <row r="6782" spans="1:10">
      <c r="A6782" s="164">
        <v>35033</v>
      </c>
      <c r="B6782" s="154">
        <v>1.5234999999999999</v>
      </c>
      <c r="C6782" s="154">
        <v>1.7821</v>
      </c>
      <c r="D6782" s="154">
        <v>1.1625000000000001</v>
      </c>
      <c r="E6782" s="154">
        <v>0.85640000000000005</v>
      </c>
      <c r="F6782" s="154" t="s">
        <v>472</v>
      </c>
      <c r="G6782" s="154">
        <v>1.1444000000000001</v>
      </c>
      <c r="H6782" s="154" t="s">
        <v>472</v>
      </c>
      <c r="I6782" s="154">
        <v>1.73255</v>
      </c>
      <c r="J6782" s="154"/>
    </row>
    <row r="6783" spans="1:10">
      <c r="A6783" s="164">
        <v>35034</v>
      </c>
      <c r="B6783" s="154">
        <v>1.5262500000000001</v>
      </c>
      <c r="C6783" s="154">
        <v>1.8016000000000001</v>
      </c>
      <c r="D6783" s="154">
        <v>1.1775</v>
      </c>
      <c r="E6783" s="154">
        <v>0.86350000000000005</v>
      </c>
      <c r="F6783" s="154" t="s">
        <v>472</v>
      </c>
      <c r="G6783" s="154">
        <v>1.1545000000000001</v>
      </c>
      <c r="H6783" s="154" t="s">
        <v>472</v>
      </c>
      <c r="I6783" s="154">
        <v>1.74566</v>
      </c>
      <c r="J6783" s="154"/>
    </row>
    <row r="6784" spans="1:10">
      <c r="A6784" s="164">
        <v>35037</v>
      </c>
      <c r="B6784" s="154">
        <v>1.5215800000000002</v>
      </c>
      <c r="C6784" s="154">
        <v>1.7896999999999998</v>
      </c>
      <c r="D6784" s="154">
        <v>1.1647000000000001</v>
      </c>
      <c r="E6784" s="154">
        <v>0.85309999999999997</v>
      </c>
      <c r="F6784" s="154" t="s">
        <v>472</v>
      </c>
      <c r="G6784" s="154">
        <v>1.1532</v>
      </c>
      <c r="H6784" s="154" t="s">
        <v>472</v>
      </c>
      <c r="I6784" s="154">
        <v>1.7354500000000002</v>
      </c>
      <c r="J6784" s="154"/>
    </row>
    <row r="6785" spans="1:10">
      <c r="A6785" s="164">
        <v>35038</v>
      </c>
      <c r="B6785" s="154">
        <v>1.52277</v>
      </c>
      <c r="C6785" s="154">
        <v>1.7902</v>
      </c>
      <c r="D6785" s="154">
        <v>1.1676</v>
      </c>
      <c r="E6785" s="154">
        <v>0.85340000000000005</v>
      </c>
      <c r="F6785" s="154" t="s">
        <v>472</v>
      </c>
      <c r="G6785" s="154">
        <v>1.1503000000000001</v>
      </c>
      <c r="H6785" s="154" t="s">
        <v>472</v>
      </c>
      <c r="I6785" s="154">
        <v>1.73149</v>
      </c>
      <c r="J6785" s="154"/>
    </row>
    <row r="6786" spans="1:10">
      <c r="A6786" s="164">
        <v>35039</v>
      </c>
      <c r="B6786" s="154">
        <v>1.52355</v>
      </c>
      <c r="C6786" s="154">
        <v>1.7953999999999999</v>
      </c>
      <c r="D6786" s="154">
        <v>1.1640999999999999</v>
      </c>
      <c r="E6786" s="154">
        <v>0.8528</v>
      </c>
      <c r="F6786" s="154" t="s">
        <v>472</v>
      </c>
      <c r="G6786" s="154">
        <v>1.1488</v>
      </c>
      <c r="H6786" s="154" t="s">
        <v>472</v>
      </c>
      <c r="I6786" s="154">
        <v>1.7358</v>
      </c>
      <c r="J6786" s="154"/>
    </row>
    <row r="6787" spans="1:10">
      <c r="A6787" s="164">
        <v>35040</v>
      </c>
      <c r="B6787" s="154">
        <v>1.5208599999999999</v>
      </c>
      <c r="C6787" s="154">
        <v>1.7955000000000001</v>
      </c>
      <c r="D6787" s="154">
        <v>1.17</v>
      </c>
      <c r="E6787" s="154">
        <v>0.85660000000000003</v>
      </c>
      <c r="F6787" s="154" t="s">
        <v>472</v>
      </c>
      <c r="G6787" s="154">
        <v>1.1537999999999999</v>
      </c>
      <c r="H6787" s="154" t="s">
        <v>472</v>
      </c>
      <c r="I6787" s="154">
        <v>1.7336499999999999</v>
      </c>
      <c r="J6787" s="154"/>
    </row>
    <row r="6788" spans="1:10">
      <c r="A6788" s="164">
        <v>35041</v>
      </c>
      <c r="B6788" s="154">
        <v>1.52</v>
      </c>
      <c r="C6788" s="154">
        <v>1.7902</v>
      </c>
      <c r="D6788" s="154">
        <v>1.171</v>
      </c>
      <c r="E6788" s="154">
        <v>0.85470000000000002</v>
      </c>
      <c r="F6788" s="154" t="s">
        <v>472</v>
      </c>
      <c r="G6788" s="154">
        <v>1.1545000000000001</v>
      </c>
      <c r="H6788" s="154" t="s">
        <v>472</v>
      </c>
      <c r="I6788" s="154">
        <v>1.73763</v>
      </c>
      <c r="J6788" s="154"/>
    </row>
    <row r="6789" spans="1:10">
      <c r="A6789" s="164">
        <v>35044</v>
      </c>
      <c r="B6789" s="154">
        <v>1.51834</v>
      </c>
      <c r="C6789" s="154">
        <v>1.7882</v>
      </c>
      <c r="D6789" s="154">
        <v>1.1659999999999999</v>
      </c>
      <c r="E6789" s="154">
        <v>0.84489999999999998</v>
      </c>
      <c r="F6789" s="154" t="s">
        <v>472</v>
      </c>
      <c r="G6789" s="154">
        <v>1.1543000000000001</v>
      </c>
      <c r="H6789" s="154" t="s">
        <v>472</v>
      </c>
      <c r="I6789" s="154">
        <v>1.73231</v>
      </c>
      <c r="J6789" s="154"/>
    </row>
    <row r="6790" spans="1:10">
      <c r="A6790" s="164">
        <v>35045</v>
      </c>
      <c r="B6790" s="154">
        <v>1.5251299999999999</v>
      </c>
      <c r="C6790" s="154">
        <v>1.7974999999999999</v>
      </c>
      <c r="D6790" s="154">
        <v>1.1719999999999999</v>
      </c>
      <c r="E6790" s="154">
        <v>0.84850000000000003</v>
      </c>
      <c r="F6790" s="154" t="s">
        <v>472</v>
      </c>
      <c r="G6790" s="154">
        <v>1.1525000000000001</v>
      </c>
      <c r="H6790" s="154" t="s">
        <v>472</v>
      </c>
      <c r="I6790" s="154">
        <v>1.74054</v>
      </c>
      <c r="J6790" s="154"/>
    </row>
    <row r="6791" spans="1:10">
      <c r="A6791" s="164">
        <v>35046</v>
      </c>
      <c r="B6791" s="154">
        <v>1.5243500000000001</v>
      </c>
      <c r="C6791" s="154">
        <v>1.7999000000000001</v>
      </c>
      <c r="D6791" s="154">
        <v>1.1768000000000001</v>
      </c>
      <c r="E6791" s="154">
        <v>0.85470000000000002</v>
      </c>
      <c r="F6791" s="154" t="s">
        <v>472</v>
      </c>
      <c r="G6791" s="154">
        <v>1.1566000000000001</v>
      </c>
      <c r="H6791" s="154" t="s">
        <v>472</v>
      </c>
      <c r="I6791" s="154">
        <v>1.7419</v>
      </c>
      <c r="J6791" s="154"/>
    </row>
    <row r="6792" spans="1:10">
      <c r="A6792" s="164">
        <v>35047</v>
      </c>
      <c r="B6792" s="154">
        <v>1.52458</v>
      </c>
      <c r="C6792" s="154">
        <v>1.8058999999999998</v>
      </c>
      <c r="D6792" s="154">
        <v>1.1759999999999999</v>
      </c>
      <c r="E6792" s="154">
        <v>0.85470000000000002</v>
      </c>
      <c r="F6792" s="154" t="s">
        <v>472</v>
      </c>
      <c r="G6792" s="154">
        <v>1.1552</v>
      </c>
      <c r="H6792" s="154" t="s">
        <v>472</v>
      </c>
      <c r="I6792" s="154">
        <v>1.74089</v>
      </c>
      <c r="J6792" s="154"/>
    </row>
    <row r="6793" spans="1:10">
      <c r="A6793" s="164">
        <v>35048</v>
      </c>
      <c r="B6793" s="154">
        <v>1.5154700000000001</v>
      </c>
      <c r="C6793" s="154">
        <v>1.7943</v>
      </c>
      <c r="D6793" s="154">
        <v>1.1652</v>
      </c>
      <c r="E6793" s="154">
        <v>0.84809999999999997</v>
      </c>
      <c r="F6793" s="154" t="s">
        <v>472</v>
      </c>
      <c r="G6793" s="154">
        <v>1.1434</v>
      </c>
      <c r="H6793" s="154" t="s">
        <v>472</v>
      </c>
      <c r="I6793" s="154">
        <v>1.7280600000000002</v>
      </c>
      <c r="J6793" s="154"/>
    </row>
    <row r="6794" spans="1:10">
      <c r="A6794" s="164">
        <v>35051</v>
      </c>
      <c r="B6794" s="154">
        <v>1.50803</v>
      </c>
      <c r="C6794" s="154">
        <v>1.7835000000000001</v>
      </c>
      <c r="D6794" s="154">
        <v>1.1604000000000001</v>
      </c>
      <c r="E6794" s="154">
        <v>0.84550000000000003</v>
      </c>
      <c r="F6794" s="154" t="s">
        <v>472</v>
      </c>
      <c r="G6794" s="154">
        <v>1.1378999999999999</v>
      </c>
      <c r="H6794" s="154" t="s">
        <v>472</v>
      </c>
      <c r="I6794" s="154">
        <v>1.7166399999999999</v>
      </c>
      <c r="J6794" s="154"/>
    </row>
    <row r="6795" spans="1:10">
      <c r="A6795" s="164">
        <v>35052</v>
      </c>
      <c r="B6795" s="154">
        <v>1.5068999999999999</v>
      </c>
      <c r="C6795" s="154">
        <v>1.7678</v>
      </c>
      <c r="D6795" s="154">
        <v>1.1494</v>
      </c>
      <c r="E6795" s="154">
        <v>0.83399999999999996</v>
      </c>
      <c r="F6795" s="154" t="s">
        <v>472</v>
      </c>
      <c r="G6795" s="154">
        <v>1.1295999999999999</v>
      </c>
      <c r="H6795" s="154" t="s">
        <v>472</v>
      </c>
      <c r="I6795" s="154">
        <v>1.71197</v>
      </c>
      <c r="J6795" s="154"/>
    </row>
    <row r="6796" spans="1:10">
      <c r="A6796" s="164">
        <v>35053</v>
      </c>
      <c r="B6796" s="154">
        <v>1.51176</v>
      </c>
      <c r="C6796" s="154">
        <v>1.7801</v>
      </c>
      <c r="D6796" s="154">
        <v>1.1548</v>
      </c>
      <c r="E6796" s="154">
        <v>0.84099999999999997</v>
      </c>
      <c r="F6796" s="154" t="s">
        <v>472</v>
      </c>
      <c r="G6796" s="154">
        <v>1.1324000000000001</v>
      </c>
      <c r="H6796" s="154" t="s">
        <v>472</v>
      </c>
      <c r="I6796" s="154">
        <v>1.7207300000000001</v>
      </c>
      <c r="J6796" s="154"/>
    </row>
    <row r="6797" spans="1:10">
      <c r="A6797" s="164">
        <v>35054</v>
      </c>
      <c r="B6797" s="154">
        <v>1.51193</v>
      </c>
      <c r="C6797" s="154">
        <v>1.7782</v>
      </c>
      <c r="D6797" s="154">
        <v>1.1552</v>
      </c>
      <c r="E6797" s="154">
        <v>0.84530000000000005</v>
      </c>
      <c r="F6797" s="154" t="s">
        <v>472</v>
      </c>
      <c r="G6797" s="154">
        <v>1.1339999999999999</v>
      </c>
      <c r="H6797" s="154" t="s">
        <v>472</v>
      </c>
      <c r="I6797" s="154">
        <v>1.7181199999999999</v>
      </c>
      <c r="J6797" s="154"/>
    </row>
    <row r="6798" spans="1:10">
      <c r="A6798" s="164">
        <v>35055</v>
      </c>
      <c r="B6798" s="154">
        <v>1.5179</v>
      </c>
      <c r="C6798" s="154">
        <v>1.7934000000000001</v>
      </c>
      <c r="D6798" s="154">
        <v>1.1637999999999999</v>
      </c>
      <c r="E6798" s="154">
        <v>0.85289999999999999</v>
      </c>
      <c r="F6798" s="154" t="s">
        <v>472</v>
      </c>
      <c r="G6798" s="154">
        <v>1.1351</v>
      </c>
      <c r="H6798" s="154" t="s">
        <v>472</v>
      </c>
      <c r="I6798" s="154">
        <v>1.7261899999999999</v>
      </c>
      <c r="J6798" s="154"/>
    </row>
    <row r="6799" spans="1:10">
      <c r="A6799" s="164">
        <v>35058</v>
      </c>
      <c r="B6799" s="154" t="s">
        <v>472</v>
      </c>
      <c r="C6799" s="154" t="s">
        <v>472</v>
      </c>
      <c r="D6799" s="154" t="s">
        <v>472</v>
      </c>
      <c r="E6799" s="154" t="s">
        <v>472</v>
      </c>
      <c r="F6799" s="154" t="s">
        <v>472</v>
      </c>
      <c r="G6799" s="154" t="s">
        <v>472</v>
      </c>
      <c r="H6799" s="154" t="s">
        <v>472</v>
      </c>
      <c r="I6799" s="154" t="s">
        <v>472</v>
      </c>
      <c r="J6799" s="154"/>
    </row>
    <row r="6800" spans="1:10">
      <c r="A6800" s="164">
        <v>35059</v>
      </c>
      <c r="B6800" s="154" t="s">
        <v>472</v>
      </c>
      <c r="C6800" s="154" t="s">
        <v>472</v>
      </c>
      <c r="D6800" s="154" t="s">
        <v>472</v>
      </c>
      <c r="E6800" s="154" t="s">
        <v>472</v>
      </c>
      <c r="F6800" s="154" t="s">
        <v>472</v>
      </c>
      <c r="G6800" s="154" t="s">
        <v>472</v>
      </c>
      <c r="H6800" s="154" t="s">
        <v>472</v>
      </c>
      <c r="I6800" s="154" t="s">
        <v>472</v>
      </c>
      <c r="J6800" s="154"/>
    </row>
    <row r="6801" spans="1:10">
      <c r="A6801" s="164">
        <v>35060</v>
      </c>
      <c r="B6801" s="154">
        <v>1.5182899999999999</v>
      </c>
      <c r="C6801" s="154">
        <v>1.7928999999999999</v>
      </c>
      <c r="D6801" s="154">
        <v>1.1545000000000001</v>
      </c>
      <c r="E6801" s="154">
        <v>0.84740000000000004</v>
      </c>
      <c r="F6801" s="154" t="s">
        <v>472</v>
      </c>
      <c r="G6801" s="154">
        <v>1.1240000000000001</v>
      </c>
      <c r="H6801" s="154" t="s">
        <v>472</v>
      </c>
      <c r="I6801" s="154">
        <v>1.71794</v>
      </c>
      <c r="J6801" s="154"/>
    </row>
    <row r="6802" spans="1:10">
      <c r="A6802" s="164">
        <v>35061</v>
      </c>
      <c r="B6802" s="154">
        <v>1.51728</v>
      </c>
      <c r="C6802" s="154">
        <v>1.7965</v>
      </c>
      <c r="D6802" s="154">
        <v>1.1522000000000001</v>
      </c>
      <c r="E6802" s="154">
        <v>0.84730000000000005</v>
      </c>
      <c r="F6802" s="154" t="s">
        <v>472</v>
      </c>
      <c r="G6802" s="154">
        <v>1.123</v>
      </c>
      <c r="H6802" s="154" t="s">
        <v>472</v>
      </c>
      <c r="I6802" s="154">
        <v>1.7147700000000001</v>
      </c>
      <c r="J6802" s="154"/>
    </row>
    <row r="6803" spans="1:10">
      <c r="A6803" s="164">
        <v>35062</v>
      </c>
      <c r="B6803" s="154">
        <v>1.5128200000000001</v>
      </c>
      <c r="C6803" s="154">
        <v>1.7831999999999999</v>
      </c>
      <c r="D6803" s="154">
        <v>1.1519999999999999</v>
      </c>
      <c r="E6803" s="154">
        <v>0.84519999999999995</v>
      </c>
      <c r="F6803" s="154" t="s">
        <v>472</v>
      </c>
      <c r="G6803" s="154">
        <v>1.1176999999999999</v>
      </c>
      <c r="H6803" s="154" t="s">
        <v>472</v>
      </c>
      <c r="I6803" s="154">
        <v>1.71021</v>
      </c>
      <c r="J6803" s="154"/>
    </row>
    <row r="6804" spans="1:10">
      <c r="A6804" s="164">
        <v>35065</v>
      </c>
      <c r="B6804" s="154" t="s">
        <v>472</v>
      </c>
      <c r="C6804" s="154" t="s">
        <v>472</v>
      </c>
      <c r="D6804" s="154" t="s">
        <v>472</v>
      </c>
      <c r="E6804" s="154" t="s">
        <v>472</v>
      </c>
      <c r="F6804" s="154" t="s">
        <v>472</v>
      </c>
      <c r="G6804" s="154" t="s">
        <v>472</v>
      </c>
      <c r="H6804" s="154" t="s">
        <v>472</v>
      </c>
      <c r="I6804" s="154" t="s">
        <v>472</v>
      </c>
      <c r="J6804" s="154"/>
    </row>
    <row r="6805" spans="1:10">
      <c r="A6805" s="164">
        <v>35066</v>
      </c>
      <c r="B6805" s="154" t="s">
        <v>472</v>
      </c>
      <c r="C6805" s="154" t="s">
        <v>472</v>
      </c>
      <c r="D6805" s="154" t="s">
        <v>472</v>
      </c>
      <c r="E6805" s="154" t="s">
        <v>472</v>
      </c>
      <c r="F6805" s="154" t="s">
        <v>472</v>
      </c>
      <c r="G6805" s="154" t="s">
        <v>472</v>
      </c>
      <c r="H6805" s="154" t="s">
        <v>472</v>
      </c>
      <c r="I6805" s="154" t="s">
        <v>472</v>
      </c>
      <c r="J6805" s="154"/>
    </row>
    <row r="6806" spans="1:10">
      <c r="A6806" s="164">
        <v>35067</v>
      </c>
      <c r="B6806" s="154">
        <v>1.5200900000000002</v>
      </c>
      <c r="C6806" s="154">
        <v>1.7972999999999999</v>
      </c>
      <c r="D6806" s="154">
        <v>1.1577</v>
      </c>
      <c r="E6806" s="154">
        <v>0.85389999999999999</v>
      </c>
      <c r="F6806" s="154" t="s">
        <v>472</v>
      </c>
      <c r="G6806" s="154">
        <v>1.1084000000000001</v>
      </c>
      <c r="H6806" s="154" t="s">
        <v>472</v>
      </c>
      <c r="I6806" s="154">
        <v>1.7147399999999999</v>
      </c>
      <c r="J6806" s="154"/>
    </row>
    <row r="6807" spans="1:10">
      <c r="A6807" s="164">
        <v>35068</v>
      </c>
      <c r="B6807" s="154">
        <v>1.5238499999999999</v>
      </c>
      <c r="C6807" s="154">
        <v>1.8063</v>
      </c>
      <c r="D6807" s="154">
        <v>1.1648000000000001</v>
      </c>
      <c r="E6807" s="154">
        <v>0.85860000000000003</v>
      </c>
      <c r="F6807" s="154" t="s">
        <v>472</v>
      </c>
      <c r="G6807" s="154">
        <v>1.1026</v>
      </c>
      <c r="H6807" s="154" t="s">
        <v>472</v>
      </c>
      <c r="I6807" s="154">
        <v>1.72021</v>
      </c>
      <c r="J6807" s="154"/>
    </row>
    <row r="6808" spans="1:10">
      <c r="A6808" s="164">
        <v>35069</v>
      </c>
      <c r="B6808" s="154">
        <v>1.52105</v>
      </c>
      <c r="C6808" s="154">
        <v>1.8069999999999999</v>
      </c>
      <c r="D6808" s="154">
        <v>1.1660999999999999</v>
      </c>
      <c r="E6808" s="154">
        <v>0.85840000000000005</v>
      </c>
      <c r="F6808" s="154" t="s">
        <v>472</v>
      </c>
      <c r="G6808" s="154">
        <v>1.1112</v>
      </c>
      <c r="H6808" s="154" t="s">
        <v>472</v>
      </c>
      <c r="I6808" s="154">
        <v>1.7210700000000001</v>
      </c>
      <c r="J6808" s="154"/>
    </row>
    <row r="6809" spans="1:10">
      <c r="A6809" s="164">
        <v>35072</v>
      </c>
      <c r="B6809" s="154">
        <v>1.52281</v>
      </c>
      <c r="C6809" s="154">
        <v>1.7993000000000001</v>
      </c>
      <c r="D6809" s="154">
        <v>1.161</v>
      </c>
      <c r="E6809" s="154">
        <v>0.85399999999999998</v>
      </c>
      <c r="F6809" s="154" t="s">
        <v>472</v>
      </c>
      <c r="G6809" s="154">
        <v>1.1013999999999999</v>
      </c>
      <c r="H6809" s="154" t="s">
        <v>472</v>
      </c>
      <c r="I6809" s="154" t="s">
        <v>472</v>
      </c>
      <c r="J6809" s="154"/>
    </row>
    <row r="6810" spans="1:10">
      <c r="A6810" s="164">
        <v>35073</v>
      </c>
      <c r="B6810" s="154">
        <v>1.526</v>
      </c>
      <c r="C6810" s="154">
        <v>1.8069999999999999</v>
      </c>
      <c r="D6810" s="154">
        <v>1.167</v>
      </c>
      <c r="E6810" s="154">
        <v>0.85650000000000004</v>
      </c>
      <c r="F6810" s="154" t="s">
        <v>472</v>
      </c>
      <c r="G6810" s="154">
        <v>1.1086</v>
      </c>
      <c r="H6810" s="154" t="s">
        <v>472</v>
      </c>
      <c r="I6810" s="154" t="s">
        <v>472</v>
      </c>
      <c r="J6810" s="154"/>
    </row>
    <row r="6811" spans="1:10">
      <c r="A6811" s="164">
        <v>35074</v>
      </c>
      <c r="B6811" s="154">
        <v>1.52339</v>
      </c>
      <c r="C6811" s="154">
        <v>1.7983</v>
      </c>
      <c r="D6811" s="154">
        <v>1.1636</v>
      </c>
      <c r="E6811" s="154">
        <v>0.8538</v>
      </c>
      <c r="F6811" s="154" t="s">
        <v>472</v>
      </c>
      <c r="G6811" s="154">
        <v>1.1089</v>
      </c>
      <c r="H6811" s="154" t="s">
        <v>472</v>
      </c>
      <c r="I6811" s="154" t="s">
        <v>472</v>
      </c>
      <c r="J6811" s="154"/>
    </row>
    <row r="6812" spans="1:10">
      <c r="A6812" s="164">
        <v>35075</v>
      </c>
      <c r="B6812" s="154">
        <v>1.5179399999999998</v>
      </c>
      <c r="C6812" s="154">
        <v>1.7861</v>
      </c>
      <c r="D6812" s="154">
        <v>1.1574</v>
      </c>
      <c r="E6812" s="154">
        <v>0.84719999999999995</v>
      </c>
      <c r="F6812" s="154" t="s">
        <v>472</v>
      </c>
      <c r="G6812" s="154">
        <v>1.1068</v>
      </c>
      <c r="H6812" s="154" t="s">
        <v>472</v>
      </c>
      <c r="I6812" s="154">
        <v>1.7133500000000002</v>
      </c>
      <c r="J6812" s="154"/>
    </row>
    <row r="6813" spans="1:10">
      <c r="A6813" s="164">
        <v>35076</v>
      </c>
      <c r="B6813" s="154">
        <v>1.5207299999999999</v>
      </c>
      <c r="C6813" s="154">
        <v>1.7930000000000001</v>
      </c>
      <c r="D6813" s="154">
        <v>1.1628000000000001</v>
      </c>
      <c r="E6813" s="154">
        <v>0.85360000000000003</v>
      </c>
      <c r="F6813" s="154" t="s">
        <v>472</v>
      </c>
      <c r="G6813" s="154">
        <v>1.1049</v>
      </c>
      <c r="H6813" s="154" t="s">
        <v>472</v>
      </c>
      <c r="I6813" s="154" t="s">
        <v>472</v>
      </c>
      <c r="J6813" s="154"/>
    </row>
    <row r="6814" spans="1:10">
      <c r="A6814" s="164">
        <v>35079</v>
      </c>
      <c r="B6814" s="154">
        <v>1.52</v>
      </c>
      <c r="C6814" s="154">
        <v>1.7988</v>
      </c>
      <c r="D6814" s="154">
        <v>1.1637999999999999</v>
      </c>
      <c r="E6814" s="154">
        <v>0.85350000000000004</v>
      </c>
      <c r="F6814" s="154" t="s">
        <v>472</v>
      </c>
      <c r="G6814" s="154">
        <v>1.1049</v>
      </c>
      <c r="H6814" s="154" t="s">
        <v>472</v>
      </c>
      <c r="I6814" s="154" t="s">
        <v>472</v>
      </c>
      <c r="J6814" s="154"/>
    </row>
    <row r="6815" spans="1:10">
      <c r="A6815" s="164">
        <v>35080</v>
      </c>
      <c r="B6815" s="154">
        <v>1.5201500000000001</v>
      </c>
      <c r="C6815" s="154">
        <v>1.8037000000000001</v>
      </c>
      <c r="D6815" s="154">
        <v>1.17</v>
      </c>
      <c r="E6815" s="154">
        <v>0.85809999999999997</v>
      </c>
      <c r="F6815" s="154" t="s">
        <v>472</v>
      </c>
      <c r="G6815" s="154">
        <v>1.1074999999999999</v>
      </c>
      <c r="H6815" s="154" t="s">
        <v>472</v>
      </c>
      <c r="I6815" s="154">
        <v>1.7228599999999998</v>
      </c>
      <c r="J6815" s="154"/>
    </row>
    <row r="6816" spans="1:10">
      <c r="A6816" s="164">
        <v>35081</v>
      </c>
      <c r="B6816" s="154">
        <v>1.5235099999999999</v>
      </c>
      <c r="C6816" s="154">
        <v>1.8123</v>
      </c>
      <c r="D6816" s="154">
        <v>1.1814</v>
      </c>
      <c r="E6816" s="154">
        <v>0.86329999999999996</v>
      </c>
      <c r="F6816" s="154" t="s">
        <v>472</v>
      </c>
      <c r="G6816" s="154">
        <v>1.1179999999999999</v>
      </c>
      <c r="H6816" s="154" t="s">
        <v>472</v>
      </c>
      <c r="I6816" s="154">
        <v>1.73129</v>
      </c>
      <c r="J6816" s="154"/>
    </row>
    <row r="6817" spans="1:10">
      <c r="A6817" s="164">
        <v>35082</v>
      </c>
      <c r="B6817" s="154">
        <v>1.5272600000000001</v>
      </c>
      <c r="C6817" s="154">
        <v>1.8058999999999998</v>
      </c>
      <c r="D6817" s="154">
        <v>1.1853</v>
      </c>
      <c r="E6817" s="154">
        <v>0.86780000000000002</v>
      </c>
      <c r="F6817" s="154" t="s">
        <v>472</v>
      </c>
      <c r="G6817" s="154">
        <v>1.1267</v>
      </c>
      <c r="H6817" s="154" t="s">
        <v>472</v>
      </c>
      <c r="I6817" s="154">
        <v>1.7391999999999999</v>
      </c>
      <c r="J6817" s="154"/>
    </row>
    <row r="6818" spans="1:10">
      <c r="A6818" s="164">
        <v>35083</v>
      </c>
      <c r="B6818" s="154">
        <v>1.5244200000000001</v>
      </c>
      <c r="C6818" s="154">
        <v>1.7999000000000001</v>
      </c>
      <c r="D6818" s="154">
        <v>1.19</v>
      </c>
      <c r="E6818" s="154">
        <v>0.87270000000000003</v>
      </c>
      <c r="F6818" s="154" t="s">
        <v>472</v>
      </c>
      <c r="G6818" s="154">
        <v>1.1274</v>
      </c>
      <c r="H6818" s="154" t="s">
        <v>472</v>
      </c>
      <c r="I6818" s="154">
        <v>1.7427999999999999</v>
      </c>
      <c r="J6818" s="154"/>
    </row>
    <row r="6819" spans="1:10">
      <c r="A6819" s="164">
        <v>35086</v>
      </c>
      <c r="B6819" s="154">
        <v>1.5217499999999999</v>
      </c>
      <c r="C6819" s="154">
        <v>1.8005</v>
      </c>
      <c r="D6819" s="154">
        <v>1.1932</v>
      </c>
      <c r="E6819" s="154">
        <v>0.87290000000000001</v>
      </c>
      <c r="F6819" s="154" t="s">
        <v>472</v>
      </c>
      <c r="G6819" s="154">
        <v>1.1262000000000001</v>
      </c>
      <c r="H6819" s="154" t="s">
        <v>472</v>
      </c>
      <c r="I6819" s="154">
        <v>1.74152</v>
      </c>
      <c r="J6819" s="154"/>
    </row>
    <row r="6820" spans="1:10">
      <c r="A6820" s="164">
        <v>35087</v>
      </c>
      <c r="B6820" s="154">
        <v>1.51759</v>
      </c>
      <c r="C6820" s="154">
        <v>1.7928999999999999</v>
      </c>
      <c r="D6820" s="154">
        <v>1.1850000000000001</v>
      </c>
      <c r="E6820" s="154">
        <v>0.86460000000000004</v>
      </c>
      <c r="F6820" s="154" t="s">
        <v>472</v>
      </c>
      <c r="G6820" s="154">
        <v>1.1211</v>
      </c>
      <c r="H6820" s="154" t="s">
        <v>472</v>
      </c>
      <c r="I6820" s="154">
        <v>1.73299</v>
      </c>
      <c r="J6820" s="154"/>
    </row>
    <row r="6821" spans="1:10">
      <c r="A6821" s="164">
        <v>35088</v>
      </c>
      <c r="B6821" s="154">
        <v>1.51932</v>
      </c>
      <c r="C6821" s="154">
        <v>1.7999000000000001</v>
      </c>
      <c r="D6821" s="154">
        <v>1.1919999999999999</v>
      </c>
      <c r="E6821" s="154">
        <v>0.87129999999999996</v>
      </c>
      <c r="F6821" s="154" t="s">
        <v>472</v>
      </c>
      <c r="G6821" s="154">
        <v>1.1156999999999999</v>
      </c>
      <c r="H6821" s="154" t="s">
        <v>472</v>
      </c>
      <c r="I6821" s="154">
        <v>1.73709</v>
      </c>
      <c r="J6821" s="154"/>
    </row>
    <row r="6822" spans="1:10">
      <c r="A6822" s="164">
        <v>35089</v>
      </c>
      <c r="B6822" s="154">
        <v>1.51664</v>
      </c>
      <c r="C6822" s="154">
        <v>1.7970000000000002</v>
      </c>
      <c r="D6822" s="154">
        <v>1.1865000000000001</v>
      </c>
      <c r="E6822" s="154">
        <v>0.86380000000000001</v>
      </c>
      <c r="F6822" s="154" t="s">
        <v>472</v>
      </c>
      <c r="G6822" s="154">
        <v>1.1100000000000001</v>
      </c>
      <c r="H6822" s="154" t="s">
        <v>472</v>
      </c>
      <c r="I6822" s="154">
        <v>1.7299500000000001</v>
      </c>
      <c r="J6822" s="154"/>
    </row>
    <row r="6823" spans="1:10">
      <c r="A6823" s="164">
        <v>35090</v>
      </c>
      <c r="B6823" s="154">
        <v>1.52372</v>
      </c>
      <c r="C6823" s="154">
        <v>1.8048</v>
      </c>
      <c r="D6823" s="154">
        <v>1.2008000000000001</v>
      </c>
      <c r="E6823" s="154">
        <v>0.87109999999999999</v>
      </c>
      <c r="F6823" s="154" t="s">
        <v>472</v>
      </c>
      <c r="G6823" s="154">
        <v>1.1234999999999999</v>
      </c>
      <c r="H6823" s="154" t="s">
        <v>472</v>
      </c>
      <c r="I6823" s="154">
        <v>1.74749</v>
      </c>
      <c r="J6823" s="154"/>
    </row>
    <row r="6824" spans="1:10">
      <c r="A6824" s="164">
        <v>35093</v>
      </c>
      <c r="B6824" s="154">
        <v>1.53695</v>
      </c>
      <c r="C6824" s="154">
        <v>1.8197999999999999</v>
      </c>
      <c r="D6824" s="154">
        <v>1.21</v>
      </c>
      <c r="E6824" s="154">
        <v>0.87709999999999999</v>
      </c>
      <c r="F6824" s="154" t="s">
        <v>472</v>
      </c>
      <c r="G6824" s="154">
        <v>1.1358999999999999</v>
      </c>
      <c r="H6824" s="154" t="s">
        <v>472</v>
      </c>
      <c r="I6824" s="154">
        <v>1.7646600000000001</v>
      </c>
      <c r="J6824" s="154"/>
    </row>
    <row r="6825" spans="1:10">
      <c r="A6825" s="164">
        <v>35094</v>
      </c>
      <c r="B6825" s="154">
        <v>1.5353599999999998</v>
      </c>
      <c r="C6825" s="154">
        <v>1.8182</v>
      </c>
      <c r="D6825" s="154">
        <v>1.2070000000000001</v>
      </c>
      <c r="E6825" s="154">
        <v>0.87480000000000002</v>
      </c>
      <c r="F6825" s="154" t="s">
        <v>472</v>
      </c>
      <c r="G6825" s="154">
        <v>1.1307</v>
      </c>
      <c r="H6825" s="154" t="s">
        <v>472</v>
      </c>
      <c r="I6825" s="154">
        <v>1.7557499999999999</v>
      </c>
      <c r="J6825" s="154"/>
    </row>
    <row r="6826" spans="1:10">
      <c r="A6826" s="164">
        <v>35095</v>
      </c>
      <c r="B6826" s="154">
        <v>1.5403899999999999</v>
      </c>
      <c r="C6826" s="154">
        <v>1.8277000000000001</v>
      </c>
      <c r="D6826" s="154">
        <v>1.2141999999999999</v>
      </c>
      <c r="E6826" s="154">
        <v>0.87929999999999997</v>
      </c>
      <c r="F6826" s="154" t="s">
        <v>472</v>
      </c>
      <c r="G6826" s="154">
        <v>1.1353</v>
      </c>
      <c r="H6826" s="154" t="s">
        <v>472</v>
      </c>
      <c r="I6826" s="154">
        <v>1.7674300000000001</v>
      </c>
      <c r="J6826" s="154"/>
    </row>
    <row r="6827" spans="1:10">
      <c r="A6827" s="164">
        <v>35096</v>
      </c>
      <c r="B6827" s="154">
        <v>1.5407</v>
      </c>
      <c r="C6827" s="154">
        <v>1.8403</v>
      </c>
      <c r="D6827" s="154">
        <v>1.2155</v>
      </c>
      <c r="E6827" s="154">
        <v>0.88370000000000004</v>
      </c>
      <c r="F6827" s="154" t="s">
        <v>472</v>
      </c>
      <c r="G6827" s="154">
        <v>1.135</v>
      </c>
      <c r="H6827" s="154" t="s">
        <v>472</v>
      </c>
      <c r="I6827" s="154">
        <v>1.7666900000000001</v>
      </c>
      <c r="J6827" s="154"/>
    </row>
    <row r="6828" spans="1:10">
      <c r="A6828" s="164">
        <v>35097</v>
      </c>
      <c r="B6828" s="154">
        <v>1.54958</v>
      </c>
      <c r="C6828" s="154">
        <v>1.8508</v>
      </c>
      <c r="D6828" s="154">
        <v>1.2181999999999999</v>
      </c>
      <c r="E6828" s="154">
        <v>0.88670000000000004</v>
      </c>
      <c r="F6828" s="154" t="s">
        <v>472</v>
      </c>
      <c r="G6828" s="154">
        <v>1.1394</v>
      </c>
      <c r="H6828" s="154" t="s">
        <v>472</v>
      </c>
      <c r="I6828" s="154">
        <v>1.77389</v>
      </c>
      <c r="J6828" s="154"/>
    </row>
    <row r="6829" spans="1:10">
      <c r="A6829" s="164">
        <v>35100</v>
      </c>
      <c r="B6829" s="154">
        <v>1.54491</v>
      </c>
      <c r="C6829" s="154">
        <v>1.8500999999999999</v>
      </c>
      <c r="D6829" s="154">
        <v>1.21</v>
      </c>
      <c r="E6829" s="154">
        <v>0.87809999999999999</v>
      </c>
      <c r="F6829" s="154" t="s">
        <v>472</v>
      </c>
      <c r="G6829" s="154">
        <v>1.1442000000000001</v>
      </c>
      <c r="H6829" s="154" t="s">
        <v>472</v>
      </c>
      <c r="I6829" s="154">
        <v>1.7653699999999999</v>
      </c>
      <c r="J6829" s="154"/>
    </row>
    <row r="6830" spans="1:10">
      <c r="A6830" s="164">
        <v>35101</v>
      </c>
      <c r="B6830" s="154">
        <v>1.5414600000000001</v>
      </c>
      <c r="C6830" s="154">
        <v>1.8425</v>
      </c>
      <c r="D6830" s="154">
        <v>1.1978</v>
      </c>
      <c r="E6830" s="154">
        <v>0.86939999999999995</v>
      </c>
      <c r="F6830" s="154" t="s">
        <v>472</v>
      </c>
      <c r="G6830" s="154">
        <v>1.139</v>
      </c>
      <c r="H6830" s="154" t="s">
        <v>472</v>
      </c>
      <c r="I6830" s="154">
        <v>1.7553800000000002</v>
      </c>
      <c r="J6830" s="154"/>
    </row>
    <row r="6831" spans="1:10">
      <c r="A6831" s="164">
        <v>35102</v>
      </c>
      <c r="B6831" s="154">
        <v>1.5459000000000001</v>
      </c>
      <c r="C6831" s="154">
        <v>1.8517999999999999</v>
      </c>
      <c r="D6831" s="154">
        <v>1.2044999999999999</v>
      </c>
      <c r="E6831" s="154">
        <v>0.87790000000000001</v>
      </c>
      <c r="F6831" s="154" t="s">
        <v>472</v>
      </c>
      <c r="G6831" s="154">
        <v>1.1363000000000001</v>
      </c>
      <c r="H6831" s="154" t="s">
        <v>472</v>
      </c>
      <c r="I6831" s="154">
        <v>1.76288</v>
      </c>
      <c r="J6831" s="154"/>
    </row>
    <row r="6832" spans="1:10">
      <c r="A6832" s="164">
        <v>35103</v>
      </c>
      <c r="B6832" s="154">
        <v>1.54376</v>
      </c>
      <c r="C6832" s="154">
        <v>1.8536999999999999</v>
      </c>
      <c r="D6832" s="154">
        <v>1.2096</v>
      </c>
      <c r="E6832" s="154">
        <v>0.88519999999999999</v>
      </c>
      <c r="F6832" s="154" t="s">
        <v>472</v>
      </c>
      <c r="G6832" s="154">
        <v>1.1320999999999999</v>
      </c>
      <c r="H6832" s="154" t="s">
        <v>472</v>
      </c>
      <c r="I6832" s="154">
        <v>1.7633000000000001</v>
      </c>
      <c r="J6832" s="154"/>
    </row>
    <row r="6833" spans="1:10">
      <c r="A6833" s="164">
        <v>35104</v>
      </c>
      <c r="B6833" s="154">
        <v>1.54626</v>
      </c>
      <c r="C6833" s="154">
        <v>1.8512</v>
      </c>
      <c r="D6833" s="154">
        <v>1.2070000000000001</v>
      </c>
      <c r="E6833" s="154">
        <v>0.87939999999999996</v>
      </c>
      <c r="F6833" s="154" t="s">
        <v>472</v>
      </c>
      <c r="G6833" s="154">
        <v>1.1295999999999999</v>
      </c>
      <c r="H6833" s="154" t="s">
        <v>472</v>
      </c>
      <c r="I6833" s="154">
        <v>1.7595000000000001</v>
      </c>
      <c r="J6833" s="154"/>
    </row>
    <row r="6834" spans="1:10">
      <c r="A6834" s="164">
        <v>35107</v>
      </c>
      <c r="B6834" s="154">
        <v>1.5417000000000001</v>
      </c>
      <c r="C6834" s="154">
        <v>1.8385</v>
      </c>
      <c r="D6834" s="154">
        <v>1.2010000000000001</v>
      </c>
      <c r="E6834" s="154">
        <v>0.87539999999999996</v>
      </c>
      <c r="F6834" s="154" t="s">
        <v>472</v>
      </c>
      <c r="G6834" s="154">
        <v>1.1256999999999999</v>
      </c>
      <c r="H6834" s="154" t="s">
        <v>472</v>
      </c>
      <c r="I6834" s="154">
        <v>1.7560199999999999</v>
      </c>
      <c r="J6834" s="154"/>
    </row>
    <row r="6835" spans="1:10">
      <c r="A6835" s="164">
        <v>35108</v>
      </c>
      <c r="B6835" s="154">
        <v>1.54247</v>
      </c>
      <c r="C6835" s="154">
        <v>1.8397000000000001</v>
      </c>
      <c r="D6835" s="154">
        <v>1.2032</v>
      </c>
      <c r="E6835" s="154">
        <v>0.87590000000000001</v>
      </c>
      <c r="F6835" s="154" t="s">
        <v>472</v>
      </c>
      <c r="G6835" s="154">
        <v>1.1247</v>
      </c>
      <c r="H6835" s="154" t="s">
        <v>472</v>
      </c>
      <c r="I6835" s="154">
        <v>1.7578399999999998</v>
      </c>
      <c r="J6835" s="154"/>
    </row>
    <row r="6836" spans="1:10">
      <c r="A6836" s="164">
        <v>35109</v>
      </c>
      <c r="B6836" s="154">
        <v>1.5418400000000001</v>
      </c>
      <c r="C6836" s="154">
        <v>1.8451</v>
      </c>
      <c r="D6836" s="154">
        <v>1.2</v>
      </c>
      <c r="E6836" s="154">
        <v>0.872</v>
      </c>
      <c r="F6836" s="154" t="s">
        <v>472</v>
      </c>
      <c r="G6836" s="154">
        <v>1.1234</v>
      </c>
      <c r="H6836" s="154" t="s">
        <v>472</v>
      </c>
      <c r="I6836" s="154">
        <v>1.7556500000000002</v>
      </c>
      <c r="J6836" s="154"/>
    </row>
    <row r="6837" spans="1:10">
      <c r="A6837" s="164">
        <v>35110</v>
      </c>
      <c r="B6837" s="154">
        <v>1.53786</v>
      </c>
      <c r="C6837" s="154">
        <v>1.8393000000000002</v>
      </c>
      <c r="D6837" s="154">
        <v>1.1950000000000001</v>
      </c>
      <c r="E6837" s="154">
        <v>0.86639999999999995</v>
      </c>
      <c r="F6837" s="154" t="s">
        <v>472</v>
      </c>
      <c r="G6837" s="154">
        <v>1.1284000000000001</v>
      </c>
      <c r="H6837" s="154" t="s">
        <v>472</v>
      </c>
      <c r="I6837" s="154">
        <v>1.7527699999999999</v>
      </c>
      <c r="J6837" s="154"/>
    </row>
    <row r="6838" spans="1:10">
      <c r="A6838" s="164">
        <v>35111</v>
      </c>
      <c r="B6838" s="154">
        <v>1.5393300000000001</v>
      </c>
      <c r="C6838" s="154">
        <v>1.8429</v>
      </c>
      <c r="D6838" s="154">
        <v>1.1970000000000001</v>
      </c>
      <c r="E6838" s="154">
        <v>0.86760000000000004</v>
      </c>
      <c r="F6838" s="154" t="s">
        <v>472</v>
      </c>
      <c r="G6838" s="154">
        <v>1.1317999999999999</v>
      </c>
      <c r="H6838" s="154" t="s">
        <v>472</v>
      </c>
      <c r="I6838" s="154">
        <v>1.7543500000000001</v>
      </c>
      <c r="J6838" s="154"/>
    </row>
    <row r="6839" spans="1:10">
      <c r="A6839" s="164">
        <v>35114</v>
      </c>
      <c r="B6839" s="154">
        <v>1.52969</v>
      </c>
      <c r="C6839" s="154">
        <v>1.8237999999999999</v>
      </c>
      <c r="D6839" s="154">
        <v>1.1774</v>
      </c>
      <c r="E6839" s="154">
        <v>0.85150000000000003</v>
      </c>
      <c r="F6839" s="154" t="s">
        <v>472</v>
      </c>
      <c r="G6839" s="154">
        <v>1.1208</v>
      </c>
      <c r="H6839" s="154" t="s">
        <v>472</v>
      </c>
      <c r="I6839" s="154" t="s">
        <v>472</v>
      </c>
      <c r="J6839" s="154"/>
    </row>
    <row r="6840" spans="1:10">
      <c r="A6840" s="164">
        <v>35115</v>
      </c>
      <c r="B6840" s="154">
        <v>1.53386</v>
      </c>
      <c r="C6840" s="154">
        <v>1.8254000000000001</v>
      </c>
      <c r="D6840" s="154">
        <v>1.1830000000000001</v>
      </c>
      <c r="E6840" s="154">
        <v>0.85509999999999997</v>
      </c>
      <c r="F6840" s="154" t="s">
        <v>472</v>
      </c>
      <c r="G6840" s="154">
        <v>1.1187</v>
      </c>
      <c r="H6840" s="154" t="s">
        <v>472</v>
      </c>
      <c r="I6840" s="154">
        <v>1.73604</v>
      </c>
      <c r="J6840" s="154"/>
    </row>
    <row r="6841" spans="1:10">
      <c r="A6841" s="164">
        <v>35116</v>
      </c>
      <c r="B6841" s="154">
        <v>1.5382799999999999</v>
      </c>
      <c r="C6841" s="154">
        <v>1.821</v>
      </c>
      <c r="D6841" s="154">
        <v>1.1801999999999999</v>
      </c>
      <c r="E6841" s="154">
        <v>0.85360000000000003</v>
      </c>
      <c r="F6841" s="154" t="s">
        <v>472</v>
      </c>
      <c r="G6841" s="154">
        <v>1.1211</v>
      </c>
      <c r="H6841" s="154" t="s">
        <v>472</v>
      </c>
      <c r="I6841" s="154">
        <v>1.74411</v>
      </c>
      <c r="J6841" s="154"/>
    </row>
    <row r="6842" spans="1:10">
      <c r="A6842" s="164">
        <v>35117</v>
      </c>
      <c r="B6842" s="154">
        <v>1.5362100000000001</v>
      </c>
      <c r="C6842" s="154">
        <v>1.8264</v>
      </c>
      <c r="D6842" s="154">
        <v>1.1846000000000001</v>
      </c>
      <c r="E6842" s="154">
        <v>0.86019999999999996</v>
      </c>
      <c r="F6842" s="154" t="s">
        <v>472</v>
      </c>
      <c r="G6842" s="154">
        <v>1.1255999999999999</v>
      </c>
      <c r="H6842" s="154" t="s">
        <v>472</v>
      </c>
      <c r="I6842" s="154">
        <v>1.74146</v>
      </c>
      <c r="J6842" s="154"/>
    </row>
    <row r="6843" spans="1:10">
      <c r="A6843" s="164">
        <v>35118</v>
      </c>
      <c r="B6843" s="154">
        <v>1.53257</v>
      </c>
      <c r="C6843" s="154">
        <v>1.8204</v>
      </c>
      <c r="D6843" s="154">
        <v>1.1840999999999999</v>
      </c>
      <c r="E6843" s="154">
        <v>0.86129999999999995</v>
      </c>
      <c r="F6843" s="154" t="s">
        <v>472</v>
      </c>
      <c r="G6843" s="154">
        <v>1.125</v>
      </c>
      <c r="H6843" s="154" t="s">
        <v>472</v>
      </c>
      <c r="I6843" s="154">
        <v>1.74353</v>
      </c>
      <c r="J6843" s="154"/>
    </row>
    <row r="6844" spans="1:10">
      <c r="A6844" s="164">
        <v>35121</v>
      </c>
      <c r="B6844" s="154">
        <v>1.5311699999999999</v>
      </c>
      <c r="C6844" s="154">
        <v>1.8068</v>
      </c>
      <c r="D6844" s="154">
        <v>1.1735</v>
      </c>
      <c r="E6844" s="154">
        <v>0.85189999999999999</v>
      </c>
      <c r="F6844" s="154" t="s">
        <v>472</v>
      </c>
      <c r="G6844" s="154">
        <v>1.1221000000000001</v>
      </c>
      <c r="H6844" s="154" t="s">
        <v>472</v>
      </c>
      <c r="I6844" s="154">
        <v>1.73407</v>
      </c>
      <c r="J6844" s="154"/>
    </row>
    <row r="6845" spans="1:10">
      <c r="A6845" s="164">
        <v>35122</v>
      </c>
      <c r="B6845" s="154">
        <v>1.53579</v>
      </c>
      <c r="C6845" s="154">
        <v>1.8161</v>
      </c>
      <c r="D6845" s="154">
        <v>1.1774</v>
      </c>
      <c r="E6845" s="154">
        <v>0.8569</v>
      </c>
      <c r="F6845" s="154" t="s">
        <v>472</v>
      </c>
      <c r="G6845" s="154">
        <v>1.1337999999999999</v>
      </c>
      <c r="H6845" s="154" t="s">
        <v>472</v>
      </c>
      <c r="I6845" s="154">
        <v>1.7430600000000001</v>
      </c>
      <c r="J6845" s="154"/>
    </row>
    <row r="6846" spans="1:10">
      <c r="A6846" s="164">
        <v>35123</v>
      </c>
      <c r="B6846" s="154">
        <v>1.53887</v>
      </c>
      <c r="C6846" s="154">
        <v>1.8229</v>
      </c>
      <c r="D6846" s="154">
        <v>1.1834</v>
      </c>
      <c r="E6846" s="154">
        <v>0.86080000000000001</v>
      </c>
      <c r="F6846" s="154" t="s">
        <v>472</v>
      </c>
      <c r="G6846" s="154">
        <v>1.139</v>
      </c>
      <c r="H6846" s="154" t="s">
        <v>472</v>
      </c>
      <c r="I6846" s="154">
        <v>1.74648</v>
      </c>
      <c r="J6846" s="154"/>
    </row>
    <row r="6847" spans="1:10">
      <c r="A6847" s="164">
        <v>35124</v>
      </c>
      <c r="B6847" s="154">
        <v>1.5449199999999998</v>
      </c>
      <c r="C6847" s="154">
        <v>1.8317000000000001</v>
      </c>
      <c r="D6847" s="154">
        <v>1.196</v>
      </c>
      <c r="E6847" s="154">
        <v>0.87170000000000003</v>
      </c>
      <c r="F6847" s="154" t="s">
        <v>472</v>
      </c>
      <c r="G6847" s="154">
        <v>1.1423000000000001</v>
      </c>
      <c r="H6847" s="154" t="s">
        <v>472</v>
      </c>
      <c r="I6847" s="154">
        <v>1.75698</v>
      </c>
      <c r="J6847" s="154"/>
    </row>
    <row r="6848" spans="1:10">
      <c r="A6848" s="164">
        <v>35125</v>
      </c>
      <c r="B6848" s="154">
        <v>1.54508</v>
      </c>
      <c r="C6848" s="154">
        <v>1.8411999999999999</v>
      </c>
      <c r="D6848" s="154">
        <v>1.2068000000000001</v>
      </c>
      <c r="E6848" s="154">
        <v>0.88200000000000001</v>
      </c>
      <c r="F6848" s="154" t="s">
        <v>472</v>
      </c>
      <c r="G6848" s="154">
        <v>1.1400999999999999</v>
      </c>
      <c r="H6848" s="154" t="s">
        <v>472</v>
      </c>
      <c r="I6848" s="154">
        <v>1.76274</v>
      </c>
      <c r="J6848" s="154"/>
    </row>
    <row r="6849" spans="1:10">
      <c r="A6849" s="164">
        <v>35128</v>
      </c>
      <c r="B6849" s="154">
        <v>1.53986</v>
      </c>
      <c r="C6849" s="154">
        <v>1.8338000000000001</v>
      </c>
      <c r="D6849" s="154">
        <v>1.2002999999999999</v>
      </c>
      <c r="E6849" s="154">
        <v>0.875</v>
      </c>
      <c r="F6849" s="154" t="s">
        <v>472</v>
      </c>
      <c r="G6849" s="154">
        <v>1.1393</v>
      </c>
      <c r="H6849" s="154" t="s">
        <v>472</v>
      </c>
      <c r="I6849" s="154">
        <v>1.7573699999999999</v>
      </c>
      <c r="J6849" s="154"/>
    </row>
    <row r="6850" spans="1:10">
      <c r="A6850" s="164">
        <v>35129</v>
      </c>
      <c r="B6850" s="154">
        <v>1.5407999999999999</v>
      </c>
      <c r="C6850" s="154">
        <v>1.8378999999999999</v>
      </c>
      <c r="D6850" s="154">
        <v>1.2043999999999999</v>
      </c>
      <c r="E6850" s="154">
        <v>0.87990000000000002</v>
      </c>
      <c r="F6850" s="154" t="s">
        <v>472</v>
      </c>
      <c r="G6850" s="154">
        <v>1.1461999999999999</v>
      </c>
      <c r="H6850" s="154" t="s">
        <v>472</v>
      </c>
      <c r="I6850" s="154">
        <v>1.7611400000000001</v>
      </c>
      <c r="J6850" s="154"/>
    </row>
    <row r="6851" spans="1:10">
      <c r="A6851" s="164">
        <v>35130</v>
      </c>
      <c r="B6851" s="154">
        <v>1.5416300000000001</v>
      </c>
      <c r="C6851" s="154">
        <v>1.8372999999999999</v>
      </c>
      <c r="D6851" s="154">
        <v>1.2021999999999999</v>
      </c>
      <c r="E6851" s="154">
        <v>0.87639999999999996</v>
      </c>
      <c r="F6851" s="154" t="s">
        <v>472</v>
      </c>
      <c r="G6851" s="154">
        <v>1.1413</v>
      </c>
      <c r="H6851" s="154" t="s">
        <v>472</v>
      </c>
      <c r="I6851" s="154">
        <v>1.7596500000000002</v>
      </c>
      <c r="J6851" s="154"/>
    </row>
    <row r="6852" spans="1:10">
      <c r="A6852" s="164">
        <v>35131</v>
      </c>
      <c r="B6852" s="154">
        <v>1.5384600000000002</v>
      </c>
      <c r="C6852" s="154">
        <v>1.8386</v>
      </c>
      <c r="D6852" s="154">
        <v>1.2053</v>
      </c>
      <c r="E6852" s="154">
        <v>0.87849999999999995</v>
      </c>
      <c r="F6852" s="154" t="s">
        <v>472</v>
      </c>
      <c r="G6852" s="154">
        <v>1.1424000000000001</v>
      </c>
      <c r="H6852" s="154" t="s">
        <v>472</v>
      </c>
      <c r="I6852" s="154">
        <v>1.7606299999999999</v>
      </c>
      <c r="J6852" s="154"/>
    </row>
    <row r="6853" spans="1:10">
      <c r="A6853" s="164">
        <v>35132</v>
      </c>
      <c r="B6853" s="154">
        <v>1.5394700000000001</v>
      </c>
      <c r="C6853" s="154">
        <v>1.8364</v>
      </c>
      <c r="D6853" s="154">
        <v>1.2021999999999999</v>
      </c>
      <c r="E6853" s="154">
        <v>0.87519999999999998</v>
      </c>
      <c r="F6853" s="154" t="s">
        <v>472</v>
      </c>
      <c r="G6853" s="154">
        <v>1.1384000000000001</v>
      </c>
      <c r="H6853" s="154" t="s">
        <v>472</v>
      </c>
      <c r="I6853" s="154">
        <v>1.7584599999999999</v>
      </c>
      <c r="J6853" s="154"/>
    </row>
    <row r="6854" spans="1:10">
      <c r="A6854" s="164">
        <v>35135</v>
      </c>
      <c r="B6854" s="154">
        <v>1.5343900000000001</v>
      </c>
      <c r="C6854" s="154">
        <v>1.8298999999999999</v>
      </c>
      <c r="D6854" s="154">
        <v>1.202</v>
      </c>
      <c r="E6854" s="154">
        <v>0.879</v>
      </c>
      <c r="F6854" s="154" t="s">
        <v>472</v>
      </c>
      <c r="G6854" s="154">
        <v>1.1396999999999999</v>
      </c>
      <c r="H6854" s="154" t="s">
        <v>472</v>
      </c>
      <c r="I6854" s="154">
        <v>1.75508</v>
      </c>
      <c r="J6854" s="154"/>
    </row>
    <row r="6855" spans="1:10">
      <c r="A6855" s="164">
        <v>35136</v>
      </c>
      <c r="B6855" s="154">
        <v>1.5335800000000002</v>
      </c>
      <c r="C6855" s="154">
        <v>1.8306</v>
      </c>
      <c r="D6855" s="154">
        <v>1.2027000000000001</v>
      </c>
      <c r="E6855" s="154">
        <v>0.88060000000000005</v>
      </c>
      <c r="F6855" s="154" t="s">
        <v>472</v>
      </c>
      <c r="G6855" s="154">
        <v>1.1385000000000001</v>
      </c>
      <c r="H6855" s="154" t="s">
        <v>472</v>
      </c>
      <c r="I6855" s="154">
        <v>1.7553700000000001</v>
      </c>
      <c r="J6855" s="154"/>
    </row>
    <row r="6856" spans="1:10">
      <c r="A6856" s="164">
        <v>35137</v>
      </c>
      <c r="B6856" s="154">
        <v>1.5253299999999999</v>
      </c>
      <c r="C6856" s="154">
        <v>1.8125</v>
      </c>
      <c r="D6856" s="154">
        <v>1.1912</v>
      </c>
      <c r="E6856" s="154">
        <v>0.87109999999999999</v>
      </c>
      <c r="F6856" s="154" t="s">
        <v>472</v>
      </c>
      <c r="G6856" s="154">
        <v>1.1299999999999999</v>
      </c>
      <c r="H6856" s="154" t="s">
        <v>472</v>
      </c>
      <c r="I6856" s="154">
        <v>1.73729</v>
      </c>
      <c r="J6856" s="154"/>
    </row>
    <row r="6857" spans="1:10">
      <c r="A6857" s="164">
        <v>35138</v>
      </c>
      <c r="B6857" s="154">
        <v>1.52457</v>
      </c>
      <c r="C6857" s="154">
        <v>1.8105</v>
      </c>
      <c r="D6857" s="154">
        <v>1.1880999999999999</v>
      </c>
      <c r="E6857" s="154">
        <v>0.86799999999999999</v>
      </c>
      <c r="F6857" s="154" t="s">
        <v>472</v>
      </c>
      <c r="G6857" s="154">
        <v>1.1278999999999999</v>
      </c>
      <c r="H6857" s="154" t="s">
        <v>472</v>
      </c>
      <c r="I6857" s="154">
        <v>1.73925</v>
      </c>
      <c r="J6857" s="154"/>
    </row>
    <row r="6858" spans="1:10">
      <c r="A6858" s="164">
        <v>35139</v>
      </c>
      <c r="B6858" s="154">
        <v>1.5270299999999999</v>
      </c>
      <c r="C6858" s="154">
        <v>1.8143</v>
      </c>
      <c r="D6858" s="154">
        <v>1.1889000000000001</v>
      </c>
      <c r="E6858" s="154">
        <v>0.86839999999999995</v>
      </c>
      <c r="F6858" s="154" t="s">
        <v>472</v>
      </c>
      <c r="G6858" s="154">
        <v>1.1238999999999999</v>
      </c>
      <c r="H6858" s="154" t="s">
        <v>472</v>
      </c>
      <c r="I6858" s="154">
        <v>1.7395700000000001</v>
      </c>
      <c r="J6858" s="154"/>
    </row>
    <row r="6859" spans="1:10">
      <c r="A6859" s="164">
        <v>35142</v>
      </c>
      <c r="B6859" s="154">
        <v>1.52512</v>
      </c>
      <c r="C6859" s="154">
        <v>1.8134000000000001</v>
      </c>
      <c r="D6859" s="154">
        <v>1.1865000000000001</v>
      </c>
      <c r="E6859" s="154">
        <v>0.87080000000000002</v>
      </c>
      <c r="F6859" s="154" t="s">
        <v>472</v>
      </c>
      <c r="G6859" s="154">
        <v>1.1213</v>
      </c>
      <c r="H6859" s="154" t="s">
        <v>472</v>
      </c>
      <c r="I6859" s="154">
        <v>1.73739</v>
      </c>
      <c r="J6859" s="154"/>
    </row>
    <row r="6860" spans="1:10">
      <c r="A6860" s="164">
        <v>35143</v>
      </c>
      <c r="B6860" s="154">
        <v>1.53006</v>
      </c>
      <c r="C6860" s="154">
        <v>1.8221000000000001</v>
      </c>
      <c r="D6860" s="154">
        <v>1.1919999999999999</v>
      </c>
      <c r="E6860" s="154">
        <v>0.87739999999999996</v>
      </c>
      <c r="F6860" s="154" t="s">
        <v>472</v>
      </c>
      <c r="G6860" s="154">
        <v>1.1228</v>
      </c>
      <c r="H6860" s="154" t="s">
        <v>472</v>
      </c>
      <c r="I6860" s="154">
        <v>1.7437399999999998</v>
      </c>
      <c r="J6860" s="154"/>
    </row>
    <row r="6861" spans="1:10">
      <c r="A6861" s="164">
        <v>35144</v>
      </c>
      <c r="B6861" s="154">
        <v>1.53111</v>
      </c>
      <c r="C6861" s="154">
        <v>1.8256000000000001</v>
      </c>
      <c r="D6861" s="154">
        <v>1.1905000000000001</v>
      </c>
      <c r="E6861" s="154">
        <v>0.87570000000000003</v>
      </c>
      <c r="F6861" s="154" t="s">
        <v>472</v>
      </c>
      <c r="G6861" s="154">
        <v>1.1204000000000001</v>
      </c>
      <c r="H6861" s="154" t="s">
        <v>472</v>
      </c>
      <c r="I6861" s="154">
        <v>1.7421</v>
      </c>
      <c r="J6861" s="154"/>
    </row>
    <row r="6862" spans="1:10">
      <c r="A6862" s="164">
        <v>35145</v>
      </c>
      <c r="B6862" s="154">
        <v>1.5339800000000001</v>
      </c>
      <c r="C6862" s="154">
        <v>1.8367</v>
      </c>
      <c r="D6862" s="154">
        <v>1.1936</v>
      </c>
      <c r="E6862" s="154">
        <v>0.87790000000000001</v>
      </c>
      <c r="F6862" s="154" t="s">
        <v>472</v>
      </c>
      <c r="G6862" s="154">
        <v>1.1181000000000001</v>
      </c>
      <c r="H6862" s="154" t="s">
        <v>472</v>
      </c>
      <c r="I6862" s="154">
        <v>1.7457799999999999</v>
      </c>
      <c r="J6862" s="154"/>
    </row>
    <row r="6863" spans="1:10">
      <c r="A6863" s="164">
        <v>35146</v>
      </c>
      <c r="B6863" s="154">
        <v>1.53149</v>
      </c>
      <c r="C6863" s="154">
        <v>1.8366</v>
      </c>
      <c r="D6863" s="154">
        <v>1.1970000000000001</v>
      </c>
      <c r="E6863" s="154">
        <v>0.87849999999999995</v>
      </c>
      <c r="F6863" s="154" t="s">
        <v>472</v>
      </c>
      <c r="G6863" s="154">
        <v>1.1195999999999999</v>
      </c>
      <c r="H6863" s="154" t="s">
        <v>472</v>
      </c>
      <c r="I6863" s="154">
        <v>1.7463</v>
      </c>
      <c r="J6863" s="154"/>
    </row>
    <row r="6864" spans="1:10">
      <c r="A6864" s="164">
        <v>35149</v>
      </c>
      <c r="B6864" s="154">
        <v>1.5276700000000001</v>
      </c>
      <c r="C6864" s="154">
        <v>1.8155000000000001</v>
      </c>
      <c r="D6864" s="154">
        <v>1.1907000000000001</v>
      </c>
      <c r="E6864" s="154">
        <v>0.87329999999999997</v>
      </c>
      <c r="F6864" s="154" t="s">
        <v>472</v>
      </c>
      <c r="G6864" s="154">
        <v>1.1201000000000001</v>
      </c>
      <c r="H6864" s="154" t="s">
        <v>472</v>
      </c>
      <c r="I6864" s="154">
        <v>1.74014</v>
      </c>
      <c r="J6864" s="154"/>
    </row>
    <row r="6865" spans="1:10">
      <c r="A6865" s="164">
        <v>35150</v>
      </c>
      <c r="B6865" s="154">
        <v>1.52704</v>
      </c>
      <c r="C6865" s="154">
        <v>1.8174000000000001</v>
      </c>
      <c r="D6865" s="154">
        <v>1.1915</v>
      </c>
      <c r="E6865" s="154">
        <v>0.87429999999999997</v>
      </c>
      <c r="F6865" s="154" t="s">
        <v>472</v>
      </c>
      <c r="G6865" s="154">
        <v>1.1226</v>
      </c>
      <c r="H6865" s="154" t="s">
        <v>472</v>
      </c>
      <c r="I6865" s="154">
        <v>1.7408999999999999</v>
      </c>
      <c r="J6865" s="154"/>
    </row>
    <row r="6866" spans="1:10">
      <c r="A6866" s="164">
        <v>35151</v>
      </c>
      <c r="B6866" s="154">
        <v>1.5284900000000001</v>
      </c>
      <c r="C6866" s="154">
        <v>1.8183</v>
      </c>
      <c r="D6866" s="154">
        <v>1.1961999999999999</v>
      </c>
      <c r="E6866" s="154">
        <v>0.87870000000000004</v>
      </c>
      <c r="F6866" s="154" t="s">
        <v>472</v>
      </c>
      <c r="G6866" s="154">
        <v>1.1217999999999999</v>
      </c>
      <c r="H6866" s="154" t="s">
        <v>472</v>
      </c>
      <c r="I6866" s="154">
        <v>1.7448900000000001</v>
      </c>
      <c r="J6866" s="154"/>
    </row>
    <row r="6867" spans="1:10">
      <c r="A6867" s="164">
        <v>35152</v>
      </c>
      <c r="B6867" s="154">
        <v>1.5289600000000001</v>
      </c>
      <c r="C6867" s="154">
        <v>1.8191000000000002</v>
      </c>
      <c r="D6867" s="154">
        <v>1.1990000000000001</v>
      </c>
      <c r="E6867" s="154">
        <v>0.87960000000000005</v>
      </c>
      <c r="F6867" s="154" t="s">
        <v>472</v>
      </c>
      <c r="G6867" s="154">
        <v>1.1244000000000001</v>
      </c>
      <c r="H6867" s="154" t="s">
        <v>472</v>
      </c>
      <c r="I6867" s="154">
        <v>1.74739</v>
      </c>
      <c r="J6867" s="154"/>
    </row>
    <row r="6868" spans="1:10">
      <c r="A6868" s="164">
        <v>35153</v>
      </c>
      <c r="B6868" s="154">
        <v>1.52749</v>
      </c>
      <c r="C6868" s="154">
        <v>1.8149999999999999</v>
      </c>
      <c r="D6868" s="154">
        <v>1.1896</v>
      </c>
      <c r="E6868" s="154">
        <v>0.87229999999999996</v>
      </c>
      <c r="F6868" s="154" t="s">
        <v>472</v>
      </c>
      <c r="G6868" s="154">
        <v>1.117</v>
      </c>
      <c r="H6868" s="154" t="s">
        <v>472</v>
      </c>
      <c r="I6868" s="154">
        <v>1.7391299999999998</v>
      </c>
      <c r="J6868" s="154"/>
    </row>
    <row r="6869" spans="1:10">
      <c r="A6869" s="164">
        <v>35156</v>
      </c>
      <c r="B6869" s="154">
        <v>1.52902</v>
      </c>
      <c r="C6869" s="154">
        <v>1.8209</v>
      </c>
      <c r="D6869" s="154">
        <v>1.194</v>
      </c>
      <c r="E6869" s="154">
        <v>0.87970000000000004</v>
      </c>
      <c r="F6869" s="154" t="s">
        <v>472</v>
      </c>
      <c r="G6869" s="154">
        <v>1.1109</v>
      </c>
      <c r="H6869" s="154" t="s">
        <v>472</v>
      </c>
      <c r="I6869" s="154">
        <v>1.7391399999999999</v>
      </c>
      <c r="J6869" s="154"/>
    </row>
    <row r="6870" spans="1:10">
      <c r="A6870" s="164">
        <v>35157</v>
      </c>
      <c r="B6870" s="154">
        <v>1.52694</v>
      </c>
      <c r="C6870" s="154">
        <v>1.8168</v>
      </c>
      <c r="D6870" s="154">
        <v>1.1918</v>
      </c>
      <c r="E6870" s="154">
        <v>0.87939999999999996</v>
      </c>
      <c r="F6870" s="154" t="s">
        <v>472</v>
      </c>
      <c r="G6870" s="154">
        <v>1.1096999999999999</v>
      </c>
      <c r="H6870" s="154" t="s">
        <v>472</v>
      </c>
      <c r="I6870" s="154">
        <v>1.73838</v>
      </c>
      <c r="J6870" s="154"/>
    </row>
    <row r="6871" spans="1:10">
      <c r="A6871" s="164">
        <v>35158</v>
      </c>
      <c r="B6871" s="154">
        <v>1.52826</v>
      </c>
      <c r="C6871" s="154">
        <v>1.8191999999999999</v>
      </c>
      <c r="D6871" s="154">
        <v>1.1932</v>
      </c>
      <c r="E6871" s="154">
        <v>0.87980000000000003</v>
      </c>
      <c r="F6871" s="154" t="s">
        <v>472</v>
      </c>
      <c r="G6871" s="154">
        <v>1.1125</v>
      </c>
      <c r="H6871" s="154" t="s">
        <v>472</v>
      </c>
      <c r="I6871" s="154">
        <v>1.7403200000000001</v>
      </c>
      <c r="J6871" s="154"/>
    </row>
    <row r="6872" spans="1:10">
      <c r="A6872" s="164">
        <v>35159</v>
      </c>
      <c r="B6872" s="154">
        <v>1.5342099999999999</v>
      </c>
      <c r="C6872" s="154">
        <v>1.8264</v>
      </c>
      <c r="D6872" s="154">
        <v>1.1970000000000001</v>
      </c>
      <c r="E6872" s="154">
        <v>0.88139999999999996</v>
      </c>
      <c r="F6872" s="154" t="s">
        <v>472</v>
      </c>
      <c r="G6872" s="154">
        <v>1.1186</v>
      </c>
      <c r="H6872" s="154" t="s">
        <v>472</v>
      </c>
      <c r="I6872" s="154">
        <v>1.7464</v>
      </c>
      <c r="J6872" s="154"/>
    </row>
    <row r="6873" spans="1:10">
      <c r="A6873" s="164">
        <v>35160</v>
      </c>
      <c r="B6873" s="154" t="s">
        <v>472</v>
      </c>
      <c r="C6873" s="154" t="s">
        <v>472</v>
      </c>
      <c r="D6873" s="154" t="s">
        <v>472</v>
      </c>
      <c r="E6873" s="154" t="s">
        <v>472</v>
      </c>
      <c r="F6873" s="154" t="s">
        <v>472</v>
      </c>
      <c r="G6873" s="154" t="s">
        <v>472</v>
      </c>
      <c r="H6873" s="154" t="s">
        <v>472</v>
      </c>
      <c r="I6873" s="154" t="s">
        <v>472</v>
      </c>
      <c r="J6873" s="154"/>
    </row>
    <row r="6874" spans="1:10">
      <c r="A6874" s="164">
        <v>35163</v>
      </c>
      <c r="B6874" s="154" t="s">
        <v>472</v>
      </c>
      <c r="C6874" s="154" t="s">
        <v>472</v>
      </c>
      <c r="D6874" s="154" t="s">
        <v>472</v>
      </c>
      <c r="E6874" s="154" t="s">
        <v>472</v>
      </c>
      <c r="F6874" s="154" t="s">
        <v>472</v>
      </c>
      <c r="G6874" s="154" t="s">
        <v>472</v>
      </c>
      <c r="H6874" s="154" t="s">
        <v>472</v>
      </c>
      <c r="I6874" s="154" t="s">
        <v>472</v>
      </c>
      <c r="J6874" s="154"/>
    </row>
    <row r="6875" spans="1:10">
      <c r="A6875" s="164">
        <v>35164</v>
      </c>
      <c r="B6875" s="154">
        <v>1.53403</v>
      </c>
      <c r="C6875" s="154">
        <v>1.8269</v>
      </c>
      <c r="D6875" s="154">
        <v>1.1950000000000001</v>
      </c>
      <c r="E6875" s="154">
        <v>0.88090000000000002</v>
      </c>
      <c r="F6875" s="154" t="s">
        <v>472</v>
      </c>
      <c r="G6875" s="154">
        <v>1.107</v>
      </c>
      <c r="H6875" s="154" t="s">
        <v>472</v>
      </c>
      <c r="I6875" s="154">
        <v>1.74396</v>
      </c>
      <c r="J6875" s="154"/>
    </row>
    <row r="6876" spans="1:10">
      <c r="A6876" s="164">
        <v>35165</v>
      </c>
      <c r="B6876" s="154">
        <v>1.5403</v>
      </c>
      <c r="C6876" s="154">
        <v>1.8441000000000001</v>
      </c>
      <c r="D6876" s="154">
        <v>1.2121999999999999</v>
      </c>
      <c r="E6876" s="154">
        <v>0.89229999999999998</v>
      </c>
      <c r="F6876" s="154" t="s">
        <v>472</v>
      </c>
      <c r="G6876" s="154">
        <v>1.1169</v>
      </c>
      <c r="H6876" s="154" t="s">
        <v>472</v>
      </c>
      <c r="I6876" s="154">
        <v>1.7586900000000001</v>
      </c>
      <c r="J6876" s="154"/>
    </row>
    <row r="6877" spans="1:10">
      <c r="A6877" s="164">
        <v>35166</v>
      </c>
      <c r="B6877" s="154">
        <v>1.5427300000000002</v>
      </c>
      <c r="C6877" s="154">
        <v>1.8371</v>
      </c>
      <c r="D6877" s="154">
        <v>1.2183999999999999</v>
      </c>
      <c r="E6877" s="154">
        <v>0.89859999999999995</v>
      </c>
      <c r="F6877" s="154" t="s">
        <v>472</v>
      </c>
      <c r="G6877" s="154">
        <v>1.1198999999999999</v>
      </c>
      <c r="H6877" s="154" t="s">
        <v>472</v>
      </c>
      <c r="I6877" s="154">
        <v>1.7657500000000002</v>
      </c>
      <c r="J6877" s="154"/>
    </row>
    <row r="6878" spans="1:10">
      <c r="A6878" s="164">
        <v>35167</v>
      </c>
      <c r="B6878" s="154">
        <v>1.5465</v>
      </c>
      <c r="C6878" s="154">
        <v>1.8435000000000001</v>
      </c>
      <c r="D6878" s="154">
        <v>1.2194</v>
      </c>
      <c r="E6878" s="154">
        <v>0.89900000000000002</v>
      </c>
      <c r="F6878" s="154" t="s">
        <v>472</v>
      </c>
      <c r="G6878" s="154">
        <v>1.1234</v>
      </c>
      <c r="H6878" s="154" t="s">
        <v>472</v>
      </c>
      <c r="I6878" s="154">
        <v>1.7681900000000002</v>
      </c>
      <c r="J6878" s="154"/>
    </row>
    <row r="6879" spans="1:10">
      <c r="A6879" s="164">
        <v>35170</v>
      </c>
      <c r="B6879" s="154">
        <v>1.5508199999999999</v>
      </c>
      <c r="C6879" s="154">
        <v>1.8559999999999999</v>
      </c>
      <c r="D6879" s="154">
        <v>1.2307999999999999</v>
      </c>
      <c r="E6879" s="154">
        <v>0.90780000000000005</v>
      </c>
      <c r="F6879" s="154" t="s">
        <v>472</v>
      </c>
      <c r="G6879" s="154">
        <v>1.1329</v>
      </c>
      <c r="H6879" s="154" t="s">
        <v>472</v>
      </c>
      <c r="I6879" s="154">
        <v>1.7797800000000001</v>
      </c>
      <c r="J6879" s="154"/>
    </row>
    <row r="6880" spans="1:10">
      <c r="A6880" s="164">
        <v>35171</v>
      </c>
      <c r="B6880" s="154">
        <v>1.5493700000000001</v>
      </c>
      <c r="C6880" s="154">
        <v>1.8532</v>
      </c>
      <c r="D6880" s="154">
        <v>1.2272000000000001</v>
      </c>
      <c r="E6880" s="154">
        <v>0.90429999999999999</v>
      </c>
      <c r="F6880" s="154" t="s">
        <v>472</v>
      </c>
      <c r="G6880" s="154">
        <v>1.1341000000000001</v>
      </c>
      <c r="H6880" s="154" t="s">
        <v>472</v>
      </c>
      <c r="I6880" s="154">
        <v>1.77664</v>
      </c>
      <c r="J6880" s="154"/>
    </row>
    <row r="6881" spans="1:10">
      <c r="A6881" s="164">
        <v>35172</v>
      </c>
      <c r="B6881" s="154">
        <v>1.54782</v>
      </c>
      <c r="C6881" s="154">
        <v>1.8532999999999999</v>
      </c>
      <c r="D6881" s="154">
        <v>1.2296</v>
      </c>
      <c r="E6881" s="154">
        <v>0.90539999999999998</v>
      </c>
      <c r="F6881" s="154" t="s">
        <v>472</v>
      </c>
      <c r="G6881" s="154">
        <v>1.1339999999999999</v>
      </c>
      <c r="H6881" s="154" t="s">
        <v>472</v>
      </c>
      <c r="I6881" s="154">
        <v>1.77627</v>
      </c>
      <c r="J6881" s="154"/>
    </row>
    <row r="6882" spans="1:10">
      <c r="A6882" s="164">
        <v>35173</v>
      </c>
      <c r="B6882" s="154">
        <v>1.55013</v>
      </c>
      <c r="C6882" s="154">
        <v>1.8502000000000001</v>
      </c>
      <c r="D6882" s="154">
        <v>1.2244999999999999</v>
      </c>
      <c r="E6882" s="154">
        <v>0.90190000000000003</v>
      </c>
      <c r="F6882" s="154" t="s">
        <v>472</v>
      </c>
      <c r="G6882" s="154">
        <v>1.1354</v>
      </c>
      <c r="H6882" s="154" t="s">
        <v>472</v>
      </c>
      <c r="I6882" s="154">
        <v>1.77701</v>
      </c>
      <c r="J6882" s="154"/>
    </row>
    <row r="6883" spans="1:10">
      <c r="A6883" s="164">
        <v>35174</v>
      </c>
      <c r="B6883" s="154">
        <v>1.5419800000000001</v>
      </c>
      <c r="C6883" s="154">
        <v>1.8481999999999998</v>
      </c>
      <c r="D6883" s="154">
        <v>1.2171000000000001</v>
      </c>
      <c r="E6883" s="154">
        <v>0.89270000000000005</v>
      </c>
      <c r="F6883" s="154" t="s">
        <v>472</v>
      </c>
      <c r="G6883" s="154">
        <v>1.1385000000000001</v>
      </c>
      <c r="H6883" s="154" t="s">
        <v>472</v>
      </c>
      <c r="I6883" s="154">
        <v>1.7679</v>
      </c>
      <c r="J6883" s="154"/>
    </row>
    <row r="6884" spans="1:10">
      <c r="A6884" s="164">
        <v>35177</v>
      </c>
      <c r="B6884" s="154">
        <v>1.5441</v>
      </c>
      <c r="C6884" s="154">
        <v>1.8559000000000001</v>
      </c>
      <c r="D6884" s="154">
        <v>1.2285999999999999</v>
      </c>
      <c r="E6884" s="154">
        <v>0.90290000000000004</v>
      </c>
      <c r="F6884" s="154" t="s">
        <v>472</v>
      </c>
      <c r="G6884" s="154">
        <v>1.1493</v>
      </c>
      <c r="H6884" s="154" t="s">
        <v>472</v>
      </c>
      <c r="I6884" s="154">
        <v>1.7793299999999999</v>
      </c>
      <c r="J6884" s="154"/>
    </row>
    <row r="6885" spans="1:10">
      <c r="A6885" s="164">
        <v>35178</v>
      </c>
      <c r="B6885" s="154">
        <v>1.54518</v>
      </c>
      <c r="C6885" s="154">
        <v>1.8552</v>
      </c>
      <c r="D6885" s="154">
        <v>1.2282</v>
      </c>
      <c r="E6885" s="154">
        <v>0.90100000000000002</v>
      </c>
      <c r="F6885" s="154" t="s">
        <v>472</v>
      </c>
      <c r="G6885" s="154">
        <v>1.1515</v>
      </c>
      <c r="H6885" s="154" t="s">
        <v>472</v>
      </c>
      <c r="I6885" s="154">
        <v>1.78149</v>
      </c>
      <c r="J6885" s="154"/>
    </row>
    <row r="6886" spans="1:10">
      <c r="A6886" s="164">
        <v>35179</v>
      </c>
      <c r="B6886" s="154">
        <v>1.5476299999999998</v>
      </c>
      <c r="C6886" s="154">
        <v>1.8667</v>
      </c>
      <c r="D6886" s="154">
        <v>1.2323999999999999</v>
      </c>
      <c r="E6886" s="154">
        <v>0.90639999999999998</v>
      </c>
      <c r="F6886" s="154" t="s">
        <v>472</v>
      </c>
      <c r="G6886" s="154">
        <v>1.1539999999999999</v>
      </c>
      <c r="H6886" s="154" t="s">
        <v>472</v>
      </c>
      <c r="I6886" s="154">
        <v>1.78508</v>
      </c>
      <c r="J6886" s="154"/>
    </row>
    <row r="6887" spans="1:10">
      <c r="A6887" s="164">
        <v>35180</v>
      </c>
      <c r="B6887" s="154">
        <v>1.5452300000000001</v>
      </c>
      <c r="C6887" s="154">
        <v>1.8658000000000001</v>
      </c>
      <c r="D6887" s="154">
        <v>1.234</v>
      </c>
      <c r="E6887" s="154">
        <v>0.90339999999999998</v>
      </c>
      <c r="F6887" s="154" t="s">
        <v>472</v>
      </c>
      <c r="G6887" s="154">
        <v>1.1531</v>
      </c>
      <c r="H6887" s="154" t="s">
        <v>472</v>
      </c>
      <c r="I6887" s="154">
        <v>1.7856800000000002</v>
      </c>
      <c r="J6887" s="154"/>
    </row>
    <row r="6888" spans="1:10">
      <c r="A6888" s="164">
        <v>35181</v>
      </c>
      <c r="B6888" s="154">
        <v>1.5432900000000001</v>
      </c>
      <c r="C6888" s="154">
        <v>1.863</v>
      </c>
      <c r="D6888" s="154">
        <v>1.2363</v>
      </c>
      <c r="E6888" s="154">
        <v>0.90720000000000001</v>
      </c>
      <c r="F6888" s="154" t="s">
        <v>472</v>
      </c>
      <c r="G6888" s="154">
        <v>1.1600999999999999</v>
      </c>
      <c r="H6888" s="154" t="s">
        <v>472</v>
      </c>
      <c r="I6888" s="154">
        <v>1.78609</v>
      </c>
      <c r="J6888" s="154"/>
    </row>
    <row r="6889" spans="1:10">
      <c r="A6889" s="164">
        <v>35184</v>
      </c>
      <c r="B6889" s="154">
        <v>1.54352</v>
      </c>
      <c r="C6889" s="154">
        <v>1.8620000000000001</v>
      </c>
      <c r="D6889" s="154">
        <v>1.2309000000000001</v>
      </c>
      <c r="E6889" s="154">
        <v>0.90390000000000004</v>
      </c>
      <c r="F6889" s="154" t="s">
        <v>472</v>
      </c>
      <c r="G6889" s="154">
        <v>1.1709000000000001</v>
      </c>
      <c r="H6889" s="154" t="s">
        <v>472</v>
      </c>
      <c r="I6889" s="154">
        <v>1.78766</v>
      </c>
      <c r="J6889" s="154"/>
    </row>
    <row r="6890" spans="1:10">
      <c r="A6890" s="164">
        <v>35185</v>
      </c>
      <c r="B6890" s="154">
        <v>1.5479500000000002</v>
      </c>
      <c r="C6890" s="154">
        <v>1.8649</v>
      </c>
      <c r="D6890" s="154">
        <v>1.2370000000000001</v>
      </c>
      <c r="E6890" s="154">
        <v>0.90939999999999999</v>
      </c>
      <c r="F6890" s="154" t="s">
        <v>472</v>
      </c>
      <c r="G6890" s="154">
        <v>1.1848000000000001</v>
      </c>
      <c r="H6890" s="154" t="s">
        <v>472</v>
      </c>
      <c r="I6890" s="154">
        <v>1.7959000000000001</v>
      </c>
      <c r="J6890" s="154"/>
    </row>
    <row r="6891" spans="1:10">
      <c r="A6891" s="164">
        <v>35186</v>
      </c>
      <c r="B6891" s="154">
        <v>1.5479500000000002</v>
      </c>
      <c r="C6891" s="154">
        <v>1.8675999999999999</v>
      </c>
      <c r="D6891" s="154">
        <v>1.2484999999999999</v>
      </c>
      <c r="E6891" s="154">
        <v>0.91679999999999995</v>
      </c>
      <c r="F6891" s="154" t="s">
        <v>472</v>
      </c>
      <c r="G6891" s="154">
        <v>1.1851</v>
      </c>
      <c r="H6891" s="154" t="s">
        <v>472</v>
      </c>
      <c r="I6891" s="154">
        <v>1.80488</v>
      </c>
      <c r="J6891" s="154"/>
    </row>
    <row r="6892" spans="1:10">
      <c r="A6892" s="164">
        <v>35187</v>
      </c>
      <c r="B6892" s="154">
        <v>1.55792</v>
      </c>
      <c r="C6892" s="154">
        <v>1.8637000000000001</v>
      </c>
      <c r="D6892" s="154">
        <v>1.2465999999999999</v>
      </c>
      <c r="E6892" s="154">
        <v>0.91769999999999996</v>
      </c>
      <c r="F6892" s="154" t="s">
        <v>472</v>
      </c>
      <c r="G6892" s="154">
        <v>1.1850000000000001</v>
      </c>
      <c r="H6892" s="154" t="s">
        <v>472</v>
      </c>
      <c r="I6892" s="154">
        <v>1.80497</v>
      </c>
      <c r="J6892" s="154"/>
    </row>
    <row r="6893" spans="1:10">
      <c r="A6893" s="164">
        <v>35188</v>
      </c>
      <c r="B6893" s="154">
        <v>1.5513300000000001</v>
      </c>
      <c r="C6893" s="154">
        <v>1.8677000000000001</v>
      </c>
      <c r="D6893" s="154">
        <v>1.2438</v>
      </c>
      <c r="E6893" s="154">
        <v>0.91210000000000002</v>
      </c>
      <c r="F6893" s="154" t="s">
        <v>472</v>
      </c>
      <c r="G6893" s="154">
        <v>1.1905000000000001</v>
      </c>
      <c r="H6893" s="154" t="s">
        <v>472</v>
      </c>
      <c r="I6893" s="154">
        <v>1.8032599999999999</v>
      </c>
      <c r="J6893" s="154"/>
    </row>
    <row r="6894" spans="1:10">
      <c r="A6894" s="164">
        <v>35191</v>
      </c>
      <c r="B6894" s="154">
        <v>1.55575</v>
      </c>
      <c r="C6894" s="154">
        <v>1.87</v>
      </c>
      <c r="D6894" s="154">
        <v>1.2403</v>
      </c>
      <c r="E6894" s="154">
        <v>0.90859999999999996</v>
      </c>
      <c r="F6894" s="154" t="s">
        <v>472</v>
      </c>
      <c r="G6894" s="154">
        <v>1.1819</v>
      </c>
      <c r="H6894" s="154" t="s">
        <v>472</v>
      </c>
      <c r="I6894" s="154">
        <v>1.8014999999999999</v>
      </c>
      <c r="J6894" s="154"/>
    </row>
    <row r="6895" spans="1:10">
      <c r="A6895" s="164">
        <v>35192</v>
      </c>
      <c r="B6895" s="154">
        <v>1.55722</v>
      </c>
      <c r="C6895" s="154">
        <v>1.8767</v>
      </c>
      <c r="D6895" s="154">
        <v>1.2422</v>
      </c>
      <c r="E6895" s="154">
        <v>0.91</v>
      </c>
      <c r="F6895" s="154" t="s">
        <v>472</v>
      </c>
      <c r="G6895" s="154">
        <v>1.1814</v>
      </c>
      <c r="H6895" s="154" t="s">
        <v>472</v>
      </c>
      <c r="I6895" s="154">
        <v>1.80209</v>
      </c>
      <c r="J6895" s="154"/>
    </row>
    <row r="6896" spans="1:10">
      <c r="A6896" s="164">
        <v>35193</v>
      </c>
      <c r="B6896" s="154">
        <v>1.55488</v>
      </c>
      <c r="C6896" s="154">
        <v>1.8792</v>
      </c>
      <c r="D6896" s="154">
        <v>1.244</v>
      </c>
      <c r="E6896" s="154">
        <v>0.91169999999999995</v>
      </c>
      <c r="F6896" s="154" t="s">
        <v>472</v>
      </c>
      <c r="G6896" s="154">
        <v>1.1823999999999999</v>
      </c>
      <c r="H6896" s="154" t="s">
        <v>472</v>
      </c>
      <c r="I6896" s="154">
        <v>1.7991899999999998</v>
      </c>
      <c r="J6896" s="154"/>
    </row>
    <row r="6897" spans="1:10">
      <c r="A6897" s="164">
        <v>35194</v>
      </c>
      <c r="B6897" s="154">
        <v>1.55348</v>
      </c>
      <c r="C6897" s="154">
        <v>1.8742999999999999</v>
      </c>
      <c r="D6897" s="154">
        <v>1.2324999999999999</v>
      </c>
      <c r="E6897" s="154">
        <v>0.90310000000000001</v>
      </c>
      <c r="F6897" s="154" t="s">
        <v>472</v>
      </c>
      <c r="G6897" s="154">
        <v>1.1755</v>
      </c>
      <c r="H6897" s="154" t="s">
        <v>472</v>
      </c>
      <c r="I6897" s="154">
        <v>1.7962400000000001</v>
      </c>
      <c r="J6897" s="154"/>
    </row>
    <row r="6898" spans="1:10">
      <c r="A6898" s="164">
        <v>35195</v>
      </c>
      <c r="B6898" s="154">
        <v>1.5547200000000001</v>
      </c>
      <c r="C6898" s="154">
        <v>1.8874</v>
      </c>
      <c r="D6898" s="154">
        <v>1.2378</v>
      </c>
      <c r="E6898" s="154">
        <v>0.90549999999999997</v>
      </c>
      <c r="F6898" s="154" t="s">
        <v>472</v>
      </c>
      <c r="G6898" s="154">
        <v>1.1811</v>
      </c>
      <c r="H6898" s="154" t="s">
        <v>472</v>
      </c>
      <c r="I6898" s="154">
        <v>1.7979400000000001</v>
      </c>
      <c r="J6898" s="154"/>
    </row>
    <row r="6899" spans="1:10">
      <c r="A6899" s="164">
        <v>35198</v>
      </c>
      <c r="B6899" s="154">
        <v>1.5602200000000002</v>
      </c>
      <c r="C6899" s="154">
        <v>1.8951</v>
      </c>
      <c r="D6899" s="154">
        <v>1.2490000000000001</v>
      </c>
      <c r="E6899" s="154">
        <v>0.90910000000000002</v>
      </c>
      <c r="F6899" s="154" t="s">
        <v>472</v>
      </c>
      <c r="G6899" s="154">
        <v>1.1865000000000001</v>
      </c>
      <c r="H6899" s="154" t="s">
        <v>472</v>
      </c>
      <c r="I6899" s="154">
        <v>1.8114599999999998</v>
      </c>
      <c r="J6899" s="154"/>
    </row>
    <row r="6900" spans="1:10">
      <c r="A6900" s="164">
        <v>35199</v>
      </c>
      <c r="B6900" s="154">
        <v>1.5584500000000001</v>
      </c>
      <c r="C6900" s="154">
        <v>1.8940999999999999</v>
      </c>
      <c r="D6900" s="154">
        <v>1.2485999999999999</v>
      </c>
      <c r="E6900" s="154">
        <v>0.91469999999999996</v>
      </c>
      <c r="F6900" s="154" t="s">
        <v>472</v>
      </c>
      <c r="G6900" s="154">
        <v>1.1886000000000001</v>
      </c>
      <c r="H6900" s="154" t="s">
        <v>472</v>
      </c>
      <c r="I6900" s="154">
        <v>1.8095699999999999</v>
      </c>
      <c r="J6900" s="154"/>
    </row>
    <row r="6901" spans="1:10">
      <c r="A6901" s="164">
        <v>35200</v>
      </c>
      <c r="B6901" s="154">
        <v>1.5598999999999998</v>
      </c>
      <c r="C6901" s="154">
        <v>1.8932</v>
      </c>
      <c r="D6901" s="154">
        <v>1.2484999999999999</v>
      </c>
      <c r="E6901" s="154">
        <v>0.91259999999999997</v>
      </c>
      <c r="F6901" s="154" t="s">
        <v>472</v>
      </c>
      <c r="G6901" s="154">
        <v>1.1748000000000001</v>
      </c>
      <c r="H6901" s="154" t="s">
        <v>472</v>
      </c>
      <c r="I6901" s="154">
        <v>1.8048199999999999</v>
      </c>
      <c r="J6901" s="154"/>
    </row>
    <row r="6902" spans="1:10">
      <c r="A6902" s="164">
        <v>35201</v>
      </c>
      <c r="B6902" s="154" t="s">
        <v>472</v>
      </c>
      <c r="C6902" s="154" t="s">
        <v>472</v>
      </c>
      <c r="D6902" s="154" t="s">
        <v>472</v>
      </c>
      <c r="E6902" s="154" t="s">
        <v>472</v>
      </c>
      <c r="F6902" s="154" t="s">
        <v>472</v>
      </c>
      <c r="G6902" s="154" t="s">
        <v>472</v>
      </c>
      <c r="H6902" s="154" t="s">
        <v>472</v>
      </c>
      <c r="I6902" s="154" t="s">
        <v>472</v>
      </c>
      <c r="J6902" s="154"/>
    </row>
    <row r="6903" spans="1:10">
      <c r="A6903" s="164">
        <v>35202</v>
      </c>
      <c r="B6903" s="154">
        <v>1.56847</v>
      </c>
      <c r="C6903" s="154">
        <v>1.8972</v>
      </c>
      <c r="D6903" s="154">
        <v>1.2528000000000001</v>
      </c>
      <c r="E6903" s="154">
        <v>0.91479999999999995</v>
      </c>
      <c r="F6903" s="154" t="s">
        <v>472</v>
      </c>
      <c r="G6903" s="154">
        <v>1.1753</v>
      </c>
      <c r="H6903" s="154" t="s">
        <v>472</v>
      </c>
      <c r="I6903" s="154">
        <v>1.81359</v>
      </c>
      <c r="J6903" s="154"/>
    </row>
    <row r="6904" spans="1:10">
      <c r="A6904" s="164">
        <v>35205</v>
      </c>
      <c r="B6904" s="154">
        <v>1.5717300000000001</v>
      </c>
      <c r="C6904" s="154">
        <v>1.9088000000000001</v>
      </c>
      <c r="D6904" s="154">
        <v>1.2633000000000001</v>
      </c>
      <c r="E6904" s="154">
        <v>0.92120000000000002</v>
      </c>
      <c r="F6904" s="154" t="s">
        <v>472</v>
      </c>
      <c r="G6904" s="154">
        <v>1.1766000000000001</v>
      </c>
      <c r="H6904" s="154" t="s">
        <v>472</v>
      </c>
      <c r="I6904" s="154">
        <v>1.8200400000000001</v>
      </c>
      <c r="J6904" s="154"/>
    </row>
    <row r="6905" spans="1:10">
      <c r="A6905" s="164">
        <v>35206</v>
      </c>
      <c r="B6905" s="154">
        <v>1.57318</v>
      </c>
      <c r="C6905" s="154">
        <v>1.9068000000000001</v>
      </c>
      <c r="D6905" s="154">
        <v>1.2587999999999999</v>
      </c>
      <c r="E6905" s="154">
        <v>0.91720000000000002</v>
      </c>
      <c r="F6905" s="154" t="s">
        <v>472</v>
      </c>
      <c r="G6905" s="154">
        <v>1.1785000000000001</v>
      </c>
      <c r="H6905" s="154" t="s">
        <v>472</v>
      </c>
      <c r="I6905" s="154">
        <v>1.8231999999999999</v>
      </c>
      <c r="J6905" s="154"/>
    </row>
    <row r="6906" spans="1:10">
      <c r="A6906" s="164">
        <v>35207</v>
      </c>
      <c r="B6906" s="154">
        <v>1.5739399999999999</v>
      </c>
      <c r="C6906" s="154">
        <v>1.9173</v>
      </c>
      <c r="D6906" s="154">
        <v>1.2686999999999999</v>
      </c>
      <c r="E6906" s="154">
        <v>0.9244</v>
      </c>
      <c r="F6906" s="154" t="s">
        <v>472</v>
      </c>
      <c r="G6906" s="154">
        <v>1.1859</v>
      </c>
      <c r="H6906" s="154" t="s">
        <v>472</v>
      </c>
      <c r="I6906" s="154">
        <v>1.8269500000000001</v>
      </c>
      <c r="J6906" s="154"/>
    </row>
    <row r="6907" spans="1:10">
      <c r="A6907" s="164">
        <v>35208</v>
      </c>
      <c r="B6907" s="154">
        <v>1.5695299999999999</v>
      </c>
      <c r="C6907" s="154">
        <v>1.9121000000000001</v>
      </c>
      <c r="D6907" s="154">
        <v>1.268</v>
      </c>
      <c r="E6907" s="154">
        <v>0.92579999999999996</v>
      </c>
      <c r="F6907" s="154" t="s">
        <v>472</v>
      </c>
      <c r="G6907" s="154">
        <v>1.1863999999999999</v>
      </c>
      <c r="H6907" s="154" t="s">
        <v>472</v>
      </c>
      <c r="I6907" s="154">
        <v>1.8241399999999999</v>
      </c>
      <c r="J6907" s="154"/>
    </row>
    <row r="6908" spans="1:10">
      <c r="A6908" s="164">
        <v>35209</v>
      </c>
      <c r="B6908" s="154">
        <v>1.56952</v>
      </c>
      <c r="C6908" s="154">
        <v>1.9127999999999998</v>
      </c>
      <c r="D6908" s="154">
        <v>1.2638</v>
      </c>
      <c r="E6908" s="154">
        <v>0.91859999999999997</v>
      </c>
      <c r="F6908" s="154" t="s">
        <v>472</v>
      </c>
      <c r="G6908" s="154">
        <v>1.181</v>
      </c>
      <c r="H6908" s="154" t="s">
        <v>472</v>
      </c>
      <c r="I6908" s="154">
        <v>1.81843</v>
      </c>
      <c r="J6908" s="154"/>
    </row>
    <row r="6909" spans="1:10">
      <c r="A6909" s="164">
        <v>35212</v>
      </c>
      <c r="B6909" s="154" t="s">
        <v>472</v>
      </c>
      <c r="C6909" s="154" t="s">
        <v>472</v>
      </c>
      <c r="D6909" s="154" t="s">
        <v>472</v>
      </c>
      <c r="E6909" s="154" t="s">
        <v>472</v>
      </c>
      <c r="F6909" s="154" t="s">
        <v>472</v>
      </c>
      <c r="G6909" s="154" t="s">
        <v>472</v>
      </c>
      <c r="H6909" s="154" t="s">
        <v>472</v>
      </c>
      <c r="I6909" s="154" t="s">
        <v>472</v>
      </c>
      <c r="J6909" s="154"/>
    </row>
    <row r="6910" spans="1:10">
      <c r="A6910" s="164">
        <v>35213</v>
      </c>
      <c r="B6910" s="154">
        <v>1.57378</v>
      </c>
      <c r="C6910" s="154">
        <v>1.9197</v>
      </c>
      <c r="D6910" s="154">
        <v>1.2705</v>
      </c>
      <c r="E6910" s="154">
        <v>0.92530000000000001</v>
      </c>
      <c r="F6910" s="154" t="s">
        <v>472</v>
      </c>
      <c r="G6910" s="154">
        <v>1.1687000000000001</v>
      </c>
      <c r="H6910" s="154" t="s">
        <v>472</v>
      </c>
      <c r="I6910" s="154">
        <v>1.82446</v>
      </c>
      <c r="J6910" s="154"/>
    </row>
    <row r="6911" spans="1:10">
      <c r="A6911" s="164">
        <v>35214</v>
      </c>
      <c r="B6911" s="154">
        <v>1.5767099999999998</v>
      </c>
      <c r="C6911" s="154">
        <v>1.927</v>
      </c>
      <c r="D6911" s="154">
        <v>1.2715000000000001</v>
      </c>
      <c r="E6911" s="154">
        <v>0.92410000000000003</v>
      </c>
      <c r="F6911" s="154" t="s">
        <v>472</v>
      </c>
      <c r="G6911" s="154">
        <v>1.1697</v>
      </c>
      <c r="H6911" s="154" t="s">
        <v>472</v>
      </c>
      <c r="I6911" s="154">
        <v>1.82775</v>
      </c>
      <c r="J6911" s="154"/>
    </row>
    <row r="6912" spans="1:10">
      <c r="A6912" s="164">
        <v>35215</v>
      </c>
      <c r="B6912" s="154">
        <v>1.56934</v>
      </c>
      <c r="C6912" s="154">
        <v>1.9331</v>
      </c>
      <c r="D6912" s="154">
        <v>1.2601</v>
      </c>
      <c r="E6912" s="154">
        <v>0.91779999999999995</v>
      </c>
      <c r="F6912" s="154" t="s">
        <v>472</v>
      </c>
      <c r="G6912" s="154">
        <v>1.169</v>
      </c>
      <c r="H6912" s="154" t="s">
        <v>472</v>
      </c>
      <c r="I6912" s="154">
        <v>1.8134000000000001</v>
      </c>
      <c r="J6912" s="154"/>
    </row>
    <row r="6913" spans="1:10">
      <c r="A6913" s="164">
        <v>35216</v>
      </c>
      <c r="B6913" s="154">
        <v>1.5729199999999999</v>
      </c>
      <c r="C6913" s="154">
        <v>1.9359</v>
      </c>
      <c r="D6913" s="154">
        <v>1.2595000000000001</v>
      </c>
      <c r="E6913" s="154">
        <v>0.91790000000000005</v>
      </c>
      <c r="F6913" s="154" t="s">
        <v>472</v>
      </c>
      <c r="G6913" s="154">
        <v>1.1602999999999999</v>
      </c>
      <c r="H6913" s="154" t="s">
        <v>472</v>
      </c>
      <c r="I6913" s="154">
        <v>1.81673</v>
      </c>
      <c r="J6913" s="154"/>
    </row>
    <row r="6914" spans="1:10">
      <c r="A6914" s="164">
        <v>35219</v>
      </c>
      <c r="B6914" s="154">
        <v>1.56558</v>
      </c>
      <c r="C6914" s="154">
        <v>1.9285000000000001</v>
      </c>
      <c r="D6914" s="154">
        <v>1.2445999999999999</v>
      </c>
      <c r="E6914" s="154">
        <v>0.9093</v>
      </c>
      <c r="F6914" s="154" t="s">
        <v>472</v>
      </c>
      <c r="G6914" s="154">
        <v>1.1565000000000001</v>
      </c>
      <c r="H6914" s="154" t="s">
        <v>472</v>
      </c>
      <c r="I6914" s="154">
        <v>1.8053399999999999</v>
      </c>
      <c r="J6914" s="154"/>
    </row>
    <row r="6915" spans="1:10">
      <c r="A6915" s="164">
        <v>35220</v>
      </c>
      <c r="B6915" s="154">
        <v>1.57229</v>
      </c>
      <c r="C6915" s="154">
        <v>1.94</v>
      </c>
      <c r="D6915" s="154">
        <v>1.2516</v>
      </c>
      <c r="E6915" s="154">
        <v>0.91420000000000001</v>
      </c>
      <c r="F6915" s="154" t="s">
        <v>472</v>
      </c>
      <c r="G6915" s="154">
        <v>1.1548</v>
      </c>
      <c r="H6915" s="154" t="s">
        <v>472</v>
      </c>
      <c r="I6915" s="154">
        <v>1.81287</v>
      </c>
      <c r="J6915" s="154"/>
    </row>
    <row r="6916" spans="1:10">
      <c r="A6916" s="164">
        <v>35221</v>
      </c>
      <c r="B6916" s="154">
        <v>1.5720399999999999</v>
      </c>
      <c r="C6916" s="154">
        <v>1.9445000000000001</v>
      </c>
      <c r="D6916" s="154">
        <v>1.2553000000000001</v>
      </c>
      <c r="E6916" s="154">
        <v>0.91649999999999998</v>
      </c>
      <c r="F6916" s="154" t="s">
        <v>472</v>
      </c>
      <c r="G6916" s="154">
        <v>1.1532</v>
      </c>
      <c r="H6916" s="154" t="s">
        <v>472</v>
      </c>
      <c r="I6916" s="154">
        <v>1.81385</v>
      </c>
      <c r="J6916" s="154"/>
    </row>
    <row r="6917" spans="1:10">
      <c r="A6917" s="164">
        <v>35222</v>
      </c>
      <c r="B6917" s="154">
        <v>1.5712899999999999</v>
      </c>
      <c r="C6917" s="154">
        <v>1.9424999999999999</v>
      </c>
      <c r="D6917" s="154">
        <v>1.2554000000000001</v>
      </c>
      <c r="E6917" s="154">
        <v>0.91869999999999996</v>
      </c>
      <c r="F6917" s="154" t="s">
        <v>472</v>
      </c>
      <c r="G6917" s="154">
        <v>1.1485000000000001</v>
      </c>
      <c r="H6917" s="154" t="s">
        <v>472</v>
      </c>
      <c r="I6917" s="154">
        <v>1.8106100000000001</v>
      </c>
      <c r="J6917" s="154"/>
    </row>
    <row r="6918" spans="1:10">
      <c r="A6918" s="164">
        <v>35223</v>
      </c>
      <c r="B6918" s="154">
        <v>1.5776400000000002</v>
      </c>
      <c r="C6918" s="154">
        <v>1.9468000000000001</v>
      </c>
      <c r="D6918" s="154">
        <v>1.2593000000000001</v>
      </c>
      <c r="E6918" s="154">
        <v>0.92230000000000001</v>
      </c>
      <c r="F6918" s="154" t="s">
        <v>472</v>
      </c>
      <c r="G6918" s="154">
        <v>1.1577</v>
      </c>
      <c r="H6918" s="154" t="s">
        <v>472</v>
      </c>
      <c r="I6918" s="154">
        <v>1.81776</v>
      </c>
      <c r="J6918" s="154"/>
    </row>
    <row r="6919" spans="1:10">
      <c r="A6919" s="164">
        <v>35226</v>
      </c>
      <c r="B6919" s="154">
        <v>1.5799400000000001</v>
      </c>
      <c r="C6919" s="154">
        <v>1.9452</v>
      </c>
      <c r="D6919" s="154">
        <v>1.2667999999999999</v>
      </c>
      <c r="E6919" s="154">
        <v>0.9284</v>
      </c>
      <c r="F6919" s="154" t="s">
        <v>472</v>
      </c>
      <c r="G6919" s="154">
        <v>1.1597999999999999</v>
      </c>
      <c r="H6919" s="154" t="s">
        <v>472</v>
      </c>
      <c r="I6919" s="154">
        <v>1.82351</v>
      </c>
      <c r="J6919" s="154"/>
    </row>
    <row r="6920" spans="1:10">
      <c r="A6920" s="164">
        <v>35227</v>
      </c>
      <c r="B6920" s="154">
        <v>1.5767500000000001</v>
      </c>
      <c r="C6920" s="154">
        <v>1.9384000000000001</v>
      </c>
      <c r="D6920" s="154">
        <v>1.262</v>
      </c>
      <c r="E6920" s="154">
        <v>0.9254</v>
      </c>
      <c r="F6920" s="154" t="s">
        <v>472</v>
      </c>
      <c r="G6920" s="154">
        <v>1.1567000000000001</v>
      </c>
      <c r="H6920" s="154" t="s">
        <v>472</v>
      </c>
      <c r="I6920" s="154">
        <v>1.81986</v>
      </c>
      <c r="J6920" s="154"/>
    </row>
    <row r="6921" spans="1:10">
      <c r="A6921" s="164">
        <v>35228</v>
      </c>
      <c r="B6921" s="154">
        <v>1.5765500000000001</v>
      </c>
      <c r="C6921" s="154">
        <v>1.9453</v>
      </c>
      <c r="D6921" s="154">
        <v>1.2658</v>
      </c>
      <c r="E6921" s="154">
        <v>0.92659999999999998</v>
      </c>
      <c r="F6921" s="154" t="s">
        <v>472</v>
      </c>
      <c r="G6921" s="154">
        <v>1.1559999999999999</v>
      </c>
      <c r="H6921" s="154" t="s">
        <v>472</v>
      </c>
      <c r="I6921" s="154">
        <v>1.8230599999999999</v>
      </c>
      <c r="J6921" s="154"/>
    </row>
    <row r="6922" spans="1:10">
      <c r="A6922" s="164">
        <v>35229</v>
      </c>
      <c r="B6922" s="154">
        <v>1.5746099999999998</v>
      </c>
      <c r="C6922" s="154">
        <v>1.9333</v>
      </c>
      <c r="D6922" s="154">
        <v>1.2612999999999999</v>
      </c>
      <c r="E6922" s="154">
        <v>0.92159999999999997</v>
      </c>
      <c r="F6922" s="154" t="s">
        <v>472</v>
      </c>
      <c r="G6922" s="154">
        <v>1.1566000000000001</v>
      </c>
      <c r="H6922" s="154" t="s">
        <v>472</v>
      </c>
      <c r="I6922" s="154">
        <v>1.81694</v>
      </c>
      <c r="J6922" s="154"/>
    </row>
    <row r="6923" spans="1:10">
      <c r="A6923" s="164">
        <v>35230</v>
      </c>
      <c r="B6923" s="154">
        <v>1.5658799999999999</v>
      </c>
      <c r="C6923" s="154">
        <v>1.9201000000000001</v>
      </c>
      <c r="D6923" s="154">
        <v>1.2495000000000001</v>
      </c>
      <c r="E6923" s="154">
        <v>0.91269999999999996</v>
      </c>
      <c r="F6923" s="154" t="s">
        <v>472</v>
      </c>
      <c r="G6923" s="154">
        <v>1.1558999999999999</v>
      </c>
      <c r="H6923" s="154" t="s">
        <v>472</v>
      </c>
      <c r="I6923" s="154">
        <v>1.8036400000000001</v>
      </c>
      <c r="J6923" s="154"/>
    </row>
    <row r="6924" spans="1:10">
      <c r="A6924" s="164">
        <v>35233</v>
      </c>
      <c r="B6924" s="154">
        <v>1.5723500000000001</v>
      </c>
      <c r="C6924" s="154">
        <v>1.9300000000000002</v>
      </c>
      <c r="D6924" s="154">
        <v>1.2525999999999999</v>
      </c>
      <c r="E6924" s="154">
        <v>0.91779999999999995</v>
      </c>
      <c r="F6924" s="154" t="s">
        <v>472</v>
      </c>
      <c r="G6924" s="154">
        <v>1.1480999999999999</v>
      </c>
      <c r="H6924" s="154" t="s">
        <v>472</v>
      </c>
      <c r="I6924" s="154">
        <v>1.8082</v>
      </c>
      <c r="J6924" s="154"/>
    </row>
    <row r="6925" spans="1:10">
      <c r="A6925" s="164">
        <v>35234</v>
      </c>
      <c r="B6925" s="154">
        <v>1.57355</v>
      </c>
      <c r="C6925" s="154">
        <v>1.9258</v>
      </c>
      <c r="D6925" s="154">
        <v>1.2446999999999999</v>
      </c>
      <c r="E6925" s="154">
        <v>0.91039999999999999</v>
      </c>
      <c r="F6925" s="154" t="s">
        <v>472</v>
      </c>
      <c r="G6925" s="154">
        <v>1.1497999999999999</v>
      </c>
      <c r="H6925" s="154" t="s">
        <v>472</v>
      </c>
      <c r="I6925" s="154">
        <v>1.8063099999999999</v>
      </c>
      <c r="J6925" s="154"/>
    </row>
    <row r="6926" spans="1:10">
      <c r="A6926" s="164">
        <v>35235</v>
      </c>
      <c r="B6926" s="154">
        <v>1.57443</v>
      </c>
      <c r="C6926" s="154">
        <v>1.9264999999999999</v>
      </c>
      <c r="D6926" s="154">
        <v>1.2478</v>
      </c>
      <c r="E6926" s="154">
        <v>0.91159999999999997</v>
      </c>
      <c r="F6926" s="154" t="s">
        <v>472</v>
      </c>
      <c r="G6926" s="154">
        <v>1.1525000000000001</v>
      </c>
      <c r="H6926" s="154" t="s">
        <v>472</v>
      </c>
      <c r="I6926" s="154">
        <v>1.80664</v>
      </c>
      <c r="J6926" s="154"/>
    </row>
    <row r="6927" spans="1:10">
      <c r="A6927" s="164">
        <v>35236</v>
      </c>
      <c r="B6927" s="154">
        <v>1.57443</v>
      </c>
      <c r="C6927" s="154">
        <v>1.9317</v>
      </c>
      <c r="D6927" s="154">
        <v>1.2524</v>
      </c>
      <c r="E6927" s="154">
        <v>0.91549999999999998</v>
      </c>
      <c r="F6927" s="154" t="s">
        <v>472</v>
      </c>
      <c r="G6927" s="154">
        <v>1.1583000000000001</v>
      </c>
      <c r="H6927" s="154" t="s">
        <v>472</v>
      </c>
      <c r="I6927" s="154">
        <v>1.8141400000000001</v>
      </c>
      <c r="J6927" s="154"/>
    </row>
    <row r="6928" spans="1:10">
      <c r="A6928" s="164">
        <v>35237</v>
      </c>
      <c r="B6928" s="154">
        <v>1.57677</v>
      </c>
      <c r="C6928" s="154">
        <v>1.9319999999999999</v>
      </c>
      <c r="D6928" s="154">
        <v>1.256</v>
      </c>
      <c r="E6928" s="154">
        <v>0.91879999999999995</v>
      </c>
      <c r="F6928" s="154" t="s">
        <v>472</v>
      </c>
      <c r="G6928" s="154">
        <v>1.1552</v>
      </c>
      <c r="H6928" s="154" t="s">
        <v>472</v>
      </c>
      <c r="I6928" s="154">
        <v>1.8146900000000001</v>
      </c>
      <c r="J6928" s="154"/>
    </row>
    <row r="6929" spans="1:10">
      <c r="A6929" s="164">
        <v>35240</v>
      </c>
      <c r="B6929" s="154">
        <v>1.5793699999999999</v>
      </c>
      <c r="C6929" s="154">
        <v>1.9417</v>
      </c>
      <c r="D6929" s="154">
        <v>1.2652000000000001</v>
      </c>
      <c r="E6929" s="154">
        <v>0.92720000000000002</v>
      </c>
      <c r="F6929" s="154" t="s">
        <v>472</v>
      </c>
      <c r="G6929" s="154">
        <v>1.1583000000000001</v>
      </c>
      <c r="H6929" s="154" t="s">
        <v>472</v>
      </c>
      <c r="I6929" s="154">
        <v>1.8219099999999999</v>
      </c>
      <c r="J6929" s="154"/>
    </row>
    <row r="6930" spans="1:10">
      <c r="A6930" s="164">
        <v>35241</v>
      </c>
      <c r="B6930" s="154">
        <v>1.5804499999999999</v>
      </c>
      <c r="C6930" s="154">
        <v>1.9458</v>
      </c>
      <c r="D6930" s="154">
        <v>1.2627999999999999</v>
      </c>
      <c r="E6930" s="154">
        <v>0.92869999999999997</v>
      </c>
      <c r="F6930" s="154" t="s">
        <v>472</v>
      </c>
      <c r="G6930" s="154">
        <v>1.1577</v>
      </c>
      <c r="H6930" s="154" t="s">
        <v>472</v>
      </c>
      <c r="I6930" s="154">
        <v>1.82142</v>
      </c>
      <c r="J6930" s="154"/>
    </row>
    <row r="6931" spans="1:10">
      <c r="A6931" s="164">
        <v>35242</v>
      </c>
      <c r="B6931" s="154">
        <v>1.57751</v>
      </c>
      <c r="C6931" s="154">
        <v>1.9419999999999999</v>
      </c>
      <c r="D6931" s="154">
        <v>1.2586999999999999</v>
      </c>
      <c r="E6931" s="154">
        <v>0.92649999999999999</v>
      </c>
      <c r="F6931" s="154" t="s">
        <v>472</v>
      </c>
      <c r="G6931" s="154">
        <v>1.1494</v>
      </c>
      <c r="H6931" s="154" t="s">
        <v>472</v>
      </c>
      <c r="I6931" s="154">
        <v>1.81531</v>
      </c>
      <c r="J6931" s="154"/>
    </row>
    <row r="6932" spans="1:10">
      <c r="A6932" s="164">
        <v>35243</v>
      </c>
      <c r="B6932" s="154">
        <v>1.5739300000000001</v>
      </c>
      <c r="C6932" s="154">
        <v>1.9359</v>
      </c>
      <c r="D6932" s="154">
        <v>1.2565999999999999</v>
      </c>
      <c r="E6932" s="154">
        <v>0.92310000000000003</v>
      </c>
      <c r="F6932" s="154" t="s">
        <v>472</v>
      </c>
      <c r="G6932" s="154">
        <v>1.1494</v>
      </c>
      <c r="H6932" s="154" t="s">
        <v>472</v>
      </c>
      <c r="I6932" s="154">
        <v>1.8113600000000001</v>
      </c>
      <c r="J6932" s="154"/>
    </row>
    <row r="6933" spans="1:10">
      <c r="A6933" s="164">
        <v>35244</v>
      </c>
      <c r="B6933" s="154">
        <v>1.5746199999999999</v>
      </c>
      <c r="C6933" s="154">
        <v>1.9379</v>
      </c>
      <c r="D6933" s="154">
        <v>1.2526999999999999</v>
      </c>
      <c r="E6933" s="154">
        <v>0.91749999999999998</v>
      </c>
      <c r="F6933" s="154" t="s">
        <v>472</v>
      </c>
      <c r="G6933" s="154">
        <v>1.1394</v>
      </c>
      <c r="H6933" s="154" t="s">
        <v>472</v>
      </c>
      <c r="I6933" s="154">
        <v>1.8063400000000001</v>
      </c>
      <c r="J6933" s="154"/>
    </row>
    <row r="6934" spans="1:10">
      <c r="A6934" s="164">
        <v>35247</v>
      </c>
      <c r="B6934" s="154">
        <v>1.5727899999999999</v>
      </c>
      <c r="C6934" s="154">
        <v>1.9393</v>
      </c>
      <c r="D6934" s="154">
        <v>1.2493000000000001</v>
      </c>
      <c r="E6934" s="154">
        <v>0.91559999999999997</v>
      </c>
      <c r="F6934" s="154" t="s">
        <v>472</v>
      </c>
      <c r="G6934" s="154">
        <v>1.1391</v>
      </c>
      <c r="H6934" s="154" t="s">
        <v>472</v>
      </c>
      <c r="I6934" s="154">
        <v>1.80518</v>
      </c>
      <c r="J6934" s="154"/>
    </row>
    <row r="6935" spans="1:10">
      <c r="A6935" s="164">
        <v>35248</v>
      </c>
      <c r="B6935" s="154">
        <v>1.5717699999999999</v>
      </c>
      <c r="C6935" s="154">
        <v>1.9466000000000001</v>
      </c>
      <c r="D6935" s="154">
        <v>1.2514000000000001</v>
      </c>
      <c r="E6935" s="154">
        <v>0.9173</v>
      </c>
      <c r="F6935" s="154" t="s">
        <v>472</v>
      </c>
      <c r="G6935" s="154">
        <v>1.1381000000000001</v>
      </c>
      <c r="H6935" s="154" t="s">
        <v>472</v>
      </c>
      <c r="I6935" s="154">
        <v>1.8061400000000001</v>
      </c>
      <c r="J6935" s="154"/>
    </row>
    <row r="6936" spans="1:10">
      <c r="A6936" s="164">
        <v>35249</v>
      </c>
      <c r="B6936" s="154">
        <v>1.5747</v>
      </c>
      <c r="C6936" s="154">
        <v>1.9517</v>
      </c>
      <c r="D6936" s="154">
        <v>1.2535000000000001</v>
      </c>
      <c r="E6936" s="154">
        <v>0.92110000000000003</v>
      </c>
      <c r="F6936" s="154" t="s">
        <v>472</v>
      </c>
      <c r="G6936" s="154">
        <v>1.1351</v>
      </c>
      <c r="H6936" s="154" t="s">
        <v>472</v>
      </c>
      <c r="I6936" s="154">
        <v>1.8047299999999999</v>
      </c>
      <c r="J6936" s="154"/>
    </row>
    <row r="6937" spans="1:10">
      <c r="A6937" s="164">
        <v>35250</v>
      </c>
      <c r="B6937" s="154">
        <v>1.5798999999999999</v>
      </c>
      <c r="C6937" s="154">
        <v>1.9546999999999999</v>
      </c>
      <c r="D6937" s="154">
        <v>1.2528000000000001</v>
      </c>
      <c r="E6937" s="154">
        <v>0.92079999999999995</v>
      </c>
      <c r="F6937" s="154" t="s">
        <v>472</v>
      </c>
      <c r="G6937" s="154">
        <v>1.1355999999999999</v>
      </c>
      <c r="H6937" s="154" t="s">
        <v>472</v>
      </c>
      <c r="I6937" s="154" t="s">
        <v>472</v>
      </c>
      <c r="J6937" s="154"/>
    </row>
    <row r="6938" spans="1:10">
      <c r="A6938" s="164">
        <v>35251</v>
      </c>
      <c r="B6938" s="154">
        <v>1.5831900000000001</v>
      </c>
      <c r="C6938" s="154">
        <v>1.9588999999999999</v>
      </c>
      <c r="D6938" s="154">
        <v>1.2581</v>
      </c>
      <c r="E6938" s="154">
        <v>0.92490000000000006</v>
      </c>
      <c r="F6938" s="154" t="s">
        <v>472</v>
      </c>
      <c r="G6938" s="154">
        <v>1.1365000000000001</v>
      </c>
      <c r="H6938" s="154" t="s">
        <v>472</v>
      </c>
      <c r="I6938" s="154">
        <v>1.8143400000000001</v>
      </c>
      <c r="J6938" s="154"/>
    </row>
    <row r="6939" spans="1:10">
      <c r="A6939" s="164">
        <v>35254</v>
      </c>
      <c r="B6939" s="154">
        <v>1.58304</v>
      </c>
      <c r="C6939" s="154">
        <v>1.9622000000000002</v>
      </c>
      <c r="D6939" s="154">
        <v>1.264</v>
      </c>
      <c r="E6939" s="154">
        <v>0.92330000000000001</v>
      </c>
      <c r="F6939" s="154" t="s">
        <v>472</v>
      </c>
      <c r="G6939" s="154">
        <v>1.1394</v>
      </c>
      <c r="H6939" s="154" t="s">
        <v>472</v>
      </c>
      <c r="I6939" s="154">
        <v>1.81857</v>
      </c>
      <c r="J6939" s="154"/>
    </row>
    <row r="6940" spans="1:10">
      <c r="A6940" s="164">
        <v>35255</v>
      </c>
      <c r="B6940" s="154">
        <v>1.5843699999999998</v>
      </c>
      <c r="C6940" s="154">
        <v>1.956</v>
      </c>
      <c r="D6940" s="154">
        <v>1.2595000000000001</v>
      </c>
      <c r="E6940" s="154">
        <v>0.91930000000000001</v>
      </c>
      <c r="F6940" s="154" t="s">
        <v>472</v>
      </c>
      <c r="G6940" s="154">
        <v>1.1388</v>
      </c>
      <c r="H6940" s="154" t="s">
        <v>472</v>
      </c>
      <c r="I6940" s="154">
        <v>1.81793</v>
      </c>
      <c r="J6940" s="154"/>
    </row>
    <row r="6941" spans="1:10">
      <c r="A6941" s="164">
        <v>35256</v>
      </c>
      <c r="B6941" s="154">
        <v>1.5861000000000001</v>
      </c>
      <c r="C6941" s="154">
        <v>1.9565999999999999</v>
      </c>
      <c r="D6941" s="154">
        <v>1.2621</v>
      </c>
      <c r="E6941" s="154">
        <v>0.92179999999999995</v>
      </c>
      <c r="F6941" s="154" t="s">
        <v>472</v>
      </c>
      <c r="G6941" s="154">
        <v>1.1466000000000001</v>
      </c>
      <c r="H6941" s="154" t="s">
        <v>472</v>
      </c>
      <c r="I6941" s="154">
        <v>1.82202</v>
      </c>
      <c r="J6941" s="154"/>
    </row>
    <row r="6942" spans="1:10">
      <c r="A6942" s="164">
        <v>35257</v>
      </c>
      <c r="B6942" s="154">
        <v>1.5838999999999999</v>
      </c>
      <c r="C6942" s="154">
        <v>1.9584000000000001</v>
      </c>
      <c r="D6942" s="154">
        <v>1.262</v>
      </c>
      <c r="E6942" s="154">
        <v>0.92220000000000002</v>
      </c>
      <c r="F6942" s="154" t="s">
        <v>472</v>
      </c>
      <c r="G6942" s="154">
        <v>1.1431</v>
      </c>
      <c r="H6942" s="154" t="s">
        <v>472</v>
      </c>
      <c r="I6942" s="154">
        <v>1.8182100000000001</v>
      </c>
      <c r="J6942" s="154"/>
    </row>
    <row r="6943" spans="1:10">
      <c r="A6943" s="164">
        <v>35258</v>
      </c>
      <c r="B6943" s="154">
        <v>1.5801099999999999</v>
      </c>
      <c r="C6943" s="154">
        <v>1.9483000000000001</v>
      </c>
      <c r="D6943" s="154">
        <v>1.2538</v>
      </c>
      <c r="E6943" s="154">
        <v>0.91400000000000003</v>
      </c>
      <c r="F6943" s="154" t="s">
        <v>472</v>
      </c>
      <c r="G6943" s="154">
        <v>1.1394</v>
      </c>
      <c r="H6943" s="154" t="s">
        <v>472</v>
      </c>
      <c r="I6943" s="154">
        <v>1.81097</v>
      </c>
      <c r="J6943" s="154"/>
    </row>
    <row r="6944" spans="1:10">
      <c r="A6944" s="164">
        <v>35261</v>
      </c>
      <c r="B6944" s="154">
        <v>1.58195</v>
      </c>
      <c r="C6944" s="154">
        <v>1.9502000000000002</v>
      </c>
      <c r="D6944" s="154">
        <v>1.2585999999999999</v>
      </c>
      <c r="E6944" s="154">
        <v>0.91979999999999995</v>
      </c>
      <c r="F6944" s="154" t="s">
        <v>472</v>
      </c>
      <c r="G6944" s="154">
        <v>1.1372</v>
      </c>
      <c r="H6944" s="154" t="s">
        <v>472</v>
      </c>
      <c r="I6944" s="154">
        <v>1.8143899999999999</v>
      </c>
      <c r="J6944" s="154"/>
    </row>
    <row r="6945" spans="1:10">
      <c r="A6945" s="164">
        <v>35262</v>
      </c>
      <c r="B6945" s="154">
        <v>1.56829</v>
      </c>
      <c r="C6945" s="154">
        <v>1.9348999999999998</v>
      </c>
      <c r="D6945" s="154">
        <v>1.2444</v>
      </c>
      <c r="E6945" s="154">
        <v>0.9073</v>
      </c>
      <c r="F6945" s="154" t="s">
        <v>472</v>
      </c>
      <c r="G6945" s="154">
        <v>1.1328</v>
      </c>
      <c r="H6945" s="154" t="s">
        <v>472</v>
      </c>
      <c r="I6945" s="154">
        <v>1.7888299999999999</v>
      </c>
      <c r="J6945" s="154"/>
    </row>
    <row r="6946" spans="1:10">
      <c r="A6946" s="164">
        <v>35263</v>
      </c>
      <c r="B6946" s="154">
        <v>1.5551699999999999</v>
      </c>
      <c r="C6946" s="154">
        <v>1.8974</v>
      </c>
      <c r="D6946" s="154">
        <v>1.2223999999999999</v>
      </c>
      <c r="E6946" s="154">
        <v>0.89280000000000004</v>
      </c>
      <c r="F6946" s="154" t="s">
        <v>472</v>
      </c>
      <c r="G6946" s="154">
        <v>1.1169</v>
      </c>
      <c r="H6946" s="154" t="s">
        <v>472</v>
      </c>
      <c r="I6946" s="154">
        <v>1.7779099999999999</v>
      </c>
      <c r="J6946" s="154"/>
    </row>
    <row r="6947" spans="1:10">
      <c r="A6947" s="164">
        <v>35264</v>
      </c>
      <c r="B6947" s="154">
        <v>1.55759</v>
      </c>
      <c r="C6947" s="154">
        <v>1.8754</v>
      </c>
      <c r="D6947" s="154">
        <v>1.2144999999999999</v>
      </c>
      <c r="E6947" s="154">
        <v>0.88370000000000004</v>
      </c>
      <c r="F6947" s="154" t="s">
        <v>472</v>
      </c>
      <c r="G6947" s="154">
        <v>1.1204000000000001</v>
      </c>
      <c r="H6947" s="154" t="s">
        <v>472</v>
      </c>
      <c r="I6947" s="154">
        <v>1.7737799999999999</v>
      </c>
      <c r="J6947" s="154"/>
    </row>
    <row r="6948" spans="1:10">
      <c r="A6948" s="164">
        <v>35265</v>
      </c>
      <c r="B6948" s="154">
        <v>1.5595599999999998</v>
      </c>
      <c r="C6948" s="154">
        <v>1.8856000000000002</v>
      </c>
      <c r="D6948" s="154">
        <v>1.2204999999999999</v>
      </c>
      <c r="E6948" s="154">
        <v>0.89280000000000004</v>
      </c>
      <c r="F6948" s="154" t="s">
        <v>472</v>
      </c>
      <c r="G6948" s="154">
        <v>1.1254</v>
      </c>
      <c r="H6948" s="154" t="s">
        <v>472</v>
      </c>
      <c r="I6948" s="154">
        <v>1.77393</v>
      </c>
      <c r="J6948" s="154"/>
    </row>
    <row r="6949" spans="1:10">
      <c r="A6949" s="164">
        <v>35268</v>
      </c>
      <c r="B6949" s="154">
        <v>1.55568</v>
      </c>
      <c r="C6949" s="154">
        <v>1.8834</v>
      </c>
      <c r="D6949" s="154">
        <v>1.218</v>
      </c>
      <c r="E6949" s="154">
        <v>0.89170000000000005</v>
      </c>
      <c r="F6949" s="154" t="s">
        <v>472</v>
      </c>
      <c r="G6949" s="154">
        <v>1.1277999999999999</v>
      </c>
      <c r="H6949" s="154" t="s">
        <v>472</v>
      </c>
      <c r="I6949" s="154">
        <v>1.7704900000000001</v>
      </c>
      <c r="J6949" s="154"/>
    </row>
    <row r="6950" spans="1:10">
      <c r="A6950" s="164">
        <v>35269</v>
      </c>
      <c r="B6950" s="154">
        <v>1.5474399999999999</v>
      </c>
      <c r="C6950" s="154">
        <v>1.8664000000000001</v>
      </c>
      <c r="D6950" s="154">
        <v>1.204</v>
      </c>
      <c r="E6950" s="154">
        <v>0.87829999999999997</v>
      </c>
      <c r="F6950" s="154" t="s">
        <v>472</v>
      </c>
      <c r="G6950" s="154">
        <v>1.1225000000000001</v>
      </c>
      <c r="H6950" s="154" t="s">
        <v>472</v>
      </c>
      <c r="I6950" s="154">
        <v>1.75858</v>
      </c>
      <c r="J6950" s="154"/>
    </row>
    <row r="6951" spans="1:10">
      <c r="A6951" s="164">
        <v>35270</v>
      </c>
      <c r="B6951" s="154">
        <v>1.5546600000000002</v>
      </c>
      <c r="C6951" s="154">
        <v>1.875</v>
      </c>
      <c r="D6951" s="154">
        <v>1.2072000000000001</v>
      </c>
      <c r="E6951" s="154">
        <v>0.87990000000000002</v>
      </c>
      <c r="F6951" s="154" t="s">
        <v>472</v>
      </c>
      <c r="G6951" s="154">
        <v>1.1198999999999999</v>
      </c>
      <c r="H6951" s="154" t="s">
        <v>472</v>
      </c>
      <c r="I6951" s="154">
        <v>1.7662900000000001</v>
      </c>
      <c r="J6951" s="154"/>
    </row>
    <row r="6952" spans="1:10">
      <c r="A6952" s="164">
        <v>35271</v>
      </c>
      <c r="B6952" s="154">
        <v>1.55304</v>
      </c>
      <c r="C6952" s="154">
        <v>1.8843000000000001</v>
      </c>
      <c r="D6952" s="154">
        <v>1.2130000000000001</v>
      </c>
      <c r="E6952" s="154">
        <v>0.88370000000000004</v>
      </c>
      <c r="F6952" s="154" t="s">
        <v>472</v>
      </c>
      <c r="G6952" s="154">
        <v>1.1215999999999999</v>
      </c>
      <c r="H6952" s="154" t="s">
        <v>472</v>
      </c>
      <c r="I6952" s="154">
        <v>1.7678099999999999</v>
      </c>
      <c r="J6952" s="154"/>
    </row>
    <row r="6953" spans="1:10">
      <c r="A6953" s="164">
        <v>35272</v>
      </c>
      <c r="B6953" s="154">
        <v>1.5552600000000001</v>
      </c>
      <c r="C6953" s="154">
        <v>1.8700999999999999</v>
      </c>
      <c r="D6953" s="154">
        <v>1.2023999999999999</v>
      </c>
      <c r="E6953" s="154">
        <v>0.87380000000000002</v>
      </c>
      <c r="F6953" s="154" t="s">
        <v>472</v>
      </c>
      <c r="G6953" s="154">
        <v>1.1089</v>
      </c>
      <c r="H6953" s="154" t="s">
        <v>472</v>
      </c>
      <c r="I6953" s="154">
        <v>1.7618499999999999</v>
      </c>
      <c r="J6953" s="154"/>
    </row>
    <row r="6954" spans="1:10">
      <c r="A6954" s="164">
        <v>35275</v>
      </c>
      <c r="B6954" s="154">
        <v>1.55328</v>
      </c>
      <c r="C6954" s="154">
        <v>1.8806</v>
      </c>
      <c r="D6954" s="154">
        <v>1.2090000000000001</v>
      </c>
      <c r="E6954" s="154">
        <v>0.88</v>
      </c>
      <c r="F6954" s="154" t="s">
        <v>472</v>
      </c>
      <c r="G6954" s="154">
        <v>1.1153</v>
      </c>
      <c r="H6954" s="154" t="s">
        <v>472</v>
      </c>
      <c r="I6954" s="154">
        <v>1.7645200000000001</v>
      </c>
      <c r="J6954" s="154"/>
    </row>
    <row r="6955" spans="1:10">
      <c r="A6955" s="164">
        <v>35276</v>
      </c>
      <c r="B6955" s="154">
        <v>1.54847</v>
      </c>
      <c r="C6955" s="154">
        <v>1.8746</v>
      </c>
      <c r="D6955" s="154">
        <v>1.2035</v>
      </c>
      <c r="E6955" s="154">
        <v>0.87580000000000002</v>
      </c>
      <c r="F6955" s="154" t="s">
        <v>472</v>
      </c>
      <c r="G6955" s="154">
        <v>1.1152</v>
      </c>
      <c r="H6955" s="154" t="s">
        <v>472</v>
      </c>
      <c r="I6955" s="154">
        <v>1.75891</v>
      </c>
      <c r="J6955" s="154"/>
    </row>
    <row r="6956" spans="1:10">
      <c r="A6956" s="164">
        <v>35277</v>
      </c>
      <c r="B6956" s="154">
        <v>1.5379499999999999</v>
      </c>
      <c r="C6956" s="154">
        <v>1.8475000000000001</v>
      </c>
      <c r="D6956" s="154">
        <v>1.1850000000000001</v>
      </c>
      <c r="E6956" s="154">
        <v>0.8619</v>
      </c>
      <c r="F6956" s="154" t="s">
        <v>472</v>
      </c>
      <c r="G6956" s="154">
        <v>1.1095999999999999</v>
      </c>
      <c r="H6956" s="154" t="s">
        <v>472</v>
      </c>
      <c r="I6956" s="154">
        <v>1.7447300000000001</v>
      </c>
      <c r="J6956" s="154"/>
    </row>
    <row r="6957" spans="1:10">
      <c r="A6957" s="164">
        <v>35278</v>
      </c>
      <c r="B6957" s="154">
        <v>1.54894</v>
      </c>
      <c r="C6957" s="154" t="s">
        <v>472</v>
      </c>
      <c r="D6957" s="154" t="s">
        <v>472</v>
      </c>
      <c r="E6957" s="154" t="s">
        <v>472</v>
      </c>
      <c r="F6957" s="154" t="s">
        <v>472</v>
      </c>
      <c r="G6957" s="154" t="s">
        <v>472</v>
      </c>
      <c r="H6957" s="154" t="s">
        <v>472</v>
      </c>
      <c r="I6957" s="154" t="s">
        <v>472</v>
      </c>
      <c r="J6957" s="154"/>
    </row>
    <row r="6958" spans="1:10">
      <c r="A6958" s="164">
        <v>35279</v>
      </c>
      <c r="B6958" s="154">
        <v>1.5500400000000001</v>
      </c>
      <c r="C6958" s="154">
        <v>1.8616000000000001</v>
      </c>
      <c r="D6958" s="154">
        <v>1.2069000000000001</v>
      </c>
      <c r="E6958" s="154">
        <v>0.87849999999999995</v>
      </c>
      <c r="F6958" s="154" t="s">
        <v>472</v>
      </c>
      <c r="G6958" s="154">
        <v>1.1302000000000001</v>
      </c>
      <c r="H6958" s="154" t="s">
        <v>472</v>
      </c>
      <c r="I6958" s="154">
        <v>1.76312</v>
      </c>
      <c r="J6958" s="154"/>
    </row>
    <row r="6959" spans="1:10">
      <c r="A6959" s="164">
        <v>35282</v>
      </c>
      <c r="B6959" s="154">
        <v>1.5432399999999999</v>
      </c>
      <c r="C6959" s="154">
        <v>1.8481999999999998</v>
      </c>
      <c r="D6959" s="154">
        <v>1.1954</v>
      </c>
      <c r="E6959" s="154">
        <v>0.86950000000000005</v>
      </c>
      <c r="F6959" s="154" t="s">
        <v>472</v>
      </c>
      <c r="G6959" s="154">
        <v>1.1177999999999999</v>
      </c>
      <c r="H6959" s="154" t="s">
        <v>472</v>
      </c>
      <c r="I6959" s="154">
        <v>1.75343</v>
      </c>
      <c r="J6959" s="154"/>
    </row>
    <row r="6960" spans="1:10">
      <c r="A6960" s="164">
        <v>35283</v>
      </c>
      <c r="B6960" s="154">
        <v>1.54514</v>
      </c>
      <c r="C6960" s="154">
        <v>1.8566</v>
      </c>
      <c r="D6960" s="154">
        <v>1.204</v>
      </c>
      <c r="E6960" s="154">
        <v>0.87509999999999999</v>
      </c>
      <c r="F6960" s="154" t="s">
        <v>472</v>
      </c>
      <c r="G6960" s="154">
        <v>1.1286</v>
      </c>
      <c r="H6960" s="154" t="s">
        <v>472</v>
      </c>
      <c r="I6960" s="154">
        <v>1.75979</v>
      </c>
      <c r="J6960" s="154"/>
    </row>
    <row r="6961" spans="1:10">
      <c r="A6961" s="164">
        <v>35284</v>
      </c>
      <c r="B6961" s="154">
        <v>1.5466299999999999</v>
      </c>
      <c r="C6961" s="154">
        <v>1.8580000000000001</v>
      </c>
      <c r="D6961" s="154">
        <v>1.2064999999999999</v>
      </c>
      <c r="E6961" s="154">
        <v>0.87780000000000002</v>
      </c>
      <c r="F6961" s="154" t="s">
        <v>472</v>
      </c>
      <c r="G6961" s="154">
        <v>1.121</v>
      </c>
      <c r="H6961" s="154" t="s">
        <v>472</v>
      </c>
      <c r="I6961" s="154">
        <v>1.76128</v>
      </c>
      <c r="J6961" s="154"/>
    </row>
    <row r="6962" spans="1:10">
      <c r="A6962" s="164">
        <v>35285</v>
      </c>
      <c r="B6962" s="154">
        <v>1.55155</v>
      </c>
      <c r="C6962" s="154">
        <v>1.8654999999999999</v>
      </c>
      <c r="D6962" s="154">
        <v>1.2098</v>
      </c>
      <c r="E6962" s="154">
        <v>0.8821</v>
      </c>
      <c r="F6962" s="154" t="s">
        <v>472</v>
      </c>
      <c r="G6962" s="154">
        <v>1.1197999999999999</v>
      </c>
      <c r="H6962" s="154" t="s">
        <v>472</v>
      </c>
      <c r="I6962" s="154">
        <v>1.7665500000000001</v>
      </c>
      <c r="J6962" s="154"/>
    </row>
    <row r="6963" spans="1:10">
      <c r="A6963" s="164">
        <v>35286</v>
      </c>
      <c r="B6963" s="154">
        <v>1.5471200000000001</v>
      </c>
      <c r="C6963" s="154">
        <v>1.8707</v>
      </c>
      <c r="D6963" s="154">
        <v>1.2054</v>
      </c>
      <c r="E6963" s="154">
        <v>0.87929999999999997</v>
      </c>
      <c r="F6963" s="154" t="s">
        <v>472</v>
      </c>
      <c r="G6963" s="154">
        <v>1.1146</v>
      </c>
      <c r="H6963" s="154" t="s">
        <v>472</v>
      </c>
      <c r="I6963" s="154">
        <v>1.7559200000000001</v>
      </c>
      <c r="J6963" s="154"/>
    </row>
    <row r="6964" spans="1:10">
      <c r="A6964" s="164">
        <v>35289</v>
      </c>
      <c r="B6964" s="154">
        <v>1.54548</v>
      </c>
      <c r="C6964" s="154">
        <v>1.8606</v>
      </c>
      <c r="D6964" s="154">
        <v>1.2</v>
      </c>
      <c r="E6964" s="154">
        <v>0.87570000000000003</v>
      </c>
      <c r="F6964" s="154" t="s">
        <v>472</v>
      </c>
      <c r="G6964" s="154">
        <v>1.1132</v>
      </c>
      <c r="H6964" s="154" t="s">
        <v>472</v>
      </c>
      <c r="I6964" s="154">
        <v>1.7536800000000001</v>
      </c>
      <c r="J6964" s="154"/>
    </row>
    <row r="6965" spans="1:10">
      <c r="A6965" s="164">
        <v>35290</v>
      </c>
      <c r="B6965" s="154">
        <v>1.5439799999999999</v>
      </c>
      <c r="C6965" s="154">
        <v>1.8629</v>
      </c>
      <c r="D6965" s="154">
        <v>1.2019</v>
      </c>
      <c r="E6965" s="154">
        <v>0.87629999999999997</v>
      </c>
      <c r="F6965" s="154" t="s">
        <v>472</v>
      </c>
      <c r="G6965" s="154">
        <v>1.117</v>
      </c>
      <c r="H6965" s="154" t="s">
        <v>472</v>
      </c>
      <c r="I6965" s="154">
        <v>1.7541500000000001</v>
      </c>
      <c r="J6965" s="154"/>
    </row>
    <row r="6966" spans="1:10">
      <c r="A6966" s="164">
        <v>35291</v>
      </c>
      <c r="B6966" s="154">
        <v>1.54504</v>
      </c>
      <c r="C6966" s="154">
        <v>1.8672</v>
      </c>
      <c r="D6966" s="154">
        <v>1.2056</v>
      </c>
      <c r="E6966" s="154">
        <v>0.87729999999999997</v>
      </c>
      <c r="F6966" s="154" t="s">
        <v>472</v>
      </c>
      <c r="G6966" s="154">
        <v>1.1174999999999999</v>
      </c>
      <c r="H6966" s="154" t="s">
        <v>472</v>
      </c>
      <c r="I6966" s="154">
        <v>1.75743</v>
      </c>
      <c r="J6966" s="154"/>
    </row>
    <row r="6967" spans="1:10">
      <c r="A6967" s="164">
        <v>35292</v>
      </c>
      <c r="B6967" s="154" t="s">
        <v>472</v>
      </c>
      <c r="C6967" s="154">
        <v>1.8721000000000001</v>
      </c>
      <c r="D6967" s="154">
        <v>1.2078</v>
      </c>
      <c r="E6967" s="154">
        <v>0.87849999999999995</v>
      </c>
      <c r="F6967" s="154" t="s">
        <v>472</v>
      </c>
      <c r="G6967" s="154">
        <v>1.117</v>
      </c>
      <c r="H6967" s="154" t="s">
        <v>472</v>
      </c>
      <c r="I6967" s="154">
        <v>1.7638799999999999</v>
      </c>
      <c r="J6967" s="154"/>
    </row>
    <row r="6968" spans="1:10">
      <c r="A6968" s="164">
        <v>35293</v>
      </c>
      <c r="B6968" s="154">
        <v>1.54433</v>
      </c>
      <c r="C6968" s="154">
        <v>1.8713</v>
      </c>
      <c r="D6968" s="154">
        <v>1.2079</v>
      </c>
      <c r="E6968" s="154">
        <v>0.87909999999999999</v>
      </c>
      <c r="F6968" s="154" t="s">
        <v>472</v>
      </c>
      <c r="G6968" s="154">
        <v>1.1211</v>
      </c>
      <c r="H6968" s="154" t="s">
        <v>472</v>
      </c>
      <c r="I6968" s="154">
        <v>1.7603200000000001</v>
      </c>
      <c r="J6968" s="154"/>
    </row>
    <row r="6969" spans="1:10">
      <c r="A6969" s="164">
        <v>35296</v>
      </c>
      <c r="B6969" s="154">
        <v>1.54321</v>
      </c>
      <c r="C6969" s="154">
        <v>1.8687</v>
      </c>
      <c r="D6969" s="154">
        <v>1.2072000000000001</v>
      </c>
      <c r="E6969" s="154">
        <v>0.87890000000000001</v>
      </c>
      <c r="F6969" s="154" t="s">
        <v>472</v>
      </c>
      <c r="G6969" s="154">
        <v>1.1171</v>
      </c>
      <c r="H6969" s="154" t="s">
        <v>472</v>
      </c>
      <c r="I6969" s="154">
        <v>1.7579199999999999</v>
      </c>
      <c r="J6969" s="154"/>
    </row>
    <row r="6970" spans="1:10">
      <c r="A6970" s="164">
        <v>35297</v>
      </c>
      <c r="B6970" s="154">
        <v>1.5447899999999999</v>
      </c>
      <c r="C6970" s="154">
        <v>1.8677000000000001</v>
      </c>
      <c r="D6970" s="154">
        <v>1.2090000000000001</v>
      </c>
      <c r="E6970" s="154">
        <v>0.87980000000000003</v>
      </c>
      <c r="F6970" s="154" t="s">
        <v>472</v>
      </c>
      <c r="G6970" s="154">
        <v>1.1189</v>
      </c>
      <c r="H6970" s="154" t="s">
        <v>472</v>
      </c>
      <c r="I6970" s="154">
        <v>1.75932</v>
      </c>
      <c r="J6970" s="154"/>
    </row>
    <row r="6971" spans="1:10">
      <c r="A6971" s="164">
        <v>35298</v>
      </c>
      <c r="B6971" s="154">
        <v>1.5393300000000001</v>
      </c>
      <c r="C6971" s="154">
        <v>1.8606</v>
      </c>
      <c r="D6971" s="154">
        <v>1.2022999999999999</v>
      </c>
      <c r="E6971" s="154">
        <v>0.87490000000000001</v>
      </c>
      <c r="F6971" s="154" t="s">
        <v>472</v>
      </c>
      <c r="G6971" s="154">
        <v>1.1093999999999999</v>
      </c>
      <c r="H6971" s="154" t="s">
        <v>472</v>
      </c>
      <c r="I6971" s="154">
        <v>1.7508300000000001</v>
      </c>
      <c r="J6971" s="154"/>
    </row>
    <row r="6972" spans="1:10">
      <c r="A6972" s="164">
        <v>35299</v>
      </c>
      <c r="B6972" s="154">
        <v>1.5413399999999999</v>
      </c>
      <c r="C6972" s="154">
        <v>1.8593999999999999</v>
      </c>
      <c r="D6972" s="154">
        <v>1.2006999999999999</v>
      </c>
      <c r="E6972" s="154">
        <v>0.87319999999999998</v>
      </c>
      <c r="F6972" s="154" t="s">
        <v>472</v>
      </c>
      <c r="G6972" s="154">
        <v>1.1093999999999999</v>
      </c>
      <c r="H6972" s="154" t="s">
        <v>472</v>
      </c>
      <c r="I6972" s="154">
        <v>1.7544200000000001</v>
      </c>
      <c r="J6972" s="154"/>
    </row>
    <row r="6973" spans="1:10">
      <c r="A6973" s="164">
        <v>35300</v>
      </c>
      <c r="B6973" s="154">
        <v>1.54234</v>
      </c>
      <c r="C6973" s="154">
        <v>1.8736999999999999</v>
      </c>
      <c r="D6973" s="154">
        <v>1.2073</v>
      </c>
      <c r="E6973" s="154">
        <v>0.88139999999999996</v>
      </c>
      <c r="F6973" s="154" t="s">
        <v>472</v>
      </c>
      <c r="G6973" s="154">
        <v>1.1133</v>
      </c>
      <c r="H6973" s="154" t="s">
        <v>472</v>
      </c>
      <c r="I6973" s="154">
        <v>1.75624</v>
      </c>
      <c r="J6973" s="154"/>
    </row>
    <row r="6974" spans="1:10">
      <c r="A6974" s="164">
        <v>35303</v>
      </c>
      <c r="B6974" s="154">
        <v>1.5350600000000001</v>
      </c>
      <c r="C6974" s="154">
        <v>1.8521999999999998</v>
      </c>
      <c r="D6974" s="154">
        <v>1.1901999999999999</v>
      </c>
      <c r="E6974" s="154">
        <v>0.86839999999999995</v>
      </c>
      <c r="F6974" s="154" t="s">
        <v>472</v>
      </c>
      <c r="G6974" s="154">
        <v>1.1012999999999999</v>
      </c>
      <c r="H6974" s="154" t="s">
        <v>472</v>
      </c>
      <c r="I6974" s="154">
        <v>1.7401499999999999</v>
      </c>
      <c r="J6974" s="154"/>
    </row>
    <row r="6975" spans="1:10">
      <c r="A6975" s="164">
        <v>35304</v>
      </c>
      <c r="B6975" s="154">
        <v>1.53379</v>
      </c>
      <c r="C6975" s="154">
        <v>1.8542000000000001</v>
      </c>
      <c r="D6975" s="154">
        <v>1.1902999999999999</v>
      </c>
      <c r="E6975" s="154">
        <v>0.86799999999999999</v>
      </c>
      <c r="F6975" s="154" t="s">
        <v>472</v>
      </c>
      <c r="G6975" s="154">
        <v>1.1042000000000001</v>
      </c>
      <c r="H6975" s="154" t="s">
        <v>472</v>
      </c>
      <c r="I6975" s="154">
        <v>1.73875</v>
      </c>
      <c r="J6975" s="154"/>
    </row>
    <row r="6976" spans="1:10">
      <c r="A6976" s="164">
        <v>35305</v>
      </c>
      <c r="B6976" s="154">
        <v>1.5356100000000001</v>
      </c>
      <c r="C6976" s="154">
        <v>1.8580000000000001</v>
      </c>
      <c r="D6976" s="154">
        <v>1.1950000000000001</v>
      </c>
      <c r="E6976" s="154">
        <v>0.87390000000000001</v>
      </c>
      <c r="F6976" s="154" t="s">
        <v>472</v>
      </c>
      <c r="G6976" s="154">
        <v>1.1019000000000001</v>
      </c>
      <c r="H6976" s="154" t="s">
        <v>472</v>
      </c>
      <c r="I6976" s="154">
        <v>1.7445200000000001</v>
      </c>
      <c r="J6976" s="154"/>
    </row>
    <row r="6977" spans="1:10">
      <c r="A6977" s="164">
        <v>35306</v>
      </c>
      <c r="B6977" s="154">
        <v>1.5360499999999999</v>
      </c>
      <c r="C6977" s="154">
        <v>1.8599999999999999</v>
      </c>
      <c r="D6977" s="154">
        <v>1.1927000000000001</v>
      </c>
      <c r="E6977" s="154">
        <v>0.87239999999999995</v>
      </c>
      <c r="F6977" s="154" t="s">
        <v>472</v>
      </c>
      <c r="G6977" s="154">
        <v>1.1012999999999999</v>
      </c>
      <c r="H6977" s="154" t="s">
        <v>472</v>
      </c>
      <c r="I6977" s="154">
        <v>1.7437399999999998</v>
      </c>
      <c r="J6977" s="154"/>
    </row>
    <row r="6978" spans="1:10">
      <c r="A6978" s="164">
        <v>35307</v>
      </c>
      <c r="B6978" s="154">
        <v>1.5436100000000001</v>
      </c>
      <c r="C6978" s="154">
        <v>1.867</v>
      </c>
      <c r="D6978" s="154">
        <v>1.1995</v>
      </c>
      <c r="E6978" s="154">
        <v>0.87749999999999995</v>
      </c>
      <c r="F6978" s="154" t="s">
        <v>472</v>
      </c>
      <c r="G6978" s="154">
        <v>1.1060000000000001</v>
      </c>
      <c r="H6978" s="154" t="s">
        <v>472</v>
      </c>
      <c r="I6978" s="154">
        <v>1.74875</v>
      </c>
      <c r="J6978" s="154"/>
    </row>
    <row r="6979" spans="1:10">
      <c r="A6979" s="164">
        <v>35310</v>
      </c>
      <c r="B6979" s="154">
        <v>1.5476700000000001</v>
      </c>
      <c r="C6979" s="154">
        <v>1.8816000000000002</v>
      </c>
      <c r="D6979" s="154">
        <v>1.204</v>
      </c>
      <c r="E6979" s="154">
        <v>0.87949999999999995</v>
      </c>
      <c r="F6979" s="154" t="s">
        <v>472</v>
      </c>
      <c r="G6979" s="154">
        <v>1.1035999999999999</v>
      </c>
      <c r="H6979" s="154" t="s">
        <v>472</v>
      </c>
      <c r="I6979" s="154" t="s">
        <v>472</v>
      </c>
      <c r="J6979" s="154"/>
    </row>
    <row r="6980" spans="1:10">
      <c r="A6980" s="164">
        <v>35311</v>
      </c>
      <c r="B6980" s="154">
        <v>1.55111</v>
      </c>
      <c r="C6980" s="154">
        <v>1.8893</v>
      </c>
      <c r="D6980" s="154">
        <v>1.2104999999999999</v>
      </c>
      <c r="E6980" s="154">
        <v>0.88380000000000003</v>
      </c>
      <c r="F6980" s="154" t="s">
        <v>472</v>
      </c>
      <c r="G6980" s="154">
        <v>1.1064000000000001</v>
      </c>
      <c r="H6980" s="154" t="s">
        <v>472</v>
      </c>
      <c r="I6980" s="154">
        <v>1.7587999999999999</v>
      </c>
      <c r="J6980" s="154"/>
    </row>
    <row r="6981" spans="1:10">
      <c r="A6981" s="164">
        <v>35312</v>
      </c>
      <c r="B6981" s="154">
        <v>1.5503499999999999</v>
      </c>
      <c r="C6981" s="154">
        <v>1.8904999999999998</v>
      </c>
      <c r="D6981" s="154">
        <v>1.2077</v>
      </c>
      <c r="E6981" s="154">
        <v>0.88119999999999998</v>
      </c>
      <c r="F6981" s="154" t="s">
        <v>472</v>
      </c>
      <c r="G6981" s="154">
        <v>1.1083000000000001</v>
      </c>
      <c r="H6981" s="154" t="s">
        <v>472</v>
      </c>
      <c r="I6981" s="154">
        <v>1.75919</v>
      </c>
      <c r="J6981" s="154"/>
    </row>
    <row r="6982" spans="1:10">
      <c r="A6982" s="164">
        <v>35313</v>
      </c>
      <c r="B6982" s="154">
        <v>1.5515699999999999</v>
      </c>
      <c r="C6982" s="154">
        <v>1.8895</v>
      </c>
      <c r="D6982" s="154">
        <v>1.2052</v>
      </c>
      <c r="E6982" s="154">
        <v>0.88009999999999999</v>
      </c>
      <c r="F6982" s="154" t="s">
        <v>472</v>
      </c>
      <c r="G6982" s="154">
        <v>1.1051</v>
      </c>
      <c r="H6982" s="154" t="s">
        <v>472</v>
      </c>
      <c r="I6982" s="154">
        <v>1.7582100000000001</v>
      </c>
      <c r="J6982" s="154"/>
    </row>
    <row r="6983" spans="1:10">
      <c r="A6983" s="164">
        <v>35314</v>
      </c>
      <c r="B6983" s="154">
        <v>1.5478000000000001</v>
      </c>
      <c r="C6983" s="154">
        <v>1.8906000000000001</v>
      </c>
      <c r="D6983" s="154">
        <v>1.2064999999999999</v>
      </c>
      <c r="E6983" s="154">
        <v>0.87849999999999995</v>
      </c>
      <c r="F6983" s="154" t="s">
        <v>472</v>
      </c>
      <c r="G6983" s="154">
        <v>1.1041000000000001</v>
      </c>
      <c r="H6983" s="154" t="s">
        <v>472</v>
      </c>
      <c r="I6983" s="154">
        <v>1.75648</v>
      </c>
      <c r="J6983" s="154"/>
    </row>
    <row r="6984" spans="1:10">
      <c r="A6984" s="164">
        <v>35317</v>
      </c>
      <c r="B6984" s="154">
        <v>1.55484</v>
      </c>
      <c r="C6984" s="154">
        <v>1.8976</v>
      </c>
      <c r="D6984" s="154">
        <v>1.216</v>
      </c>
      <c r="E6984" s="154">
        <v>0.88539999999999996</v>
      </c>
      <c r="F6984" s="154" t="s">
        <v>472</v>
      </c>
      <c r="G6984" s="154">
        <v>1.1146</v>
      </c>
      <c r="H6984" s="154" t="s">
        <v>472</v>
      </c>
      <c r="I6984" s="154">
        <v>1.7678700000000001</v>
      </c>
      <c r="J6984" s="154"/>
    </row>
    <row r="6985" spans="1:10">
      <c r="A6985" s="164">
        <v>35318</v>
      </c>
      <c r="B6985" s="154">
        <v>1.5592600000000001</v>
      </c>
      <c r="C6985" s="154">
        <v>1.905</v>
      </c>
      <c r="D6985" s="154">
        <v>1.2254</v>
      </c>
      <c r="E6985" s="154">
        <v>0.89359999999999995</v>
      </c>
      <c r="F6985" s="154" t="s">
        <v>472</v>
      </c>
      <c r="G6985" s="154">
        <v>1.1196999999999999</v>
      </c>
      <c r="H6985" s="154" t="s">
        <v>472</v>
      </c>
      <c r="I6985" s="154">
        <v>1.7803900000000001</v>
      </c>
      <c r="J6985" s="154"/>
    </row>
    <row r="6986" spans="1:10">
      <c r="A6986" s="164">
        <v>35319</v>
      </c>
      <c r="B6986" s="154">
        <v>1.55911</v>
      </c>
      <c r="C6986" s="154">
        <v>1.9189000000000001</v>
      </c>
      <c r="D6986" s="154">
        <v>1.2353000000000001</v>
      </c>
      <c r="E6986" s="154">
        <v>0.90049999999999997</v>
      </c>
      <c r="F6986" s="154" t="s">
        <v>472</v>
      </c>
      <c r="G6986" s="154">
        <v>1.1214999999999999</v>
      </c>
      <c r="H6986" s="154" t="s">
        <v>472</v>
      </c>
      <c r="I6986" s="154">
        <v>1.78491</v>
      </c>
      <c r="J6986" s="154"/>
    </row>
    <row r="6987" spans="1:10">
      <c r="A6987" s="164">
        <v>35320</v>
      </c>
      <c r="B6987" s="154">
        <v>1.5597300000000001</v>
      </c>
      <c r="C6987" s="154">
        <v>1.9153</v>
      </c>
      <c r="D6987" s="154">
        <v>1.232</v>
      </c>
      <c r="E6987" s="154">
        <v>0.89749999999999996</v>
      </c>
      <c r="F6987" s="154" t="s">
        <v>472</v>
      </c>
      <c r="G6987" s="154">
        <v>1.1187</v>
      </c>
      <c r="H6987" s="154" t="s">
        <v>472</v>
      </c>
      <c r="I6987" s="154">
        <v>1.78555</v>
      </c>
      <c r="J6987" s="154"/>
    </row>
    <row r="6988" spans="1:10">
      <c r="A6988" s="164">
        <v>35321</v>
      </c>
      <c r="B6988" s="154">
        <v>1.5638000000000001</v>
      </c>
      <c r="C6988" s="154">
        <v>1.9274</v>
      </c>
      <c r="D6988" s="154">
        <v>1.2413000000000001</v>
      </c>
      <c r="E6988" s="154">
        <v>0.90449999999999997</v>
      </c>
      <c r="F6988" s="154" t="s">
        <v>472</v>
      </c>
      <c r="G6988" s="154">
        <v>1.1249</v>
      </c>
      <c r="H6988" s="154" t="s">
        <v>472</v>
      </c>
      <c r="I6988" s="154">
        <v>1.7878799999999999</v>
      </c>
      <c r="J6988" s="154"/>
    </row>
    <row r="6989" spans="1:10">
      <c r="A6989" s="164">
        <v>35324</v>
      </c>
      <c r="B6989" s="154">
        <v>1.5706799999999999</v>
      </c>
      <c r="C6989" s="154">
        <v>1.9271</v>
      </c>
      <c r="D6989" s="154">
        <v>1.2410000000000001</v>
      </c>
      <c r="E6989" s="154">
        <v>0.90590000000000004</v>
      </c>
      <c r="F6989" s="154" t="s">
        <v>472</v>
      </c>
      <c r="G6989" s="154">
        <v>1.1235999999999999</v>
      </c>
      <c r="H6989" s="154" t="s">
        <v>472</v>
      </c>
      <c r="I6989" s="154">
        <v>1.79491</v>
      </c>
      <c r="J6989" s="154"/>
    </row>
    <row r="6990" spans="1:10">
      <c r="A6990" s="164">
        <v>35325</v>
      </c>
      <c r="B6990" s="154">
        <v>1.5692900000000001</v>
      </c>
      <c r="C6990" s="154">
        <v>1.9277</v>
      </c>
      <c r="D6990" s="154">
        <v>1.2395</v>
      </c>
      <c r="E6990" s="154">
        <v>0.90429999999999999</v>
      </c>
      <c r="F6990" s="154" t="s">
        <v>472</v>
      </c>
      <c r="G6990" s="154">
        <v>1.1253</v>
      </c>
      <c r="H6990" s="154" t="s">
        <v>472</v>
      </c>
      <c r="I6990" s="154">
        <v>1.79356</v>
      </c>
      <c r="J6990" s="154"/>
    </row>
    <row r="6991" spans="1:10">
      <c r="A6991" s="164">
        <v>35326</v>
      </c>
      <c r="B6991" s="154">
        <v>1.57169</v>
      </c>
      <c r="C6991" s="154">
        <v>1.9382000000000001</v>
      </c>
      <c r="D6991" s="154">
        <v>1.2456</v>
      </c>
      <c r="E6991" s="154">
        <v>0.9083</v>
      </c>
      <c r="F6991" s="154" t="s">
        <v>472</v>
      </c>
      <c r="G6991" s="154">
        <v>1.1295999999999999</v>
      </c>
      <c r="H6991" s="154" t="s">
        <v>472</v>
      </c>
      <c r="I6991" s="154">
        <v>1.7983799999999999</v>
      </c>
      <c r="J6991" s="154"/>
    </row>
    <row r="6992" spans="1:10">
      <c r="A6992" s="164">
        <v>35327</v>
      </c>
      <c r="B6992" s="154">
        <v>1.56758</v>
      </c>
      <c r="C6992" s="154">
        <v>1.9356</v>
      </c>
      <c r="D6992" s="154">
        <v>1.2415</v>
      </c>
      <c r="E6992" s="154">
        <v>0.90510000000000002</v>
      </c>
      <c r="F6992" s="154" t="s">
        <v>472</v>
      </c>
      <c r="G6992" s="154">
        <v>1.1355999999999999</v>
      </c>
      <c r="H6992" s="154" t="s">
        <v>472</v>
      </c>
      <c r="I6992" s="154">
        <v>1.79331</v>
      </c>
      <c r="J6992" s="154"/>
    </row>
    <row r="6993" spans="1:10">
      <c r="A6993" s="164">
        <v>35328</v>
      </c>
      <c r="B6993" s="154">
        <v>1.5688</v>
      </c>
      <c r="C6993" s="154">
        <v>1.9283000000000001</v>
      </c>
      <c r="D6993" s="154">
        <v>1.242</v>
      </c>
      <c r="E6993" s="154">
        <v>0.90639999999999998</v>
      </c>
      <c r="F6993" s="154" t="s">
        <v>472</v>
      </c>
      <c r="G6993" s="154">
        <v>1.1304000000000001</v>
      </c>
      <c r="H6993" s="154" t="s">
        <v>472</v>
      </c>
      <c r="I6993" s="154">
        <v>1.79565</v>
      </c>
      <c r="J6993" s="154"/>
    </row>
    <row r="6994" spans="1:10">
      <c r="A6994" s="164">
        <v>35331</v>
      </c>
      <c r="B6994" s="154">
        <v>1.56369</v>
      </c>
      <c r="C6994" s="154">
        <v>1.9232</v>
      </c>
      <c r="D6994" s="154">
        <v>1.2387999999999999</v>
      </c>
      <c r="E6994" s="154">
        <v>0.90580000000000005</v>
      </c>
      <c r="F6994" s="154" t="s">
        <v>472</v>
      </c>
      <c r="G6994" s="154">
        <v>1.1278999999999999</v>
      </c>
      <c r="H6994" s="154" t="s">
        <v>472</v>
      </c>
      <c r="I6994" s="154">
        <v>1.7905199999999999</v>
      </c>
      <c r="J6994" s="154"/>
    </row>
    <row r="6995" spans="1:10">
      <c r="A6995" s="164">
        <v>35332</v>
      </c>
      <c r="B6995" s="154">
        <v>1.56426</v>
      </c>
      <c r="C6995" s="154">
        <v>1.9196</v>
      </c>
      <c r="D6995" s="154">
        <v>1.2341</v>
      </c>
      <c r="E6995" s="154">
        <v>0.90229999999999999</v>
      </c>
      <c r="F6995" s="154" t="s">
        <v>472</v>
      </c>
      <c r="G6995" s="154">
        <v>1.1246</v>
      </c>
      <c r="H6995" s="154" t="s">
        <v>472</v>
      </c>
      <c r="I6995" s="154">
        <v>1.7864200000000001</v>
      </c>
      <c r="J6995" s="154"/>
    </row>
    <row r="6996" spans="1:10">
      <c r="A6996" s="164">
        <v>35333</v>
      </c>
      <c r="B6996" s="154">
        <v>1.5642100000000001</v>
      </c>
      <c r="C6996" s="154">
        <v>1.9241000000000001</v>
      </c>
      <c r="D6996" s="154">
        <v>1.2297</v>
      </c>
      <c r="E6996" s="154">
        <v>0.89990000000000003</v>
      </c>
      <c r="F6996" s="154" t="s">
        <v>472</v>
      </c>
      <c r="G6996" s="154">
        <v>1.1194999999999999</v>
      </c>
      <c r="H6996" s="154" t="s">
        <v>472</v>
      </c>
      <c r="I6996" s="154">
        <v>1.7827999999999999</v>
      </c>
      <c r="J6996" s="154"/>
    </row>
    <row r="6997" spans="1:10">
      <c r="A6997" s="164">
        <v>35334</v>
      </c>
      <c r="B6997" s="154">
        <v>1.5781700000000001</v>
      </c>
      <c r="C6997" s="154">
        <v>1.9365999999999999</v>
      </c>
      <c r="D6997" s="154">
        <v>1.2422</v>
      </c>
      <c r="E6997" s="154">
        <v>0.90839999999999999</v>
      </c>
      <c r="F6997" s="154" t="s">
        <v>472</v>
      </c>
      <c r="G6997" s="154">
        <v>1.1242000000000001</v>
      </c>
      <c r="H6997" s="154" t="s">
        <v>472</v>
      </c>
      <c r="I6997" s="154">
        <v>1.8047299999999999</v>
      </c>
      <c r="J6997" s="154"/>
    </row>
    <row r="6998" spans="1:10">
      <c r="A6998" s="164">
        <v>35335</v>
      </c>
      <c r="B6998" s="154">
        <v>1.58091</v>
      </c>
      <c r="C6998" s="154">
        <v>1.9561999999999999</v>
      </c>
      <c r="D6998" s="154">
        <v>1.254</v>
      </c>
      <c r="E6998" s="154">
        <v>0.91649999999999998</v>
      </c>
      <c r="F6998" s="154" t="s">
        <v>472</v>
      </c>
      <c r="G6998" s="154">
        <v>1.1327</v>
      </c>
      <c r="H6998" s="154" t="s">
        <v>472</v>
      </c>
      <c r="I6998" s="154">
        <v>1.8087599999999999</v>
      </c>
      <c r="J6998" s="154"/>
    </row>
    <row r="6999" spans="1:10">
      <c r="A6999" s="164">
        <v>35338</v>
      </c>
      <c r="B6999" s="154">
        <v>1.57968</v>
      </c>
      <c r="C6999" s="154">
        <v>1.9630999999999998</v>
      </c>
      <c r="D6999" s="154">
        <v>1.2570999999999999</v>
      </c>
      <c r="E6999" s="154">
        <v>0.92169999999999996</v>
      </c>
      <c r="F6999" s="154" t="s">
        <v>472</v>
      </c>
      <c r="G6999" s="154">
        <v>1.1276999999999999</v>
      </c>
      <c r="H6999" s="154" t="s">
        <v>472</v>
      </c>
      <c r="I6999" s="154">
        <v>1.80914</v>
      </c>
      <c r="J6999" s="154"/>
    </row>
    <row r="7000" spans="1:10">
      <c r="A7000" s="164">
        <v>35339</v>
      </c>
      <c r="B7000" s="154">
        <v>1.5781700000000001</v>
      </c>
      <c r="C7000" s="154">
        <v>1.9601</v>
      </c>
      <c r="D7000" s="154">
        <v>1.2522</v>
      </c>
      <c r="E7000" s="154">
        <v>0.91859999999999997</v>
      </c>
      <c r="F7000" s="154" t="s">
        <v>472</v>
      </c>
      <c r="G7000" s="154">
        <v>1.127</v>
      </c>
      <c r="H7000" s="154" t="s">
        <v>472</v>
      </c>
      <c r="I7000" s="154">
        <v>1.8077299999999998</v>
      </c>
      <c r="J7000" s="154"/>
    </row>
    <row r="7001" spans="1:10">
      <c r="A7001" s="164">
        <v>35340</v>
      </c>
      <c r="B7001" s="154">
        <v>1.57578</v>
      </c>
      <c r="C7001" s="154">
        <v>1.958</v>
      </c>
      <c r="D7001" s="154">
        <v>1.2511000000000001</v>
      </c>
      <c r="E7001" s="154">
        <v>0.91969999999999996</v>
      </c>
      <c r="F7001" s="154" t="s">
        <v>472</v>
      </c>
      <c r="G7001" s="154">
        <v>1.1197999999999999</v>
      </c>
      <c r="H7001" s="154" t="s">
        <v>472</v>
      </c>
      <c r="I7001" s="154">
        <v>1.8012000000000001</v>
      </c>
      <c r="J7001" s="154"/>
    </row>
    <row r="7002" spans="1:10">
      <c r="A7002" s="164">
        <v>35341</v>
      </c>
      <c r="B7002" s="154">
        <v>1.57359</v>
      </c>
      <c r="C7002" s="154">
        <v>1.968</v>
      </c>
      <c r="D7002" s="154">
        <v>1.2575000000000001</v>
      </c>
      <c r="E7002" s="154">
        <v>0.92359999999999998</v>
      </c>
      <c r="F7002" s="154" t="s">
        <v>472</v>
      </c>
      <c r="G7002" s="154">
        <v>1.1263000000000001</v>
      </c>
      <c r="H7002" s="154" t="s">
        <v>472</v>
      </c>
      <c r="I7002" s="154">
        <v>1.8069899999999999</v>
      </c>
      <c r="J7002" s="154"/>
    </row>
    <row r="7003" spans="1:10">
      <c r="A7003" s="164">
        <v>35342</v>
      </c>
      <c r="B7003" s="154">
        <v>1.5770499999999998</v>
      </c>
      <c r="C7003" s="154">
        <v>1.9672000000000001</v>
      </c>
      <c r="D7003" s="154">
        <v>1.2565999999999999</v>
      </c>
      <c r="E7003" s="154">
        <v>0.92300000000000004</v>
      </c>
      <c r="F7003" s="154" t="s">
        <v>472</v>
      </c>
      <c r="G7003" s="154">
        <v>1.1268</v>
      </c>
      <c r="H7003" s="154" t="s">
        <v>472</v>
      </c>
      <c r="I7003" s="154">
        <v>1.80901</v>
      </c>
      <c r="J7003" s="154"/>
    </row>
    <row r="7004" spans="1:10">
      <c r="A7004" s="164">
        <v>35345</v>
      </c>
      <c r="B7004" s="154">
        <v>1.5767899999999999</v>
      </c>
      <c r="C7004" s="154">
        <v>1.9615</v>
      </c>
      <c r="D7004" s="154">
        <v>1.2551000000000001</v>
      </c>
      <c r="E7004" s="154">
        <v>0.92649999999999999</v>
      </c>
      <c r="F7004" s="154" t="s">
        <v>472</v>
      </c>
      <c r="G7004" s="154">
        <v>1.1251</v>
      </c>
      <c r="H7004" s="154" t="s">
        <v>472</v>
      </c>
      <c r="I7004" s="154">
        <v>1.80751</v>
      </c>
      <c r="J7004" s="154"/>
    </row>
    <row r="7005" spans="1:10">
      <c r="A7005" s="164">
        <v>35346</v>
      </c>
      <c r="B7005" s="154">
        <v>1.5682700000000001</v>
      </c>
      <c r="C7005" s="154">
        <v>1.9508999999999999</v>
      </c>
      <c r="D7005" s="154">
        <v>1.2481</v>
      </c>
      <c r="E7005" s="154">
        <v>0.92190000000000005</v>
      </c>
      <c r="F7005" s="154" t="s">
        <v>472</v>
      </c>
      <c r="G7005" s="154">
        <v>1.1235999999999999</v>
      </c>
      <c r="H7005" s="154" t="s">
        <v>472</v>
      </c>
      <c r="I7005" s="154">
        <v>1.7976399999999999</v>
      </c>
      <c r="J7005" s="154"/>
    </row>
    <row r="7006" spans="1:10">
      <c r="A7006" s="164">
        <v>35347</v>
      </c>
      <c r="B7006" s="154">
        <v>1.57708</v>
      </c>
      <c r="C7006" s="154">
        <v>1.9582999999999999</v>
      </c>
      <c r="D7006" s="154">
        <v>1.2533000000000001</v>
      </c>
      <c r="E7006" s="154">
        <v>0.92559999999999998</v>
      </c>
      <c r="F7006" s="154" t="s">
        <v>472</v>
      </c>
      <c r="G7006" s="154">
        <v>1.1236999999999999</v>
      </c>
      <c r="H7006" s="154" t="s">
        <v>472</v>
      </c>
      <c r="I7006" s="154">
        <v>1.8071600000000001</v>
      </c>
      <c r="J7006" s="154"/>
    </row>
    <row r="7007" spans="1:10">
      <c r="A7007" s="164">
        <v>35348</v>
      </c>
      <c r="B7007" s="154">
        <v>1.5718299999999998</v>
      </c>
      <c r="C7007" s="154">
        <v>1.9578</v>
      </c>
      <c r="D7007" s="154">
        <v>1.2509999999999999</v>
      </c>
      <c r="E7007" s="154">
        <v>0.92579999999999996</v>
      </c>
      <c r="F7007" s="154" t="s">
        <v>472</v>
      </c>
      <c r="G7007" s="154">
        <v>1.1242000000000001</v>
      </c>
      <c r="H7007" s="154" t="s">
        <v>472</v>
      </c>
      <c r="I7007" s="154">
        <v>1.80382</v>
      </c>
      <c r="J7007" s="154"/>
    </row>
    <row r="7008" spans="1:10">
      <c r="A7008" s="164">
        <v>35349</v>
      </c>
      <c r="B7008" s="154">
        <v>1.5730200000000001</v>
      </c>
      <c r="C7008" s="154">
        <v>1.9718</v>
      </c>
      <c r="D7008" s="154">
        <v>1.2535000000000001</v>
      </c>
      <c r="E7008" s="154">
        <v>0.92710000000000004</v>
      </c>
      <c r="F7008" s="154" t="s">
        <v>472</v>
      </c>
      <c r="G7008" s="154">
        <v>1.1257999999999999</v>
      </c>
      <c r="H7008" s="154" t="s">
        <v>472</v>
      </c>
      <c r="I7008" s="154">
        <v>1.8039399999999999</v>
      </c>
      <c r="J7008" s="154"/>
    </row>
    <row r="7009" spans="1:10">
      <c r="A7009" s="164">
        <v>35352</v>
      </c>
      <c r="B7009" s="154">
        <v>1.5747599999999999</v>
      </c>
      <c r="C7009" s="154">
        <v>1.9805000000000001</v>
      </c>
      <c r="D7009" s="154">
        <v>1.2533000000000001</v>
      </c>
      <c r="E7009" s="154">
        <v>0.92689999999999995</v>
      </c>
      <c r="F7009" s="154" t="s">
        <v>472</v>
      </c>
      <c r="G7009" s="154">
        <v>1.1226</v>
      </c>
      <c r="H7009" s="154" t="s">
        <v>472</v>
      </c>
      <c r="I7009" s="154" t="s">
        <v>472</v>
      </c>
      <c r="J7009" s="154"/>
    </row>
    <row r="7010" spans="1:10">
      <c r="A7010" s="164">
        <v>35353</v>
      </c>
      <c r="B7010" s="154">
        <v>1.58205</v>
      </c>
      <c r="C7010" s="154">
        <v>1.9896</v>
      </c>
      <c r="D7010" s="154">
        <v>1.2572999999999999</v>
      </c>
      <c r="E7010" s="154">
        <v>0.92910000000000004</v>
      </c>
      <c r="F7010" s="154" t="s">
        <v>472</v>
      </c>
      <c r="G7010" s="154">
        <v>1.1227</v>
      </c>
      <c r="H7010" s="154" t="s">
        <v>472</v>
      </c>
      <c r="I7010" s="154">
        <v>1.8172299999999999</v>
      </c>
      <c r="J7010" s="154"/>
    </row>
    <row r="7011" spans="1:10">
      <c r="A7011" s="164">
        <v>35354</v>
      </c>
      <c r="B7011" s="154">
        <v>1.58555</v>
      </c>
      <c r="C7011" s="154">
        <v>2.0099999999999998</v>
      </c>
      <c r="D7011" s="154">
        <v>1.2684</v>
      </c>
      <c r="E7011" s="154">
        <v>0.93569999999999998</v>
      </c>
      <c r="F7011" s="154" t="s">
        <v>472</v>
      </c>
      <c r="G7011" s="154">
        <v>1.1313</v>
      </c>
      <c r="H7011" s="154" t="s">
        <v>472</v>
      </c>
      <c r="I7011" s="154">
        <v>1.82247</v>
      </c>
      <c r="J7011" s="154"/>
    </row>
    <row r="7012" spans="1:10">
      <c r="A7012" s="164">
        <v>35355</v>
      </c>
      <c r="B7012" s="154">
        <v>1.5845099999999999</v>
      </c>
      <c r="C7012" s="154">
        <v>2.008</v>
      </c>
      <c r="D7012" s="154">
        <v>1.2669000000000001</v>
      </c>
      <c r="E7012" s="154">
        <v>0.93420000000000003</v>
      </c>
      <c r="F7012" s="154" t="s">
        <v>472</v>
      </c>
      <c r="G7012" s="154">
        <v>1.1311</v>
      </c>
      <c r="H7012" s="154" t="s">
        <v>472</v>
      </c>
      <c r="I7012" s="154">
        <v>1.8227100000000001</v>
      </c>
      <c r="J7012" s="154"/>
    </row>
    <row r="7013" spans="1:10">
      <c r="A7013" s="164">
        <v>35356</v>
      </c>
      <c r="B7013" s="154">
        <v>1.5852300000000001</v>
      </c>
      <c r="C7013" s="154">
        <v>2.0097</v>
      </c>
      <c r="D7013" s="154">
        <v>1.2679</v>
      </c>
      <c r="E7013" s="154">
        <v>0.93789999999999996</v>
      </c>
      <c r="F7013" s="154" t="s">
        <v>472</v>
      </c>
      <c r="G7013" s="154">
        <v>1.1273</v>
      </c>
      <c r="H7013" s="154" t="s">
        <v>472</v>
      </c>
      <c r="I7013" s="154">
        <v>1.82209</v>
      </c>
      <c r="J7013" s="154"/>
    </row>
    <row r="7014" spans="1:10">
      <c r="A7014" s="164">
        <v>35359</v>
      </c>
      <c r="B7014" s="154">
        <v>1.5876700000000001</v>
      </c>
      <c r="C7014" s="154">
        <v>2.0194999999999999</v>
      </c>
      <c r="D7014" s="154">
        <v>1.2709999999999999</v>
      </c>
      <c r="E7014" s="154">
        <v>0.94269999999999998</v>
      </c>
      <c r="F7014" s="154" t="s">
        <v>472</v>
      </c>
      <c r="G7014" s="154">
        <v>1.127</v>
      </c>
      <c r="H7014" s="154" t="s">
        <v>472</v>
      </c>
      <c r="I7014" s="154">
        <v>1.8225799999999999</v>
      </c>
      <c r="J7014" s="154"/>
    </row>
    <row r="7015" spans="1:10">
      <c r="A7015" s="164">
        <v>35360</v>
      </c>
      <c r="B7015" s="154">
        <v>1.5861800000000001</v>
      </c>
      <c r="C7015" s="154">
        <v>2.0099</v>
      </c>
      <c r="D7015" s="154">
        <v>1.2608999999999999</v>
      </c>
      <c r="E7015" s="154">
        <v>0.93520000000000003</v>
      </c>
      <c r="F7015" s="154" t="s">
        <v>472</v>
      </c>
      <c r="G7015" s="154">
        <v>1.1203000000000001</v>
      </c>
      <c r="H7015" s="154" t="s">
        <v>472</v>
      </c>
      <c r="I7015" s="154">
        <v>1.8177699999999999</v>
      </c>
      <c r="J7015" s="154"/>
    </row>
    <row r="7016" spans="1:10">
      <c r="A7016" s="164">
        <v>35361</v>
      </c>
      <c r="B7016" s="154">
        <v>1.5814300000000001</v>
      </c>
      <c r="C7016" s="154">
        <v>2.0042</v>
      </c>
      <c r="D7016" s="154">
        <v>1.2549999999999999</v>
      </c>
      <c r="E7016" s="154">
        <v>0.93269999999999997</v>
      </c>
      <c r="F7016" s="154" t="s">
        <v>472</v>
      </c>
      <c r="G7016" s="154">
        <v>1.1117999999999999</v>
      </c>
      <c r="H7016" s="154" t="s">
        <v>472</v>
      </c>
      <c r="I7016" s="154">
        <v>1.80644</v>
      </c>
      <c r="J7016" s="154"/>
    </row>
    <row r="7017" spans="1:10">
      <c r="A7017" s="164">
        <v>35362</v>
      </c>
      <c r="B7017" s="154">
        <v>1.5879400000000001</v>
      </c>
      <c r="C7017" s="154">
        <v>1.9982</v>
      </c>
      <c r="D7017" s="154">
        <v>1.2528000000000001</v>
      </c>
      <c r="E7017" s="154">
        <v>0.93169999999999997</v>
      </c>
      <c r="F7017" s="154" t="s">
        <v>472</v>
      </c>
      <c r="G7017" s="154">
        <v>1.111</v>
      </c>
      <c r="H7017" s="154" t="s">
        <v>472</v>
      </c>
      <c r="I7017" s="154">
        <v>1.81165</v>
      </c>
      <c r="J7017" s="154"/>
    </row>
    <row r="7018" spans="1:10">
      <c r="A7018" s="164">
        <v>35363</v>
      </c>
      <c r="B7018" s="154">
        <v>1.5929</v>
      </c>
      <c r="C7018" s="154">
        <v>2.0081000000000002</v>
      </c>
      <c r="D7018" s="154">
        <v>1.2595000000000001</v>
      </c>
      <c r="E7018" s="154">
        <v>0.93520000000000003</v>
      </c>
      <c r="F7018" s="154" t="s">
        <v>472</v>
      </c>
      <c r="G7018" s="154">
        <v>1.1120000000000001</v>
      </c>
      <c r="H7018" s="154" t="s">
        <v>472</v>
      </c>
      <c r="I7018" s="154">
        <v>1.81725</v>
      </c>
      <c r="J7018" s="154"/>
    </row>
    <row r="7019" spans="1:10">
      <c r="A7019" s="164">
        <v>35366</v>
      </c>
      <c r="B7019" s="154">
        <v>1.5972</v>
      </c>
      <c r="C7019" s="154">
        <v>2.0352000000000001</v>
      </c>
      <c r="D7019" s="154">
        <v>1.2636000000000001</v>
      </c>
      <c r="E7019" s="154">
        <v>0.9395</v>
      </c>
      <c r="F7019" s="154" t="s">
        <v>472</v>
      </c>
      <c r="G7019" s="154">
        <v>1.109</v>
      </c>
      <c r="H7019" s="154" t="s">
        <v>472</v>
      </c>
      <c r="I7019" s="154">
        <v>1.81914</v>
      </c>
      <c r="J7019" s="154"/>
    </row>
    <row r="7020" spans="1:10">
      <c r="A7020" s="164">
        <v>35367</v>
      </c>
      <c r="B7020" s="154">
        <v>1.5962800000000001</v>
      </c>
      <c r="C7020" s="154">
        <v>2.0175000000000001</v>
      </c>
      <c r="D7020" s="154">
        <v>1.2528000000000001</v>
      </c>
      <c r="E7020" s="154">
        <v>0.93089999999999995</v>
      </c>
      <c r="F7020" s="154" t="s">
        <v>472</v>
      </c>
      <c r="G7020" s="154">
        <v>1.0996999999999999</v>
      </c>
      <c r="H7020" s="154" t="s">
        <v>472</v>
      </c>
      <c r="I7020" s="154">
        <v>1.8088</v>
      </c>
      <c r="J7020" s="154"/>
    </row>
    <row r="7021" spans="1:10">
      <c r="A7021" s="164">
        <v>35368</v>
      </c>
      <c r="B7021" s="154">
        <v>1.60053</v>
      </c>
      <c r="C7021" s="154">
        <v>2.0312999999999999</v>
      </c>
      <c r="D7021" s="154">
        <v>1.2558</v>
      </c>
      <c r="E7021" s="154">
        <v>0.93440000000000001</v>
      </c>
      <c r="F7021" s="154" t="s">
        <v>472</v>
      </c>
      <c r="G7021" s="154">
        <v>1.0979000000000001</v>
      </c>
      <c r="H7021" s="154" t="s">
        <v>472</v>
      </c>
      <c r="I7021" s="154">
        <v>1.81257</v>
      </c>
      <c r="J7021" s="154"/>
    </row>
    <row r="7022" spans="1:10">
      <c r="A7022" s="164">
        <v>35369</v>
      </c>
      <c r="B7022" s="154">
        <v>1.60101</v>
      </c>
      <c r="C7022" s="154">
        <v>2.0424000000000002</v>
      </c>
      <c r="D7022" s="154">
        <v>1.2565999999999999</v>
      </c>
      <c r="E7022" s="154">
        <v>0.93740000000000001</v>
      </c>
      <c r="F7022" s="154" t="s">
        <v>472</v>
      </c>
      <c r="G7022" s="154">
        <v>1.1073999999999999</v>
      </c>
      <c r="H7022" s="154" t="s">
        <v>472</v>
      </c>
      <c r="I7022" s="154">
        <v>1.8163200000000002</v>
      </c>
      <c r="J7022" s="154"/>
    </row>
    <row r="7023" spans="1:10">
      <c r="A7023" s="164">
        <v>35370</v>
      </c>
      <c r="B7023" s="154" t="s">
        <v>472</v>
      </c>
      <c r="C7023" s="154">
        <v>2.0792000000000002</v>
      </c>
      <c r="D7023" s="154">
        <v>1.2692000000000001</v>
      </c>
      <c r="E7023" s="154">
        <v>0.94820000000000004</v>
      </c>
      <c r="F7023" s="154" t="s">
        <v>472</v>
      </c>
      <c r="G7023" s="154">
        <v>1.1157999999999999</v>
      </c>
      <c r="H7023" s="154" t="s">
        <v>472</v>
      </c>
      <c r="I7023" s="154">
        <v>1.8393299999999999</v>
      </c>
      <c r="J7023" s="154"/>
    </row>
    <row r="7024" spans="1:10">
      <c r="A7024" s="164">
        <v>35373</v>
      </c>
      <c r="B7024" s="154">
        <v>1.6151900000000001</v>
      </c>
      <c r="C7024" s="154">
        <v>2.0794000000000001</v>
      </c>
      <c r="D7024" s="154">
        <v>1.2695000000000001</v>
      </c>
      <c r="E7024" s="154">
        <v>0.95130000000000003</v>
      </c>
      <c r="F7024" s="154" t="s">
        <v>472</v>
      </c>
      <c r="G7024" s="154">
        <v>1.121</v>
      </c>
      <c r="H7024" s="154" t="s">
        <v>472</v>
      </c>
      <c r="I7024" s="154">
        <v>1.8365100000000001</v>
      </c>
      <c r="J7024" s="154"/>
    </row>
    <row r="7025" spans="1:10">
      <c r="A7025" s="164">
        <v>35374</v>
      </c>
      <c r="B7025" s="154">
        <v>1.62225</v>
      </c>
      <c r="C7025" s="154">
        <v>2.0989</v>
      </c>
      <c r="D7025" s="154">
        <v>1.2690000000000001</v>
      </c>
      <c r="E7025" s="154">
        <v>0.94889999999999997</v>
      </c>
      <c r="F7025" s="154" t="s">
        <v>472</v>
      </c>
      <c r="G7025" s="154">
        <v>1.1144000000000001</v>
      </c>
      <c r="H7025" s="154" t="s">
        <v>472</v>
      </c>
      <c r="I7025" s="154">
        <v>1.84066</v>
      </c>
      <c r="J7025" s="154"/>
    </row>
    <row r="7026" spans="1:10">
      <c r="A7026" s="164">
        <v>35375</v>
      </c>
      <c r="B7026" s="154">
        <v>1.6208100000000001</v>
      </c>
      <c r="C7026" s="154">
        <v>2.1099000000000001</v>
      </c>
      <c r="D7026" s="154">
        <v>1.2806</v>
      </c>
      <c r="E7026" s="154">
        <v>0.96120000000000005</v>
      </c>
      <c r="F7026" s="154" t="s">
        <v>472</v>
      </c>
      <c r="G7026" s="154">
        <v>1.1234999999999999</v>
      </c>
      <c r="H7026" s="154" t="s">
        <v>472</v>
      </c>
      <c r="I7026" s="154">
        <v>1.8456399999999999</v>
      </c>
      <c r="J7026" s="154"/>
    </row>
    <row r="7027" spans="1:10">
      <c r="A7027" s="164">
        <v>35376</v>
      </c>
      <c r="B7027" s="154">
        <v>1.6157900000000001</v>
      </c>
      <c r="C7027" s="154">
        <v>2.0767000000000002</v>
      </c>
      <c r="D7027" s="154">
        <v>1.2645999999999999</v>
      </c>
      <c r="E7027" s="154">
        <v>0.94689999999999996</v>
      </c>
      <c r="F7027" s="154" t="s">
        <v>472</v>
      </c>
      <c r="G7027" s="154">
        <v>1.1295999999999999</v>
      </c>
      <c r="H7027" s="154" t="s">
        <v>472</v>
      </c>
      <c r="I7027" s="154">
        <v>1.83829</v>
      </c>
      <c r="J7027" s="154"/>
    </row>
    <row r="7028" spans="1:10">
      <c r="A7028" s="164">
        <v>35377</v>
      </c>
      <c r="B7028" s="154">
        <v>1.6238999999999999</v>
      </c>
      <c r="C7028" s="154">
        <v>2.1023999999999998</v>
      </c>
      <c r="D7028" s="154">
        <v>1.2730999999999999</v>
      </c>
      <c r="E7028" s="154">
        <v>0.95720000000000005</v>
      </c>
      <c r="F7028" s="154" t="s">
        <v>472</v>
      </c>
      <c r="G7028" s="154">
        <v>1.1368</v>
      </c>
      <c r="H7028" s="154" t="s">
        <v>472</v>
      </c>
      <c r="I7028" s="154">
        <v>1.84884</v>
      </c>
      <c r="J7028" s="154"/>
    </row>
    <row r="7029" spans="1:10">
      <c r="A7029" s="164">
        <v>35380</v>
      </c>
      <c r="B7029" s="154">
        <v>1.62005</v>
      </c>
      <c r="C7029" s="154">
        <v>2.0899000000000001</v>
      </c>
      <c r="D7029" s="154">
        <v>1.2650000000000001</v>
      </c>
      <c r="E7029" s="154">
        <v>0.94979999999999998</v>
      </c>
      <c r="F7029" s="154" t="s">
        <v>472</v>
      </c>
      <c r="G7029" s="154">
        <v>1.1325000000000001</v>
      </c>
      <c r="H7029" s="154" t="s">
        <v>472</v>
      </c>
      <c r="I7029" s="154">
        <v>1.8418000000000001</v>
      </c>
      <c r="J7029" s="154"/>
    </row>
    <row r="7030" spans="1:10">
      <c r="A7030" s="164">
        <v>35381</v>
      </c>
      <c r="B7030" s="154">
        <v>1.61734</v>
      </c>
      <c r="C7030" s="154">
        <v>2.0745</v>
      </c>
      <c r="D7030" s="154">
        <v>1.2549999999999999</v>
      </c>
      <c r="E7030" s="154">
        <v>0.94059999999999999</v>
      </c>
      <c r="F7030" s="154" t="s">
        <v>472</v>
      </c>
      <c r="G7030" s="154">
        <v>1.1259000000000001</v>
      </c>
      <c r="H7030" s="154" t="s">
        <v>472</v>
      </c>
      <c r="I7030" s="154">
        <v>1.8335699999999999</v>
      </c>
      <c r="J7030" s="154"/>
    </row>
    <row r="7031" spans="1:10">
      <c r="A7031" s="164">
        <v>35382</v>
      </c>
      <c r="B7031" s="154">
        <v>1.62253</v>
      </c>
      <c r="C7031" s="154">
        <v>2.0819000000000001</v>
      </c>
      <c r="D7031" s="154">
        <v>1.2669999999999999</v>
      </c>
      <c r="E7031" s="154">
        <v>0.94979999999999998</v>
      </c>
      <c r="F7031" s="154" t="s">
        <v>472</v>
      </c>
      <c r="G7031" s="154">
        <v>1.1366000000000001</v>
      </c>
      <c r="H7031" s="154" t="s">
        <v>472</v>
      </c>
      <c r="I7031" s="154">
        <v>1.8459699999999999</v>
      </c>
      <c r="J7031" s="154"/>
    </row>
    <row r="7032" spans="1:10">
      <c r="A7032" s="164">
        <v>35383</v>
      </c>
      <c r="B7032" s="154">
        <v>1.62663</v>
      </c>
      <c r="C7032" s="154">
        <v>2.1139999999999999</v>
      </c>
      <c r="D7032" s="154">
        <v>1.27</v>
      </c>
      <c r="E7032" s="154">
        <v>0.95150000000000001</v>
      </c>
      <c r="F7032" s="154" t="s">
        <v>472</v>
      </c>
      <c r="G7032" s="154">
        <v>1.1353</v>
      </c>
      <c r="H7032" s="154" t="s">
        <v>472</v>
      </c>
      <c r="I7032" s="154">
        <v>1.8497699999999999</v>
      </c>
      <c r="J7032" s="154"/>
    </row>
    <row r="7033" spans="1:10">
      <c r="A7033" s="164">
        <v>35384</v>
      </c>
      <c r="B7033" s="154">
        <v>1.6338699999999999</v>
      </c>
      <c r="C7033" s="154">
        <v>2.1219000000000001</v>
      </c>
      <c r="D7033" s="154">
        <v>1.2732000000000001</v>
      </c>
      <c r="E7033" s="154">
        <v>0.95150000000000001</v>
      </c>
      <c r="F7033" s="154" t="s">
        <v>472</v>
      </c>
      <c r="G7033" s="154">
        <v>1.1438999999999999</v>
      </c>
      <c r="H7033" s="154" t="s">
        <v>472</v>
      </c>
      <c r="I7033" s="154">
        <v>1.8591600000000001</v>
      </c>
      <c r="J7033" s="154"/>
    </row>
    <row r="7034" spans="1:10">
      <c r="A7034" s="164">
        <v>35387</v>
      </c>
      <c r="B7034" s="154">
        <v>1.6296599999999999</v>
      </c>
      <c r="C7034" s="154">
        <v>2.1206999999999998</v>
      </c>
      <c r="D7034" s="154">
        <v>1.2757000000000001</v>
      </c>
      <c r="E7034" s="154">
        <v>0.95179999999999998</v>
      </c>
      <c r="F7034" s="154" t="s">
        <v>472</v>
      </c>
      <c r="G7034" s="154">
        <v>1.1468</v>
      </c>
      <c r="H7034" s="154" t="s">
        <v>472</v>
      </c>
      <c r="I7034" s="154">
        <v>1.85812</v>
      </c>
      <c r="J7034" s="154"/>
    </row>
    <row r="7035" spans="1:10">
      <c r="A7035" s="164">
        <v>35388</v>
      </c>
      <c r="B7035" s="154">
        <v>1.6294</v>
      </c>
      <c r="C7035" s="154">
        <v>2.1208</v>
      </c>
      <c r="D7035" s="154">
        <v>1.2690000000000001</v>
      </c>
      <c r="E7035" s="154">
        <v>0.94450000000000001</v>
      </c>
      <c r="F7035" s="154" t="s">
        <v>472</v>
      </c>
      <c r="G7035" s="154">
        <v>1.1360999999999999</v>
      </c>
      <c r="H7035" s="154" t="s">
        <v>472</v>
      </c>
      <c r="I7035" s="154">
        <v>1.8510800000000001</v>
      </c>
      <c r="J7035" s="154"/>
    </row>
    <row r="7036" spans="1:10">
      <c r="A7036" s="164">
        <v>35389</v>
      </c>
      <c r="B7036" s="154">
        <v>1.6327</v>
      </c>
      <c r="C7036" s="154">
        <v>2.1291000000000002</v>
      </c>
      <c r="D7036" s="154">
        <v>1.2673000000000001</v>
      </c>
      <c r="E7036" s="154">
        <v>0.94479999999999997</v>
      </c>
      <c r="F7036" s="154" t="s">
        <v>472</v>
      </c>
      <c r="G7036" s="154">
        <v>1.1397999999999999</v>
      </c>
      <c r="H7036" s="154" t="s">
        <v>472</v>
      </c>
      <c r="I7036" s="154">
        <v>1.8506399999999998</v>
      </c>
      <c r="J7036" s="154"/>
    </row>
    <row r="7037" spans="1:10">
      <c r="A7037" s="164">
        <v>35390</v>
      </c>
      <c r="B7037" s="154">
        <v>1.63317</v>
      </c>
      <c r="C7037" s="154">
        <v>2.1297000000000001</v>
      </c>
      <c r="D7037" s="154">
        <v>1.2647999999999999</v>
      </c>
      <c r="E7037" s="154">
        <v>0.94530000000000003</v>
      </c>
      <c r="F7037" s="154" t="s">
        <v>472</v>
      </c>
      <c r="G7037" s="154">
        <v>1.1333</v>
      </c>
      <c r="H7037" s="154" t="s">
        <v>472</v>
      </c>
      <c r="I7037" s="154">
        <v>1.84883</v>
      </c>
      <c r="J7037" s="154"/>
    </row>
    <row r="7038" spans="1:10">
      <c r="A7038" s="164">
        <v>35391</v>
      </c>
      <c r="B7038" s="154">
        <v>1.6316600000000001</v>
      </c>
      <c r="C7038" s="154">
        <v>2.1305999999999998</v>
      </c>
      <c r="D7038" s="154">
        <v>1.2652000000000001</v>
      </c>
      <c r="E7038" s="154">
        <v>0.94379999999999997</v>
      </c>
      <c r="F7038" s="154" t="s">
        <v>472</v>
      </c>
      <c r="G7038" s="154">
        <v>1.1372</v>
      </c>
      <c r="H7038" s="154" t="s">
        <v>472</v>
      </c>
      <c r="I7038" s="154">
        <v>1.8528799999999999</v>
      </c>
      <c r="J7038" s="154"/>
    </row>
    <row r="7039" spans="1:10">
      <c r="A7039" s="164">
        <v>35394</v>
      </c>
      <c r="B7039" s="154">
        <v>1.6320399999999999</v>
      </c>
      <c r="C7039" s="154">
        <v>2.1455000000000002</v>
      </c>
      <c r="D7039" s="154">
        <v>1.2774000000000001</v>
      </c>
      <c r="E7039" s="154">
        <v>0.95220000000000005</v>
      </c>
      <c r="F7039" s="154" t="s">
        <v>472</v>
      </c>
      <c r="G7039" s="154">
        <v>1.1360000000000001</v>
      </c>
      <c r="H7039" s="154" t="s">
        <v>472</v>
      </c>
      <c r="I7039" s="154">
        <v>1.8553999999999999</v>
      </c>
      <c r="J7039" s="154"/>
    </row>
    <row r="7040" spans="1:10">
      <c r="A7040" s="164">
        <v>35395</v>
      </c>
      <c r="B7040" s="154">
        <v>1.63805</v>
      </c>
      <c r="C7040" s="154">
        <v>2.1625000000000001</v>
      </c>
      <c r="D7040" s="154">
        <v>1.2915000000000001</v>
      </c>
      <c r="E7040" s="154">
        <v>0.96179999999999999</v>
      </c>
      <c r="F7040" s="154" t="s">
        <v>472</v>
      </c>
      <c r="G7040" s="154">
        <v>1.1476999999999999</v>
      </c>
      <c r="H7040" s="154" t="s">
        <v>472</v>
      </c>
      <c r="I7040" s="154">
        <v>1.8732899999999999</v>
      </c>
      <c r="J7040" s="154"/>
    </row>
    <row r="7041" spans="1:10">
      <c r="A7041" s="164">
        <v>35396</v>
      </c>
      <c r="B7041" s="154">
        <v>1.6376500000000001</v>
      </c>
      <c r="C7041" s="154">
        <v>2.1625000000000001</v>
      </c>
      <c r="D7041" s="154">
        <v>1.2903</v>
      </c>
      <c r="E7041" s="154">
        <v>0.95989999999999998</v>
      </c>
      <c r="F7041" s="154" t="s">
        <v>472</v>
      </c>
      <c r="G7041" s="154">
        <v>1.1412</v>
      </c>
      <c r="H7041" s="154" t="s">
        <v>472</v>
      </c>
      <c r="I7041" s="154">
        <v>1.86914</v>
      </c>
      <c r="J7041" s="154"/>
    </row>
    <row r="7042" spans="1:10">
      <c r="A7042" s="164">
        <v>35397</v>
      </c>
      <c r="B7042" s="154">
        <v>1.6374599999999999</v>
      </c>
      <c r="C7042" s="154">
        <v>2.1728000000000001</v>
      </c>
      <c r="D7042" s="154">
        <v>1.2949999999999999</v>
      </c>
      <c r="E7042" s="154">
        <v>0.96109999999999995</v>
      </c>
      <c r="F7042" s="154" t="s">
        <v>472</v>
      </c>
      <c r="G7042" s="154">
        <v>1.1389</v>
      </c>
      <c r="H7042" s="154" t="s">
        <v>472</v>
      </c>
      <c r="I7042" s="154" t="s">
        <v>472</v>
      </c>
      <c r="J7042" s="154"/>
    </row>
    <row r="7043" spans="1:10">
      <c r="A7043" s="164">
        <v>35398</v>
      </c>
      <c r="B7043" s="154">
        <v>1.6391900000000001</v>
      </c>
      <c r="C7043" s="154">
        <v>2.1835</v>
      </c>
      <c r="D7043" s="154">
        <v>1.2969999999999999</v>
      </c>
      <c r="E7043" s="154">
        <v>0.96179999999999999</v>
      </c>
      <c r="F7043" s="154" t="s">
        <v>472</v>
      </c>
      <c r="G7043" s="154">
        <v>1.1413</v>
      </c>
      <c r="H7043" s="154" t="s">
        <v>472</v>
      </c>
      <c r="I7043" s="154" t="s">
        <v>472</v>
      </c>
      <c r="J7043" s="154"/>
    </row>
    <row r="7044" spans="1:10">
      <c r="A7044" s="164">
        <v>35401</v>
      </c>
      <c r="B7044" s="154">
        <v>1.65178</v>
      </c>
      <c r="C7044" s="154">
        <v>2.206</v>
      </c>
      <c r="D7044" s="154">
        <v>1.3086</v>
      </c>
      <c r="E7044" s="154">
        <v>0.96860000000000002</v>
      </c>
      <c r="F7044" s="154" t="s">
        <v>472</v>
      </c>
      <c r="G7044" s="154">
        <v>1.149</v>
      </c>
      <c r="H7044" s="154" t="s">
        <v>472</v>
      </c>
      <c r="I7044" s="154">
        <v>1.8916200000000001</v>
      </c>
      <c r="J7044" s="154"/>
    </row>
    <row r="7045" spans="1:10">
      <c r="A7045" s="164">
        <v>35402</v>
      </c>
      <c r="B7045" s="154">
        <v>1.64733</v>
      </c>
      <c r="C7045" s="154">
        <v>2.2137000000000002</v>
      </c>
      <c r="D7045" s="154">
        <v>1.3262</v>
      </c>
      <c r="E7045" s="154">
        <v>0.98240000000000005</v>
      </c>
      <c r="F7045" s="154" t="s">
        <v>472</v>
      </c>
      <c r="G7045" s="154">
        <v>1.161</v>
      </c>
      <c r="H7045" s="154" t="s">
        <v>472</v>
      </c>
      <c r="I7045" s="154">
        <v>1.90204</v>
      </c>
      <c r="J7045" s="154"/>
    </row>
    <row r="7046" spans="1:10">
      <c r="A7046" s="164">
        <v>35403</v>
      </c>
      <c r="B7046" s="154">
        <v>1.6419600000000001</v>
      </c>
      <c r="C7046" s="154">
        <v>2.1711999999999998</v>
      </c>
      <c r="D7046" s="154">
        <v>1.319</v>
      </c>
      <c r="E7046" s="154">
        <v>0.97689999999999999</v>
      </c>
      <c r="F7046" s="154" t="s">
        <v>472</v>
      </c>
      <c r="G7046" s="154">
        <v>1.1640999999999999</v>
      </c>
      <c r="H7046" s="154" t="s">
        <v>472</v>
      </c>
      <c r="I7046" s="154">
        <v>1.89581</v>
      </c>
      <c r="J7046" s="154"/>
    </row>
    <row r="7047" spans="1:10">
      <c r="A7047" s="164">
        <v>35404</v>
      </c>
      <c r="B7047" s="154">
        <v>1.63567</v>
      </c>
      <c r="C7047" s="154">
        <v>2.1621999999999999</v>
      </c>
      <c r="D7047" s="154">
        <v>1.3180000000000001</v>
      </c>
      <c r="E7047" s="154">
        <v>0.97199999999999998</v>
      </c>
      <c r="F7047" s="154" t="s">
        <v>472</v>
      </c>
      <c r="G7047" s="154">
        <v>1.1716</v>
      </c>
      <c r="H7047" s="154" t="s">
        <v>472</v>
      </c>
      <c r="I7047" s="154">
        <v>1.8882300000000001</v>
      </c>
      <c r="J7047" s="154"/>
    </row>
    <row r="7048" spans="1:10">
      <c r="A7048" s="164">
        <v>35405</v>
      </c>
      <c r="B7048" s="154">
        <v>1.6357300000000001</v>
      </c>
      <c r="C7048" s="154">
        <v>2.1347</v>
      </c>
      <c r="D7048" s="154">
        <v>1.3026</v>
      </c>
      <c r="E7048" s="154">
        <v>0.95889999999999997</v>
      </c>
      <c r="F7048" s="154" t="s">
        <v>472</v>
      </c>
      <c r="G7048" s="154">
        <v>1.1621999999999999</v>
      </c>
      <c r="H7048" s="154" t="s">
        <v>472</v>
      </c>
      <c r="I7048" s="154">
        <v>1.8787700000000001</v>
      </c>
      <c r="J7048" s="154"/>
    </row>
    <row r="7049" spans="1:10">
      <c r="A7049" s="164">
        <v>35408</v>
      </c>
      <c r="B7049" s="154">
        <v>1.65029</v>
      </c>
      <c r="C7049" s="154">
        <v>2.1779000000000002</v>
      </c>
      <c r="D7049" s="154">
        <v>1.3220000000000001</v>
      </c>
      <c r="E7049" s="154">
        <v>0.9728</v>
      </c>
      <c r="F7049" s="154" t="s">
        <v>472</v>
      </c>
      <c r="G7049" s="154">
        <v>1.1677999999999999</v>
      </c>
      <c r="H7049" s="154" t="s">
        <v>472</v>
      </c>
      <c r="I7049" s="154">
        <v>1.8987099999999999</v>
      </c>
      <c r="J7049" s="154"/>
    </row>
    <row r="7050" spans="1:10">
      <c r="A7050" s="164">
        <v>35409</v>
      </c>
      <c r="B7050" s="154">
        <v>1.6539999999999999</v>
      </c>
      <c r="C7050" s="154">
        <v>2.1953</v>
      </c>
      <c r="D7050" s="154">
        <v>1.3294999999999999</v>
      </c>
      <c r="E7050" s="154">
        <v>0.98070000000000002</v>
      </c>
      <c r="F7050" s="154" t="s">
        <v>472</v>
      </c>
      <c r="G7050" s="154">
        <v>1.1714</v>
      </c>
      <c r="H7050" s="154" t="s">
        <v>472</v>
      </c>
      <c r="I7050" s="154">
        <v>1.90646</v>
      </c>
      <c r="J7050" s="154"/>
    </row>
    <row r="7051" spans="1:10">
      <c r="A7051" s="164">
        <v>35410</v>
      </c>
      <c r="B7051" s="154">
        <v>1.6537199999999999</v>
      </c>
      <c r="C7051" s="154">
        <v>2.1846999999999999</v>
      </c>
      <c r="D7051" s="154">
        <v>1.3202</v>
      </c>
      <c r="E7051" s="154">
        <v>0.97</v>
      </c>
      <c r="F7051" s="154" t="s">
        <v>472</v>
      </c>
      <c r="G7051" s="154">
        <v>1.1684000000000001</v>
      </c>
      <c r="H7051" s="154" t="s">
        <v>472</v>
      </c>
      <c r="I7051" s="154">
        <v>1.89896</v>
      </c>
      <c r="J7051" s="154"/>
    </row>
    <row r="7052" spans="1:10">
      <c r="A7052" s="164">
        <v>35411</v>
      </c>
      <c r="B7052" s="154">
        <v>1.6490800000000001</v>
      </c>
      <c r="C7052" s="154">
        <v>2.1718000000000002</v>
      </c>
      <c r="D7052" s="154">
        <v>1.3142</v>
      </c>
      <c r="E7052" s="154">
        <v>0.96630000000000005</v>
      </c>
      <c r="F7052" s="154" t="s">
        <v>472</v>
      </c>
      <c r="G7052" s="154">
        <v>1.1621999999999999</v>
      </c>
      <c r="H7052" s="154" t="s">
        <v>472</v>
      </c>
      <c r="I7052" s="154">
        <v>1.8966099999999999</v>
      </c>
      <c r="J7052" s="154"/>
    </row>
    <row r="7053" spans="1:10">
      <c r="A7053" s="164">
        <v>35412</v>
      </c>
      <c r="B7053" s="154">
        <v>1.6434500000000001</v>
      </c>
      <c r="C7053" s="154">
        <v>2.1789999999999998</v>
      </c>
      <c r="D7053" s="154">
        <v>1.3164</v>
      </c>
      <c r="E7053" s="154">
        <v>0.96899999999999997</v>
      </c>
      <c r="F7053" s="154" t="s">
        <v>472</v>
      </c>
      <c r="G7053" s="154">
        <v>1.1631</v>
      </c>
      <c r="H7053" s="154" t="s">
        <v>472</v>
      </c>
      <c r="I7053" s="154">
        <v>1.8896500000000001</v>
      </c>
      <c r="J7053" s="154"/>
    </row>
    <row r="7054" spans="1:10">
      <c r="A7054" s="164">
        <v>35415</v>
      </c>
      <c r="B7054" s="154">
        <v>1.6578900000000001</v>
      </c>
      <c r="C7054" s="154">
        <v>2.2044999999999999</v>
      </c>
      <c r="D7054" s="154">
        <v>1.3269</v>
      </c>
      <c r="E7054" s="154">
        <v>0.97370000000000001</v>
      </c>
      <c r="F7054" s="154" t="s">
        <v>472</v>
      </c>
      <c r="G7054" s="154">
        <v>1.1655</v>
      </c>
      <c r="H7054" s="154" t="s">
        <v>472</v>
      </c>
      <c r="I7054" s="154">
        <v>1.90672</v>
      </c>
      <c r="J7054" s="154"/>
    </row>
    <row r="7055" spans="1:10">
      <c r="A7055" s="164">
        <v>35416</v>
      </c>
      <c r="B7055" s="154">
        <v>1.6579000000000002</v>
      </c>
      <c r="C7055" s="154">
        <v>2.2012</v>
      </c>
      <c r="D7055" s="154">
        <v>1.3206</v>
      </c>
      <c r="E7055" s="154">
        <v>0.96430000000000005</v>
      </c>
      <c r="F7055" s="154" t="s">
        <v>472</v>
      </c>
      <c r="G7055" s="154">
        <v>1.1613</v>
      </c>
      <c r="H7055" s="154" t="s">
        <v>472</v>
      </c>
      <c r="I7055" s="154">
        <v>1.90317</v>
      </c>
      <c r="J7055" s="154"/>
    </row>
    <row r="7056" spans="1:10">
      <c r="A7056" s="164">
        <v>35417</v>
      </c>
      <c r="B7056" s="154">
        <v>1.66029</v>
      </c>
      <c r="C7056" s="154">
        <v>2.2132000000000001</v>
      </c>
      <c r="D7056" s="154">
        <v>1.3254000000000001</v>
      </c>
      <c r="E7056" s="154">
        <v>0.9708</v>
      </c>
      <c r="F7056" s="154" t="s">
        <v>472</v>
      </c>
      <c r="G7056" s="154">
        <v>1.167</v>
      </c>
      <c r="H7056" s="154" t="s">
        <v>472</v>
      </c>
      <c r="I7056" s="154">
        <v>1.9111899999999999</v>
      </c>
      <c r="J7056" s="154"/>
    </row>
    <row r="7057" spans="1:10">
      <c r="A7057" s="164">
        <v>35418</v>
      </c>
      <c r="B7057" s="154">
        <v>1.6636899999999999</v>
      </c>
      <c r="C7057" s="154">
        <v>2.2345999999999999</v>
      </c>
      <c r="D7057" s="154">
        <v>1.3355999999999999</v>
      </c>
      <c r="E7057" s="154">
        <v>0.97550000000000003</v>
      </c>
      <c r="F7057" s="154" t="s">
        <v>472</v>
      </c>
      <c r="G7057" s="154">
        <v>1.1718</v>
      </c>
      <c r="H7057" s="154" t="s">
        <v>472</v>
      </c>
      <c r="I7057" s="154">
        <v>1.9184399999999999</v>
      </c>
      <c r="J7057" s="154"/>
    </row>
    <row r="7058" spans="1:10">
      <c r="A7058" s="164">
        <v>35419</v>
      </c>
      <c r="B7058" s="154">
        <v>1.6668400000000001</v>
      </c>
      <c r="C7058" s="154">
        <v>2.2284000000000002</v>
      </c>
      <c r="D7058" s="154">
        <v>1.3368</v>
      </c>
      <c r="E7058" s="154">
        <v>0.97699999999999998</v>
      </c>
      <c r="F7058" s="154" t="s">
        <v>472</v>
      </c>
      <c r="G7058" s="154">
        <v>1.1696</v>
      </c>
      <c r="H7058" s="154" t="s">
        <v>472</v>
      </c>
      <c r="I7058" s="154">
        <v>1.9195799999999998</v>
      </c>
      <c r="J7058" s="154"/>
    </row>
    <row r="7059" spans="1:10">
      <c r="A7059" s="164">
        <v>35422</v>
      </c>
      <c r="B7059" s="154">
        <v>1.6733199999999999</v>
      </c>
      <c r="C7059" s="154">
        <v>2.234</v>
      </c>
      <c r="D7059" s="154">
        <v>1.3372999999999999</v>
      </c>
      <c r="E7059" s="154">
        <v>0.97740000000000005</v>
      </c>
      <c r="F7059" s="154" t="s">
        <v>472</v>
      </c>
      <c r="G7059" s="154">
        <v>1.1700999999999999</v>
      </c>
      <c r="H7059" s="154" t="s">
        <v>472</v>
      </c>
      <c r="I7059" s="154">
        <v>1.92635</v>
      </c>
      <c r="J7059" s="154"/>
    </row>
    <row r="7060" spans="1:10">
      <c r="A7060" s="164">
        <v>35423</v>
      </c>
      <c r="B7060" s="154">
        <v>1.67394</v>
      </c>
      <c r="C7060" s="154">
        <v>2.2416</v>
      </c>
      <c r="D7060" s="154">
        <v>1.3393999999999999</v>
      </c>
      <c r="E7060" s="154">
        <v>0.9798</v>
      </c>
      <c r="F7060" s="154" t="s">
        <v>472</v>
      </c>
      <c r="G7060" s="154">
        <v>1.1705000000000001</v>
      </c>
      <c r="H7060" s="154" t="s">
        <v>472</v>
      </c>
      <c r="I7060" s="154">
        <v>1.92726</v>
      </c>
      <c r="J7060" s="154"/>
    </row>
    <row r="7061" spans="1:10">
      <c r="A7061" s="164">
        <v>35424</v>
      </c>
      <c r="B7061" s="154" t="s">
        <v>472</v>
      </c>
      <c r="C7061" s="154" t="s">
        <v>472</v>
      </c>
      <c r="D7061" s="154" t="s">
        <v>472</v>
      </c>
      <c r="E7061" s="154" t="s">
        <v>472</v>
      </c>
      <c r="F7061" s="154" t="s">
        <v>472</v>
      </c>
      <c r="G7061" s="154" t="s">
        <v>472</v>
      </c>
      <c r="H7061" s="154" t="s">
        <v>472</v>
      </c>
      <c r="I7061" s="154" t="s">
        <v>472</v>
      </c>
      <c r="J7061" s="154"/>
    </row>
    <row r="7062" spans="1:10">
      <c r="A7062" s="164">
        <v>35425</v>
      </c>
      <c r="B7062" s="154" t="s">
        <v>472</v>
      </c>
      <c r="C7062" s="154" t="s">
        <v>472</v>
      </c>
      <c r="D7062" s="154" t="s">
        <v>472</v>
      </c>
      <c r="E7062" s="154" t="s">
        <v>472</v>
      </c>
      <c r="F7062" s="154" t="s">
        <v>472</v>
      </c>
      <c r="G7062" s="154" t="s">
        <v>472</v>
      </c>
      <c r="H7062" s="154" t="s">
        <v>472</v>
      </c>
      <c r="I7062" s="154" t="s">
        <v>472</v>
      </c>
      <c r="J7062" s="154"/>
    </row>
    <row r="7063" spans="1:10">
      <c r="A7063" s="164">
        <v>35426</v>
      </c>
      <c r="B7063" s="154">
        <v>1.6851799999999999</v>
      </c>
      <c r="C7063" s="154">
        <v>2.2530999999999999</v>
      </c>
      <c r="D7063" s="154">
        <v>1.3432999999999999</v>
      </c>
      <c r="E7063" s="154">
        <v>0.98480000000000001</v>
      </c>
      <c r="F7063" s="154" t="s">
        <v>472</v>
      </c>
      <c r="G7063" s="154">
        <v>1.1676</v>
      </c>
      <c r="H7063" s="154" t="s">
        <v>472</v>
      </c>
      <c r="I7063" s="154">
        <v>1.9360900000000001</v>
      </c>
      <c r="J7063" s="154"/>
    </row>
    <row r="7064" spans="1:10">
      <c r="A7064" s="164">
        <v>35429</v>
      </c>
      <c r="B7064" s="154">
        <v>1.6894499999999999</v>
      </c>
      <c r="C7064" s="154">
        <v>2.2787000000000002</v>
      </c>
      <c r="D7064" s="154">
        <v>1.349</v>
      </c>
      <c r="E7064" s="154">
        <v>0.98540000000000005</v>
      </c>
      <c r="F7064" s="154" t="s">
        <v>472</v>
      </c>
      <c r="G7064" s="154">
        <v>1.1623999999999999</v>
      </c>
      <c r="H7064" s="154" t="s">
        <v>472</v>
      </c>
      <c r="I7064" s="154">
        <v>1.9418299999999999</v>
      </c>
      <c r="J7064" s="154"/>
    </row>
    <row r="7065" spans="1:10">
      <c r="A7065" s="164">
        <v>35430</v>
      </c>
      <c r="B7065" s="154">
        <v>1.69129</v>
      </c>
      <c r="C7065" s="154">
        <v>2.2894999999999999</v>
      </c>
      <c r="D7065" s="154">
        <v>1.35</v>
      </c>
      <c r="E7065" s="154">
        <v>0.98529999999999995</v>
      </c>
      <c r="F7065" s="154" t="s">
        <v>472</v>
      </c>
      <c r="G7065" s="154">
        <v>1.1611</v>
      </c>
      <c r="H7065" s="154" t="s">
        <v>472</v>
      </c>
      <c r="I7065" s="154">
        <v>1.93607</v>
      </c>
      <c r="J7065" s="154"/>
    </row>
    <row r="7066" spans="1:10">
      <c r="A7066" s="164">
        <v>35431</v>
      </c>
      <c r="B7066" s="154" t="s">
        <v>472</v>
      </c>
      <c r="C7066" s="154" t="s">
        <v>472</v>
      </c>
      <c r="D7066" s="154" t="s">
        <v>472</v>
      </c>
      <c r="E7066" s="154" t="s">
        <v>472</v>
      </c>
      <c r="F7066" s="154" t="s">
        <v>472</v>
      </c>
      <c r="G7066" s="154" t="s">
        <v>472</v>
      </c>
      <c r="H7066" s="154" t="s">
        <v>472</v>
      </c>
      <c r="I7066" s="154" t="s">
        <v>472</v>
      </c>
      <c r="J7066" s="154"/>
    </row>
    <row r="7067" spans="1:10">
      <c r="A7067" s="164">
        <v>35432</v>
      </c>
      <c r="B7067" s="154" t="s">
        <v>472</v>
      </c>
      <c r="C7067" s="154" t="s">
        <v>472</v>
      </c>
      <c r="D7067" s="154" t="s">
        <v>472</v>
      </c>
      <c r="E7067" s="154" t="s">
        <v>472</v>
      </c>
      <c r="F7067" s="154" t="s">
        <v>472</v>
      </c>
      <c r="G7067" s="154" t="s">
        <v>472</v>
      </c>
      <c r="H7067" s="154" t="s">
        <v>472</v>
      </c>
      <c r="I7067" s="154" t="s">
        <v>472</v>
      </c>
      <c r="J7067" s="154"/>
    </row>
    <row r="7068" spans="1:10">
      <c r="A7068" s="164">
        <v>35433</v>
      </c>
      <c r="B7068" s="154">
        <v>1.69482</v>
      </c>
      <c r="C7068" s="154">
        <v>2.2824999999999998</v>
      </c>
      <c r="D7068" s="154">
        <v>1.3458000000000001</v>
      </c>
      <c r="E7068" s="154">
        <v>0.97819999999999996</v>
      </c>
      <c r="F7068" s="154" t="s">
        <v>472</v>
      </c>
      <c r="G7068" s="154">
        <v>1.1625000000000001</v>
      </c>
      <c r="H7068" s="154" t="s">
        <v>472</v>
      </c>
      <c r="I7068" s="154">
        <v>1.93825</v>
      </c>
      <c r="J7068" s="154"/>
    </row>
    <row r="7069" spans="1:10">
      <c r="A7069" s="164">
        <v>35436</v>
      </c>
      <c r="B7069" s="154">
        <v>1.6855899999999999</v>
      </c>
      <c r="C7069" s="154">
        <v>2.2970999999999999</v>
      </c>
      <c r="D7069" s="154">
        <v>1.357</v>
      </c>
      <c r="E7069" s="154">
        <v>0.98970000000000002</v>
      </c>
      <c r="F7069" s="154" t="s">
        <v>472</v>
      </c>
      <c r="G7069" s="154">
        <v>1.1709000000000001</v>
      </c>
      <c r="H7069" s="154" t="s">
        <v>472</v>
      </c>
      <c r="I7069" s="154">
        <v>1.9426299999999999</v>
      </c>
      <c r="J7069" s="154"/>
    </row>
    <row r="7070" spans="1:10">
      <c r="A7070" s="164">
        <v>35437</v>
      </c>
      <c r="B7070" s="154">
        <v>1.6846700000000001</v>
      </c>
      <c r="C7070" s="154">
        <v>2.2930000000000001</v>
      </c>
      <c r="D7070" s="154">
        <v>1.3544</v>
      </c>
      <c r="E7070" s="154">
        <v>0.9929</v>
      </c>
      <c r="F7070" s="154" t="s">
        <v>472</v>
      </c>
      <c r="G7070" s="154">
        <v>1.1727000000000001</v>
      </c>
      <c r="H7070" s="154" t="s">
        <v>472</v>
      </c>
      <c r="I7070" s="154">
        <v>1.94147</v>
      </c>
      <c r="J7070" s="154"/>
    </row>
    <row r="7071" spans="1:10">
      <c r="A7071" s="164">
        <v>35438</v>
      </c>
      <c r="B7071" s="154">
        <v>1.6827700000000001</v>
      </c>
      <c r="C7071" s="154">
        <v>2.2936999999999999</v>
      </c>
      <c r="D7071" s="154">
        <v>1.3552</v>
      </c>
      <c r="E7071" s="154">
        <v>1.0003</v>
      </c>
      <c r="F7071" s="154" t="s">
        <v>472</v>
      </c>
      <c r="G7071" s="154">
        <v>1.1736</v>
      </c>
      <c r="H7071" s="154" t="s">
        <v>472</v>
      </c>
      <c r="I7071" s="154">
        <v>1.94452</v>
      </c>
      <c r="J7071" s="154"/>
    </row>
    <row r="7072" spans="1:10">
      <c r="A7072" s="164">
        <v>35439</v>
      </c>
      <c r="B7072" s="154">
        <v>1.68981</v>
      </c>
      <c r="C7072" s="154">
        <v>2.3136999999999999</v>
      </c>
      <c r="D7072" s="154">
        <v>1.3677000000000001</v>
      </c>
      <c r="E7072" s="154">
        <v>1.0098</v>
      </c>
      <c r="F7072" s="154" t="s">
        <v>472</v>
      </c>
      <c r="G7072" s="154">
        <v>1.1759999999999999</v>
      </c>
      <c r="H7072" s="154" t="s">
        <v>472</v>
      </c>
      <c r="I7072" s="154">
        <v>1.9544000000000001</v>
      </c>
      <c r="J7072" s="154"/>
    </row>
    <row r="7073" spans="1:10">
      <c r="A7073" s="164">
        <v>35440</v>
      </c>
      <c r="B7073" s="154">
        <v>1.6955100000000001</v>
      </c>
      <c r="C7073" s="154">
        <v>2.3216999999999999</v>
      </c>
      <c r="D7073" s="154">
        <v>1.371</v>
      </c>
      <c r="E7073" s="154">
        <v>1.0144</v>
      </c>
      <c r="F7073" s="154" t="s">
        <v>472</v>
      </c>
      <c r="G7073" s="154">
        <v>1.1868000000000001</v>
      </c>
      <c r="H7073" s="154" t="s">
        <v>472</v>
      </c>
      <c r="I7073" s="154">
        <v>1.9603000000000002</v>
      </c>
      <c r="J7073" s="154"/>
    </row>
    <row r="7074" spans="1:10">
      <c r="A7074" s="164">
        <v>35443</v>
      </c>
      <c r="B7074" s="154">
        <v>1.6939899999999999</v>
      </c>
      <c r="C7074" s="154">
        <v>2.3077000000000001</v>
      </c>
      <c r="D7074" s="154">
        <v>1.3738999999999999</v>
      </c>
      <c r="E7074" s="154">
        <v>1.0192000000000001</v>
      </c>
      <c r="F7074" s="154" t="s">
        <v>472</v>
      </c>
      <c r="G7074" s="154">
        <v>1.1820999999999999</v>
      </c>
      <c r="H7074" s="154" t="s">
        <v>472</v>
      </c>
      <c r="I7074" s="154">
        <v>1.9599500000000001</v>
      </c>
      <c r="J7074" s="154"/>
    </row>
    <row r="7075" spans="1:10">
      <c r="A7075" s="164">
        <v>35444</v>
      </c>
      <c r="B7075" s="154">
        <v>1.6823999999999999</v>
      </c>
      <c r="C7075" s="154">
        <v>2.2976000000000001</v>
      </c>
      <c r="D7075" s="154">
        <v>1.375</v>
      </c>
      <c r="E7075" s="154">
        <v>1.0173000000000001</v>
      </c>
      <c r="F7075" s="154" t="s">
        <v>472</v>
      </c>
      <c r="G7075" s="154">
        <v>1.1801999999999999</v>
      </c>
      <c r="H7075" s="154" t="s">
        <v>472</v>
      </c>
      <c r="I7075" s="154">
        <v>1.9510000000000001</v>
      </c>
      <c r="J7075" s="154"/>
    </row>
    <row r="7076" spans="1:10">
      <c r="A7076" s="164">
        <v>35445</v>
      </c>
      <c r="B7076" s="154">
        <v>1.6830500000000002</v>
      </c>
      <c r="C7076" s="154">
        <v>2.2959000000000001</v>
      </c>
      <c r="D7076" s="154">
        <v>1.3751</v>
      </c>
      <c r="E7076" s="154">
        <v>1.0192000000000001</v>
      </c>
      <c r="F7076" s="154" t="s">
        <v>472</v>
      </c>
      <c r="G7076" s="154">
        <v>1.1727000000000001</v>
      </c>
      <c r="H7076" s="154" t="s">
        <v>472</v>
      </c>
      <c r="I7076" s="154">
        <v>1.95794</v>
      </c>
      <c r="J7076" s="154"/>
    </row>
    <row r="7077" spans="1:10">
      <c r="A7077" s="164">
        <v>35446</v>
      </c>
      <c r="B7077" s="154">
        <v>1.6870500000000002</v>
      </c>
      <c r="C7077" s="154">
        <v>2.2987000000000002</v>
      </c>
      <c r="D7077" s="154">
        <v>1.3715999999999999</v>
      </c>
      <c r="E7077" s="154">
        <v>1.0219</v>
      </c>
      <c r="F7077" s="154" t="s">
        <v>472</v>
      </c>
      <c r="G7077" s="154">
        <v>1.1731</v>
      </c>
      <c r="H7077" s="154" t="s">
        <v>472</v>
      </c>
      <c r="I7077" s="154">
        <v>1.95634</v>
      </c>
      <c r="J7077" s="154"/>
    </row>
    <row r="7078" spans="1:10">
      <c r="A7078" s="164">
        <v>35447</v>
      </c>
      <c r="B7078" s="154">
        <v>1.6879599999999999</v>
      </c>
      <c r="C7078" s="154">
        <v>2.3138000000000001</v>
      </c>
      <c r="D7078" s="154">
        <v>1.383</v>
      </c>
      <c r="E7078" s="154">
        <v>1.0311999999999999</v>
      </c>
      <c r="F7078" s="154" t="s">
        <v>472</v>
      </c>
      <c r="G7078" s="154">
        <v>1.1821999999999999</v>
      </c>
      <c r="H7078" s="154" t="s">
        <v>472</v>
      </c>
      <c r="I7078" s="154">
        <v>1.9649799999999999</v>
      </c>
      <c r="J7078" s="154"/>
    </row>
    <row r="7079" spans="1:10">
      <c r="A7079" s="164">
        <v>35450</v>
      </c>
      <c r="B7079" s="154">
        <v>1.70184</v>
      </c>
      <c r="C7079" s="154">
        <v>2.3403999999999998</v>
      </c>
      <c r="D7079" s="154">
        <v>1.4098999999999999</v>
      </c>
      <c r="E7079" s="154">
        <v>1.0506</v>
      </c>
      <c r="F7079" s="154" t="s">
        <v>472</v>
      </c>
      <c r="G7079" s="154">
        <v>1.1953</v>
      </c>
      <c r="H7079" s="154" t="s">
        <v>472</v>
      </c>
      <c r="I7079" s="154" t="s">
        <v>472</v>
      </c>
      <c r="J7079" s="154"/>
    </row>
    <row r="7080" spans="1:10">
      <c r="A7080" s="164">
        <v>35451</v>
      </c>
      <c r="B7080" s="154">
        <v>1.70339</v>
      </c>
      <c r="C7080" s="154">
        <v>2.3565</v>
      </c>
      <c r="D7080" s="154">
        <v>1.4137999999999999</v>
      </c>
      <c r="E7080" s="154">
        <v>1.0564</v>
      </c>
      <c r="F7080" s="154" t="s">
        <v>472</v>
      </c>
      <c r="G7080" s="154">
        <v>1.1985999999999999</v>
      </c>
      <c r="H7080" s="154" t="s">
        <v>472</v>
      </c>
      <c r="I7080" s="154">
        <v>1.9942500000000001</v>
      </c>
      <c r="J7080" s="154"/>
    </row>
    <row r="7081" spans="1:10">
      <c r="A7081" s="164">
        <v>35452</v>
      </c>
      <c r="B7081" s="154">
        <v>1.7071100000000001</v>
      </c>
      <c r="C7081" s="154">
        <v>2.3666</v>
      </c>
      <c r="D7081" s="154">
        <v>1.4304000000000001</v>
      </c>
      <c r="E7081" s="154">
        <v>1.0691999999999999</v>
      </c>
      <c r="F7081" s="154" t="s">
        <v>472</v>
      </c>
      <c r="G7081" s="154">
        <v>1.2022999999999999</v>
      </c>
      <c r="H7081" s="154" t="s">
        <v>472</v>
      </c>
      <c r="I7081" s="154">
        <v>2.0107599999999999</v>
      </c>
      <c r="J7081" s="154"/>
    </row>
    <row r="7082" spans="1:10">
      <c r="A7082" s="164">
        <v>35453</v>
      </c>
      <c r="B7082" s="154">
        <v>1.6983999999999999</v>
      </c>
      <c r="C7082" s="154">
        <v>2.3245</v>
      </c>
      <c r="D7082" s="154">
        <v>1.4239999999999999</v>
      </c>
      <c r="E7082" s="154">
        <v>1.0615000000000001</v>
      </c>
      <c r="F7082" s="154" t="s">
        <v>472</v>
      </c>
      <c r="G7082" s="154">
        <v>1.1954</v>
      </c>
      <c r="H7082" s="154" t="s">
        <v>472</v>
      </c>
      <c r="I7082" s="154">
        <v>1.9969999999999999</v>
      </c>
      <c r="J7082" s="154"/>
    </row>
    <row r="7083" spans="1:10">
      <c r="A7083" s="164">
        <v>35454</v>
      </c>
      <c r="B7083" s="154">
        <v>1.6829000000000001</v>
      </c>
      <c r="C7083" s="154">
        <v>2.3081999999999998</v>
      </c>
      <c r="D7083" s="154">
        <v>1.4139999999999999</v>
      </c>
      <c r="E7083" s="154">
        <v>1.0521</v>
      </c>
      <c r="F7083" s="154" t="s">
        <v>472</v>
      </c>
      <c r="G7083" s="154">
        <v>1.1886000000000001</v>
      </c>
      <c r="H7083" s="154" t="s">
        <v>472</v>
      </c>
      <c r="I7083" s="154">
        <v>1.9806300000000001</v>
      </c>
      <c r="J7083" s="154"/>
    </row>
    <row r="7084" spans="1:10">
      <c r="A7084" s="164">
        <v>35457</v>
      </c>
      <c r="B7084" s="154">
        <v>1.6836199999999999</v>
      </c>
      <c r="C7084" s="154">
        <v>2.2968999999999999</v>
      </c>
      <c r="D7084" s="154">
        <v>1.4125000000000001</v>
      </c>
      <c r="E7084" s="154">
        <v>1.0493999999999999</v>
      </c>
      <c r="F7084" s="154" t="s">
        <v>472</v>
      </c>
      <c r="G7084" s="154">
        <v>1.1853</v>
      </c>
      <c r="H7084" s="154" t="s">
        <v>472</v>
      </c>
      <c r="I7084" s="154">
        <v>1.9819900000000001</v>
      </c>
      <c r="J7084" s="154"/>
    </row>
    <row r="7085" spans="1:10">
      <c r="A7085" s="164">
        <v>35458</v>
      </c>
      <c r="B7085" s="154">
        <v>1.6874199999999999</v>
      </c>
      <c r="C7085" s="154">
        <v>2.3140999999999998</v>
      </c>
      <c r="D7085" s="154">
        <v>1.4336</v>
      </c>
      <c r="E7085" s="154">
        <v>1.0660000000000001</v>
      </c>
      <c r="F7085" s="154" t="s">
        <v>472</v>
      </c>
      <c r="G7085" s="154">
        <v>1.1902999999999999</v>
      </c>
      <c r="H7085" s="154" t="s">
        <v>472</v>
      </c>
      <c r="I7085" s="154">
        <v>1.9946299999999999</v>
      </c>
      <c r="J7085" s="154"/>
    </row>
    <row r="7086" spans="1:10">
      <c r="A7086" s="164">
        <v>35459</v>
      </c>
      <c r="B7086" s="154">
        <v>1.6853</v>
      </c>
      <c r="C7086" s="154">
        <v>2.3012000000000001</v>
      </c>
      <c r="D7086" s="154">
        <v>1.4262000000000001</v>
      </c>
      <c r="E7086" s="154">
        <v>1.0637000000000001</v>
      </c>
      <c r="F7086" s="154" t="s">
        <v>472</v>
      </c>
      <c r="G7086" s="154">
        <v>1.1645000000000001</v>
      </c>
      <c r="H7086" s="154" t="s">
        <v>472</v>
      </c>
      <c r="I7086" s="154">
        <v>1.9835</v>
      </c>
      <c r="J7086" s="154"/>
    </row>
    <row r="7087" spans="1:10">
      <c r="A7087" s="164">
        <v>35460</v>
      </c>
      <c r="B7087" s="154">
        <v>1.6940599999999999</v>
      </c>
      <c r="C7087" s="154">
        <v>2.3096000000000001</v>
      </c>
      <c r="D7087" s="154">
        <v>1.4275</v>
      </c>
      <c r="E7087" s="154">
        <v>1.0604</v>
      </c>
      <c r="F7087" s="154" t="s">
        <v>472</v>
      </c>
      <c r="G7087" s="154">
        <v>1.1732</v>
      </c>
      <c r="H7087" s="154" t="s">
        <v>472</v>
      </c>
      <c r="I7087" s="154">
        <v>1.9912999999999998</v>
      </c>
      <c r="J7087" s="154"/>
    </row>
    <row r="7088" spans="1:10">
      <c r="A7088" s="164">
        <v>35461</v>
      </c>
      <c r="B7088" s="154">
        <v>1.6875499999999999</v>
      </c>
      <c r="C7088" s="154">
        <v>2.2673000000000001</v>
      </c>
      <c r="D7088" s="154">
        <v>1.4208000000000001</v>
      </c>
      <c r="E7088" s="154">
        <v>1.0528</v>
      </c>
      <c r="F7088" s="154" t="s">
        <v>472</v>
      </c>
      <c r="G7088" s="154">
        <v>1.1682999999999999</v>
      </c>
      <c r="H7088" s="154" t="s">
        <v>472</v>
      </c>
      <c r="I7088" s="154">
        <v>1.9773499999999999</v>
      </c>
      <c r="J7088" s="154"/>
    </row>
    <row r="7089" spans="1:10">
      <c r="A7089" s="164">
        <v>35464</v>
      </c>
      <c r="B7089" s="154">
        <v>1.68824</v>
      </c>
      <c r="C7089" s="154">
        <v>2.2793999999999999</v>
      </c>
      <c r="D7089" s="154">
        <v>1.4241999999999999</v>
      </c>
      <c r="E7089" s="154">
        <v>1.0579000000000001</v>
      </c>
      <c r="F7089" s="154" t="s">
        <v>472</v>
      </c>
      <c r="G7089" s="154">
        <v>1.1678999999999999</v>
      </c>
      <c r="H7089" s="154" t="s">
        <v>472</v>
      </c>
      <c r="I7089" s="154">
        <v>1.9850400000000001</v>
      </c>
      <c r="J7089" s="154"/>
    </row>
    <row r="7090" spans="1:10">
      <c r="A7090" s="164">
        <v>35465</v>
      </c>
      <c r="B7090" s="154">
        <v>1.6895</v>
      </c>
      <c r="C7090" s="154">
        <v>2.2982</v>
      </c>
      <c r="D7090" s="154">
        <v>1.4175</v>
      </c>
      <c r="E7090" s="154">
        <v>1.0542</v>
      </c>
      <c r="F7090" s="154" t="s">
        <v>472</v>
      </c>
      <c r="G7090" s="154">
        <v>1.1594</v>
      </c>
      <c r="H7090" s="154" t="s">
        <v>472</v>
      </c>
      <c r="I7090" s="154">
        <v>1.9825200000000001</v>
      </c>
      <c r="J7090" s="154"/>
    </row>
    <row r="7091" spans="1:10">
      <c r="A7091" s="164">
        <v>35466</v>
      </c>
      <c r="B7091" s="154">
        <v>1.6930100000000001</v>
      </c>
      <c r="C7091" s="154">
        <v>2.3130000000000002</v>
      </c>
      <c r="D7091" s="154">
        <v>1.4249000000000001</v>
      </c>
      <c r="E7091" s="154">
        <v>1.0596000000000001</v>
      </c>
      <c r="F7091" s="154" t="s">
        <v>472</v>
      </c>
      <c r="G7091" s="154">
        <v>1.1597</v>
      </c>
      <c r="H7091" s="154" t="s">
        <v>472</v>
      </c>
      <c r="I7091" s="154">
        <v>1.9872700000000001</v>
      </c>
      <c r="J7091" s="154"/>
    </row>
    <row r="7092" spans="1:10">
      <c r="A7092" s="164">
        <v>35467</v>
      </c>
      <c r="B7092" s="154">
        <v>1.68458</v>
      </c>
      <c r="C7092" s="154">
        <v>2.3456000000000001</v>
      </c>
      <c r="D7092" s="154">
        <v>1.429</v>
      </c>
      <c r="E7092" s="154">
        <v>1.0608</v>
      </c>
      <c r="F7092" s="154" t="s">
        <v>472</v>
      </c>
      <c r="G7092" s="154">
        <v>1.153</v>
      </c>
      <c r="H7092" s="154" t="s">
        <v>472</v>
      </c>
      <c r="I7092" s="154">
        <v>1.9809999999999999</v>
      </c>
      <c r="J7092" s="154"/>
    </row>
    <row r="7093" spans="1:10">
      <c r="A7093" s="164">
        <v>35468</v>
      </c>
      <c r="B7093" s="154">
        <v>1.6882899999999998</v>
      </c>
      <c r="C7093" s="154">
        <v>2.3382999999999998</v>
      </c>
      <c r="D7093" s="154">
        <v>1.4329000000000001</v>
      </c>
      <c r="E7093" s="154">
        <v>1.0598000000000001</v>
      </c>
      <c r="F7093" s="154" t="s">
        <v>472</v>
      </c>
      <c r="G7093" s="154">
        <v>1.1534</v>
      </c>
      <c r="H7093" s="154" t="s">
        <v>472</v>
      </c>
      <c r="I7093" s="154">
        <v>1.99055</v>
      </c>
      <c r="J7093" s="154"/>
    </row>
    <row r="7094" spans="1:10">
      <c r="A7094" s="164">
        <v>35471</v>
      </c>
      <c r="B7094" s="154">
        <v>1.6803399999999999</v>
      </c>
      <c r="C7094" s="154">
        <v>2.3247999999999998</v>
      </c>
      <c r="D7094" s="154">
        <v>1.4233</v>
      </c>
      <c r="E7094" s="154">
        <v>1.0529999999999999</v>
      </c>
      <c r="F7094" s="154" t="s">
        <v>472</v>
      </c>
      <c r="G7094" s="154">
        <v>1.1589</v>
      </c>
      <c r="H7094" s="154" t="s">
        <v>472</v>
      </c>
      <c r="I7094" s="154">
        <v>1.9765700000000002</v>
      </c>
      <c r="J7094" s="154"/>
    </row>
    <row r="7095" spans="1:10">
      <c r="A7095" s="164">
        <v>35472</v>
      </c>
      <c r="B7095" s="154">
        <v>1.6766100000000002</v>
      </c>
      <c r="C7095" s="154">
        <v>2.3380000000000001</v>
      </c>
      <c r="D7095" s="154">
        <v>1.4304999999999999</v>
      </c>
      <c r="E7095" s="154">
        <v>1.0564</v>
      </c>
      <c r="F7095" s="154" t="s">
        <v>472</v>
      </c>
      <c r="G7095" s="154">
        <v>1.1611</v>
      </c>
      <c r="H7095" s="154" t="s">
        <v>472</v>
      </c>
      <c r="I7095" s="154">
        <v>1.9826700000000002</v>
      </c>
      <c r="J7095" s="154"/>
    </row>
    <row r="7096" spans="1:10">
      <c r="A7096" s="164">
        <v>35473</v>
      </c>
      <c r="B7096" s="154">
        <v>1.6770399999999999</v>
      </c>
      <c r="C7096" s="154">
        <v>2.367</v>
      </c>
      <c r="D7096" s="154">
        <v>1.4479</v>
      </c>
      <c r="E7096" s="154">
        <v>1.0670999999999999</v>
      </c>
      <c r="F7096" s="154" t="s">
        <v>472</v>
      </c>
      <c r="G7096" s="154">
        <v>1.1658999999999999</v>
      </c>
      <c r="H7096" s="154" t="s">
        <v>472</v>
      </c>
      <c r="I7096" s="154">
        <v>1.99457</v>
      </c>
      <c r="J7096" s="154"/>
    </row>
    <row r="7097" spans="1:10">
      <c r="A7097" s="164">
        <v>35474</v>
      </c>
      <c r="B7097" s="154">
        <v>1.6811799999999999</v>
      </c>
      <c r="C7097" s="154">
        <v>2.3664000000000001</v>
      </c>
      <c r="D7097" s="154">
        <v>1.4483999999999999</v>
      </c>
      <c r="E7097" s="154">
        <v>1.0685</v>
      </c>
      <c r="F7097" s="154" t="s">
        <v>472</v>
      </c>
      <c r="G7097" s="154">
        <v>1.1661999999999999</v>
      </c>
      <c r="H7097" s="154" t="s">
        <v>472</v>
      </c>
      <c r="I7097" s="154">
        <v>1.9978400000000001</v>
      </c>
      <c r="J7097" s="154"/>
    </row>
    <row r="7098" spans="1:10">
      <c r="A7098" s="164">
        <v>35475</v>
      </c>
      <c r="B7098" s="154">
        <v>1.6917800000000001</v>
      </c>
      <c r="C7098" s="154">
        <v>2.3645</v>
      </c>
      <c r="D7098" s="154">
        <v>1.4605000000000001</v>
      </c>
      <c r="E7098" s="154">
        <v>1.0810999999999999</v>
      </c>
      <c r="F7098" s="154" t="s">
        <v>472</v>
      </c>
      <c r="G7098" s="154">
        <v>1.1739999999999999</v>
      </c>
      <c r="H7098" s="154" t="s">
        <v>472</v>
      </c>
      <c r="I7098" s="154">
        <v>2.01118</v>
      </c>
      <c r="J7098" s="154"/>
    </row>
    <row r="7099" spans="1:10">
      <c r="A7099" s="164">
        <v>35478</v>
      </c>
      <c r="B7099" s="154">
        <v>1.7025299999999999</v>
      </c>
      <c r="C7099" s="154">
        <v>2.3853</v>
      </c>
      <c r="D7099" s="154">
        <v>1.4718</v>
      </c>
      <c r="E7099" s="154">
        <v>1.0889</v>
      </c>
      <c r="F7099" s="154" t="s">
        <v>472</v>
      </c>
      <c r="G7099" s="154">
        <v>1.1862999999999999</v>
      </c>
      <c r="H7099" s="154" t="s">
        <v>472</v>
      </c>
      <c r="I7099" s="154" t="s">
        <v>472</v>
      </c>
      <c r="J7099" s="154"/>
    </row>
    <row r="7100" spans="1:10">
      <c r="A7100" s="164">
        <v>35479</v>
      </c>
      <c r="B7100" s="154">
        <v>1.7012700000000001</v>
      </c>
      <c r="C7100" s="154">
        <v>2.3864000000000001</v>
      </c>
      <c r="D7100" s="154">
        <v>1.4838</v>
      </c>
      <c r="E7100" s="154">
        <v>1.0937999999999999</v>
      </c>
      <c r="F7100" s="154" t="s">
        <v>472</v>
      </c>
      <c r="G7100" s="154">
        <v>1.1912</v>
      </c>
      <c r="H7100" s="154" t="s">
        <v>472</v>
      </c>
      <c r="I7100" s="154">
        <v>2.0376300000000001</v>
      </c>
      <c r="J7100" s="154"/>
    </row>
    <row r="7101" spans="1:10">
      <c r="A7101" s="164">
        <v>35480</v>
      </c>
      <c r="B7101" s="154">
        <v>1.7023700000000002</v>
      </c>
      <c r="C7101" s="154">
        <v>2.3761999999999999</v>
      </c>
      <c r="D7101" s="154">
        <v>1.472</v>
      </c>
      <c r="E7101" s="154">
        <v>1.0854999999999999</v>
      </c>
      <c r="F7101" s="154" t="s">
        <v>472</v>
      </c>
      <c r="G7101" s="154">
        <v>1.1895</v>
      </c>
      <c r="H7101" s="154" t="s">
        <v>472</v>
      </c>
      <c r="I7101" s="154">
        <v>2.0360999999999998</v>
      </c>
      <c r="J7101" s="154"/>
    </row>
    <row r="7102" spans="1:10">
      <c r="A7102" s="164">
        <v>35481</v>
      </c>
      <c r="B7102" s="154">
        <v>1.7067000000000001</v>
      </c>
      <c r="C7102" s="154">
        <v>2.3786</v>
      </c>
      <c r="D7102" s="154">
        <v>1.4753000000000001</v>
      </c>
      <c r="E7102" s="154">
        <v>1.0852999999999999</v>
      </c>
      <c r="F7102" s="154" t="s">
        <v>472</v>
      </c>
      <c r="G7102" s="154">
        <v>1.1926000000000001</v>
      </c>
      <c r="H7102" s="154" t="s">
        <v>472</v>
      </c>
      <c r="I7102" s="154">
        <v>2.03593</v>
      </c>
      <c r="J7102" s="154"/>
    </row>
    <row r="7103" spans="1:10">
      <c r="A7103" s="164">
        <v>35482</v>
      </c>
      <c r="B7103" s="154">
        <v>1.70136</v>
      </c>
      <c r="C7103" s="154">
        <v>2.3854000000000002</v>
      </c>
      <c r="D7103" s="154">
        <v>1.476</v>
      </c>
      <c r="E7103" s="154">
        <v>1.0844</v>
      </c>
      <c r="F7103" s="154" t="s">
        <v>472</v>
      </c>
      <c r="G7103" s="154">
        <v>1.2004999999999999</v>
      </c>
      <c r="H7103" s="154" t="s">
        <v>472</v>
      </c>
      <c r="I7103" s="154">
        <v>2.0358299999999998</v>
      </c>
      <c r="J7103" s="154"/>
    </row>
    <row r="7104" spans="1:10">
      <c r="A7104" s="164">
        <v>35485</v>
      </c>
      <c r="B7104" s="154">
        <v>1.70059</v>
      </c>
      <c r="C7104" s="154">
        <v>2.3753000000000002</v>
      </c>
      <c r="D7104" s="154">
        <v>1.4590000000000001</v>
      </c>
      <c r="E7104" s="154">
        <v>1.0693999999999999</v>
      </c>
      <c r="F7104" s="154" t="s">
        <v>472</v>
      </c>
      <c r="G7104" s="154">
        <v>1.1947000000000001</v>
      </c>
      <c r="H7104" s="154" t="s">
        <v>472</v>
      </c>
      <c r="I7104" s="154">
        <v>2.0220199999999999</v>
      </c>
      <c r="J7104" s="154"/>
    </row>
    <row r="7105" spans="1:10">
      <c r="A7105" s="164">
        <v>35486</v>
      </c>
      <c r="B7105" s="154">
        <v>1.70194</v>
      </c>
      <c r="C7105" s="154">
        <v>2.3890000000000002</v>
      </c>
      <c r="D7105" s="154">
        <v>1.4626000000000001</v>
      </c>
      <c r="E7105" s="154">
        <v>1.075</v>
      </c>
      <c r="F7105" s="154" t="s">
        <v>472</v>
      </c>
      <c r="G7105" s="154">
        <v>1.1979</v>
      </c>
      <c r="H7105" s="154" t="s">
        <v>472</v>
      </c>
      <c r="I7105" s="154">
        <v>2.0248400000000002</v>
      </c>
      <c r="J7105" s="154"/>
    </row>
    <row r="7106" spans="1:10">
      <c r="A7106" s="164">
        <v>35487</v>
      </c>
      <c r="B7106" s="154">
        <v>1.7061500000000001</v>
      </c>
      <c r="C7106" s="154">
        <v>2.3843000000000001</v>
      </c>
      <c r="D7106" s="154">
        <v>1.4567000000000001</v>
      </c>
      <c r="E7106" s="154">
        <v>1.0712999999999999</v>
      </c>
      <c r="F7106" s="154" t="s">
        <v>472</v>
      </c>
      <c r="G7106" s="154">
        <v>1.2060999999999999</v>
      </c>
      <c r="H7106" s="154" t="s">
        <v>472</v>
      </c>
      <c r="I7106" s="154">
        <v>2.0319199999999999</v>
      </c>
      <c r="J7106" s="154"/>
    </row>
    <row r="7107" spans="1:10">
      <c r="A7107" s="164">
        <v>35488</v>
      </c>
      <c r="B7107" s="154">
        <v>1.70824</v>
      </c>
      <c r="C7107" s="154">
        <v>2.4068999999999998</v>
      </c>
      <c r="D7107" s="154">
        <v>1.4799</v>
      </c>
      <c r="E7107" s="154">
        <v>1.0829</v>
      </c>
      <c r="F7107" s="154" t="s">
        <v>472</v>
      </c>
      <c r="G7107" s="154">
        <v>1.2203999999999999</v>
      </c>
      <c r="H7107" s="154" t="s">
        <v>472</v>
      </c>
      <c r="I7107" s="154">
        <v>2.0449700000000002</v>
      </c>
      <c r="J7107" s="154"/>
    </row>
    <row r="7108" spans="1:10">
      <c r="A7108" s="164">
        <v>35489</v>
      </c>
      <c r="B7108" s="154">
        <v>1.7061899999999999</v>
      </c>
      <c r="C7108" s="154">
        <v>2.3993000000000002</v>
      </c>
      <c r="D7108" s="154">
        <v>1.4764999999999999</v>
      </c>
      <c r="E7108" s="154">
        <v>1.0785</v>
      </c>
      <c r="F7108" s="154" t="s">
        <v>472</v>
      </c>
      <c r="G7108" s="154">
        <v>1.2236</v>
      </c>
      <c r="H7108" s="154" t="s">
        <v>472</v>
      </c>
      <c r="I7108" s="154">
        <v>2.04569</v>
      </c>
      <c r="J7108" s="154"/>
    </row>
    <row r="7109" spans="1:10">
      <c r="A7109" s="164">
        <v>35492</v>
      </c>
      <c r="B7109" s="154">
        <v>1.7025299999999999</v>
      </c>
      <c r="C7109" s="154">
        <v>2.3996</v>
      </c>
      <c r="D7109" s="154">
        <v>1.4776</v>
      </c>
      <c r="E7109" s="154">
        <v>1.0821000000000001</v>
      </c>
      <c r="F7109" s="154" t="s">
        <v>472</v>
      </c>
      <c r="G7109" s="154">
        <v>1.2234</v>
      </c>
      <c r="H7109" s="154" t="s">
        <v>472</v>
      </c>
      <c r="I7109" s="154">
        <v>2.0417399999999999</v>
      </c>
      <c r="J7109" s="154"/>
    </row>
    <row r="7110" spans="1:10">
      <c r="A7110" s="164">
        <v>35493</v>
      </c>
      <c r="B7110" s="154">
        <v>1.6964900000000001</v>
      </c>
      <c r="C7110" s="154">
        <v>2.3978999999999999</v>
      </c>
      <c r="D7110" s="154">
        <v>1.4852000000000001</v>
      </c>
      <c r="E7110" s="154">
        <v>1.0855999999999999</v>
      </c>
      <c r="F7110" s="154" t="s">
        <v>472</v>
      </c>
      <c r="G7110" s="154">
        <v>1.2182999999999999</v>
      </c>
      <c r="H7110" s="154" t="s">
        <v>472</v>
      </c>
      <c r="I7110" s="154">
        <v>2.04128</v>
      </c>
      <c r="J7110" s="154"/>
    </row>
    <row r="7111" spans="1:10">
      <c r="A7111" s="164">
        <v>35494</v>
      </c>
      <c r="B7111" s="154">
        <v>1.69255</v>
      </c>
      <c r="C7111" s="154">
        <v>2.3868999999999998</v>
      </c>
      <c r="D7111" s="154">
        <v>1.4807999999999999</v>
      </c>
      <c r="E7111" s="154">
        <v>1.0821000000000001</v>
      </c>
      <c r="F7111" s="154" t="s">
        <v>472</v>
      </c>
      <c r="G7111" s="154">
        <v>1.2194</v>
      </c>
      <c r="H7111" s="154" t="s">
        <v>472</v>
      </c>
      <c r="I7111" s="154">
        <v>2.0434299999999999</v>
      </c>
      <c r="J7111" s="154"/>
    </row>
    <row r="7112" spans="1:10">
      <c r="A7112" s="164">
        <v>35495</v>
      </c>
      <c r="B7112" s="154">
        <v>1.69418</v>
      </c>
      <c r="C7112" s="154">
        <v>2.3946000000000001</v>
      </c>
      <c r="D7112" s="154">
        <v>1.4856</v>
      </c>
      <c r="E7112" s="154">
        <v>1.0868</v>
      </c>
      <c r="F7112" s="154" t="s">
        <v>472</v>
      </c>
      <c r="G7112" s="154">
        <v>1.2205999999999999</v>
      </c>
      <c r="H7112" s="154" t="s">
        <v>472</v>
      </c>
      <c r="I7112" s="154">
        <v>2.0442399999999998</v>
      </c>
      <c r="J7112" s="154"/>
    </row>
    <row r="7113" spans="1:10">
      <c r="A7113" s="164">
        <v>35496</v>
      </c>
      <c r="B7113" s="154">
        <v>1.6859500000000001</v>
      </c>
      <c r="C7113" s="154">
        <v>2.3757999999999999</v>
      </c>
      <c r="D7113" s="154">
        <v>1.4783999999999999</v>
      </c>
      <c r="E7113" s="154">
        <v>1.0831</v>
      </c>
      <c r="F7113" s="154" t="s">
        <v>472</v>
      </c>
      <c r="G7113" s="154">
        <v>1.2187000000000001</v>
      </c>
      <c r="H7113" s="154" t="s">
        <v>472</v>
      </c>
      <c r="I7113" s="154">
        <v>2.0355599999999998</v>
      </c>
      <c r="J7113" s="154"/>
    </row>
    <row r="7114" spans="1:10">
      <c r="A7114" s="164">
        <v>35499</v>
      </c>
      <c r="B7114" s="154">
        <v>1.68516</v>
      </c>
      <c r="C7114" s="154">
        <v>2.3582999999999998</v>
      </c>
      <c r="D7114" s="154">
        <v>1.4736</v>
      </c>
      <c r="E7114" s="154">
        <v>1.0741000000000001</v>
      </c>
      <c r="F7114" s="154" t="s">
        <v>472</v>
      </c>
      <c r="G7114" s="154">
        <v>1.2104999999999999</v>
      </c>
      <c r="H7114" s="154" t="s">
        <v>472</v>
      </c>
      <c r="I7114" s="154">
        <v>2.0297200000000002</v>
      </c>
      <c r="J7114" s="154"/>
    </row>
    <row r="7115" spans="1:10">
      <c r="A7115" s="164">
        <v>35500</v>
      </c>
      <c r="B7115" s="154">
        <v>1.68838</v>
      </c>
      <c r="C7115" s="154">
        <v>2.3683000000000001</v>
      </c>
      <c r="D7115" s="154">
        <v>1.4756</v>
      </c>
      <c r="E7115" s="154">
        <v>1.0771999999999999</v>
      </c>
      <c r="F7115" s="154" t="s">
        <v>472</v>
      </c>
      <c r="G7115" s="154">
        <v>1.2117</v>
      </c>
      <c r="H7115" s="154" t="s">
        <v>472</v>
      </c>
      <c r="I7115" s="154">
        <v>2.0306899999999999</v>
      </c>
      <c r="J7115" s="154"/>
    </row>
    <row r="7116" spans="1:10">
      <c r="A7116" s="164">
        <v>35501</v>
      </c>
      <c r="B7116" s="154">
        <v>1.6833499999999999</v>
      </c>
      <c r="C7116" s="154">
        <v>2.3565999999999998</v>
      </c>
      <c r="D7116" s="154">
        <v>1.476</v>
      </c>
      <c r="E7116" s="154">
        <v>1.0796999999999999</v>
      </c>
      <c r="F7116" s="154" t="s">
        <v>472</v>
      </c>
      <c r="G7116" s="154">
        <v>1.2028000000000001</v>
      </c>
      <c r="H7116" s="154" t="s">
        <v>472</v>
      </c>
      <c r="I7116" s="154">
        <v>2.0244900000000001</v>
      </c>
      <c r="J7116" s="154"/>
    </row>
    <row r="7117" spans="1:10">
      <c r="A7117" s="164">
        <v>35502</v>
      </c>
      <c r="B7117" s="154">
        <v>1.67038</v>
      </c>
      <c r="C7117" s="154">
        <v>2.3338000000000001</v>
      </c>
      <c r="D7117" s="154">
        <v>1.4552</v>
      </c>
      <c r="E7117" s="154">
        <v>1.0676000000000001</v>
      </c>
      <c r="F7117" s="154" t="s">
        <v>472</v>
      </c>
      <c r="G7117" s="154">
        <v>1.1899</v>
      </c>
      <c r="H7117" s="154" t="s">
        <v>472</v>
      </c>
      <c r="I7117" s="154">
        <v>2.0022099999999998</v>
      </c>
      <c r="J7117" s="154"/>
    </row>
    <row r="7118" spans="1:10">
      <c r="A7118" s="164">
        <v>35503</v>
      </c>
      <c r="B7118" s="154">
        <v>1.6788799999999999</v>
      </c>
      <c r="C7118" s="154">
        <v>2.3353999999999999</v>
      </c>
      <c r="D7118" s="154">
        <v>1.4655</v>
      </c>
      <c r="E7118" s="154">
        <v>1.0749</v>
      </c>
      <c r="F7118" s="154" t="s">
        <v>472</v>
      </c>
      <c r="G7118" s="154">
        <v>1.1851</v>
      </c>
      <c r="H7118" s="154" t="s">
        <v>472</v>
      </c>
      <c r="I7118" s="154">
        <v>2.0142600000000002</v>
      </c>
      <c r="J7118" s="154"/>
    </row>
    <row r="7119" spans="1:10">
      <c r="A7119" s="164">
        <v>35506</v>
      </c>
      <c r="B7119" s="154">
        <v>1.67682</v>
      </c>
      <c r="C7119" s="154">
        <v>2.3106</v>
      </c>
      <c r="D7119" s="154">
        <v>1.4525000000000001</v>
      </c>
      <c r="E7119" s="154">
        <v>1.0640000000000001</v>
      </c>
      <c r="F7119" s="154" t="s">
        <v>472</v>
      </c>
      <c r="G7119" s="154">
        <v>1.177</v>
      </c>
      <c r="H7119" s="154" t="s">
        <v>472</v>
      </c>
      <c r="I7119" s="154">
        <v>1.9983499999999998</v>
      </c>
      <c r="J7119" s="154"/>
    </row>
    <row r="7120" spans="1:10">
      <c r="A7120" s="164">
        <v>35507</v>
      </c>
      <c r="B7120" s="154">
        <v>1.6733899999999999</v>
      </c>
      <c r="C7120" s="154">
        <v>2.3134000000000001</v>
      </c>
      <c r="D7120" s="154">
        <v>1.4548000000000001</v>
      </c>
      <c r="E7120" s="154">
        <v>1.0603</v>
      </c>
      <c r="F7120" s="154" t="s">
        <v>472</v>
      </c>
      <c r="G7120" s="154">
        <v>1.1815</v>
      </c>
      <c r="H7120" s="154" t="s">
        <v>472</v>
      </c>
      <c r="I7120" s="154">
        <v>2.00142</v>
      </c>
      <c r="J7120" s="154"/>
    </row>
    <row r="7121" spans="1:10">
      <c r="A7121" s="164">
        <v>35508</v>
      </c>
      <c r="B7121" s="154">
        <v>1.6723599999999998</v>
      </c>
      <c r="C7121" s="154">
        <v>2.2955999999999999</v>
      </c>
      <c r="D7121" s="154">
        <v>1.4438</v>
      </c>
      <c r="E7121" s="154">
        <v>1.0490999999999999</v>
      </c>
      <c r="F7121" s="154" t="s">
        <v>472</v>
      </c>
      <c r="G7121" s="154">
        <v>1.1739999999999999</v>
      </c>
      <c r="H7121" s="154" t="s">
        <v>472</v>
      </c>
      <c r="I7121" s="154">
        <v>1.9933399999999999</v>
      </c>
      <c r="J7121" s="154"/>
    </row>
    <row r="7122" spans="1:10">
      <c r="A7122" s="164">
        <v>35509</v>
      </c>
      <c r="B7122" s="154">
        <v>1.66601</v>
      </c>
      <c r="C7122" s="154">
        <v>2.2892000000000001</v>
      </c>
      <c r="D7122" s="154">
        <v>1.4367000000000001</v>
      </c>
      <c r="E7122" s="154">
        <v>1.044</v>
      </c>
      <c r="F7122" s="154" t="s">
        <v>472</v>
      </c>
      <c r="G7122" s="154">
        <v>1.1703999999999999</v>
      </c>
      <c r="H7122" s="154" t="s">
        <v>472</v>
      </c>
      <c r="I7122" s="154">
        <v>1.9804200000000001</v>
      </c>
      <c r="J7122" s="154"/>
    </row>
    <row r="7123" spans="1:10">
      <c r="A7123" s="164">
        <v>35510</v>
      </c>
      <c r="B7123" s="154">
        <v>1.68323</v>
      </c>
      <c r="C7123" s="154">
        <v>2.3170000000000002</v>
      </c>
      <c r="D7123" s="154">
        <v>1.4562999999999999</v>
      </c>
      <c r="E7123" s="154">
        <v>1.0564</v>
      </c>
      <c r="F7123" s="154" t="s">
        <v>472</v>
      </c>
      <c r="G7123" s="154">
        <v>1.1797</v>
      </c>
      <c r="H7123" s="154" t="s">
        <v>472</v>
      </c>
      <c r="I7123" s="154">
        <v>2.0062700000000002</v>
      </c>
      <c r="J7123" s="154"/>
    </row>
    <row r="7124" spans="1:10">
      <c r="A7124" s="164">
        <v>35513</v>
      </c>
      <c r="B7124" s="154">
        <v>1.68553</v>
      </c>
      <c r="C7124" s="154">
        <v>2.3504</v>
      </c>
      <c r="D7124" s="154">
        <v>1.4614</v>
      </c>
      <c r="E7124" s="154">
        <v>1.0617000000000001</v>
      </c>
      <c r="F7124" s="154" t="s">
        <v>472</v>
      </c>
      <c r="G7124" s="154">
        <v>1.1891</v>
      </c>
      <c r="H7124" s="154" t="s">
        <v>472</v>
      </c>
      <c r="I7124" s="154">
        <v>2.0146799999999998</v>
      </c>
      <c r="J7124" s="154"/>
    </row>
    <row r="7125" spans="1:10">
      <c r="A7125" s="164">
        <v>35514</v>
      </c>
      <c r="B7125" s="154">
        <v>1.6853400000000001</v>
      </c>
      <c r="C7125" s="154">
        <v>2.3536000000000001</v>
      </c>
      <c r="D7125" s="154">
        <v>1.4565999999999999</v>
      </c>
      <c r="E7125" s="154">
        <v>1.0572999999999999</v>
      </c>
      <c r="F7125" s="154" t="s">
        <v>472</v>
      </c>
      <c r="G7125" s="154">
        <v>1.1801999999999999</v>
      </c>
      <c r="H7125" s="154" t="s">
        <v>472</v>
      </c>
      <c r="I7125" s="154">
        <v>2.0091000000000001</v>
      </c>
      <c r="J7125" s="154"/>
    </row>
    <row r="7126" spans="1:10">
      <c r="A7126" s="164">
        <v>35515</v>
      </c>
      <c r="B7126" s="154">
        <v>1.6935500000000001</v>
      </c>
      <c r="C7126" s="154">
        <v>2.3713000000000002</v>
      </c>
      <c r="D7126" s="154">
        <v>1.4661999999999999</v>
      </c>
      <c r="E7126" s="154">
        <v>1.0649</v>
      </c>
      <c r="F7126" s="154" t="s">
        <v>472</v>
      </c>
      <c r="G7126" s="154">
        <v>1.1780999999999999</v>
      </c>
      <c r="H7126" s="154" t="s">
        <v>472</v>
      </c>
      <c r="I7126" s="154">
        <v>2.02102</v>
      </c>
      <c r="J7126" s="154"/>
    </row>
    <row r="7127" spans="1:10">
      <c r="A7127" s="164">
        <v>35516</v>
      </c>
      <c r="B7127" s="154">
        <v>1.6879999999999999</v>
      </c>
      <c r="C7127" s="154">
        <v>2.3757000000000001</v>
      </c>
      <c r="D7127" s="154">
        <v>1.4581999999999999</v>
      </c>
      <c r="E7127" s="154">
        <v>1.0617000000000001</v>
      </c>
      <c r="F7127" s="154" t="s">
        <v>472</v>
      </c>
      <c r="G7127" s="154">
        <v>1.1783999999999999</v>
      </c>
      <c r="H7127" s="154" t="s">
        <v>472</v>
      </c>
      <c r="I7127" s="154">
        <v>2.0072700000000001</v>
      </c>
      <c r="J7127" s="154"/>
    </row>
    <row r="7128" spans="1:10">
      <c r="A7128" s="164">
        <v>35517</v>
      </c>
      <c r="B7128" s="154" t="s">
        <v>472</v>
      </c>
      <c r="C7128" s="154" t="s">
        <v>472</v>
      </c>
      <c r="D7128" s="154" t="s">
        <v>472</v>
      </c>
      <c r="E7128" s="154" t="s">
        <v>472</v>
      </c>
      <c r="F7128" s="154" t="s">
        <v>472</v>
      </c>
      <c r="G7128" s="154" t="s">
        <v>472</v>
      </c>
      <c r="H7128" s="154" t="s">
        <v>472</v>
      </c>
      <c r="I7128" s="154" t="s">
        <v>472</v>
      </c>
      <c r="J7128" s="154"/>
    </row>
    <row r="7129" spans="1:10">
      <c r="A7129" s="164">
        <v>35520</v>
      </c>
      <c r="B7129" s="154" t="s">
        <v>472</v>
      </c>
      <c r="C7129" s="154" t="s">
        <v>472</v>
      </c>
      <c r="D7129" s="154" t="s">
        <v>472</v>
      </c>
      <c r="E7129" s="154" t="s">
        <v>472</v>
      </c>
      <c r="F7129" s="154" t="s">
        <v>472</v>
      </c>
      <c r="G7129" s="154" t="s">
        <v>472</v>
      </c>
      <c r="H7129" s="154" t="s">
        <v>472</v>
      </c>
      <c r="I7129" s="154" t="s">
        <v>472</v>
      </c>
      <c r="J7129" s="154"/>
    </row>
    <row r="7130" spans="1:10">
      <c r="A7130" s="164">
        <v>35521</v>
      </c>
      <c r="B7130" s="154">
        <v>1.6843300000000001</v>
      </c>
      <c r="C7130" s="154">
        <v>2.3641999999999999</v>
      </c>
      <c r="D7130" s="154">
        <v>1.4398</v>
      </c>
      <c r="E7130" s="154">
        <v>1.0405</v>
      </c>
      <c r="F7130" s="154" t="s">
        <v>472</v>
      </c>
      <c r="G7130" s="154">
        <v>1.1655</v>
      </c>
      <c r="H7130" s="154" t="s">
        <v>472</v>
      </c>
      <c r="I7130" s="154">
        <v>1.99969</v>
      </c>
      <c r="J7130" s="154"/>
    </row>
    <row r="7131" spans="1:10">
      <c r="A7131" s="164">
        <v>35522</v>
      </c>
      <c r="B7131" s="154">
        <v>1.69112</v>
      </c>
      <c r="C7131" s="154">
        <v>2.3795000000000002</v>
      </c>
      <c r="D7131" s="154">
        <v>1.4450000000000001</v>
      </c>
      <c r="E7131" s="154">
        <v>1.0410999999999999</v>
      </c>
      <c r="F7131" s="154" t="s">
        <v>472</v>
      </c>
      <c r="G7131" s="154">
        <v>1.1808000000000001</v>
      </c>
      <c r="H7131" s="154" t="s">
        <v>472</v>
      </c>
      <c r="I7131" s="154">
        <v>2.0061300000000002</v>
      </c>
      <c r="J7131" s="154"/>
    </row>
    <row r="7132" spans="1:10">
      <c r="A7132" s="164">
        <v>35523</v>
      </c>
      <c r="B7132" s="154">
        <v>1.6804000000000001</v>
      </c>
      <c r="C7132" s="154">
        <v>2.3620999999999999</v>
      </c>
      <c r="D7132" s="154">
        <v>1.4390000000000001</v>
      </c>
      <c r="E7132" s="154">
        <v>1.038</v>
      </c>
      <c r="F7132" s="154" t="s">
        <v>472</v>
      </c>
      <c r="G7132" s="154">
        <v>1.1733</v>
      </c>
      <c r="H7132" s="154" t="s">
        <v>472</v>
      </c>
      <c r="I7132" s="154">
        <v>1.99386</v>
      </c>
      <c r="J7132" s="154"/>
    </row>
    <row r="7133" spans="1:10">
      <c r="A7133" s="164">
        <v>35524</v>
      </c>
      <c r="B7133" s="154">
        <v>1.67452</v>
      </c>
      <c r="C7133" s="154">
        <v>2.3521000000000001</v>
      </c>
      <c r="D7133" s="154">
        <v>1.4344000000000001</v>
      </c>
      <c r="E7133" s="154">
        <v>1.0323</v>
      </c>
      <c r="F7133" s="154" t="s">
        <v>472</v>
      </c>
      <c r="G7133" s="154">
        <v>1.1586000000000001</v>
      </c>
      <c r="H7133" s="154" t="s">
        <v>472</v>
      </c>
      <c r="I7133" s="154">
        <v>1.98515</v>
      </c>
      <c r="J7133" s="154"/>
    </row>
    <row r="7134" spans="1:10">
      <c r="A7134" s="164">
        <v>35527</v>
      </c>
      <c r="B7134" s="154">
        <v>1.6834500000000001</v>
      </c>
      <c r="C7134" s="154">
        <v>2.3706</v>
      </c>
      <c r="D7134" s="154">
        <v>1.4532</v>
      </c>
      <c r="E7134" s="154">
        <v>1.0436000000000001</v>
      </c>
      <c r="F7134" s="154" t="s">
        <v>472</v>
      </c>
      <c r="G7134" s="154">
        <v>1.1657999999999999</v>
      </c>
      <c r="H7134" s="154" t="s">
        <v>472</v>
      </c>
      <c r="I7134" s="154">
        <v>2.01017</v>
      </c>
      <c r="J7134" s="154"/>
    </row>
    <row r="7135" spans="1:10">
      <c r="A7135" s="164">
        <v>35528</v>
      </c>
      <c r="B7135" s="154">
        <v>1.6863000000000001</v>
      </c>
      <c r="C7135" s="154">
        <v>2.3872</v>
      </c>
      <c r="D7135" s="154">
        <v>1.4703999999999999</v>
      </c>
      <c r="E7135" s="154">
        <v>1.0604</v>
      </c>
      <c r="F7135" s="154" t="s">
        <v>472</v>
      </c>
      <c r="G7135" s="154">
        <v>1.1656</v>
      </c>
      <c r="H7135" s="154" t="s">
        <v>472</v>
      </c>
      <c r="I7135" s="154">
        <v>2.0202800000000001</v>
      </c>
      <c r="J7135" s="154"/>
    </row>
    <row r="7136" spans="1:10">
      <c r="A7136" s="164">
        <v>35529</v>
      </c>
      <c r="B7136" s="154">
        <v>1.6820599999999999</v>
      </c>
      <c r="C7136" s="154">
        <v>2.3820999999999999</v>
      </c>
      <c r="D7136" s="154">
        <v>1.4687999999999999</v>
      </c>
      <c r="E7136" s="154">
        <v>1.06</v>
      </c>
      <c r="F7136" s="154" t="s">
        <v>472</v>
      </c>
      <c r="G7136" s="154">
        <v>1.1597999999999999</v>
      </c>
      <c r="H7136" s="154" t="s">
        <v>472</v>
      </c>
      <c r="I7136" s="154">
        <v>2.0158399999999999</v>
      </c>
      <c r="J7136" s="154"/>
    </row>
    <row r="7137" spans="1:10">
      <c r="A7137" s="164">
        <v>35530</v>
      </c>
      <c r="B7137" s="154">
        <v>1.67761</v>
      </c>
      <c r="C7137" s="154">
        <v>2.3818000000000001</v>
      </c>
      <c r="D7137" s="154">
        <v>1.4689000000000001</v>
      </c>
      <c r="E7137" s="154">
        <v>1.0548999999999999</v>
      </c>
      <c r="F7137" s="154" t="s">
        <v>472</v>
      </c>
      <c r="G7137" s="154">
        <v>1.163</v>
      </c>
      <c r="H7137" s="154" t="s">
        <v>472</v>
      </c>
      <c r="I7137" s="154">
        <v>2.0135299999999998</v>
      </c>
      <c r="J7137" s="154"/>
    </row>
    <row r="7138" spans="1:10">
      <c r="A7138" s="164">
        <v>35531</v>
      </c>
      <c r="B7138" s="154">
        <v>1.6714799999999999</v>
      </c>
      <c r="C7138" s="154">
        <v>2.3852000000000002</v>
      </c>
      <c r="D7138" s="154">
        <v>1.4696</v>
      </c>
      <c r="E7138" s="154">
        <v>1.0544</v>
      </c>
      <c r="F7138" s="154" t="s">
        <v>472</v>
      </c>
      <c r="G7138" s="154">
        <v>1.1651</v>
      </c>
      <c r="H7138" s="154" t="s">
        <v>472</v>
      </c>
      <c r="I7138" s="154">
        <v>2.0070299999999999</v>
      </c>
      <c r="J7138" s="154"/>
    </row>
    <row r="7139" spans="1:10">
      <c r="A7139" s="164">
        <v>35534</v>
      </c>
      <c r="B7139" s="154">
        <v>1.66919</v>
      </c>
      <c r="C7139" s="154">
        <v>2.3791000000000002</v>
      </c>
      <c r="D7139" s="154">
        <v>1.4647999999999999</v>
      </c>
      <c r="E7139" s="154">
        <v>1.0482</v>
      </c>
      <c r="F7139" s="154" t="s">
        <v>472</v>
      </c>
      <c r="G7139" s="154">
        <v>1.1578999999999999</v>
      </c>
      <c r="H7139" s="154" t="s">
        <v>472</v>
      </c>
      <c r="I7139" s="154">
        <v>2.0051700000000001</v>
      </c>
      <c r="J7139" s="154"/>
    </row>
    <row r="7140" spans="1:10">
      <c r="A7140" s="164">
        <v>35535</v>
      </c>
      <c r="B7140" s="154">
        <v>1.6670700000000001</v>
      </c>
      <c r="C7140" s="154">
        <v>2.3801000000000001</v>
      </c>
      <c r="D7140" s="154">
        <v>1.468</v>
      </c>
      <c r="E7140" s="154">
        <v>1.0487</v>
      </c>
      <c r="F7140" s="154" t="s">
        <v>472</v>
      </c>
      <c r="G7140" s="154">
        <v>1.1635</v>
      </c>
      <c r="H7140" s="154" t="s">
        <v>472</v>
      </c>
      <c r="I7140" s="154">
        <v>2.0098199999999999</v>
      </c>
      <c r="J7140" s="154"/>
    </row>
    <row r="7141" spans="1:10">
      <c r="A7141" s="164">
        <v>35536</v>
      </c>
      <c r="B7141" s="154">
        <v>1.6668500000000002</v>
      </c>
      <c r="C7141" s="154">
        <v>2.3854000000000002</v>
      </c>
      <c r="D7141" s="154">
        <v>1.4671000000000001</v>
      </c>
      <c r="E7141" s="154">
        <v>1.0502</v>
      </c>
      <c r="F7141" s="154" t="s">
        <v>472</v>
      </c>
      <c r="G7141" s="154">
        <v>1.1638999999999999</v>
      </c>
      <c r="H7141" s="154" t="s">
        <v>472</v>
      </c>
      <c r="I7141" s="154">
        <v>2.0061499999999999</v>
      </c>
      <c r="J7141" s="154"/>
    </row>
    <row r="7142" spans="1:10">
      <c r="A7142" s="164">
        <v>35537</v>
      </c>
      <c r="B7142" s="154">
        <v>1.67086</v>
      </c>
      <c r="C7142" s="154">
        <v>2.3841999999999999</v>
      </c>
      <c r="D7142" s="154">
        <v>1.4675</v>
      </c>
      <c r="E7142" s="154">
        <v>1.0503</v>
      </c>
      <c r="F7142" s="154" t="s">
        <v>472</v>
      </c>
      <c r="G7142" s="154">
        <v>1.1682999999999999</v>
      </c>
      <c r="H7142" s="154" t="s">
        <v>472</v>
      </c>
      <c r="I7142" s="154">
        <v>2.0108000000000001</v>
      </c>
      <c r="J7142" s="154"/>
    </row>
    <row r="7143" spans="1:10">
      <c r="A7143" s="164">
        <v>35538</v>
      </c>
      <c r="B7143" s="154">
        <v>1.66801</v>
      </c>
      <c r="C7143" s="154">
        <v>2.3780999999999999</v>
      </c>
      <c r="D7143" s="154">
        <v>1.4588000000000001</v>
      </c>
      <c r="E7143" s="154">
        <v>1.0414000000000001</v>
      </c>
      <c r="F7143" s="154" t="s">
        <v>472</v>
      </c>
      <c r="G7143" s="154">
        <v>1.1578999999999999</v>
      </c>
      <c r="H7143" s="154" t="s">
        <v>472</v>
      </c>
      <c r="I7143" s="154">
        <v>2.0007799999999998</v>
      </c>
      <c r="J7143" s="154"/>
    </row>
    <row r="7144" spans="1:10">
      <c r="A7144" s="164">
        <v>35541</v>
      </c>
      <c r="B7144" s="154">
        <v>1.6657299999999999</v>
      </c>
      <c r="C7144" s="154">
        <v>2.3645999999999998</v>
      </c>
      <c r="D7144" s="154">
        <v>1.4481999999999999</v>
      </c>
      <c r="E7144" s="154">
        <v>1.0355000000000001</v>
      </c>
      <c r="F7144" s="154" t="s">
        <v>472</v>
      </c>
      <c r="G7144" s="154">
        <v>1.1553</v>
      </c>
      <c r="H7144" s="154" t="s">
        <v>472</v>
      </c>
      <c r="I7144" s="154">
        <v>1.99502</v>
      </c>
      <c r="J7144" s="154"/>
    </row>
    <row r="7145" spans="1:10">
      <c r="A7145" s="164">
        <v>35542</v>
      </c>
      <c r="B7145" s="154">
        <v>1.66523</v>
      </c>
      <c r="C7145" s="154">
        <v>2.3730000000000002</v>
      </c>
      <c r="D7145" s="154">
        <v>1.4513</v>
      </c>
      <c r="E7145" s="154">
        <v>1.0381</v>
      </c>
      <c r="F7145" s="154" t="s">
        <v>472</v>
      </c>
      <c r="G7145" s="154">
        <v>1.1495</v>
      </c>
      <c r="H7145" s="154" t="s">
        <v>472</v>
      </c>
      <c r="I7145" s="154">
        <v>1.9926200000000001</v>
      </c>
      <c r="J7145" s="154"/>
    </row>
    <row r="7146" spans="1:10">
      <c r="A7146" s="164">
        <v>35543</v>
      </c>
      <c r="B7146" s="154">
        <v>1.6720699999999999</v>
      </c>
      <c r="C7146" s="154">
        <v>2.3909000000000002</v>
      </c>
      <c r="D7146" s="154">
        <v>1.4635</v>
      </c>
      <c r="E7146" s="154">
        <v>1.0497000000000001</v>
      </c>
      <c r="F7146" s="154" t="s">
        <v>472</v>
      </c>
      <c r="G7146" s="154">
        <v>1.161</v>
      </c>
      <c r="H7146" s="154" t="s">
        <v>472</v>
      </c>
      <c r="I7146" s="154">
        <v>2.0052599999999998</v>
      </c>
      <c r="J7146" s="154"/>
    </row>
    <row r="7147" spans="1:10">
      <c r="A7147" s="164">
        <v>35544</v>
      </c>
      <c r="B7147" s="154">
        <v>1.6714</v>
      </c>
      <c r="C7147" s="154">
        <v>2.3723000000000001</v>
      </c>
      <c r="D7147" s="154">
        <v>1.468</v>
      </c>
      <c r="E7147" s="154">
        <v>1.0547</v>
      </c>
      <c r="F7147" s="154" t="s">
        <v>472</v>
      </c>
      <c r="G7147" s="154">
        <v>1.1625000000000001</v>
      </c>
      <c r="H7147" s="154" t="s">
        <v>472</v>
      </c>
      <c r="I7147" s="154">
        <v>2.0054699999999999</v>
      </c>
      <c r="J7147" s="154"/>
    </row>
    <row r="7148" spans="1:10">
      <c r="A7148" s="164">
        <v>35545</v>
      </c>
      <c r="B7148" s="154">
        <v>1.6663600000000001</v>
      </c>
      <c r="C7148" s="154">
        <v>2.3696000000000002</v>
      </c>
      <c r="D7148" s="154">
        <v>1.4601999999999999</v>
      </c>
      <c r="E7148" s="154">
        <v>1.0468999999999999</v>
      </c>
      <c r="F7148" s="154" t="s">
        <v>472</v>
      </c>
      <c r="G7148" s="154">
        <v>1.1593</v>
      </c>
      <c r="H7148" s="154" t="s">
        <v>472</v>
      </c>
      <c r="I7148" s="154">
        <v>1.9995799999999999</v>
      </c>
      <c r="J7148" s="154"/>
    </row>
    <row r="7149" spans="1:10">
      <c r="A7149" s="164">
        <v>35548</v>
      </c>
      <c r="B7149" s="154">
        <v>1.6680199999999998</v>
      </c>
      <c r="C7149" s="154">
        <v>2.3902999999999999</v>
      </c>
      <c r="D7149" s="154">
        <v>1.4725999999999999</v>
      </c>
      <c r="E7149" s="154">
        <v>1.0537000000000001</v>
      </c>
      <c r="F7149" s="154" t="s">
        <v>472</v>
      </c>
      <c r="G7149" s="154">
        <v>1.1625000000000001</v>
      </c>
      <c r="H7149" s="154" t="s">
        <v>472</v>
      </c>
      <c r="I7149" s="154">
        <v>2.0094099999999999</v>
      </c>
      <c r="J7149" s="154"/>
    </row>
    <row r="7150" spans="1:10">
      <c r="A7150" s="164">
        <v>35549</v>
      </c>
      <c r="B7150" s="154">
        <v>1.66825</v>
      </c>
      <c r="C7150" s="154">
        <v>2.3940000000000001</v>
      </c>
      <c r="D7150" s="154">
        <v>1.4732000000000001</v>
      </c>
      <c r="E7150" s="154">
        <v>1.0515000000000001</v>
      </c>
      <c r="F7150" s="154" t="s">
        <v>472</v>
      </c>
      <c r="G7150" s="154">
        <v>1.1615</v>
      </c>
      <c r="H7150" s="154" t="s">
        <v>472</v>
      </c>
      <c r="I7150" s="154">
        <v>2.00962</v>
      </c>
      <c r="J7150" s="154"/>
    </row>
    <row r="7151" spans="1:10">
      <c r="A7151" s="164">
        <v>35550</v>
      </c>
      <c r="B7151" s="154">
        <v>1.6662599999999999</v>
      </c>
      <c r="C7151" s="154">
        <v>2.3883999999999999</v>
      </c>
      <c r="D7151" s="154">
        <v>1.4650000000000001</v>
      </c>
      <c r="E7151" s="154">
        <v>1.0484</v>
      </c>
      <c r="F7151" s="154" t="s">
        <v>472</v>
      </c>
      <c r="G7151" s="154">
        <v>1.1549</v>
      </c>
      <c r="H7151" s="154" t="s">
        <v>472</v>
      </c>
      <c r="I7151" s="154">
        <v>2.0073300000000001</v>
      </c>
      <c r="J7151" s="154"/>
    </row>
    <row r="7152" spans="1:10">
      <c r="A7152" s="164">
        <v>35551</v>
      </c>
      <c r="B7152" s="154">
        <v>1.6662599999999999</v>
      </c>
      <c r="C7152" s="154">
        <v>2.3932000000000002</v>
      </c>
      <c r="D7152" s="154">
        <v>1.4729999999999999</v>
      </c>
      <c r="E7152" s="154">
        <v>1.0545</v>
      </c>
      <c r="F7152" s="154" t="s">
        <v>472</v>
      </c>
      <c r="G7152" s="154">
        <v>1.1564000000000001</v>
      </c>
      <c r="H7152" s="154" t="s">
        <v>472</v>
      </c>
      <c r="I7152" s="154">
        <v>2.00624</v>
      </c>
      <c r="J7152" s="154"/>
    </row>
    <row r="7153" spans="1:10">
      <c r="A7153" s="164">
        <v>35552</v>
      </c>
      <c r="B7153" s="154">
        <v>1.6685699999999999</v>
      </c>
      <c r="C7153" s="154">
        <v>2.3641000000000001</v>
      </c>
      <c r="D7153" s="154">
        <v>1.4689999999999999</v>
      </c>
      <c r="E7153" s="154">
        <v>1.0592999999999999</v>
      </c>
      <c r="F7153" s="154" t="s">
        <v>472</v>
      </c>
      <c r="G7153" s="154">
        <v>1.1591</v>
      </c>
      <c r="H7153" s="154" t="s">
        <v>472</v>
      </c>
      <c r="I7153" s="154">
        <v>2.0038299999999998</v>
      </c>
      <c r="J7153" s="154"/>
    </row>
    <row r="7154" spans="1:10">
      <c r="A7154" s="164">
        <v>35555</v>
      </c>
      <c r="B7154" s="154">
        <v>1.6677999999999999</v>
      </c>
      <c r="C7154" s="154">
        <v>2.3818999999999999</v>
      </c>
      <c r="D7154" s="154">
        <v>1.4702</v>
      </c>
      <c r="E7154" s="154">
        <v>1.0653999999999999</v>
      </c>
      <c r="F7154" s="154" t="s">
        <v>472</v>
      </c>
      <c r="G7154" s="154">
        <v>1.1617</v>
      </c>
      <c r="H7154" s="154" t="s">
        <v>472</v>
      </c>
      <c r="I7154" s="154">
        <v>2.0071300000000001</v>
      </c>
      <c r="J7154" s="154"/>
    </row>
    <row r="7155" spans="1:10">
      <c r="A7155" s="164">
        <v>35556</v>
      </c>
      <c r="B7155" s="154">
        <v>1.6680999999999999</v>
      </c>
      <c r="C7155" s="154">
        <v>2.3784000000000001</v>
      </c>
      <c r="D7155" s="154">
        <v>1.4715</v>
      </c>
      <c r="E7155" s="154">
        <v>1.0671999999999999</v>
      </c>
      <c r="F7155" s="154" t="s">
        <v>472</v>
      </c>
      <c r="G7155" s="154">
        <v>1.1682999999999999</v>
      </c>
      <c r="H7155" s="154" t="s">
        <v>472</v>
      </c>
      <c r="I7155" s="154">
        <v>2.01214</v>
      </c>
      <c r="J7155" s="154"/>
    </row>
    <row r="7156" spans="1:10">
      <c r="A7156" s="164">
        <v>35557</v>
      </c>
      <c r="B7156" s="154">
        <v>1.66154</v>
      </c>
      <c r="C7156" s="154">
        <v>2.3872</v>
      </c>
      <c r="D7156" s="154">
        <v>1.462</v>
      </c>
      <c r="E7156" s="154">
        <v>1.0621</v>
      </c>
      <c r="F7156" s="154" t="s">
        <v>472</v>
      </c>
      <c r="G7156" s="154">
        <v>1.1637</v>
      </c>
      <c r="H7156" s="154" t="s">
        <v>472</v>
      </c>
      <c r="I7156" s="154">
        <v>2.0015900000000002</v>
      </c>
      <c r="J7156" s="154"/>
    </row>
    <row r="7157" spans="1:10">
      <c r="A7157" s="164">
        <v>35558</v>
      </c>
      <c r="B7157" s="154" t="s">
        <v>472</v>
      </c>
      <c r="C7157" s="154" t="s">
        <v>472</v>
      </c>
      <c r="D7157" s="154" t="s">
        <v>472</v>
      </c>
      <c r="E7157" s="154" t="s">
        <v>472</v>
      </c>
      <c r="F7157" s="154" t="s">
        <v>472</v>
      </c>
      <c r="G7157" s="154" t="s">
        <v>472</v>
      </c>
      <c r="H7157" s="154" t="s">
        <v>472</v>
      </c>
      <c r="I7157" s="154" t="s">
        <v>472</v>
      </c>
      <c r="J7157" s="154"/>
    </row>
    <row r="7158" spans="1:10">
      <c r="A7158" s="164">
        <v>35559</v>
      </c>
      <c r="B7158" s="154">
        <v>1.6513499999999999</v>
      </c>
      <c r="C7158" s="154">
        <v>2.3445</v>
      </c>
      <c r="D7158" s="154">
        <v>1.4416</v>
      </c>
      <c r="E7158" s="154">
        <v>1.0410999999999999</v>
      </c>
      <c r="F7158" s="154" t="s">
        <v>472</v>
      </c>
      <c r="G7158" s="154">
        <v>1.1753</v>
      </c>
      <c r="H7158" s="154" t="s">
        <v>472</v>
      </c>
      <c r="I7158" s="154">
        <v>1.9817200000000001</v>
      </c>
      <c r="J7158" s="154"/>
    </row>
    <row r="7159" spans="1:10">
      <c r="A7159" s="164">
        <v>35562</v>
      </c>
      <c r="B7159" s="154">
        <v>1.6478999999999999</v>
      </c>
      <c r="C7159" s="154">
        <v>2.2997000000000001</v>
      </c>
      <c r="D7159" s="154">
        <v>1.4205999999999999</v>
      </c>
      <c r="E7159" s="154">
        <v>1.0203</v>
      </c>
      <c r="F7159" s="154" t="s">
        <v>472</v>
      </c>
      <c r="G7159" s="154">
        <v>1.1978</v>
      </c>
      <c r="H7159" s="154" t="s">
        <v>472</v>
      </c>
      <c r="I7159" s="154">
        <v>1.97915</v>
      </c>
      <c r="J7159" s="154"/>
    </row>
    <row r="7160" spans="1:10">
      <c r="A7160" s="164">
        <v>35563</v>
      </c>
      <c r="B7160" s="154">
        <v>1.6505000000000001</v>
      </c>
      <c r="C7160" s="154">
        <v>2.3207</v>
      </c>
      <c r="D7160" s="154">
        <v>1.4328000000000001</v>
      </c>
      <c r="E7160" s="154">
        <v>1.0317000000000001</v>
      </c>
      <c r="F7160" s="154" t="s">
        <v>472</v>
      </c>
      <c r="G7160" s="154">
        <v>1.2018</v>
      </c>
      <c r="H7160" s="154" t="s">
        <v>472</v>
      </c>
      <c r="I7160" s="154">
        <v>1.9869599999999998</v>
      </c>
      <c r="J7160" s="154"/>
    </row>
    <row r="7161" spans="1:10">
      <c r="A7161" s="164">
        <v>35564</v>
      </c>
      <c r="B7161" s="154">
        <v>1.66083</v>
      </c>
      <c r="C7161" s="154">
        <v>2.3578000000000001</v>
      </c>
      <c r="D7161" s="154">
        <v>1.4450000000000001</v>
      </c>
      <c r="E7161" s="154">
        <v>1.0407</v>
      </c>
      <c r="F7161" s="154" t="s">
        <v>472</v>
      </c>
      <c r="G7161" s="154">
        <v>1.2158</v>
      </c>
      <c r="H7161" s="154" t="s">
        <v>472</v>
      </c>
      <c r="I7161" s="154">
        <v>2.0048699999999999</v>
      </c>
      <c r="J7161" s="154"/>
    </row>
    <row r="7162" spans="1:10">
      <c r="A7162" s="164">
        <v>35565</v>
      </c>
      <c r="B7162" s="154">
        <v>1.65171</v>
      </c>
      <c r="C7162" s="154">
        <v>2.3528000000000002</v>
      </c>
      <c r="D7162" s="154">
        <v>1.4308000000000001</v>
      </c>
      <c r="E7162" s="154">
        <v>1.0294000000000001</v>
      </c>
      <c r="F7162" s="154" t="s">
        <v>472</v>
      </c>
      <c r="G7162" s="154">
        <v>1.2349999999999999</v>
      </c>
      <c r="H7162" s="154" t="s">
        <v>472</v>
      </c>
      <c r="I7162" s="154">
        <v>1.99224</v>
      </c>
      <c r="J7162" s="154"/>
    </row>
    <row r="7163" spans="1:10">
      <c r="A7163" s="164">
        <v>35566</v>
      </c>
      <c r="B7163" s="154">
        <v>1.6463700000000001</v>
      </c>
      <c r="C7163" s="154">
        <v>2.3496999999999999</v>
      </c>
      <c r="D7163" s="154">
        <v>1.4315</v>
      </c>
      <c r="E7163" s="154">
        <v>1.0427999999999999</v>
      </c>
      <c r="F7163" s="154" t="s">
        <v>472</v>
      </c>
      <c r="G7163" s="154">
        <v>1.2351000000000001</v>
      </c>
      <c r="H7163" s="154" t="s">
        <v>472</v>
      </c>
      <c r="I7163" s="154">
        <v>1.9952700000000001</v>
      </c>
      <c r="J7163" s="154"/>
    </row>
    <row r="7164" spans="1:10">
      <c r="A7164" s="164">
        <v>35569</v>
      </c>
      <c r="B7164" s="154" t="s">
        <v>472</v>
      </c>
      <c r="C7164" s="154" t="s">
        <v>472</v>
      </c>
      <c r="D7164" s="154" t="s">
        <v>472</v>
      </c>
      <c r="E7164" s="154" t="s">
        <v>472</v>
      </c>
      <c r="F7164" s="154" t="s">
        <v>472</v>
      </c>
      <c r="G7164" s="154" t="s">
        <v>472</v>
      </c>
      <c r="H7164" s="154" t="s">
        <v>472</v>
      </c>
      <c r="I7164" s="154" t="s">
        <v>472</v>
      </c>
      <c r="J7164" s="154"/>
    </row>
    <row r="7165" spans="1:10">
      <c r="A7165" s="164">
        <v>35570</v>
      </c>
      <c r="B7165" s="154">
        <v>1.62425</v>
      </c>
      <c r="C7165" s="154">
        <v>2.3178999999999998</v>
      </c>
      <c r="D7165" s="154">
        <v>1.409</v>
      </c>
      <c r="E7165" s="154">
        <v>1.0279</v>
      </c>
      <c r="F7165" s="154" t="s">
        <v>472</v>
      </c>
      <c r="G7165" s="154">
        <v>1.2424999999999999</v>
      </c>
      <c r="H7165" s="154" t="s">
        <v>472</v>
      </c>
      <c r="I7165" s="154">
        <v>1.97163</v>
      </c>
      <c r="J7165" s="154"/>
    </row>
    <row r="7166" spans="1:10">
      <c r="A7166" s="164">
        <v>35571</v>
      </c>
      <c r="B7166" s="154">
        <v>1.6323400000000001</v>
      </c>
      <c r="C7166" s="154">
        <v>2.3271999999999999</v>
      </c>
      <c r="D7166" s="154">
        <v>1.405</v>
      </c>
      <c r="E7166" s="154">
        <v>1.0286</v>
      </c>
      <c r="F7166" s="154" t="s">
        <v>472</v>
      </c>
      <c r="G7166" s="154">
        <v>1.2318</v>
      </c>
      <c r="H7166" s="154" t="s">
        <v>472</v>
      </c>
      <c r="I7166" s="154">
        <v>1.96834</v>
      </c>
      <c r="J7166" s="154"/>
    </row>
    <row r="7167" spans="1:10">
      <c r="A7167" s="164">
        <v>35572</v>
      </c>
      <c r="B7167" s="154">
        <v>1.63117</v>
      </c>
      <c r="C7167" s="154">
        <v>2.3218999999999999</v>
      </c>
      <c r="D7167" s="154">
        <v>1.4139999999999999</v>
      </c>
      <c r="E7167" s="154">
        <v>1.0302</v>
      </c>
      <c r="F7167" s="154" t="s">
        <v>472</v>
      </c>
      <c r="G7167" s="154">
        <v>1.2190000000000001</v>
      </c>
      <c r="H7167" s="154" t="s">
        <v>472</v>
      </c>
      <c r="I7167" s="154">
        <v>1.96821</v>
      </c>
      <c r="J7167" s="154"/>
    </row>
    <row r="7168" spans="1:10">
      <c r="A7168" s="164">
        <v>35573</v>
      </c>
      <c r="B7168" s="154">
        <v>1.6297000000000001</v>
      </c>
      <c r="C7168" s="154">
        <v>2.2835000000000001</v>
      </c>
      <c r="D7168" s="154">
        <v>1.4060000000000001</v>
      </c>
      <c r="E7168" s="154">
        <v>1.0222</v>
      </c>
      <c r="F7168" s="154" t="s">
        <v>472</v>
      </c>
      <c r="G7168" s="154">
        <v>1.2147000000000001</v>
      </c>
      <c r="H7168" s="154" t="s">
        <v>472</v>
      </c>
      <c r="I7168" s="154">
        <v>1.96241</v>
      </c>
      <c r="J7168" s="154"/>
    </row>
    <row r="7169" spans="1:10">
      <c r="A7169" s="164">
        <v>35576</v>
      </c>
      <c r="B7169" s="154">
        <v>1.6228899999999999</v>
      </c>
      <c r="C7169" s="154">
        <v>2.2959999999999998</v>
      </c>
      <c r="D7169" s="154">
        <v>1.401</v>
      </c>
      <c r="E7169" s="154">
        <v>1.0184</v>
      </c>
      <c r="F7169" s="154" t="s">
        <v>472</v>
      </c>
      <c r="G7169" s="154">
        <v>1.2081999999999999</v>
      </c>
      <c r="H7169" s="154" t="s">
        <v>472</v>
      </c>
      <c r="I7169" s="154">
        <v>1.96241</v>
      </c>
      <c r="J7169" s="154"/>
    </row>
    <row r="7170" spans="1:10">
      <c r="A7170" s="164">
        <v>35577</v>
      </c>
      <c r="B7170" s="154">
        <v>1.6316899999999999</v>
      </c>
      <c r="C7170" s="154">
        <v>2.3033999999999999</v>
      </c>
      <c r="D7170" s="154">
        <v>1.41</v>
      </c>
      <c r="E7170" s="154">
        <v>1.0248999999999999</v>
      </c>
      <c r="F7170" s="154" t="s">
        <v>472</v>
      </c>
      <c r="G7170" s="154">
        <v>1.2138</v>
      </c>
      <c r="H7170" s="154" t="s">
        <v>472</v>
      </c>
      <c r="I7170" s="154">
        <v>1.97136</v>
      </c>
      <c r="J7170" s="154"/>
    </row>
    <row r="7171" spans="1:10">
      <c r="A7171" s="164">
        <v>35578</v>
      </c>
      <c r="B7171" s="154">
        <v>1.63045</v>
      </c>
      <c r="C7171" s="154">
        <v>2.3199000000000001</v>
      </c>
      <c r="D7171" s="154">
        <v>1.4220999999999999</v>
      </c>
      <c r="E7171" s="154">
        <v>1.0294000000000001</v>
      </c>
      <c r="F7171" s="154" t="s">
        <v>472</v>
      </c>
      <c r="G7171" s="154">
        <v>1.2236</v>
      </c>
      <c r="H7171" s="154" t="s">
        <v>472</v>
      </c>
      <c r="I7171" s="154">
        <v>1.97573</v>
      </c>
      <c r="J7171" s="154"/>
    </row>
    <row r="7172" spans="1:10">
      <c r="A7172" s="164">
        <v>35579</v>
      </c>
      <c r="B7172" s="154">
        <v>1.6261000000000001</v>
      </c>
      <c r="C7172" s="154">
        <v>2.3218000000000001</v>
      </c>
      <c r="D7172" s="154">
        <v>1.42</v>
      </c>
      <c r="E7172" s="154">
        <v>1.028</v>
      </c>
      <c r="F7172" s="154" t="s">
        <v>472</v>
      </c>
      <c r="G7172" s="154">
        <v>1.2210000000000001</v>
      </c>
      <c r="H7172" s="154" t="s">
        <v>472</v>
      </c>
      <c r="I7172" s="154">
        <v>1.97366</v>
      </c>
      <c r="J7172" s="154"/>
    </row>
    <row r="7173" spans="1:10">
      <c r="A7173" s="164">
        <v>35580</v>
      </c>
      <c r="B7173" s="154">
        <v>1.62294</v>
      </c>
      <c r="C7173" s="154">
        <v>2.3140000000000001</v>
      </c>
      <c r="D7173" s="154">
        <v>1.4121999999999999</v>
      </c>
      <c r="E7173" s="154">
        <v>1.0215000000000001</v>
      </c>
      <c r="F7173" s="154" t="s">
        <v>472</v>
      </c>
      <c r="G7173" s="154">
        <v>1.2126999999999999</v>
      </c>
      <c r="H7173" s="154" t="s">
        <v>472</v>
      </c>
      <c r="I7173" s="154">
        <v>1.9635400000000001</v>
      </c>
      <c r="J7173" s="154"/>
    </row>
    <row r="7174" spans="1:10">
      <c r="A7174" s="164">
        <v>35583</v>
      </c>
      <c r="B7174" s="154">
        <v>1.62842</v>
      </c>
      <c r="C7174" s="154">
        <v>2.3186</v>
      </c>
      <c r="D7174" s="154">
        <v>1.42</v>
      </c>
      <c r="E7174" s="154">
        <v>1.0299</v>
      </c>
      <c r="F7174" s="154" t="s">
        <v>472</v>
      </c>
      <c r="G7174" s="154">
        <v>1.2211000000000001</v>
      </c>
      <c r="H7174" s="154" t="s">
        <v>472</v>
      </c>
      <c r="I7174" s="154">
        <v>1.9767999999999999</v>
      </c>
      <c r="J7174" s="154"/>
    </row>
    <row r="7175" spans="1:10">
      <c r="A7175" s="164">
        <v>35584</v>
      </c>
      <c r="B7175" s="154">
        <v>1.62836</v>
      </c>
      <c r="C7175" s="154">
        <v>2.3384</v>
      </c>
      <c r="D7175" s="154">
        <v>1.4323000000000001</v>
      </c>
      <c r="E7175" s="154">
        <v>1.0402</v>
      </c>
      <c r="F7175" s="154" t="s">
        <v>472</v>
      </c>
      <c r="G7175" s="154">
        <v>1.2328000000000001</v>
      </c>
      <c r="H7175" s="154" t="s">
        <v>472</v>
      </c>
      <c r="I7175" s="154">
        <v>1.9820799999999998</v>
      </c>
      <c r="J7175" s="154"/>
    </row>
    <row r="7176" spans="1:10">
      <c r="A7176" s="164">
        <v>35585</v>
      </c>
      <c r="B7176" s="154">
        <v>1.63611</v>
      </c>
      <c r="C7176" s="154">
        <v>2.3601999999999999</v>
      </c>
      <c r="D7176" s="154">
        <v>1.4455</v>
      </c>
      <c r="E7176" s="154">
        <v>1.0503</v>
      </c>
      <c r="F7176" s="154" t="s">
        <v>472</v>
      </c>
      <c r="G7176" s="154">
        <v>1.2424999999999999</v>
      </c>
      <c r="H7176" s="154" t="s">
        <v>472</v>
      </c>
      <c r="I7176" s="154">
        <v>2.0000599999999999</v>
      </c>
      <c r="J7176" s="154"/>
    </row>
    <row r="7177" spans="1:10">
      <c r="A7177" s="164">
        <v>35586</v>
      </c>
      <c r="B7177" s="154">
        <v>1.6389899999999999</v>
      </c>
      <c r="C7177" s="154">
        <v>2.3521999999999998</v>
      </c>
      <c r="D7177" s="154">
        <v>1.4436</v>
      </c>
      <c r="E7177" s="154">
        <v>1.0481</v>
      </c>
      <c r="F7177" s="154" t="s">
        <v>472</v>
      </c>
      <c r="G7177" s="154">
        <v>1.2446999999999999</v>
      </c>
      <c r="H7177" s="154" t="s">
        <v>472</v>
      </c>
      <c r="I7177" s="154">
        <v>2.0003700000000002</v>
      </c>
      <c r="J7177" s="154"/>
    </row>
    <row r="7178" spans="1:10">
      <c r="A7178" s="164">
        <v>35587</v>
      </c>
      <c r="B7178" s="154">
        <v>1.64588</v>
      </c>
      <c r="C7178" s="154">
        <v>2.3668</v>
      </c>
      <c r="D7178" s="154">
        <v>1.4550000000000001</v>
      </c>
      <c r="E7178" s="154">
        <v>1.0552999999999999</v>
      </c>
      <c r="F7178" s="154" t="s">
        <v>472</v>
      </c>
      <c r="G7178" s="154">
        <v>1.2549999999999999</v>
      </c>
      <c r="H7178" s="154" t="s">
        <v>472</v>
      </c>
      <c r="I7178" s="154">
        <v>2.0157799999999999</v>
      </c>
      <c r="J7178" s="154"/>
    </row>
    <row r="7179" spans="1:10">
      <c r="A7179" s="164">
        <v>35590</v>
      </c>
      <c r="B7179" s="154">
        <v>1.64045</v>
      </c>
      <c r="C7179" s="154">
        <v>2.3563000000000001</v>
      </c>
      <c r="D7179" s="154">
        <v>1.446</v>
      </c>
      <c r="E7179" s="154">
        <v>1.0434000000000001</v>
      </c>
      <c r="F7179" s="154" t="s">
        <v>472</v>
      </c>
      <c r="G7179" s="154">
        <v>1.2833999999999999</v>
      </c>
      <c r="H7179" s="154" t="s">
        <v>472</v>
      </c>
      <c r="I7179" s="154">
        <v>2.0114800000000002</v>
      </c>
      <c r="J7179" s="154"/>
    </row>
    <row r="7180" spans="1:10">
      <c r="A7180" s="164">
        <v>35591</v>
      </c>
      <c r="B7180" s="154">
        <v>1.64839</v>
      </c>
      <c r="C7180" s="154">
        <v>2.3553000000000002</v>
      </c>
      <c r="D7180" s="154">
        <v>1.44</v>
      </c>
      <c r="E7180" s="154">
        <v>1.0382</v>
      </c>
      <c r="F7180" s="154" t="s">
        <v>472</v>
      </c>
      <c r="G7180" s="154">
        <v>1.2749999999999999</v>
      </c>
      <c r="H7180" s="154" t="s">
        <v>472</v>
      </c>
      <c r="I7180" s="154">
        <v>2.01431</v>
      </c>
      <c r="J7180" s="154"/>
    </row>
    <row r="7181" spans="1:10">
      <c r="A7181" s="164">
        <v>35592</v>
      </c>
      <c r="B7181" s="154">
        <v>1.6404700000000001</v>
      </c>
      <c r="C7181" s="154">
        <v>2.3531</v>
      </c>
      <c r="D7181" s="154">
        <v>1.4335</v>
      </c>
      <c r="E7181" s="154">
        <v>1.0339</v>
      </c>
      <c r="F7181" s="154" t="s">
        <v>472</v>
      </c>
      <c r="G7181" s="154">
        <v>1.2938000000000001</v>
      </c>
      <c r="H7181" s="154" t="s">
        <v>472</v>
      </c>
      <c r="I7181" s="154">
        <v>2.01173</v>
      </c>
      <c r="J7181" s="154"/>
    </row>
    <row r="7182" spans="1:10">
      <c r="A7182" s="164">
        <v>35593</v>
      </c>
      <c r="B7182" s="154">
        <v>1.64266</v>
      </c>
      <c r="C7182" s="154">
        <v>2.3599000000000001</v>
      </c>
      <c r="D7182" s="154">
        <v>1.4461999999999999</v>
      </c>
      <c r="E7182" s="154">
        <v>1.0422</v>
      </c>
      <c r="F7182" s="154" t="s">
        <v>472</v>
      </c>
      <c r="G7182" s="154">
        <v>1.2642</v>
      </c>
      <c r="H7182" s="154" t="s">
        <v>472</v>
      </c>
      <c r="I7182" s="154">
        <v>2.0077199999999999</v>
      </c>
      <c r="J7182" s="154"/>
    </row>
    <row r="7183" spans="1:10">
      <c r="A7183" s="164">
        <v>35594</v>
      </c>
      <c r="B7183" s="154">
        <v>1.63619</v>
      </c>
      <c r="C7183" s="154">
        <v>2.3523000000000001</v>
      </c>
      <c r="D7183" s="154">
        <v>1.4411</v>
      </c>
      <c r="E7183" s="154">
        <v>1.0417000000000001</v>
      </c>
      <c r="F7183" s="154" t="s">
        <v>472</v>
      </c>
      <c r="G7183" s="154">
        <v>1.2612000000000001</v>
      </c>
      <c r="H7183" s="154" t="s">
        <v>472</v>
      </c>
      <c r="I7183" s="154">
        <v>2.0043899999999999</v>
      </c>
      <c r="J7183" s="154"/>
    </row>
    <row r="7184" spans="1:10">
      <c r="A7184" s="164">
        <v>35597</v>
      </c>
      <c r="B7184" s="154">
        <v>1.6354199999999999</v>
      </c>
      <c r="C7184" s="154">
        <v>2.3601000000000001</v>
      </c>
      <c r="D7184" s="154">
        <v>1.4439</v>
      </c>
      <c r="E7184" s="154">
        <v>1.0468</v>
      </c>
      <c r="F7184" s="154" t="s">
        <v>472</v>
      </c>
      <c r="G7184" s="154">
        <v>1.2638</v>
      </c>
      <c r="H7184" s="154" t="s">
        <v>472</v>
      </c>
      <c r="I7184" s="154">
        <v>2.0038800000000001</v>
      </c>
      <c r="J7184" s="154"/>
    </row>
    <row r="7185" spans="1:10">
      <c r="A7185" s="164">
        <v>35598</v>
      </c>
      <c r="B7185" s="154">
        <v>1.6389100000000001</v>
      </c>
      <c r="C7185" s="154">
        <v>2.3677000000000001</v>
      </c>
      <c r="D7185" s="154">
        <v>1.4485000000000001</v>
      </c>
      <c r="E7185" s="154">
        <v>1.0451999999999999</v>
      </c>
      <c r="F7185" s="154" t="s">
        <v>472</v>
      </c>
      <c r="G7185" s="154">
        <v>1.2779</v>
      </c>
      <c r="H7185" s="154" t="s">
        <v>472</v>
      </c>
      <c r="I7185" s="154">
        <v>2.0098400000000001</v>
      </c>
      <c r="J7185" s="154"/>
    </row>
    <row r="7186" spans="1:10">
      <c r="A7186" s="164">
        <v>35599</v>
      </c>
      <c r="B7186" s="154">
        <v>1.6410499999999999</v>
      </c>
      <c r="C7186" s="154">
        <v>2.3593000000000002</v>
      </c>
      <c r="D7186" s="154">
        <v>1.4416</v>
      </c>
      <c r="E7186" s="154">
        <v>1.0396000000000001</v>
      </c>
      <c r="F7186" s="154" t="s">
        <v>472</v>
      </c>
      <c r="G7186" s="154">
        <v>1.2685</v>
      </c>
      <c r="H7186" s="154" t="s">
        <v>472</v>
      </c>
      <c r="I7186" s="154">
        <v>2.01051</v>
      </c>
      <c r="J7186" s="154"/>
    </row>
    <row r="7187" spans="1:10">
      <c r="A7187" s="164">
        <v>35600</v>
      </c>
      <c r="B7187" s="154">
        <v>1.64039</v>
      </c>
      <c r="C7187" s="154">
        <v>2.3714</v>
      </c>
      <c r="D7187" s="154">
        <v>1.446</v>
      </c>
      <c r="E7187" s="154">
        <v>1.0383</v>
      </c>
      <c r="F7187" s="154" t="s">
        <v>472</v>
      </c>
      <c r="G7187" s="154">
        <v>1.2765</v>
      </c>
      <c r="H7187" s="154" t="s">
        <v>472</v>
      </c>
      <c r="I7187" s="154">
        <v>2.00976</v>
      </c>
      <c r="J7187" s="154"/>
    </row>
    <row r="7188" spans="1:10">
      <c r="A7188" s="164">
        <v>35601</v>
      </c>
      <c r="B7188" s="154">
        <v>1.63852</v>
      </c>
      <c r="C7188" s="154">
        <v>2.3670999999999998</v>
      </c>
      <c r="D7188" s="154">
        <v>1.4374</v>
      </c>
      <c r="E7188" s="154">
        <v>1.036</v>
      </c>
      <c r="F7188" s="154" t="s">
        <v>472</v>
      </c>
      <c r="G7188" s="154">
        <v>1.2539</v>
      </c>
      <c r="H7188" s="154" t="s">
        <v>472</v>
      </c>
      <c r="I7188" s="154">
        <v>2.0039099999999999</v>
      </c>
      <c r="J7188" s="154"/>
    </row>
    <row r="7189" spans="1:10">
      <c r="A7189" s="164">
        <v>35604</v>
      </c>
      <c r="B7189" s="154">
        <v>1.6362399999999999</v>
      </c>
      <c r="C7189" s="154">
        <v>2.3832</v>
      </c>
      <c r="D7189" s="154">
        <v>1.4395</v>
      </c>
      <c r="E7189" s="154">
        <v>1.034</v>
      </c>
      <c r="F7189" s="154" t="s">
        <v>472</v>
      </c>
      <c r="G7189" s="154">
        <v>1.2482</v>
      </c>
      <c r="H7189" s="154" t="s">
        <v>472</v>
      </c>
      <c r="I7189" s="154">
        <v>1.9992999999999999</v>
      </c>
      <c r="J7189" s="154"/>
    </row>
    <row r="7190" spans="1:10">
      <c r="A7190" s="164">
        <v>35605</v>
      </c>
      <c r="B7190" s="154">
        <v>1.6411899999999999</v>
      </c>
      <c r="C7190" s="154">
        <v>2.3957999999999999</v>
      </c>
      <c r="D7190" s="154">
        <v>1.4355</v>
      </c>
      <c r="E7190" s="154">
        <v>1.0336000000000001</v>
      </c>
      <c r="F7190" s="154" t="s">
        <v>472</v>
      </c>
      <c r="G7190" s="154">
        <v>1.2515000000000001</v>
      </c>
      <c r="H7190" s="154" t="s">
        <v>472</v>
      </c>
      <c r="I7190" s="154">
        <v>1.99953</v>
      </c>
      <c r="J7190" s="154"/>
    </row>
    <row r="7191" spans="1:10">
      <c r="A7191" s="164">
        <v>35606</v>
      </c>
      <c r="B7191" s="154">
        <v>1.64252</v>
      </c>
      <c r="C7191" s="154">
        <v>2.3940999999999999</v>
      </c>
      <c r="D7191" s="154">
        <v>1.4379999999999999</v>
      </c>
      <c r="E7191" s="154">
        <v>1.0331999999999999</v>
      </c>
      <c r="F7191" s="154" t="s">
        <v>472</v>
      </c>
      <c r="G7191" s="154">
        <v>1.262</v>
      </c>
      <c r="H7191" s="154" t="s">
        <v>472</v>
      </c>
      <c r="I7191" s="154">
        <v>2.0059100000000001</v>
      </c>
      <c r="J7191" s="154"/>
    </row>
    <row r="7192" spans="1:10">
      <c r="A7192" s="164">
        <v>35607</v>
      </c>
      <c r="B7192" s="154">
        <v>1.6388500000000001</v>
      </c>
      <c r="C7192" s="154">
        <v>2.3934000000000002</v>
      </c>
      <c r="D7192" s="154">
        <v>1.4379999999999999</v>
      </c>
      <c r="E7192" s="154">
        <v>1.0303</v>
      </c>
      <c r="F7192" s="154" t="s">
        <v>472</v>
      </c>
      <c r="G7192" s="154">
        <v>1.2621</v>
      </c>
      <c r="H7192" s="154" t="s">
        <v>472</v>
      </c>
      <c r="I7192" s="154">
        <v>2.0076100000000001</v>
      </c>
      <c r="J7192" s="154"/>
    </row>
    <row r="7193" spans="1:10">
      <c r="A7193" s="164">
        <v>35608</v>
      </c>
      <c r="B7193" s="154">
        <v>1.6381399999999999</v>
      </c>
      <c r="C7193" s="154">
        <v>2.3982000000000001</v>
      </c>
      <c r="D7193" s="154">
        <v>1.4374</v>
      </c>
      <c r="E7193" s="154">
        <v>1.0419</v>
      </c>
      <c r="F7193" s="154" t="s">
        <v>472</v>
      </c>
      <c r="G7193" s="154">
        <v>1.2598</v>
      </c>
      <c r="H7193" s="154" t="s">
        <v>472</v>
      </c>
      <c r="I7193" s="154">
        <v>2.00576</v>
      </c>
      <c r="J7193" s="154"/>
    </row>
    <row r="7194" spans="1:10">
      <c r="A7194" s="164">
        <v>35611</v>
      </c>
      <c r="B7194" s="154">
        <v>1.6490399999999998</v>
      </c>
      <c r="C7194" s="154">
        <v>2.4146999999999998</v>
      </c>
      <c r="D7194" s="154">
        <v>1.4533</v>
      </c>
      <c r="E7194" s="154">
        <v>1.0533999999999999</v>
      </c>
      <c r="F7194" s="154" t="s">
        <v>472</v>
      </c>
      <c r="G7194" s="154">
        <v>1.2711000000000001</v>
      </c>
      <c r="H7194" s="154" t="s">
        <v>472</v>
      </c>
      <c r="I7194" s="154">
        <v>2.02502</v>
      </c>
      <c r="J7194" s="154"/>
    </row>
    <row r="7195" spans="1:10">
      <c r="A7195" s="164">
        <v>35612</v>
      </c>
      <c r="B7195" s="154">
        <v>1.6519699999999999</v>
      </c>
      <c r="C7195" s="154">
        <v>2.4361999999999999</v>
      </c>
      <c r="D7195" s="154">
        <v>1.4630000000000001</v>
      </c>
      <c r="E7195" s="154">
        <v>1.0593999999999999</v>
      </c>
      <c r="F7195" s="154" t="s">
        <v>472</v>
      </c>
      <c r="G7195" s="154">
        <v>1.2722</v>
      </c>
      <c r="H7195" s="154" t="s">
        <v>472</v>
      </c>
      <c r="I7195" s="154">
        <v>2.0280900000000002</v>
      </c>
      <c r="J7195" s="154"/>
    </row>
    <row r="7196" spans="1:10">
      <c r="A7196" s="164">
        <v>35613</v>
      </c>
      <c r="B7196" s="154">
        <v>1.6534</v>
      </c>
      <c r="C7196" s="154">
        <v>2.4295999999999998</v>
      </c>
      <c r="D7196" s="154">
        <v>1.4645000000000001</v>
      </c>
      <c r="E7196" s="154">
        <v>1.0602</v>
      </c>
      <c r="F7196" s="154" t="s">
        <v>472</v>
      </c>
      <c r="G7196" s="154">
        <v>1.2795000000000001</v>
      </c>
      <c r="H7196" s="154" t="s">
        <v>472</v>
      </c>
      <c r="I7196" s="154">
        <v>2.0379</v>
      </c>
      <c r="J7196" s="154"/>
    </row>
    <row r="7197" spans="1:10">
      <c r="A7197" s="164">
        <v>35614</v>
      </c>
      <c r="B7197" s="154">
        <v>1.6546099999999999</v>
      </c>
      <c r="C7197" s="154">
        <v>2.4628000000000001</v>
      </c>
      <c r="D7197" s="154">
        <v>1.4706000000000001</v>
      </c>
      <c r="E7197" s="154">
        <v>1.0678000000000001</v>
      </c>
      <c r="F7197" s="154" t="s">
        <v>472</v>
      </c>
      <c r="G7197" s="154">
        <v>1.2854999999999999</v>
      </c>
      <c r="H7197" s="154" t="s">
        <v>472</v>
      </c>
      <c r="I7197" s="154">
        <v>2.0402100000000001</v>
      </c>
      <c r="J7197" s="154"/>
    </row>
    <row r="7198" spans="1:10">
      <c r="A7198" s="164">
        <v>35615</v>
      </c>
      <c r="B7198" s="154">
        <v>1.65306</v>
      </c>
      <c r="C7198" s="154">
        <v>2.4697</v>
      </c>
      <c r="D7198" s="154">
        <v>1.4655</v>
      </c>
      <c r="E7198" s="154">
        <v>1.0661</v>
      </c>
      <c r="F7198" s="154" t="s">
        <v>472</v>
      </c>
      <c r="G7198" s="154">
        <v>1.2924</v>
      </c>
      <c r="H7198" s="154" t="s">
        <v>472</v>
      </c>
      <c r="I7198" s="154" t="s">
        <v>472</v>
      </c>
      <c r="J7198" s="154"/>
    </row>
    <row r="7199" spans="1:10">
      <c r="A7199" s="164">
        <v>35618</v>
      </c>
      <c r="B7199" s="154">
        <v>1.6478999999999999</v>
      </c>
      <c r="C7199" s="154">
        <v>2.4638999999999998</v>
      </c>
      <c r="D7199" s="154">
        <v>1.4575</v>
      </c>
      <c r="E7199" s="154">
        <v>1.0588</v>
      </c>
      <c r="F7199" s="154" t="s">
        <v>472</v>
      </c>
      <c r="G7199" s="154">
        <v>1.2979000000000001</v>
      </c>
      <c r="H7199" s="154" t="s">
        <v>472</v>
      </c>
      <c r="I7199" s="154">
        <v>2.0336599999999998</v>
      </c>
      <c r="J7199" s="154"/>
    </row>
    <row r="7200" spans="1:10">
      <c r="A7200" s="164">
        <v>35619</v>
      </c>
      <c r="B7200" s="154">
        <v>1.64862</v>
      </c>
      <c r="C7200" s="154">
        <v>2.4679000000000002</v>
      </c>
      <c r="D7200" s="154">
        <v>1.4655</v>
      </c>
      <c r="E7200" s="154">
        <v>1.0649</v>
      </c>
      <c r="F7200" s="154" t="s">
        <v>472</v>
      </c>
      <c r="G7200" s="154">
        <v>1.2937000000000001</v>
      </c>
      <c r="H7200" s="154" t="s">
        <v>472</v>
      </c>
      <c r="I7200" s="154">
        <v>2.03878</v>
      </c>
      <c r="J7200" s="154"/>
    </row>
    <row r="7201" spans="1:10">
      <c r="A7201" s="164">
        <v>35620</v>
      </c>
      <c r="B7201" s="154">
        <v>1.64178</v>
      </c>
      <c r="C7201" s="154">
        <v>2.4702999999999999</v>
      </c>
      <c r="D7201" s="154">
        <v>1.4639</v>
      </c>
      <c r="E7201" s="154">
        <v>1.0653999999999999</v>
      </c>
      <c r="F7201" s="154" t="s">
        <v>472</v>
      </c>
      <c r="G7201" s="154">
        <v>1.2976000000000001</v>
      </c>
      <c r="H7201" s="154" t="s">
        <v>472</v>
      </c>
      <c r="I7201" s="154">
        <v>2.0367600000000001</v>
      </c>
      <c r="J7201" s="154"/>
    </row>
    <row r="7202" spans="1:10">
      <c r="A7202" s="164">
        <v>35621</v>
      </c>
      <c r="B7202" s="154">
        <v>1.6374</v>
      </c>
      <c r="C7202" s="154">
        <v>2.4628000000000001</v>
      </c>
      <c r="D7202" s="154">
        <v>1.4610000000000001</v>
      </c>
      <c r="E7202" s="154">
        <v>1.0656000000000001</v>
      </c>
      <c r="F7202" s="154" t="s">
        <v>472</v>
      </c>
      <c r="G7202" s="154">
        <v>1.2945</v>
      </c>
      <c r="H7202" s="154" t="s">
        <v>472</v>
      </c>
      <c r="I7202" s="154">
        <v>2.0243000000000002</v>
      </c>
      <c r="J7202" s="154"/>
    </row>
    <row r="7203" spans="1:10">
      <c r="A7203" s="164">
        <v>35622</v>
      </c>
      <c r="B7203" s="154">
        <v>1.6358200000000001</v>
      </c>
      <c r="C7203" s="154">
        <v>2.4584000000000001</v>
      </c>
      <c r="D7203" s="154">
        <v>1.4525000000000001</v>
      </c>
      <c r="E7203" s="154">
        <v>1.0572999999999999</v>
      </c>
      <c r="F7203" s="154" t="s">
        <v>472</v>
      </c>
      <c r="G7203" s="154">
        <v>1.2757000000000001</v>
      </c>
      <c r="H7203" s="154" t="s">
        <v>472</v>
      </c>
      <c r="I7203" s="154">
        <v>2.02325</v>
      </c>
      <c r="J7203" s="154"/>
    </row>
    <row r="7204" spans="1:10">
      <c r="A7204" s="164">
        <v>35625</v>
      </c>
      <c r="B7204" s="154">
        <v>1.6304099999999999</v>
      </c>
      <c r="C7204" s="154">
        <v>2.48</v>
      </c>
      <c r="D7204" s="154">
        <v>1.4692000000000001</v>
      </c>
      <c r="E7204" s="154">
        <v>1.0728</v>
      </c>
      <c r="F7204" s="154" t="s">
        <v>472</v>
      </c>
      <c r="G7204" s="154">
        <v>1.2944</v>
      </c>
      <c r="H7204" s="154" t="s">
        <v>472</v>
      </c>
      <c r="I7204" s="154">
        <v>2.0356399999999999</v>
      </c>
      <c r="J7204" s="154"/>
    </row>
    <row r="7205" spans="1:10">
      <c r="A7205" s="164">
        <v>35626</v>
      </c>
      <c r="B7205" s="154">
        <v>1.6252599999999999</v>
      </c>
      <c r="C7205" s="154">
        <v>2.4843999999999999</v>
      </c>
      <c r="D7205" s="154">
        <v>1.4734</v>
      </c>
      <c r="E7205" s="154">
        <v>1.0771999999999999</v>
      </c>
      <c r="F7205" s="154" t="s">
        <v>472</v>
      </c>
      <c r="G7205" s="154">
        <v>1.2892000000000001</v>
      </c>
      <c r="H7205" s="154" t="s">
        <v>472</v>
      </c>
      <c r="I7205" s="154">
        <v>2.0325600000000001</v>
      </c>
      <c r="J7205" s="154"/>
    </row>
    <row r="7206" spans="1:10">
      <c r="A7206" s="164">
        <v>35627</v>
      </c>
      <c r="B7206" s="154">
        <v>1.63113</v>
      </c>
      <c r="C7206" s="154">
        <v>2.4725999999999999</v>
      </c>
      <c r="D7206" s="154">
        <v>1.4748000000000001</v>
      </c>
      <c r="E7206" s="154">
        <v>1.0748</v>
      </c>
      <c r="F7206" s="154" t="s">
        <v>472</v>
      </c>
      <c r="G7206" s="154">
        <v>1.2738</v>
      </c>
      <c r="H7206" s="154" t="s">
        <v>472</v>
      </c>
      <c r="I7206" s="154">
        <v>2.0327199999999999</v>
      </c>
      <c r="J7206" s="154"/>
    </row>
    <row r="7207" spans="1:10">
      <c r="A7207" s="164">
        <v>35628</v>
      </c>
      <c r="B7207" s="154">
        <v>1.6324399999999999</v>
      </c>
      <c r="C7207" s="154">
        <v>2.4731999999999998</v>
      </c>
      <c r="D7207" s="154">
        <v>1.4796</v>
      </c>
      <c r="E7207" s="154">
        <v>1.0777000000000001</v>
      </c>
      <c r="F7207" s="154" t="s">
        <v>472</v>
      </c>
      <c r="G7207" s="154">
        <v>1.2744</v>
      </c>
      <c r="H7207" s="154" t="s">
        <v>472</v>
      </c>
      <c r="I7207" s="154">
        <v>2.0358399999999999</v>
      </c>
      <c r="J7207" s="154"/>
    </row>
    <row r="7208" spans="1:10">
      <c r="A7208" s="164">
        <v>35629</v>
      </c>
      <c r="B7208" s="154">
        <v>1.6331199999999999</v>
      </c>
      <c r="C7208" s="154">
        <v>2.4779</v>
      </c>
      <c r="D7208" s="154">
        <v>1.4803999999999999</v>
      </c>
      <c r="E7208" s="154">
        <v>1.0756000000000001</v>
      </c>
      <c r="F7208" s="154" t="s">
        <v>472</v>
      </c>
      <c r="G7208" s="154">
        <v>1.2795000000000001</v>
      </c>
      <c r="H7208" s="154" t="s">
        <v>472</v>
      </c>
      <c r="I7208" s="154">
        <v>2.0381200000000002</v>
      </c>
      <c r="J7208" s="154"/>
    </row>
    <row r="7209" spans="1:10">
      <c r="A7209" s="164">
        <v>35632</v>
      </c>
      <c r="B7209" s="154">
        <v>1.62923</v>
      </c>
      <c r="C7209" s="154">
        <v>2.4731999999999998</v>
      </c>
      <c r="D7209" s="154">
        <v>1.4753000000000001</v>
      </c>
      <c r="E7209" s="154">
        <v>1.0746</v>
      </c>
      <c r="F7209" s="154" t="s">
        <v>472</v>
      </c>
      <c r="G7209" s="154">
        <v>1.2748999999999999</v>
      </c>
      <c r="H7209" s="154" t="s">
        <v>472</v>
      </c>
      <c r="I7209" s="154">
        <v>2.03233</v>
      </c>
      <c r="J7209" s="154"/>
    </row>
    <row r="7210" spans="1:10">
      <c r="A7210" s="164">
        <v>35633</v>
      </c>
      <c r="B7210" s="154">
        <v>1.6252800000000001</v>
      </c>
      <c r="C7210" s="154">
        <v>2.4771999999999998</v>
      </c>
      <c r="D7210" s="154">
        <v>1.4804999999999999</v>
      </c>
      <c r="E7210" s="154">
        <v>1.0741000000000001</v>
      </c>
      <c r="F7210" s="154" t="s">
        <v>472</v>
      </c>
      <c r="G7210" s="154">
        <v>1.2725</v>
      </c>
      <c r="H7210" s="154" t="s">
        <v>472</v>
      </c>
      <c r="I7210" s="154">
        <v>2.0370300000000001</v>
      </c>
      <c r="J7210" s="154"/>
    </row>
    <row r="7211" spans="1:10">
      <c r="A7211" s="164">
        <v>35634</v>
      </c>
      <c r="B7211" s="154">
        <v>1.6115300000000001</v>
      </c>
      <c r="C7211" s="154">
        <v>2.4996999999999998</v>
      </c>
      <c r="D7211" s="154">
        <v>1.4875</v>
      </c>
      <c r="E7211" s="154">
        <v>1.0794999999999999</v>
      </c>
      <c r="F7211" s="154" t="s">
        <v>472</v>
      </c>
      <c r="G7211" s="154">
        <v>1.2889999999999999</v>
      </c>
      <c r="H7211" s="154" t="s">
        <v>472</v>
      </c>
      <c r="I7211" s="154">
        <v>2.0322900000000002</v>
      </c>
      <c r="J7211" s="154"/>
    </row>
    <row r="7212" spans="1:10">
      <c r="A7212" s="164">
        <v>35635</v>
      </c>
      <c r="B7212" s="154">
        <v>1.61154</v>
      </c>
      <c r="C7212" s="154">
        <v>2.4796</v>
      </c>
      <c r="D7212" s="154">
        <v>1.4844999999999999</v>
      </c>
      <c r="E7212" s="154">
        <v>1.0749</v>
      </c>
      <c r="F7212" s="154" t="s">
        <v>472</v>
      </c>
      <c r="G7212" s="154">
        <v>1.2805</v>
      </c>
      <c r="H7212" s="154" t="s">
        <v>472</v>
      </c>
      <c r="I7212" s="154">
        <v>2.03383</v>
      </c>
      <c r="J7212" s="154"/>
    </row>
    <row r="7213" spans="1:10">
      <c r="A7213" s="164">
        <v>35636</v>
      </c>
      <c r="B7213" s="154">
        <v>1.6364000000000001</v>
      </c>
      <c r="C7213" s="154">
        <v>2.5197000000000003</v>
      </c>
      <c r="D7213" s="154">
        <v>1.512</v>
      </c>
      <c r="E7213" s="154">
        <v>1.0952999999999999</v>
      </c>
      <c r="F7213" s="154" t="s">
        <v>472</v>
      </c>
      <c r="G7213" s="154">
        <v>1.3006</v>
      </c>
      <c r="H7213" s="154" t="s">
        <v>472</v>
      </c>
      <c r="I7213" s="154">
        <v>2.0707200000000001</v>
      </c>
      <c r="J7213" s="154"/>
    </row>
    <row r="7214" spans="1:10">
      <c r="A7214" s="164">
        <v>35639</v>
      </c>
      <c r="B7214" s="154">
        <v>1.6327700000000001</v>
      </c>
      <c r="C7214" s="154">
        <v>2.5141999999999998</v>
      </c>
      <c r="D7214" s="154">
        <v>1.5184</v>
      </c>
      <c r="E7214" s="154">
        <v>1.0960000000000001</v>
      </c>
      <c r="F7214" s="154" t="s">
        <v>472</v>
      </c>
      <c r="G7214" s="154">
        <v>1.294</v>
      </c>
      <c r="H7214" s="154" t="s">
        <v>472</v>
      </c>
      <c r="I7214" s="154">
        <v>2.06664</v>
      </c>
      <c r="J7214" s="154"/>
    </row>
    <row r="7215" spans="1:10">
      <c r="A7215" s="164">
        <v>35640</v>
      </c>
      <c r="B7215" s="154">
        <v>1.6353900000000001</v>
      </c>
      <c r="C7215" s="154">
        <v>2.4710000000000001</v>
      </c>
      <c r="D7215" s="154">
        <v>1.5150000000000001</v>
      </c>
      <c r="E7215" s="154">
        <v>1.0954999999999999</v>
      </c>
      <c r="F7215" s="154" t="s">
        <v>472</v>
      </c>
      <c r="G7215" s="154">
        <v>1.2873999999999999</v>
      </c>
      <c r="H7215" s="154" t="s">
        <v>472</v>
      </c>
      <c r="I7215" s="154">
        <v>2.05905</v>
      </c>
      <c r="J7215" s="154"/>
    </row>
    <row r="7216" spans="1:10">
      <c r="A7216" s="164">
        <v>35641</v>
      </c>
      <c r="B7216" s="154">
        <v>1.63628</v>
      </c>
      <c r="C7216" s="154">
        <v>2.4824999999999999</v>
      </c>
      <c r="D7216" s="154">
        <v>1.5215000000000001</v>
      </c>
      <c r="E7216" s="154">
        <v>1.0992999999999999</v>
      </c>
      <c r="F7216" s="154" t="s">
        <v>472</v>
      </c>
      <c r="G7216" s="154">
        <v>1.2822</v>
      </c>
      <c r="H7216" s="154" t="s">
        <v>472</v>
      </c>
      <c r="I7216" s="154">
        <v>2.06487</v>
      </c>
      <c r="J7216" s="154"/>
    </row>
    <row r="7217" spans="1:10">
      <c r="A7217" s="164">
        <v>35642</v>
      </c>
      <c r="B7217" s="154">
        <v>1.62879</v>
      </c>
      <c r="C7217" s="154">
        <v>2.4758</v>
      </c>
      <c r="D7217" s="154">
        <v>1.5091999999999999</v>
      </c>
      <c r="E7217" s="154">
        <v>1.0934999999999999</v>
      </c>
      <c r="F7217" s="154" t="s">
        <v>472</v>
      </c>
      <c r="G7217" s="154">
        <v>1.2806</v>
      </c>
      <c r="H7217" s="154" t="s">
        <v>472</v>
      </c>
      <c r="I7217" s="154">
        <v>2.0579000000000001</v>
      </c>
      <c r="J7217" s="154"/>
    </row>
    <row r="7218" spans="1:10">
      <c r="A7218" s="164">
        <v>35643</v>
      </c>
      <c r="B7218" s="154" t="s">
        <v>472</v>
      </c>
      <c r="C7218" s="154" t="s">
        <v>472</v>
      </c>
      <c r="D7218" s="154" t="s">
        <v>472</v>
      </c>
      <c r="E7218" s="154" t="s">
        <v>472</v>
      </c>
      <c r="F7218" s="154" t="s">
        <v>472</v>
      </c>
      <c r="G7218" s="154" t="s">
        <v>472</v>
      </c>
      <c r="H7218" s="154" t="s">
        <v>472</v>
      </c>
      <c r="I7218" s="154" t="s">
        <v>472</v>
      </c>
      <c r="J7218" s="154"/>
    </row>
    <row r="7219" spans="1:10">
      <c r="A7219" s="164">
        <v>35646</v>
      </c>
      <c r="B7219" s="154">
        <v>1.6237699999999999</v>
      </c>
      <c r="C7219" s="154">
        <v>2.4923000000000002</v>
      </c>
      <c r="D7219" s="154">
        <v>1.5305</v>
      </c>
      <c r="E7219" s="154">
        <v>1.1083000000000001</v>
      </c>
      <c r="F7219" s="154" t="s">
        <v>472</v>
      </c>
      <c r="G7219" s="154">
        <v>1.2943</v>
      </c>
      <c r="H7219" s="154" t="s">
        <v>472</v>
      </c>
      <c r="I7219" s="154">
        <v>2.0708000000000002</v>
      </c>
      <c r="J7219" s="154"/>
    </row>
    <row r="7220" spans="1:10">
      <c r="A7220" s="164">
        <v>35647</v>
      </c>
      <c r="B7220" s="154">
        <v>1.6180099999999999</v>
      </c>
      <c r="C7220" s="154">
        <v>2.4914000000000001</v>
      </c>
      <c r="D7220" s="154">
        <v>1.5293999999999999</v>
      </c>
      <c r="E7220" s="154">
        <v>1.1085</v>
      </c>
      <c r="F7220" s="154" t="s">
        <v>472</v>
      </c>
      <c r="G7220" s="154">
        <v>1.2892999999999999</v>
      </c>
      <c r="H7220" s="154" t="s">
        <v>472</v>
      </c>
      <c r="I7220" s="154">
        <v>2.06724</v>
      </c>
      <c r="J7220" s="154"/>
    </row>
    <row r="7221" spans="1:10">
      <c r="A7221" s="164">
        <v>35648</v>
      </c>
      <c r="B7221" s="154">
        <v>1.61042</v>
      </c>
      <c r="C7221" s="154">
        <v>2.4596</v>
      </c>
      <c r="D7221" s="154">
        <v>1.5333999999999999</v>
      </c>
      <c r="E7221" s="154">
        <v>1.1101000000000001</v>
      </c>
      <c r="F7221" s="154" t="s">
        <v>472</v>
      </c>
      <c r="G7221" s="154">
        <v>1.2865</v>
      </c>
      <c r="H7221" s="154" t="s">
        <v>472</v>
      </c>
      <c r="I7221" s="154">
        <v>2.0621499999999999</v>
      </c>
      <c r="J7221" s="154"/>
    </row>
    <row r="7222" spans="1:10">
      <c r="A7222" s="164">
        <v>35649</v>
      </c>
      <c r="B7222" s="154">
        <v>1.6111200000000001</v>
      </c>
      <c r="C7222" s="154">
        <v>2.4416000000000002</v>
      </c>
      <c r="D7222" s="154">
        <v>1.5322</v>
      </c>
      <c r="E7222" s="154">
        <v>1.1043000000000001</v>
      </c>
      <c r="F7222" s="154" t="s">
        <v>472</v>
      </c>
      <c r="G7222" s="154">
        <v>1.2911000000000001</v>
      </c>
      <c r="H7222" s="154" t="s">
        <v>472</v>
      </c>
      <c r="I7222" s="154">
        <v>2.0592899999999998</v>
      </c>
      <c r="J7222" s="154"/>
    </row>
    <row r="7223" spans="1:10">
      <c r="A7223" s="164">
        <v>35650</v>
      </c>
      <c r="B7223" s="154">
        <v>1.61365</v>
      </c>
      <c r="C7223" s="154">
        <v>2.4346000000000001</v>
      </c>
      <c r="D7223" s="154">
        <v>1.5312000000000001</v>
      </c>
      <c r="E7223" s="154">
        <v>1.1044</v>
      </c>
      <c r="F7223" s="154" t="s">
        <v>472</v>
      </c>
      <c r="G7223" s="154">
        <v>1.2923</v>
      </c>
      <c r="H7223" s="154" t="s">
        <v>472</v>
      </c>
      <c r="I7223" s="154">
        <v>2.0559599999999998</v>
      </c>
      <c r="J7223" s="154"/>
    </row>
    <row r="7224" spans="1:10">
      <c r="A7224" s="164">
        <v>35653</v>
      </c>
      <c r="B7224" s="154">
        <v>1.6152899999999999</v>
      </c>
      <c r="C7224" s="154">
        <v>2.4066999999999998</v>
      </c>
      <c r="D7224" s="154">
        <v>1.5165</v>
      </c>
      <c r="E7224" s="154">
        <v>1.0904</v>
      </c>
      <c r="F7224" s="154" t="s">
        <v>472</v>
      </c>
      <c r="G7224" s="154">
        <v>1.3136000000000001</v>
      </c>
      <c r="H7224" s="154" t="s">
        <v>472</v>
      </c>
      <c r="I7224" s="154">
        <v>2.05938</v>
      </c>
      <c r="J7224" s="154"/>
    </row>
    <row r="7225" spans="1:10">
      <c r="A7225" s="164">
        <v>35654</v>
      </c>
      <c r="B7225" s="154">
        <v>1.61812</v>
      </c>
      <c r="C7225" s="154">
        <v>2.4039000000000001</v>
      </c>
      <c r="D7225" s="154">
        <v>1.5234999999999999</v>
      </c>
      <c r="E7225" s="154">
        <v>1.0932999999999999</v>
      </c>
      <c r="F7225" s="154" t="s">
        <v>472</v>
      </c>
      <c r="G7225" s="154">
        <v>1.3161</v>
      </c>
      <c r="H7225" s="154" t="s">
        <v>472</v>
      </c>
      <c r="I7225" s="154">
        <v>2.0642</v>
      </c>
      <c r="J7225" s="154"/>
    </row>
    <row r="7226" spans="1:10">
      <c r="A7226" s="164">
        <v>35655</v>
      </c>
      <c r="B7226" s="154">
        <v>1.62104</v>
      </c>
      <c r="C7226" s="154">
        <v>2.4062999999999999</v>
      </c>
      <c r="D7226" s="154">
        <v>1.5205</v>
      </c>
      <c r="E7226" s="154">
        <v>1.0906</v>
      </c>
      <c r="F7226" s="154" t="s">
        <v>472</v>
      </c>
      <c r="G7226" s="154">
        <v>1.3028999999999999</v>
      </c>
      <c r="H7226" s="154" t="s">
        <v>472</v>
      </c>
      <c r="I7226" s="154">
        <v>2.05768</v>
      </c>
      <c r="J7226" s="154"/>
    </row>
    <row r="7227" spans="1:10">
      <c r="A7227" s="164">
        <v>35656</v>
      </c>
      <c r="B7227" s="154">
        <v>1.625</v>
      </c>
      <c r="C7227" s="154">
        <v>2.3891</v>
      </c>
      <c r="D7227" s="154">
        <v>1.5125</v>
      </c>
      <c r="E7227" s="154">
        <v>1.0867</v>
      </c>
      <c r="F7227" s="154" t="s">
        <v>472</v>
      </c>
      <c r="G7227" s="154">
        <v>1.3021</v>
      </c>
      <c r="H7227" s="154" t="s">
        <v>472</v>
      </c>
      <c r="I7227" s="154">
        <v>2.0539200000000002</v>
      </c>
      <c r="J7227" s="154"/>
    </row>
    <row r="7228" spans="1:10">
      <c r="A7228" s="164">
        <v>35657</v>
      </c>
      <c r="B7228" s="154" t="s">
        <v>472</v>
      </c>
      <c r="C7228" s="154">
        <v>2.4144999999999999</v>
      </c>
      <c r="D7228" s="154">
        <v>1.5182</v>
      </c>
      <c r="E7228" s="154">
        <v>1.0913999999999999</v>
      </c>
      <c r="F7228" s="154" t="s">
        <v>472</v>
      </c>
      <c r="G7228" s="154">
        <v>1.2827999999999999</v>
      </c>
      <c r="H7228" s="154" t="s">
        <v>472</v>
      </c>
      <c r="I7228" s="154">
        <v>2.0522299999999998</v>
      </c>
      <c r="J7228" s="154"/>
    </row>
    <row r="7229" spans="1:10">
      <c r="A7229" s="164">
        <v>35660</v>
      </c>
      <c r="B7229" s="154">
        <v>1.63425</v>
      </c>
      <c r="C7229" s="154">
        <v>2.4127000000000001</v>
      </c>
      <c r="D7229" s="154">
        <v>1.5009999999999999</v>
      </c>
      <c r="E7229" s="154">
        <v>1.0814999999999999</v>
      </c>
      <c r="F7229" s="154" t="s">
        <v>472</v>
      </c>
      <c r="G7229" s="154">
        <v>1.278</v>
      </c>
      <c r="H7229" s="154" t="s">
        <v>472</v>
      </c>
      <c r="I7229" s="154">
        <v>2.0450900000000001</v>
      </c>
      <c r="J7229" s="154"/>
    </row>
    <row r="7230" spans="1:10">
      <c r="A7230" s="164">
        <v>35661</v>
      </c>
      <c r="B7230" s="154">
        <v>1.62751</v>
      </c>
      <c r="C7230" s="154">
        <v>2.4401999999999999</v>
      </c>
      <c r="D7230" s="154">
        <v>1.5152000000000001</v>
      </c>
      <c r="E7230" s="154">
        <v>1.0918000000000001</v>
      </c>
      <c r="F7230" s="154" t="s">
        <v>472</v>
      </c>
      <c r="G7230" s="154">
        <v>1.2831000000000001</v>
      </c>
      <c r="H7230" s="154" t="s">
        <v>472</v>
      </c>
      <c r="I7230" s="154">
        <v>2.0500099999999999</v>
      </c>
      <c r="J7230" s="154"/>
    </row>
    <row r="7231" spans="1:10">
      <c r="A7231" s="164">
        <v>35662</v>
      </c>
      <c r="B7231" s="154">
        <v>1.62568</v>
      </c>
      <c r="C7231" s="154">
        <v>2.4314999999999998</v>
      </c>
      <c r="D7231" s="154">
        <v>1.5213999999999999</v>
      </c>
      <c r="E7231" s="154">
        <v>1.0911999999999999</v>
      </c>
      <c r="F7231" s="154" t="s">
        <v>472</v>
      </c>
      <c r="G7231" s="154">
        <v>1.2887999999999999</v>
      </c>
      <c r="H7231" s="154" t="s">
        <v>472</v>
      </c>
      <c r="I7231" s="154">
        <v>2.0612200000000001</v>
      </c>
      <c r="J7231" s="154"/>
    </row>
    <row r="7232" spans="1:10">
      <c r="A7232" s="164">
        <v>35663</v>
      </c>
      <c r="B7232" s="154">
        <v>1.6211600000000002</v>
      </c>
      <c r="C7232" s="154">
        <v>2.4313000000000002</v>
      </c>
      <c r="D7232" s="154">
        <v>1.5209000000000001</v>
      </c>
      <c r="E7232" s="154">
        <v>1.0916999999999999</v>
      </c>
      <c r="F7232" s="154" t="s">
        <v>472</v>
      </c>
      <c r="G7232" s="154">
        <v>1.2903</v>
      </c>
      <c r="H7232" s="154" t="s">
        <v>472</v>
      </c>
      <c r="I7232" s="154">
        <v>2.0548099999999998</v>
      </c>
      <c r="J7232" s="154"/>
    </row>
    <row r="7233" spans="1:10">
      <c r="A7233" s="164">
        <v>35664</v>
      </c>
      <c r="B7233" s="154">
        <v>1.6288399999999998</v>
      </c>
      <c r="C7233" s="154">
        <v>2.4001999999999999</v>
      </c>
      <c r="D7233" s="154">
        <v>1.5122</v>
      </c>
      <c r="E7233" s="154">
        <v>1.0851</v>
      </c>
      <c r="F7233" s="154" t="s">
        <v>472</v>
      </c>
      <c r="G7233" s="154">
        <v>1.2897000000000001</v>
      </c>
      <c r="H7233" s="154" t="s">
        <v>472</v>
      </c>
      <c r="I7233" s="154">
        <v>2.0475400000000001</v>
      </c>
      <c r="J7233" s="154"/>
    </row>
    <row r="7234" spans="1:10">
      <c r="A7234" s="164">
        <v>35667</v>
      </c>
      <c r="B7234" s="154">
        <v>1.6245000000000001</v>
      </c>
      <c r="C7234" s="154">
        <v>2.4074</v>
      </c>
      <c r="D7234" s="154">
        <v>1.5009000000000001</v>
      </c>
      <c r="E7234" s="154">
        <v>1.0789</v>
      </c>
      <c r="F7234" s="154" t="s">
        <v>472</v>
      </c>
      <c r="G7234" s="154">
        <v>1.2711999999999999</v>
      </c>
      <c r="H7234" s="154" t="s">
        <v>472</v>
      </c>
      <c r="I7234" s="154">
        <v>2.0396299999999998</v>
      </c>
      <c r="J7234" s="154"/>
    </row>
    <row r="7235" spans="1:10">
      <c r="A7235" s="164">
        <v>35668</v>
      </c>
      <c r="B7235" s="154">
        <v>1.62744</v>
      </c>
      <c r="C7235" s="154">
        <v>2.41</v>
      </c>
      <c r="D7235" s="154">
        <v>1.4944999999999999</v>
      </c>
      <c r="E7235" s="154">
        <v>1.0735999999999999</v>
      </c>
      <c r="F7235" s="154" t="s">
        <v>472</v>
      </c>
      <c r="G7235" s="154">
        <v>1.2617</v>
      </c>
      <c r="H7235" s="154" t="s">
        <v>472</v>
      </c>
      <c r="I7235" s="154">
        <v>2.02562</v>
      </c>
      <c r="J7235" s="154"/>
    </row>
    <row r="7236" spans="1:10">
      <c r="A7236" s="164">
        <v>35669</v>
      </c>
      <c r="B7236" s="154">
        <v>1.62967</v>
      </c>
      <c r="C7236" s="154">
        <v>2.4005999999999998</v>
      </c>
      <c r="D7236" s="154">
        <v>1.4918</v>
      </c>
      <c r="E7236" s="154">
        <v>1.0693999999999999</v>
      </c>
      <c r="F7236" s="154" t="s">
        <v>472</v>
      </c>
      <c r="G7236" s="154">
        <v>1.252</v>
      </c>
      <c r="H7236" s="154" t="s">
        <v>472</v>
      </c>
      <c r="I7236" s="154">
        <v>2.02664</v>
      </c>
      <c r="J7236" s="154"/>
    </row>
    <row r="7237" spans="1:10">
      <c r="A7237" s="164">
        <v>35670</v>
      </c>
      <c r="B7237" s="154" t="s">
        <v>472</v>
      </c>
      <c r="C7237" s="154">
        <v>2.4135</v>
      </c>
      <c r="D7237" s="154">
        <v>1.5015000000000001</v>
      </c>
      <c r="E7237" s="154">
        <v>1.081</v>
      </c>
      <c r="F7237" s="154" t="s">
        <v>472</v>
      </c>
      <c r="G7237" s="154">
        <v>1.2650000000000001</v>
      </c>
      <c r="H7237" s="154" t="s">
        <v>472</v>
      </c>
      <c r="I7237" s="154">
        <v>2.0324599999999999</v>
      </c>
      <c r="J7237" s="154"/>
    </row>
    <row r="7238" spans="1:10">
      <c r="A7238" s="164">
        <v>35671</v>
      </c>
      <c r="B7238" s="154">
        <v>1.62999</v>
      </c>
      <c r="C7238" s="154">
        <v>2.4041999999999999</v>
      </c>
      <c r="D7238" s="154">
        <v>1.4835</v>
      </c>
      <c r="E7238" s="154">
        <v>1.0669</v>
      </c>
      <c r="F7238" s="154" t="s">
        <v>472</v>
      </c>
      <c r="G7238" s="154">
        <v>1.2432000000000001</v>
      </c>
      <c r="H7238" s="154" t="s">
        <v>472</v>
      </c>
      <c r="I7238" s="154">
        <v>2.0219200000000002</v>
      </c>
      <c r="J7238" s="154"/>
    </row>
    <row r="7239" spans="1:10">
      <c r="A7239" s="164">
        <v>35674</v>
      </c>
      <c r="B7239" s="154">
        <v>1.6248200000000002</v>
      </c>
      <c r="C7239" s="154">
        <v>2.4043999999999999</v>
      </c>
      <c r="D7239" s="154">
        <v>1.4923</v>
      </c>
      <c r="E7239" s="154">
        <v>1.0743</v>
      </c>
      <c r="F7239" s="154" t="s">
        <v>472</v>
      </c>
      <c r="G7239" s="154">
        <v>1.2347999999999999</v>
      </c>
      <c r="H7239" s="154" t="s">
        <v>472</v>
      </c>
      <c r="I7239" s="154" t="s">
        <v>472</v>
      </c>
      <c r="J7239" s="154"/>
    </row>
    <row r="7240" spans="1:10">
      <c r="A7240" s="164">
        <v>35675</v>
      </c>
      <c r="B7240" s="154">
        <v>1.6207099999999999</v>
      </c>
      <c r="C7240" s="154">
        <v>2.3919999999999999</v>
      </c>
      <c r="D7240" s="154">
        <v>1.4945999999999999</v>
      </c>
      <c r="E7240" s="154">
        <v>1.0787</v>
      </c>
      <c r="F7240" s="154" t="s">
        <v>472</v>
      </c>
      <c r="G7240" s="154">
        <v>1.2288999999999999</v>
      </c>
      <c r="H7240" s="154" t="s">
        <v>472</v>
      </c>
      <c r="I7240" s="154">
        <v>2.0212400000000001</v>
      </c>
      <c r="J7240" s="154"/>
    </row>
    <row r="7241" spans="1:10">
      <c r="A7241" s="164">
        <v>35676</v>
      </c>
      <c r="B7241" s="154">
        <v>1.62493</v>
      </c>
      <c r="C7241" s="154">
        <v>2.3982999999999999</v>
      </c>
      <c r="D7241" s="154">
        <v>1.5044999999999999</v>
      </c>
      <c r="E7241" s="154">
        <v>1.0871</v>
      </c>
      <c r="F7241" s="154" t="s">
        <v>472</v>
      </c>
      <c r="G7241" s="154">
        <v>1.2412000000000001</v>
      </c>
      <c r="H7241" s="154" t="s">
        <v>472</v>
      </c>
      <c r="I7241" s="154">
        <v>2.0263499999999999</v>
      </c>
      <c r="J7241" s="154"/>
    </row>
    <row r="7242" spans="1:10">
      <c r="A7242" s="164">
        <v>35677</v>
      </c>
      <c r="B7242" s="154">
        <v>1.6225800000000001</v>
      </c>
      <c r="C7242" s="154">
        <v>2.3706999999999998</v>
      </c>
      <c r="D7242" s="154">
        <v>1.4964</v>
      </c>
      <c r="E7242" s="154">
        <v>1.0801000000000001</v>
      </c>
      <c r="F7242" s="154" t="s">
        <v>472</v>
      </c>
      <c r="G7242" s="154">
        <v>1.2403</v>
      </c>
      <c r="H7242" s="154" t="s">
        <v>472</v>
      </c>
      <c r="I7242" s="154">
        <v>2.0287799999999998</v>
      </c>
      <c r="J7242" s="154"/>
    </row>
    <row r="7243" spans="1:10">
      <c r="A7243" s="164">
        <v>35678</v>
      </c>
      <c r="B7243" s="154">
        <v>1.61714</v>
      </c>
      <c r="C7243" s="154">
        <v>2.3719000000000001</v>
      </c>
      <c r="D7243" s="154">
        <v>1.4963</v>
      </c>
      <c r="E7243" s="154">
        <v>1.0814999999999999</v>
      </c>
      <c r="F7243" s="154" t="s">
        <v>472</v>
      </c>
      <c r="G7243" s="154">
        <v>1.2341</v>
      </c>
      <c r="H7243" s="154" t="s">
        <v>472</v>
      </c>
      <c r="I7243" s="154">
        <v>2.0171000000000001</v>
      </c>
      <c r="J7243" s="154"/>
    </row>
    <row r="7244" spans="1:10">
      <c r="A7244" s="164">
        <v>35681</v>
      </c>
      <c r="B7244" s="154">
        <v>1.61714</v>
      </c>
      <c r="C7244" s="154">
        <v>2.3435999999999999</v>
      </c>
      <c r="D7244" s="154">
        <v>1.4758</v>
      </c>
      <c r="E7244" s="154">
        <v>1.0686</v>
      </c>
      <c r="F7244" s="154" t="s">
        <v>472</v>
      </c>
      <c r="G7244" s="154">
        <v>1.2195</v>
      </c>
      <c r="H7244" s="154" t="s">
        <v>472</v>
      </c>
      <c r="I7244" s="154">
        <v>2.0039799999999999</v>
      </c>
      <c r="J7244" s="154"/>
    </row>
    <row r="7245" spans="1:10">
      <c r="A7245" s="164">
        <v>35682</v>
      </c>
      <c r="B7245" s="154">
        <v>1.6172200000000001</v>
      </c>
      <c r="C7245" s="154">
        <v>2.3532999999999999</v>
      </c>
      <c r="D7245" s="154">
        <v>1.4835</v>
      </c>
      <c r="E7245" s="154">
        <v>1.0725</v>
      </c>
      <c r="F7245" s="154" t="s">
        <v>472</v>
      </c>
      <c r="G7245" s="154">
        <v>1.2452000000000001</v>
      </c>
      <c r="H7245" s="154" t="s">
        <v>472</v>
      </c>
      <c r="I7245" s="154">
        <v>2.0122599999999999</v>
      </c>
      <c r="J7245" s="154"/>
    </row>
    <row r="7246" spans="1:10">
      <c r="A7246" s="164">
        <v>35683</v>
      </c>
      <c r="B7246" s="154">
        <v>1.61612</v>
      </c>
      <c r="C7246" s="154">
        <v>2.3650000000000002</v>
      </c>
      <c r="D7246" s="154">
        <v>1.4895</v>
      </c>
      <c r="E7246" s="154">
        <v>1.0752999999999999</v>
      </c>
      <c r="F7246" s="154" t="s">
        <v>472</v>
      </c>
      <c r="G7246" s="154">
        <v>1.2473000000000001</v>
      </c>
      <c r="H7246" s="154" t="s">
        <v>472</v>
      </c>
      <c r="I7246" s="154">
        <v>2.0139300000000002</v>
      </c>
      <c r="J7246" s="154"/>
    </row>
    <row r="7247" spans="1:10">
      <c r="A7247" s="164">
        <v>35684</v>
      </c>
      <c r="B7247" s="154">
        <v>1.6199400000000002</v>
      </c>
      <c r="C7247" s="154">
        <v>2.3397000000000001</v>
      </c>
      <c r="D7247" s="154">
        <v>1.4755</v>
      </c>
      <c r="E7247" s="154">
        <v>1.0629999999999999</v>
      </c>
      <c r="F7247" s="154" t="s">
        <v>472</v>
      </c>
      <c r="G7247" s="154">
        <v>1.2403999999999999</v>
      </c>
      <c r="H7247" s="154" t="s">
        <v>472</v>
      </c>
      <c r="I7247" s="154">
        <v>2.0114399999999999</v>
      </c>
      <c r="J7247" s="154"/>
    </row>
    <row r="7248" spans="1:10">
      <c r="A7248" s="164">
        <v>35685</v>
      </c>
      <c r="B7248" s="154">
        <v>1.6272199999999999</v>
      </c>
      <c r="C7248" s="154">
        <v>2.3649</v>
      </c>
      <c r="D7248" s="154">
        <v>1.4750000000000001</v>
      </c>
      <c r="E7248" s="154">
        <v>1.0594999999999999</v>
      </c>
      <c r="F7248" s="154" t="s">
        <v>472</v>
      </c>
      <c r="G7248" s="154">
        <v>1.2227000000000001</v>
      </c>
      <c r="H7248" s="154" t="s">
        <v>472</v>
      </c>
      <c r="I7248" s="154">
        <v>2.00745</v>
      </c>
      <c r="J7248" s="154"/>
    </row>
    <row r="7249" spans="1:10">
      <c r="A7249" s="164">
        <v>35688</v>
      </c>
      <c r="B7249" s="154">
        <v>1.62033</v>
      </c>
      <c r="C7249" s="154">
        <v>2.3481999999999998</v>
      </c>
      <c r="D7249" s="154">
        <v>1.4671000000000001</v>
      </c>
      <c r="E7249" s="154">
        <v>1.0533999999999999</v>
      </c>
      <c r="F7249" s="154" t="s">
        <v>472</v>
      </c>
      <c r="G7249" s="154">
        <v>1.2164999999999999</v>
      </c>
      <c r="H7249" s="154" t="s">
        <v>472</v>
      </c>
      <c r="I7249" s="154">
        <v>1.9904299999999999</v>
      </c>
      <c r="J7249" s="154"/>
    </row>
    <row r="7250" spans="1:10">
      <c r="A7250" s="164">
        <v>35689</v>
      </c>
      <c r="B7250" s="154">
        <v>1.6127799999999999</v>
      </c>
      <c r="C7250" s="154">
        <v>2.3075000000000001</v>
      </c>
      <c r="D7250" s="154">
        <v>1.4470000000000001</v>
      </c>
      <c r="E7250" s="154">
        <v>1.0397000000000001</v>
      </c>
      <c r="F7250" s="154" t="s">
        <v>472</v>
      </c>
      <c r="G7250" s="154">
        <v>1.1993</v>
      </c>
      <c r="H7250" s="154" t="s">
        <v>472</v>
      </c>
      <c r="I7250" s="154">
        <v>1.98305</v>
      </c>
      <c r="J7250" s="154"/>
    </row>
    <row r="7251" spans="1:10">
      <c r="A7251" s="164">
        <v>35690</v>
      </c>
      <c r="B7251" s="154">
        <v>1.6169899999999999</v>
      </c>
      <c r="C7251" s="154">
        <v>2.3100999999999998</v>
      </c>
      <c r="D7251" s="154">
        <v>1.4518</v>
      </c>
      <c r="E7251" s="154">
        <v>1.046</v>
      </c>
      <c r="F7251" s="154" t="s">
        <v>472</v>
      </c>
      <c r="G7251" s="154">
        <v>1.2029000000000001</v>
      </c>
      <c r="H7251" s="154" t="s">
        <v>472</v>
      </c>
      <c r="I7251" s="154">
        <v>1.9892699999999999</v>
      </c>
      <c r="J7251" s="154"/>
    </row>
    <row r="7252" spans="1:10">
      <c r="A7252" s="164">
        <v>35691</v>
      </c>
      <c r="B7252" s="154">
        <v>1.6202999999999999</v>
      </c>
      <c r="C7252" s="154">
        <v>2.3296000000000001</v>
      </c>
      <c r="D7252" s="154">
        <v>1.4533</v>
      </c>
      <c r="E7252" s="154">
        <v>1.0463</v>
      </c>
      <c r="F7252" s="154" t="s">
        <v>472</v>
      </c>
      <c r="G7252" s="154">
        <v>1.2001999999999999</v>
      </c>
      <c r="H7252" s="154" t="s">
        <v>472</v>
      </c>
      <c r="I7252" s="154">
        <v>1.9886699999999999</v>
      </c>
      <c r="J7252" s="154"/>
    </row>
    <row r="7253" spans="1:10">
      <c r="A7253" s="164">
        <v>35692</v>
      </c>
      <c r="B7253" s="154">
        <v>1.6190600000000002</v>
      </c>
      <c r="C7253" s="154">
        <v>2.3576999999999999</v>
      </c>
      <c r="D7253" s="154">
        <v>1.4643999999999999</v>
      </c>
      <c r="E7253" s="154">
        <v>1.0525</v>
      </c>
      <c r="F7253" s="154" t="s">
        <v>472</v>
      </c>
      <c r="G7253" s="154">
        <v>1.2015</v>
      </c>
      <c r="H7253" s="154" t="s">
        <v>472</v>
      </c>
      <c r="I7253" s="154">
        <v>1.9959199999999999</v>
      </c>
      <c r="J7253" s="154"/>
    </row>
    <row r="7254" spans="1:10">
      <c r="A7254" s="164">
        <v>35695</v>
      </c>
      <c r="B7254" s="154">
        <v>1.6154999999999999</v>
      </c>
      <c r="C7254" s="154">
        <v>2.3529999999999998</v>
      </c>
      <c r="D7254" s="154">
        <v>1.4682999999999999</v>
      </c>
      <c r="E7254" s="154">
        <v>1.0572999999999999</v>
      </c>
      <c r="F7254" s="154" t="s">
        <v>472</v>
      </c>
      <c r="G7254" s="154">
        <v>1.1955</v>
      </c>
      <c r="H7254" s="154" t="s">
        <v>472</v>
      </c>
      <c r="I7254" s="154">
        <v>1.9941499999999999</v>
      </c>
      <c r="J7254" s="154"/>
    </row>
    <row r="7255" spans="1:10">
      <c r="A7255" s="164">
        <v>35696</v>
      </c>
      <c r="B7255" s="154">
        <v>1.6173500000000001</v>
      </c>
      <c r="C7255" s="154">
        <v>2.3645999999999998</v>
      </c>
      <c r="D7255" s="154">
        <v>1.4678</v>
      </c>
      <c r="E7255" s="154">
        <v>1.0568</v>
      </c>
      <c r="F7255" s="154" t="s">
        <v>472</v>
      </c>
      <c r="G7255" s="154">
        <v>1.2053</v>
      </c>
      <c r="H7255" s="154" t="s">
        <v>472</v>
      </c>
      <c r="I7255" s="154">
        <v>1.9982</v>
      </c>
      <c r="J7255" s="154"/>
    </row>
    <row r="7256" spans="1:10">
      <c r="A7256" s="164">
        <v>35697</v>
      </c>
      <c r="B7256" s="154">
        <v>1.61972</v>
      </c>
      <c r="C7256" s="154">
        <v>2.3681000000000001</v>
      </c>
      <c r="D7256" s="154">
        <v>1.4645999999999999</v>
      </c>
      <c r="E7256" s="154">
        <v>1.0532999999999999</v>
      </c>
      <c r="F7256" s="154" t="s">
        <v>472</v>
      </c>
      <c r="G7256" s="154">
        <v>1.2230000000000001</v>
      </c>
      <c r="H7256" s="154" t="s">
        <v>472</v>
      </c>
      <c r="I7256" s="154">
        <v>1.99986</v>
      </c>
      <c r="J7256" s="154"/>
    </row>
    <row r="7257" spans="1:10">
      <c r="A7257" s="164">
        <v>35698</v>
      </c>
      <c r="B7257" s="154">
        <v>1.6214900000000001</v>
      </c>
      <c r="C7257" s="154">
        <v>2.3593999999999999</v>
      </c>
      <c r="D7257" s="154">
        <v>1.4632000000000001</v>
      </c>
      <c r="E7257" s="154">
        <v>1.0541</v>
      </c>
      <c r="F7257" s="154" t="s">
        <v>472</v>
      </c>
      <c r="G7257" s="154">
        <v>1.2122999999999999</v>
      </c>
      <c r="H7257" s="154" t="s">
        <v>472</v>
      </c>
      <c r="I7257" s="154">
        <v>1.9958200000000001</v>
      </c>
      <c r="J7257" s="154"/>
    </row>
    <row r="7258" spans="1:10">
      <c r="A7258" s="164">
        <v>35699</v>
      </c>
      <c r="B7258" s="154">
        <v>1.61904</v>
      </c>
      <c r="C7258" s="154">
        <v>2.3313000000000001</v>
      </c>
      <c r="D7258" s="154">
        <v>1.4461999999999999</v>
      </c>
      <c r="E7258" s="154">
        <v>1.0450999999999999</v>
      </c>
      <c r="F7258" s="154" t="s">
        <v>472</v>
      </c>
      <c r="G7258" s="154">
        <v>1.1969000000000001</v>
      </c>
      <c r="H7258" s="154" t="s">
        <v>472</v>
      </c>
      <c r="I7258" s="154">
        <v>1.98278</v>
      </c>
      <c r="J7258" s="154"/>
    </row>
    <row r="7259" spans="1:10">
      <c r="A7259" s="164">
        <v>35702</v>
      </c>
      <c r="B7259" s="154">
        <v>1.6227200000000002</v>
      </c>
      <c r="C7259" s="154">
        <v>2.3388999999999998</v>
      </c>
      <c r="D7259" s="154">
        <v>1.4504999999999999</v>
      </c>
      <c r="E7259" s="154">
        <v>1.0472999999999999</v>
      </c>
      <c r="F7259" s="154" t="s">
        <v>472</v>
      </c>
      <c r="G7259" s="154">
        <v>1.1970000000000001</v>
      </c>
      <c r="H7259" s="154" t="s">
        <v>472</v>
      </c>
      <c r="I7259" s="154">
        <v>1.9895100000000001</v>
      </c>
      <c r="J7259" s="154"/>
    </row>
    <row r="7260" spans="1:10">
      <c r="A7260" s="164">
        <v>35703</v>
      </c>
      <c r="B7260" s="154">
        <v>1.6173</v>
      </c>
      <c r="C7260" s="154">
        <v>2.351</v>
      </c>
      <c r="D7260" s="154">
        <v>1.4565999999999999</v>
      </c>
      <c r="E7260" s="154">
        <v>1.0533999999999999</v>
      </c>
      <c r="F7260" s="154" t="s">
        <v>472</v>
      </c>
      <c r="G7260" s="154">
        <v>1.2</v>
      </c>
      <c r="H7260" s="154" t="s">
        <v>472</v>
      </c>
      <c r="I7260" s="154">
        <v>1.98228</v>
      </c>
      <c r="J7260" s="154"/>
    </row>
    <row r="7261" spans="1:10">
      <c r="A7261" s="164">
        <v>35704</v>
      </c>
      <c r="B7261" s="154">
        <v>1.61476</v>
      </c>
      <c r="C7261" s="154">
        <v>2.3388</v>
      </c>
      <c r="D7261" s="154">
        <v>1.446</v>
      </c>
      <c r="E7261" s="154">
        <v>1.0474000000000001</v>
      </c>
      <c r="F7261" s="154" t="s">
        <v>472</v>
      </c>
      <c r="G7261" s="154">
        <v>1.1991000000000001</v>
      </c>
      <c r="H7261" s="154" t="s">
        <v>472</v>
      </c>
      <c r="I7261" s="154">
        <v>1.9813800000000001</v>
      </c>
      <c r="J7261" s="154"/>
    </row>
    <row r="7262" spans="1:10">
      <c r="A7262" s="164">
        <v>35705</v>
      </c>
      <c r="B7262" s="154">
        <v>1.6165699999999998</v>
      </c>
      <c r="C7262" s="154">
        <v>2.3521000000000001</v>
      </c>
      <c r="D7262" s="154">
        <v>1.4590000000000001</v>
      </c>
      <c r="E7262" s="154">
        <v>1.0583</v>
      </c>
      <c r="F7262" s="154" t="s">
        <v>472</v>
      </c>
      <c r="G7262" s="154">
        <v>1.2053</v>
      </c>
      <c r="H7262" s="154" t="s">
        <v>472</v>
      </c>
      <c r="I7262" s="154">
        <v>1.98536</v>
      </c>
      <c r="J7262" s="154"/>
    </row>
    <row r="7263" spans="1:10">
      <c r="A7263" s="164">
        <v>35706</v>
      </c>
      <c r="B7263" s="154">
        <v>1.61496</v>
      </c>
      <c r="C7263" s="154">
        <v>2.3538999999999999</v>
      </c>
      <c r="D7263" s="154">
        <v>1.4598</v>
      </c>
      <c r="E7263" s="154">
        <v>1.0625</v>
      </c>
      <c r="F7263" s="154" t="s">
        <v>472</v>
      </c>
      <c r="G7263" s="154">
        <v>1.1963999999999999</v>
      </c>
      <c r="H7263" s="154" t="s">
        <v>472</v>
      </c>
      <c r="I7263" s="154">
        <v>1.9880800000000001</v>
      </c>
      <c r="J7263" s="154"/>
    </row>
    <row r="7264" spans="1:10">
      <c r="A7264" s="164">
        <v>35709</v>
      </c>
      <c r="B7264" s="154">
        <v>1.6186500000000001</v>
      </c>
      <c r="C7264" s="154">
        <v>2.3407999999999998</v>
      </c>
      <c r="D7264" s="154">
        <v>1.4485000000000001</v>
      </c>
      <c r="E7264" s="154">
        <v>1.0559000000000001</v>
      </c>
      <c r="F7264" s="154" t="s">
        <v>472</v>
      </c>
      <c r="G7264" s="154">
        <v>1.1886000000000001</v>
      </c>
      <c r="H7264" s="154" t="s">
        <v>472</v>
      </c>
      <c r="I7264" s="154">
        <v>1.9796200000000002</v>
      </c>
      <c r="J7264" s="154"/>
    </row>
    <row r="7265" spans="1:10">
      <c r="A7265" s="164">
        <v>35710</v>
      </c>
      <c r="B7265" s="154">
        <v>1.61785</v>
      </c>
      <c r="C7265" s="154">
        <v>2.3414999999999999</v>
      </c>
      <c r="D7265" s="154">
        <v>1.4491000000000001</v>
      </c>
      <c r="E7265" s="154">
        <v>1.0553999999999999</v>
      </c>
      <c r="F7265" s="154" t="s">
        <v>472</v>
      </c>
      <c r="G7265" s="154">
        <v>1.1884000000000001</v>
      </c>
      <c r="H7265" s="154" t="s">
        <v>472</v>
      </c>
      <c r="I7265" s="154">
        <v>1.9773399999999999</v>
      </c>
      <c r="J7265" s="154"/>
    </row>
    <row r="7266" spans="1:10">
      <c r="A7266" s="164">
        <v>35711</v>
      </c>
      <c r="B7266" s="154">
        <v>1.6206499999999999</v>
      </c>
      <c r="C7266" s="154">
        <v>2.3460999999999999</v>
      </c>
      <c r="D7266" s="154">
        <v>1.4475</v>
      </c>
      <c r="E7266" s="154">
        <v>1.0550999999999999</v>
      </c>
      <c r="F7266" s="154" t="s">
        <v>472</v>
      </c>
      <c r="G7266" s="154">
        <v>1.1846000000000001</v>
      </c>
      <c r="H7266" s="154" t="s">
        <v>472</v>
      </c>
      <c r="I7266" s="154">
        <v>1.98136</v>
      </c>
      <c r="J7266" s="154"/>
    </row>
    <row r="7267" spans="1:10">
      <c r="A7267" s="164">
        <v>35712</v>
      </c>
      <c r="B7267" s="154">
        <v>1.62917</v>
      </c>
      <c r="C7267" s="154">
        <v>2.3411</v>
      </c>
      <c r="D7267" s="154">
        <v>1.4428000000000001</v>
      </c>
      <c r="E7267" s="154">
        <v>1.0501</v>
      </c>
      <c r="F7267" s="154" t="s">
        <v>472</v>
      </c>
      <c r="G7267" s="154">
        <v>1.1934</v>
      </c>
      <c r="H7267" s="154" t="s">
        <v>472</v>
      </c>
      <c r="I7267" s="154">
        <v>1.98115</v>
      </c>
      <c r="J7267" s="154"/>
    </row>
    <row r="7268" spans="1:10">
      <c r="A7268" s="164">
        <v>35713</v>
      </c>
      <c r="B7268" s="154">
        <v>1.6353499999999999</v>
      </c>
      <c r="C7268" s="154">
        <v>2.3555999999999999</v>
      </c>
      <c r="D7268" s="154">
        <v>1.4512</v>
      </c>
      <c r="E7268" s="154">
        <v>1.056</v>
      </c>
      <c r="F7268" s="154" t="s">
        <v>472</v>
      </c>
      <c r="G7268" s="154">
        <v>1.2073</v>
      </c>
      <c r="H7268" s="154" t="s">
        <v>472</v>
      </c>
      <c r="I7268" s="154">
        <v>1.99722</v>
      </c>
      <c r="J7268" s="154"/>
    </row>
    <row r="7269" spans="1:10">
      <c r="A7269" s="164">
        <v>35716</v>
      </c>
      <c r="B7269" s="154">
        <v>1.6412200000000001</v>
      </c>
      <c r="C7269" s="154">
        <v>2.3799000000000001</v>
      </c>
      <c r="D7269" s="154">
        <v>1.4668000000000001</v>
      </c>
      <c r="E7269" s="154">
        <v>1.0641</v>
      </c>
      <c r="F7269" s="154" t="s">
        <v>472</v>
      </c>
      <c r="G7269" s="154">
        <v>1.2143999999999999</v>
      </c>
      <c r="H7269" s="154" t="s">
        <v>472</v>
      </c>
      <c r="I7269" s="154">
        <v>2.0075699999999999</v>
      </c>
      <c r="J7269" s="154"/>
    </row>
    <row r="7270" spans="1:10">
      <c r="A7270" s="164">
        <v>35717</v>
      </c>
      <c r="B7270" s="154">
        <v>1.64022</v>
      </c>
      <c r="C7270" s="154">
        <v>2.3643000000000001</v>
      </c>
      <c r="D7270" s="154">
        <v>1.4607000000000001</v>
      </c>
      <c r="E7270" s="154">
        <v>1.0586</v>
      </c>
      <c r="F7270" s="154" t="s">
        <v>472</v>
      </c>
      <c r="G7270" s="154">
        <v>1.2034</v>
      </c>
      <c r="H7270" s="154" t="s">
        <v>472</v>
      </c>
      <c r="I7270" s="154">
        <v>2.0039099999999999</v>
      </c>
      <c r="J7270" s="154"/>
    </row>
    <row r="7271" spans="1:10">
      <c r="A7271" s="164">
        <v>35718</v>
      </c>
      <c r="B7271" s="154">
        <v>1.6392099999999998</v>
      </c>
      <c r="C7271" s="154">
        <v>2.3679000000000001</v>
      </c>
      <c r="D7271" s="154">
        <v>1.4626000000000001</v>
      </c>
      <c r="E7271" s="154">
        <v>1.0586</v>
      </c>
      <c r="F7271" s="154" t="s">
        <v>472</v>
      </c>
      <c r="G7271" s="154">
        <v>1.2044999999999999</v>
      </c>
      <c r="H7271" s="154" t="s">
        <v>472</v>
      </c>
      <c r="I7271" s="154">
        <v>2.00352</v>
      </c>
      <c r="J7271" s="154"/>
    </row>
    <row r="7272" spans="1:10">
      <c r="A7272" s="164">
        <v>35719</v>
      </c>
      <c r="B7272" s="154">
        <v>1.63832</v>
      </c>
      <c r="C7272" s="154">
        <v>2.3570000000000002</v>
      </c>
      <c r="D7272" s="154">
        <v>1.456</v>
      </c>
      <c r="E7272" s="154">
        <v>1.0486</v>
      </c>
      <c r="F7272" s="154" t="s">
        <v>472</v>
      </c>
      <c r="G7272" s="154">
        <v>1.2118</v>
      </c>
      <c r="H7272" s="154" t="s">
        <v>472</v>
      </c>
      <c r="I7272" s="154">
        <v>2.0000070000000001</v>
      </c>
      <c r="J7272" s="154"/>
    </row>
    <row r="7273" spans="1:10">
      <c r="A7273" s="164">
        <v>35720</v>
      </c>
      <c r="B7273" s="154">
        <v>1.6357900000000001</v>
      </c>
      <c r="C7273" s="154">
        <v>2.3624999999999998</v>
      </c>
      <c r="D7273" s="154">
        <v>1.4634</v>
      </c>
      <c r="E7273" s="154">
        <v>1.0558000000000001</v>
      </c>
      <c r="F7273" s="154" t="s">
        <v>472</v>
      </c>
      <c r="G7273" s="154">
        <v>1.2154</v>
      </c>
      <c r="H7273" s="154" t="s">
        <v>472</v>
      </c>
      <c r="I7273" s="154">
        <v>2.0074399999999999</v>
      </c>
      <c r="J7273" s="154"/>
    </row>
    <row r="7274" spans="1:10">
      <c r="A7274" s="164">
        <v>35723</v>
      </c>
      <c r="B7274" s="154">
        <v>1.64063</v>
      </c>
      <c r="C7274" s="154">
        <v>2.3971999999999998</v>
      </c>
      <c r="D7274" s="154">
        <v>1.4714</v>
      </c>
      <c r="E7274" s="154">
        <v>1.0611999999999999</v>
      </c>
      <c r="F7274" s="154" t="s">
        <v>472</v>
      </c>
      <c r="G7274" s="154">
        <v>1.2130000000000001</v>
      </c>
      <c r="H7274" s="154" t="s">
        <v>472</v>
      </c>
      <c r="I7274" s="154">
        <v>2.01586</v>
      </c>
      <c r="J7274" s="154"/>
    </row>
    <row r="7275" spans="1:10">
      <c r="A7275" s="164">
        <v>35724</v>
      </c>
      <c r="B7275" s="154">
        <v>1.6398700000000002</v>
      </c>
      <c r="C7275" s="154">
        <v>2.4119999999999999</v>
      </c>
      <c r="D7275" s="154">
        <v>1.4735</v>
      </c>
      <c r="E7275" s="154">
        <v>1.0627</v>
      </c>
      <c r="F7275" s="154" t="s">
        <v>472</v>
      </c>
      <c r="G7275" s="154">
        <v>1.2208000000000001</v>
      </c>
      <c r="H7275" s="154" t="s">
        <v>472</v>
      </c>
      <c r="I7275" s="154">
        <v>2.0159099999999999</v>
      </c>
      <c r="J7275" s="154"/>
    </row>
    <row r="7276" spans="1:10">
      <c r="A7276" s="164">
        <v>35725</v>
      </c>
      <c r="B7276" s="154">
        <v>1.6340699999999999</v>
      </c>
      <c r="C7276" s="154">
        <v>2.4238</v>
      </c>
      <c r="D7276" s="154">
        <v>1.4868000000000001</v>
      </c>
      <c r="E7276" s="154">
        <v>1.0690999999999999</v>
      </c>
      <c r="F7276" s="154" t="s">
        <v>472</v>
      </c>
      <c r="G7276" s="154">
        <v>1.2313000000000001</v>
      </c>
      <c r="H7276" s="154" t="s">
        <v>472</v>
      </c>
      <c r="I7276" s="154">
        <v>2.0194800000000002</v>
      </c>
      <c r="J7276" s="154"/>
    </row>
    <row r="7277" spans="1:10">
      <c r="A7277" s="164">
        <v>35726</v>
      </c>
      <c r="B7277" s="154">
        <v>1.63202</v>
      </c>
      <c r="C7277" s="154">
        <v>2.4129999999999998</v>
      </c>
      <c r="D7277" s="154">
        <v>1.482</v>
      </c>
      <c r="E7277" s="154">
        <v>1.0660000000000001</v>
      </c>
      <c r="F7277" s="154" t="s">
        <v>472</v>
      </c>
      <c r="G7277" s="154">
        <v>1.2173</v>
      </c>
      <c r="H7277" s="154" t="s">
        <v>472</v>
      </c>
      <c r="I7277" s="154">
        <v>2.01064</v>
      </c>
      <c r="J7277" s="154"/>
    </row>
    <row r="7278" spans="1:10">
      <c r="A7278" s="164">
        <v>35727</v>
      </c>
      <c r="B7278" s="154">
        <v>1.6368</v>
      </c>
      <c r="C7278" s="154">
        <v>2.4005000000000001</v>
      </c>
      <c r="D7278" s="154">
        <v>1.4706000000000001</v>
      </c>
      <c r="E7278" s="154">
        <v>1.0573999999999999</v>
      </c>
      <c r="F7278" s="154" t="s">
        <v>472</v>
      </c>
      <c r="G7278" s="154">
        <v>1.2083999999999999</v>
      </c>
      <c r="H7278" s="154" t="s">
        <v>472</v>
      </c>
      <c r="I7278" s="154">
        <v>2.0157099999999999</v>
      </c>
      <c r="J7278" s="154"/>
    </row>
    <row r="7279" spans="1:10">
      <c r="A7279" s="164">
        <v>35730</v>
      </c>
      <c r="B7279" s="154">
        <v>1.6279599999999999</v>
      </c>
      <c r="C7279" s="154">
        <v>2.4012000000000002</v>
      </c>
      <c r="D7279" s="154">
        <v>1.4582999999999999</v>
      </c>
      <c r="E7279" s="154">
        <v>1.0465</v>
      </c>
      <c r="F7279" s="154" t="s">
        <v>472</v>
      </c>
      <c r="G7279" s="154">
        <v>1.1959</v>
      </c>
      <c r="H7279" s="154" t="s">
        <v>472</v>
      </c>
      <c r="I7279" s="154">
        <v>1.99648</v>
      </c>
      <c r="J7279" s="154"/>
    </row>
    <row r="7280" spans="1:10">
      <c r="A7280" s="164">
        <v>35731</v>
      </c>
      <c r="B7280" s="154">
        <v>1.6053600000000001</v>
      </c>
      <c r="C7280" s="154">
        <v>2.3643000000000001</v>
      </c>
      <c r="D7280" s="154">
        <v>1.41</v>
      </c>
      <c r="E7280" s="154">
        <v>0.99609999999999999</v>
      </c>
      <c r="F7280" s="154" t="s">
        <v>472</v>
      </c>
      <c r="G7280" s="154">
        <v>1.1696</v>
      </c>
      <c r="H7280" s="154" t="s">
        <v>472</v>
      </c>
      <c r="I7280" s="154">
        <v>1.95252</v>
      </c>
      <c r="J7280" s="154"/>
    </row>
    <row r="7281" spans="1:10">
      <c r="A7281" s="164">
        <v>35732</v>
      </c>
      <c r="B7281" s="154">
        <v>1.61575</v>
      </c>
      <c r="C7281" s="154">
        <v>2.3729</v>
      </c>
      <c r="D7281" s="154">
        <v>1.4255</v>
      </c>
      <c r="E7281" s="154">
        <v>1.0157</v>
      </c>
      <c r="F7281" s="154" t="s">
        <v>472</v>
      </c>
      <c r="G7281" s="154">
        <v>1.1827000000000001</v>
      </c>
      <c r="H7281" s="154" t="s">
        <v>472</v>
      </c>
      <c r="I7281" s="154">
        <v>1.96794</v>
      </c>
      <c r="J7281" s="154"/>
    </row>
    <row r="7282" spans="1:10">
      <c r="A7282" s="164">
        <v>35733</v>
      </c>
      <c r="B7282" s="154">
        <v>1.6033500000000001</v>
      </c>
      <c r="C7282" s="154">
        <v>2.3424</v>
      </c>
      <c r="D7282" s="154">
        <v>1.4028</v>
      </c>
      <c r="E7282" s="154">
        <v>0.99870000000000003</v>
      </c>
      <c r="F7282" s="154" t="s">
        <v>472</v>
      </c>
      <c r="G7282" s="154">
        <v>1.1653</v>
      </c>
      <c r="H7282" s="154" t="s">
        <v>472</v>
      </c>
      <c r="I7282" s="154">
        <v>1.93913</v>
      </c>
      <c r="J7282" s="154"/>
    </row>
    <row r="7283" spans="1:10">
      <c r="A7283" s="164">
        <v>35734</v>
      </c>
      <c r="B7283" s="154">
        <v>1.5975899999999998</v>
      </c>
      <c r="C7283" s="154">
        <v>2.3515000000000001</v>
      </c>
      <c r="D7283" s="154">
        <v>1.409</v>
      </c>
      <c r="E7283" s="154">
        <v>1.0017</v>
      </c>
      <c r="F7283" s="154" t="s">
        <v>472</v>
      </c>
      <c r="G7283" s="154">
        <v>1.1711</v>
      </c>
      <c r="H7283" s="154" t="s">
        <v>472</v>
      </c>
      <c r="I7283" s="154">
        <v>1.9361000000000002</v>
      </c>
      <c r="J7283" s="154"/>
    </row>
    <row r="7284" spans="1:10">
      <c r="A7284" s="164">
        <v>35737</v>
      </c>
      <c r="B7284" s="154">
        <v>1.6082100000000001</v>
      </c>
      <c r="C7284" s="154">
        <v>2.3683000000000001</v>
      </c>
      <c r="D7284" s="154">
        <v>1.4152</v>
      </c>
      <c r="E7284" s="154">
        <v>1.0063</v>
      </c>
      <c r="F7284" s="154" t="s">
        <v>472</v>
      </c>
      <c r="G7284" s="154">
        <v>1.1755</v>
      </c>
      <c r="H7284" s="154" t="s">
        <v>472</v>
      </c>
      <c r="I7284" s="154">
        <v>1.9557600000000002</v>
      </c>
      <c r="J7284" s="154"/>
    </row>
    <row r="7285" spans="1:10">
      <c r="A7285" s="164">
        <v>35738</v>
      </c>
      <c r="B7285" s="154">
        <v>1.6059000000000001</v>
      </c>
      <c r="C7285" s="154">
        <v>2.3607</v>
      </c>
      <c r="D7285" s="154">
        <v>1.4054</v>
      </c>
      <c r="E7285" s="154">
        <v>0.99939999999999996</v>
      </c>
      <c r="F7285" s="154" t="s">
        <v>472</v>
      </c>
      <c r="G7285" s="154">
        <v>1.1567000000000001</v>
      </c>
      <c r="H7285" s="154" t="s">
        <v>472</v>
      </c>
      <c r="I7285" s="154">
        <v>1.9416199999999999</v>
      </c>
      <c r="J7285" s="154"/>
    </row>
    <row r="7286" spans="1:10">
      <c r="A7286" s="164">
        <v>35739</v>
      </c>
      <c r="B7286" s="154">
        <v>1.60711</v>
      </c>
      <c r="C7286" s="154">
        <v>2.3715999999999999</v>
      </c>
      <c r="D7286" s="154">
        <v>1.411</v>
      </c>
      <c r="E7286" s="154">
        <v>1.0083</v>
      </c>
      <c r="F7286" s="154" t="s">
        <v>472</v>
      </c>
      <c r="G7286" s="154">
        <v>1.1516999999999999</v>
      </c>
      <c r="H7286" s="154" t="s">
        <v>472</v>
      </c>
      <c r="I7286" s="154">
        <v>1.9467400000000001</v>
      </c>
      <c r="J7286" s="154"/>
    </row>
    <row r="7287" spans="1:10">
      <c r="A7287" s="164">
        <v>35740</v>
      </c>
      <c r="B7287" s="154">
        <v>1.6095999999999999</v>
      </c>
      <c r="C7287" s="154">
        <v>2.3590999999999998</v>
      </c>
      <c r="D7287" s="154">
        <v>1.4083999999999999</v>
      </c>
      <c r="E7287" s="154">
        <v>1.0055000000000001</v>
      </c>
      <c r="F7287" s="154" t="s">
        <v>472</v>
      </c>
      <c r="G7287" s="154">
        <v>1.1449</v>
      </c>
      <c r="H7287" s="154" t="s">
        <v>472</v>
      </c>
      <c r="I7287" s="154">
        <v>1.9388700000000001</v>
      </c>
      <c r="J7287" s="154"/>
    </row>
    <row r="7288" spans="1:10">
      <c r="A7288" s="164">
        <v>35741</v>
      </c>
      <c r="B7288" s="154">
        <v>1.60249</v>
      </c>
      <c r="C7288" s="154">
        <v>2.3607</v>
      </c>
      <c r="D7288" s="154">
        <v>1.3952</v>
      </c>
      <c r="E7288" s="154">
        <v>0.99329999999999996</v>
      </c>
      <c r="F7288" s="154" t="s">
        <v>472</v>
      </c>
      <c r="G7288" s="154">
        <v>1.1280999999999999</v>
      </c>
      <c r="H7288" s="154" t="s">
        <v>472</v>
      </c>
      <c r="I7288" s="154">
        <v>1.9216199999999999</v>
      </c>
      <c r="J7288" s="154"/>
    </row>
    <row r="7289" spans="1:10">
      <c r="A7289" s="164">
        <v>35744</v>
      </c>
      <c r="B7289" s="154">
        <v>1.6041099999999999</v>
      </c>
      <c r="C7289" s="154">
        <v>2.3481999999999998</v>
      </c>
      <c r="D7289" s="154">
        <v>1.3929</v>
      </c>
      <c r="E7289" s="154">
        <v>0.98799999999999999</v>
      </c>
      <c r="F7289" s="154" t="s">
        <v>472</v>
      </c>
      <c r="G7289" s="154">
        <v>1.1233</v>
      </c>
      <c r="H7289" s="154" t="s">
        <v>472</v>
      </c>
      <c r="I7289" s="154">
        <v>1.92509</v>
      </c>
      <c r="J7289" s="154"/>
    </row>
    <row r="7290" spans="1:10">
      <c r="A7290" s="164">
        <v>35745</v>
      </c>
      <c r="B7290" s="154">
        <v>1.60781</v>
      </c>
      <c r="C7290" s="154">
        <v>2.3664999999999998</v>
      </c>
      <c r="D7290" s="154">
        <v>1.3879999999999999</v>
      </c>
      <c r="E7290" s="154">
        <v>0.9879</v>
      </c>
      <c r="F7290" s="154" t="s">
        <v>472</v>
      </c>
      <c r="G7290" s="154">
        <v>1.1109</v>
      </c>
      <c r="H7290" s="154" t="s">
        <v>472</v>
      </c>
      <c r="I7290" s="154">
        <v>1.92479</v>
      </c>
      <c r="J7290" s="154"/>
    </row>
    <row r="7291" spans="1:10">
      <c r="A7291" s="164">
        <v>35746</v>
      </c>
      <c r="B7291" s="154">
        <v>1.60318</v>
      </c>
      <c r="C7291" s="154">
        <v>2.3803000000000001</v>
      </c>
      <c r="D7291" s="154">
        <v>1.3932</v>
      </c>
      <c r="E7291" s="154">
        <v>0.98909999999999998</v>
      </c>
      <c r="F7291" s="154" t="s">
        <v>472</v>
      </c>
      <c r="G7291" s="154">
        <v>1.1099000000000001</v>
      </c>
      <c r="H7291" s="154" t="s">
        <v>472</v>
      </c>
      <c r="I7291" s="154">
        <v>1.9193899999999999</v>
      </c>
      <c r="J7291" s="154"/>
    </row>
    <row r="7292" spans="1:10">
      <c r="A7292" s="164">
        <v>35747</v>
      </c>
      <c r="B7292" s="154">
        <v>1.60433</v>
      </c>
      <c r="C7292" s="154">
        <v>2.387</v>
      </c>
      <c r="D7292" s="154">
        <v>1.4031</v>
      </c>
      <c r="E7292" s="154">
        <v>0.99519999999999997</v>
      </c>
      <c r="F7292" s="154" t="s">
        <v>472</v>
      </c>
      <c r="G7292" s="154">
        <v>1.121</v>
      </c>
      <c r="H7292" s="154" t="s">
        <v>472</v>
      </c>
      <c r="I7292" s="154">
        <v>1.9297200000000001</v>
      </c>
      <c r="J7292" s="154"/>
    </row>
    <row r="7293" spans="1:10">
      <c r="A7293" s="164">
        <v>35748</v>
      </c>
      <c r="B7293" s="154">
        <v>1.59985</v>
      </c>
      <c r="C7293" s="154">
        <v>2.3769999999999998</v>
      </c>
      <c r="D7293" s="154">
        <v>1.4046000000000001</v>
      </c>
      <c r="E7293" s="154">
        <v>0.99739999999999995</v>
      </c>
      <c r="F7293" s="154" t="s">
        <v>472</v>
      </c>
      <c r="G7293" s="154">
        <v>1.1158999999999999</v>
      </c>
      <c r="H7293" s="154" t="s">
        <v>472</v>
      </c>
      <c r="I7293" s="154">
        <v>1.92804</v>
      </c>
      <c r="J7293" s="154"/>
    </row>
    <row r="7294" spans="1:10">
      <c r="A7294" s="164">
        <v>35751</v>
      </c>
      <c r="B7294" s="154">
        <v>1.6070600000000002</v>
      </c>
      <c r="C7294" s="154">
        <v>2.3883999999999999</v>
      </c>
      <c r="D7294" s="154">
        <v>1.4151</v>
      </c>
      <c r="E7294" s="154">
        <v>1.0022</v>
      </c>
      <c r="F7294" s="154" t="s">
        <v>472</v>
      </c>
      <c r="G7294" s="154">
        <v>1.1343000000000001</v>
      </c>
      <c r="H7294" s="154" t="s">
        <v>472</v>
      </c>
      <c r="I7294" s="154">
        <v>1.9416899999999999</v>
      </c>
      <c r="J7294" s="154"/>
    </row>
    <row r="7295" spans="1:10">
      <c r="A7295" s="164">
        <v>35752</v>
      </c>
      <c r="B7295" s="154">
        <v>1.6087</v>
      </c>
      <c r="C7295" s="154">
        <v>2.3826999999999998</v>
      </c>
      <c r="D7295" s="154">
        <v>1.4072</v>
      </c>
      <c r="E7295" s="154">
        <v>0.99380000000000002</v>
      </c>
      <c r="F7295" s="154" t="s">
        <v>472</v>
      </c>
      <c r="G7295" s="154">
        <v>1.1196999999999999</v>
      </c>
      <c r="H7295" s="154" t="s">
        <v>472</v>
      </c>
      <c r="I7295" s="154">
        <v>1.93676</v>
      </c>
      <c r="J7295" s="154"/>
    </row>
    <row r="7296" spans="1:10">
      <c r="A7296" s="164">
        <v>35753</v>
      </c>
      <c r="B7296" s="154">
        <v>1.59931</v>
      </c>
      <c r="C7296" s="154">
        <v>2.3723999999999998</v>
      </c>
      <c r="D7296" s="154">
        <v>1.4031</v>
      </c>
      <c r="E7296" s="154">
        <v>0.99099999999999999</v>
      </c>
      <c r="F7296" s="154" t="s">
        <v>472</v>
      </c>
      <c r="G7296" s="154">
        <v>1.1024</v>
      </c>
      <c r="H7296" s="154" t="s">
        <v>472</v>
      </c>
      <c r="I7296" s="154">
        <v>1.9226999999999999</v>
      </c>
      <c r="J7296" s="154"/>
    </row>
    <row r="7297" spans="1:10">
      <c r="A7297" s="164">
        <v>35754</v>
      </c>
      <c r="B7297" s="154">
        <v>1.6011600000000001</v>
      </c>
      <c r="C7297" s="154">
        <v>2.3814000000000002</v>
      </c>
      <c r="D7297" s="154">
        <v>1.4049</v>
      </c>
      <c r="E7297" s="154">
        <v>0.99109999999999998</v>
      </c>
      <c r="F7297" s="154" t="s">
        <v>472</v>
      </c>
      <c r="G7297" s="154">
        <v>1.1081000000000001</v>
      </c>
      <c r="H7297" s="154" t="s">
        <v>472</v>
      </c>
      <c r="I7297" s="154">
        <v>1.9251</v>
      </c>
      <c r="J7297" s="154"/>
    </row>
    <row r="7298" spans="1:10">
      <c r="A7298" s="164">
        <v>35755</v>
      </c>
      <c r="B7298" s="154">
        <v>1.6057700000000001</v>
      </c>
      <c r="C7298" s="154">
        <v>2.3912</v>
      </c>
      <c r="D7298" s="154">
        <v>1.4159999999999999</v>
      </c>
      <c r="E7298" s="154">
        <v>0.99660000000000004</v>
      </c>
      <c r="F7298" s="154" t="s">
        <v>472</v>
      </c>
      <c r="G7298" s="154">
        <v>1.1272</v>
      </c>
      <c r="H7298" s="154" t="s">
        <v>472</v>
      </c>
      <c r="I7298" s="154">
        <v>1.9433799999999999</v>
      </c>
      <c r="J7298" s="154"/>
    </row>
    <row r="7299" spans="1:10">
      <c r="A7299" s="164">
        <v>35758</v>
      </c>
      <c r="B7299" s="154">
        <v>1.5968499999999999</v>
      </c>
      <c r="C7299" s="154">
        <v>2.3714</v>
      </c>
      <c r="D7299" s="154">
        <v>1.4020999999999999</v>
      </c>
      <c r="E7299" s="154">
        <v>0.98819999999999997</v>
      </c>
      <c r="F7299" s="154" t="s">
        <v>472</v>
      </c>
      <c r="G7299" s="154">
        <v>1.1032</v>
      </c>
      <c r="H7299" s="154" t="s">
        <v>472</v>
      </c>
      <c r="I7299" s="154">
        <v>1.92286</v>
      </c>
      <c r="J7299" s="154"/>
    </row>
    <row r="7300" spans="1:10">
      <c r="A7300" s="164">
        <v>35759</v>
      </c>
      <c r="B7300" s="154">
        <v>1.59649</v>
      </c>
      <c r="C7300" s="154">
        <v>2.3730000000000002</v>
      </c>
      <c r="D7300" s="154">
        <v>1.4075</v>
      </c>
      <c r="E7300" s="154">
        <v>0.98939999999999995</v>
      </c>
      <c r="F7300" s="154" t="s">
        <v>472</v>
      </c>
      <c r="G7300" s="154">
        <v>1.1026</v>
      </c>
      <c r="H7300" s="154" t="s">
        <v>472</v>
      </c>
      <c r="I7300" s="154">
        <v>1.92743</v>
      </c>
      <c r="J7300" s="154"/>
    </row>
    <row r="7301" spans="1:10">
      <c r="A7301" s="164">
        <v>35760</v>
      </c>
      <c r="B7301" s="154">
        <v>1.59466</v>
      </c>
      <c r="C7301" s="154">
        <v>2.3696999999999999</v>
      </c>
      <c r="D7301" s="154">
        <v>1.4165000000000001</v>
      </c>
      <c r="E7301" s="154">
        <v>0.99570000000000003</v>
      </c>
      <c r="F7301" s="154" t="s">
        <v>472</v>
      </c>
      <c r="G7301" s="154">
        <v>1.1146</v>
      </c>
      <c r="H7301" s="154" t="s">
        <v>472</v>
      </c>
      <c r="I7301" s="154">
        <v>1.93526</v>
      </c>
      <c r="J7301" s="154"/>
    </row>
    <row r="7302" spans="1:10">
      <c r="A7302" s="164">
        <v>35761</v>
      </c>
      <c r="B7302" s="154">
        <v>1.5965</v>
      </c>
      <c r="C7302" s="154">
        <v>2.3761999999999999</v>
      </c>
      <c r="D7302" s="154">
        <v>1.4245000000000001</v>
      </c>
      <c r="E7302" s="154">
        <v>0.99890000000000001</v>
      </c>
      <c r="F7302" s="154" t="s">
        <v>472</v>
      </c>
      <c r="G7302" s="154">
        <v>1.1216999999999999</v>
      </c>
      <c r="H7302" s="154" t="s">
        <v>472</v>
      </c>
      <c r="I7302" s="154" t="s">
        <v>472</v>
      </c>
      <c r="J7302" s="154"/>
    </row>
    <row r="7303" spans="1:10">
      <c r="A7303" s="164">
        <v>35762</v>
      </c>
      <c r="B7303" s="154">
        <v>1.5984400000000001</v>
      </c>
      <c r="C7303" s="154">
        <v>2.3887999999999998</v>
      </c>
      <c r="D7303" s="154">
        <v>1.4259999999999999</v>
      </c>
      <c r="E7303" s="154">
        <v>1.0015000000000001</v>
      </c>
      <c r="F7303" s="154" t="s">
        <v>472</v>
      </c>
      <c r="G7303" s="154">
        <v>1.1147</v>
      </c>
      <c r="H7303" s="154" t="s">
        <v>472</v>
      </c>
      <c r="I7303" s="154" t="s">
        <v>472</v>
      </c>
      <c r="J7303" s="154"/>
    </row>
    <row r="7304" spans="1:10">
      <c r="A7304" s="164">
        <v>35765</v>
      </c>
      <c r="B7304" s="154">
        <v>1.59589</v>
      </c>
      <c r="C7304" s="154">
        <v>2.4116</v>
      </c>
      <c r="D7304" s="154">
        <v>1.4334</v>
      </c>
      <c r="E7304" s="154">
        <v>1.0063</v>
      </c>
      <c r="F7304" s="154" t="s">
        <v>472</v>
      </c>
      <c r="G7304" s="154">
        <v>1.1142000000000001</v>
      </c>
      <c r="H7304" s="154" t="s">
        <v>472</v>
      </c>
      <c r="I7304" s="154">
        <v>1.94356</v>
      </c>
      <c r="J7304" s="154"/>
    </row>
    <row r="7305" spans="1:10">
      <c r="A7305" s="164">
        <v>35766</v>
      </c>
      <c r="B7305" s="154">
        <v>1.5938600000000001</v>
      </c>
      <c r="C7305" s="154">
        <v>2.4093</v>
      </c>
      <c r="D7305" s="154">
        <v>1.4289000000000001</v>
      </c>
      <c r="E7305" s="154">
        <v>1.0044</v>
      </c>
      <c r="F7305" s="154" t="s">
        <v>472</v>
      </c>
      <c r="G7305" s="154">
        <v>1.1112</v>
      </c>
      <c r="H7305" s="154" t="s">
        <v>472</v>
      </c>
      <c r="I7305" s="154">
        <v>1.9388700000000001</v>
      </c>
      <c r="J7305" s="154"/>
    </row>
    <row r="7306" spans="1:10">
      <c r="A7306" s="164">
        <v>35767</v>
      </c>
      <c r="B7306" s="154">
        <v>1.59701</v>
      </c>
      <c r="C7306" s="154">
        <v>2.4081999999999999</v>
      </c>
      <c r="D7306" s="154">
        <v>1.4316</v>
      </c>
      <c r="E7306" s="154">
        <v>1.0088999999999999</v>
      </c>
      <c r="F7306" s="154" t="s">
        <v>472</v>
      </c>
      <c r="G7306" s="154">
        <v>1.1136999999999999</v>
      </c>
      <c r="H7306" s="154" t="s">
        <v>472</v>
      </c>
      <c r="I7306" s="154">
        <v>1.9457900000000001</v>
      </c>
      <c r="J7306" s="154"/>
    </row>
    <row r="7307" spans="1:10">
      <c r="A7307" s="164">
        <v>35768</v>
      </c>
      <c r="B7307" s="154">
        <v>1.59836</v>
      </c>
      <c r="C7307" s="154">
        <v>2.411</v>
      </c>
      <c r="D7307" s="154">
        <v>1.4346000000000001</v>
      </c>
      <c r="E7307" s="154">
        <v>1.0106999999999999</v>
      </c>
      <c r="F7307" s="154" t="s">
        <v>472</v>
      </c>
      <c r="G7307" s="154">
        <v>1.1093</v>
      </c>
      <c r="H7307" s="154" t="s">
        <v>472</v>
      </c>
      <c r="I7307" s="154">
        <v>1.9455900000000002</v>
      </c>
      <c r="J7307" s="154"/>
    </row>
    <row r="7308" spans="1:10">
      <c r="A7308" s="164">
        <v>35769</v>
      </c>
      <c r="B7308" s="154">
        <v>1.5965400000000001</v>
      </c>
      <c r="C7308" s="154">
        <v>2.3782000000000001</v>
      </c>
      <c r="D7308" s="154">
        <v>1.4294</v>
      </c>
      <c r="E7308" s="154">
        <v>1.0051000000000001</v>
      </c>
      <c r="F7308" s="154" t="s">
        <v>472</v>
      </c>
      <c r="G7308" s="154">
        <v>1.1063000000000001</v>
      </c>
      <c r="H7308" s="154" t="s">
        <v>472</v>
      </c>
      <c r="I7308" s="154">
        <v>1.9407399999999999</v>
      </c>
      <c r="J7308" s="154"/>
    </row>
    <row r="7309" spans="1:10">
      <c r="A7309" s="164">
        <v>35772</v>
      </c>
      <c r="B7309" s="154">
        <v>1.6022400000000001</v>
      </c>
      <c r="C7309" s="154">
        <v>2.3952999999999998</v>
      </c>
      <c r="D7309" s="154">
        <v>1.4475</v>
      </c>
      <c r="E7309" s="154">
        <v>1.0175000000000001</v>
      </c>
      <c r="F7309" s="154" t="s">
        <v>472</v>
      </c>
      <c r="G7309" s="154">
        <v>1.1067</v>
      </c>
      <c r="H7309" s="154" t="s">
        <v>472</v>
      </c>
      <c r="I7309" s="154">
        <v>1.95672</v>
      </c>
      <c r="J7309" s="154"/>
    </row>
    <row r="7310" spans="1:10">
      <c r="A7310" s="164">
        <v>35773</v>
      </c>
      <c r="B7310" s="154">
        <v>1.6089</v>
      </c>
      <c r="C7310" s="154">
        <v>2.3963999999999999</v>
      </c>
      <c r="D7310" s="154">
        <v>1.4552</v>
      </c>
      <c r="E7310" s="154">
        <v>1.0244</v>
      </c>
      <c r="F7310" s="154" t="s">
        <v>472</v>
      </c>
      <c r="G7310" s="154">
        <v>1.1161000000000001</v>
      </c>
      <c r="H7310" s="154" t="s">
        <v>472</v>
      </c>
      <c r="I7310" s="154">
        <v>1.96452</v>
      </c>
      <c r="J7310" s="154"/>
    </row>
    <row r="7311" spans="1:10">
      <c r="A7311" s="164">
        <v>35774</v>
      </c>
      <c r="B7311" s="154">
        <v>1.60005</v>
      </c>
      <c r="C7311" s="154">
        <v>2.3976000000000002</v>
      </c>
      <c r="D7311" s="154">
        <v>1.4561999999999999</v>
      </c>
      <c r="E7311" s="154">
        <v>1.0230999999999999</v>
      </c>
      <c r="F7311" s="154" t="s">
        <v>472</v>
      </c>
      <c r="G7311" s="154">
        <v>1.1271</v>
      </c>
      <c r="H7311" s="154" t="s">
        <v>472</v>
      </c>
      <c r="I7311" s="154">
        <v>1.9542199999999998</v>
      </c>
      <c r="J7311" s="154"/>
    </row>
    <row r="7312" spans="1:10">
      <c r="A7312" s="164">
        <v>35775</v>
      </c>
      <c r="B7312" s="154">
        <v>1.5985200000000002</v>
      </c>
      <c r="C7312" s="154">
        <v>2.3771</v>
      </c>
      <c r="D7312" s="154">
        <v>1.4358</v>
      </c>
      <c r="E7312" s="154">
        <v>1.0079</v>
      </c>
      <c r="F7312" s="154" t="s">
        <v>472</v>
      </c>
      <c r="G7312" s="154">
        <v>1.1152</v>
      </c>
      <c r="H7312" s="154" t="s">
        <v>472</v>
      </c>
      <c r="I7312" s="154">
        <v>1.9458800000000001</v>
      </c>
      <c r="J7312" s="154"/>
    </row>
    <row r="7313" spans="1:10">
      <c r="A7313" s="164">
        <v>35776</v>
      </c>
      <c r="B7313" s="154">
        <v>1.59585</v>
      </c>
      <c r="C7313" s="154">
        <v>2.3815</v>
      </c>
      <c r="D7313" s="154">
        <v>1.4331</v>
      </c>
      <c r="E7313" s="154">
        <v>1.0036</v>
      </c>
      <c r="F7313" s="154" t="s">
        <v>472</v>
      </c>
      <c r="G7313" s="154">
        <v>1.1049</v>
      </c>
      <c r="H7313" s="154" t="s">
        <v>472</v>
      </c>
      <c r="I7313" s="154">
        <v>1.9381300000000001</v>
      </c>
      <c r="J7313" s="154"/>
    </row>
    <row r="7314" spans="1:10">
      <c r="A7314" s="164">
        <v>35779</v>
      </c>
      <c r="B7314" s="154">
        <v>1.59337</v>
      </c>
      <c r="C7314" s="154">
        <v>2.3569</v>
      </c>
      <c r="D7314" s="154">
        <v>1.4339999999999999</v>
      </c>
      <c r="E7314" s="154">
        <v>1.0094000000000001</v>
      </c>
      <c r="F7314" s="154" t="s">
        <v>472</v>
      </c>
      <c r="G7314" s="154">
        <v>1.0916999999999999</v>
      </c>
      <c r="H7314" s="154" t="s">
        <v>472</v>
      </c>
      <c r="I7314" s="154">
        <v>1.93794</v>
      </c>
      <c r="J7314" s="154"/>
    </row>
    <row r="7315" spans="1:10">
      <c r="A7315" s="164">
        <v>35780</v>
      </c>
      <c r="B7315" s="154">
        <v>1.59213</v>
      </c>
      <c r="C7315" s="154">
        <v>2.3397999999999999</v>
      </c>
      <c r="D7315" s="154">
        <v>1.4330000000000001</v>
      </c>
      <c r="E7315" s="154">
        <v>1.0084</v>
      </c>
      <c r="F7315" s="154" t="s">
        <v>472</v>
      </c>
      <c r="G7315" s="154">
        <v>1.0951</v>
      </c>
      <c r="H7315" s="154" t="s">
        <v>472</v>
      </c>
      <c r="I7315" s="154">
        <v>1.93675</v>
      </c>
      <c r="J7315" s="154"/>
    </row>
    <row r="7316" spans="1:10">
      <c r="A7316" s="164">
        <v>35781</v>
      </c>
      <c r="B7316" s="154">
        <v>1.60127</v>
      </c>
      <c r="C7316" s="154">
        <v>2.3546</v>
      </c>
      <c r="D7316" s="154">
        <v>1.4359999999999999</v>
      </c>
      <c r="E7316" s="154">
        <v>1.0102</v>
      </c>
      <c r="F7316" s="154" t="s">
        <v>472</v>
      </c>
      <c r="G7316" s="154">
        <v>1.1343000000000001</v>
      </c>
      <c r="H7316" s="154" t="s">
        <v>472</v>
      </c>
      <c r="I7316" s="154">
        <v>1.94767</v>
      </c>
      <c r="J7316" s="154"/>
    </row>
    <row r="7317" spans="1:10">
      <c r="A7317" s="164">
        <v>35782</v>
      </c>
      <c r="B7317" s="154">
        <v>1.6007099999999999</v>
      </c>
      <c r="C7317" s="154">
        <v>2.3801000000000001</v>
      </c>
      <c r="D7317" s="154">
        <v>1.4398</v>
      </c>
      <c r="E7317" s="154">
        <v>1.0119</v>
      </c>
      <c r="F7317" s="154" t="s">
        <v>472</v>
      </c>
      <c r="G7317" s="154">
        <v>1.1292</v>
      </c>
      <c r="H7317" s="154" t="s">
        <v>472</v>
      </c>
      <c r="I7317" s="154">
        <v>1.95278</v>
      </c>
      <c r="J7317" s="154"/>
    </row>
    <row r="7318" spans="1:10">
      <c r="A7318" s="164">
        <v>35783</v>
      </c>
      <c r="B7318" s="154">
        <v>1.5987</v>
      </c>
      <c r="C7318" s="154">
        <v>2.3795000000000002</v>
      </c>
      <c r="D7318" s="154">
        <v>1.4304999999999999</v>
      </c>
      <c r="E7318" s="154">
        <v>1.0024999999999999</v>
      </c>
      <c r="F7318" s="154" t="s">
        <v>472</v>
      </c>
      <c r="G7318" s="154">
        <v>1.113</v>
      </c>
      <c r="H7318" s="154" t="s">
        <v>472</v>
      </c>
      <c r="I7318" s="154">
        <v>1.9449100000000001</v>
      </c>
      <c r="J7318" s="154"/>
    </row>
    <row r="7319" spans="1:10">
      <c r="A7319" s="164">
        <v>35786</v>
      </c>
      <c r="B7319" s="154">
        <v>1.59493</v>
      </c>
      <c r="C7319" s="154">
        <v>2.3927999999999998</v>
      </c>
      <c r="D7319" s="154">
        <v>1.4358</v>
      </c>
      <c r="E7319" s="154">
        <v>1.0013000000000001</v>
      </c>
      <c r="F7319" s="154" t="s">
        <v>472</v>
      </c>
      <c r="G7319" s="154">
        <v>1.0993999999999999</v>
      </c>
      <c r="H7319" s="154" t="s">
        <v>472</v>
      </c>
      <c r="I7319" s="154">
        <v>1.9428100000000001</v>
      </c>
      <c r="J7319" s="154"/>
    </row>
    <row r="7320" spans="1:10">
      <c r="A7320" s="164">
        <v>35787</v>
      </c>
      <c r="B7320" s="154">
        <v>1.59616</v>
      </c>
      <c r="C7320" s="154">
        <v>2.3845000000000001</v>
      </c>
      <c r="D7320" s="154">
        <v>1.4381999999999999</v>
      </c>
      <c r="E7320" s="154">
        <v>1.0024</v>
      </c>
      <c r="F7320" s="154" t="s">
        <v>472</v>
      </c>
      <c r="G7320" s="154">
        <v>1.1023000000000001</v>
      </c>
      <c r="H7320" s="154" t="s">
        <v>472</v>
      </c>
      <c r="I7320" s="154">
        <v>1.94371</v>
      </c>
      <c r="J7320" s="154"/>
    </row>
    <row r="7321" spans="1:10">
      <c r="A7321" s="164">
        <v>35788</v>
      </c>
      <c r="B7321" s="154">
        <v>1.5969100000000001</v>
      </c>
      <c r="C7321" s="154">
        <v>2.3906999999999998</v>
      </c>
      <c r="D7321" s="154">
        <v>1.4344999999999999</v>
      </c>
      <c r="E7321" s="154">
        <v>0.99719999999999998</v>
      </c>
      <c r="F7321" s="154" t="s">
        <v>472</v>
      </c>
      <c r="G7321" s="154">
        <v>1.1052999999999999</v>
      </c>
      <c r="H7321" s="154" t="s">
        <v>472</v>
      </c>
      <c r="I7321" s="154">
        <v>1.94394</v>
      </c>
      <c r="J7321" s="154"/>
    </row>
    <row r="7322" spans="1:10">
      <c r="A7322" s="164">
        <v>35789</v>
      </c>
      <c r="B7322" s="154" t="s">
        <v>472</v>
      </c>
      <c r="C7322" s="154" t="s">
        <v>472</v>
      </c>
      <c r="D7322" s="154" t="s">
        <v>472</v>
      </c>
      <c r="E7322" s="154" t="s">
        <v>472</v>
      </c>
      <c r="F7322" s="154" t="s">
        <v>472</v>
      </c>
      <c r="G7322" s="154" t="s">
        <v>472</v>
      </c>
      <c r="H7322" s="154" t="s">
        <v>472</v>
      </c>
      <c r="I7322" s="154" t="s">
        <v>472</v>
      </c>
      <c r="J7322" s="154"/>
    </row>
    <row r="7323" spans="1:10">
      <c r="A7323" s="164">
        <v>35790</v>
      </c>
      <c r="B7323" s="154" t="s">
        <v>472</v>
      </c>
      <c r="C7323" s="154" t="s">
        <v>472</v>
      </c>
      <c r="D7323" s="154" t="s">
        <v>472</v>
      </c>
      <c r="E7323" s="154" t="s">
        <v>472</v>
      </c>
      <c r="F7323" s="154" t="s">
        <v>472</v>
      </c>
      <c r="G7323" s="154" t="s">
        <v>472</v>
      </c>
      <c r="H7323" s="154" t="s">
        <v>472</v>
      </c>
      <c r="I7323" s="154" t="s">
        <v>472</v>
      </c>
      <c r="J7323" s="154"/>
    </row>
    <row r="7324" spans="1:10">
      <c r="A7324" s="164">
        <v>35793</v>
      </c>
      <c r="B7324" s="154">
        <v>1.5992</v>
      </c>
      <c r="C7324" s="154">
        <v>2.4072</v>
      </c>
      <c r="D7324" s="154">
        <v>1.4350000000000001</v>
      </c>
      <c r="E7324" s="154">
        <v>0.99870000000000003</v>
      </c>
      <c r="F7324" s="154" t="s">
        <v>472</v>
      </c>
      <c r="G7324" s="154">
        <v>1.103</v>
      </c>
      <c r="H7324" s="154" t="s">
        <v>472</v>
      </c>
      <c r="I7324" s="154">
        <v>1.946</v>
      </c>
      <c r="J7324" s="154"/>
    </row>
    <row r="7325" spans="1:10">
      <c r="A7325" s="164">
        <v>35794</v>
      </c>
      <c r="B7325" s="154">
        <v>1.60398</v>
      </c>
      <c r="C7325" s="154">
        <v>2.4209999999999998</v>
      </c>
      <c r="D7325" s="154">
        <v>1.4550000000000001</v>
      </c>
      <c r="E7325" s="154">
        <v>1.0105999999999999</v>
      </c>
      <c r="F7325" s="154" t="s">
        <v>472</v>
      </c>
      <c r="G7325" s="154">
        <v>1.1209</v>
      </c>
      <c r="H7325" s="154" t="s">
        <v>472</v>
      </c>
      <c r="I7325" s="154">
        <v>1.9644599999999999</v>
      </c>
      <c r="J7325" s="154"/>
    </row>
    <row r="7326" spans="1:10">
      <c r="A7326" s="164">
        <v>35795</v>
      </c>
      <c r="B7326" s="154">
        <v>1.6055299999999999</v>
      </c>
      <c r="C7326" s="154">
        <v>2.4081999999999999</v>
      </c>
      <c r="D7326" s="154">
        <v>1.4549000000000001</v>
      </c>
      <c r="E7326" s="154">
        <v>1.0146999999999999</v>
      </c>
      <c r="F7326" s="154" t="s">
        <v>472</v>
      </c>
      <c r="G7326" s="154">
        <v>1.1195999999999999</v>
      </c>
      <c r="H7326" s="154" t="s">
        <v>472</v>
      </c>
      <c r="I7326" s="154">
        <v>1.96356</v>
      </c>
      <c r="J7326" s="154"/>
    </row>
    <row r="7327" spans="1:10">
      <c r="A7327" s="164">
        <v>35796</v>
      </c>
      <c r="B7327" s="154" t="s">
        <v>472</v>
      </c>
      <c r="C7327" s="154" t="s">
        <v>472</v>
      </c>
      <c r="D7327" s="154" t="s">
        <v>472</v>
      </c>
      <c r="E7327" s="154" t="s">
        <v>472</v>
      </c>
      <c r="F7327" s="154" t="s">
        <v>472</v>
      </c>
      <c r="G7327" s="154" t="s">
        <v>472</v>
      </c>
      <c r="H7327" s="154" t="s">
        <v>472</v>
      </c>
      <c r="I7327" s="154" t="s">
        <v>472</v>
      </c>
      <c r="J7327" s="154"/>
    </row>
    <row r="7328" spans="1:10">
      <c r="A7328" s="164">
        <v>35797</v>
      </c>
      <c r="B7328" s="154" t="s">
        <v>472</v>
      </c>
      <c r="C7328" s="154" t="s">
        <v>472</v>
      </c>
      <c r="D7328" s="154" t="s">
        <v>472</v>
      </c>
      <c r="E7328" s="154" t="s">
        <v>472</v>
      </c>
      <c r="F7328" s="154" t="s">
        <v>472</v>
      </c>
      <c r="G7328" s="154" t="s">
        <v>472</v>
      </c>
      <c r="H7328" s="154" t="s">
        <v>472</v>
      </c>
      <c r="I7328" s="154" t="s">
        <v>472</v>
      </c>
      <c r="J7328" s="154"/>
    </row>
    <row r="7329" spans="1:10">
      <c r="A7329" s="164">
        <v>35800</v>
      </c>
      <c r="B7329" s="154">
        <v>1.60632</v>
      </c>
      <c r="C7329" s="154">
        <v>2.41</v>
      </c>
      <c r="D7329" s="154">
        <v>1.4685999999999999</v>
      </c>
      <c r="E7329" s="154">
        <v>1.0306999999999999</v>
      </c>
      <c r="F7329" s="154" t="s">
        <v>472</v>
      </c>
      <c r="G7329" s="154">
        <v>1.1046</v>
      </c>
      <c r="H7329" s="154" t="s">
        <v>472</v>
      </c>
      <c r="I7329" s="154">
        <v>1.97305</v>
      </c>
      <c r="J7329" s="154"/>
    </row>
    <row r="7330" spans="1:10">
      <c r="A7330" s="164">
        <v>35801</v>
      </c>
      <c r="B7330" s="154">
        <v>1.60171</v>
      </c>
      <c r="C7330" s="154">
        <v>2.4104000000000001</v>
      </c>
      <c r="D7330" s="154">
        <v>1.4805999999999999</v>
      </c>
      <c r="E7330" s="154">
        <v>1.0379</v>
      </c>
      <c r="F7330" s="154" t="s">
        <v>472</v>
      </c>
      <c r="G7330" s="154">
        <v>1.1072</v>
      </c>
      <c r="H7330" s="154" t="s">
        <v>472</v>
      </c>
      <c r="I7330" s="154">
        <v>1.97174</v>
      </c>
      <c r="J7330" s="154"/>
    </row>
    <row r="7331" spans="1:10">
      <c r="A7331" s="164">
        <v>35802</v>
      </c>
      <c r="B7331" s="154">
        <v>1.5977000000000001</v>
      </c>
      <c r="C7331" s="154">
        <v>2.3944999999999999</v>
      </c>
      <c r="D7331" s="154">
        <v>1.4757</v>
      </c>
      <c r="E7331" s="154">
        <v>1.0296000000000001</v>
      </c>
      <c r="F7331" s="154" t="s">
        <v>472</v>
      </c>
      <c r="G7331" s="154">
        <v>1.1128</v>
      </c>
      <c r="H7331" s="154" t="s">
        <v>472</v>
      </c>
      <c r="I7331" s="154">
        <v>1.9723899999999999</v>
      </c>
      <c r="J7331" s="154"/>
    </row>
    <row r="7332" spans="1:10">
      <c r="A7332" s="164">
        <v>35803</v>
      </c>
      <c r="B7332" s="154">
        <v>1.59711</v>
      </c>
      <c r="C7332" s="154">
        <v>2.395</v>
      </c>
      <c r="D7332" s="154">
        <v>1.4783999999999999</v>
      </c>
      <c r="E7332" s="154">
        <v>1.0316000000000001</v>
      </c>
      <c r="F7332" s="154" t="s">
        <v>472</v>
      </c>
      <c r="G7332" s="154">
        <v>1.1102000000000001</v>
      </c>
      <c r="H7332" s="154" t="s">
        <v>472</v>
      </c>
      <c r="I7332" s="154">
        <v>1.9685600000000001</v>
      </c>
      <c r="J7332" s="154"/>
    </row>
    <row r="7333" spans="1:10">
      <c r="A7333" s="164">
        <v>35804</v>
      </c>
      <c r="B7333" s="154">
        <v>1.59968</v>
      </c>
      <c r="C7333" s="154">
        <v>2.3797000000000001</v>
      </c>
      <c r="D7333" s="154">
        <v>1.4664999999999999</v>
      </c>
      <c r="E7333" s="154">
        <v>1.0273000000000001</v>
      </c>
      <c r="F7333" s="154" t="s">
        <v>472</v>
      </c>
      <c r="G7333" s="154">
        <v>1.1226</v>
      </c>
      <c r="H7333" s="154" t="s">
        <v>472</v>
      </c>
      <c r="I7333" s="154">
        <v>1.9721299999999999</v>
      </c>
      <c r="J7333" s="154"/>
    </row>
    <row r="7334" spans="1:10">
      <c r="A7334" s="164">
        <v>35807</v>
      </c>
      <c r="B7334" s="154">
        <v>1.5998700000000001</v>
      </c>
      <c r="C7334" s="154">
        <v>2.3748</v>
      </c>
      <c r="D7334" s="154">
        <v>1.4702999999999999</v>
      </c>
      <c r="E7334" s="154">
        <v>1.0263</v>
      </c>
      <c r="F7334" s="154" t="s">
        <v>472</v>
      </c>
      <c r="G7334" s="154">
        <v>1.1113</v>
      </c>
      <c r="H7334" s="154" t="s">
        <v>472</v>
      </c>
      <c r="I7334" s="154">
        <v>1.9682900000000001</v>
      </c>
      <c r="J7334" s="154"/>
    </row>
    <row r="7335" spans="1:10">
      <c r="A7335" s="164">
        <v>35808</v>
      </c>
      <c r="B7335" s="154">
        <v>1.6037400000000002</v>
      </c>
      <c r="C7335" s="154">
        <v>2.4093</v>
      </c>
      <c r="D7335" s="154">
        <v>1.4769999999999999</v>
      </c>
      <c r="E7335" s="154">
        <v>1.03</v>
      </c>
      <c r="F7335" s="154" t="s">
        <v>472</v>
      </c>
      <c r="G7335" s="154">
        <v>1.1173999999999999</v>
      </c>
      <c r="H7335" s="154" t="s">
        <v>472</v>
      </c>
      <c r="I7335" s="154">
        <v>1.9773399999999999</v>
      </c>
      <c r="J7335" s="154"/>
    </row>
    <row r="7336" spans="1:10">
      <c r="A7336" s="164">
        <v>35809</v>
      </c>
      <c r="B7336" s="154">
        <v>1.6080299999999998</v>
      </c>
      <c r="C7336" s="154">
        <v>2.4172000000000002</v>
      </c>
      <c r="D7336" s="154">
        <v>1.4843999999999999</v>
      </c>
      <c r="E7336" s="154">
        <v>1.0366</v>
      </c>
      <c r="F7336" s="154" t="s">
        <v>472</v>
      </c>
      <c r="G7336" s="154">
        <v>1.1322000000000001</v>
      </c>
      <c r="H7336" s="154" t="s">
        <v>472</v>
      </c>
      <c r="I7336" s="154">
        <v>1.98573</v>
      </c>
      <c r="J7336" s="154"/>
    </row>
    <row r="7337" spans="1:10">
      <c r="A7337" s="164">
        <v>35810</v>
      </c>
      <c r="B7337" s="154">
        <v>1.6072299999999999</v>
      </c>
      <c r="C7337" s="154">
        <v>2.4156</v>
      </c>
      <c r="D7337" s="154">
        <v>1.4796</v>
      </c>
      <c r="E7337" s="154">
        <v>1.0310999999999999</v>
      </c>
      <c r="F7337" s="154" t="s">
        <v>472</v>
      </c>
      <c r="G7337" s="154">
        <v>1.1303000000000001</v>
      </c>
      <c r="H7337" s="154" t="s">
        <v>472</v>
      </c>
      <c r="I7337" s="154">
        <v>1.9853800000000001</v>
      </c>
      <c r="J7337" s="154"/>
    </row>
    <row r="7338" spans="1:10">
      <c r="A7338" s="164">
        <v>35811</v>
      </c>
      <c r="B7338" s="154">
        <v>1.6166100000000001</v>
      </c>
      <c r="C7338" s="154">
        <v>2.4361000000000002</v>
      </c>
      <c r="D7338" s="154">
        <v>1.4937</v>
      </c>
      <c r="E7338" s="154">
        <v>1.0419</v>
      </c>
      <c r="F7338" s="154" t="s">
        <v>472</v>
      </c>
      <c r="G7338" s="154">
        <v>1.1631</v>
      </c>
      <c r="H7338" s="154" t="s">
        <v>472</v>
      </c>
      <c r="I7338" s="154">
        <v>2.0031300000000001</v>
      </c>
      <c r="J7338" s="154"/>
    </row>
    <row r="7339" spans="1:10">
      <c r="A7339" s="164">
        <v>35814</v>
      </c>
      <c r="B7339" s="154">
        <v>1.6145399999999999</v>
      </c>
      <c r="C7339" s="154">
        <v>2.4638999999999998</v>
      </c>
      <c r="D7339" s="154">
        <v>1.5042</v>
      </c>
      <c r="E7339" s="154">
        <v>1.048</v>
      </c>
      <c r="F7339" s="154" t="s">
        <v>472</v>
      </c>
      <c r="G7339" s="154">
        <v>1.1652</v>
      </c>
      <c r="H7339" s="154" t="s">
        <v>472</v>
      </c>
      <c r="I7339" s="154" t="s">
        <v>472</v>
      </c>
      <c r="J7339" s="154"/>
    </row>
    <row r="7340" spans="1:10">
      <c r="A7340" s="164">
        <v>35815</v>
      </c>
      <c r="B7340" s="154">
        <v>1.61192</v>
      </c>
      <c r="C7340" s="154">
        <v>2.4508000000000001</v>
      </c>
      <c r="D7340" s="154">
        <v>1.4976</v>
      </c>
      <c r="E7340" s="154">
        <v>1.0407</v>
      </c>
      <c r="F7340" s="154" t="s">
        <v>472</v>
      </c>
      <c r="G7340" s="154">
        <v>1.161</v>
      </c>
      <c r="H7340" s="154" t="s">
        <v>472</v>
      </c>
      <c r="I7340" s="154">
        <v>2.0041500000000001</v>
      </c>
      <c r="J7340" s="154"/>
    </row>
    <row r="7341" spans="1:10">
      <c r="A7341" s="164">
        <v>35816</v>
      </c>
      <c r="B7341" s="154">
        <v>1.6112</v>
      </c>
      <c r="C7341" s="154">
        <v>2.4318</v>
      </c>
      <c r="D7341" s="154">
        <v>1.4898</v>
      </c>
      <c r="E7341" s="154">
        <v>1.0337000000000001</v>
      </c>
      <c r="F7341" s="154" t="s">
        <v>472</v>
      </c>
      <c r="G7341" s="154">
        <v>1.1623999999999999</v>
      </c>
      <c r="H7341" s="154" t="s">
        <v>472</v>
      </c>
      <c r="I7341" s="154">
        <v>2.00366</v>
      </c>
      <c r="J7341" s="154"/>
    </row>
    <row r="7342" spans="1:10">
      <c r="A7342" s="164">
        <v>35817</v>
      </c>
      <c r="B7342" s="154">
        <v>1.6063800000000001</v>
      </c>
      <c r="C7342" s="154">
        <v>2.4089999999999998</v>
      </c>
      <c r="D7342" s="154">
        <v>1.4696</v>
      </c>
      <c r="E7342" s="154">
        <v>1.016</v>
      </c>
      <c r="F7342" s="154" t="s">
        <v>472</v>
      </c>
      <c r="G7342" s="154">
        <v>1.1564000000000001</v>
      </c>
      <c r="H7342" s="154" t="s">
        <v>472</v>
      </c>
      <c r="I7342" s="154">
        <v>1.9848599999999998</v>
      </c>
      <c r="J7342" s="154"/>
    </row>
    <row r="7343" spans="1:10">
      <c r="A7343" s="164">
        <v>35818</v>
      </c>
      <c r="B7343" s="154">
        <v>1.61138</v>
      </c>
      <c r="C7343" s="154">
        <v>2.4192</v>
      </c>
      <c r="D7343" s="154">
        <v>1.4615</v>
      </c>
      <c r="E7343" s="154">
        <v>1.0049999999999999</v>
      </c>
      <c r="F7343" s="154" t="s">
        <v>472</v>
      </c>
      <c r="G7343" s="154">
        <v>1.1591</v>
      </c>
      <c r="H7343" s="154" t="s">
        <v>472</v>
      </c>
      <c r="I7343" s="154">
        <v>1.9855800000000001</v>
      </c>
      <c r="J7343" s="154"/>
    </row>
    <row r="7344" spans="1:10">
      <c r="A7344" s="164">
        <v>35821</v>
      </c>
      <c r="B7344" s="154">
        <v>1.6042399999999999</v>
      </c>
      <c r="C7344" s="154">
        <v>2.4112999999999998</v>
      </c>
      <c r="D7344" s="154">
        <v>1.4390000000000001</v>
      </c>
      <c r="E7344" s="154">
        <v>0.99309999999999998</v>
      </c>
      <c r="F7344" s="154" t="s">
        <v>472</v>
      </c>
      <c r="G7344" s="154">
        <v>1.1438999999999999</v>
      </c>
      <c r="H7344" s="154" t="s">
        <v>472</v>
      </c>
      <c r="I7344" s="154">
        <v>1.9674100000000001</v>
      </c>
      <c r="J7344" s="154"/>
    </row>
    <row r="7345" spans="1:10">
      <c r="A7345" s="164">
        <v>35822</v>
      </c>
      <c r="B7345" s="154">
        <v>1.59911</v>
      </c>
      <c r="C7345" s="154">
        <v>2.4028999999999998</v>
      </c>
      <c r="D7345" s="154">
        <v>1.4499</v>
      </c>
      <c r="E7345" s="154">
        <v>1.0005999999999999</v>
      </c>
      <c r="F7345" s="154" t="s">
        <v>472</v>
      </c>
      <c r="G7345" s="154">
        <v>1.1484000000000001</v>
      </c>
      <c r="H7345" s="154" t="s">
        <v>472</v>
      </c>
      <c r="I7345" s="154">
        <v>1.9667699999999999</v>
      </c>
      <c r="J7345" s="154"/>
    </row>
    <row r="7346" spans="1:10">
      <c r="A7346" s="164">
        <v>35823</v>
      </c>
      <c r="B7346" s="154">
        <v>1.60019</v>
      </c>
      <c r="C7346" s="154">
        <v>2.3868999999999998</v>
      </c>
      <c r="D7346" s="154">
        <v>1.4588999999999999</v>
      </c>
      <c r="E7346" s="154">
        <v>0.99970000000000003</v>
      </c>
      <c r="F7346" s="154" t="s">
        <v>472</v>
      </c>
      <c r="G7346" s="154">
        <v>1.1606000000000001</v>
      </c>
      <c r="H7346" s="154" t="s">
        <v>472</v>
      </c>
      <c r="I7346" s="154">
        <v>1.98024</v>
      </c>
      <c r="J7346" s="154"/>
    </row>
    <row r="7347" spans="1:10">
      <c r="A7347" s="164">
        <v>35824</v>
      </c>
      <c r="B7347" s="154">
        <v>1.5934699999999999</v>
      </c>
      <c r="C7347" s="154">
        <v>2.3944999999999999</v>
      </c>
      <c r="D7347" s="154">
        <v>1.4576</v>
      </c>
      <c r="E7347" s="154">
        <v>1.0001</v>
      </c>
      <c r="F7347" s="154" t="s">
        <v>472</v>
      </c>
      <c r="G7347" s="154">
        <v>1.161</v>
      </c>
      <c r="H7347" s="154" t="s">
        <v>472</v>
      </c>
      <c r="I7347" s="154">
        <v>1.9759500000000001</v>
      </c>
      <c r="J7347" s="154"/>
    </row>
    <row r="7348" spans="1:10">
      <c r="A7348" s="164">
        <v>35825</v>
      </c>
      <c r="B7348" s="154">
        <v>1.5916299999999999</v>
      </c>
      <c r="C7348" s="154">
        <v>2.4074999999999998</v>
      </c>
      <c r="D7348" s="154">
        <v>1.4750000000000001</v>
      </c>
      <c r="E7348" s="154">
        <v>1.0075000000000001</v>
      </c>
      <c r="F7348" s="154" t="s">
        <v>472</v>
      </c>
      <c r="G7348" s="154">
        <v>1.1588000000000001</v>
      </c>
      <c r="H7348" s="154" t="s">
        <v>472</v>
      </c>
      <c r="I7348" s="154">
        <v>1.98024</v>
      </c>
      <c r="J7348" s="154"/>
    </row>
    <row r="7349" spans="1:10">
      <c r="A7349" s="164">
        <v>35828</v>
      </c>
      <c r="B7349" s="154">
        <v>1.5989499999999999</v>
      </c>
      <c r="C7349" s="154">
        <v>2.4161999999999999</v>
      </c>
      <c r="D7349" s="154">
        <v>1.484</v>
      </c>
      <c r="E7349" s="154">
        <v>1.0213000000000001</v>
      </c>
      <c r="F7349" s="154" t="s">
        <v>472</v>
      </c>
      <c r="G7349" s="154">
        <v>1.1724000000000001</v>
      </c>
      <c r="H7349" s="154" t="s">
        <v>472</v>
      </c>
      <c r="I7349" s="154">
        <v>1.9886599999999999</v>
      </c>
      <c r="J7349" s="154"/>
    </row>
    <row r="7350" spans="1:10">
      <c r="A7350" s="164">
        <v>35829</v>
      </c>
      <c r="B7350" s="154">
        <v>1.6008599999999999</v>
      </c>
      <c r="C7350" s="154">
        <v>2.4159999999999999</v>
      </c>
      <c r="D7350" s="154">
        <v>1.4710000000000001</v>
      </c>
      <c r="E7350" s="154">
        <v>1.0113000000000001</v>
      </c>
      <c r="F7350" s="154" t="s">
        <v>472</v>
      </c>
      <c r="G7350" s="154">
        <v>1.1689000000000001</v>
      </c>
      <c r="H7350" s="154" t="s">
        <v>472</v>
      </c>
      <c r="I7350" s="154">
        <v>1.987077</v>
      </c>
      <c r="J7350" s="154"/>
    </row>
    <row r="7351" spans="1:10">
      <c r="A7351" s="164">
        <v>35830</v>
      </c>
      <c r="B7351" s="154">
        <v>1.58815</v>
      </c>
      <c r="C7351" s="154">
        <v>2.4047999999999998</v>
      </c>
      <c r="D7351" s="154">
        <v>1.4616</v>
      </c>
      <c r="E7351" s="154">
        <v>1.0132000000000001</v>
      </c>
      <c r="F7351" s="154" t="s">
        <v>472</v>
      </c>
      <c r="G7351" s="154">
        <v>1.1661999999999999</v>
      </c>
      <c r="H7351" s="154" t="s">
        <v>472</v>
      </c>
      <c r="I7351" s="154">
        <v>1.9748600000000001</v>
      </c>
      <c r="J7351" s="154"/>
    </row>
    <row r="7352" spans="1:10">
      <c r="A7352" s="164">
        <v>35831</v>
      </c>
      <c r="B7352" s="154">
        <v>1.58979</v>
      </c>
      <c r="C7352" s="154">
        <v>2.4005999999999998</v>
      </c>
      <c r="D7352" s="154">
        <v>1.4525999999999999</v>
      </c>
      <c r="E7352" s="154">
        <v>1.004</v>
      </c>
      <c r="F7352" s="154" t="s">
        <v>472</v>
      </c>
      <c r="G7352" s="154">
        <v>1.1797</v>
      </c>
      <c r="H7352" s="154" t="s">
        <v>472</v>
      </c>
      <c r="I7352" s="154">
        <v>1.96932</v>
      </c>
      <c r="J7352" s="154"/>
    </row>
    <row r="7353" spans="1:10">
      <c r="A7353" s="164">
        <v>35832</v>
      </c>
      <c r="B7353" s="154">
        <v>1.59155</v>
      </c>
      <c r="C7353" s="154">
        <v>2.3891</v>
      </c>
      <c r="D7353" s="154">
        <v>1.4466000000000001</v>
      </c>
      <c r="E7353" s="154">
        <v>1.0084</v>
      </c>
      <c r="F7353" s="154" t="s">
        <v>472</v>
      </c>
      <c r="G7353" s="154">
        <v>1.1653</v>
      </c>
      <c r="H7353" s="154" t="s">
        <v>472</v>
      </c>
      <c r="I7353" s="154">
        <v>1.9673500000000002</v>
      </c>
      <c r="J7353" s="154"/>
    </row>
    <row r="7354" spans="1:10">
      <c r="A7354" s="164">
        <v>35835</v>
      </c>
      <c r="B7354" s="154">
        <v>1.5907900000000001</v>
      </c>
      <c r="C7354" s="154">
        <v>2.3837999999999999</v>
      </c>
      <c r="D7354" s="154">
        <v>1.4588999999999999</v>
      </c>
      <c r="E7354" s="154">
        <v>1.0188999999999999</v>
      </c>
      <c r="F7354" s="154" t="s">
        <v>472</v>
      </c>
      <c r="G7354" s="154">
        <v>1.1707000000000001</v>
      </c>
      <c r="H7354" s="154" t="s">
        <v>472</v>
      </c>
      <c r="I7354" s="154">
        <v>1.97498</v>
      </c>
      <c r="J7354" s="154"/>
    </row>
    <row r="7355" spans="1:10">
      <c r="A7355" s="164">
        <v>35836</v>
      </c>
      <c r="B7355" s="154">
        <v>1.59083</v>
      </c>
      <c r="C7355" s="154">
        <v>2.3841999999999999</v>
      </c>
      <c r="D7355" s="154">
        <v>1.4618</v>
      </c>
      <c r="E7355" s="154">
        <v>1.0204</v>
      </c>
      <c r="F7355" s="154" t="s">
        <v>472</v>
      </c>
      <c r="G7355" s="154">
        <v>1.1846000000000001</v>
      </c>
      <c r="H7355" s="154" t="s">
        <v>472</v>
      </c>
      <c r="I7355" s="154">
        <v>1.9775100000000001</v>
      </c>
      <c r="J7355" s="154"/>
    </row>
    <row r="7356" spans="1:10">
      <c r="A7356" s="164">
        <v>35837</v>
      </c>
      <c r="B7356" s="154">
        <v>1.5908600000000002</v>
      </c>
      <c r="C7356" s="154">
        <v>2.3763999999999998</v>
      </c>
      <c r="D7356" s="154">
        <v>1.4636</v>
      </c>
      <c r="E7356" s="154">
        <v>1.0201</v>
      </c>
      <c r="F7356" s="154" t="s">
        <v>472</v>
      </c>
      <c r="G7356" s="154">
        <v>1.1781999999999999</v>
      </c>
      <c r="H7356" s="154" t="s">
        <v>472</v>
      </c>
      <c r="I7356" s="154">
        <v>1.98238</v>
      </c>
      <c r="J7356" s="154"/>
    </row>
    <row r="7357" spans="1:10">
      <c r="A7357" s="164">
        <v>35838</v>
      </c>
      <c r="B7357" s="154">
        <v>1.5836999999999999</v>
      </c>
      <c r="C7357" s="154">
        <v>2.3820000000000001</v>
      </c>
      <c r="D7357" s="154">
        <v>1.4610000000000001</v>
      </c>
      <c r="E7357" s="154">
        <v>1.0156000000000001</v>
      </c>
      <c r="F7357" s="154" t="s">
        <v>472</v>
      </c>
      <c r="G7357" s="154">
        <v>1.1857</v>
      </c>
      <c r="H7357" s="154" t="s">
        <v>472</v>
      </c>
      <c r="I7357" s="154">
        <v>1.9714100000000001</v>
      </c>
      <c r="J7357" s="154"/>
    </row>
    <row r="7358" spans="1:10">
      <c r="A7358" s="164">
        <v>35839</v>
      </c>
      <c r="B7358" s="154">
        <v>1.5878399999999999</v>
      </c>
      <c r="C7358" s="154">
        <v>2.3938999999999999</v>
      </c>
      <c r="D7358" s="154">
        <v>1.4615</v>
      </c>
      <c r="E7358" s="154">
        <v>1.0163</v>
      </c>
      <c r="F7358" s="154" t="s">
        <v>472</v>
      </c>
      <c r="G7358" s="154">
        <v>1.1705000000000001</v>
      </c>
      <c r="H7358" s="154" t="s">
        <v>472</v>
      </c>
      <c r="I7358" s="154">
        <v>1.9755</v>
      </c>
      <c r="J7358" s="154"/>
    </row>
    <row r="7359" spans="1:10">
      <c r="A7359" s="164">
        <v>35842</v>
      </c>
      <c r="B7359" s="154">
        <v>1.58711</v>
      </c>
      <c r="C7359" s="154">
        <v>2.3988999999999998</v>
      </c>
      <c r="D7359" s="154">
        <v>1.4638</v>
      </c>
      <c r="E7359" s="154">
        <v>1.0139</v>
      </c>
      <c r="F7359" s="154" t="s">
        <v>472</v>
      </c>
      <c r="G7359" s="154">
        <v>1.1609</v>
      </c>
      <c r="H7359" s="154" t="s">
        <v>472</v>
      </c>
      <c r="I7359" s="154" t="s">
        <v>472</v>
      </c>
      <c r="J7359" s="154"/>
    </row>
    <row r="7360" spans="1:10">
      <c r="A7360" s="164">
        <v>35843</v>
      </c>
      <c r="B7360" s="154">
        <v>1.5893999999999999</v>
      </c>
      <c r="C7360" s="154">
        <v>2.3948999999999998</v>
      </c>
      <c r="D7360" s="154">
        <v>1.462</v>
      </c>
      <c r="E7360" s="154">
        <v>1.0124</v>
      </c>
      <c r="F7360" s="154" t="s">
        <v>472</v>
      </c>
      <c r="G7360" s="154">
        <v>1.1617</v>
      </c>
      <c r="H7360" s="154" t="s">
        <v>472</v>
      </c>
      <c r="I7360" s="154">
        <v>1.9744000000000002</v>
      </c>
      <c r="J7360" s="154"/>
    </row>
    <row r="7361" spans="1:10">
      <c r="A7361" s="164">
        <v>35844</v>
      </c>
      <c r="B7361" s="154">
        <v>1.59561</v>
      </c>
      <c r="C7361" s="154">
        <v>2.4056999999999999</v>
      </c>
      <c r="D7361" s="154">
        <v>1.4737</v>
      </c>
      <c r="E7361" s="154">
        <v>1.0226999999999999</v>
      </c>
      <c r="F7361" s="154" t="s">
        <v>472</v>
      </c>
      <c r="G7361" s="154">
        <v>1.1672</v>
      </c>
      <c r="H7361" s="154" t="s">
        <v>472</v>
      </c>
      <c r="I7361" s="154">
        <v>1.9851999999999999</v>
      </c>
      <c r="J7361" s="154"/>
    </row>
    <row r="7362" spans="1:10">
      <c r="A7362" s="164">
        <v>35845</v>
      </c>
      <c r="B7362" s="154">
        <v>1.5926399999999998</v>
      </c>
      <c r="C7362" s="154">
        <v>2.4016999999999999</v>
      </c>
      <c r="D7362" s="154">
        <v>1.4650000000000001</v>
      </c>
      <c r="E7362" s="154">
        <v>1.0224</v>
      </c>
      <c r="F7362" s="154" t="s">
        <v>472</v>
      </c>
      <c r="G7362" s="154">
        <v>1.1636</v>
      </c>
      <c r="H7362" s="154" t="s">
        <v>472</v>
      </c>
      <c r="I7362" s="154">
        <v>1.9771399999999999</v>
      </c>
      <c r="J7362" s="154"/>
    </row>
    <row r="7363" spans="1:10">
      <c r="A7363" s="164">
        <v>35846</v>
      </c>
      <c r="B7363" s="154">
        <v>1.59304</v>
      </c>
      <c r="C7363" s="154">
        <v>2.3982000000000001</v>
      </c>
      <c r="D7363" s="154">
        <v>1.4650000000000001</v>
      </c>
      <c r="E7363" s="154">
        <v>1.0301</v>
      </c>
      <c r="F7363" s="154" t="s">
        <v>472</v>
      </c>
      <c r="G7363" s="154">
        <v>1.1545000000000001</v>
      </c>
      <c r="H7363" s="154" t="s">
        <v>472</v>
      </c>
      <c r="I7363" s="154">
        <v>1.9755500000000001</v>
      </c>
      <c r="J7363" s="154"/>
    </row>
    <row r="7364" spans="1:10">
      <c r="A7364" s="164">
        <v>35849</v>
      </c>
      <c r="B7364" s="154">
        <v>1.5969899999999999</v>
      </c>
      <c r="C7364" s="154">
        <v>2.4045000000000001</v>
      </c>
      <c r="D7364" s="154">
        <v>1.4727999999999999</v>
      </c>
      <c r="E7364" s="154">
        <v>1.0356000000000001</v>
      </c>
      <c r="F7364" s="154" t="s">
        <v>472</v>
      </c>
      <c r="G7364" s="154">
        <v>1.1425000000000001</v>
      </c>
      <c r="H7364" s="154" t="s">
        <v>472</v>
      </c>
      <c r="I7364" s="154">
        <v>1.9738</v>
      </c>
      <c r="J7364" s="154"/>
    </row>
    <row r="7365" spans="1:10">
      <c r="A7365" s="164">
        <v>35850</v>
      </c>
      <c r="B7365" s="154">
        <v>1.5940699999999999</v>
      </c>
      <c r="C7365" s="154">
        <v>2.3887</v>
      </c>
      <c r="D7365" s="154">
        <v>1.4521999999999999</v>
      </c>
      <c r="E7365" s="154">
        <v>1.0190999999999999</v>
      </c>
      <c r="F7365" s="154" t="s">
        <v>472</v>
      </c>
      <c r="G7365" s="154">
        <v>1.1332</v>
      </c>
      <c r="H7365" s="154" t="s">
        <v>472</v>
      </c>
      <c r="I7365" s="154">
        <v>1.96119</v>
      </c>
      <c r="J7365" s="154"/>
    </row>
    <row r="7366" spans="1:10">
      <c r="A7366" s="164">
        <v>35851</v>
      </c>
      <c r="B7366" s="154">
        <v>1.5985100000000001</v>
      </c>
      <c r="C7366" s="154">
        <v>2.4013</v>
      </c>
      <c r="D7366" s="154">
        <v>1.4570000000000001</v>
      </c>
      <c r="E7366" s="154">
        <v>1.0239</v>
      </c>
      <c r="F7366" s="154" t="s">
        <v>472</v>
      </c>
      <c r="G7366" s="154">
        <v>1.1456999999999999</v>
      </c>
      <c r="H7366" s="154" t="s">
        <v>472</v>
      </c>
      <c r="I7366" s="154">
        <v>1.9713799999999999</v>
      </c>
      <c r="J7366" s="154"/>
    </row>
    <row r="7367" spans="1:10">
      <c r="A7367" s="164">
        <v>35852</v>
      </c>
      <c r="B7367" s="154">
        <v>1.5976599999999999</v>
      </c>
      <c r="C7367" s="154">
        <v>2.4087999999999998</v>
      </c>
      <c r="D7367" s="154">
        <v>1.4722999999999999</v>
      </c>
      <c r="E7367" s="154">
        <v>1.0364</v>
      </c>
      <c r="F7367" s="154" t="s">
        <v>472</v>
      </c>
      <c r="G7367" s="154">
        <v>1.1493</v>
      </c>
      <c r="H7367" s="154" t="s">
        <v>472</v>
      </c>
      <c r="I7367" s="154">
        <v>1.98065</v>
      </c>
      <c r="J7367" s="154"/>
    </row>
    <row r="7368" spans="1:10">
      <c r="A7368" s="164">
        <v>35853</v>
      </c>
      <c r="B7368" s="154">
        <v>1.6012200000000001</v>
      </c>
      <c r="C7368" s="154">
        <v>2.4184000000000001</v>
      </c>
      <c r="D7368" s="154">
        <v>1.4672000000000001</v>
      </c>
      <c r="E7368" s="154">
        <v>1.0318000000000001</v>
      </c>
      <c r="F7368" s="154" t="s">
        <v>472</v>
      </c>
      <c r="G7368" s="154">
        <v>1.1600999999999999</v>
      </c>
      <c r="H7368" s="154" t="s">
        <v>472</v>
      </c>
      <c r="I7368" s="154">
        <v>1.982</v>
      </c>
      <c r="J7368" s="154"/>
    </row>
    <row r="7369" spans="1:10">
      <c r="A7369" s="164">
        <v>35856</v>
      </c>
      <c r="B7369" s="154">
        <v>1.5978400000000001</v>
      </c>
      <c r="C7369" s="154">
        <v>2.4140000000000001</v>
      </c>
      <c r="D7369" s="154">
        <v>1.4593</v>
      </c>
      <c r="E7369" s="154">
        <v>1.0216000000000001</v>
      </c>
      <c r="F7369" s="154" t="s">
        <v>472</v>
      </c>
      <c r="G7369" s="154">
        <v>1.1674</v>
      </c>
      <c r="H7369" s="154" t="s">
        <v>472</v>
      </c>
      <c r="I7369" s="154">
        <v>1.9782999999999999</v>
      </c>
      <c r="J7369" s="154"/>
    </row>
    <row r="7370" spans="1:10">
      <c r="A7370" s="164">
        <v>35857</v>
      </c>
      <c r="B7370" s="154">
        <v>1.5994899999999999</v>
      </c>
      <c r="C7370" s="154">
        <v>2.4196</v>
      </c>
      <c r="D7370" s="154">
        <v>1.4706000000000001</v>
      </c>
      <c r="E7370" s="154">
        <v>1.0364</v>
      </c>
      <c r="F7370" s="154" t="s">
        <v>472</v>
      </c>
      <c r="G7370" s="154">
        <v>1.1653</v>
      </c>
      <c r="H7370" s="154" t="s">
        <v>472</v>
      </c>
      <c r="I7370" s="154">
        <v>1.9827599999999999</v>
      </c>
      <c r="J7370" s="154"/>
    </row>
    <row r="7371" spans="1:10">
      <c r="A7371" s="164">
        <v>35858</v>
      </c>
      <c r="B7371" s="154">
        <v>1.6085</v>
      </c>
      <c r="C7371" s="154">
        <v>2.4268000000000001</v>
      </c>
      <c r="D7371" s="154">
        <v>1.4724999999999999</v>
      </c>
      <c r="E7371" s="154">
        <v>1.0357000000000001</v>
      </c>
      <c r="F7371" s="154" t="s">
        <v>472</v>
      </c>
      <c r="G7371" s="154">
        <v>1.1659999999999999</v>
      </c>
      <c r="H7371" s="154" t="s">
        <v>472</v>
      </c>
      <c r="I7371" s="154">
        <v>1.9939800000000001</v>
      </c>
      <c r="J7371" s="154"/>
    </row>
    <row r="7372" spans="1:10">
      <c r="A7372" s="164">
        <v>35859</v>
      </c>
      <c r="B7372" s="154">
        <v>1.60534</v>
      </c>
      <c r="C7372" s="154">
        <v>2.4317000000000002</v>
      </c>
      <c r="D7372" s="154">
        <v>1.474</v>
      </c>
      <c r="E7372" s="154">
        <v>1.036</v>
      </c>
      <c r="F7372" s="154" t="s">
        <v>472</v>
      </c>
      <c r="G7372" s="154">
        <v>1.1587000000000001</v>
      </c>
      <c r="H7372" s="154" t="s">
        <v>472</v>
      </c>
      <c r="I7372" s="154">
        <v>1.98698</v>
      </c>
      <c r="J7372" s="154"/>
    </row>
    <row r="7373" spans="1:10">
      <c r="A7373" s="164">
        <v>35860</v>
      </c>
      <c r="B7373" s="154">
        <v>1.6095600000000001</v>
      </c>
      <c r="C7373" s="154">
        <v>2.4331</v>
      </c>
      <c r="D7373" s="154">
        <v>1.4858</v>
      </c>
      <c r="E7373" s="154">
        <v>1.0464</v>
      </c>
      <c r="F7373" s="154" t="s">
        <v>472</v>
      </c>
      <c r="G7373" s="154">
        <v>1.1673</v>
      </c>
      <c r="H7373" s="154" t="s">
        <v>472</v>
      </c>
      <c r="I7373" s="154">
        <v>2.0036700000000001</v>
      </c>
      <c r="J7373" s="154"/>
    </row>
    <row r="7374" spans="1:10">
      <c r="A7374" s="164">
        <v>35863</v>
      </c>
      <c r="B7374" s="154">
        <v>1.6097299999999999</v>
      </c>
      <c r="C7374" s="154">
        <v>2.4424999999999999</v>
      </c>
      <c r="D7374" s="154">
        <v>1.4939</v>
      </c>
      <c r="E7374" s="154">
        <v>1.0544</v>
      </c>
      <c r="F7374" s="154" t="s">
        <v>472</v>
      </c>
      <c r="G7374" s="154">
        <v>1.1640999999999999</v>
      </c>
      <c r="H7374" s="154" t="s">
        <v>472</v>
      </c>
      <c r="I7374" s="154">
        <v>1.9993400000000001</v>
      </c>
      <c r="J7374" s="154"/>
    </row>
    <row r="7375" spans="1:10">
      <c r="A7375" s="164">
        <v>35864</v>
      </c>
      <c r="B7375" s="154">
        <v>1.60869</v>
      </c>
      <c r="C7375" s="154">
        <v>2.4336000000000002</v>
      </c>
      <c r="D7375" s="154">
        <v>1.4887999999999999</v>
      </c>
      <c r="E7375" s="154">
        <v>1.0529999999999999</v>
      </c>
      <c r="F7375" s="154" t="s">
        <v>472</v>
      </c>
      <c r="G7375" s="154">
        <v>1.1673</v>
      </c>
      <c r="H7375" s="154" t="s">
        <v>472</v>
      </c>
      <c r="I7375" s="154">
        <v>2.0024700000000002</v>
      </c>
      <c r="J7375" s="154"/>
    </row>
    <row r="7376" spans="1:10">
      <c r="A7376" s="164">
        <v>35865</v>
      </c>
      <c r="B7376" s="154">
        <v>1.6097600000000001</v>
      </c>
      <c r="C7376" s="154">
        <v>2.4413</v>
      </c>
      <c r="D7376" s="154">
        <v>1.4904999999999999</v>
      </c>
      <c r="E7376" s="154">
        <v>1.0570999999999999</v>
      </c>
      <c r="F7376" s="154" t="s">
        <v>472</v>
      </c>
      <c r="G7376" s="154">
        <v>1.1595</v>
      </c>
      <c r="H7376" s="154" t="s">
        <v>472</v>
      </c>
      <c r="I7376" s="154">
        <v>2.0010400000000002</v>
      </c>
      <c r="J7376" s="154"/>
    </row>
    <row r="7377" spans="1:10">
      <c r="A7377" s="164">
        <v>35866</v>
      </c>
      <c r="B7377" s="154">
        <v>1.6095000000000002</v>
      </c>
      <c r="C7377" s="154">
        <v>2.4502999999999999</v>
      </c>
      <c r="D7377" s="154">
        <v>1.4872000000000001</v>
      </c>
      <c r="E7377" s="154">
        <v>1.0557000000000001</v>
      </c>
      <c r="F7377" s="154" t="s">
        <v>472</v>
      </c>
      <c r="G7377" s="154">
        <v>1.1519999999999999</v>
      </c>
      <c r="H7377" s="154" t="s">
        <v>472</v>
      </c>
      <c r="I7377" s="154">
        <v>1.9986699999999999</v>
      </c>
      <c r="J7377" s="154"/>
    </row>
    <row r="7378" spans="1:10">
      <c r="A7378" s="164">
        <v>35867</v>
      </c>
      <c r="B7378" s="154">
        <v>1.6116200000000001</v>
      </c>
      <c r="C7378" s="154">
        <v>2.4601000000000002</v>
      </c>
      <c r="D7378" s="154">
        <v>1.4854000000000001</v>
      </c>
      <c r="E7378" s="154">
        <v>1.0530999999999999</v>
      </c>
      <c r="F7378" s="154" t="s">
        <v>472</v>
      </c>
      <c r="G7378" s="154">
        <v>1.1519999999999999</v>
      </c>
      <c r="H7378" s="154" t="s">
        <v>472</v>
      </c>
      <c r="I7378" s="154">
        <v>1.9976699999999998</v>
      </c>
      <c r="J7378" s="154"/>
    </row>
    <row r="7379" spans="1:10">
      <c r="A7379" s="164">
        <v>35870</v>
      </c>
      <c r="B7379" s="154">
        <v>1.6072500000000001</v>
      </c>
      <c r="C7379" s="154">
        <v>2.4638999999999998</v>
      </c>
      <c r="D7379" s="154">
        <v>1.4777</v>
      </c>
      <c r="E7379" s="154">
        <v>1.0452999999999999</v>
      </c>
      <c r="F7379" s="154" t="s">
        <v>472</v>
      </c>
      <c r="G7379" s="154">
        <v>1.1421000000000001</v>
      </c>
      <c r="H7379" s="154" t="s">
        <v>472</v>
      </c>
      <c r="I7379" s="154">
        <v>1.9916199999999999</v>
      </c>
      <c r="J7379" s="154"/>
    </row>
    <row r="7380" spans="1:10">
      <c r="A7380" s="164">
        <v>35871</v>
      </c>
      <c r="B7380" s="154">
        <v>1.6111200000000001</v>
      </c>
      <c r="C7380" s="154">
        <v>2.4643000000000002</v>
      </c>
      <c r="D7380" s="154">
        <v>1.4796</v>
      </c>
      <c r="E7380" s="154">
        <v>1.0465</v>
      </c>
      <c r="F7380" s="154" t="s">
        <v>472</v>
      </c>
      <c r="G7380" s="154">
        <v>1.1440999999999999</v>
      </c>
      <c r="H7380" s="154" t="s">
        <v>472</v>
      </c>
      <c r="I7380" s="154">
        <v>1.99288</v>
      </c>
      <c r="J7380" s="154"/>
    </row>
    <row r="7381" spans="1:10">
      <c r="A7381" s="164">
        <v>35872</v>
      </c>
      <c r="B7381" s="154">
        <v>1.61405</v>
      </c>
      <c r="C7381" s="154">
        <v>2.4830000000000001</v>
      </c>
      <c r="D7381" s="154">
        <v>1.4830999999999999</v>
      </c>
      <c r="E7381" s="154">
        <v>1.0449999999999999</v>
      </c>
      <c r="F7381" s="154" t="s">
        <v>472</v>
      </c>
      <c r="G7381" s="154">
        <v>1.1367</v>
      </c>
      <c r="H7381" s="154" t="s">
        <v>472</v>
      </c>
      <c r="I7381" s="154">
        <v>1.99343</v>
      </c>
      <c r="J7381" s="154"/>
    </row>
    <row r="7382" spans="1:10">
      <c r="A7382" s="164">
        <v>35873</v>
      </c>
      <c r="B7382" s="154">
        <v>1.6146799999999999</v>
      </c>
      <c r="C7382" s="154">
        <v>2.4868000000000001</v>
      </c>
      <c r="D7382" s="154">
        <v>1.4922</v>
      </c>
      <c r="E7382" s="154">
        <v>1.0522</v>
      </c>
      <c r="F7382" s="154" t="s">
        <v>472</v>
      </c>
      <c r="G7382" s="154">
        <v>1.1478999999999999</v>
      </c>
      <c r="H7382" s="154" t="s">
        <v>472</v>
      </c>
      <c r="I7382" s="154">
        <v>2.0040800000000001</v>
      </c>
      <c r="J7382" s="154"/>
    </row>
    <row r="7383" spans="1:10">
      <c r="A7383" s="164">
        <v>35874</v>
      </c>
      <c r="B7383" s="154">
        <v>1.6177999999999999</v>
      </c>
      <c r="C7383" s="154">
        <v>2.4834000000000001</v>
      </c>
      <c r="D7383" s="154">
        <v>1.4944</v>
      </c>
      <c r="E7383" s="154">
        <v>1.054</v>
      </c>
      <c r="F7383" s="154" t="s">
        <v>472</v>
      </c>
      <c r="G7383" s="154">
        <v>1.1475</v>
      </c>
      <c r="H7383" s="154" t="s">
        <v>472</v>
      </c>
      <c r="I7383" s="154">
        <v>2.0053200000000002</v>
      </c>
      <c r="J7383" s="154"/>
    </row>
    <row r="7384" spans="1:10">
      <c r="A7384" s="164">
        <v>35877</v>
      </c>
      <c r="B7384" s="154">
        <v>1.6193</v>
      </c>
      <c r="C7384" s="154">
        <v>2.4963000000000002</v>
      </c>
      <c r="D7384" s="154">
        <v>1.4965999999999999</v>
      </c>
      <c r="E7384" s="154">
        <v>1.0569</v>
      </c>
      <c r="F7384" s="154" t="s">
        <v>472</v>
      </c>
      <c r="G7384" s="154">
        <v>1.1454</v>
      </c>
      <c r="H7384" s="154" t="s">
        <v>472</v>
      </c>
      <c r="I7384" s="154">
        <v>2.00875</v>
      </c>
      <c r="J7384" s="154"/>
    </row>
    <row r="7385" spans="1:10">
      <c r="A7385" s="164">
        <v>35878</v>
      </c>
      <c r="B7385" s="154">
        <v>1.61625</v>
      </c>
      <c r="C7385" s="154">
        <v>2.4969000000000001</v>
      </c>
      <c r="D7385" s="154">
        <v>1.4898</v>
      </c>
      <c r="E7385" s="154">
        <v>1.0497000000000001</v>
      </c>
      <c r="F7385" s="154" t="s">
        <v>472</v>
      </c>
      <c r="G7385" s="154">
        <v>1.1437999999999999</v>
      </c>
      <c r="H7385" s="154" t="s">
        <v>472</v>
      </c>
      <c r="I7385" s="154">
        <v>2.00156</v>
      </c>
      <c r="J7385" s="154"/>
    </row>
    <row r="7386" spans="1:10">
      <c r="A7386" s="164">
        <v>35879</v>
      </c>
      <c r="B7386" s="154">
        <v>1.61958</v>
      </c>
      <c r="C7386" s="154">
        <v>2.4919000000000002</v>
      </c>
      <c r="D7386" s="154">
        <v>1.4902</v>
      </c>
      <c r="E7386" s="154">
        <v>1.0521</v>
      </c>
      <c r="F7386" s="154" t="s">
        <v>472</v>
      </c>
      <c r="G7386" s="154">
        <v>1.1499999999999999</v>
      </c>
      <c r="H7386" s="154" t="s">
        <v>472</v>
      </c>
      <c r="I7386" s="154">
        <v>2.0093800000000002</v>
      </c>
      <c r="J7386" s="154"/>
    </row>
    <row r="7387" spans="1:10">
      <c r="A7387" s="164">
        <v>35880</v>
      </c>
      <c r="B7387" s="154">
        <v>1.6197599999999999</v>
      </c>
      <c r="C7387" s="154">
        <v>2.5007999999999999</v>
      </c>
      <c r="D7387" s="154">
        <v>1.4929999999999999</v>
      </c>
      <c r="E7387" s="154">
        <v>1.0590999999999999</v>
      </c>
      <c r="F7387" s="154" t="s">
        <v>472</v>
      </c>
      <c r="G7387" s="154">
        <v>1.1537999999999999</v>
      </c>
      <c r="H7387" s="154" t="s">
        <v>472</v>
      </c>
      <c r="I7387" s="154">
        <v>2.0093899999999998</v>
      </c>
      <c r="J7387" s="154"/>
    </row>
    <row r="7388" spans="1:10">
      <c r="A7388" s="164">
        <v>35881</v>
      </c>
      <c r="B7388" s="154">
        <v>1.6206700000000001</v>
      </c>
      <c r="C7388" s="154">
        <v>2.508</v>
      </c>
      <c r="D7388" s="154">
        <v>1.4862</v>
      </c>
      <c r="E7388" s="154">
        <v>1.0510999999999999</v>
      </c>
      <c r="F7388" s="154" t="s">
        <v>472</v>
      </c>
      <c r="G7388" s="154">
        <v>1.1508</v>
      </c>
      <c r="H7388" s="154" t="s">
        <v>472</v>
      </c>
      <c r="I7388" s="154">
        <v>2.0051999999999999</v>
      </c>
      <c r="J7388" s="154"/>
    </row>
    <row r="7389" spans="1:10">
      <c r="A7389" s="164">
        <v>35884</v>
      </c>
      <c r="B7389" s="154">
        <v>1.6331599999999999</v>
      </c>
      <c r="C7389" s="154">
        <v>2.5266000000000002</v>
      </c>
      <c r="D7389" s="154">
        <v>1.5024999999999999</v>
      </c>
      <c r="E7389" s="154">
        <v>1.0602</v>
      </c>
      <c r="F7389" s="154" t="s">
        <v>472</v>
      </c>
      <c r="G7389" s="154">
        <v>1.1413</v>
      </c>
      <c r="H7389" s="154" t="s">
        <v>472</v>
      </c>
      <c r="I7389" s="154">
        <v>2.0219900000000002</v>
      </c>
      <c r="J7389" s="154"/>
    </row>
    <row r="7390" spans="1:10">
      <c r="A7390" s="164">
        <v>35885</v>
      </c>
      <c r="B7390" s="154">
        <v>1.63687</v>
      </c>
      <c r="C7390" s="154">
        <v>2.5508999999999999</v>
      </c>
      <c r="D7390" s="154">
        <v>1.5245</v>
      </c>
      <c r="E7390" s="154">
        <v>1.0717000000000001</v>
      </c>
      <c r="F7390" s="154" t="s">
        <v>472</v>
      </c>
      <c r="G7390" s="154">
        <v>1.1411</v>
      </c>
      <c r="H7390" s="154" t="s">
        <v>472</v>
      </c>
      <c r="I7390" s="154">
        <v>2.0320200000000002</v>
      </c>
      <c r="J7390" s="154"/>
    </row>
    <row r="7391" spans="1:10">
      <c r="A7391" s="164">
        <v>35886</v>
      </c>
      <c r="B7391" s="154">
        <v>1.64144</v>
      </c>
      <c r="C7391" s="154">
        <v>2.5436000000000001</v>
      </c>
      <c r="D7391" s="154">
        <v>1.5204</v>
      </c>
      <c r="E7391" s="154">
        <v>1.0724</v>
      </c>
      <c r="F7391" s="154" t="s">
        <v>472</v>
      </c>
      <c r="G7391" s="154">
        <v>1.1449</v>
      </c>
      <c r="H7391" s="154" t="s">
        <v>472</v>
      </c>
      <c r="I7391" s="154">
        <v>2.0397099999999999</v>
      </c>
      <c r="J7391" s="154"/>
    </row>
    <row r="7392" spans="1:10">
      <c r="A7392" s="164">
        <v>35887</v>
      </c>
      <c r="B7392" s="154">
        <v>1.6417999999999999</v>
      </c>
      <c r="C7392" s="154">
        <v>2.5625</v>
      </c>
      <c r="D7392" s="154">
        <v>1.5348000000000002</v>
      </c>
      <c r="E7392" s="154">
        <v>1.0821000000000001</v>
      </c>
      <c r="F7392" s="154" t="s">
        <v>472</v>
      </c>
      <c r="G7392" s="154">
        <v>1.1461999999999999</v>
      </c>
      <c r="H7392" s="154" t="s">
        <v>472</v>
      </c>
      <c r="I7392" s="154">
        <v>2.0423800000000001</v>
      </c>
      <c r="J7392" s="154"/>
    </row>
    <row r="7393" spans="1:10">
      <c r="A7393" s="164">
        <v>35888</v>
      </c>
      <c r="B7393" s="154">
        <v>1.6420400000000002</v>
      </c>
      <c r="C7393" s="154">
        <v>2.5484999999999998</v>
      </c>
      <c r="D7393" s="154">
        <v>1.5310999999999999</v>
      </c>
      <c r="E7393" s="154">
        <v>1.0764</v>
      </c>
      <c r="F7393" s="154" t="s">
        <v>472</v>
      </c>
      <c r="G7393" s="154">
        <v>1.1368</v>
      </c>
      <c r="H7393" s="154" t="s">
        <v>472</v>
      </c>
      <c r="I7393" s="154">
        <v>2.03952</v>
      </c>
      <c r="J7393" s="154"/>
    </row>
    <row r="7394" spans="1:10">
      <c r="A7394" s="164">
        <v>35891</v>
      </c>
      <c r="B7394" s="154">
        <v>1.64012</v>
      </c>
      <c r="C7394" s="154">
        <v>2.5255999999999998</v>
      </c>
      <c r="D7394" s="154">
        <v>1.524</v>
      </c>
      <c r="E7394" s="154">
        <v>1.0757000000000001</v>
      </c>
      <c r="F7394" s="154" t="s">
        <v>472</v>
      </c>
      <c r="G7394" s="154">
        <v>1.1298999999999999</v>
      </c>
      <c r="H7394" s="154" t="s">
        <v>472</v>
      </c>
      <c r="I7394" s="154">
        <v>2.0291899999999998</v>
      </c>
      <c r="J7394" s="154"/>
    </row>
    <row r="7395" spans="1:10">
      <c r="A7395" s="164">
        <v>35892</v>
      </c>
      <c r="B7395" s="154">
        <v>1.6483400000000001</v>
      </c>
      <c r="C7395" s="154">
        <v>2.5417000000000001</v>
      </c>
      <c r="D7395" s="154">
        <v>1.5282</v>
      </c>
      <c r="E7395" s="154">
        <v>1.077</v>
      </c>
      <c r="F7395" s="154" t="s">
        <v>472</v>
      </c>
      <c r="G7395" s="154">
        <v>1.1421000000000001</v>
      </c>
      <c r="H7395" s="154" t="s">
        <v>472</v>
      </c>
      <c r="I7395" s="154">
        <v>2.0417000000000001</v>
      </c>
      <c r="J7395" s="154"/>
    </row>
    <row r="7396" spans="1:10">
      <c r="A7396" s="164">
        <v>35893</v>
      </c>
      <c r="B7396" s="154">
        <v>1.64554</v>
      </c>
      <c r="C7396" s="154">
        <v>2.5407999999999999</v>
      </c>
      <c r="D7396" s="154">
        <v>1.5211000000000001</v>
      </c>
      <c r="E7396" s="154">
        <v>1.0682</v>
      </c>
      <c r="F7396" s="154" t="s">
        <v>472</v>
      </c>
      <c r="G7396" s="154">
        <v>1.1429</v>
      </c>
      <c r="H7396" s="154" t="s">
        <v>472</v>
      </c>
      <c r="I7396" s="154">
        <v>2.0336500000000002</v>
      </c>
      <c r="J7396" s="154"/>
    </row>
    <row r="7397" spans="1:10">
      <c r="A7397" s="164">
        <v>35894</v>
      </c>
      <c r="B7397" s="154">
        <v>1.6472599999999999</v>
      </c>
      <c r="C7397" s="154">
        <v>2.5289999999999999</v>
      </c>
      <c r="D7397" s="154">
        <v>1.5144</v>
      </c>
      <c r="E7397" s="154">
        <v>1.0642</v>
      </c>
      <c r="F7397" s="154" t="s">
        <v>472</v>
      </c>
      <c r="G7397" s="154">
        <v>1.1403000000000001</v>
      </c>
      <c r="H7397" s="154" t="s">
        <v>472</v>
      </c>
      <c r="I7397" s="154">
        <v>2.03091</v>
      </c>
      <c r="J7397" s="154"/>
    </row>
    <row r="7398" spans="1:10">
      <c r="A7398" s="164">
        <v>35895</v>
      </c>
      <c r="B7398" s="154" t="s">
        <v>472</v>
      </c>
      <c r="C7398" s="154" t="s">
        <v>472</v>
      </c>
      <c r="D7398" s="154" t="s">
        <v>472</v>
      </c>
      <c r="E7398" s="154" t="s">
        <v>472</v>
      </c>
      <c r="F7398" s="154" t="s">
        <v>472</v>
      </c>
      <c r="G7398" s="154" t="s">
        <v>472</v>
      </c>
      <c r="H7398" s="154" t="s">
        <v>472</v>
      </c>
      <c r="I7398" s="154" t="s">
        <v>472</v>
      </c>
      <c r="J7398" s="154"/>
    </row>
    <row r="7399" spans="1:10">
      <c r="A7399" s="164">
        <v>35898</v>
      </c>
      <c r="B7399" s="154" t="s">
        <v>472</v>
      </c>
      <c r="C7399" s="154" t="s">
        <v>472</v>
      </c>
      <c r="D7399" s="154" t="s">
        <v>472</v>
      </c>
      <c r="E7399" s="154" t="s">
        <v>472</v>
      </c>
      <c r="F7399" s="154" t="s">
        <v>472</v>
      </c>
      <c r="G7399" s="154" t="s">
        <v>472</v>
      </c>
      <c r="H7399" s="154" t="s">
        <v>472</v>
      </c>
      <c r="I7399" s="154" t="s">
        <v>472</v>
      </c>
      <c r="J7399" s="154"/>
    </row>
    <row r="7400" spans="1:10">
      <c r="A7400" s="164">
        <v>35899</v>
      </c>
      <c r="B7400" s="154">
        <v>1.63903</v>
      </c>
      <c r="C7400" s="154">
        <v>2.5175000000000001</v>
      </c>
      <c r="D7400" s="154">
        <v>1.5072000000000001</v>
      </c>
      <c r="E7400" s="154">
        <v>1.0508999999999999</v>
      </c>
      <c r="F7400" s="154" t="s">
        <v>472</v>
      </c>
      <c r="G7400" s="154">
        <v>1.1602000000000001</v>
      </c>
      <c r="H7400" s="154" t="s">
        <v>472</v>
      </c>
      <c r="I7400" s="154">
        <v>2.02881</v>
      </c>
      <c r="J7400" s="154"/>
    </row>
    <row r="7401" spans="1:10">
      <c r="A7401" s="164">
        <v>35900</v>
      </c>
      <c r="B7401" s="154">
        <v>1.6408199999999999</v>
      </c>
      <c r="C7401" s="154">
        <v>2.5057999999999998</v>
      </c>
      <c r="D7401" s="154">
        <v>1.4927999999999999</v>
      </c>
      <c r="E7401" s="154">
        <v>1.0419</v>
      </c>
      <c r="F7401" s="154" t="s">
        <v>472</v>
      </c>
      <c r="G7401" s="154">
        <v>1.1548</v>
      </c>
      <c r="H7401" s="154" t="s">
        <v>472</v>
      </c>
      <c r="I7401" s="154">
        <v>2.0203199999999999</v>
      </c>
      <c r="J7401" s="154"/>
    </row>
    <row r="7402" spans="1:10">
      <c r="A7402" s="164">
        <v>35901</v>
      </c>
      <c r="B7402" s="154">
        <v>1.64785</v>
      </c>
      <c r="C7402" s="154">
        <v>2.5348999999999999</v>
      </c>
      <c r="D7402" s="154">
        <v>1.5026000000000002</v>
      </c>
      <c r="E7402" s="154">
        <v>1.0447</v>
      </c>
      <c r="F7402" s="154" t="s">
        <v>472</v>
      </c>
      <c r="G7402" s="154">
        <v>1.1447000000000001</v>
      </c>
      <c r="H7402" s="154" t="s">
        <v>472</v>
      </c>
      <c r="I7402" s="154">
        <v>2.0278999999999998</v>
      </c>
      <c r="J7402" s="154"/>
    </row>
    <row r="7403" spans="1:10">
      <c r="A7403" s="164">
        <v>35902</v>
      </c>
      <c r="B7403" s="154">
        <v>1.6411099999999998</v>
      </c>
      <c r="C7403" s="154">
        <v>2.5404999999999998</v>
      </c>
      <c r="D7403" s="154">
        <v>1.4995000000000001</v>
      </c>
      <c r="E7403" s="154">
        <v>1.0463</v>
      </c>
      <c r="F7403" s="154" t="s">
        <v>472</v>
      </c>
      <c r="G7403" s="154">
        <v>1.1374</v>
      </c>
      <c r="H7403" s="154" t="s">
        <v>472</v>
      </c>
      <c r="I7403" s="154">
        <v>2.0200499999999999</v>
      </c>
      <c r="J7403" s="154"/>
    </row>
    <row r="7404" spans="1:10">
      <c r="A7404" s="164">
        <v>35905</v>
      </c>
      <c r="B7404" s="154">
        <v>1.6410400000000001</v>
      </c>
      <c r="C7404" s="154">
        <v>2.5143</v>
      </c>
      <c r="D7404" s="154">
        <v>1.5024</v>
      </c>
      <c r="E7404" s="154">
        <v>1.0515000000000001</v>
      </c>
      <c r="F7404" s="154" t="s">
        <v>472</v>
      </c>
      <c r="G7404" s="154">
        <v>1.1363000000000001</v>
      </c>
      <c r="H7404" s="154" t="s">
        <v>472</v>
      </c>
      <c r="I7404" s="154">
        <v>2.0178199999999999</v>
      </c>
      <c r="J7404" s="154"/>
    </row>
    <row r="7405" spans="1:10">
      <c r="A7405" s="164">
        <v>35906</v>
      </c>
      <c r="B7405" s="154">
        <v>1.6442099999999999</v>
      </c>
      <c r="C7405" s="154">
        <v>2.5005999999999999</v>
      </c>
      <c r="D7405" s="154">
        <v>1.4903999999999999</v>
      </c>
      <c r="E7405" s="154">
        <v>1.0424</v>
      </c>
      <c r="F7405" s="154" t="s">
        <v>472</v>
      </c>
      <c r="G7405" s="154">
        <v>1.1315</v>
      </c>
      <c r="H7405" s="154" t="s">
        <v>472</v>
      </c>
      <c r="I7405" s="154">
        <v>2.0113500000000002</v>
      </c>
      <c r="J7405" s="154"/>
    </row>
    <row r="7406" spans="1:10">
      <c r="A7406" s="164">
        <v>35907</v>
      </c>
      <c r="B7406" s="154">
        <v>1.63802</v>
      </c>
      <c r="C7406" s="154">
        <v>2.4918</v>
      </c>
      <c r="D7406" s="154">
        <v>1.488</v>
      </c>
      <c r="E7406" s="154">
        <v>1.0398000000000001</v>
      </c>
      <c r="F7406" s="154" t="s">
        <v>472</v>
      </c>
      <c r="G7406" s="154">
        <v>1.1386000000000001</v>
      </c>
      <c r="H7406" s="154" t="s">
        <v>472</v>
      </c>
      <c r="I7406" s="154">
        <v>2.0066999999999999</v>
      </c>
      <c r="J7406" s="154"/>
    </row>
    <row r="7407" spans="1:10">
      <c r="A7407" s="164">
        <v>35908</v>
      </c>
      <c r="B7407" s="154">
        <v>1.6346000000000001</v>
      </c>
      <c r="C7407" s="154">
        <v>2.4693000000000001</v>
      </c>
      <c r="D7407" s="154">
        <v>1.4818</v>
      </c>
      <c r="E7407" s="154">
        <v>1.0359</v>
      </c>
      <c r="F7407" s="154" t="s">
        <v>472</v>
      </c>
      <c r="G7407" s="154">
        <v>1.1360000000000001</v>
      </c>
      <c r="H7407" s="154" t="s">
        <v>472</v>
      </c>
      <c r="I7407" s="154">
        <v>2.0029699999999999</v>
      </c>
      <c r="J7407" s="154"/>
    </row>
    <row r="7408" spans="1:10">
      <c r="A7408" s="164">
        <v>35909</v>
      </c>
      <c r="B7408" s="154">
        <v>1.64358</v>
      </c>
      <c r="C7408" s="154">
        <v>2.4830000000000001</v>
      </c>
      <c r="D7408" s="154">
        <v>1.4885999999999999</v>
      </c>
      <c r="E7408" s="154">
        <v>1.0361</v>
      </c>
      <c r="F7408" s="154" t="s">
        <v>472</v>
      </c>
      <c r="G7408" s="154">
        <v>1.1466000000000001</v>
      </c>
      <c r="H7408" s="154" t="s">
        <v>472</v>
      </c>
      <c r="I7408" s="154">
        <v>2.0140500000000001</v>
      </c>
      <c r="J7408" s="154"/>
    </row>
    <row r="7409" spans="1:10">
      <c r="A7409" s="164">
        <v>35912</v>
      </c>
      <c r="B7409" s="154">
        <v>1.64439</v>
      </c>
      <c r="C7409" s="154">
        <v>2.4919000000000002</v>
      </c>
      <c r="D7409" s="154">
        <v>1.4959</v>
      </c>
      <c r="E7409" s="154">
        <v>1.0425</v>
      </c>
      <c r="F7409" s="154" t="s">
        <v>472</v>
      </c>
      <c r="G7409" s="154">
        <v>1.127</v>
      </c>
      <c r="H7409" s="154" t="s">
        <v>472</v>
      </c>
      <c r="I7409" s="154">
        <v>2.0125500000000001</v>
      </c>
      <c r="J7409" s="154"/>
    </row>
    <row r="7410" spans="1:10">
      <c r="A7410" s="164">
        <v>35913</v>
      </c>
      <c r="B7410" s="154">
        <v>1.6427499999999999</v>
      </c>
      <c r="C7410" s="154">
        <v>2.4899</v>
      </c>
      <c r="D7410" s="154">
        <v>1.4904999999999999</v>
      </c>
      <c r="E7410" s="154">
        <v>1.0358000000000001</v>
      </c>
      <c r="F7410" s="154" t="s">
        <v>472</v>
      </c>
      <c r="G7410" s="154">
        <v>1.1292</v>
      </c>
      <c r="H7410" s="154" t="s">
        <v>472</v>
      </c>
      <c r="I7410" s="154">
        <v>2.00658</v>
      </c>
      <c r="J7410" s="154"/>
    </row>
    <row r="7411" spans="1:10">
      <c r="A7411" s="164">
        <v>35914</v>
      </c>
      <c r="B7411" s="154">
        <v>1.6450499999999999</v>
      </c>
      <c r="C7411" s="154">
        <v>2.4948000000000001</v>
      </c>
      <c r="D7411" s="154">
        <v>1.4974000000000001</v>
      </c>
      <c r="E7411" s="154">
        <v>1.0390999999999999</v>
      </c>
      <c r="F7411" s="154" t="s">
        <v>472</v>
      </c>
      <c r="G7411" s="154">
        <v>1.1308</v>
      </c>
      <c r="H7411" s="154" t="s">
        <v>472</v>
      </c>
      <c r="I7411" s="154">
        <v>2.0134400000000001</v>
      </c>
      <c r="J7411" s="154"/>
    </row>
    <row r="7412" spans="1:10">
      <c r="A7412" s="164">
        <v>35915</v>
      </c>
      <c r="B7412" s="154">
        <v>1.6491</v>
      </c>
      <c r="C7412" s="154">
        <v>2.5002</v>
      </c>
      <c r="D7412" s="154">
        <v>1.4965999999999999</v>
      </c>
      <c r="E7412" s="154">
        <v>1.0432999999999999</v>
      </c>
      <c r="F7412" s="154" t="s">
        <v>472</v>
      </c>
      <c r="G7412" s="154">
        <v>1.1328</v>
      </c>
      <c r="H7412" s="154" t="s">
        <v>472</v>
      </c>
      <c r="I7412" s="154">
        <v>2.0181</v>
      </c>
      <c r="J7412" s="154"/>
    </row>
    <row r="7413" spans="1:10">
      <c r="A7413" s="164">
        <v>35916</v>
      </c>
      <c r="B7413" s="154" t="s">
        <v>472</v>
      </c>
      <c r="C7413" s="154">
        <v>2.5047999999999999</v>
      </c>
      <c r="D7413" s="154">
        <v>1.4981</v>
      </c>
      <c r="E7413" s="154">
        <v>1.0466</v>
      </c>
      <c r="F7413" s="154" t="s">
        <v>472</v>
      </c>
      <c r="G7413" s="154">
        <v>1.1254999999999999</v>
      </c>
      <c r="H7413" s="154" t="s">
        <v>472</v>
      </c>
      <c r="I7413" s="154">
        <v>2.0158700000000001</v>
      </c>
      <c r="J7413" s="154"/>
    </row>
    <row r="7414" spans="1:10">
      <c r="A7414" s="164">
        <v>35919</v>
      </c>
      <c r="B7414" s="154">
        <v>1.65116</v>
      </c>
      <c r="C7414" s="154">
        <v>2.4843000000000002</v>
      </c>
      <c r="D7414" s="154">
        <v>1.4903</v>
      </c>
      <c r="E7414" s="154">
        <v>1.0398000000000001</v>
      </c>
      <c r="F7414" s="154" t="s">
        <v>472</v>
      </c>
      <c r="G7414" s="154">
        <v>1.1173999999999999</v>
      </c>
      <c r="H7414" s="154" t="s">
        <v>472</v>
      </c>
      <c r="I7414" s="154">
        <v>2.01369</v>
      </c>
      <c r="J7414" s="154"/>
    </row>
    <row r="7415" spans="1:10">
      <c r="A7415" s="164">
        <v>35920</v>
      </c>
      <c r="B7415" s="154">
        <v>1.65018</v>
      </c>
      <c r="C7415" s="154">
        <v>2.4723999999999999</v>
      </c>
      <c r="D7415" s="154">
        <v>1.4844999999999999</v>
      </c>
      <c r="E7415" s="154">
        <v>1.0331999999999999</v>
      </c>
      <c r="F7415" s="154" t="s">
        <v>472</v>
      </c>
      <c r="G7415" s="154">
        <v>1.1179000000000001</v>
      </c>
      <c r="H7415" s="154" t="s">
        <v>472</v>
      </c>
      <c r="I7415" s="154">
        <v>2.0028600000000001</v>
      </c>
      <c r="J7415" s="154"/>
    </row>
    <row r="7416" spans="1:10">
      <c r="A7416" s="164">
        <v>35921</v>
      </c>
      <c r="B7416" s="154">
        <v>1.6494</v>
      </c>
      <c r="C7416" s="154">
        <v>2.4615999999999998</v>
      </c>
      <c r="D7416" s="154">
        <v>1.4836</v>
      </c>
      <c r="E7416" s="154">
        <v>1.0299</v>
      </c>
      <c r="F7416" s="154" t="s">
        <v>472</v>
      </c>
      <c r="G7416" s="154">
        <v>1.1200000000000001</v>
      </c>
      <c r="H7416" s="154" t="s">
        <v>472</v>
      </c>
      <c r="I7416" s="154">
        <v>2.0012400000000001</v>
      </c>
      <c r="J7416" s="154"/>
    </row>
    <row r="7417" spans="1:10">
      <c r="A7417" s="164">
        <v>35922</v>
      </c>
      <c r="B7417" s="154">
        <v>1.6398600000000001</v>
      </c>
      <c r="C7417" s="154">
        <v>2.4489999999999998</v>
      </c>
      <c r="D7417" s="154">
        <v>1.4755</v>
      </c>
      <c r="E7417" s="154">
        <v>1.0255000000000001</v>
      </c>
      <c r="F7417" s="154" t="s">
        <v>472</v>
      </c>
      <c r="G7417" s="154">
        <v>1.1072</v>
      </c>
      <c r="H7417" s="154" t="s">
        <v>472</v>
      </c>
      <c r="I7417" s="154">
        <v>1.9799500000000001</v>
      </c>
      <c r="J7417" s="154"/>
    </row>
    <row r="7418" spans="1:10">
      <c r="A7418" s="164">
        <v>35923</v>
      </c>
      <c r="B7418" s="154">
        <v>1.6424799999999999</v>
      </c>
      <c r="C7418" s="154">
        <v>2.4092000000000002</v>
      </c>
      <c r="D7418" s="154">
        <v>1.4710000000000001</v>
      </c>
      <c r="E7418" s="154">
        <v>1.024</v>
      </c>
      <c r="F7418" s="154" t="s">
        <v>472</v>
      </c>
      <c r="G7418" s="154">
        <v>1.1074999999999999</v>
      </c>
      <c r="H7418" s="154" t="s">
        <v>472</v>
      </c>
      <c r="I7418" s="154">
        <v>1.9927600000000001</v>
      </c>
      <c r="J7418" s="154"/>
    </row>
    <row r="7419" spans="1:10">
      <c r="A7419" s="164">
        <v>35926</v>
      </c>
      <c r="B7419" s="154">
        <v>1.6448499999999999</v>
      </c>
      <c r="C7419" s="154">
        <v>2.4121999999999999</v>
      </c>
      <c r="D7419" s="154">
        <v>1.4767999999999999</v>
      </c>
      <c r="E7419" s="154">
        <v>1.0277000000000001</v>
      </c>
      <c r="F7419" s="154" t="s">
        <v>472</v>
      </c>
      <c r="G7419" s="154">
        <v>1.1132</v>
      </c>
      <c r="H7419" s="154" t="s">
        <v>472</v>
      </c>
      <c r="I7419" s="154">
        <v>1.99583</v>
      </c>
      <c r="J7419" s="154"/>
    </row>
    <row r="7420" spans="1:10">
      <c r="A7420" s="164">
        <v>35927</v>
      </c>
      <c r="B7420" s="154">
        <v>1.64283</v>
      </c>
      <c r="C7420" s="154">
        <v>2.4222000000000001</v>
      </c>
      <c r="D7420" s="154">
        <v>1.4828000000000001</v>
      </c>
      <c r="E7420" s="154">
        <v>1.0356000000000001</v>
      </c>
      <c r="F7420" s="154" t="s">
        <v>472</v>
      </c>
      <c r="G7420" s="154">
        <v>1.1136999999999999</v>
      </c>
      <c r="H7420" s="154" t="s">
        <v>472</v>
      </c>
      <c r="I7420" s="154">
        <v>1.9928699999999999</v>
      </c>
      <c r="J7420" s="154"/>
    </row>
    <row r="7421" spans="1:10">
      <c r="A7421" s="164">
        <v>35928</v>
      </c>
      <c r="B7421" s="154">
        <v>1.63883</v>
      </c>
      <c r="C7421" s="154">
        <v>2.4159000000000002</v>
      </c>
      <c r="D7421" s="154">
        <v>1.4798</v>
      </c>
      <c r="E7421" s="154">
        <v>1.0304</v>
      </c>
      <c r="F7421" s="154" t="s">
        <v>472</v>
      </c>
      <c r="G7421" s="154">
        <v>1.1026</v>
      </c>
      <c r="H7421" s="154" t="s">
        <v>472</v>
      </c>
      <c r="I7421" s="154">
        <v>1.9918</v>
      </c>
      <c r="J7421" s="154"/>
    </row>
    <row r="7422" spans="1:10">
      <c r="A7422" s="164">
        <v>35929</v>
      </c>
      <c r="B7422" s="154">
        <v>1.6355599999999999</v>
      </c>
      <c r="C7422" s="154">
        <v>2.3997999999999999</v>
      </c>
      <c r="D7422" s="154">
        <v>1.4741</v>
      </c>
      <c r="E7422" s="154">
        <v>1.0161</v>
      </c>
      <c r="F7422" s="154" t="s">
        <v>472</v>
      </c>
      <c r="G7422" s="154">
        <v>1.0984</v>
      </c>
      <c r="H7422" s="154" t="s">
        <v>472</v>
      </c>
      <c r="I7422" s="154">
        <v>1.98326</v>
      </c>
      <c r="J7422" s="154"/>
    </row>
    <row r="7423" spans="1:10">
      <c r="A7423" s="164">
        <v>35930</v>
      </c>
      <c r="B7423" s="154">
        <v>1.63819</v>
      </c>
      <c r="C7423" s="154">
        <v>2.4125999999999999</v>
      </c>
      <c r="D7423" s="154">
        <v>1.4792000000000001</v>
      </c>
      <c r="E7423" s="154">
        <v>1.0214000000000001</v>
      </c>
      <c r="F7423" s="154" t="s">
        <v>472</v>
      </c>
      <c r="G7423" s="154">
        <v>1.1026</v>
      </c>
      <c r="H7423" s="154" t="s">
        <v>472</v>
      </c>
      <c r="I7423" s="154">
        <v>1.98685</v>
      </c>
      <c r="J7423" s="154"/>
    </row>
    <row r="7424" spans="1:10">
      <c r="A7424" s="164">
        <v>35933</v>
      </c>
      <c r="B7424" s="154">
        <v>1.6386699999999998</v>
      </c>
      <c r="C7424" s="154">
        <v>2.4064000000000001</v>
      </c>
      <c r="D7424" s="154">
        <v>1.4881</v>
      </c>
      <c r="E7424" s="154">
        <v>1.0242</v>
      </c>
      <c r="F7424" s="154" t="s">
        <v>472</v>
      </c>
      <c r="G7424" s="154">
        <v>1.0995999999999999</v>
      </c>
      <c r="H7424" s="154" t="s">
        <v>472</v>
      </c>
      <c r="I7424" s="154">
        <v>1.99491</v>
      </c>
      <c r="J7424" s="154"/>
    </row>
    <row r="7425" spans="1:10">
      <c r="A7425" s="164">
        <v>35934</v>
      </c>
      <c r="B7425" s="154">
        <v>1.63703</v>
      </c>
      <c r="C7425" s="154">
        <v>2.4072</v>
      </c>
      <c r="D7425" s="154">
        <v>1.4818</v>
      </c>
      <c r="E7425" s="154">
        <v>1.0237000000000001</v>
      </c>
      <c r="F7425" s="154" t="s">
        <v>472</v>
      </c>
      <c r="G7425" s="154">
        <v>1.0908</v>
      </c>
      <c r="H7425" s="154" t="s">
        <v>472</v>
      </c>
      <c r="I7425" s="154">
        <v>1.9859900000000001</v>
      </c>
      <c r="J7425" s="154"/>
    </row>
    <row r="7426" spans="1:10">
      <c r="A7426" s="164">
        <v>35935</v>
      </c>
      <c r="B7426" s="154">
        <v>1.6386099999999999</v>
      </c>
      <c r="C7426" s="154">
        <v>2.4011</v>
      </c>
      <c r="D7426" s="154">
        <v>1.4776</v>
      </c>
      <c r="E7426" s="154">
        <v>1.0203</v>
      </c>
      <c r="F7426" s="154" t="s">
        <v>472</v>
      </c>
      <c r="G7426" s="154">
        <v>1.0863</v>
      </c>
      <c r="H7426" s="154" t="s">
        <v>472</v>
      </c>
      <c r="I7426" s="154">
        <v>1.98298</v>
      </c>
      <c r="J7426" s="154"/>
    </row>
    <row r="7427" spans="1:10">
      <c r="A7427" s="164">
        <v>35936</v>
      </c>
      <c r="B7427" s="154" t="s">
        <v>472</v>
      </c>
      <c r="C7427" s="154" t="s">
        <v>472</v>
      </c>
      <c r="D7427" s="154" t="s">
        <v>472</v>
      </c>
      <c r="E7427" s="154" t="s">
        <v>472</v>
      </c>
      <c r="F7427" s="154" t="s">
        <v>472</v>
      </c>
      <c r="G7427" s="154" t="s">
        <v>472</v>
      </c>
      <c r="H7427" s="154" t="s">
        <v>472</v>
      </c>
      <c r="I7427" s="154" t="s">
        <v>472</v>
      </c>
      <c r="J7427" s="154"/>
    </row>
    <row r="7428" spans="1:10">
      <c r="A7428" s="164">
        <v>35937</v>
      </c>
      <c r="B7428" s="154" t="s">
        <v>472</v>
      </c>
      <c r="C7428" s="154">
        <v>2.3923999999999999</v>
      </c>
      <c r="D7428" s="154">
        <v>1.4664999999999999</v>
      </c>
      <c r="E7428" s="154">
        <v>1.0096000000000001</v>
      </c>
      <c r="F7428" s="154" t="s">
        <v>472</v>
      </c>
      <c r="G7428" s="154">
        <v>1.0793999999999999</v>
      </c>
      <c r="H7428" s="154" t="s">
        <v>472</v>
      </c>
      <c r="I7428" s="154">
        <v>1.97557</v>
      </c>
      <c r="J7428" s="154"/>
    </row>
    <row r="7429" spans="1:10">
      <c r="A7429" s="164">
        <v>35940</v>
      </c>
      <c r="B7429" s="154">
        <v>1.63801</v>
      </c>
      <c r="C7429" s="154">
        <v>2.3923999999999999</v>
      </c>
      <c r="D7429" s="154">
        <v>1.4689999999999999</v>
      </c>
      <c r="E7429" s="154">
        <v>1.0128999999999999</v>
      </c>
      <c r="F7429" s="154" t="s">
        <v>472</v>
      </c>
      <c r="G7429" s="154">
        <v>1.0727</v>
      </c>
      <c r="H7429" s="154" t="s">
        <v>472</v>
      </c>
      <c r="I7429" s="154" t="s">
        <v>472</v>
      </c>
      <c r="J7429" s="154"/>
    </row>
    <row r="7430" spans="1:10">
      <c r="A7430" s="164">
        <v>35941</v>
      </c>
      <c r="B7430" s="154">
        <v>1.63649</v>
      </c>
      <c r="C7430" s="154">
        <v>2.3988</v>
      </c>
      <c r="D7430" s="154">
        <v>1.4713000000000001</v>
      </c>
      <c r="E7430" s="154">
        <v>1.0134000000000001</v>
      </c>
      <c r="F7430" s="154" t="s">
        <v>472</v>
      </c>
      <c r="G7430" s="154">
        <v>1.0687</v>
      </c>
      <c r="H7430" s="154" t="s">
        <v>472</v>
      </c>
      <c r="I7430" s="154">
        <v>1.9727999999999999</v>
      </c>
      <c r="J7430" s="154"/>
    </row>
    <row r="7431" spans="1:10">
      <c r="A7431" s="164">
        <v>35942</v>
      </c>
      <c r="B7431" s="154">
        <v>1.62565</v>
      </c>
      <c r="C7431" s="154">
        <v>2.3919000000000001</v>
      </c>
      <c r="D7431" s="154">
        <v>1.4613</v>
      </c>
      <c r="E7431" s="154">
        <v>1.0037</v>
      </c>
      <c r="F7431" s="154" t="s">
        <v>472</v>
      </c>
      <c r="G7431" s="154">
        <v>1.0607</v>
      </c>
      <c r="H7431" s="154" t="s">
        <v>472</v>
      </c>
      <c r="I7431" s="154">
        <v>1.9610099999999999</v>
      </c>
      <c r="J7431" s="154"/>
    </row>
    <row r="7432" spans="1:10">
      <c r="A7432" s="164">
        <v>35943</v>
      </c>
      <c r="B7432" s="154">
        <v>1.62697</v>
      </c>
      <c r="C7432" s="154">
        <v>2.4031000000000002</v>
      </c>
      <c r="D7432" s="154">
        <v>1.4734</v>
      </c>
      <c r="E7432" s="154">
        <v>1.0133000000000001</v>
      </c>
      <c r="F7432" s="154" t="s">
        <v>472</v>
      </c>
      <c r="G7432" s="154">
        <v>1.073</v>
      </c>
      <c r="H7432" s="154" t="s">
        <v>472</v>
      </c>
      <c r="I7432" s="154">
        <v>1.9724900000000001</v>
      </c>
      <c r="J7432" s="154"/>
    </row>
    <row r="7433" spans="1:10">
      <c r="A7433" s="164">
        <v>35944</v>
      </c>
      <c r="B7433" s="154">
        <v>1.6352199999999999</v>
      </c>
      <c r="C7433" s="154">
        <v>2.4092000000000002</v>
      </c>
      <c r="D7433" s="154">
        <v>1.4832000000000001</v>
      </c>
      <c r="E7433" s="154">
        <v>1.0206</v>
      </c>
      <c r="F7433" s="154" t="s">
        <v>472</v>
      </c>
      <c r="G7433" s="154">
        <v>1.0670999999999999</v>
      </c>
      <c r="H7433" s="154" t="s">
        <v>472</v>
      </c>
      <c r="I7433" s="154">
        <v>1.97834</v>
      </c>
      <c r="J7433" s="154"/>
    </row>
    <row r="7434" spans="1:10">
      <c r="A7434" s="164">
        <v>35947</v>
      </c>
      <c r="B7434" s="154" t="s">
        <v>472</v>
      </c>
      <c r="C7434" s="154" t="s">
        <v>472</v>
      </c>
      <c r="D7434" s="154" t="s">
        <v>472</v>
      </c>
      <c r="E7434" s="154" t="s">
        <v>472</v>
      </c>
      <c r="F7434" s="154" t="s">
        <v>472</v>
      </c>
      <c r="G7434" s="154" t="s">
        <v>472</v>
      </c>
      <c r="H7434" s="154" t="s">
        <v>472</v>
      </c>
      <c r="I7434" s="154" t="s">
        <v>472</v>
      </c>
      <c r="J7434" s="154"/>
    </row>
    <row r="7435" spans="1:10">
      <c r="A7435" s="164">
        <v>35948</v>
      </c>
      <c r="B7435" s="154">
        <v>1.63798</v>
      </c>
      <c r="C7435" s="154">
        <v>2.4171</v>
      </c>
      <c r="D7435" s="154">
        <v>1.4762</v>
      </c>
      <c r="E7435" s="154">
        <v>1.0123</v>
      </c>
      <c r="F7435" s="154" t="s">
        <v>472</v>
      </c>
      <c r="G7435" s="154">
        <v>1.0588</v>
      </c>
      <c r="H7435" s="154" t="s">
        <v>472</v>
      </c>
      <c r="I7435" s="154">
        <v>1.9749699999999999</v>
      </c>
      <c r="J7435" s="154"/>
    </row>
    <row r="7436" spans="1:10">
      <c r="A7436" s="164">
        <v>35949</v>
      </c>
      <c r="B7436" s="154">
        <v>1.6379700000000001</v>
      </c>
      <c r="C7436" s="154">
        <v>2.4190999999999998</v>
      </c>
      <c r="D7436" s="154">
        <v>1.4796</v>
      </c>
      <c r="E7436" s="154">
        <v>1.0194000000000001</v>
      </c>
      <c r="F7436" s="154" t="s">
        <v>472</v>
      </c>
      <c r="G7436" s="154">
        <v>1.0730999999999999</v>
      </c>
      <c r="H7436" s="154" t="s">
        <v>472</v>
      </c>
      <c r="I7436" s="154">
        <v>1.9792000000000001</v>
      </c>
      <c r="J7436" s="154"/>
    </row>
    <row r="7437" spans="1:10">
      <c r="A7437" s="164">
        <v>35950</v>
      </c>
      <c r="B7437" s="154">
        <v>1.6394500000000001</v>
      </c>
      <c r="C7437" s="154">
        <v>2.411</v>
      </c>
      <c r="D7437" s="154">
        <v>1.4719</v>
      </c>
      <c r="E7437" s="154">
        <v>1.0119</v>
      </c>
      <c r="F7437" s="154" t="s">
        <v>472</v>
      </c>
      <c r="G7437" s="154">
        <v>1.0642</v>
      </c>
      <c r="H7437" s="154" t="s">
        <v>472</v>
      </c>
      <c r="I7437" s="154">
        <v>1.97254</v>
      </c>
      <c r="J7437" s="154"/>
    </row>
    <row r="7438" spans="1:10">
      <c r="A7438" s="164">
        <v>35951</v>
      </c>
      <c r="B7438" s="154">
        <v>1.6374300000000002</v>
      </c>
      <c r="C7438" s="154">
        <v>2.4127000000000001</v>
      </c>
      <c r="D7438" s="154">
        <v>1.4732000000000001</v>
      </c>
      <c r="E7438" s="154">
        <v>1.0118</v>
      </c>
      <c r="F7438" s="154" t="s">
        <v>472</v>
      </c>
      <c r="G7438" s="154">
        <v>1.0564</v>
      </c>
      <c r="H7438" s="154" t="s">
        <v>472</v>
      </c>
      <c r="I7438" s="154">
        <v>1.9695100000000001</v>
      </c>
      <c r="J7438" s="154"/>
    </row>
    <row r="7439" spans="1:10">
      <c r="A7439" s="164">
        <v>35954</v>
      </c>
      <c r="B7439" s="154">
        <v>1.63778</v>
      </c>
      <c r="C7439" s="154">
        <v>2.4117999999999999</v>
      </c>
      <c r="D7439" s="154">
        <v>1.4778</v>
      </c>
      <c r="E7439" s="154">
        <v>1.0119</v>
      </c>
      <c r="F7439" s="154" t="s">
        <v>472</v>
      </c>
      <c r="G7439" s="154">
        <v>1.0528999999999999</v>
      </c>
      <c r="H7439" s="154" t="s">
        <v>472</v>
      </c>
      <c r="I7439" s="154">
        <v>1.9707699999999999</v>
      </c>
      <c r="J7439" s="154"/>
    </row>
    <row r="7440" spans="1:10">
      <c r="A7440" s="164">
        <v>35955</v>
      </c>
      <c r="B7440" s="154">
        <v>1.6328800000000001</v>
      </c>
      <c r="C7440" s="154">
        <v>2.4055</v>
      </c>
      <c r="D7440" s="154">
        <v>1.4738</v>
      </c>
      <c r="E7440" s="154">
        <v>1.0103</v>
      </c>
      <c r="F7440" s="154" t="s">
        <v>472</v>
      </c>
      <c r="G7440" s="154">
        <v>1.0492999999999999</v>
      </c>
      <c r="H7440" s="154" t="s">
        <v>472</v>
      </c>
      <c r="I7440" s="154">
        <v>1.9690699999999999</v>
      </c>
      <c r="J7440" s="154"/>
    </row>
    <row r="7441" spans="1:10">
      <c r="A7441" s="164">
        <v>35956</v>
      </c>
      <c r="B7441" s="154">
        <v>1.62774</v>
      </c>
      <c r="C7441" s="154">
        <v>2.4161999999999999</v>
      </c>
      <c r="D7441" s="154">
        <v>1.4757</v>
      </c>
      <c r="E7441" s="154">
        <v>1.0085</v>
      </c>
      <c r="F7441" s="154" t="s">
        <v>472</v>
      </c>
      <c r="G7441" s="154">
        <v>1.0490999999999999</v>
      </c>
      <c r="H7441" s="154" t="s">
        <v>472</v>
      </c>
      <c r="I7441" s="154">
        <v>1.96695</v>
      </c>
      <c r="J7441" s="154"/>
    </row>
    <row r="7442" spans="1:10">
      <c r="A7442" s="164">
        <v>35957</v>
      </c>
      <c r="B7442" s="154">
        <v>1.6312799999999998</v>
      </c>
      <c r="C7442" s="154">
        <v>2.4218000000000002</v>
      </c>
      <c r="D7442" s="154">
        <v>1.4864999999999999</v>
      </c>
      <c r="E7442" s="154">
        <v>1.0149999999999999</v>
      </c>
      <c r="F7442" s="154" t="s">
        <v>472</v>
      </c>
      <c r="G7442" s="154">
        <v>1.0508999999999999</v>
      </c>
      <c r="H7442" s="154" t="s">
        <v>472</v>
      </c>
      <c r="I7442" s="154">
        <v>1.97525</v>
      </c>
      <c r="J7442" s="154"/>
    </row>
    <row r="7443" spans="1:10">
      <c r="A7443" s="164">
        <v>35958</v>
      </c>
      <c r="B7443" s="154">
        <v>1.63354</v>
      </c>
      <c r="C7443" s="154">
        <v>2.4352999999999998</v>
      </c>
      <c r="D7443" s="154">
        <v>1.4948000000000001</v>
      </c>
      <c r="E7443" s="154">
        <v>1.0175000000000001</v>
      </c>
      <c r="F7443" s="154" t="s">
        <v>472</v>
      </c>
      <c r="G7443" s="154">
        <v>1.0345</v>
      </c>
      <c r="H7443" s="154" t="s">
        <v>472</v>
      </c>
      <c r="I7443" s="154">
        <v>1.97821</v>
      </c>
      <c r="J7443" s="154"/>
    </row>
    <row r="7444" spans="1:10">
      <c r="A7444" s="164">
        <v>35961</v>
      </c>
      <c r="B7444" s="154">
        <v>1.63964</v>
      </c>
      <c r="C7444" s="154">
        <v>2.4534000000000002</v>
      </c>
      <c r="D7444" s="154">
        <v>1.5045999999999999</v>
      </c>
      <c r="E7444" s="154">
        <v>1.024</v>
      </c>
      <c r="F7444" s="154" t="s">
        <v>472</v>
      </c>
      <c r="G7444" s="154">
        <v>1.0288999999999999</v>
      </c>
      <c r="H7444" s="154" t="s">
        <v>472</v>
      </c>
      <c r="I7444" s="154">
        <v>1.98976</v>
      </c>
      <c r="J7444" s="154"/>
    </row>
    <row r="7445" spans="1:10">
      <c r="A7445" s="164">
        <v>35962</v>
      </c>
      <c r="B7445" s="154">
        <v>1.6448</v>
      </c>
      <c r="C7445" s="154">
        <v>2.4588000000000001</v>
      </c>
      <c r="D7445" s="154">
        <v>1.4990999999999999</v>
      </c>
      <c r="E7445" s="154">
        <v>1.0184</v>
      </c>
      <c r="F7445" s="154" t="s">
        <v>472</v>
      </c>
      <c r="G7445" s="154">
        <v>1.0354000000000001</v>
      </c>
      <c r="H7445" s="154" t="s">
        <v>472</v>
      </c>
      <c r="I7445" s="154">
        <v>1.98685</v>
      </c>
      <c r="J7445" s="154"/>
    </row>
    <row r="7446" spans="1:10">
      <c r="A7446" s="164">
        <v>35963</v>
      </c>
      <c r="B7446" s="154">
        <v>1.64313</v>
      </c>
      <c r="C7446" s="154">
        <v>2.4714999999999998</v>
      </c>
      <c r="D7446" s="154">
        <v>1.4927999999999999</v>
      </c>
      <c r="E7446" s="154">
        <v>1.016</v>
      </c>
      <c r="F7446" s="154" t="s">
        <v>472</v>
      </c>
      <c r="G7446" s="154">
        <v>1.0490999999999999</v>
      </c>
      <c r="H7446" s="154" t="s">
        <v>472</v>
      </c>
      <c r="I7446" s="154">
        <v>1.98733</v>
      </c>
      <c r="J7446" s="154"/>
    </row>
    <row r="7447" spans="1:10">
      <c r="A7447" s="164">
        <v>35964</v>
      </c>
      <c r="B7447" s="154">
        <v>1.65082</v>
      </c>
      <c r="C7447" s="154">
        <v>2.4784000000000002</v>
      </c>
      <c r="D7447" s="154">
        <v>1.4905999999999999</v>
      </c>
      <c r="E7447" s="154">
        <v>1.0183</v>
      </c>
      <c r="F7447" s="154" t="s">
        <v>472</v>
      </c>
      <c r="G7447" s="154">
        <v>1.0888</v>
      </c>
      <c r="H7447" s="154" t="s">
        <v>472</v>
      </c>
      <c r="I7447" s="154">
        <v>2.0011299999999999</v>
      </c>
      <c r="J7447" s="154"/>
    </row>
    <row r="7448" spans="1:10">
      <c r="A7448" s="164">
        <v>35965</v>
      </c>
      <c r="B7448" s="154">
        <v>1.65408</v>
      </c>
      <c r="C7448" s="154">
        <v>2.4988999999999999</v>
      </c>
      <c r="D7448" s="154">
        <v>1.494</v>
      </c>
      <c r="E7448" s="154">
        <v>1.0177</v>
      </c>
      <c r="F7448" s="154" t="s">
        <v>472</v>
      </c>
      <c r="G7448" s="154">
        <v>1.1064000000000001</v>
      </c>
      <c r="H7448" s="154" t="s">
        <v>472</v>
      </c>
      <c r="I7448" s="154">
        <v>2.0133999999999999</v>
      </c>
      <c r="J7448" s="154"/>
    </row>
    <row r="7449" spans="1:10">
      <c r="A7449" s="164">
        <v>35968</v>
      </c>
      <c r="B7449" s="154">
        <v>1.6503999999999999</v>
      </c>
      <c r="C7449" s="154">
        <v>2.4946000000000002</v>
      </c>
      <c r="D7449" s="154">
        <v>1.4996</v>
      </c>
      <c r="E7449" s="154">
        <v>1.0175000000000001</v>
      </c>
      <c r="F7449" s="154" t="s">
        <v>472</v>
      </c>
      <c r="G7449" s="154">
        <v>1.0817000000000001</v>
      </c>
      <c r="H7449" s="154" t="s">
        <v>472</v>
      </c>
      <c r="I7449" s="154">
        <v>2.0063800000000001</v>
      </c>
      <c r="J7449" s="154"/>
    </row>
    <row r="7450" spans="1:10">
      <c r="A7450" s="164">
        <v>35969</v>
      </c>
      <c r="B7450" s="154">
        <v>1.64994</v>
      </c>
      <c r="C7450" s="154">
        <v>2.5072999999999999</v>
      </c>
      <c r="D7450" s="154">
        <v>1.4978</v>
      </c>
      <c r="E7450" s="154">
        <v>1.0178</v>
      </c>
      <c r="F7450" s="154" t="s">
        <v>472</v>
      </c>
      <c r="G7450" s="154">
        <v>1.0879000000000001</v>
      </c>
      <c r="H7450" s="154" t="s">
        <v>472</v>
      </c>
      <c r="I7450" s="154">
        <v>2.0034000000000001</v>
      </c>
      <c r="J7450" s="154"/>
    </row>
    <row r="7451" spans="1:10">
      <c r="A7451" s="164">
        <v>35970</v>
      </c>
      <c r="B7451" s="154">
        <v>1.6515499999999999</v>
      </c>
      <c r="C7451" s="154">
        <v>2.5047000000000001</v>
      </c>
      <c r="D7451" s="154">
        <v>1.5034000000000001</v>
      </c>
      <c r="E7451" s="154">
        <v>1.0213000000000001</v>
      </c>
      <c r="F7451" s="154" t="s">
        <v>472</v>
      </c>
      <c r="G7451" s="154">
        <v>1.0723</v>
      </c>
      <c r="H7451" s="154" t="s">
        <v>472</v>
      </c>
      <c r="I7451" s="154">
        <v>2.0030600000000001</v>
      </c>
      <c r="J7451" s="154"/>
    </row>
    <row r="7452" spans="1:10">
      <c r="A7452" s="164">
        <v>35971</v>
      </c>
      <c r="B7452" s="154">
        <v>1.65761</v>
      </c>
      <c r="C7452" s="154">
        <v>2.5108999999999999</v>
      </c>
      <c r="D7452" s="154">
        <v>1.5049000000000001</v>
      </c>
      <c r="E7452" s="154">
        <v>1.0258</v>
      </c>
      <c r="F7452" s="154" t="s">
        <v>472</v>
      </c>
      <c r="G7452" s="154">
        <v>1.0681</v>
      </c>
      <c r="H7452" s="154" t="s">
        <v>472</v>
      </c>
      <c r="I7452" s="154">
        <v>2.0112700000000001</v>
      </c>
      <c r="J7452" s="154"/>
    </row>
    <row r="7453" spans="1:10">
      <c r="A7453" s="164">
        <v>35972</v>
      </c>
      <c r="B7453" s="154">
        <v>1.6660900000000001</v>
      </c>
      <c r="C7453" s="154">
        <v>2.5262000000000002</v>
      </c>
      <c r="D7453" s="154">
        <v>1.5135000000000001</v>
      </c>
      <c r="E7453" s="154">
        <v>1.0316000000000001</v>
      </c>
      <c r="F7453" s="154" t="s">
        <v>472</v>
      </c>
      <c r="G7453" s="154">
        <v>1.0689</v>
      </c>
      <c r="H7453" s="154" t="s">
        <v>472</v>
      </c>
      <c r="I7453" s="154">
        <v>2.0174799999999999</v>
      </c>
      <c r="J7453" s="154"/>
    </row>
    <row r="7454" spans="1:10">
      <c r="A7454" s="164">
        <v>35975</v>
      </c>
      <c r="B7454" s="154">
        <v>1.66611</v>
      </c>
      <c r="C7454" s="154">
        <v>2.5419999999999998</v>
      </c>
      <c r="D7454" s="154">
        <v>1.5305</v>
      </c>
      <c r="E7454" s="154">
        <v>1.0415000000000001</v>
      </c>
      <c r="F7454" s="154" t="s">
        <v>472</v>
      </c>
      <c r="G7454" s="154">
        <v>1.0743</v>
      </c>
      <c r="H7454" s="154" t="s">
        <v>472</v>
      </c>
      <c r="I7454" s="154">
        <v>2.0257900000000002</v>
      </c>
      <c r="J7454" s="154"/>
    </row>
    <row r="7455" spans="1:10">
      <c r="A7455" s="164">
        <v>35976</v>
      </c>
      <c r="B7455" s="154">
        <v>1.66412</v>
      </c>
      <c r="C7455" s="154">
        <v>2.5404</v>
      </c>
      <c r="D7455" s="154">
        <v>1.5242</v>
      </c>
      <c r="E7455" s="154">
        <v>1.0373000000000001</v>
      </c>
      <c r="F7455" s="154" t="s">
        <v>472</v>
      </c>
      <c r="G7455" s="154">
        <v>1.0887</v>
      </c>
      <c r="H7455" s="154" t="s">
        <v>472</v>
      </c>
      <c r="I7455" s="154">
        <v>2.02833</v>
      </c>
      <c r="J7455" s="154"/>
    </row>
    <row r="7456" spans="1:10">
      <c r="A7456" s="164">
        <v>35977</v>
      </c>
      <c r="B7456" s="154">
        <v>1.66587</v>
      </c>
      <c r="C7456" s="154">
        <v>2.5354999999999999</v>
      </c>
      <c r="D7456" s="154">
        <v>1.5238</v>
      </c>
      <c r="E7456" s="154">
        <v>1.038</v>
      </c>
      <c r="F7456" s="154" t="s">
        <v>472</v>
      </c>
      <c r="G7456" s="154">
        <v>1.099</v>
      </c>
      <c r="H7456" s="154" t="s">
        <v>472</v>
      </c>
      <c r="I7456" s="154">
        <v>2.0342099999999999</v>
      </c>
      <c r="J7456" s="154"/>
    </row>
    <row r="7457" spans="1:10">
      <c r="A7457" s="164">
        <v>35978</v>
      </c>
      <c r="B7457" s="154">
        <v>1.66161</v>
      </c>
      <c r="C7457" s="154">
        <v>2.5373000000000001</v>
      </c>
      <c r="D7457" s="154">
        <v>1.5272000000000001</v>
      </c>
      <c r="E7457" s="154">
        <v>1.0445</v>
      </c>
      <c r="F7457" s="154" t="s">
        <v>472</v>
      </c>
      <c r="G7457" s="154">
        <v>1.0984</v>
      </c>
      <c r="H7457" s="154" t="s">
        <v>472</v>
      </c>
      <c r="I7457" s="154">
        <v>2.0331600000000001</v>
      </c>
      <c r="J7457" s="154"/>
    </row>
    <row r="7458" spans="1:10">
      <c r="A7458" s="164">
        <v>35979</v>
      </c>
      <c r="B7458" s="154">
        <v>1.66354</v>
      </c>
      <c r="C7458" s="154">
        <v>2.5314999999999999</v>
      </c>
      <c r="D7458" s="154">
        <v>1.5272999999999999</v>
      </c>
      <c r="E7458" s="154">
        <v>1.0431999999999999</v>
      </c>
      <c r="F7458" s="154" t="s">
        <v>472</v>
      </c>
      <c r="G7458" s="154">
        <v>1.099</v>
      </c>
      <c r="H7458" s="154" t="s">
        <v>472</v>
      </c>
      <c r="I7458" s="154" t="s">
        <v>472</v>
      </c>
      <c r="J7458" s="154"/>
    </row>
    <row r="7459" spans="1:10">
      <c r="A7459" s="164">
        <v>35982</v>
      </c>
      <c r="B7459" s="154">
        <v>1.6634199999999999</v>
      </c>
      <c r="C7459" s="154">
        <v>2.5038999999999998</v>
      </c>
      <c r="D7459" s="154">
        <v>1.5265</v>
      </c>
      <c r="E7459" s="154">
        <v>1.0392999999999999</v>
      </c>
      <c r="F7459" s="154" t="s">
        <v>472</v>
      </c>
      <c r="G7459" s="154">
        <v>1.0849</v>
      </c>
      <c r="H7459" s="154" t="s">
        <v>472</v>
      </c>
      <c r="I7459" s="154">
        <v>2.0238900000000002</v>
      </c>
      <c r="J7459" s="154"/>
    </row>
    <row r="7460" spans="1:10">
      <c r="A7460" s="164">
        <v>35983</v>
      </c>
      <c r="B7460" s="154">
        <v>1.6571400000000001</v>
      </c>
      <c r="C7460" s="154">
        <v>2.4938000000000002</v>
      </c>
      <c r="D7460" s="154">
        <v>1.5219</v>
      </c>
      <c r="E7460" s="154">
        <v>1.0327999999999999</v>
      </c>
      <c r="F7460" s="154" t="s">
        <v>472</v>
      </c>
      <c r="G7460" s="154">
        <v>1.0871999999999999</v>
      </c>
      <c r="H7460" s="154" t="s">
        <v>472</v>
      </c>
      <c r="I7460" s="154">
        <v>2.0235699999999999</v>
      </c>
      <c r="J7460" s="154"/>
    </row>
    <row r="7461" spans="1:10">
      <c r="A7461" s="164">
        <v>35984</v>
      </c>
      <c r="B7461" s="154">
        <v>1.6600999999999999</v>
      </c>
      <c r="C7461" s="154">
        <v>2.5024999999999999</v>
      </c>
      <c r="D7461" s="154">
        <v>1.5278</v>
      </c>
      <c r="E7461" s="154">
        <v>1.0370999999999999</v>
      </c>
      <c r="F7461" s="154" t="s">
        <v>472</v>
      </c>
      <c r="G7461" s="154">
        <v>1.0993999999999999</v>
      </c>
      <c r="H7461" s="154" t="s">
        <v>472</v>
      </c>
      <c r="I7461" s="154">
        <v>2.0274100000000002</v>
      </c>
      <c r="J7461" s="154"/>
    </row>
    <row r="7462" spans="1:10">
      <c r="A7462" s="164">
        <v>35985</v>
      </c>
      <c r="B7462" s="154">
        <v>1.66814</v>
      </c>
      <c r="C7462" s="154">
        <v>2.5135000000000001</v>
      </c>
      <c r="D7462" s="154">
        <v>1.5405</v>
      </c>
      <c r="E7462" s="154">
        <v>1.0448</v>
      </c>
      <c r="F7462" s="154" t="s">
        <v>472</v>
      </c>
      <c r="G7462" s="154">
        <v>1.0964</v>
      </c>
      <c r="H7462" s="154" t="s">
        <v>472</v>
      </c>
      <c r="I7462" s="154">
        <v>2.03905</v>
      </c>
      <c r="J7462" s="154"/>
    </row>
    <row r="7463" spans="1:10">
      <c r="A7463" s="164">
        <v>35986</v>
      </c>
      <c r="B7463" s="154">
        <v>1.66839</v>
      </c>
      <c r="C7463" s="154">
        <v>2.5192000000000001</v>
      </c>
      <c r="D7463" s="154">
        <v>1.5443</v>
      </c>
      <c r="E7463" s="154">
        <v>1.0463</v>
      </c>
      <c r="F7463" s="154" t="s">
        <v>472</v>
      </c>
      <c r="G7463" s="154">
        <v>1.0905</v>
      </c>
      <c r="H7463" s="154" t="s">
        <v>472</v>
      </c>
      <c r="I7463" s="154">
        <v>2.0390600000000001</v>
      </c>
      <c r="J7463" s="154"/>
    </row>
    <row r="7464" spans="1:10">
      <c r="A7464" s="164">
        <v>35989</v>
      </c>
      <c r="B7464" s="154">
        <v>1.6695500000000001</v>
      </c>
      <c r="C7464" s="154">
        <v>2.4999000000000002</v>
      </c>
      <c r="D7464" s="154">
        <v>1.5286</v>
      </c>
      <c r="E7464" s="154">
        <v>1.0330999999999999</v>
      </c>
      <c r="F7464" s="154" t="s">
        <v>472</v>
      </c>
      <c r="G7464" s="154">
        <v>1.0738000000000001</v>
      </c>
      <c r="H7464" s="154" t="s">
        <v>472</v>
      </c>
      <c r="I7464" s="154">
        <v>2.0290900000000001</v>
      </c>
      <c r="J7464" s="154"/>
    </row>
    <row r="7465" spans="1:10">
      <c r="A7465" s="164">
        <v>35990</v>
      </c>
      <c r="B7465" s="154">
        <v>1.6616</v>
      </c>
      <c r="C7465" s="154">
        <v>2.4872999999999998</v>
      </c>
      <c r="D7465" s="154">
        <v>1.5162</v>
      </c>
      <c r="E7465" s="154">
        <v>1.0234000000000001</v>
      </c>
      <c r="F7465" s="154" t="s">
        <v>472</v>
      </c>
      <c r="G7465" s="154">
        <v>1.0731999999999999</v>
      </c>
      <c r="H7465" s="154" t="s">
        <v>472</v>
      </c>
      <c r="I7465" s="154">
        <v>2.0175700000000001</v>
      </c>
      <c r="J7465" s="154"/>
    </row>
    <row r="7466" spans="1:10">
      <c r="A7466" s="164">
        <v>35991</v>
      </c>
      <c r="B7466" s="154">
        <v>1.66286</v>
      </c>
      <c r="C7466" s="154">
        <v>2.4727000000000001</v>
      </c>
      <c r="D7466" s="154">
        <v>1.5131999999999999</v>
      </c>
      <c r="E7466" s="154">
        <v>1.0208999999999999</v>
      </c>
      <c r="F7466" s="154" t="s">
        <v>472</v>
      </c>
      <c r="G7466" s="154">
        <v>1.0754999999999999</v>
      </c>
      <c r="H7466" s="154" t="s">
        <v>472</v>
      </c>
      <c r="I7466" s="154">
        <v>2.0165199999999999</v>
      </c>
      <c r="J7466" s="154"/>
    </row>
    <row r="7467" spans="1:10">
      <c r="A7467" s="164">
        <v>35992</v>
      </c>
      <c r="B7467" s="154">
        <v>1.65696</v>
      </c>
      <c r="C7467" s="154">
        <v>2.4672999999999998</v>
      </c>
      <c r="D7467" s="154">
        <v>1.5087000000000002</v>
      </c>
      <c r="E7467" s="154">
        <v>1.0135000000000001</v>
      </c>
      <c r="F7467" s="154" t="s">
        <v>472</v>
      </c>
      <c r="G7467" s="154">
        <v>1.0808</v>
      </c>
      <c r="H7467" s="154" t="s">
        <v>472</v>
      </c>
      <c r="I7467" s="154">
        <v>2.0079899999999999</v>
      </c>
      <c r="J7467" s="154"/>
    </row>
    <row r="7468" spans="1:10">
      <c r="A7468" s="164">
        <v>35993</v>
      </c>
      <c r="B7468" s="154">
        <v>1.6631899999999999</v>
      </c>
      <c r="C7468" s="154">
        <v>2.4689999999999999</v>
      </c>
      <c r="D7468" s="154">
        <v>1.5030000000000001</v>
      </c>
      <c r="E7468" s="154">
        <v>1.0094000000000001</v>
      </c>
      <c r="F7468" s="154" t="s">
        <v>472</v>
      </c>
      <c r="G7468" s="154">
        <v>1.0805</v>
      </c>
      <c r="H7468" s="154" t="s">
        <v>472</v>
      </c>
      <c r="I7468" s="154">
        <v>2.0112700000000001</v>
      </c>
      <c r="J7468" s="154"/>
    </row>
    <row r="7469" spans="1:10">
      <c r="A7469" s="164">
        <v>35996</v>
      </c>
      <c r="B7469" s="154">
        <v>1.6620300000000001</v>
      </c>
      <c r="C7469" s="154">
        <v>2.4706000000000001</v>
      </c>
      <c r="D7469" s="154">
        <v>1.502</v>
      </c>
      <c r="E7469" s="154">
        <v>1.0101</v>
      </c>
      <c r="F7469" s="154" t="s">
        <v>472</v>
      </c>
      <c r="G7469" s="154">
        <v>1.0777000000000001</v>
      </c>
      <c r="H7469" s="154" t="s">
        <v>472</v>
      </c>
      <c r="I7469" s="154">
        <v>2.008</v>
      </c>
      <c r="J7469" s="154"/>
    </row>
    <row r="7470" spans="1:10">
      <c r="A7470" s="164">
        <v>35997</v>
      </c>
      <c r="B7470" s="154">
        <v>1.66716</v>
      </c>
      <c r="C7470" s="154">
        <v>2.4832000000000001</v>
      </c>
      <c r="D7470" s="154">
        <v>1.508</v>
      </c>
      <c r="E7470" s="154">
        <v>1.0115000000000001</v>
      </c>
      <c r="F7470" s="154" t="s">
        <v>472</v>
      </c>
      <c r="G7470" s="154">
        <v>1.0805</v>
      </c>
      <c r="H7470" s="154" t="s">
        <v>472</v>
      </c>
      <c r="I7470" s="154">
        <v>2.01546</v>
      </c>
      <c r="J7470" s="154"/>
    </row>
    <row r="7471" spans="1:10">
      <c r="A7471" s="164">
        <v>35998</v>
      </c>
      <c r="B7471" s="154">
        <v>1.66594</v>
      </c>
      <c r="C7471" s="154">
        <v>2.4802</v>
      </c>
      <c r="D7471" s="154">
        <v>1.5110000000000001</v>
      </c>
      <c r="E7471" s="154">
        <v>1.0114000000000001</v>
      </c>
      <c r="F7471" s="154" t="s">
        <v>472</v>
      </c>
      <c r="G7471" s="154">
        <v>1.0738000000000001</v>
      </c>
      <c r="H7471" s="154" t="s">
        <v>472</v>
      </c>
      <c r="I7471" s="154">
        <v>2.0131700000000001</v>
      </c>
      <c r="J7471" s="154"/>
    </row>
    <row r="7472" spans="1:10">
      <c r="A7472" s="164">
        <v>35999</v>
      </c>
      <c r="B7472" s="154">
        <v>1.66568</v>
      </c>
      <c r="C7472" s="154">
        <v>2.4817999999999998</v>
      </c>
      <c r="D7472" s="154">
        <v>1.5145</v>
      </c>
      <c r="E7472" s="154">
        <v>1.0117</v>
      </c>
      <c r="F7472" s="154" t="s">
        <v>472</v>
      </c>
      <c r="G7472" s="154">
        <v>1.0687</v>
      </c>
      <c r="H7472" s="154" t="s">
        <v>472</v>
      </c>
      <c r="I7472" s="154">
        <v>2.0144500000000001</v>
      </c>
      <c r="J7472" s="154"/>
    </row>
    <row r="7473" spans="1:10">
      <c r="A7473" s="164">
        <v>36000</v>
      </c>
      <c r="B7473" s="154">
        <v>1.6593800000000001</v>
      </c>
      <c r="C7473" s="154">
        <v>2.4813999999999998</v>
      </c>
      <c r="D7473" s="154">
        <v>1.5028000000000001</v>
      </c>
      <c r="E7473" s="154">
        <v>1.0043</v>
      </c>
      <c r="F7473" s="154" t="s">
        <v>472</v>
      </c>
      <c r="G7473" s="154">
        <v>1.0691999999999999</v>
      </c>
      <c r="H7473" s="154" t="s">
        <v>472</v>
      </c>
      <c r="I7473" s="154">
        <v>2.0040200000000001</v>
      </c>
      <c r="J7473" s="154"/>
    </row>
    <row r="7474" spans="1:10">
      <c r="A7474" s="164">
        <v>36003</v>
      </c>
      <c r="B7474" s="154">
        <v>1.6567499999999999</v>
      </c>
      <c r="C7474" s="154">
        <v>2.4803000000000002</v>
      </c>
      <c r="D7474" s="154">
        <v>1.4984999999999999</v>
      </c>
      <c r="E7474" s="154">
        <v>0.99809999999999999</v>
      </c>
      <c r="F7474" s="154" t="s">
        <v>472</v>
      </c>
      <c r="G7474" s="154">
        <v>1.0519000000000001</v>
      </c>
      <c r="H7474" s="154" t="s">
        <v>472</v>
      </c>
      <c r="I7474" s="154">
        <v>1.9959199999999999</v>
      </c>
      <c r="J7474" s="154"/>
    </row>
    <row r="7475" spans="1:10">
      <c r="A7475" s="164">
        <v>36004</v>
      </c>
      <c r="B7475" s="154">
        <v>1.65717</v>
      </c>
      <c r="C7475" s="154">
        <v>2.4828000000000001</v>
      </c>
      <c r="D7475" s="154">
        <v>1.5002</v>
      </c>
      <c r="E7475" s="154">
        <v>0.99760000000000004</v>
      </c>
      <c r="F7475" s="154" t="s">
        <v>472</v>
      </c>
      <c r="G7475" s="154">
        <v>1.0556000000000001</v>
      </c>
      <c r="H7475" s="154" t="s">
        <v>472</v>
      </c>
      <c r="I7475" s="154">
        <v>1.9988899999999998</v>
      </c>
      <c r="J7475" s="154"/>
    </row>
    <row r="7476" spans="1:10">
      <c r="A7476" s="164">
        <v>36005</v>
      </c>
      <c r="B7476" s="154">
        <v>1.65103</v>
      </c>
      <c r="C7476" s="154">
        <v>2.4419</v>
      </c>
      <c r="D7476" s="154">
        <v>1.4841</v>
      </c>
      <c r="E7476" s="154">
        <v>0.99029999999999996</v>
      </c>
      <c r="F7476" s="154" t="s">
        <v>472</v>
      </c>
      <c r="G7476" s="154">
        <v>1.0522</v>
      </c>
      <c r="H7476" s="154" t="s">
        <v>472</v>
      </c>
      <c r="I7476" s="154">
        <v>1.9864899999999999</v>
      </c>
      <c r="J7476" s="154"/>
    </row>
    <row r="7477" spans="1:10">
      <c r="A7477" s="164">
        <v>36006</v>
      </c>
      <c r="B7477" s="154">
        <v>1.64764</v>
      </c>
      <c r="C7477" s="154">
        <v>2.4317000000000002</v>
      </c>
      <c r="D7477" s="154">
        <v>1.4830999999999999</v>
      </c>
      <c r="E7477" s="154">
        <v>0.98470000000000002</v>
      </c>
      <c r="F7477" s="154" t="s">
        <v>472</v>
      </c>
      <c r="G7477" s="154">
        <v>1.0423</v>
      </c>
      <c r="H7477" s="154" t="s">
        <v>472</v>
      </c>
      <c r="I7477" s="154">
        <v>1.9762300000000002</v>
      </c>
      <c r="J7477" s="154"/>
    </row>
    <row r="7478" spans="1:10">
      <c r="A7478" s="164">
        <v>36007</v>
      </c>
      <c r="B7478" s="154">
        <v>1.6518899999999999</v>
      </c>
      <c r="C7478" s="154">
        <v>2.4413</v>
      </c>
      <c r="D7478" s="154">
        <v>1.4935</v>
      </c>
      <c r="E7478" s="154">
        <v>0.99370000000000003</v>
      </c>
      <c r="F7478" s="154" t="s">
        <v>472</v>
      </c>
      <c r="G7478" s="154">
        <v>1.0357000000000001</v>
      </c>
      <c r="H7478" s="154" t="s">
        <v>472</v>
      </c>
      <c r="I7478" s="154">
        <v>1.98573</v>
      </c>
      <c r="J7478" s="154"/>
    </row>
    <row r="7479" spans="1:10">
      <c r="A7479" s="164">
        <v>36010</v>
      </c>
      <c r="B7479" s="154">
        <v>1.6558199999999998</v>
      </c>
      <c r="C7479" s="154">
        <v>2.4489999999999998</v>
      </c>
      <c r="D7479" s="154">
        <v>1.5026999999999999</v>
      </c>
      <c r="E7479" s="154">
        <v>0.99199999999999999</v>
      </c>
      <c r="F7479" s="154" t="s">
        <v>472</v>
      </c>
      <c r="G7479" s="154">
        <v>1.0314000000000001</v>
      </c>
      <c r="H7479" s="154" t="s">
        <v>472</v>
      </c>
      <c r="I7479" s="154">
        <v>1.98733</v>
      </c>
      <c r="J7479" s="154"/>
    </row>
    <row r="7480" spans="1:10">
      <c r="A7480" s="164">
        <v>36011</v>
      </c>
      <c r="B7480" s="154">
        <v>1.6553800000000001</v>
      </c>
      <c r="C7480" s="154">
        <v>2.4405000000000001</v>
      </c>
      <c r="D7480" s="154">
        <v>1.4985999999999999</v>
      </c>
      <c r="E7480" s="154">
        <v>0.98970000000000002</v>
      </c>
      <c r="F7480" s="154" t="s">
        <v>472</v>
      </c>
      <c r="G7480" s="154">
        <v>1.0343</v>
      </c>
      <c r="H7480" s="154" t="s">
        <v>472</v>
      </c>
      <c r="I7480" s="154">
        <v>1.9923</v>
      </c>
      <c r="J7480" s="154"/>
    </row>
    <row r="7481" spans="1:10">
      <c r="A7481" s="164">
        <v>36012</v>
      </c>
      <c r="B7481" s="154">
        <v>1.6557200000000001</v>
      </c>
      <c r="C7481" s="154">
        <v>2.4356999999999998</v>
      </c>
      <c r="D7481" s="154">
        <v>1.4879</v>
      </c>
      <c r="E7481" s="154">
        <v>0.98209999999999997</v>
      </c>
      <c r="F7481" s="154" t="s">
        <v>472</v>
      </c>
      <c r="G7481" s="154">
        <v>1.0348999999999999</v>
      </c>
      <c r="H7481" s="154" t="s">
        <v>472</v>
      </c>
      <c r="I7481" s="154">
        <v>1.9845600000000001</v>
      </c>
      <c r="J7481" s="154"/>
    </row>
    <row r="7482" spans="1:10">
      <c r="A7482" s="164">
        <v>36013</v>
      </c>
      <c r="B7482" s="154">
        <v>1.6565300000000001</v>
      </c>
      <c r="C7482" s="154">
        <v>2.4331999999999998</v>
      </c>
      <c r="D7482" s="154">
        <v>1.4873000000000001</v>
      </c>
      <c r="E7482" s="154">
        <v>0.97850000000000004</v>
      </c>
      <c r="F7482" s="154" t="s">
        <v>472</v>
      </c>
      <c r="G7482" s="154">
        <v>1.0283</v>
      </c>
      <c r="H7482" s="154" t="s">
        <v>472</v>
      </c>
      <c r="I7482" s="154">
        <v>1.98377</v>
      </c>
      <c r="J7482" s="154"/>
    </row>
    <row r="7483" spans="1:10">
      <c r="A7483" s="164">
        <v>36014</v>
      </c>
      <c r="B7483" s="154">
        <v>1.65462</v>
      </c>
      <c r="C7483" s="154">
        <v>2.4312</v>
      </c>
      <c r="D7483" s="154">
        <v>1.4901</v>
      </c>
      <c r="E7483" s="154">
        <v>0.97299999999999998</v>
      </c>
      <c r="F7483" s="154" t="s">
        <v>472</v>
      </c>
      <c r="G7483" s="154">
        <v>1.0250999999999999</v>
      </c>
      <c r="H7483" s="154" t="s">
        <v>472</v>
      </c>
      <c r="I7483" s="154">
        <v>1.9822899999999999</v>
      </c>
      <c r="J7483" s="154"/>
    </row>
    <row r="7484" spans="1:10">
      <c r="A7484" s="164">
        <v>36017</v>
      </c>
      <c r="B7484" s="154">
        <v>1.65367</v>
      </c>
      <c r="C7484" s="154">
        <v>2.4369000000000001</v>
      </c>
      <c r="D7484" s="154">
        <v>1.4964</v>
      </c>
      <c r="E7484" s="154">
        <v>0.98250000000000004</v>
      </c>
      <c r="F7484" s="154" t="s">
        <v>472</v>
      </c>
      <c r="G7484" s="154">
        <v>1.0213000000000001</v>
      </c>
      <c r="H7484" s="154" t="s">
        <v>472</v>
      </c>
      <c r="I7484" s="154">
        <v>1.9839199999999999</v>
      </c>
      <c r="J7484" s="154"/>
    </row>
    <row r="7485" spans="1:10">
      <c r="A7485" s="164">
        <v>36018</v>
      </c>
      <c r="B7485" s="154">
        <v>1.6457899999999999</v>
      </c>
      <c r="C7485" s="154">
        <v>2.4384999999999999</v>
      </c>
      <c r="D7485" s="154">
        <v>1.4952000000000001</v>
      </c>
      <c r="E7485" s="154">
        <v>0.98270000000000002</v>
      </c>
      <c r="F7485" s="154" t="s">
        <v>472</v>
      </c>
      <c r="G7485" s="154">
        <v>1.0137</v>
      </c>
      <c r="H7485" s="154" t="s">
        <v>472</v>
      </c>
      <c r="I7485" s="154">
        <v>1.9777200000000001</v>
      </c>
      <c r="J7485" s="154"/>
    </row>
    <row r="7486" spans="1:10">
      <c r="A7486" s="164">
        <v>36019</v>
      </c>
      <c r="B7486" s="154">
        <v>1.64659</v>
      </c>
      <c r="C7486" s="154">
        <v>2.4321000000000002</v>
      </c>
      <c r="D7486" s="154">
        <v>1.4891000000000001</v>
      </c>
      <c r="E7486" s="154">
        <v>0.97840000000000005</v>
      </c>
      <c r="F7486" s="154" t="s">
        <v>472</v>
      </c>
      <c r="G7486" s="154">
        <v>1.0206999999999999</v>
      </c>
      <c r="H7486" s="154" t="s">
        <v>472</v>
      </c>
      <c r="I7486" s="154">
        <v>1.97387</v>
      </c>
      <c r="J7486" s="154"/>
    </row>
    <row r="7487" spans="1:10">
      <c r="A7487" s="164">
        <v>36020</v>
      </c>
      <c r="B7487" s="154">
        <v>1.6399599999999999</v>
      </c>
      <c r="C7487" s="154">
        <v>2.4209999999999998</v>
      </c>
      <c r="D7487" s="154">
        <v>1.4902</v>
      </c>
      <c r="E7487" s="154">
        <v>0.9798</v>
      </c>
      <c r="F7487" s="154" t="s">
        <v>472</v>
      </c>
      <c r="G7487" s="154">
        <v>1.0181</v>
      </c>
      <c r="H7487" s="154" t="s">
        <v>472</v>
      </c>
      <c r="I7487" s="154">
        <v>1.9713000000000001</v>
      </c>
      <c r="J7487" s="154"/>
    </row>
    <row r="7488" spans="1:10">
      <c r="A7488" s="164">
        <v>36021</v>
      </c>
      <c r="B7488" s="154">
        <v>1.6410499999999999</v>
      </c>
      <c r="C7488" s="154">
        <v>2.4159999999999999</v>
      </c>
      <c r="D7488" s="154">
        <v>1.4904999999999999</v>
      </c>
      <c r="E7488" s="154">
        <v>0.98280000000000001</v>
      </c>
      <c r="F7488" s="154" t="s">
        <v>472</v>
      </c>
      <c r="G7488" s="154">
        <v>1.0286</v>
      </c>
      <c r="H7488" s="154" t="s">
        <v>472</v>
      </c>
      <c r="I7488" s="154">
        <v>1.97746</v>
      </c>
      <c r="J7488" s="154"/>
    </row>
    <row r="7489" spans="1:10">
      <c r="A7489" s="164">
        <v>36024</v>
      </c>
      <c r="B7489" s="154">
        <v>1.6470099999999999</v>
      </c>
      <c r="C7489" s="154">
        <v>2.4255</v>
      </c>
      <c r="D7489" s="154">
        <v>1.5053999999999998</v>
      </c>
      <c r="E7489" s="154">
        <v>0.99039999999999995</v>
      </c>
      <c r="F7489" s="154" t="s">
        <v>472</v>
      </c>
      <c r="G7489" s="154">
        <v>1.0287999999999999</v>
      </c>
      <c r="H7489" s="154" t="s">
        <v>472</v>
      </c>
      <c r="I7489" s="154">
        <v>1.9834800000000001</v>
      </c>
      <c r="J7489" s="154"/>
    </row>
    <row r="7490" spans="1:10">
      <c r="A7490" s="164">
        <v>36025</v>
      </c>
      <c r="B7490" s="154">
        <v>1.6505100000000001</v>
      </c>
      <c r="C7490" s="154">
        <v>2.4319999999999999</v>
      </c>
      <c r="D7490" s="154">
        <v>1.5068999999999999</v>
      </c>
      <c r="E7490" s="154">
        <v>0.98619999999999997</v>
      </c>
      <c r="F7490" s="154" t="s">
        <v>472</v>
      </c>
      <c r="G7490" s="154">
        <v>1.0337000000000001</v>
      </c>
      <c r="H7490" s="154" t="s">
        <v>472</v>
      </c>
      <c r="I7490" s="154">
        <v>1.9932400000000001</v>
      </c>
      <c r="J7490" s="154"/>
    </row>
    <row r="7491" spans="1:10">
      <c r="A7491" s="164">
        <v>36026</v>
      </c>
      <c r="B7491" s="154">
        <v>1.65019</v>
      </c>
      <c r="C7491" s="154">
        <v>2.4327000000000001</v>
      </c>
      <c r="D7491" s="154">
        <v>1.5042</v>
      </c>
      <c r="E7491" s="154">
        <v>0.98309999999999997</v>
      </c>
      <c r="F7491" s="154" t="s">
        <v>472</v>
      </c>
      <c r="G7491" s="154">
        <v>1.0422</v>
      </c>
      <c r="H7491" s="154" t="s">
        <v>472</v>
      </c>
      <c r="I7491" s="154">
        <v>1.9932400000000001</v>
      </c>
      <c r="J7491" s="154"/>
    </row>
    <row r="7492" spans="1:10">
      <c r="A7492" s="164">
        <v>36027</v>
      </c>
      <c r="B7492" s="154">
        <v>1.6528399999999999</v>
      </c>
      <c r="C7492" s="154">
        <v>2.4411</v>
      </c>
      <c r="D7492" s="154">
        <v>1.5022</v>
      </c>
      <c r="E7492" s="154">
        <v>0.98050000000000004</v>
      </c>
      <c r="F7492" s="154" t="s">
        <v>472</v>
      </c>
      <c r="G7492" s="154">
        <v>1.052</v>
      </c>
      <c r="H7492" s="154" t="s">
        <v>472</v>
      </c>
      <c r="I7492" s="154">
        <v>1.9967600000000001</v>
      </c>
      <c r="J7492" s="154"/>
    </row>
    <row r="7493" spans="1:10">
      <c r="A7493" s="164">
        <v>36028</v>
      </c>
      <c r="B7493" s="154">
        <v>1.6482600000000001</v>
      </c>
      <c r="C7493" s="154">
        <v>2.4529000000000001</v>
      </c>
      <c r="D7493" s="154">
        <v>1.4984</v>
      </c>
      <c r="E7493" s="154">
        <v>0.97789999999999999</v>
      </c>
      <c r="F7493" s="154" t="s">
        <v>472</v>
      </c>
      <c r="G7493" s="154">
        <v>1.0484</v>
      </c>
      <c r="H7493" s="154" t="s">
        <v>472</v>
      </c>
      <c r="I7493" s="154">
        <v>1.9890600000000001</v>
      </c>
      <c r="J7493" s="154"/>
    </row>
    <row r="7494" spans="1:10">
      <c r="A7494" s="164">
        <v>36031</v>
      </c>
      <c r="B7494" s="154">
        <v>1.64554</v>
      </c>
      <c r="C7494" s="154">
        <v>2.4563999999999999</v>
      </c>
      <c r="D7494" s="154">
        <v>1.5013000000000001</v>
      </c>
      <c r="E7494" s="154">
        <v>0.9728</v>
      </c>
      <c r="F7494" s="154" t="s">
        <v>472</v>
      </c>
      <c r="G7494" s="154">
        <v>1.0415000000000001</v>
      </c>
      <c r="H7494" s="154" t="s">
        <v>472</v>
      </c>
      <c r="I7494" s="154">
        <v>1.98692</v>
      </c>
      <c r="J7494" s="154"/>
    </row>
    <row r="7495" spans="1:10">
      <c r="A7495" s="164">
        <v>36032</v>
      </c>
      <c r="B7495" s="154">
        <v>1.64818</v>
      </c>
      <c r="C7495" s="154">
        <v>2.4590000000000001</v>
      </c>
      <c r="D7495" s="154">
        <v>1.5016</v>
      </c>
      <c r="E7495" s="154">
        <v>0.9698</v>
      </c>
      <c r="F7495" s="154" t="s">
        <v>472</v>
      </c>
      <c r="G7495" s="154">
        <v>1.0377000000000001</v>
      </c>
      <c r="H7495" s="154" t="s">
        <v>472</v>
      </c>
      <c r="I7495" s="154">
        <v>1.9897200000000002</v>
      </c>
      <c r="J7495" s="154"/>
    </row>
    <row r="7496" spans="1:10">
      <c r="A7496" s="164">
        <v>36033</v>
      </c>
      <c r="B7496" s="154">
        <v>1.64239</v>
      </c>
      <c r="C7496" s="154">
        <v>2.4573</v>
      </c>
      <c r="D7496" s="154">
        <v>1.5</v>
      </c>
      <c r="E7496" s="154">
        <v>0.96699999999999997</v>
      </c>
      <c r="F7496" s="154" t="s">
        <v>472</v>
      </c>
      <c r="G7496" s="154">
        <v>1.0369999999999999</v>
      </c>
      <c r="H7496" s="154" t="s">
        <v>472</v>
      </c>
      <c r="I7496" s="154">
        <v>1.9900500000000001</v>
      </c>
      <c r="J7496" s="154"/>
    </row>
    <row r="7497" spans="1:10">
      <c r="A7497" s="164">
        <v>36034</v>
      </c>
      <c r="B7497" s="154">
        <v>1.63513</v>
      </c>
      <c r="C7497" s="154">
        <v>2.4660000000000002</v>
      </c>
      <c r="D7497" s="154">
        <v>1.5009000000000001</v>
      </c>
      <c r="E7497" s="154">
        <v>0.9526</v>
      </c>
      <c r="F7497" s="154" t="s">
        <v>472</v>
      </c>
      <c r="G7497" s="154">
        <v>1.0437000000000001</v>
      </c>
      <c r="H7497" s="154" t="s">
        <v>472</v>
      </c>
      <c r="I7497" s="154">
        <v>1.9897399999999998</v>
      </c>
      <c r="J7497" s="154"/>
    </row>
    <row r="7498" spans="1:10">
      <c r="A7498" s="164">
        <v>36035</v>
      </c>
      <c r="B7498" s="154">
        <v>1.62723</v>
      </c>
      <c r="C7498" s="154">
        <v>2.4398</v>
      </c>
      <c r="D7498" s="154">
        <v>1.472</v>
      </c>
      <c r="E7498" s="154">
        <v>0.92989999999999995</v>
      </c>
      <c r="F7498" s="154" t="s">
        <v>472</v>
      </c>
      <c r="G7498" s="154">
        <v>1.0303</v>
      </c>
      <c r="H7498" s="154" t="s">
        <v>472</v>
      </c>
      <c r="I7498" s="154">
        <v>1.9669099999999999</v>
      </c>
      <c r="J7498" s="154"/>
    </row>
    <row r="7499" spans="1:10">
      <c r="A7499" s="164">
        <v>36038</v>
      </c>
      <c r="B7499" s="154">
        <v>1.62009</v>
      </c>
      <c r="C7499" s="154">
        <v>2.4201999999999999</v>
      </c>
      <c r="D7499" s="154">
        <v>1.452</v>
      </c>
      <c r="E7499" s="154">
        <v>0.93540000000000001</v>
      </c>
      <c r="F7499" s="154" t="s">
        <v>472</v>
      </c>
      <c r="G7499" s="154">
        <v>1.0243</v>
      </c>
      <c r="H7499" s="154" t="s">
        <v>472</v>
      </c>
      <c r="I7499" s="154">
        <v>1.9561500000000001</v>
      </c>
      <c r="J7499" s="154"/>
    </row>
    <row r="7500" spans="1:10">
      <c r="A7500" s="164">
        <v>36039</v>
      </c>
      <c r="B7500" s="154">
        <v>1.61981</v>
      </c>
      <c r="C7500" s="154">
        <v>2.4138999999999999</v>
      </c>
      <c r="D7500" s="154">
        <v>1.4412</v>
      </c>
      <c r="E7500" s="154">
        <v>0.92300000000000004</v>
      </c>
      <c r="F7500" s="154" t="s">
        <v>472</v>
      </c>
      <c r="G7500" s="154">
        <v>1.0413000000000001</v>
      </c>
      <c r="H7500" s="154" t="s">
        <v>472</v>
      </c>
      <c r="I7500" s="154">
        <v>1.94198</v>
      </c>
      <c r="J7500" s="154"/>
    </row>
    <row r="7501" spans="1:10">
      <c r="A7501" s="164">
        <v>36040</v>
      </c>
      <c r="B7501" s="154">
        <v>1.6233599999999999</v>
      </c>
      <c r="C7501" s="154">
        <v>2.4037000000000002</v>
      </c>
      <c r="D7501" s="154">
        <v>1.4428000000000001</v>
      </c>
      <c r="E7501" s="154">
        <v>0.93320000000000003</v>
      </c>
      <c r="F7501" s="154" t="s">
        <v>472</v>
      </c>
      <c r="G7501" s="154">
        <v>1.048</v>
      </c>
      <c r="H7501" s="154" t="s">
        <v>472</v>
      </c>
      <c r="I7501" s="154">
        <v>1.9453399999999998</v>
      </c>
      <c r="J7501" s="154"/>
    </row>
    <row r="7502" spans="1:10">
      <c r="A7502" s="164">
        <v>36041</v>
      </c>
      <c r="B7502" s="154">
        <v>1.61477</v>
      </c>
      <c r="C7502" s="154">
        <v>2.3936000000000002</v>
      </c>
      <c r="D7502" s="154">
        <v>1.4268000000000001</v>
      </c>
      <c r="E7502" s="154">
        <v>0.93010000000000004</v>
      </c>
      <c r="F7502" s="154" t="s">
        <v>472</v>
      </c>
      <c r="G7502" s="154">
        <v>1.0509999999999999</v>
      </c>
      <c r="H7502" s="154" t="s">
        <v>472</v>
      </c>
      <c r="I7502" s="154">
        <v>1.92818</v>
      </c>
      <c r="J7502" s="154"/>
    </row>
    <row r="7503" spans="1:10">
      <c r="A7503" s="164">
        <v>36042</v>
      </c>
      <c r="B7503" s="154">
        <v>1.6169500000000001</v>
      </c>
      <c r="C7503" s="154">
        <v>2.3864999999999998</v>
      </c>
      <c r="D7503" s="154">
        <v>1.4298999999999999</v>
      </c>
      <c r="E7503" s="154">
        <v>0.93059999999999998</v>
      </c>
      <c r="F7503" s="154" t="s">
        <v>472</v>
      </c>
      <c r="G7503" s="154">
        <v>1.0537000000000001</v>
      </c>
      <c r="H7503" s="154" t="s">
        <v>472</v>
      </c>
      <c r="I7503" s="154">
        <v>1.9388999999999998</v>
      </c>
      <c r="J7503" s="154"/>
    </row>
    <row r="7504" spans="1:10">
      <c r="A7504" s="164">
        <v>36045</v>
      </c>
      <c r="B7504" s="154">
        <v>1.60676</v>
      </c>
      <c r="C7504" s="154">
        <v>2.3658000000000001</v>
      </c>
      <c r="D7504" s="154">
        <v>1.419</v>
      </c>
      <c r="E7504" s="154">
        <v>0.93510000000000004</v>
      </c>
      <c r="F7504" s="154" t="s">
        <v>472</v>
      </c>
      <c r="G7504" s="154">
        <v>1.0748</v>
      </c>
      <c r="H7504" s="154" t="s">
        <v>472</v>
      </c>
      <c r="I7504" s="154" t="s">
        <v>472</v>
      </c>
      <c r="J7504" s="154"/>
    </row>
    <row r="7505" spans="1:10">
      <c r="A7505" s="164">
        <v>36046</v>
      </c>
      <c r="B7505" s="154">
        <v>1.60588</v>
      </c>
      <c r="C7505" s="154">
        <v>2.3431999999999999</v>
      </c>
      <c r="D7505" s="154">
        <v>1.4126000000000001</v>
      </c>
      <c r="E7505" s="154">
        <v>0.92710000000000004</v>
      </c>
      <c r="F7505" s="154" t="s">
        <v>472</v>
      </c>
      <c r="G7505" s="154">
        <v>1.0693999999999999</v>
      </c>
      <c r="H7505" s="154" t="s">
        <v>472</v>
      </c>
      <c r="I7505" s="154">
        <v>1.92292</v>
      </c>
      <c r="J7505" s="154"/>
    </row>
    <row r="7506" spans="1:10">
      <c r="A7506" s="164">
        <v>36047</v>
      </c>
      <c r="B7506" s="154">
        <v>1.6155599999999999</v>
      </c>
      <c r="C7506" s="154">
        <v>2.35</v>
      </c>
      <c r="D7506" s="154">
        <v>1.4159999999999999</v>
      </c>
      <c r="E7506" s="154">
        <v>0.93059999999999998</v>
      </c>
      <c r="F7506" s="154" t="s">
        <v>472</v>
      </c>
      <c r="G7506" s="154">
        <v>1.0650999999999999</v>
      </c>
      <c r="H7506" s="154" t="s">
        <v>472</v>
      </c>
      <c r="I7506" s="154">
        <v>1.9259300000000001</v>
      </c>
      <c r="J7506" s="154"/>
    </row>
    <row r="7507" spans="1:10">
      <c r="A7507" s="164">
        <v>36048</v>
      </c>
      <c r="B7507" s="154">
        <v>1.61412</v>
      </c>
      <c r="C7507" s="154">
        <v>2.3439999999999999</v>
      </c>
      <c r="D7507" s="154">
        <v>1.4003999999999999</v>
      </c>
      <c r="E7507" s="154">
        <v>0.92249999999999999</v>
      </c>
      <c r="F7507" s="154" t="s">
        <v>472</v>
      </c>
      <c r="G7507" s="154">
        <v>1.0348999999999999</v>
      </c>
      <c r="H7507" s="154" t="s">
        <v>472</v>
      </c>
      <c r="I7507" s="154">
        <v>1.90873</v>
      </c>
      <c r="J7507" s="154"/>
    </row>
    <row r="7508" spans="1:10">
      <c r="A7508" s="164">
        <v>36049</v>
      </c>
      <c r="B7508" s="154">
        <v>1.61198</v>
      </c>
      <c r="C7508" s="154">
        <v>2.3384999999999998</v>
      </c>
      <c r="D7508" s="154">
        <v>1.3847</v>
      </c>
      <c r="E7508" s="154">
        <v>0.91310000000000002</v>
      </c>
      <c r="F7508" s="154" t="s">
        <v>472</v>
      </c>
      <c r="G7508" s="154">
        <v>1.0544</v>
      </c>
      <c r="H7508" s="154" t="s">
        <v>472</v>
      </c>
      <c r="I7508" s="154">
        <v>1.9062299999999999</v>
      </c>
      <c r="J7508" s="154"/>
    </row>
    <row r="7509" spans="1:10">
      <c r="A7509" s="164">
        <v>36052</v>
      </c>
      <c r="B7509" s="154">
        <v>1.61713</v>
      </c>
      <c r="C7509" s="154">
        <v>2.3477000000000001</v>
      </c>
      <c r="D7509" s="154">
        <v>1.4012</v>
      </c>
      <c r="E7509" s="154">
        <v>0.92369999999999997</v>
      </c>
      <c r="F7509" s="154" t="s">
        <v>472</v>
      </c>
      <c r="G7509" s="154">
        <v>1.0572999999999999</v>
      </c>
      <c r="H7509" s="154" t="s">
        <v>472</v>
      </c>
      <c r="I7509" s="154">
        <v>1.9163299999999999</v>
      </c>
      <c r="J7509" s="154"/>
    </row>
    <row r="7510" spans="1:10">
      <c r="A7510" s="164">
        <v>36053</v>
      </c>
      <c r="B7510" s="154">
        <v>1.6184799999999999</v>
      </c>
      <c r="C7510" s="154">
        <v>2.3462000000000001</v>
      </c>
      <c r="D7510" s="154">
        <v>1.3957999999999999</v>
      </c>
      <c r="E7510" s="154">
        <v>0.92789999999999995</v>
      </c>
      <c r="F7510" s="154" t="s">
        <v>472</v>
      </c>
      <c r="G7510" s="154">
        <v>1.0489999999999999</v>
      </c>
      <c r="H7510" s="154" t="s">
        <v>472</v>
      </c>
      <c r="I7510" s="154">
        <v>1.9084099999999999</v>
      </c>
      <c r="J7510" s="154"/>
    </row>
    <row r="7511" spans="1:10">
      <c r="A7511" s="164">
        <v>36054</v>
      </c>
      <c r="B7511" s="154">
        <v>1.6199300000000001</v>
      </c>
      <c r="C7511" s="154">
        <v>2.3388999999999998</v>
      </c>
      <c r="D7511" s="154">
        <v>1.4009</v>
      </c>
      <c r="E7511" s="154">
        <v>0.92969999999999997</v>
      </c>
      <c r="F7511" s="154" t="s">
        <v>472</v>
      </c>
      <c r="G7511" s="154">
        <v>1.0346</v>
      </c>
      <c r="H7511" s="154" t="s">
        <v>472</v>
      </c>
      <c r="I7511" s="154">
        <v>1.91229</v>
      </c>
      <c r="J7511" s="154"/>
    </row>
    <row r="7512" spans="1:10">
      <c r="A7512" s="164">
        <v>36055</v>
      </c>
      <c r="B7512" s="154">
        <v>1.6110199999999999</v>
      </c>
      <c r="C7512" s="154">
        <v>2.3302</v>
      </c>
      <c r="D7512" s="154">
        <v>1.3839999999999999</v>
      </c>
      <c r="E7512" s="154">
        <v>0.91279999999999994</v>
      </c>
      <c r="F7512" s="154" t="s">
        <v>472</v>
      </c>
      <c r="G7512" s="154">
        <v>1.0327</v>
      </c>
      <c r="H7512" s="154" t="s">
        <v>472</v>
      </c>
      <c r="I7512" s="154">
        <v>1.90245</v>
      </c>
      <c r="J7512" s="154"/>
    </row>
    <row r="7513" spans="1:10">
      <c r="A7513" s="164">
        <v>36056</v>
      </c>
      <c r="B7513" s="154">
        <v>1.6131199999999999</v>
      </c>
      <c r="C7513" s="154">
        <v>2.3342000000000001</v>
      </c>
      <c r="D7513" s="154">
        <v>1.3879999999999999</v>
      </c>
      <c r="E7513" s="154">
        <v>0.90739999999999998</v>
      </c>
      <c r="F7513" s="154" t="s">
        <v>472</v>
      </c>
      <c r="G7513" s="154">
        <v>1.0526</v>
      </c>
      <c r="H7513" s="154" t="s">
        <v>472</v>
      </c>
      <c r="I7513" s="154">
        <v>1.9119299999999999</v>
      </c>
      <c r="J7513" s="154"/>
    </row>
    <row r="7514" spans="1:10">
      <c r="A7514" s="164">
        <v>36059</v>
      </c>
      <c r="B7514" s="154">
        <v>1.61154</v>
      </c>
      <c r="C7514" s="154">
        <v>2.3243999999999998</v>
      </c>
      <c r="D7514" s="154">
        <v>1.3844000000000001</v>
      </c>
      <c r="E7514" s="154">
        <v>0.90690000000000004</v>
      </c>
      <c r="F7514" s="154" t="s">
        <v>472</v>
      </c>
      <c r="G7514" s="154">
        <v>1.0410999999999999</v>
      </c>
      <c r="H7514" s="154" t="s">
        <v>472</v>
      </c>
      <c r="I7514" s="154">
        <v>1.8943099999999999</v>
      </c>
      <c r="J7514" s="154"/>
    </row>
    <row r="7515" spans="1:10">
      <c r="A7515" s="164">
        <v>36060</v>
      </c>
      <c r="B7515" s="154">
        <v>1.6182300000000001</v>
      </c>
      <c r="C7515" s="154">
        <v>2.3344</v>
      </c>
      <c r="D7515" s="154">
        <v>1.3942000000000001</v>
      </c>
      <c r="E7515" s="154">
        <v>0.91169999999999995</v>
      </c>
      <c r="F7515" s="154" t="s">
        <v>472</v>
      </c>
      <c r="G7515" s="154">
        <v>1.0316000000000001</v>
      </c>
      <c r="H7515" s="154" t="s">
        <v>472</v>
      </c>
      <c r="I7515" s="154">
        <v>1.9032900000000001</v>
      </c>
      <c r="J7515" s="154"/>
    </row>
    <row r="7516" spans="1:10">
      <c r="A7516" s="164">
        <v>36061</v>
      </c>
      <c r="B7516" s="154">
        <v>1.6262400000000001</v>
      </c>
      <c r="C7516" s="154">
        <v>2.3458000000000001</v>
      </c>
      <c r="D7516" s="154">
        <v>1.3965000000000001</v>
      </c>
      <c r="E7516" s="154">
        <v>0.9123</v>
      </c>
      <c r="F7516" s="154" t="s">
        <v>472</v>
      </c>
      <c r="G7516" s="154">
        <v>1.0221</v>
      </c>
      <c r="H7516" s="154" t="s">
        <v>472</v>
      </c>
      <c r="I7516" s="154">
        <v>1.9090799999999999</v>
      </c>
      <c r="J7516" s="154"/>
    </row>
    <row r="7517" spans="1:10">
      <c r="A7517" s="164">
        <v>36062</v>
      </c>
      <c r="B7517" s="154">
        <v>1.62351</v>
      </c>
      <c r="C7517" s="154">
        <v>2.343</v>
      </c>
      <c r="D7517" s="154">
        <v>1.3952</v>
      </c>
      <c r="E7517" s="154">
        <v>0.92210000000000003</v>
      </c>
      <c r="F7517" s="154" t="s">
        <v>472</v>
      </c>
      <c r="G7517" s="154">
        <v>1.0203</v>
      </c>
      <c r="H7517" s="154" t="s">
        <v>472</v>
      </c>
      <c r="I7517" s="154">
        <v>1.90482</v>
      </c>
      <c r="J7517" s="154"/>
    </row>
    <row r="7518" spans="1:10">
      <c r="A7518" s="164">
        <v>36063</v>
      </c>
      <c r="B7518" s="154">
        <v>1.6188799999999999</v>
      </c>
      <c r="C7518" s="154">
        <v>2.3411</v>
      </c>
      <c r="D7518" s="154">
        <v>1.3757999999999999</v>
      </c>
      <c r="E7518" s="154">
        <v>0.91020000000000001</v>
      </c>
      <c r="F7518" s="154" t="s">
        <v>472</v>
      </c>
      <c r="G7518" s="154">
        <v>1.0232000000000001</v>
      </c>
      <c r="H7518" s="154" t="s">
        <v>472</v>
      </c>
      <c r="I7518" s="154">
        <v>1.8945699999999999</v>
      </c>
      <c r="J7518" s="154"/>
    </row>
    <row r="7519" spans="1:10">
      <c r="A7519" s="164">
        <v>36066</v>
      </c>
      <c r="B7519" s="154">
        <v>1.6238700000000001</v>
      </c>
      <c r="C7519" s="154">
        <v>2.3498999999999999</v>
      </c>
      <c r="D7519" s="154">
        <v>1.3881999999999999</v>
      </c>
      <c r="E7519" s="154">
        <v>0.91869999999999996</v>
      </c>
      <c r="F7519" s="154" t="s">
        <v>472</v>
      </c>
      <c r="G7519" s="154">
        <v>1.0229999999999999</v>
      </c>
      <c r="H7519" s="154" t="s">
        <v>472</v>
      </c>
      <c r="I7519" s="154">
        <v>1.9062299999999999</v>
      </c>
      <c r="J7519" s="154"/>
    </row>
    <row r="7520" spans="1:10">
      <c r="A7520" s="164">
        <v>36067</v>
      </c>
      <c r="B7520" s="154">
        <v>1.62751</v>
      </c>
      <c r="C7520" s="154">
        <v>2.3660999999999999</v>
      </c>
      <c r="D7520" s="154">
        <v>1.3848</v>
      </c>
      <c r="E7520" s="154">
        <v>0.91890000000000005</v>
      </c>
      <c r="F7520" s="154" t="s">
        <v>472</v>
      </c>
      <c r="G7520" s="154">
        <v>1.0319</v>
      </c>
      <c r="H7520" s="154" t="s">
        <v>472</v>
      </c>
      <c r="I7520" s="154">
        <v>1.90686</v>
      </c>
      <c r="J7520" s="154"/>
    </row>
    <row r="7521" spans="1:10">
      <c r="A7521" s="164">
        <v>36068</v>
      </c>
      <c r="B7521" s="154">
        <v>1.62382</v>
      </c>
      <c r="C7521" s="154">
        <v>2.3559000000000001</v>
      </c>
      <c r="D7521" s="154">
        <v>1.3857999999999999</v>
      </c>
      <c r="E7521" s="154">
        <v>0.91320000000000001</v>
      </c>
      <c r="F7521" s="154" t="s">
        <v>472</v>
      </c>
      <c r="G7521" s="154">
        <v>1.0214000000000001</v>
      </c>
      <c r="H7521" s="154" t="s">
        <v>472</v>
      </c>
      <c r="I7521" s="154">
        <v>1.9024299999999998</v>
      </c>
      <c r="J7521" s="154"/>
    </row>
    <row r="7522" spans="1:10">
      <c r="A7522" s="164">
        <v>36069</v>
      </c>
      <c r="B7522" s="154">
        <v>1.6189900000000002</v>
      </c>
      <c r="C7522" s="154">
        <v>2.3353999999999999</v>
      </c>
      <c r="D7522" s="154">
        <v>1.3723000000000001</v>
      </c>
      <c r="E7522" s="154">
        <v>0.89749999999999996</v>
      </c>
      <c r="F7522" s="154" t="s">
        <v>472</v>
      </c>
      <c r="G7522" s="154">
        <v>1.0087999999999999</v>
      </c>
      <c r="H7522" s="154" t="s">
        <v>472</v>
      </c>
      <c r="I7522" s="154">
        <v>1.87995</v>
      </c>
      <c r="J7522" s="154"/>
    </row>
    <row r="7523" spans="1:10">
      <c r="A7523" s="164">
        <v>36070</v>
      </c>
      <c r="B7523" s="154">
        <v>1.6122100000000001</v>
      </c>
      <c r="C7523" s="154">
        <v>2.3077999999999999</v>
      </c>
      <c r="D7523" s="154">
        <v>1.3540000000000001</v>
      </c>
      <c r="E7523" s="154">
        <v>0.87419999999999998</v>
      </c>
      <c r="F7523" s="154" t="s">
        <v>472</v>
      </c>
      <c r="G7523" s="154">
        <v>1.0093000000000001</v>
      </c>
      <c r="H7523" s="154" t="s">
        <v>472</v>
      </c>
      <c r="I7523" s="154">
        <v>1.8666100000000001</v>
      </c>
      <c r="J7523" s="154"/>
    </row>
    <row r="7524" spans="1:10">
      <c r="A7524" s="164">
        <v>36073</v>
      </c>
      <c r="B7524" s="154">
        <v>1.6139999999999999</v>
      </c>
      <c r="C7524" s="154">
        <v>2.2778</v>
      </c>
      <c r="D7524" s="154">
        <v>1.3498000000000001</v>
      </c>
      <c r="E7524" s="154">
        <v>0.87329999999999997</v>
      </c>
      <c r="F7524" s="154" t="s">
        <v>472</v>
      </c>
      <c r="G7524" s="154">
        <v>0.99539999999999995</v>
      </c>
      <c r="H7524" s="154" t="s">
        <v>472</v>
      </c>
      <c r="I7524" s="154">
        <v>1.8687499999999999</v>
      </c>
      <c r="J7524" s="154"/>
    </row>
    <row r="7525" spans="1:10">
      <c r="A7525" s="164">
        <v>36074</v>
      </c>
      <c r="B7525" s="154">
        <v>1.60883</v>
      </c>
      <c r="C7525" s="154">
        <v>2.2608000000000001</v>
      </c>
      <c r="D7525" s="154">
        <v>1.3422000000000001</v>
      </c>
      <c r="E7525" s="154">
        <v>0.86129999999999995</v>
      </c>
      <c r="F7525" s="154" t="s">
        <v>472</v>
      </c>
      <c r="G7525" s="154">
        <v>1.0111000000000001</v>
      </c>
      <c r="H7525" s="154" t="s">
        <v>472</v>
      </c>
      <c r="I7525" s="154">
        <v>1.8649200000000001</v>
      </c>
      <c r="J7525" s="154"/>
    </row>
    <row r="7526" spans="1:10">
      <c r="A7526" s="164">
        <v>36075</v>
      </c>
      <c r="B7526" s="154">
        <v>1.59677</v>
      </c>
      <c r="C7526" s="154">
        <v>2.2444999999999999</v>
      </c>
      <c r="D7526" s="154">
        <v>1.3351999999999999</v>
      </c>
      <c r="E7526" s="154">
        <v>0.86839999999999995</v>
      </c>
      <c r="F7526" s="154" t="s">
        <v>472</v>
      </c>
      <c r="G7526" s="154">
        <v>1.0436000000000001</v>
      </c>
      <c r="H7526" s="154" t="s">
        <v>472</v>
      </c>
      <c r="I7526" s="154">
        <v>1.8568500000000001</v>
      </c>
      <c r="J7526" s="154"/>
    </row>
    <row r="7527" spans="1:10">
      <c r="A7527" s="164">
        <v>36076</v>
      </c>
      <c r="B7527" s="154">
        <v>1.5684499999999999</v>
      </c>
      <c r="C7527" s="154">
        <v>2.2237</v>
      </c>
      <c r="D7527" s="154">
        <v>1.3024</v>
      </c>
      <c r="E7527" s="154">
        <v>0.8579</v>
      </c>
      <c r="F7527" s="154" t="s">
        <v>472</v>
      </c>
      <c r="G7527" s="154">
        <v>1.0686</v>
      </c>
      <c r="H7527" s="154" t="s">
        <v>472</v>
      </c>
      <c r="I7527" s="154">
        <v>1.83233</v>
      </c>
      <c r="J7527" s="154"/>
    </row>
    <row r="7528" spans="1:10">
      <c r="A7528" s="164">
        <v>36077</v>
      </c>
      <c r="B7528" s="154">
        <v>1.5885899999999999</v>
      </c>
      <c r="C7528" s="154">
        <v>2.2467000000000001</v>
      </c>
      <c r="D7528" s="154">
        <v>1.3226</v>
      </c>
      <c r="E7528" s="154">
        <v>0.85770000000000002</v>
      </c>
      <c r="F7528" s="154" t="s">
        <v>472</v>
      </c>
      <c r="G7528" s="154">
        <v>1.1261000000000001</v>
      </c>
      <c r="H7528" s="154" t="s">
        <v>472</v>
      </c>
      <c r="I7528" s="154">
        <v>1.8648099999999999</v>
      </c>
      <c r="J7528" s="154"/>
    </row>
    <row r="7529" spans="1:10">
      <c r="A7529" s="164">
        <v>36080</v>
      </c>
      <c r="B7529" s="154">
        <v>1.5851500000000001</v>
      </c>
      <c r="C7529" s="154">
        <v>2.2624</v>
      </c>
      <c r="D7529" s="154">
        <v>1.3360000000000001</v>
      </c>
      <c r="E7529" s="154">
        <v>0.87180000000000002</v>
      </c>
      <c r="F7529" s="154" t="s">
        <v>472</v>
      </c>
      <c r="G7529" s="154">
        <v>1.1392</v>
      </c>
      <c r="H7529" s="154" t="s">
        <v>472</v>
      </c>
      <c r="I7529" s="154" t="s">
        <v>472</v>
      </c>
      <c r="J7529" s="154"/>
    </row>
    <row r="7530" spans="1:10">
      <c r="A7530" s="164">
        <v>36081</v>
      </c>
      <c r="B7530" s="154">
        <v>1.58877</v>
      </c>
      <c r="C7530" s="154">
        <v>2.2545999999999999</v>
      </c>
      <c r="D7530" s="154">
        <v>1.3273999999999999</v>
      </c>
      <c r="E7530" s="154">
        <v>0.86229999999999996</v>
      </c>
      <c r="F7530" s="154" t="s">
        <v>472</v>
      </c>
      <c r="G7530" s="154">
        <v>1.1193</v>
      </c>
      <c r="H7530" s="154" t="s">
        <v>472</v>
      </c>
      <c r="I7530" s="154">
        <v>1.87619</v>
      </c>
      <c r="J7530" s="154"/>
    </row>
    <row r="7531" spans="1:10">
      <c r="A7531" s="164">
        <v>36082</v>
      </c>
      <c r="B7531" s="154">
        <v>1.5856300000000001</v>
      </c>
      <c r="C7531" s="154">
        <v>2.2574999999999998</v>
      </c>
      <c r="D7531" s="154">
        <v>1.3256000000000001</v>
      </c>
      <c r="E7531" s="154">
        <v>0.85499999999999998</v>
      </c>
      <c r="F7531" s="154" t="s">
        <v>472</v>
      </c>
      <c r="G7531" s="154">
        <v>1.1051</v>
      </c>
      <c r="H7531" s="154" t="s">
        <v>472</v>
      </c>
      <c r="I7531" s="154">
        <v>1.87148</v>
      </c>
      <c r="J7531" s="154"/>
    </row>
    <row r="7532" spans="1:10">
      <c r="A7532" s="164">
        <v>36083</v>
      </c>
      <c r="B7532" s="154">
        <v>1.5912500000000001</v>
      </c>
      <c r="C7532" s="154">
        <v>2.2745000000000002</v>
      </c>
      <c r="D7532" s="154">
        <v>1.3336000000000001</v>
      </c>
      <c r="E7532" s="154">
        <v>0.86409999999999998</v>
      </c>
      <c r="F7532" s="154" t="s">
        <v>472</v>
      </c>
      <c r="G7532" s="154">
        <v>1.1256999999999999</v>
      </c>
      <c r="H7532" s="154" t="s">
        <v>472</v>
      </c>
      <c r="I7532" s="154">
        <v>1.8806500000000002</v>
      </c>
      <c r="J7532" s="154"/>
    </row>
    <row r="7533" spans="1:10">
      <c r="A7533" s="164">
        <v>36084</v>
      </c>
      <c r="B7533" s="154">
        <v>1.5832199999999998</v>
      </c>
      <c r="C7533" s="154">
        <v>2.2307000000000001</v>
      </c>
      <c r="D7533" s="154">
        <v>1.3134000000000001</v>
      </c>
      <c r="E7533" s="154">
        <v>0.8518</v>
      </c>
      <c r="F7533" s="154" t="s">
        <v>472</v>
      </c>
      <c r="G7533" s="154">
        <v>1.1293</v>
      </c>
      <c r="H7533" s="154" t="s">
        <v>472</v>
      </c>
      <c r="I7533" s="154">
        <v>1.86446</v>
      </c>
      <c r="J7533" s="154"/>
    </row>
    <row r="7534" spans="1:10">
      <c r="A7534" s="164">
        <v>36087</v>
      </c>
      <c r="B7534" s="154">
        <v>1.58684</v>
      </c>
      <c r="C7534" s="154">
        <v>2.2395999999999998</v>
      </c>
      <c r="D7534" s="154">
        <v>1.3144</v>
      </c>
      <c r="E7534" s="154">
        <v>0.85060000000000002</v>
      </c>
      <c r="F7534" s="154" t="s">
        <v>472</v>
      </c>
      <c r="G7534" s="154">
        <v>1.1504000000000001</v>
      </c>
      <c r="H7534" s="154" t="s">
        <v>472</v>
      </c>
      <c r="I7534" s="154">
        <v>1.8725100000000001</v>
      </c>
      <c r="J7534" s="154"/>
    </row>
    <row r="7535" spans="1:10">
      <c r="A7535" s="164">
        <v>36088</v>
      </c>
      <c r="B7535" s="154">
        <v>1.59639</v>
      </c>
      <c r="C7535" s="154">
        <v>2.2521</v>
      </c>
      <c r="D7535" s="154">
        <v>1.3287</v>
      </c>
      <c r="E7535" s="154">
        <v>0.85929999999999995</v>
      </c>
      <c r="F7535" s="154" t="s">
        <v>472</v>
      </c>
      <c r="G7535" s="154">
        <v>1.1513</v>
      </c>
      <c r="H7535" s="154" t="s">
        <v>472</v>
      </c>
      <c r="I7535" s="154">
        <v>1.8837299999999999</v>
      </c>
      <c r="J7535" s="154"/>
    </row>
    <row r="7536" spans="1:10">
      <c r="A7536" s="164">
        <v>36089</v>
      </c>
      <c r="B7536" s="154">
        <v>1.6071200000000001</v>
      </c>
      <c r="C7536" s="154">
        <v>2.2955000000000001</v>
      </c>
      <c r="D7536" s="154">
        <v>1.3471</v>
      </c>
      <c r="E7536" s="154">
        <v>0.87560000000000004</v>
      </c>
      <c r="F7536" s="154" t="s">
        <v>472</v>
      </c>
      <c r="G7536" s="154">
        <v>1.1577999999999999</v>
      </c>
      <c r="H7536" s="154" t="s">
        <v>472</v>
      </c>
      <c r="I7536" s="154">
        <v>1.90371</v>
      </c>
      <c r="J7536" s="154"/>
    </row>
    <row r="7537" spans="1:10">
      <c r="A7537" s="164">
        <v>36090</v>
      </c>
      <c r="B7537" s="154">
        <v>1.60144</v>
      </c>
      <c r="C7537" s="154">
        <v>2.2932000000000001</v>
      </c>
      <c r="D7537" s="154">
        <v>1.3532999999999999</v>
      </c>
      <c r="E7537" s="154">
        <v>0.87370000000000003</v>
      </c>
      <c r="F7537" s="154" t="s">
        <v>472</v>
      </c>
      <c r="G7537" s="154">
        <v>1.1469</v>
      </c>
      <c r="H7537" s="154" t="s">
        <v>472</v>
      </c>
      <c r="I7537" s="154">
        <v>1.8986499999999999</v>
      </c>
      <c r="J7537" s="154"/>
    </row>
    <row r="7538" spans="1:10">
      <c r="A7538" s="164">
        <v>36091</v>
      </c>
      <c r="B7538" s="154">
        <v>1.5995599999999999</v>
      </c>
      <c r="C7538" s="154">
        <v>2.2679</v>
      </c>
      <c r="D7538" s="154">
        <v>1.3399000000000001</v>
      </c>
      <c r="E7538" s="154">
        <v>0.86560000000000004</v>
      </c>
      <c r="F7538" s="154" t="s">
        <v>472</v>
      </c>
      <c r="G7538" s="154">
        <v>1.1244000000000001</v>
      </c>
      <c r="H7538" s="154" t="s">
        <v>472</v>
      </c>
      <c r="I7538" s="154">
        <v>1.8906800000000001</v>
      </c>
      <c r="J7538" s="154"/>
    </row>
    <row r="7539" spans="1:10">
      <c r="A7539" s="164">
        <v>36094</v>
      </c>
      <c r="B7539" s="154">
        <v>1.5974900000000001</v>
      </c>
      <c r="C7539" s="154">
        <v>2.2631999999999999</v>
      </c>
      <c r="D7539" s="154">
        <v>1.347</v>
      </c>
      <c r="E7539" s="154">
        <v>0.87160000000000004</v>
      </c>
      <c r="F7539" s="154" t="s">
        <v>472</v>
      </c>
      <c r="G7539" s="154">
        <v>1.1311</v>
      </c>
      <c r="H7539" s="154" t="s">
        <v>472</v>
      </c>
      <c r="I7539" s="154">
        <v>1.8935999999999999</v>
      </c>
      <c r="J7539" s="154"/>
    </row>
    <row r="7540" spans="1:10">
      <c r="A7540" s="164">
        <v>36095</v>
      </c>
      <c r="B7540" s="154">
        <v>1.60002</v>
      </c>
      <c r="C7540" s="154">
        <v>2.262</v>
      </c>
      <c r="D7540" s="154">
        <v>1.3578999999999999</v>
      </c>
      <c r="E7540" s="154">
        <v>0.88200000000000001</v>
      </c>
      <c r="F7540" s="154" t="s">
        <v>472</v>
      </c>
      <c r="G7540" s="154">
        <v>1.1357999999999999</v>
      </c>
      <c r="H7540" s="154" t="s">
        <v>472</v>
      </c>
      <c r="I7540" s="154">
        <v>1.9029</v>
      </c>
      <c r="J7540" s="154"/>
    </row>
    <row r="7541" spans="1:10">
      <c r="A7541" s="164">
        <v>36096</v>
      </c>
      <c r="B7541" s="154">
        <v>1.5856599999999998</v>
      </c>
      <c r="C7541" s="154">
        <v>2.2431999999999999</v>
      </c>
      <c r="D7541" s="154">
        <v>1.3391999999999999</v>
      </c>
      <c r="E7541" s="154">
        <v>0.86629999999999996</v>
      </c>
      <c r="F7541" s="154" t="s">
        <v>472</v>
      </c>
      <c r="G7541" s="154">
        <v>1.1431</v>
      </c>
      <c r="H7541" s="154" t="s">
        <v>472</v>
      </c>
      <c r="I7541" s="154">
        <v>1.88191</v>
      </c>
      <c r="J7541" s="154"/>
    </row>
    <row r="7542" spans="1:10">
      <c r="A7542" s="164">
        <v>36097</v>
      </c>
      <c r="B7542" s="154">
        <v>1.5912999999999999</v>
      </c>
      <c r="C7542" s="154">
        <v>2.2443</v>
      </c>
      <c r="D7542" s="154">
        <v>1.3371</v>
      </c>
      <c r="E7542" s="154">
        <v>0.86839999999999995</v>
      </c>
      <c r="F7542" s="154" t="s">
        <v>472</v>
      </c>
      <c r="G7542" s="154">
        <v>1.1479999999999999</v>
      </c>
      <c r="H7542" s="154" t="s">
        <v>472</v>
      </c>
      <c r="I7542" s="154">
        <v>1.88662</v>
      </c>
      <c r="J7542" s="154"/>
    </row>
    <row r="7543" spans="1:10">
      <c r="A7543" s="164">
        <v>36098</v>
      </c>
      <c r="B7543" s="154">
        <v>1.59423</v>
      </c>
      <c r="C7543" s="154">
        <v>2.2675000000000001</v>
      </c>
      <c r="D7543" s="154">
        <v>1.3479999999999999</v>
      </c>
      <c r="E7543" s="154">
        <v>0.87050000000000005</v>
      </c>
      <c r="F7543" s="154" t="s">
        <v>472</v>
      </c>
      <c r="G7543" s="154">
        <v>1.1557999999999999</v>
      </c>
      <c r="H7543" s="154" t="s">
        <v>472</v>
      </c>
      <c r="I7543" s="154">
        <v>1.8955</v>
      </c>
      <c r="J7543" s="154"/>
    </row>
    <row r="7544" spans="1:10">
      <c r="A7544" s="164">
        <v>36101</v>
      </c>
      <c r="B7544" s="154">
        <v>1.5968599999999999</v>
      </c>
      <c r="C7544" s="154">
        <v>2.2443</v>
      </c>
      <c r="D7544" s="154">
        <v>1.3439000000000001</v>
      </c>
      <c r="E7544" s="154">
        <v>0.86899999999999999</v>
      </c>
      <c r="F7544" s="154" t="s">
        <v>472</v>
      </c>
      <c r="G7544" s="154">
        <v>1.1649</v>
      </c>
      <c r="H7544" s="154" t="s">
        <v>472</v>
      </c>
      <c r="I7544" s="154">
        <v>1.8992599999999999</v>
      </c>
      <c r="J7544" s="154"/>
    </row>
    <row r="7545" spans="1:10">
      <c r="A7545" s="164">
        <v>36102</v>
      </c>
      <c r="B7545" s="154">
        <v>1.59599</v>
      </c>
      <c r="C7545" s="154">
        <v>2.2395999999999998</v>
      </c>
      <c r="D7545" s="154">
        <v>1.3521000000000001</v>
      </c>
      <c r="E7545" s="154">
        <v>0.8821</v>
      </c>
      <c r="F7545" s="154" t="s">
        <v>472</v>
      </c>
      <c r="G7545" s="154">
        <v>1.1681999999999999</v>
      </c>
      <c r="H7545" s="154" t="s">
        <v>472</v>
      </c>
      <c r="I7545" s="154">
        <v>1.90666</v>
      </c>
      <c r="J7545" s="154"/>
    </row>
    <row r="7546" spans="1:10">
      <c r="A7546" s="164">
        <v>36103</v>
      </c>
      <c r="B7546" s="154">
        <v>1.6044100000000001</v>
      </c>
      <c r="C7546" s="154">
        <v>2.2494000000000001</v>
      </c>
      <c r="D7546" s="154">
        <v>1.3612</v>
      </c>
      <c r="E7546" s="154">
        <v>0.89139999999999997</v>
      </c>
      <c r="F7546" s="154" t="s">
        <v>472</v>
      </c>
      <c r="G7546" s="154">
        <v>1.1657999999999999</v>
      </c>
      <c r="H7546" s="154" t="s">
        <v>472</v>
      </c>
      <c r="I7546" s="154">
        <v>1.91709</v>
      </c>
      <c r="J7546" s="154"/>
    </row>
    <row r="7547" spans="1:10">
      <c r="A7547" s="164">
        <v>36104</v>
      </c>
      <c r="B7547" s="154">
        <v>1.6013899999999999</v>
      </c>
      <c r="C7547" s="154">
        <v>2.2570999999999999</v>
      </c>
      <c r="D7547" s="154">
        <v>1.3612</v>
      </c>
      <c r="E7547" s="154">
        <v>0.89380000000000004</v>
      </c>
      <c r="F7547" s="154" t="s">
        <v>472</v>
      </c>
      <c r="G7547" s="154">
        <v>1.1585000000000001</v>
      </c>
      <c r="H7547" s="154" t="s">
        <v>472</v>
      </c>
      <c r="I7547" s="154">
        <v>1.91171</v>
      </c>
      <c r="J7547" s="154"/>
    </row>
    <row r="7548" spans="1:10">
      <c r="A7548" s="164">
        <v>36105</v>
      </c>
      <c r="B7548" s="154">
        <v>1.6092</v>
      </c>
      <c r="C7548" s="154">
        <v>2.2730999999999999</v>
      </c>
      <c r="D7548" s="154">
        <v>1.3672</v>
      </c>
      <c r="E7548" s="154">
        <v>0.89539999999999997</v>
      </c>
      <c r="F7548" s="154" t="s">
        <v>472</v>
      </c>
      <c r="G7548" s="154">
        <v>1.1577</v>
      </c>
      <c r="H7548" s="154" t="s">
        <v>472</v>
      </c>
      <c r="I7548" s="154">
        <v>1.9144399999999999</v>
      </c>
      <c r="J7548" s="154"/>
    </row>
    <row r="7549" spans="1:10">
      <c r="A7549" s="164">
        <v>36108</v>
      </c>
      <c r="B7549" s="154">
        <v>1.6170599999999999</v>
      </c>
      <c r="C7549" s="154">
        <v>2.2873999999999999</v>
      </c>
      <c r="D7549" s="154">
        <v>1.3793</v>
      </c>
      <c r="E7549" s="154">
        <v>0.90039999999999998</v>
      </c>
      <c r="F7549" s="154" t="s">
        <v>472</v>
      </c>
      <c r="G7549" s="154">
        <v>1.1568000000000001</v>
      </c>
      <c r="H7549" s="154" t="s">
        <v>472</v>
      </c>
      <c r="I7549" s="154">
        <v>1.9338500000000001</v>
      </c>
      <c r="J7549" s="154"/>
    </row>
    <row r="7550" spans="1:10">
      <c r="A7550" s="164">
        <v>36109</v>
      </c>
      <c r="B7550" s="154">
        <v>1.6180600000000001</v>
      </c>
      <c r="C7550" s="154">
        <v>2.3166000000000002</v>
      </c>
      <c r="D7550" s="154">
        <v>1.397</v>
      </c>
      <c r="E7550" s="154">
        <v>0.90769999999999995</v>
      </c>
      <c r="F7550" s="154" t="s">
        <v>472</v>
      </c>
      <c r="G7550" s="154">
        <v>1.1322000000000001</v>
      </c>
      <c r="H7550" s="154" t="s">
        <v>472</v>
      </c>
      <c r="I7550" s="154">
        <v>1.9295800000000001</v>
      </c>
      <c r="J7550" s="154"/>
    </row>
    <row r="7551" spans="1:10">
      <c r="A7551" s="164">
        <v>36110</v>
      </c>
      <c r="B7551" s="154">
        <v>1.6175899999999999</v>
      </c>
      <c r="C7551" s="154">
        <v>2.2959999999999998</v>
      </c>
      <c r="D7551" s="154">
        <v>1.3862999999999999</v>
      </c>
      <c r="E7551" s="154">
        <v>0.89759999999999995</v>
      </c>
      <c r="F7551" s="154" t="s">
        <v>472</v>
      </c>
      <c r="G7551" s="154">
        <v>1.1432</v>
      </c>
      <c r="H7551" s="154" t="s">
        <v>472</v>
      </c>
      <c r="I7551" s="154">
        <v>1.9321700000000002</v>
      </c>
      <c r="J7551" s="154"/>
    </row>
    <row r="7552" spans="1:10">
      <c r="A7552" s="164">
        <v>36111</v>
      </c>
      <c r="B7552" s="154">
        <v>1.61033</v>
      </c>
      <c r="C7552" s="154">
        <v>2.3037999999999998</v>
      </c>
      <c r="D7552" s="154">
        <v>1.3875999999999999</v>
      </c>
      <c r="E7552" s="154">
        <v>0.89739999999999998</v>
      </c>
      <c r="F7552" s="154" t="s">
        <v>472</v>
      </c>
      <c r="G7552" s="154">
        <v>1.1287</v>
      </c>
      <c r="H7552" s="154" t="s">
        <v>472</v>
      </c>
      <c r="I7552" s="154">
        <v>1.9224299999999999</v>
      </c>
      <c r="J7552" s="154"/>
    </row>
    <row r="7553" spans="1:10">
      <c r="A7553" s="164">
        <v>36112</v>
      </c>
      <c r="B7553" s="154">
        <v>1.61328</v>
      </c>
      <c r="C7553" s="154">
        <v>2.3159999999999998</v>
      </c>
      <c r="D7553" s="154">
        <v>1.3877999999999999</v>
      </c>
      <c r="E7553" s="154">
        <v>0.89739999999999998</v>
      </c>
      <c r="F7553" s="154" t="s">
        <v>472</v>
      </c>
      <c r="G7553" s="154">
        <v>1.1385000000000001</v>
      </c>
      <c r="H7553" s="154" t="s">
        <v>472</v>
      </c>
      <c r="I7553" s="154">
        <v>1.92842</v>
      </c>
      <c r="J7553" s="154"/>
    </row>
    <row r="7554" spans="1:10">
      <c r="A7554" s="164">
        <v>36115</v>
      </c>
      <c r="B7554" s="154">
        <v>1.61381</v>
      </c>
      <c r="C7554" s="154">
        <v>2.3014999999999999</v>
      </c>
      <c r="D7554" s="154">
        <v>1.3742000000000001</v>
      </c>
      <c r="E7554" s="154">
        <v>0.88649999999999995</v>
      </c>
      <c r="F7554" s="154" t="s">
        <v>472</v>
      </c>
      <c r="G7554" s="154">
        <v>1.1269</v>
      </c>
      <c r="H7554" s="154" t="s">
        <v>472</v>
      </c>
      <c r="I7554" s="154">
        <v>1.91683</v>
      </c>
      <c r="J7554" s="154"/>
    </row>
    <row r="7555" spans="1:10">
      <c r="A7555" s="164">
        <v>36116</v>
      </c>
      <c r="B7555" s="154">
        <v>1.6122399999999999</v>
      </c>
      <c r="C7555" s="154">
        <v>2.2961999999999998</v>
      </c>
      <c r="D7555" s="154">
        <v>1.3684000000000001</v>
      </c>
      <c r="E7555" s="154">
        <v>0.88060000000000005</v>
      </c>
      <c r="F7555" s="154" t="s">
        <v>472</v>
      </c>
      <c r="G7555" s="154">
        <v>1.1374</v>
      </c>
      <c r="H7555" s="154" t="s">
        <v>472</v>
      </c>
      <c r="I7555" s="154">
        <v>1.9164099999999999</v>
      </c>
      <c r="J7555" s="154"/>
    </row>
    <row r="7556" spans="1:10">
      <c r="A7556" s="164">
        <v>36117</v>
      </c>
      <c r="B7556" s="154">
        <v>1.61128</v>
      </c>
      <c r="C7556" s="154">
        <v>2.3031999999999999</v>
      </c>
      <c r="D7556" s="154">
        <v>1.3753</v>
      </c>
      <c r="E7556" s="154">
        <v>0.8881</v>
      </c>
      <c r="F7556" s="154" t="s">
        <v>472</v>
      </c>
      <c r="G7556" s="154">
        <v>1.1294999999999999</v>
      </c>
      <c r="H7556" s="154" t="s">
        <v>472</v>
      </c>
      <c r="I7556" s="154">
        <v>1.9138899999999999</v>
      </c>
      <c r="J7556" s="154"/>
    </row>
    <row r="7557" spans="1:10">
      <c r="A7557" s="164">
        <v>36118</v>
      </c>
      <c r="B7557" s="154">
        <v>1.60907</v>
      </c>
      <c r="C7557" s="154">
        <v>2.2942999999999998</v>
      </c>
      <c r="D7557" s="154">
        <v>1.375</v>
      </c>
      <c r="E7557" s="154">
        <v>0.88570000000000004</v>
      </c>
      <c r="F7557" s="154" t="s">
        <v>472</v>
      </c>
      <c r="G7557" s="154">
        <v>1.1501999999999999</v>
      </c>
      <c r="H7557" s="154" t="s">
        <v>472</v>
      </c>
      <c r="I7557" s="154">
        <v>1.9219200000000001</v>
      </c>
      <c r="J7557" s="154"/>
    </row>
    <row r="7558" spans="1:10">
      <c r="A7558" s="164">
        <v>36119</v>
      </c>
      <c r="B7558" s="154">
        <v>1.6125699999999998</v>
      </c>
      <c r="C7558" s="154">
        <v>2.3056999999999999</v>
      </c>
      <c r="D7558" s="154">
        <v>1.3884000000000001</v>
      </c>
      <c r="E7558" s="154">
        <v>0.89710000000000001</v>
      </c>
      <c r="F7558" s="154" t="s">
        <v>472</v>
      </c>
      <c r="G7558" s="154">
        <v>1.1564000000000001</v>
      </c>
      <c r="H7558" s="154" t="s">
        <v>472</v>
      </c>
      <c r="I7558" s="154">
        <v>1.9290099999999999</v>
      </c>
      <c r="J7558" s="154"/>
    </row>
    <row r="7559" spans="1:10">
      <c r="A7559" s="164">
        <v>36122</v>
      </c>
      <c r="B7559" s="154">
        <v>1.61612</v>
      </c>
      <c r="C7559" s="154">
        <v>2.3138999999999998</v>
      </c>
      <c r="D7559" s="154">
        <v>1.4066000000000001</v>
      </c>
      <c r="E7559" s="154">
        <v>0.90959999999999996</v>
      </c>
      <c r="F7559" s="154" t="s">
        <v>472</v>
      </c>
      <c r="G7559" s="154">
        <v>1.1566000000000001</v>
      </c>
      <c r="H7559" s="154" t="s">
        <v>472</v>
      </c>
      <c r="I7559" s="154">
        <v>1.94469</v>
      </c>
      <c r="J7559" s="154"/>
    </row>
    <row r="7560" spans="1:10">
      <c r="A7560" s="164">
        <v>36123</v>
      </c>
      <c r="B7560" s="154">
        <v>1.6182400000000001</v>
      </c>
      <c r="C7560" s="154">
        <v>2.3382000000000001</v>
      </c>
      <c r="D7560" s="154">
        <v>1.4139999999999999</v>
      </c>
      <c r="E7560" s="154">
        <v>0.91110000000000002</v>
      </c>
      <c r="F7560" s="154" t="s">
        <v>472</v>
      </c>
      <c r="G7560" s="154">
        <v>1.1604000000000001</v>
      </c>
      <c r="H7560" s="154" t="s">
        <v>472</v>
      </c>
      <c r="I7560" s="154">
        <v>1.9500999999999999</v>
      </c>
      <c r="J7560" s="154"/>
    </row>
    <row r="7561" spans="1:10">
      <c r="A7561" s="164">
        <v>36124</v>
      </c>
      <c r="B7561" s="154">
        <v>1.61775</v>
      </c>
      <c r="C7561" s="154">
        <v>2.3254000000000001</v>
      </c>
      <c r="D7561" s="154">
        <v>1.4011</v>
      </c>
      <c r="E7561" s="154">
        <v>0.90390000000000004</v>
      </c>
      <c r="F7561" s="154" t="s">
        <v>472</v>
      </c>
      <c r="G7561" s="154">
        <v>1.1613</v>
      </c>
      <c r="H7561" s="154" t="s">
        <v>472</v>
      </c>
      <c r="I7561" s="154">
        <v>1.94374</v>
      </c>
      <c r="J7561" s="154"/>
    </row>
    <row r="7562" spans="1:10">
      <c r="A7562" s="164">
        <v>36125</v>
      </c>
      <c r="B7562" s="154">
        <v>1.61975</v>
      </c>
      <c r="C7562" s="154">
        <v>2.3336999999999999</v>
      </c>
      <c r="D7562" s="154">
        <v>1.4081999999999999</v>
      </c>
      <c r="E7562" s="154">
        <v>0.91920000000000002</v>
      </c>
      <c r="F7562" s="154" t="s">
        <v>472</v>
      </c>
      <c r="G7562" s="154">
        <v>1.1515</v>
      </c>
      <c r="H7562" s="154" t="s">
        <v>472</v>
      </c>
      <c r="I7562" s="154" t="s">
        <v>472</v>
      </c>
      <c r="J7562" s="154"/>
    </row>
    <row r="7563" spans="1:10">
      <c r="A7563" s="164">
        <v>36126</v>
      </c>
      <c r="B7563" s="154">
        <v>1.6173600000000001</v>
      </c>
      <c r="C7563" s="154">
        <v>2.3321000000000001</v>
      </c>
      <c r="D7563" s="154">
        <v>1.4069</v>
      </c>
      <c r="E7563" s="154">
        <v>0.91710000000000003</v>
      </c>
      <c r="F7563" s="154" t="s">
        <v>472</v>
      </c>
      <c r="G7563" s="154">
        <v>1.1471</v>
      </c>
      <c r="H7563" s="154" t="s">
        <v>472</v>
      </c>
      <c r="I7563" s="154" t="s">
        <v>472</v>
      </c>
      <c r="J7563" s="154"/>
    </row>
    <row r="7564" spans="1:10">
      <c r="A7564" s="164">
        <v>36129</v>
      </c>
      <c r="B7564" s="154">
        <v>1.6141100000000002</v>
      </c>
      <c r="C7564" s="154">
        <v>2.3254000000000001</v>
      </c>
      <c r="D7564" s="154">
        <v>1.4078999999999999</v>
      </c>
      <c r="E7564" s="154">
        <v>0.91600000000000004</v>
      </c>
      <c r="F7564" s="154" t="s">
        <v>472</v>
      </c>
      <c r="G7564" s="154">
        <v>1.1376999999999999</v>
      </c>
      <c r="H7564" s="154" t="s">
        <v>472</v>
      </c>
      <c r="I7564" s="154">
        <v>1.9396900000000001</v>
      </c>
      <c r="J7564" s="154"/>
    </row>
    <row r="7565" spans="1:10">
      <c r="A7565" s="164">
        <v>36130</v>
      </c>
      <c r="B7565" s="154">
        <v>1.6031300000000002</v>
      </c>
      <c r="C7565" s="154">
        <v>2.2896999999999998</v>
      </c>
      <c r="D7565" s="154">
        <v>1.3884000000000001</v>
      </c>
      <c r="E7565" s="154">
        <v>0.91339999999999999</v>
      </c>
      <c r="F7565" s="154" t="s">
        <v>472</v>
      </c>
      <c r="G7565" s="154">
        <v>1.1318999999999999</v>
      </c>
      <c r="H7565" s="154" t="s">
        <v>472</v>
      </c>
      <c r="I7565" s="154">
        <v>1.9131399999999998</v>
      </c>
      <c r="J7565" s="154"/>
    </row>
    <row r="7566" spans="1:10">
      <c r="A7566" s="164">
        <v>36131</v>
      </c>
      <c r="B7566" s="154">
        <v>1.6026</v>
      </c>
      <c r="C7566" s="154">
        <v>2.2751999999999999</v>
      </c>
      <c r="D7566" s="154">
        <v>1.3764000000000001</v>
      </c>
      <c r="E7566" s="154">
        <v>0.89839999999999998</v>
      </c>
      <c r="F7566" s="154" t="s">
        <v>472</v>
      </c>
      <c r="G7566" s="154">
        <v>1.1360000000000001</v>
      </c>
      <c r="H7566" s="154" t="s">
        <v>472</v>
      </c>
      <c r="I7566" s="154">
        <v>1.9100600000000001</v>
      </c>
      <c r="J7566" s="154"/>
    </row>
    <row r="7567" spans="1:10">
      <c r="A7567" s="164">
        <v>36132</v>
      </c>
      <c r="B7567" s="154">
        <v>1.6</v>
      </c>
      <c r="C7567" s="154">
        <v>2.2732999999999999</v>
      </c>
      <c r="D7567" s="154">
        <v>1.3615999999999999</v>
      </c>
      <c r="E7567" s="154">
        <v>0.88670000000000004</v>
      </c>
      <c r="F7567" s="154" t="s">
        <v>472</v>
      </c>
      <c r="G7567" s="154">
        <v>1.1487000000000001</v>
      </c>
      <c r="H7567" s="154" t="s">
        <v>472</v>
      </c>
      <c r="I7567" s="154">
        <v>1.9073099999999998</v>
      </c>
      <c r="J7567" s="154"/>
    </row>
    <row r="7568" spans="1:10">
      <c r="A7568" s="164">
        <v>36133</v>
      </c>
      <c r="B7568" s="154">
        <v>1.6003699999999998</v>
      </c>
      <c r="C7568" s="154">
        <v>2.2669999999999999</v>
      </c>
      <c r="D7568" s="154">
        <v>1.3613999999999999</v>
      </c>
      <c r="E7568" s="154">
        <v>0.8851</v>
      </c>
      <c r="F7568" s="154" t="s">
        <v>472</v>
      </c>
      <c r="G7568" s="154">
        <v>1.1506000000000001</v>
      </c>
      <c r="H7568" s="154" t="s">
        <v>472</v>
      </c>
      <c r="I7568" s="154">
        <v>1.911</v>
      </c>
      <c r="J7568" s="154"/>
    </row>
    <row r="7569" spans="1:10">
      <c r="A7569" s="164">
        <v>36136</v>
      </c>
      <c r="B7569" s="154">
        <v>1.6019399999999999</v>
      </c>
      <c r="C7569" s="154">
        <v>2.2778</v>
      </c>
      <c r="D7569" s="154">
        <v>1.373</v>
      </c>
      <c r="E7569" s="154">
        <v>0.89449999999999996</v>
      </c>
      <c r="F7569" s="154" t="s">
        <v>472</v>
      </c>
      <c r="G7569" s="154">
        <v>1.1476999999999999</v>
      </c>
      <c r="H7569" s="154" t="s">
        <v>472</v>
      </c>
      <c r="I7569" s="154">
        <v>1.91334</v>
      </c>
      <c r="J7569" s="154"/>
    </row>
    <row r="7570" spans="1:10">
      <c r="A7570" s="164">
        <v>36137</v>
      </c>
      <c r="B7570" s="154">
        <v>1.5991200000000001</v>
      </c>
      <c r="C7570" s="154">
        <v>2.2614000000000001</v>
      </c>
      <c r="D7570" s="154">
        <v>1.3711</v>
      </c>
      <c r="E7570" s="154">
        <v>0.8911</v>
      </c>
      <c r="F7570" s="154" t="s">
        <v>472</v>
      </c>
      <c r="G7570" s="154">
        <v>1.1456</v>
      </c>
      <c r="H7570" s="154" t="s">
        <v>472</v>
      </c>
      <c r="I7570" s="154">
        <v>1.90683</v>
      </c>
      <c r="J7570" s="154"/>
    </row>
    <row r="7571" spans="1:10">
      <c r="A7571" s="164">
        <v>36138</v>
      </c>
      <c r="B7571" s="154">
        <v>1.5944199999999999</v>
      </c>
      <c r="C7571" s="154">
        <v>2.2513000000000001</v>
      </c>
      <c r="D7571" s="154">
        <v>1.3599000000000001</v>
      </c>
      <c r="E7571" s="154">
        <v>0.88019999999999998</v>
      </c>
      <c r="F7571" s="154" t="s">
        <v>472</v>
      </c>
      <c r="G7571" s="154">
        <v>1.145</v>
      </c>
      <c r="H7571" s="154" t="s">
        <v>472</v>
      </c>
      <c r="I7571" s="154">
        <v>1.9033899999999999</v>
      </c>
      <c r="J7571" s="154"/>
    </row>
    <row r="7572" spans="1:10">
      <c r="A7572" s="164">
        <v>36139</v>
      </c>
      <c r="B7572" s="154">
        <v>1.58683</v>
      </c>
      <c r="C7572" s="154">
        <v>2.2490999999999999</v>
      </c>
      <c r="D7572" s="154">
        <v>1.3512999999999999</v>
      </c>
      <c r="E7572" s="154">
        <v>0.87870000000000004</v>
      </c>
      <c r="F7572" s="154" t="s">
        <v>472</v>
      </c>
      <c r="G7572" s="154">
        <v>1.1507000000000001</v>
      </c>
      <c r="H7572" s="154" t="s">
        <v>472</v>
      </c>
      <c r="I7572" s="154">
        <v>1.89499</v>
      </c>
      <c r="J7572" s="154"/>
    </row>
    <row r="7573" spans="1:10">
      <c r="A7573" s="164">
        <v>36140</v>
      </c>
      <c r="B7573" s="154">
        <v>1.58039</v>
      </c>
      <c r="C7573" s="154">
        <v>2.2239</v>
      </c>
      <c r="D7573" s="154">
        <v>1.3344</v>
      </c>
      <c r="E7573" s="154">
        <v>0.86609999999999998</v>
      </c>
      <c r="F7573" s="154" t="s">
        <v>472</v>
      </c>
      <c r="G7573" s="154">
        <v>1.137</v>
      </c>
      <c r="H7573" s="154" t="s">
        <v>472</v>
      </c>
      <c r="I7573" s="154">
        <v>1.8713</v>
      </c>
      <c r="J7573" s="154"/>
    </row>
    <row r="7574" spans="1:10">
      <c r="A7574" s="164">
        <v>36143</v>
      </c>
      <c r="B7574" s="154">
        <v>1.5804800000000001</v>
      </c>
      <c r="C7574" s="154">
        <v>2.2357</v>
      </c>
      <c r="D7574" s="154">
        <v>1.3291999999999999</v>
      </c>
      <c r="E7574" s="154">
        <v>0.86399999999999999</v>
      </c>
      <c r="F7574" s="154" t="s">
        <v>472</v>
      </c>
      <c r="G7574" s="154">
        <v>1.1469</v>
      </c>
      <c r="H7574" s="154" t="s">
        <v>472</v>
      </c>
      <c r="I7574" s="154">
        <v>1.8845000000000001</v>
      </c>
      <c r="J7574" s="154"/>
    </row>
    <row r="7575" spans="1:10">
      <c r="A7575" s="164">
        <v>36144</v>
      </c>
      <c r="B7575" s="154">
        <v>1.5815700000000001</v>
      </c>
      <c r="C7575" s="154">
        <v>2.2563</v>
      </c>
      <c r="D7575" s="154">
        <v>1.3380000000000001</v>
      </c>
      <c r="E7575" s="154">
        <v>0.86750000000000005</v>
      </c>
      <c r="F7575" s="154" t="s">
        <v>472</v>
      </c>
      <c r="G7575" s="154">
        <v>1.1419999999999999</v>
      </c>
      <c r="H7575" s="154" t="s">
        <v>472</v>
      </c>
      <c r="I7575" s="154">
        <v>1.8818700000000002</v>
      </c>
      <c r="J7575" s="154"/>
    </row>
    <row r="7576" spans="1:10">
      <c r="A7576" s="164">
        <v>36145</v>
      </c>
      <c r="B7576" s="154">
        <v>1.5817999999999999</v>
      </c>
      <c r="C7576" s="154">
        <v>2.2475000000000001</v>
      </c>
      <c r="D7576" s="154">
        <v>1.3378000000000001</v>
      </c>
      <c r="E7576" s="154">
        <v>0.8679</v>
      </c>
      <c r="F7576" s="154" t="s">
        <v>472</v>
      </c>
      <c r="G7576" s="154">
        <v>1.1545000000000001</v>
      </c>
      <c r="H7576" s="154" t="s">
        <v>472</v>
      </c>
      <c r="I7576" s="154">
        <v>1.88679</v>
      </c>
      <c r="J7576" s="154"/>
    </row>
    <row r="7577" spans="1:10">
      <c r="A7577" s="164">
        <v>36146</v>
      </c>
      <c r="B7577" s="154">
        <v>1.5815299999999999</v>
      </c>
      <c r="C7577" s="154">
        <v>2.2499000000000002</v>
      </c>
      <c r="D7577" s="154">
        <v>1.3428</v>
      </c>
      <c r="E7577" s="154">
        <v>0.87270000000000003</v>
      </c>
      <c r="F7577" s="154" t="s">
        <v>472</v>
      </c>
      <c r="G7577" s="154">
        <v>1.1562999999999999</v>
      </c>
      <c r="H7577" s="154" t="s">
        <v>472</v>
      </c>
      <c r="I7577" s="154">
        <v>1.88893</v>
      </c>
      <c r="J7577" s="154"/>
    </row>
    <row r="7578" spans="1:10">
      <c r="A7578" s="164">
        <v>36147</v>
      </c>
      <c r="B7578" s="154">
        <v>1.58701</v>
      </c>
      <c r="C7578" s="154">
        <v>2.2606999999999999</v>
      </c>
      <c r="D7578" s="154">
        <v>1.3447</v>
      </c>
      <c r="E7578" s="154">
        <v>0.87229999999999996</v>
      </c>
      <c r="F7578" s="154" t="s">
        <v>472</v>
      </c>
      <c r="G7578" s="154">
        <v>1.1673</v>
      </c>
      <c r="H7578" s="154" t="s">
        <v>472</v>
      </c>
      <c r="I7578" s="154">
        <v>1.89714</v>
      </c>
      <c r="J7578" s="154"/>
    </row>
    <row r="7579" spans="1:10">
      <c r="A7579" s="164">
        <v>36150</v>
      </c>
      <c r="B7579" s="154">
        <v>1.5908799999999998</v>
      </c>
      <c r="C7579" s="154">
        <v>2.2667000000000002</v>
      </c>
      <c r="D7579" s="154">
        <v>1.3485</v>
      </c>
      <c r="E7579" s="154">
        <v>0.871</v>
      </c>
      <c r="F7579" s="154" t="s">
        <v>472</v>
      </c>
      <c r="G7579" s="154">
        <v>1.1685000000000001</v>
      </c>
      <c r="H7579" s="154" t="s">
        <v>472</v>
      </c>
      <c r="I7579" s="154">
        <v>1.9023099999999999</v>
      </c>
      <c r="J7579" s="154"/>
    </row>
    <row r="7580" spans="1:10">
      <c r="A7580" s="164">
        <v>36151</v>
      </c>
      <c r="B7580" s="154">
        <v>1.59392</v>
      </c>
      <c r="C7580" s="154">
        <v>2.2833999999999999</v>
      </c>
      <c r="D7580" s="154">
        <v>1.3587</v>
      </c>
      <c r="E7580" s="154">
        <v>0.87680000000000002</v>
      </c>
      <c r="F7580" s="154" t="s">
        <v>472</v>
      </c>
      <c r="G7580" s="154">
        <v>1.1618999999999999</v>
      </c>
      <c r="H7580" s="154" t="s">
        <v>472</v>
      </c>
      <c r="I7580" s="154">
        <v>1.90662</v>
      </c>
      <c r="J7580" s="154"/>
    </row>
    <row r="7581" spans="1:10">
      <c r="A7581" s="164">
        <v>36152</v>
      </c>
      <c r="B7581" s="154">
        <v>1.5971899999999999</v>
      </c>
      <c r="C7581" s="154">
        <v>2.2877999999999998</v>
      </c>
      <c r="D7581" s="154">
        <v>1.3613999999999999</v>
      </c>
      <c r="E7581" s="154">
        <v>0.87629999999999997</v>
      </c>
      <c r="F7581" s="154" t="s">
        <v>472</v>
      </c>
      <c r="G7581" s="154">
        <v>1.1703999999999999</v>
      </c>
      <c r="H7581" s="154" t="s">
        <v>472</v>
      </c>
      <c r="I7581" s="154">
        <v>1.9140700000000002</v>
      </c>
      <c r="J7581" s="154"/>
    </row>
    <row r="7582" spans="1:10">
      <c r="A7582" s="164">
        <v>36153</v>
      </c>
      <c r="B7582" s="154">
        <v>1.59928</v>
      </c>
      <c r="C7582" s="154">
        <v>2.2968999999999999</v>
      </c>
      <c r="D7582" s="154">
        <v>1.3734999999999999</v>
      </c>
      <c r="E7582" s="154">
        <v>0.88539999999999996</v>
      </c>
      <c r="F7582" s="154" t="s">
        <v>472</v>
      </c>
      <c r="G7582" s="154">
        <v>1.1823999999999999</v>
      </c>
      <c r="H7582" s="154" t="s">
        <v>472</v>
      </c>
      <c r="I7582" s="154" t="s">
        <v>472</v>
      </c>
      <c r="J7582" s="154"/>
    </row>
    <row r="7583" spans="1:10">
      <c r="A7583" s="164">
        <v>36154</v>
      </c>
      <c r="B7583" s="154" t="s">
        <v>472</v>
      </c>
      <c r="C7583" s="154" t="s">
        <v>472</v>
      </c>
      <c r="D7583" s="154" t="s">
        <v>472</v>
      </c>
      <c r="E7583" s="154" t="s">
        <v>472</v>
      </c>
      <c r="F7583" s="154" t="s">
        <v>472</v>
      </c>
      <c r="G7583" s="154" t="s">
        <v>472</v>
      </c>
      <c r="H7583" s="154" t="s">
        <v>472</v>
      </c>
      <c r="I7583" s="154" t="s">
        <v>472</v>
      </c>
      <c r="J7583" s="154"/>
    </row>
    <row r="7584" spans="1:10">
      <c r="A7584" s="164">
        <v>36157</v>
      </c>
      <c r="B7584" s="154">
        <v>1.6029599999999999</v>
      </c>
      <c r="C7584" s="154">
        <v>2.2970000000000002</v>
      </c>
      <c r="D7584" s="154">
        <v>1.3734</v>
      </c>
      <c r="E7584" s="154">
        <v>0.8861</v>
      </c>
      <c r="F7584" s="154" t="s">
        <v>472</v>
      </c>
      <c r="G7584" s="154">
        <v>1.1819</v>
      </c>
      <c r="H7584" s="154" t="s">
        <v>472</v>
      </c>
      <c r="I7584" s="154">
        <v>1.9289700000000001</v>
      </c>
      <c r="J7584" s="154"/>
    </row>
    <row r="7585" spans="1:10">
      <c r="A7585" s="164">
        <v>36158</v>
      </c>
      <c r="B7585" s="154">
        <v>1.59823</v>
      </c>
      <c r="C7585" s="154">
        <v>2.2871999999999999</v>
      </c>
      <c r="D7585" s="154">
        <v>1.3653</v>
      </c>
      <c r="E7585" s="154">
        <v>0.88149999999999995</v>
      </c>
      <c r="F7585" s="154" t="s">
        <v>472</v>
      </c>
      <c r="G7585" s="154">
        <v>1.1825000000000001</v>
      </c>
      <c r="H7585" s="154">
        <v>16.460999999999999</v>
      </c>
      <c r="I7585" s="154">
        <v>1.92035</v>
      </c>
      <c r="J7585" s="154"/>
    </row>
    <row r="7586" spans="1:10">
      <c r="A7586" s="164">
        <v>36159</v>
      </c>
      <c r="B7586" s="154">
        <v>1.60368</v>
      </c>
      <c r="C7586" s="154">
        <v>2.2856000000000001</v>
      </c>
      <c r="D7586" s="154">
        <v>1.3656999999999999</v>
      </c>
      <c r="E7586" s="154">
        <v>0.87949999999999995</v>
      </c>
      <c r="F7586" s="154" t="s">
        <v>472</v>
      </c>
      <c r="G7586" s="154">
        <v>1.1850000000000001</v>
      </c>
      <c r="H7586" s="154">
        <v>16.715</v>
      </c>
      <c r="I7586" s="154">
        <v>1.9217900000000001</v>
      </c>
      <c r="J7586" s="154"/>
    </row>
    <row r="7587" spans="1:10">
      <c r="A7587" s="164">
        <v>36160</v>
      </c>
      <c r="B7587" s="154">
        <v>1.60778</v>
      </c>
      <c r="C7587" s="154">
        <v>2.2826</v>
      </c>
      <c r="D7587" s="154">
        <v>1.3772</v>
      </c>
      <c r="E7587" s="154">
        <v>0.8891</v>
      </c>
      <c r="F7587" s="154" t="s">
        <v>472</v>
      </c>
      <c r="G7587" s="154">
        <v>1.2110000000000001</v>
      </c>
      <c r="H7587" s="154">
        <v>16.596</v>
      </c>
      <c r="I7587" s="154">
        <v>1.93815</v>
      </c>
      <c r="J7587" s="154"/>
    </row>
    <row r="7588" spans="1:10">
      <c r="A7588" s="164">
        <v>36161</v>
      </c>
      <c r="B7588" s="154" t="s">
        <v>472</v>
      </c>
      <c r="C7588" s="154" t="s">
        <v>472</v>
      </c>
      <c r="D7588" s="154" t="s">
        <v>472</v>
      </c>
      <c r="E7588" s="154" t="s">
        <v>472</v>
      </c>
      <c r="F7588" s="154" t="s">
        <v>472</v>
      </c>
      <c r="G7588" s="154" t="s">
        <v>472</v>
      </c>
      <c r="H7588" s="154">
        <v>16.57</v>
      </c>
      <c r="I7588" s="154" t="s">
        <v>472</v>
      </c>
      <c r="J7588" s="154"/>
    </row>
    <row r="7589" spans="1:10">
      <c r="A7589" s="164">
        <v>36164</v>
      </c>
      <c r="B7589" s="154">
        <v>1.6126</v>
      </c>
      <c r="C7589" s="154">
        <v>2.27</v>
      </c>
      <c r="D7589" s="154">
        <v>1.3687</v>
      </c>
      <c r="E7589" s="154">
        <v>0.89170000000000005</v>
      </c>
      <c r="F7589" s="154">
        <v>113.4</v>
      </c>
      <c r="G7589" s="154">
        <v>1.2091000000000001</v>
      </c>
      <c r="H7589" s="154">
        <v>16.491</v>
      </c>
      <c r="I7589" s="154">
        <v>1.9309400000000001</v>
      </c>
      <c r="J7589" s="154"/>
    </row>
    <row r="7590" spans="1:10">
      <c r="A7590" s="164">
        <v>36165</v>
      </c>
      <c r="B7590" s="154">
        <v>1.6129</v>
      </c>
      <c r="C7590" s="154">
        <v>2.2591000000000001</v>
      </c>
      <c r="D7590" s="154">
        <v>1.365</v>
      </c>
      <c r="E7590" s="154">
        <v>0.89410000000000001</v>
      </c>
      <c r="F7590" s="154">
        <v>113.02</v>
      </c>
      <c r="G7590" s="154">
        <v>1.2262999999999999</v>
      </c>
      <c r="H7590" s="154">
        <v>16.565000000000001</v>
      </c>
      <c r="I7590" s="154">
        <v>1.93675</v>
      </c>
      <c r="J7590" s="154"/>
    </row>
    <row r="7591" spans="1:10">
      <c r="A7591" s="164">
        <v>36166</v>
      </c>
      <c r="B7591" s="154">
        <v>1.6135000000000002</v>
      </c>
      <c r="C7591" s="154">
        <v>2.2677999999999998</v>
      </c>
      <c r="D7591" s="154">
        <v>1.3721000000000001</v>
      </c>
      <c r="E7591" s="154">
        <v>0.90859999999999996</v>
      </c>
      <c r="F7591" s="154">
        <v>113.5</v>
      </c>
      <c r="G7591" s="154">
        <v>1.2216</v>
      </c>
      <c r="H7591" s="154">
        <v>16.809999999999999</v>
      </c>
      <c r="I7591" s="154">
        <v>1.9403299999999999</v>
      </c>
      <c r="J7591" s="154"/>
    </row>
    <row r="7592" spans="1:10">
      <c r="A7592" s="164">
        <v>36167</v>
      </c>
      <c r="B7592" s="154">
        <v>1.6185</v>
      </c>
      <c r="C7592" s="154">
        <v>2.2934999999999999</v>
      </c>
      <c r="D7592" s="154">
        <v>1.3877999999999999</v>
      </c>
      <c r="E7592" s="154">
        <v>0.91849999999999998</v>
      </c>
      <c r="F7592" s="154">
        <v>114.69</v>
      </c>
      <c r="G7592" s="154">
        <v>1.2535000000000001</v>
      </c>
      <c r="H7592" s="154">
        <v>16.683</v>
      </c>
      <c r="I7592" s="154">
        <v>1.9554399999999998</v>
      </c>
      <c r="J7592" s="154"/>
    </row>
    <row r="7593" spans="1:10">
      <c r="A7593" s="164">
        <v>36168</v>
      </c>
      <c r="B7593" s="154">
        <v>1.6146</v>
      </c>
      <c r="C7593" s="154">
        <v>2.2730000000000001</v>
      </c>
      <c r="D7593" s="154">
        <v>1.3836999999999999</v>
      </c>
      <c r="E7593" s="154">
        <v>0.91390000000000005</v>
      </c>
      <c r="F7593" s="154">
        <v>114.36</v>
      </c>
      <c r="G7593" s="154">
        <v>1.2399</v>
      </c>
      <c r="H7593" s="154">
        <v>16.856999999999999</v>
      </c>
      <c r="I7593" s="154">
        <v>1.9489100000000001</v>
      </c>
      <c r="J7593" s="154"/>
    </row>
    <row r="7594" spans="1:10">
      <c r="A7594" s="164">
        <v>36171</v>
      </c>
      <c r="B7594" s="154">
        <v>1.6133999999999999</v>
      </c>
      <c r="C7594" s="154">
        <v>2.2827999999999999</v>
      </c>
      <c r="D7594" s="154">
        <v>1.3921999999999999</v>
      </c>
      <c r="E7594" s="154">
        <v>0.91990000000000005</v>
      </c>
      <c r="F7594" s="154">
        <v>115</v>
      </c>
      <c r="G7594" s="154">
        <v>1.2719</v>
      </c>
      <c r="H7594" s="154">
        <v>16.853999999999999</v>
      </c>
      <c r="I7594" s="154">
        <v>1.96431</v>
      </c>
      <c r="J7594" s="154"/>
    </row>
    <row r="7595" spans="1:10">
      <c r="A7595" s="164">
        <v>36172</v>
      </c>
      <c r="B7595" s="154">
        <v>1.6063000000000001</v>
      </c>
      <c r="C7595" s="154">
        <v>2.2753000000000001</v>
      </c>
      <c r="D7595" s="154">
        <v>1.4001999999999999</v>
      </c>
      <c r="E7595" s="154">
        <v>0.92910000000000004</v>
      </c>
      <c r="F7595" s="154">
        <v>115.64</v>
      </c>
      <c r="G7595" s="154">
        <v>1.2463</v>
      </c>
      <c r="H7595" s="154">
        <v>16.744</v>
      </c>
      <c r="I7595" s="154">
        <v>1.9560300000000002</v>
      </c>
      <c r="J7595" s="154"/>
    </row>
    <row r="7596" spans="1:10">
      <c r="A7596" s="164">
        <v>36173</v>
      </c>
      <c r="B7596" s="154">
        <v>1.5968</v>
      </c>
      <c r="C7596" s="154">
        <v>2.2521</v>
      </c>
      <c r="D7596" s="154">
        <v>1.3724000000000001</v>
      </c>
      <c r="E7596" s="154">
        <v>0.90380000000000005</v>
      </c>
      <c r="F7596" s="154">
        <v>105.57</v>
      </c>
      <c r="G7596" s="154">
        <v>1.2283999999999999</v>
      </c>
      <c r="H7596" s="154">
        <v>16.484000000000002</v>
      </c>
      <c r="I7596" s="154">
        <v>1.9268999999999998</v>
      </c>
      <c r="J7596" s="154"/>
    </row>
    <row r="7597" spans="1:10">
      <c r="A7597" s="164">
        <v>36174</v>
      </c>
      <c r="B7597" s="154">
        <v>1.5876999999999999</v>
      </c>
      <c r="C7597" s="154">
        <v>2.2456999999999998</v>
      </c>
      <c r="D7597" s="154">
        <v>1.3602000000000001</v>
      </c>
      <c r="E7597" s="154">
        <v>0.88900000000000001</v>
      </c>
      <c r="F7597" s="154">
        <v>103.08</v>
      </c>
      <c r="G7597" s="154">
        <v>1.1971000000000001</v>
      </c>
      <c r="H7597" s="154">
        <v>16.454000000000001</v>
      </c>
      <c r="I7597" s="154">
        <v>1.9201299999999999</v>
      </c>
      <c r="J7597" s="154"/>
    </row>
    <row r="7598" spans="1:10">
      <c r="A7598" s="164">
        <v>36175</v>
      </c>
      <c r="B7598" s="154">
        <v>1.5876999999999999</v>
      </c>
      <c r="C7598" s="154">
        <v>2.2498</v>
      </c>
      <c r="D7598" s="154">
        <v>1.3559000000000001</v>
      </c>
      <c r="E7598" s="154">
        <v>0.88200000000000001</v>
      </c>
      <c r="F7598" s="154">
        <v>96.16</v>
      </c>
      <c r="G7598" s="154">
        <v>1.2030000000000001</v>
      </c>
      <c r="H7598" s="154">
        <v>16.64</v>
      </c>
      <c r="I7598" s="154">
        <v>1.9221900000000001</v>
      </c>
      <c r="J7598" s="154"/>
    </row>
    <row r="7599" spans="1:10">
      <c r="A7599" s="164">
        <v>36178</v>
      </c>
      <c r="B7599" s="154">
        <v>1.6019000000000001</v>
      </c>
      <c r="C7599" s="154">
        <v>2.2856999999999998</v>
      </c>
      <c r="D7599" s="154">
        <v>1.3831</v>
      </c>
      <c r="E7599" s="154">
        <v>0.90869999999999995</v>
      </c>
      <c r="F7599" s="154">
        <v>88.1</v>
      </c>
      <c r="G7599" s="154">
        <v>1.2065999999999999</v>
      </c>
      <c r="H7599" s="154">
        <v>16.681000000000001</v>
      </c>
      <c r="I7599" s="154" t="s">
        <v>472</v>
      </c>
      <c r="J7599" s="154"/>
    </row>
    <row r="7600" spans="1:10">
      <c r="A7600" s="164">
        <v>36179</v>
      </c>
      <c r="B7600" s="154">
        <v>1.5992999999999999</v>
      </c>
      <c r="C7600" s="154">
        <v>2.2770000000000001</v>
      </c>
      <c r="D7600" s="154">
        <v>1.3783000000000001</v>
      </c>
      <c r="E7600" s="154">
        <v>0.90169999999999995</v>
      </c>
      <c r="F7600" s="154">
        <v>89.5</v>
      </c>
      <c r="G7600" s="154">
        <v>1.2081999999999999</v>
      </c>
      <c r="H7600" s="154">
        <v>16.609000000000002</v>
      </c>
      <c r="I7600" s="154">
        <v>1.9293400000000001</v>
      </c>
      <c r="J7600" s="154"/>
    </row>
    <row r="7601" spans="1:10">
      <c r="A7601" s="164">
        <v>36180</v>
      </c>
      <c r="B7601" s="154">
        <v>1.6005</v>
      </c>
      <c r="C7601" s="154">
        <v>2.2881999999999998</v>
      </c>
      <c r="D7601" s="154">
        <v>1.3822000000000001</v>
      </c>
      <c r="E7601" s="154">
        <v>0.90369999999999995</v>
      </c>
      <c r="F7601" s="154">
        <v>87.48</v>
      </c>
      <c r="G7601" s="154">
        <v>1.2205999999999999</v>
      </c>
      <c r="H7601" s="154">
        <v>16.789000000000001</v>
      </c>
      <c r="I7601" s="154">
        <v>1.93926</v>
      </c>
      <c r="J7601" s="154"/>
    </row>
    <row r="7602" spans="1:10">
      <c r="A7602" s="164">
        <v>36181</v>
      </c>
      <c r="B7602" s="154">
        <v>1.6036999999999999</v>
      </c>
      <c r="C7602" s="154">
        <v>2.2793999999999999</v>
      </c>
      <c r="D7602" s="154">
        <v>1.3853</v>
      </c>
      <c r="E7602" s="154">
        <v>0.91020000000000001</v>
      </c>
      <c r="F7602" s="154">
        <v>81.489999999999995</v>
      </c>
      <c r="G7602" s="154">
        <v>1.2282</v>
      </c>
      <c r="H7602" s="154">
        <v>16.71</v>
      </c>
      <c r="I7602" s="154">
        <v>1.9457900000000001</v>
      </c>
      <c r="J7602" s="154"/>
    </row>
    <row r="7603" spans="1:10">
      <c r="A7603" s="164">
        <v>36182</v>
      </c>
      <c r="B7603" s="154">
        <v>1.6006</v>
      </c>
      <c r="C7603" s="154">
        <v>2.2787000000000002</v>
      </c>
      <c r="D7603" s="154">
        <v>1.3780000000000001</v>
      </c>
      <c r="E7603" s="154">
        <v>0.91039999999999999</v>
      </c>
      <c r="F7603" s="154">
        <v>81.06</v>
      </c>
      <c r="G7603" s="154">
        <v>1.2112000000000001</v>
      </c>
      <c r="H7603" s="154">
        <v>16.706</v>
      </c>
      <c r="I7603" s="154">
        <v>1.9396499999999999</v>
      </c>
      <c r="J7603" s="154"/>
    </row>
    <row r="7604" spans="1:10">
      <c r="A7604" s="164">
        <v>36185</v>
      </c>
      <c r="B7604" s="154">
        <v>1.5958000000000001</v>
      </c>
      <c r="C7604" s="154">
        <v>2.2820999999999998</v>
      </c>
      <c r="D7604" s="154">
        <v>1.3764000000000001</v>
      </c>
      <c r="E7604" s="154">
        <v>0.90329999999999999</v>
      </c>
      <c r="F7604" s="154">
        <v>77.33</v>
      </c>
      <c r="G7604" s="154">
        <v>1.2025000000000001</v>
      </c>
      <c r="H7604" s="154">
        <v>16.716999999999999</v>
      </c>
      <c r="I7604" s="154">
        <v>1.9319899999999999</v>
      </c>
      <c r="J7604" s="154"/>
    </row>
    <row r="7605" spans="1:10">
      <c r="A7605" s="164">
        <v>36186</v>
      </c>
      <c r="B7605" s="154">
        <v>1.6053999999999999</v>
      </c>
      <c r="C7605" s="154">
        <v>2.3033999999999999</v>
      </c>
      <c r="D7605" s="154">
        <v>1.3881999999999999</v>
      </c>
      <c r="E7605" s="154">
        <v>0.91549999999999998</v>
      </c>
      <c r="F7605" s="154">
        <v>76.27</v>
      </c>
      <c r="G7605" s="154">
        <v>1.2223999999999999</v>
      </c>
      <c r="H7605" s="154">
        <v>16.75</v>
      </c>
      <c r="I7605" s="154">
        <v>1.94442</v>
      </c>
      <c r="J7605" s="154"/>
    </row>
    <row r="7606" spans="1:10">
      <c r="A7606" s="164">
        <v>36187</v>
      </c>
      <c r="B7606" s="154">
        <v>1.6086</v>
      </c>
      <c r="C7606" s="154">
        <v>2.3086000000000002</v>
      </c>
      <c r="D7606" s="154">
        <v>1.3965000000000001</v>
      </c>
      <c r="E7606" s="154">
        <v>0.91749999999999998</v>
      </c>
      <c r="F7606" s="154">
        <v>73.89</v>
      </c>
      <c r="G7606" s="154">
        <v>1.2209000000000001</v>
      </c>
      <c r="H7606" s="154">
        <v>17.024999999999999</v>
      </c>
      <c r="I7606" s="154">
        <v>1.9525700000000001</v>
      </c>
      <c r="J7606" s="154"/>
    </row>
    <row r="7607" spans="1:10">
      <c r="A7607" s="164">
        <v>36188</v>
      </c>
      <c r="B7607" s="154">
        <v>1.6111</v>
      </c>
      <c r="C7607" s="154">
        <v>2.3172000000000001</v>
      </c>
      <c r="D7607" s="154">
        <v>1.4066000000000001</v>
      </c>
      <c r="E7607" s="154">
        <v>0.9254</v>
      </c>
      <c r="F7607" s="154">
        <v>73.260000000000005</v>
      </c>
      <c r="G7607" s="154">
        <v>1.2187999999999999</v>
      </c>
      <c r="H7607" s="154">
        <v>17.094000000000001</v>
      </c>
      <c r="I7607" s="154">
        <v>1.9676800000000001</v>
      </c>
      <c r="J7607" s="154"/>
    </row>
    <row r="7608" spans="1:10">
      <c r="A7608" s="164">
        <v>36189</v>
      </c>
      <c r="B7608" s="154">
        <v>1.6131</v>
      </c>
      <c r="C7608" s="154">
        <v>2.3307000000000002</v>
      </c>
      <c r="D7608" s="154">
        <v>1.4157</v>
      </c>
      <c r="E7608" s="154">
        <v>0.93259999999999998</v>
      </c>
      <c r="F7608" s="154">
        <v>68.39</v>
      </c>
      <c r="G7608" s="154">
        <v>1.2161</v>
      </c>
      <c r="H7608" s="154">
        <v>17.108000000000001</v>
      </c>
      <c r="I7608" s="154">
        <v>1.9698600000000002</v>
      </c>
      <c r="J7608" s="154"/>
    </row>
    <row r="7609" spans="1:10">
      <c r="A7609" s="164">
        <v>36192</v>
      </c>
      <c r="B7609" s="154">
        <v>1.6073</v>
      </c>
      <c r="C7609" s="154">
        <v>2.3216999999999999</v>
      </c>
      <c r="D7609" s="154">
        <v>1.4117999999999999</v>
      </c>
      <c r="E7609" s="154">
        <v>0.93310000000000004</v>
      </c>
      <c r="F7609" s="154">
        <v>74.31</v>
      </c>
      <c r="G7609" s="154">
        <v>1.222</v>
      </c>
      <c r="H7609" s="154">
        <v>17.196000000000002</v>
      </c>
      <c r="I7609" s="154">
        <v>1.9668099999999999</v>
      </c>
      <c r="J7609" s="154"/>
    </row>
    <row r="7610" spans="1:10">
      <c r="A7610" s="164">
        <v>36193</v>
      </c>
      <c r="B7610" s="154">
        <v>1.6028</v>
      </c>
      <c r="C7610" s="154">
        <v>2.3311000000000002</v>
      </c>
      <c r="D7610" s="154">
        <v>1.4161999999999999</v>
      </c>
      <c r="E7610" s="154">
        <v>0.93940000000000001</v>
      </c>
      <c r="F7610" s="154">
        <v>81.39</v>
      </c>
      <c r="G7610" s="154">
        <v>1.2503</v>
      </c>
      <c r="H7610" s="154">
        <v>17.100000000000001</v>
      </c>
      <c r="I7610" s="154">
        <v>1.97427</v>
      </c>
      <c r="J7610" s="154"/>
    </row>
    <row r="7611" spans="1:10">
      <c r="A7611" s="164">
        <v>36194</v>
      </c>
      <c r="B7611" s="154">
        <v>1.5962000000000001</v>
      </c>
      <c r="C7611" s="154">
        <v>2.3043</v>
      </c>
      <c r="D7611" s="154">
        <v>1.4067000000000001</v>
      </c>
      <c r="E7611" s="154">
        <v>0.92879999999999996</v>
      </c>
      <c r="F7611" s="154">
        <v>79.47</v>
      </c>
      <c r="G7611" s="154">
        <v>1.2537</v>
      </c>
      <c r="H7611" s="154">
        <v>17.082999999999998</v>
      </c>
      <c r="I7611" s="154">
        <v>1.96787</v>
      </c>
      <c r="J7611" s="154"/>
    </row>
    <row r="7612" spans="1:10">
      <c r="A7612" s="164">
        <v>36195</v>
      </c>
      <c r="B7612" s="154">
        <v>1.6040000000000001</v>
      </c>
      <c r="C7612" s="154">
        <v>2.3306</v>
      </c>
      <c r="D7612" s="154">
        <v>1.4217</v>
      </c>
      <c r="E7612" s="154">
        <v>0.94099999999999995</v>
      </c>
      <c r="F7612" s="154">
        <v>79.42</v>
      </c>
      <c r="G7612" s="154">
        <v>1.2519</v>
      </c>
      <c r="H7612" s="154">
        <v>17.13</v>
      </c>
      <c r="I7612" s="154">
        <v>1.9777</v>
      </c>
      <c r="J7612" s="154"/>
    </row>
    <row r="7613" spans="1:10">
      <c r="A7613" s="164">
        <v>36196</v>
      </c>
      <c r="B7613" s="154">
        <v>1.5975999999999999</v>
      </c>
      <c r="C7613" s="154">
        <v>2.3159999999999998</v>
      </c>
      <c r="D7613" s="154">
        <v>1.4108000000000001</v>
      </c>
      <c r="E7613" s="154">
        <v>0.94569999999999999</v>
      </c>
      <c r="F7613" s="154">
        <v>77.52</v>
      </c>
      <c r="G7613" s="154">
        <v>1.2555000000000001</v>
      </c>
      <c r="H7613" s="154">
        <v>17.184000000000001</v>
      </c>
      <c r="I7613" s="154">
        <v>1.9705699999999999</v>
      </c>
      <c r="J7613" s="154"/>
    </row>
    <row r="7614" spans="1:10">
      <c r="A7614" s="164">
        <v>36199</v>
      </c>
      <c r="B7614" s="154">
        <v>1.6023000000000001</v>
      </c>
      <c r="C7614" s="154">
        <v>2.3294999999999999</v>
      </c>
      <c r="D7614" s="154">
        <v>1.4264999999999999</v>
      </c>
      <c r="E7614" s="154">
        <v>0.95979999999999999</v>
      </c>
      <c r="F7614" s="154">
        <v>75.08</v>
      </c>
      <c r="G7614" s="154">
        <v>1.2542</v>
      </c>
      <c r="H7614" s="154">
        <v>17.106999999999999</v>
      </c>
      <c r="I7614" s="154">
        <v>1.97638</v>
      </c>
      <c r="J7614" s="154"/>
    </row>
    <row r="7615" spans="1:10">
      <c r="A7615" s="164">
        <v>36200</v>
      </c>
      <c r="B7615" s="154">
        <v>1.6017999999999999</v>
      </c>
      <c r="C7615" s="154">
        <v>2.3205999999999998</v>
      </c>
      <c r="D7615" s="154">
        <v>1.4157</v>
      </c>
      <c r="E7615" s="154">
        <v>0.94779999999999998</v>
      </c>
      <c r="F7615" s="154">
        <v>74.900000000000006</v>
      </c>
      <c r="G7615" s="154">
        <v>1.236</v>
      </c>
      <c r="H7615" s="154">
        <v>17.138999999999999</v>
      </c>
      <c r="I7615" s="154">
        <v>1.9665699999999999</v>
      </c>
      <c r="J7615" s="154"/>
    </row>
    <row r="7616" spans="1:10">
      <c r="A7616" s="164">
        <v>36201</v>
      </c>
      <c r="B7616" s="154">
        <v>1.5984</v>
      </c>
      <c r="C7616" s="154">
        <v>2.3081</v>
      </c>
      <c r="D7616" s="154">
        <v>1.4133</v>
      </c>
      <c r="E7616" s="154">
        <v>0.94479999999999997</v>
      </c>
      <c r="F7616" s="154">
        <v>75.58</v>
      </c>
      <c r="G7616" s="154">
        <v>1.2277</v>
      </c>
      <c r="H7616" s="154">
        <v>16.992999999999999</v>
      </c>
      <c r="I7616" s="154">
        <v>1.95472</v>
      </c>
      <c r="J7616" s="154"/>
    </row>
    <row r="7617" spans="1:10">
      <c r="A7617" s="164">
        <v>36202</v>
      </c>
      <c r="B7617" s="154">
        <v>1.5971</v>
      </c>
      <c r="C7617" s="154">
        <v>2.2877000000000001</v>
      </c>
      <c r="D7617" s="154">
        <v>1.4098999999999999</v>
      </c>
      <c r="E7617" s="154">
        <v>0.9476</v>
      </c>
      <c r="F7617" s="154">
        <v>74.209999999999994</v>
      </c>
      <c r="G7617" s="154">
        <v>1.2368000000000001</v>
      </c>
      <c r="H7617" s="154">
        <v>17.123999999999999</v>
      </c>
      <c r="I7617" s="154">
        <v>1.96044</v>
      </c>
      <c r="J7617" s="154"/>
    </row>
    <row r="7618" spans="1:10">
      <c r="A7618" s="164">
        <v>36203</v>
      </c>
      <c r="B7618" s="154">
        <v>1.5992</v>
      </c>
      <c r="C7618" s="154">
        <v>2.3123</v>
      </c>
      <c r="D7618" s="154">
        <v>1.4249000000000001</v>
      </c>
      <c r="E7618" s="154">
        <v>0.95509999999999995</v>
      </c>
      <c r="F7618" s="154">
        <v>75.39</v>
      </c>
      <c r="G7618" s="154">
        <v>1.2328999999999999</v>
      </c>
      <c r="H7618" s="154">
        <v>17.111999999999998</v>
      </c>
      <c r="I7618" s="154">
        <v>1.9733800000000001</v>
      </c>
      <c r="J7618" s="154"/>
    </row>
    <row r="7619" spans="1:10">
      <c r="A7619" s="164">
        <v>36206</v>
      </c>
      <c r="B7619" s="154">
        <v>1.5960000000000001</v>
      </c>
      <c r="C7619" s="154">
        <v>2.3086000000000002</v>
      </c>
      <c r="D7619" s="154">
        <v>1.4152</v>
      </c>
      <c r="E7619" s="154">
        <v>0.94869999999999999</v>
      </c>
      <c r="F7619" s="154">
        <v>74.88</v>
      </c>
      <c r="G7619" s="154">
        <v>1.2378</v>
      </c>
      <c r="H7619" s="154">
        <v>17.170999999999999</v>
      </c>
      <c r="I7619" s="154" t="s">
        <v>472</v>
      </c>
      <c r="J7619" s="154"/>
    </row>
    <row r="7620" spans="1:10">
      <c r="A7620" s="164">
        <v>36207</v>
      </c>
      <c r="B7620" s="154">
        <v>1.5994999999999999</v>
      </c>
      <c r="C7620" s="154">
        <v>2.3214000000000001</v>
      </c>
      <c r="D7620" s="154">
        <v>1.4287000000000001</v>
      </c>
      <c r="E7620" s="154">
        <v>0.95469999999999999</v>
      </c>
      <c r="F7620" s="154">
        <v>75.59</v>
      </c>
      <c r="G7620" s="154">
        <v>1.2168000000000001</v>
      </c>
      <c r="H7620" s="154">
        <v>17.260000000000002</v>
      </c>
      <c r="I7620" s="154">
        <v>1.97174</v>
      </c>
      <c r="J7620" s="154"/>
    </row>
    <row r="7621" spans="1:10">
      <c r="A7621" s="164">
        <v>36208</v>
      </c>
      <c r="B7621" s="154">
        <v>1.5967</v>
      </c>
      <c r="C7621" s="154">
        <v>2.327</v>
      </c>
      <c r="D7621" s="154">
        <v>1.4219999999999999</v>
      </c>
      <c r="E7621" s="154">
        <v>0.95020000000000004</v>
      </c>
      <c r="F7621" s="154">
        <v>74.84</v>
      </c>
      <c r="G7621" s="154">
        <v>1.1998</v>
      </c>
      <c r="H7621" s="154">
        <v>17.184000000000001</v>
      </c>
      <c r="I7621" s="154">
        <v>1.95783</v>
      </c>
      <c r="J7621" s="154"/>
    </row>
    <row r="7622" spans="1:10">
      <c r="A7622" s="164">
        <v>36209</v>
      </c>
      <c r="B7622" s="154">
        <v>1.5992</v>
      </c>
      <c r="C7622" s="154">
        <v>2.3239000000000001</v>
      </c>
      <c r="D7622" s="154">
        <v>1.4212</v>
      </c>
      <c r="E7622" s="154">
        <v>0.95030000000000003</v>
      </c>
      <c r="F7622" s="154">
        <v>74.8</v>
      </c>
      <c r="G7622" s="154">
        <v>1.1919999999999999</v>
      </c>
      <c r="H7622" s="154">
        <v>17.238</v>
      </c>
      <c r="I7622" s="154">
        <v>1.95824</v>
      </c>
      <c r="J7622" s="154"/>
    </row>
    <row r="7623" spans="1:10">
      <c r="A7623" s="164">
        <v>36210</v>
      </c>
      <c r="B7623" s="154">
        <v>1.6005</v>
      </c>
      <c r="C7623" s="154">
        <v>2.3388999999999998</v>
      </c>
      <c r="D7623" s="154">
        <v>1.4319999999999999</v>
      </c>
      <c r="E7623" s="154">
        <v>0.96240000000000003</v>
      </c>
      <c r="F7623" s="154">
        <v>74.58</v>
      </c>
      <c r="G7623" s="154">
        <v>1.1931</v>
      </c>
      <c r="H7623" s="154">
        <v>17.459</v>
      </c>
      <c r="I7623" s="154">
        <v>1.9643999999999999</v>
      </c>
      <c r="J7623" s="154"/>
    </row>
    <row r="7624" spans="1:10">
      <c r="A7624" s="164">
        <v>36213</v>
      </c>
      <c r="B7624" s="154">
        <v>1.5986</v>
      </c>
      <c r="C7624" s="154">
        <v>2.3544999999999998</v>
      </c>
      <c r="D7624" s="154">
        <v>1.4554</v>
      </c>
      <c r="E7624" s="154">
        <v>0.97850000000000004</v>
      </c>
      <c r="F7624" s="154">
        <v>74.64</v>
      </c>
      <c r="G7624" s="154">
        <v>1.1901999999999999</v>
      </c>
      <c r="H7624" s="154">
        <v>17.515000000000001</v>
      </c>
      <c r="I7624" s="154">
        <v>1.9813100000000001</v>
      </c>
      <c r="J7624" s="154"/>
    </row>
    <row r="7625" spans="1:10">
      <c r="A7625" s="164">
        <v>36214</v>
      </c>
      <c r="B7625" s="154">
        <v>1.5979999999999999</v>
      </c>
      <c r="C7625" s="154">
        <v>2.3517999999999999</v>
      </c>
      <c r="D7625" s="154">
        <v>1.4495</v>
      </c>
      <c r="E7625" s="154">
        <v>0.96850000000000003</v>
      </c>
      <c r="F7625" s="154">
        <v>72.84</v>
      </c>
      <c r="G7625" s="154">
        <v>1.2015</v>
      </c>
      <c r="H7625" s="154">
        <v>17.495999999999999</v>
      </c>
      <c r="I7625" s="154">
        <v>1.98011</v>
      </c>
      <c r="J7625" s="154"/>
    </row>
    <row r="7626" spans="1:10">
      <c r="A7626" s="164">
        <v>36215</v>
      </c>
      <c r="B7626" s="154">
        <v>1.5914999999999999</v>
      </c>
      <c r="C7626" s="154">
        <v>2.3279000000000001</v>
      </c>
      <c r="D7626" s="154">
        <v>1.4487999999999999</v>
      </c>
      <c r="E7626" s="154">
        <v>0.96609999999999996</v>
      </c>
      <c r="F7626" s="154">
        <v>71.72</v>
      </c>
      <c r="G7626" s="154">
        <v>1.1926000000000001</v>
      </c>
      <c r="H7626" s="154">
        <v>17.536999999999999</v>
      </c>
      <c r="I7626" s="154">
        <v>1.9701599999999999</v>
      </c>
      <c r="J7626" s="154"/>
    </row>
    <row r="7627" spans="1:10">
      <c r="A7627" s="164">
        <v>36216</v>
      </c>
      <c r="B7627" s="154">
        <v>1.5897000000000001</v>
      </c>
      <c r="C7627" s="154">
        <v>2.3041</v>
      </c>
      <c r="D7627" s="154">
        <v>1.4403999999999999</v>
      </c>
      <c r="E7627" s="154">
        <v>0.96050000000000002</v>
      </c>
      <c r="F7627" s="154">
        <v>70.959999999999994</v>
      </c>
      <c r="G7627" s="154">
        <v>1.1957</v>
      </c>
      <c r="H7627" s="154">
        <v>17.338999999999999</v>
      </c>
      <c r="I7627" s="154">
        <v>1.9654</v>
      </c>
      <c r="J7627" s="154"/>
    </row>
    <row r="7628" spans="1:10">
      <c r="A7628" s="164">
        <v>36217</v>
      </c>
      <c r="B7628" s="154">
        <v>1.5886</v>
      </c>
      <c r="C7628" s="154">
        <v>2.3106999999999998</v>
      </c>
      <c r="D7628" s="154">
        <v>1.4420999999999999</v>
      </c>
      <c r="E7628" s="154">
        <v>0.95350000000000001</v>
      </c>
      <c r="F7628" s="154">
        <v>71.040000000000006</v>
      </c>
      <c r="G7628" s="154">
        <v>1.1967000000000001</v>
      </c>
      <c r="H7628" s="154">
        <v>17.478000000000002</v>
      </c>
      <c r="I7628" s="154">
        <v>1.9709099999999999</v>
      </c>
      <c r="J7628" s="154"/>
    </row>
    <row r="7629" spans="1:10">
      <c r="A7629" s="164">
        <v>36220</v>
      </c>
      <c r="B7629" s="154">
        <v>1.5931999999999999</v>
      </c>
      <c r="C7629" s="154">
        <v>2.3140999999999998</v>
      </c>
      <c r="D7629" s="154">
        <v>1.4474</v>
      </c>
      <c r="E7629" s="154">
        <v>0.95960000000000001</v>
      </c>
      <c r="F7629" s="154">
        <v>67.95</v>
      </c>
      <c r="G7629" s="154">
        <v>1.2147999999999999</v>
      </c>
      <c r="H7629" s="154">
        <v>17.645</v>
      </c>
      <c r="I7629" s="154">
        <v>1.98</v>
      </c>
      <c r="J7629" s="154"/>
    </row>
    <row r="7630" spans="1:10">
      <c r="A7630" s="164">
        <v>36221</v>
      </c>
      <c r="B7630" s="154">
        <v>1.5918000000000001</v>
      </c>
      <c r="C7630" s="154">
        <v>2.3506999999999998</v>
      </c>
      <c r="D7630" s="154">
        <v>1.4635</v>
      </c>
      <c r="E7630" s="154">
        <v>0.9587</v>
      </c>
      <c r="F7630" s="154">
        <v>68.069999999999993</v>
      </c>
      <c r="G7630" s="154">
        <v>1.2137</v>
      </c>
      <c r="H7630" s="154">
        <v>17.617999999999999</v>
      </c>
      <c r="I7630" s="154">
        <v>1.9899</v>
      </c>
      <c r="J7630" s="154"/>
    </row>
    <row r="7631" spans="1:10">
      <c r="A7631" s="164">
        <v>36222</v>
      </c>
      <c r="B7631" s="154">
        <v>1.5914000000000001</v>
      </c>
      <c r="C7631" s="154">
        <v>2.3586</v>
      </c>
      <c r="D7631" s="154">
        <v>1.4581</v>
      </c>
      <c r="E7631" s="154">
        <v>0.95840000000000003</v>
      </c>
      <c r="F7631" s="154">
        <v>68.459999999999994</v>
      </c>
      <c r="G7631" s="154">
        <v>1.2021999999999999</v>
      </c>
      <c r="H7631" s="154">
        <v>17.643999999999998</v>
      </c>
      <c r="I7631" s="154">
        <v>1.9823499999999998</v>
      </c>
      <c r="J7631" s="154"/>
    </row>
    <row r="7632" spans="1:10">
      <c r="A7632" s="164">
        <v>36223</v>
      </c>
      <c r="B7632" s="154">
        <v>1.5887</v>
      </c>
      <c r="C7632" s="154">
        <v>2.3561000000000001</v>
      </c>
      <c r="D7632" s="154">
        <v>1.4624999999999999</v>
      </c>
      <c r="E7632" s="154">
        <v>0.95779999999999998</v>
      </c>
      <c r="F7632" s="154">
        <v>71</v>
      </c>
      <c r="G7632" s="154">
        <v>1.1917</v>
      </c>
      <c r="H7632" s="154">
        <v>17.748000000000001</v>
      </c>
      <c r="I7632" s="154">
        <v>1.9818199999999999</v>
      </c>
      <c r="J7632" s="154"/>
    </row>
    <row r="7633" spans="1:10">
      <c r="A7633" s="164">
        <v>36224</v>
      </c>
      <c r="B7633" s="154">
        <v>1.5905</v>
      </c>
      <c r="C7633" s="154">
        <v>2.3589000000000002</v>
      </c>
      <c r="D7633" s="154">
        <v>1.4675</v>
      </c>
      <c r="E7633" s="154">
        <v>0.96319999999999995</v>
      </c>
      <c r="F7633" s="154">
        <v>74.489999999999995</v>
      </c>
      <c r="G7633" s="154">
        <v>1.1940999999999999</v>
      </c>
      <c r="H7633" s="154">
        <v>17.757000000000001</v>
      </c>
      <c r="I7633" s="154">
        <v>1.9873099999999999</v>
      </c>
      <c r="J7633" s="154"/>
    </row>
    <row r="7634" spans="1:10">
      <c r="A7634" s="164">
        <v>36227</v>
      </c>
      <c r="B7634" s="154">
        <v>1.5918000000000001</v>
      </c>
      <c r="C7634" s="154">
        <v>2.3456000000000001</v>
      </c>
      <c r="D7634" s="154">
        <v>1.462</v>
      </c>
      <c r="E7634" s="154">
        <v>0.96409999999999996</v>
      </c>
      <c r="F7634" s="154">
        <v>74.209999999999994</v>
      </c>
      <c r="G7634" s="154">
        <v>1.2044999999999999</v>
      </c>
      <c r="H7634" s="154">
        <v>17.678999999999998</v>
      </c>
      <c r="I7634" s="154">
        <v>1.98315</v>
      </c>
      <c r="J7634" s="154"/>
    </row>
    <row r="7635" spans="1:10">
      <c r="A7635" s="164">
        <v>36228</v>
      </c>
      <c r="B7635" s="154">
        <v>1.5924</v>
      </c>
      <c r="C7635" s="154">
        <v>2.3517999999999999</v>
      </c>
      <c r="D7635" s="154">
        <v>1.4630000000000001</v>
      </c>
      <c r="E7635" s="154">
        <v>0.96760000000000002</v>
      </c>
      <c r="F7635" s="154">
        <v>78.239999999999995</v>
      </c>
      <c r="G7635" s="154">
        <v>1.2053</v>
      </c>
      <c r="H7635" s="154">
        <v>17.724</v>
      </c>
      <c r="I7635" s="154">
        <v>1.99004</v>
      </c>
      <c r="J7635" s="154"/>
    </row>
    <row r="7636" spans="1:10">
      <c r="A7636" s="164">
        <v>36229</v>
      </c>
      <c r="B7636" s="154">
        <v>1.5992</v>
      </c>
      <c r="C7636" s="154">
        <v>2.3656000000000001</v>
      </c>
      <c r="D7636" s="154">
        <v>1.4617</v>
      </c>
      <c r="E7636" s="154">
        <v>0.96389999999999998</v>
      </c>
      <c r="F7636" s="154">
        <v>78.59</v>
      </c>
      <c r="G7636" s="154">
        <v>1.2126000000000001</v>
      </c>
      <c r="H7636" s="154">
        <v>17.629000000000001</v>
      </c>
      <c r="I7636" s="154">
        <v>1.9931999999999999</v>
      </c>
      <c r="J7636" s="154"/>
    </row>
    <row r="7637" spans="1:10">
      <c r="A7637" s="164">
        <v>36230</v>
      </c>
      <c r="B7637" s="154">
        <v>1.5965</v>
      </c>
      <c r="C7637" s="154">
        <v>2.3791000000000002</v>
      </c>
      <c r="D7637" s="154">
        <v>1.4657</v>
      </c>
      <c r="E7637" s="154">
        <v>0.96109999999999995</v>
      </c>
      <c r="F7637" s="154">
        <v>77.14</v>
      </c>
      <c r="G7637" s="154">
        <v>1.2142999999999999</v>
      </c>
      <c r="H7637" s="154">
        <v>17.536000000000001</v>
      </c>
      <c r="I7637" s="154">
        <v>1.9967299999999999</v>
      </c>
      <c r="J7637" s="154"/>
    </row>
    <row r="7638" spans="1:10">
      <c r="A7638" s="164">
        <v>36231</v>
      </c>
      <c r="B7638" s="154">
        <v>1.599</v>
      </c>
      <c r="C7638" s="154">
        <v>2.3938000000000001</v>
      </c>
      <c r="D7638" s="154">
        <v>1.4634</v>
      </c>
      <c r="E7638" s="154">
        <v>0.96009999999999995</v>
      </c>
      <c r="F7638" s="154">
        <v>76.62</v>
      </c>
      <c r="G7638" s="154">
        <v>1.22</v>
      </c>
      <c r="H7638" s="154">
        <v>17.673000000000002</v>
      </c>
      <c r="I7638" s="154">
        <v>2.0004</v>
      </c>
      <c r="J7638" s="154"/>
    </row>
    <row r="7639" spans="1:10">
      <c r="A7639" s="164">
        <v>36234</v>
      </c>
      <c r="B7639" s="154">
        <v>1.6000999999999999</v>
      </c>
      <c r="C7639" s="154">
        <v>2.3763000000000001</v>
      </c>
      <c r="D7639" s="154">
        <v>1.4616</v>
      </c>
      <c r="E7639" s="154">
        <v>0.95689999999999997</v>
      </c>
      <c r="F7639" s="154">
        <v>78.790000000000006</v>
      </c>
      <c r="G7639" s="154">
        <v>1.2378</v>
      </c>
      <c r="H7639" s="154">
        <v>17.696000000000002</v>
      </c>
      <c r="I7639" s="154">
        <v>2.0015999999999998</v>
      </c>
      <c r="J7639" s="154"/>
    </row>
    <row r="7640" spans="1:10">
      <c r="A7640" s="164">
        <v>36235</v>
      </c>
      <c r="B7640" s="154">
        <v>1.5979999999999999</v>
      </c>
      <c r="C7640" s="154">
        <v>2.3820999999999999</v>
      </c>
      <c r="D7640" s="154">
        <v>1.4706000000000001</v>
      </c>
      <c r="E7640" s="154">
        <v>0.96209999999999996</v>
      </c>
      <c r="F7640" s="154">
        <v>78.849999999999994</v>
      </c>
      <c r="G7640" s="154">
        <v>1.248</v>
      </c>
      <c r="H7640" s="154">
        <v>17.623999999999999</v>
      </c>
      <c r="I7640" s="154">
        <v>2.0069699999999999</v>
      </c>
      <c r="J7640" s="154"/>
    </row>
    <row r="7641" spans="1:10">
      <c r="A7641" s="164">
        <v>36236</v>
      </c>
      <c r="B7641" s="154">
        <v>1.5975000000000001</v>
      </c>
      <c r="C7641" s="154">
        <v>2.3688000000000002</v>
      </c>
      <c r="D7641" s="154">
        <v>1.4553</v>
      </c>
      <c r="E7641" s="154">
        <v>0.95489999999999997</v>
      </c>
      <c r="F7641" s="154">
        <v>77.819999999999993</v>
      </c>
      <c r="G7641" s="154">
        <v>1.2258</v>
      </c>
      <c r="H7641" s="154">
        <v>17.503</v>
      </c>
      <c r="I7641" s="154">
        <v>1.9951099999999999</v>
      </c>
      <c r="J7641" s="154"/>
    </row>
    <row r="7642" spans="1:10">
      <c r="A7642" s="164">
        <v>36237</v>
      </c>
      <c r="B7642" s="154">
        <v>1.5971</v>
      </c>
      <c r="C7642" s="154">
        <v>2.363</v>
      </c>
      <c r="D7642" s="154">
        <v>1.4497</v>
      </c>
      <c r="E7642" s="154">
        <v>0.95379999999999998</v>
      </c>
      <c r="F7642" s="154">
        <v>78.36</v>
      </c>
      <c r="G7642" s="154">
        <v>1.2244999999999999</v>
      </c>
      <c r="H7642" s="154">
        <v>17.541</v>
      </c>
      <c r="I7642" s="154">
        <v>1.9893100000000001</v>
      </c>
      <c r="J7642" s="154"/>
    </row>
    <row r="7643" spans="1:10">
      <c r="A7643" s="164">
        <v>36238</v>
      </c>
      <c r="B7643" s="154">
        <v>1.5973000000000002</v>
      </c>
      <c r="C7643" s="154">
        <v>2.3776000000000002</v>
      </c>
      <c r="D7643" s="154">
        <v>1.4617</v>
      </c>
      <c r="E7643" s="154">
        <v>0.96319999999999995</v>
      </c>
      <c r="F7643" s="154">
        <v>79.22</v>
      </c>
      <c r="G7643" s="154">
        <v>1.2436</v>
      </c>
      <c r="H7643" s="154">
        <v>17.725000000000001</v>
      </c>
      <c r="I7643" s="154">
        <v>2.0036200000000002</v>
      </c>
      <c r="J7643" s="154"/>
    </row>
    <row r="7644" spans="1:10">
      <c r="A7644" s="164">
        <v>36241</v>
      </c>
      <c r="B7644" s="154">
        <v>1.5965</v>
      </c>
      <c r="C7644" s="154">
        <v>2.3868</v>
      </c>
      <c r="D7644" s="154">
        <v>1.4672000000000001</v>
      </c>
      <c r="E7644" s="154">
        <v>0.96899999999999997</v>
      </c>
      <c r="F7644" s="154">
        <v>79.739999999999995</v>
      </c>
      <c r="G7644" s="154">
        <v>1.2496</v>
      </c>
      <c r="H7644" s="154">
        <v>17.684999999999999</v>
      </c>
      <c r="I7644" s="154">
        <v>2.0082300000000002</v>
      </c>
      <c r="J7644" s="154"/>
    </row>
    <row r="7645" spans="1:10">
      <c r="A7645" s="164">
        <v>36242</v>
      </c>
      <c r="B7645" s="154">
        <v>1.595</v>
      </c>
      <c r="C7645" s="154">
        <v>2.3807999999999998</v>
      </c>
      <c r="D7645" s="154">
        <v>1.4641999999999999</v>
      </c>
      <c r="E7645" s="154">
        <v>0.9728</v>
      </c>
      <c r="F7645" s="154">
        <v>79.58</v>
      </c>
      <c r="G7645" s="154">
        <v>1.2334000000000001</v>
      </c>
      <c r="H7645" s="154">
        <v>17.614999999999998</v>
      </c>
      <c r="I7645" s="154">
        <v>1.99891</v>
      </c>
      <c r="J7645" s="154"/>
    </row>
    <row r="7646" spans="1:10">
      <c r="A7646" s="164">
        <v>36243</v>
      </c>
      <c r="B7646" s="154">
        <v>1.5901000000000001</v>
      </c>
      <c r="C7646" s="154">
        <v>2.383</v>
      </c>
      <c r="D7646" s="154">
        <v>1.4567000000000001</v>
      </c>
      <c r="E7646" s="154">
        <v>0.96550000000000002</v>
      </c>
      <c r="F7646" s="154">
        <v>79.38</v>
      </c>
      <c r="G7646" s="154">
        <v>1.2389999999999999</v>
      </c>
      <c r="H7646" s="154">
        <v>17.641999999999999</v>
      </c>
      <c r="I7646" s="154">
        <v>1.99465</v>
      </c>
      <c r="J7646" s="154"/>
    </row>
    <row r="7647" spans="1:10">
      <c r="A7647" s="164">
        <v>36244</v>
      </c>
      <c r="B7647" s="154">
        <v>1.5933999999999999</v>
      </c>
      <c r="C7647" s="154">
        <v>2.3933</v>
      </c>
      <c r="D7647" s="154">
        <v>1.4631000000000001</v>
      </c>
      <c r="E7647" s="154">
        <v>0.97019999999999995</v>
      </c>
      <c r="F7647" s="154">
        <v>81.97</v>
      </c>
      <c r="G7647" s="154">
        <v>1.2383</v>
      </c>
      <c r="H7647" s="154">
        <v>17.734000000000002</v>
      </c>
      <c r="I7647" s="154">
        <v>2.0012300000000001</v>
      </c>
      <c r="J7647" s="154"/>
    </row>
    <row r="7648" spans="1:10">
      <c r="A7648" s="164">
        <v>36245</v>
      </c>
      <c r="B7648" s="154">
        <v>1.5952999999999999</v>
      </c>
      <c r="C7648" s="154">
        <v>2.3877999999999999</v>
      </c>
      <c r="D7648" s="154">
        <v>1.4713000000000001</v>
      </c>
      <c r="E7648" s="154">
        <v>0.97660000000000002</v>
      </c>
      <c r="F7648" s="154">
        <v>83.12</v>
      </c>
      <c r="G7648" s="154">
        <v>1.2344999999999999</v>
      </c>
      <c r="H7648" s="154">
        <v>17.888000000000002</v>
      </c>
      <c r="I7648" s="154">
        <v>2.008</v>
      </c>
      <c r="J7648" s="154"/>
    </row>
    <row r="7649" spans="1:10">
      <c r="A7649" s="164">
        <v>36248</v>
      </c>
      <c r="B7649" s="154">
        <v>1.5939999999999999</v>
      </c>
      <c r="C7649" s="154">
        <v>2.3980999999999999</v>
      </c>
      <c r="D7649" s="154">
        <v>1.478</v>
      </c>
      <c r="E7649" s="154">
        <v>0.9778</v>
      </c>
      <c r="F7649" s="154">
        <v>84.22</v>
      </c>
      <c r="G7649" s="154">
        <v>1.2301</v>
      </c>
      <c r="H7649" s="154">
        <v>17.963999999999999</v>
      </c>
      <c r="I7649" s="154">
        <v>2.0146099999999998</v>
      </c>
      <c r="J7649" s="154"/>
    </row>
    <row r="7650" spans="1:10">
      <c r="A7650" s="164">
        <v>36249</v>
      </c>
      <c r="B7650" s="154">
        <v>1.5939999999999999</v>
      </c>
      <c r="C7650" s="154">
        <v>2.4015</v>
      </c>
      <c r="D7650" s="154">
        <v>1.4861</v>
      </c>
      <c r="E7650" s="154">
        <v>0.98129999999999995</v>
      </c>
      <c r="F7650" s="154">
        <v>85.41</v>
      </c>
      <c r="G7650" s="154">
        <v>1.2371000000000001</v>
      </c>
      <c r="H7650" s="154">
        <v>17.977</v>
      </c>
      <c r="I7650" s="154">
        <v>2.0173800000000002</v>
      </c>
      <c r="J7650" s="154"/>
    </row>
    <row r="7651" spans="1:10">
      <c r="A7651" s="164">
        <v>36250</v>
      </c>
      <c r="B7651" s="154">
        <v>1.5967</v>
      </c>
      <c r="C7651" s="154">
        <v>2.3913000000000002</v>
      </c>
      <c r="D7651" s="154">
        <v>1.4876</v>
      </c>
      <c r="E7651" s="154">
        <v>0.9849</v>
      </c>
      <c r="F7651" s="154">
        <v>86.74</v>
      </c>
      <c r="G7651" s="154">
        <v>1.2415</v>
      </c>
      <c r="H7651" s="154">
        <v>17.841000000000001</v>
      </c>
      <c r="I7651" s="154">
        <v>2.01938</v>
      </c>
      <c r="J7651" s="154"/>
    </row>
    <row r="7652" spans="1:10">
      <c r="A7652" s="164">
        <v>36251</v>
      </c>
      <c r="B7652" s="154">
        <v>1.5952</v>
      </c>
      <c r="C7652" s="154">
        <v>2.3917000000000002</v>
      </c>
      <c r="D7652" s="154">
        <v>1.486</v>
      </c>
      <c r="E7652" s="154">
        <v>0.98550000000000004</v>
      </c>
      <c r="F7652" s="154">
        <v>86.65</v>
      </c>
      <c r="G7652" s="154">
        <v>1.2509000000000001</v>
      </c>
      <c r="H7652" s="154">
        <v>17.818000000000001</v>
      </c>
      <c r="I7652" s="154" t="s">
        <v>472</v>
      </c>
      <c r="J7652" s="154"/>
    </row>
    <row r="7653" spans="1:10">
      <c r="A7653" s="164">
        <v>36252</v>
      </c>
      <c r="B7653" s="154" t="s">
        <v>472</v>
      </c>
      <c r="C7653" s="154" t="s">
        <v>472</v>
      </c>
      <c r="D7653" s="154" t="s">
        <v>472</v>
      </c>
      <c r="E7653" s="154" t="s">
        <v>472</v>
      </c>
      <c r="F7653" s="154" t="s">
        <v>472</v>
      </c>
      <c r="G7653" s="154" t="s">
        <v>472</v>
      </c>
      <c r="H7653" s="154">
        <v>17.847000000000001</v>
      </c>
      <c r="I7653" s="154" t="s">
        <v>472</v>
      </c>
      <c r="J7653" s="154"/>
    </row>
    <row r="7654" spans="1:10">
      <c r="A7654" s="164">
        <v>36255</v>
      </c>
      <c r="B7654" s="154" t="s">
        <v>472</v>
      </c>
      <c r="C7654" s="154" t="s">
        <v>472</v>
      </c>
      <c r="D7654" s="154" t="s">
        <v>472</v>
      </c>
      <c r="E7654" s="154" t="s">
        <v>472</v>
      </c>
      <c r="F7654" s="154" t="s">
        <v>472</v>
      </c>
      <c r="G7654" s="154" t="s">
        <v>472</v>
      </c>
      <c r="H7654" s="154">
        <v>17.869</v>
      </c>
      <c r="I7654" s="154" t="s">
        <v>472</v>
      </c>
      <c r="J7654" s="154"/>
    </row>
    <row r="7655" spans="1:10">
      <c r="A7655" s="164">
        <v>36256</v>
      </c>
      <c r="B7655" s="154">
        <v>1.5945</v>
      </c>
      <c r="C7655" s="154">
        <v>2.3694999999999999</v>
      </c>
      <c r="D7655" s="154">
        <v>1.4854000000000001</v>
      </c>
      <c r="E7655" s="154">
        <v>0.98819999999999997</v>
      </c>
      <c r="F7655" s="154">
        <v>85.86</v>
      </c>
      <c r="G7655" s="154">
        <v>1.2241</v>
      </c>
      <c r="H7655" s="154">
        <v>17.777000000000001</v>
      </c>
      <c r="I7655" s="154">
        <v>2.0090400000000002</v>
      </c>
      <c r="J7655" s="154"/>
    </row>
    <row r="7656" spans="1:10">
      <c r="A7656" s="164">
        <v>36257</v>
      </c>
      <c r="B7656" s="154">
        <v>1.595</v>
      </c>
      <c r="C7656" s="154">
        <v>2.3534999999999999</v>
      </c>
      <c r="D7656" s="154">
        <v>1.48</v>
      </c>
      <c r="E7656" s="154">
        <v>0.9839</v>
      </c>
      <c r="F7656" s="154">
        <v>85.8</v>
      </c>
      <c r="G7656" s="154">
        <v>1.2241</v>
      </c>
      <c r="H7656" s="154">
        <v>17.762</v>
      </c>
      <c r="I7656" s="154">
        <v>1.9997099999999999</v>
      </c>
      <c r="J7656" s="154"/>
    </row>
    <row r="7657" spans="1:10">
      <c r="A7657" s="164">
        <v>36258</v>
      </c>
      <c r="B7657" s="154">
        <v>1.5958999999999999</v>
      </c>
      <c r="C7657" s="154">
        <v>2.3715999999999999</v>
      </c>
      <c r="D7657" s="154">
        <v>1.4782999999999999</v>
      </c>
      <c r="E7657" s="154">
        <v>0.9859</v>
      </c>
      <c r="F7657" s="154">
        <v>86.45</v>
      </c>
      <c r="G7657" s="154">
        <v>1.224</v>
      </c>
      <c r="H7657" s="154">
        <v>17.882000000000001</v>
      </c>
      <c r="I7657" s="154">
        <v>2.0018199999999999</v>
      </c>
      <c r="J7657" s="154"/>
    </row>
    <row r="7658" spans="1:10">
      <c r="A7658" s="164">
        <v>36259</v>
      </c>
      <c r="B7658" s="154">
        <v>1.5965</v>
      </c>
      <c r="C7658" s="154">
        <v>2.3765000000000001</v>
      </c>
      <c r="D7658" s="154">
        <v>1.4784999999999999</v>
      </c>
      <c r="E7658" s="154">
        <v>0.9869</v>
      </c>
      <c r="F7658" s="154">
        <v>86.97</v>
      </c>
      <c r="G7658" s="154">
        <v>1.2223999999999999</v>
      </c>
      <c r="H7658" s="154">
        <v>17.838999999999999</v>
      </c>
      <c r="I7658" s="154">
        <v>2.0064099999999998</v>
      </c>
      <c r="J7658" s="154"/>
    </row>
    <row r="7659" spans="1:10">
      <c r="A7659" s="164">
        <v>36262</v>
      </c>
      <c r="B7659" s="154">
        <v>1.6017999999999999</v>
      </c>
      <c r="C7659" s="154">
        <v>2.3889</v>
      </c>
      <c r="D7659" s="154">
        <v>1.4783999999999999</v>
      </c>
      <c r="E7659" s="154">
        <v>0.9859</v>
      </c>
      <c r="F7659" s="154">
        <v>87.74</v>
      </c>
      <c r="G7659" s="154">
        <v>1.2309000000000001</v>
      </c>
      <c r="H7659" s="154">
        <v>17.861000000000001</v>
      </c>
      <c r="I7659" s="154">
        <v>2.0071400000000001</v>
      </c>
      <c r="J7659" s="154"/>
    </row>
    <row r="7660" spans="1:10">
      <c r="A7660" s="164">
        <v>36263</v>
      </c>
      <c r="B7660" s="154">
        <v>1.6049</v>
      </c>
      <c r="C7660" s="154">
        <v>2.3969</v>
      </c>
      <c r="D7660" s="154">
        <v>1.4849999999999999</v>
      </c>
      <c r="E7660" s="154">
        <v>0.99570000000000003</v>
      </c>
      <c r="F7660" s="154">
        <v>89.46</v>
      </c>
      <c r="G7660" s="154">
        <v>1.2325999999999999</v>
      </c>
      <c r="H7660" s="154">
        <v>17.856999999999999</v>
      </c>
      <c r="I7660" s="154">
        <v>2.0193099999999999</v>
      </c>
      <c r="J7660" s="154"/>
    </row>
    <row r="7661" spans="1:10">
      <c r="A7661" s="164">
        <v>36264</v>
      </c>
      <c r="B7661" s="154">
        <v>1.6045</v>
      </c>
      <c r="C7661" s="154">
        <v>2.4037999999999999</v>
      </c>
      <c r="D7661" s="154">
        <v>1.4842</v>
      </c>
      <c r="E7661" s="154">
        <v>0.99560000000000004</v>
      </c>
      <c r="F7661" s="154">
        <v>88.87</v>
      </c>
      <c r="G7661" s="154">
        <v>1.2463</v>
      </c>
      <c r="H7661" s="154">
        <v>17.971</v>
      </c>
      <c r="I7661" s="154">
        <v>2.02217</v>
      </c>
      <c r="J7661" s="154"/>
    </row>
    <row r="7662" spans="1:10">
      <c r="A7662" s="164">
        <v>36265</v>
      </c>
      <c r="B7662" s="154">
        <v>1.6031</v>
      </c>
      <c r="C7662" s="154">
        <v>2.3935</v>
      </c>
      <c r="D7662" s="154">
        <v>1.4839</v>
      </c>
      <c r="E7662" s="154">
        <v>0.99139999999999995</v>
      </c>
      <c r="F7662" s="154">
        <v>89.66</v>
      </c>
      <c r="G7662" s="154">
        <v>1.2490999999999999</v>
      </c>
      <c r="H7662" s="154">
        <v>17.882999999999999</v>
      </c>
      <c r="I7662" s="154">
        <v>2.0220600000000002</v>
      </c>
      <c r="J7662" s="154"/>
    </row>
    <row r="7663" spans="1:10">
      <c r="A7663" s="164">
        <v>36266</v>
      </c>
      <c r="B7663" s="154">
        <v>1.603</v>
      </c>
      <c r="C7663" s="154">
        <v>2.411</v>
      </c>
      <c r="D7663" s="154">
        <v>1.5023</v>
      </c>
      <c r="E7663" s="154">
        <v>1.0103</v>
      </c>
      <c r="F7663" s="154">
        <v>89.96</v>
      </c>
      <c r="G7663" s="154">
        <v>1.2692000000000001</v>
      </c>
      <c r="H7663" s="154">
        <v>18.073</v>
      </c>
      <c r="I7663" s="154">
        <v>2.0357599999999998</v>
      </c>
      <c r="J7663" s="154"/>
    </row>
    <row r="7664" spans="1:10">
      <c r="A7664" s="164">
        <v>36269</v>
      </c>
      <c r="B7664" s="154">
        <v>1.6017999999999999</v>
      </c>
      <c r="C7664" s="154">
        <v>2.4313000000000002</v>
      </c>
      <c r="D7664" s="154">
        <v>1.5036</v>
      </c>
      <c r="E7664" s="154">
        <v>1.0161</v>
      </c>
      <c r="F7664" s="154">
        <v>89.66</v>
      </c>
      <c r="G7664" s="154">
        <v>1.2726</v>
      </c>
      <c r="H7664" s="154">
        <v>18.201000000000001</v>
      </c>
      <c r="I7664" s="154">
        <v>2.0425300000000002</v>
      </c>
      <c r="J7664" s="154"/>
    </row>
    <row r="7665" spans="1:10">
      <c r="A7665" s="164">
        <v>36270</v>
      </c>
      <c r="B7665" s="154">
        <v>1.603</v>
      </c>
      <c r="C7665" s="154">
        <v>2.4338000000000002</v>
      </c>
      <c r="D7665" s="154">
        <v>1.5066000000000002</v>
      </c>
      <c r="E7665" s="154">
        <v>1.0132000000000001</v>
      </c>
      <c r="F7665" s="154">
        <v>87.59</v>
      </c>
      <c r="G7665" s="154">
        <v>1.2756000000000001</v>
      </c>
      <c r="H7665" s="154">
        <v>18.219000000000001</v>
      </c>
      <c r="I7665" s="154">
        <v>2.0444300000000002</v>
      </c>
      <c r="J7665" s="154"/>
    </row>
    <row r="7666" spans="1:10">
      <c r="A7666" s="164">
        <v>36271</v>
      </c>
      <c r="B7666" s="154">
        <v>1.6015000000000001</v>
      </c>
      <c r="C7666" s="154">
        <v>2.4306999999999999</v>
      </c>
      <c r="D7666" s="154">
        <v>1.5077</v>
      </c>
      <c r="E7666" s="154">
        <v>1.0124</v>
      </c>
      <c r="F7666" s="154">
        <v>87.66</v>
      </c>
      <c r="G7666" s="154">
        <v>1.2671000000000001</v>
      </c>
      <c r="H7666" s="154">
        <v>18.192</v>
      </c>
      <c r="I7666" s="154">
        <v>2.0412499999999998</v>
      </c>
      <c r="J7666" s="154"/>
    </row>
    <row r="7667" spans="1:10">
      <c r="A7667" s="164">
        <v>36272</v>
      </c>
      <c r="B7667" s="154">
        <v>1.6017000000000001</v>
      </c>
      <c r="C7667" s="154">
        <v>2.4165000000000001</v>
      </c>
      <c r="D7667" s="154">
        <v>1.5044</v>
      </c>
      <c r="E7667" s="154">
        <v>1.0112000000000001</v>
      </c>
      <c r="F7667" s="154">
        <v>88.76</v>
      </c>
      <c r="G7667" s="154">
        <v>1.2539</v>
      </c>
      <c r="H7667" s="154">
        <v>18.231999999999999</v>
      </c>
      <c r="I7667" s="154">
        <v>2.0405700000000002</v>
      </c>
      <c r="J7667" s="154"/>
    </row>
    <row r="7668" spans="1:10">
      <c r="A7668" s="164">
        <v>36273</v>
      </c>
      <c r="B7668" s="154">
        <v>1.6015999999999999</v>
      </c>
      <c r="C7668" s="154">
        <v>2.4310999999999998</v>
      </c>
      <c r="D7668" s="154">
        <v>1.5028000000000001</v>
      </c>
      <c r="E7668" s="154">
        <v>1.0162</v>
      </c>
      <c r="F7668" s="154">
        <v>89.08</v>
      </c>
      <c r="G7668" s="154">
        <v>1.2572999999999999</v>
      </c>
      <c r="H7668" s="154">
        <v>18.231000000000002</v>
      </c>
      <c r="I7668" s="154">
        <v>2.0389699999999999</v>
      </c>
      <c r="J7668" s="154"/>
    </row>
    <row r="7669" spans="1:10">
      <c r="A7669" s="164">
        <v>36276</v>
      </c>
      <c r="B7669" s="154">
        <v>1.6019999999999999</v>
      </c>
      <c r="C7669" s="154">
        <v>2.4390999999999998</v>
      </c>
      <c r="D7669" s="154">
        <v>1.5087999999999999</v>
      </c>
      <c r="E7669" s="154">
        <v>1.0218</v>
      </c>
      <c r="F7669" s="154">
        <v>88.86</v>
      </c>
      <c r="G7669" s="154">
        <v>1.2694000000000001</v>
      </c>
      <c r="H7669" s="154">
        <v>18.288</v>
      </c>
      <c r="I7669" s="154">
        <v>2.04433</v>
      </c>
      <c r="J7669" s="154"/>
    </row>
    <row r="7670" spans="1:10">
      <c r="A7670" s="164">
        <v>36277</v>
      </c>
      <c r="B7670" s="154">
        <v>1.6040999999999999</v>
      </c>
      <c r="C7670" s="154">
        <v>2.4325999999999999</v>
      </c>
      <c r="D7670" s="154">
        <v>1.5085999999999999</v>
      </c>
      <c r="E7670" s="154">
        <v>1.0203</v>
      </c>
      <c r="F7670" s="154">
        <v>88.48</v>
      </c>
      <c r="G7670" s="154">
        <v>1.2624</v>
      </c>
      <c r="H7670" s="154">
        <v>18.22</v>
      </c>
      <c r="I7670" s="154">
        <v>2.04189</v>
      </c>
      <c r="J7670" s="154"/>
    </row>
    <row r="7671" spans="1:10">
      <c r="A7671" s="164">
        <v>36278</v>
      </c>
      <c r="B7671" s="154">
        <v>1.6080999999999999</v>
      </c>
      <c r="C7671" s="154">
        <v>2.4342000000000001</v>
      </c>
      <c r="D7671" s="154">
        <v>1.5055000000000001</v>
      </c>
      <c r="E7671" s="154">
        <v>1.0189999999999999</v>
      </c>
      <c r="F7671" s="154">
        <v>89.61</v>
      </c>
      <c r="G7671" s="154">
        <v>1.2642</v>
      </c>
      <c r="H7671" s="154">
        <v>18.286999999999999</v>
      </c>
      <c r="I7671" s="154">
        <v>2.0438800000000001</v>
      </c>
      <c r="J7671" s="154"/>
    </row>
    <row r="7672" spans="1:10">
      <c r="A7672" s="164">
        <v>36279</v>
      </c>
      <c r="B7672" s="154">
        <v>1.6078000000000001</v>
      </c>
      <c r="C7672" s="154">
        <v>2.4430000000000001</v>
      </c>
      <c r="D7672" s="154">
        <v>1.5138</v>
      </c>
      <c r="E7672" s="154">
        <v>1.0273000000000001</v>
      </c>
      <c r="F7672" s="154">
        <v>90.76</v>
      </c>
      <c r="G7672" s="154">
        <v>1.2735000000000001</v>
      </c>
      <c r="H7672" s="154">
        <v>18.335000000000001</v>
      </c>
      <c r="I7672" s="154">
        <v>2.0519699999999998</v>
      </c>
      <c r="J7672" s="154"/>
    </row>
    <row r="7673" spans="1:10">
      <c r="A7673" s="164">
        <v>36280</v>
      </c>
      <c r="B7673" s="154">
        <v>1.6128</v>
      </c>
      <c r="C7673" s="154">
        <v>2.4514</v>
      </c>
      <c r="D7673" s="154">
        <v>1.5207999999999999</v>
      </c>
      <c r="E7673" s="154">
        <v>1.0381</v>
      </c>
      <c r="F7673" s="154">
        <v>91.39</v>
      </c>
      <c r="G7673" s="154">
        <v>1.2713999999999999</v>
      </c>
      <c r="H7673" s="154">
        <v>18.396999999999998</v>
      </c>
      <c r="I7673" s="154">
        <v>2.0552199999999998</v>
      </c>
      <c r="J7673" s="154"/>
    </row>
    <row r="7674" spans="1:10">
      <c r="A7674" s="164">
        <v>36283</v>
      </c>
      <c r="B7674" s="154">
        <v>1.6114999999999999</v>
      </c>
      <c r="C7674" s="154">
        <v>2.4516</v>
      </c>
      <c r="D7674" s="154">
        <v>1.5215999999999998</v>
      </c>
      <c r="E7674" s="154">
        <v>1.0443</v>
      </c>
      <c r="F7674" s="154">
        <v>90.95</v>
      </c>
      <c r="G7674" s="154">
        <v>1.2711000000000001</v>
      </c>
      <c r="H7674" s="154">
        <v>18.422999999999998</v>
      </c>
      <c r="I7674" s="154">
        <v>2.0528900000000001</v>
      </c>
      <c r="J7674" s="154"/>
    </row>
    <row r="7675" spans="1:10">
      <c r="A7675" s="164">
        <v>36284</v>
      </c>
      <c r="B7675" s="154">
        <v>1.6104000000000001</v>
      </c>
      <c r="C7675" s="154">
        <v>2.4529000000000001</v>
      </c>
      <c r="D7675" s="154">
        <v>1.5241</v>
      </c>
      <c r="E7675" s="154">
        <v>1.0508999999999999</v>
      </c>
      <c r="F7675" s="154">
        <v>90.56</v>
      </c>
      <c r="G7675" s="154">
        <v>1.2621</v>
      </c>
      <c r="H7675" s="154">
        <v>18.274999999999999</v>
      </c>
      <c r="I7675" s="154">
        <v>2.0537399999999999</v>
      </c>
      <c r="J7675" s="154"/>
    </row>
    <row r="7676" spans="1:10">
      <c r="A7676" s="164">
        <v>36285</v>
      </c>
      <c r="B7676" s="154">
        <v>1.6057000000000001</v>
      </c>
      <c r="C7676" s="154">
        <v>2.4561000000000002</v>
      </c>
      <c r="D7676" s="154">
        <v>1.5057</v>
      </c>
      <c r="E7676" s="154">
        <v>1.0344</v>
      </c>
      <c r="F7676" s="154">
        <v>89.52</v>
      </c>
      <c r="G7676" s="154">
        <v>1.2469999999999999</v>
      </c>
      <c r="H7676" s="154">
        <v>18.010999999999999</v>
      </c>
      <c r="I7676" s="154">
        <v>2.0355099999999999</v>
      </c>
      <c r="J7676" s="154"/>
    </row>
    <row r="7677" spans="1:10">
      <c r="A7677" s="164">
        <v>36286</v>
      </c>
      <c r="B7677" s="154">
        <v>1.6072</v>
      </c>
      <c r="C7677" s="154">
        <v>2.4352999999999998</v>
      </c>
      <c r="D7677" s="154">
        <v>1.4855</v>
      </c>
      <c r="E7677" s="154">
        <v>1.0249999999999999</v>
      </c>
      <c r="F7677" s="154">
        <v>88.58</v>
      </c>
      <c r="G7677" s="154">
        <v>1.2335</v>
      </c>
      <c r="H7677" s="154">
        <v>17.984999999999999</v>
      </c>
      <c r="I7677" s="154">
        <v>2.0230299999999999</v>
      </c>
      <c r="J7677" s="154"/>
    </row>
    <row r="7678" spans="1:10">
      <c r="A7678" s="164">
        <v>36287</v>
      </c>
      <c r="B7678" s="154">
        <v>1.6063000000000001</v>
      </c>
      <c r="C7678" s="154">
        <v>2.4333</v>
      </c>
      <c r="D7678" s="154">
        <v>1.4879</v>
      </c>
      <c r="E7678" s="154">
        <v>1.0181</v>
      </c>
      <c r="F7678" s="154">
        <v>89.74</v>
      </c>
      <c r="G7678" s="154">
        <v>1.2341</v>
      </c>
      <c r="H7678" s="154">
        <v>18.004999999999999</v>
      </c>
      <c r="I7678" s="154">
        <v>2.0240499999999999</v>
      </c>
      <c r="J7678" s="154"/>
    </row>
    <row r="7679" spans="1:10">
      <c r="A7679" s="164">
        <v>36290</v>
      </c>
      <c r="B7679" s="154">
        <v>1.607</v>
      </c>
      <c r="C7679" s="154">
        <v>2.4310999999999998</v>
      </c>
      <c r="D7679" s="154">
        <v>1.4964</v>
      </c>
      <c r="E7679" s="154">
        <v>1.0258</v>
      </c>
      <c r="F7679" s="154">
        <v>90.91</v>
      </c>
      <c r="G7679" s="154">
        <v>1.2383</v>
      </c>
      <c r="H7679" s="154">
        <v>18.035</v>
      </c>
      <c r="I7679" s="154">
        <v>2.0300099999999999</v>
      </c>
      <c r="J7679" s="154"/>
    </row>
    <row r="7680" spans="1:10">
      <c r="A7680" s="164">
        <v>36291</v>
      </c>
      <c r="B7680" s="154">
        <v>1.6087</v>
      </c>
      <c r="C7680" s="154">
        <v>2.4207999999999998</v>
      </c>
      <c r="D7680" s="154">
        <v>1.4932000000000001</v>
      </c>
      <c r="E7680" s="154">
        <v>1.0223</v>
      </c>
      <c r="F7680" s="154">
        <v>90.28</v>
      </c>
      <c r="G7680" s="154">
        <v>1.234</v>
      </c>
      <c r="H7680" s="154">
        <v>18.155000000000001</v>
      </c>
      <c r="I7680" s="154">
        <v>2.0290900000000001</v>
      </c>
      <c r="J7680" s="154"/>
    </row>
    <row r="7681" spans="1:10">
      <c r="A7681" s="164">
        <v>36292</v>
      </c>
      <c r="B7681" s="154">
        <v>1.6076000000000001</v>
      </c>
      <c r="C7681" s="154">
        <v>2.4363000000000001</v>
      </c>
      <c r="D7681" s="154">
        <v>1.5053000000000001</v>
      </c>
      <c r="E7681" s="154">
        <v>1.0366</v>
      </c>
      <c r="F7681" s="154">
        <v>91.01</v>
      </c>
      <c r="G7681" s="154">
        <v>1.2448999999999999</v>
      </c>
      <c r="H7681" s="154">
        <v>18.163</v>
      </c>
      <c r="I7681" s="154">
        <v>2.0376099999999999</v>
      </c>
      <c r="J7681" s="154"/>
    </row>
    <row r="7682" spans="1:10">
      <c r="A7682" s="164">
        <v>36293</v>
      </c>
      <c r="B7682" s="154" t="s">
        <v>472</v>
      </c>
      <c r="C7682" s="154" t="s">
        <v>472</v>
      </c>
      <c r="D7682" s="154" t="s">
        <v>472</v>
      </c>
      <c r="E7682" s="154" t="s">
        <v>472</v>
      </c>
      <c r="F7682" s="154" t="s">
        <v>472</v>
      </c>
      <c r="G7682" s="154" t="s">
        <v>472</v>
      </c>
      <c r="H7682" s="154">
        <v>18.181000000000001</v>
      </c>
      <c r="I7682" s="154" t="s">
        <v>472</v>
      </c>
      <c r="J7682" s="154"/>
    </row>
    <row r="7683" spans="1:10">
      <c r="A7683" s="164">
        <v>36294</v>
      </c>
      <c r="B7683" s="154">
        <v>1.6013999999999999</v>
      </c>
      <c r="C7683" s="154">
        <v>2.4241999999999999</v>
      </c>
      <c r="D7683" s="154">
        <v>1.5017</v>
      </c>
      <c r="E7683" s="154">
        <v>1.0325</v>
      </c>
      <c r="F7683" s="154">
        <v>90.79</v>
      </c>
      <c r="G7683" s="154">
        <v>1.2283999999999999</v>
      </c>
      <c r="H7683" s="154">
        <v>18.184000000000001</v>
      </c>
      <c r="I7683" s="154">
        <v>2.0283600000000002</v>
      </c>
      <c r="J7683" s="154"/>
    </row>
    <row r="7684" spans="1:10">
      <c r="A7684" s="164">
        <v>36297</v>
      </c>
      <c r="B7684" s="154">
        <v>1.6042999999999998</v>
      </c>
      <c r="C7684" s="154">
        <v>2.4344000000000001</v>
      </c>
      <c r="D7684" s="154">
        <v>1.5066999999999999</v>
      </c>
      <c r="E7684" s="154">
        <v>1.0266</v>
      </c>
      <c r="F7684" s="154">
        <v>90.44</v>
      </c>
      <c r="G7684" s="154">
        <v>1.2219</v>
      </c>
      <c r="H7684" s="154">
        <v>18.152000000000001</v>
      </c>
      <c r="I7684" s="154">
        <v>2.0259100000000001</v>
      </c>
      <c r="J7684" s="154"/>
    </row>
    <row r="7685" spans="1:10">
      <c r="A7685" s="164">
        <v>36298</v>
      </c>
      <c r="B7685" s="154">
        <v>1.6024</v>
      </c>
      <c r="C7685" s="154">
        <v>2.4295999999999998</v>
      </c>
      <c r="D7685" s="154">
        <v>1.4981</v>
      </c>
      <c r="E7685" s="154">
        <v>1.0267999999999999</v>
      </c>
      <c r="F7685" s="154">
        <v>90.03</v>
      </c>
      <c r="G7685" s="154">
        <v>1.2209000000000001</v>
      </c>
      <c r="H7685" s="154">
        <v>18.141999999999999</v>
      </c>
      <c r="I7685" s="154">
        <v>2.0229900000000001</v>
      </c>
      <c r="J7685" s="154"/>
    </row>
    <row r="7686" spans="1:10">
      <c r="A7686" s="164">
        <v>36299</v>
      </c>
      <c r="B7686" s="154">
        <v>1.6021000000000001</v>
      </c>
      <c r="C7686" s="154">
        <v>2.4350000000000001</v>
      </c>
      <c r="D7686" s="154">
        <v>1.5055000000000001</v>
      </c>
      <c r="E7686" s="154">
        <v>1.0243</v>
      </c>
      <c r="F7686" s="154">
        <v>90.15</v>
      </c>
      <c r="G7686" s="154">
        <v>1.2162999999999999</v>
      </c>
      <c r="H7686" s="154">
        <v>18.170000000000002</v>
      </c>
      <c r="I7686" s="154">
        <v>2.0261800000000001</v>
      </c>
      <c r="J7686" s="154"/>
    </row>
    <row r="7687" spans="1:10">
      <c r="A7687" s="164">
        <v>36300</v>
      </c>
      <c r="B7687" s="154">
        <v>1.6021000000000001</v>
      </c>
      <c r="C7687" s="154">
        <v>2.4255</v>
      </c>
      <c r="D7687" s="154">
        <v>1.5055000000000001</v>
      </c>
      <c r="E7687" s="154">
        <v>1.0249999999999999</v>
      </c>
      <c r="F7687" s="154">
        <v>89.4</v>
      </c>
      <c r="G7687" s="154">
        <v>1.2095</v>
      </c>
      <c r="H7687" s="154">
        <v>18.233000000000001</v>
      </c>
      <c r="I7687" s="154">
        <v>2.0238100000000001</v>
      </c>
      <c r="J7687" s="154"/>
    </row>
    <row r="7688" spans="1:10">
      <c r="A7688" s="164">
        <v>36301</v>
      </c>
      <c r="B7688" s="154">
        <v>1.6026</v>
      </c>
      <c r="C7688" s="154">
        <v>2.4291999999999998</v>
      </c>
      <c r="D7688" s="154">
        <v>1.5122</v>
      </c>
      <c r="E7688" s="154">
        <v>1.0315000000000001</v>
      </c>
      <c r="F7688" s="154">
        <v>89.01</v>
      </c>
      <c r="G7688" s="154">
        <v>1.2214</v>
      </c>
      <c r="H7688" s="154">
        <v>18.323</v>
      </c>
      <c r="I7688" s="154">
        <v>2.0319400000000001</v>
      </c>
      <c r="J7688" s="154"/>
    </row>
    <row r="7689" spans="1:10">
      <c r="A7689" s="164">
        <v>36304</v>
      </c>
      <c r="B7689" s="154" t="s">
        <v>472</v>
      </c>
      <c r="C7689" s="154" t="s">
        <v>472</v>
      </c>
      <c r="D7689" s="154" t="s">
        <v>472</v>
      </c>
      <c r="E7689" s="154" t="s">
        <v>472</v>
      </c>
      <c r="F7689" s="154" t="s">
        <v>472</v>
      </c>
      <c r="G7689" s="154" t="s">
        <v>472</v>
      </c>
      <c r="H7689" s="154">
        <v>18.276</v>
      </c>
      <c r="I7689" s="154">
        <v>2.0319400000000001</v>
      </c>
      <c r="J7689" s="154"/>
    </row>
    <row r="7690" spans="1:10">
      <c r="A7690" s="164">
        <v>36305</v>
      </c>
      <c r="B7690" s="154">
        <v>1.5987</v>
      </c>
      <c r="C7690" s="154">
        <v>2.4039000000000001</v>
      </c>
      <c r="D7690" s="154">
        <v>1.5034999999999998</v>
      </c>
      <c r="E7690" s="154">
        <v>1.0316000000000001</v>
      </c>
      <c r="F7690" s="154">
        <v>86.91</v>
      </c>
      <c r="G7690" s="154">
        <v>1.2259</v>
      </c>
      <c r="H7690" s="154">
        <v>18.196000000000002</v>
      </c>
      <c r="I7690" s="154">
        <v>2.0233500000000002</v>
      </c>
      <c r="J7690" s="154"/>
    </row>
    <row r="7691" spans="1:10">
      <c r="A7691" s="164">
        <v>36306</v>
      </c>
      <c r="B7691" s="154">
        <v>1.5945</v>
      </c>
      <c r="C7691" s="154">
        <v>2.4142999999999999</v>
      </c>
      <c r="D7691" s="154">
        <v>1.5066000000000002</v>
      </c>
      <c r="E7691" s="154">
        <v>1.0276000000000001</v>
      </c>
      <c r="F7691" s="154">
        <v>88.57</v>
      </c>
      <c r="G7691" s="154">
        <v>1.234</v>
      </c>
      <c r="H7691" s="154">
        <v>18.385999999999999</v>
      </c>
      <c r="I7691" s="154">
        <v>2.0314000000000001</v>
      </c>
      <c r="J7691" s="154"/>
    </row>
    <row r="7692" spans="1:10">
      <c r="A7692" s="164">
        <v>36307</v>
      </c>
      <c r="B7692" s="154">
        <v>1.5939000000000001</v>
      </c>
      <c r="C7692" s="154">
        <v>2.4342999999999999</v>
      </c>
      <c r="D7692" s="154">
        <v>1.5289000000000001</v>
      </c>
      <c r="E7692" s="154">
        <v>1.0413000000000001</v>
      </c>
      <c r="F7692" s="154">
        <v>88.89</v>
      </c>
      <c r="G7692" s="154">
        <v>1.2490000000000001</v>
      </c>
      <c r="H7692" s="154">
        <v>18.414000000000001</v>
      </c>
      <c r="I7692" s="154">
        <v>2.04325</v>
      </c>
      <c r="J7692" s="154"/>
    </row>
    <row r="7693" spans="1:10">
      <c r="A7693" s="164">
        <v>36308</v>
      </c>
      <c r="B7693" s="154">
        <v>1.5925</v>
      </c>
      <c r="C7693" s="154">
        <v>2.4356999999999998</v>
      </c>
      <c r="D7693" s="154">
        <v>1.5242</v>
      </c>
      <c r="E7693" s="154">
        <v>1.0331999999999999</v>
      </c>
      <c r="F7693" s="154">
        <v>88.67</v>
      </c>
      <c r="G7693" s="154">
        <v>1.2633000000000001</v>
      </c>
      <c r="H7693" s="154">
        <v>18.477</v>
      </c>
      <c r="I7693" s="154">
        <v>2.0418699999999999</v>
      </c>
      <c r="J7693" s="154"/>
    </row>
    <row r="7694" spans="1:10">
      <c r="A7694" s="164">
        <v>36311</v>
      </c>
      <c r="B7694" s="154">
        <v>1.5935000000000001</v>
      </c>
      <c r="C7694" s="154">
        <v>2.4407999999999999</v>
      </c>
      <c r="D7694" s="154">
        <v>1.5230000000000001</v>
      </c>
      <c r="E7694" s="154">
        <v>1.0327</v>
      </c>
      <c r="F7694" s="154">
        <v>88.6</v>
      </c>
      <c r="G7694" s="154">
        <v>1.2544999999999999</v>
      </c>
      <c r="H7694" s="154">
        <v>18.390999999999998</v>
      </c>
      <c r="I7694" s="154" t="s">
        <v>472</v>
      </c>
      <c r="J7694" s="154"/>
    </row>
    <row r="7695" spans="1:10">
      <c r="A7695" s="164">
        <v>36312</v>
      </c>
      <c r="B7695" s="154">
        <v>1.5926</v>
      </c>
      <c r="C7695" s="154">
        <v>2.4483999999999999</v>
      </c>
      <c r="D7695" s="154">
        <v>1.5266</v>
      </c>
      <c r="E7695" s="154">
        <v>1.0331999999999999</v>
      </c>
      <c r="F7695" s="154">
        <v>87.69</v>
      </c>
      <c r="G7695" s="154">
        <v>1.2606999999999999</v>
      </c>
      <c r="H7695" s="154">
        <v>18.382000000000001</v>
      </c>
      <c r="I7695" s="154">
        <v>2.0487199999999999</v>
      </c>
      <c r="J7695" s="154"/>
    </row>
    <row r="7696" spans="1:10">
      <c r="A7696" s="164">
        <v>36313</v>
      </c>
      <c r="B7696" s="154">
        <v>1.591</v>
      </c>
      <c r="C7696" s="154">
        <v>2.4693999999999998</v>
      </c>
      <c r="D7696" s="154">
        <v>1.5352000000000001</v>
      </c>
      <c r="E7696" s="154">
        <v>1.0334000000000001</v>
      </c>
      <c r="F7696" s="154">
        <v>88.38</v>
      </c>
      <c r="G7696" s="154">
        <v>1.274</v>
      </c>
      <c r="H7696" s="154">
        <v>18.579999999999998</v>
      </c>
      <c r="I7696" s="154">
        <v>2.05768</v>
      </c>
      <c r="J7696" s="154"/>
    </row>
    <row r="7697" spans="1:10">
      <c r="A7697" s="164">
        <v>36314</v>
      </c>
      <c r="B7697" s="154">
        <v>1.593</v>
      </c>
      <c r="C7697" s="154">
        <v>2.4662999999999999</v>
      </c>
      <c r="D7697" s="154">
        <v>1.5352000000000001</v>
      </c>
      <c r="E7697" s="154">
        <v>1.0383</v>
      </c>
      <c r="F7697" s="154">
        <v>88.38</v>
      </c>
      <c r="G7697" s="154">
        <v>1.2641</v>
      </c>
      <c r="H7697" s="154">
        <v>18.611000000000001</v>
      </c>
      <c r="I7697" s="154">
        <v>2.0584899999999999</v>
      </c>
      <c r="J7697" s="154"/>
    </row>
    <row r="7698" spans="1:10">
      <c r="A7698" s="164">
        <v>36315</v>
      </c>
      <c r="B7698" s="154">
        <v>1.5885</v>
      </c>
      <c r="C7698" s="154">
        <v>2.4788000000000001</v>
      </c>
      <c r="D7698" s="154">
        <v>1.5423</v>
      </c>
      <c r="E7698" s="154">
        <v>1.0451999999999999</v>
      </c>
      <c r="F7698" s="154">
        <v>88.89</v>
      </c>
      <c r="G7698" s="154">
        <v>1.2684</v>
      </c>
      <c r="H7698" s="154">
        <v>18.545000000000002</v>
      </c>
      <c r="I7698" s="154">
        <v>2.0604900000000002</v>
      </c>
      <c r="J7698" s="154"/>
    </row>
    <row r="7699" spans="1:10">
      <c r="A7699" s="164">
        <v>36318</v>
      </c>
      <c r="B7699" s="154">
        <v>1.5864</v>
      </c>
      <c r="C7699" s="154">
        <v>2.4767000000000001</v>
      </c>
      <c r="D7699" s="154">
        <v>1.5411999999999999</v>
      </c>
      <c r="E7699" s="154">
        <v>1.048</v>
      </c>
      <c r="F7699" s="154">
        <v>88.57</v>
      </c>
      <c r="G7699" s="154">
        <v>1.274</v>
      </c>
      <c r="H7699" s="154">
        <v>18.637</v>
      </c>
      <c r="I7699" s="154">
        <v>2.06107</v>
      </c>
      <c r="J7699" s="154"/>
    </row>
    <row r="7700" spans="1:10">
      <c r="A7700" s="164">
        <v>36319</v>
      </c>
      <c r="B7700" s="154">
        <v>1.5901000000000001</v>
      </c>
      <c r="C7700" s="154">
        <v>2.4567999999999999</v>
      </c>
      <c r="D7700" s="154">
        <v>1.5316999999999998</v>
      </c>
      <c r="E7700" s="154">
        <v>1.0425</v>
      </c>
      <c r="F7700" s="154">
        <v>87.53</v>
      </c>
      <c r="G7700" s="154">
        <v>1.2627999999999999</v>
      </c>
      <c r="H7700" s="154">
        <v>18.425000000000001</v>
      </c>
      <c r="I7700" s="154">
        <v>2.0527000000000002</v>
      </c>
      <c r="J7700" s="154"/>
    </row>
    <row r="7701" spans="1:10">
      <c r="A7701" s="164">
        <v>36320</v>
      </c>
      <c r="B7701" s="154">
        <v>1.5920000000000001</v>
      </c>
      <c r="C7701" s="154">
        <v>2.4428000000000001</v>
      </c>
      <c r="D7701" s="154">
        <v>1.5222</v>
      </c>
      <c r="E7701" s="154">
        <v>1.0324</v>
      </c>
      <c r="F7701" s="154">
        <v>87.03</v>
      </c>
      <c r="G7701" s="154">
        <v>1.2755000000000001</v>
      </c>
      <c r="H7701" s="154">
        <v>18.401</v>
      </c>
      <c r="I7701" s="154">
        <v>2.0493999999999999</v>
      </c>
      <c r="J7701" s="154"/>
    </row>
    <row r="7702" spans="1:10">
      <c r="A7702" s="164">
        <v>36321</v>
      </c>
      <c r="B7702" s="154">
        <v>1.5951</v>
      </c>
      <c r="C7702" s="154">
        <v>2.4375999999999998</v>
      </c>
      <c r="D7702" s="154">
        <v>1.5232000000000001</v>
      </c>
      <c r="E7702" s="154">
        <v>1.0354000000000001</v>
      </c>
      <c r="F7702" s="154">
        <v>86.45</v>
      </c>
      <c r="G7702" s="154">
        <v>1.2738</v>
      </c>
      <c r="H7702" s="154">
        <v>18.423999999999999</v>
      </c>
      <c r="I7702" s="154">
        <v>2.0536799999999999</v>
      </c>
      <c r="J7702" s="154"/>
    </row>
    <row r="7703" spans="1:10">
      <c r="A7703" s="164">
        <v>36322</v>
      </c>
      <c r="B7703" s="154">
        <v>1.5975999999999999</v>
      </c>
      <c r="C7703" s="154">
        <v>2.4481000000000002</v>
      </c>
      <c r="D7703" s="154">
        <v>1.5197000000000001</v>
      </c>
      <c r="E7703" s="154">
        <v>1.0411999999999999</v>
      </c>
      <c r="F7703" s="154">
        <v>85.38</v>
      </c>
      <c r="G7703" s="154">
        <v>1.2806</v>
      </c>
      <c r="H7703" s="154">
        <v>18.279</v>
      </c>
      <c r="I7703" s="154">
        <v>2.05464</v>
      </c>
      <c r="J7703" s="154"/>
    </row>
    <row r="7704" spans="1:10">
      <c r="A7704" s="164">
        <v>36325</v>
      </c>
      <c r="B7704" s="154">
        <v>1.5952999999999999</v>
      </c>
      <c r="C7704" s="154">
        <v>2.4573999999999998</v>
      </c>
      <c r="D7704" s="154">
        <v>1.5219</v>
      </c>
      <c r="E7704" s="154">
        <v>1.0410999999999999</v>
      </c>
      <c r="F7704" s="154">
        <v>85.12</v>
      </c>
      <c r="G7704" s="154">
        <v>1.2624</v>
      </c>
      <c r="H7704" s="154">
        <v>18.491</v>
      </c>
      <c r="I7704" s="154">
        <v>2.0530300000000001</v>
      </c>
      <c r="J7704" s="154"/>
    </row>
    <row r="7705" spans="1:10">
      <c r="A7705" s="164">
        <v>36326</v>
      </c>
      <c r="B7705" s="154">
        <v>1.5927</v>
      </c>
      <c r="C7705" s="154">
        <v>2.4605000000000001</v>
      </c>
      <c r="D7705" s="154">
        <v>1.5335999999999999</v>
      </c>
      <c r="E7705" s="154">
        <v>1.0484</v>
      </c>
      <c r="F7705" s="154">
        <v>86.21</v>
      </c>
      <c r="G7705" s="154">
        <v>1.2732999999999999</v>
      </c>
      <c r="H7705" s="154">
        <v>18.521999999999998</v>
      </c>
      <c r="I7705" s="154">
        <v>2.0565699999999998</v>
      </c>
      <c r="J7705" s="154"/>
    </row>
    <row r="7706" spans="1:10">
      <c r="A7706" s="164">
        <v>36327</v>
      </c>
      <c r="B7706" s="154">
        <v>1.5956999999999999</v>
      </c>
      <c r="C7706" s="154">
        <v>2.4413999999999998</v>
      </c>
      <c r="D7706" s="154">
        <v>1.5354000000000001</v>
      </c>
      <c r="E7706" s="154">
        <v>1.0482</v>
      </c>
      <c r="F7706" s="154">
        <v>87.04</v>
      </c>
      <c r="G7706" s="154">
        <v>1.2746999999999999</v>
      </c>
      <c r="H7706" s="154">
        <v>18.701000000000001</v>
      </c>
      <c r="I7706" s="154">
        <v>2.0654400000000002</v>
      </c>
      <c r="J7706" s="154"/>
    </row>
    <row r="7707" spans="1:10">
      <c r="A7707" s="164">
        <v>36328</v>
      </c>
      <c r="B7707" s="154">
        <v>1.5965</v>
      </c>
      <c r="C7707" s="154">
        <v>2.4573</v>
      </c>
      <c r="D7707" s="154">
        <v>1.5455000000000001</v>
      </c>
      <c r="E7707" s="154">
        <v>1.0606</v>
      </c>
      <c r="F7707" s="154">
        <v>88.42</v>
      </c>
      <c r="G7707" s="154">
        <v>1.2865</v>
      </c>
      <c r="H7707" s="154">
        <v>18.645</v>
      </c>
      <c r="I7707" s="154">
        <v>2.0702400000000001</v>
      </c>
      <c r="J7707" s="154"/>
    </row>
    <row r="7708" spans="1:10">
      <c r="A7708" s="164">
        <v>36329</v>
      </c>
      <c r="B7708" s="154">
        <v>1.5946</v>
      </c>
      <c r="C7708" s="154">
        <v>2.4624999999999999</v>
      </c>
      <c r="D7708" s="154">
        <v>1.5465</v>
      </c>
      <c r="E7708" s="154">
        <v>1.0548</v>
      </c>
      <c r="F7708" s="154">
        <v>87.97</v>
      </c>
      <c r="G7708" s="154">
        <v>1.2982</v>
      </c>
      <c r="H7708" s="154">
        <v>18.617000000000001</v>
      </c>
      <c r="I7708" s="154">
        <v>2.0742099999999999</v>
      </c>
      <c r="J7708" s="154"/>
    </row>
    <row r="7709" spans="1:10">
      <c r="A7709" s="164">
        <v>36332</v>
      </c>
      <c r="B7709" s="154">
        <v>1.5985</v>
      </c>
      <c r="C7709" s="154">
        <v>2.4521000000000002</v>
      </c>
      <c r="D7709" s="154">
        <v>1.5385</v>
      </c>
      <c r="E7709" s="154">
        <v>1.0508999999999999</v>
      </c>
      <c r="F7709" s="154">
        <v>87.37</v>
      </c>
      <c r="G7709" s="154">
        <v>1.2586999999999999</v>
      </c>
      <c r="H7709" s="154">
        <v>18.649999999999999</v>
      </c>
      <c r="I7709" s="154">
        <v>2.0600700000000001</v>
      </c>
      <c r="J7709" s="154"/>
    </row>
    <row r="7710" spans="1:10">
      <c r="A7710" s="164">
        <v>36333</v>
      </c>
      <c r="B7710" s="154">
        <v>1.5952999999999999</v>
      </c>
      <c r="C7710" s="154">
        <v>2.4491999999999998</v>
      </c>
      <c r="D7710" s="154">
        <v>1.5438000000000001</v>
      </c>
      <c r="E7710" s="154">
        <v>1.0485</v>
      </c>
      <c r="F7710" s="154">
        <v>87.07</v>
      </c>
      <c r="G7710" s="154">
        <v>1.2669999999999999</v>
      </c>
      <c r="H7710" s="154">
        <v>18.670000000000002</v>
      </c>
      <c r="I7710" s="154">
        <v>2.0638100000000001</v>
      </c>
      <c r="J7710" s="154"/>
    </row>
    <row r="7711" spans="1:10">
      <c r="A7711" s="164">
        <v>36334</v>
      </c>
      <c r="B7711" s="154">
        <v>1.5966</v>
      </c>
      <c r="C7711" s="154">
        <v>2.4546000000000001</v>
      </c>
      <c r="D7711" s="154">
        <v>1.5467</v>
      </c>
      <c r="E7711" s="154">
        <v>1.052</v>
      </c>
      <c r="F7711" s="154">
        <v>86.55</v>
      </c>
      <c r="G7711" s="154">
        <v>1.2665999999999999</v>
      </c>
      <c r="H7711" s="154">
        <v>18.693000000000001</v>
      </c>
      <c r="I7711" s="154">
        <v>2.0656400000000001</v>
      </c>
      <c r="J7711" s="154"/>
    </row>
    <row r="7712" spans="1:10">
      <c r="A7712" s="164">
        <v>36335</v>
      </c>
      <c r="B7712" s="154">
        <v>1.5983000000000001</v>
      </c>
      <c r="C7712" s="154">
        <v>2.4340999999999999</v>
      </c>
      <c r="D7712" s="154">
        <v>1.5438000000000001</v>
      </c>
      <c r="E7712" s="154">
        <v>1.0498000000000001</v>
      </c>
      <c r="F7712" s="154">
        <v>86.15</v>
      </c>
      <c r="G7712" s="154">
        <v>1.266</v>
      </c>
      <c r="H7712" s="154">
        <v>18.571000000000002</v>
      </c>
      <c r="I7712" s="154">
        <v>2.0622600000000002</v>
      </c>
      <c r="J7712" s="154"/>
    </row>
    <row r="7713" spans="1:10">
      <c r="A7713" s="164">
        <v>36336</v>
      </c>
      <c r="B7713" s="154">
        <v>1.5985</v>
      </c>
      <c r="C7713" s="154">
        <v>2.4329999999999998</v>
      </c>
      <c r="D7713" s="154">
        <v>1.5274999999999999</v>
      </c>
      <c r="E7713" s="154">
        <v>1.0395000000000001</v>
      </c>
      <c r="F7713" s="154">
        <v>85.24</v>
      </c>
      <c r="G7713" s="154">
        <v>1.2568999999999999</v>
      </c>
      <c r="H7713" s="154">
        <v>18.486000000000001</v>
      </c>
      <c r="I7713" s="154">
        <v>2.0505</v>
      </c>
      <c r="J7713" s="154"/>
    </row>
    <row r="7714" spans="1:10">
      <c r="A7714" s="164">
        <v>36339</v>
      </c>
      <c r="B7714" s="154">
        <v>1.5973999999999999</v>
      </c>
      <c r="C7714" s="154">
        <v>2.4302000000000001</v>
      </c>
      <c r="D7714" s="154">
        <v>1.5314999999999999</v>
      </c>
      <c r="E7714" s="154">
        <v>1.0455000000000001</v>
      </c>
      <c r="F7714" s="154">
        <v>86.28</v>
      </c>
      <c r="G7714" s="154">
        <v>1.2633000000000001</v>
      </c>
      <c r="H7714" s="154">
        <v>18.617999999999999</v>
      </c>
      <c r="I7714" s="154">
        <v>2.05951</v>
      </c>
      <c r="J7714" s="154"/>
    </row>
    <row r="7715" spans="1:10">
      <c r="A7715" s="164">
        <v>36340</v>
      </c>
      <c r="B7715" s="154">
        <v>1.5983000000000001</v>
      </c>
      <c r="C7715" s="154">
        <v>2.4407000000000001</v>
      </c>
      <c r="D7715" s="154">
        <v>1.5434000000000001</v>
      </c>
      <c r="E7715" s="154">
        <v>1.0484</v>
      </c>
      <c r="F7715" s="154">
        <v>87.2</v>
      </c>
      <c r="G7715" s="154">
        <v>1.2735000000000001</v>
      </c>
      <c r="H7715" s="154">
        <v>18.728000000000002</v>
      </c>
      <c r="I7715" s="154">
        <v>2.0668899999999999</v>
      </c>
      <c r="J7715" s="154"/>
    </row>
    <row r="7716" spans="1:10">
      <c r="A7716" s="164">
        <v>36341</v>
      </c>
      <c r="B7716" s="154">
        <v>1.6017000000000001</v>
      </c>
      <c r="C7716" s="154">
        <v>2.4388000000000001</v>
      </c>
      <c r="D7716" s="154">
        <v>1.5493999999999999</v>
      </c>
      <c r="E7716" s="154">
        <v>1.0501</v>
      </c>
      <c r="F7716" s="154">
        <v>88.44</v>
      </c>
      <c r="G7716" s="154">
        <v>1.2798</v>
      </c>
      <c r="H7716" s="154">
        <v>18.786000000000001</v>
      </c>
      <c r="I7716" s="154">
        <v>2.0739399999999999</v>
      </c>
      <c r="J7716" s="154"/>
    </row>
    <row r="7717" spans="1:10">
      <c r="A7717" s="164">
        <v>36342</v>
      </c>
      <c r="B7717" s="154">
        <v>1.6040000000000001</v>
      </c>
      <c r="C7717" s="154">
        <v>2.4487000000000001</v>
      </c>
      <c r="D7717" s="154">
        <v>1.5497999999999998</v>
      </c>
      <c r="E7717" s="154">
        <v>1.0575000000000001</v>
      </c>
      <c r="F7717" s="154">
        <v>87.66</v>
      </c>
      <c r="G7717" s="154">
        <v>1.2823</v>
      </c>
      <c r="H7717" s="154">
        <v>18.917999999999999</v>
      </c>
      <c r="I7717" s="154">
        <v>2.07402</v>
      </c>
      <c r="J7717" s="154"/>
    </row>
    <row r="7718" spans="1:10">
      <c r="A7718" s="164">
        <v>36343</v>
      </c>
      <c r="B7718" s="154">
        <v>1.6047</v>
      </c>
      <c r="C7718" s="154">
        <v>2.4662999999999999</v>
      </c>
      <c r="D7718" s="154">
        <v>1.5691999999999999</v>
      </c>
      <c r="E7718" s="154">
        <v>1.0674999999999999</v>
      </c>
      <c r="F7718" s="154">
        <v>89.16</v>
      </c>
      <c r="G7718" s="154">
        <v>1.2959000000000001</v>
      </c>
      <c r="H7718" s="154">
        <v>18.940999999999999</v>
      </c>
      <c r="I7718" s="154">
        <v>2.0897299999999999</v>
      </c>
      <c r="J7718" s="154"/>
    </row>
    <row r="7719" spans="1:10">
      <c r="A7719" s="164">
        <v>36346</v>
      </c>
      <c r="B7719" s="154">
        <v>1.6055999999999999</v>
      </c>
      <c r="C7719" s="154">
        <v>2.4731999999999998</v>
      </c>
      <c r="D7719" s="154">
        <v>1.5674999999999999</v>
      </c>
      <c r="E7719" s="154">
        <v>1.0697000000000001</v>
      </c>
      <c r="F7719" s="154">
        <v>88.71</v>
      </c>
      <c r="G7719" s="154">
        <v>1.2796000000000001</v>
      </c>
      <c r="H7719" s="154">
        <v>18.940999999999999</v>
      </c>
      <c r="I7719" s="154" t="s">
        <v>472</v>
      </c>
      <c r="J7719" s="154"/>
    </row>
    <row r="7720" spans="1:10">
      <c r="A7720" s="164">
        <v>36347</v>
      </c>
      <c r="B7720" s="154">
        <v>1.6038000000000001</v>
      </c>
      <c r="C7720" s="154">
        <v>2.4676</v>
      </c>
      <c r="D7720" s="154">
        <v>1.5689</v>
      </c>
      <c r="E7720" s="154">
        <v>1.0711999999999999</v>
      </c>
      <c r="F7720" s="154">
        <v>88.29</v>
      </c>
      <c r="G7720" s="154">
        <v>1.2850999999999999</v>
      </c>
      <c r="H7720" s="154">
        <v>18.914999999999999</v>
      </c>
      <c r="I7720" s="154">
        <v>2.0872999999999999</v>
      </c>
      <c r="J7720" s="154"/>
    </row>
    <row r="7721" spans="1:10">
      <c r="A7721" s="164">
        <v>36348</v>
      </c>
      <c r="B7721" s="154">
        <v>1.6036999999999999</v>
      </c>
      <c r="C7721" s="154">
        <v>2.4455</v>
      </c>
      <c r="D7721" s="154">
        <v>1.5655000000000001</v>
      </c>
      <c r="E7721" s="154">
        <v>1.0655000000000001</v>
      </c>
      <c r="F7721" s="154">
        <v>88.05</v>
      </c>
      <c r="G7721" s="154">
        <v>1.2826</v>
      </c>
      <c r="H7721" s="154">
        <v>18.956</v>
      </c>
      <c r="I7721" s="154">
        <v>2.0832299999999999</v>
      </c>
      <c r="J7721" s="154"/>
    </row>
    <row r="7722" spans="1:10">
      <c r="A7722" s="164">
        <v>36349</v>
      </c>
      <c r="B7722" s="154">
        <v>1.6042000000000001</v>
      </c>
      <c r="C7722" s="154">
        <v>2.4502999999999999</v>
      </c>
      <c r="D7722" s="154">
        <v>1.573</v>
      </c>
      <c r="E7722" s="154">
        <v>1.0720000000000001</v>
      </c>
      <c r="F7722" s="154">
        <v>87.34</v>
      </c>
      <c r="G7722" s="154">
        <v>1.2841</v>
      </c>
      <c r="H7722" s="154">
        <v>18.986999999999998</v>
      </c>
      <c r="I7722" s="154">
        <v>2.0863999999999998</v>
      </c>
      <c r="J7722" s="154"/>
    </row>
    <row r="7723" spans="1:10">
      <c r="A7723" s="164">
        <v>36350</v>
      </c>
      <c r="B7723" s="154">
        <v>1.6064000000000001</v>
      </c>
      <c r="C7723" s="154">
        <v>2.4462000000000002</v>
      </c>
      <c r="D7723" s="154">
        <v>1.5769</v>
      </c>
      <c r="E7723" s="154">
        <v>1.0720000000000001</v>
      </c>
      <c r="F7723" s="154">
        <v>87.75</v>
      </c>
      <c r="G7723" s="154">
        <v>1.2857000000000001</v>
      </c>
      <c r="H7723" s="154">
        <v>19.053999999999998</v>
      </c>
      <c r="I7723" s="154">
        <v>2.0906600000000002</v>
      </c>
      <c r="J7723" s="154"/>
    </row>
    <row r="7724" spans="1:10">
      <c r="A7724" s="164">
        <v>36353</v>
      </c>
      <c r="B7724" s="154">
        <v>1.6078000000000001</v>
      </c>
      <c r="C7724" s="154">
        <v>2.4556</v>
      </c>
      <c r="D7724" s="154">
        <v>1.5811999999999999</v>
      </c>
      <c r="E7724" s="154">
        <v>1.0720000000000001</v>
      </c>
      <c r="F7724" s="154">
        <v>86.31</v>
      </c>
      <c r="G7724" s="154">
        <v>1.2939000000000001</v>
      </c>
      <c r="H7724" s="154">
        <v>19.108000000000001</v>
      </c>
      <c r="I7724" s="154">
        <v>2.10249</v>
      </c>
      <c r="J7724" s="154"/>
    </row>
    <row r="7725" spans="1:10">
      <c r="A7725" s="164">
        <v>36354</v>
      </c>
      <c r="B7725" s="154">
        <v>1.605</v>
      </c>
      <c r="C7725" s="154">
        <v>2.4636</v>
      </c>
      <c r="D7725" s="154">
        <v>1.5853000000000002</v>
      </c>
      <c r="E7725" s="154">
        <v>1.0708</v>
      </c>
      <c r="F7725" s="154">
        <v>86.91</v>
      </c>
      <c r="G7725" s="154">
        <v>1.2974000000000001</v>
      </c>
      <c r="H7725" s="154">
        <v>19.058</v>
      </c>
      <c r="I7725" s="154">
        <v>2.0926</v>
      </c>
      <c r="J7725" s="154"/>
    </row>
    <row r="7726" spans="1:10">
      <c r="A7726" s="164">
        <v>36355</v>
      </c>
      <c r="B7726" s="154">
        <v>1.605</v>
      </c>
      <c r="C7726" s="154">
        <v>2.4531999999999998</v>
      </c>
      <c r="D7726" s="154">
        <v>1.5775999999999999</v>
      </c>
      <c r="E7726" s="154">
        <v>1.0657000000000001</v>
      </c>
      <c r="F7726" s="154">
        <v>86.68</v>
      </c>
      <c r="G7726" s="154">
        <v>1.3014999999999999</v>
      </c>
      <c r="H7726" s="154">
        <v>19.004000000000001</v>
      </c>
      <c r="I7726" s="154">
        <v>2.0955900000000001</v>
      </c>
      <c r="J7726" s="154"/>
    </row>
    <row r="7727" spans="1:10">
      <c r="A7727" s="164">
        <v>36356</v>
      </c>
      <c r="B7727" s="154">
        <v>1.6047</v>
      </c>
      <c r="C7727" s="154">
        <v>2.4588999999999999</v>
      </c>
      <c r="D7727" s="154">
        <v>1.5693999999999999</v>
      </c>
      <c r="E7727" s="154">
        <v>1.0585</v>
      </c>
      <c r="F7727" s="154">
        <v>86.9</v>
      </c>
      <c r="G7727" s="154">
        <v>1.2993000000000001</v>
      </c>
      <c r="H7727" s="154">
        <v>19.006</v>
      </c>
      <c r="I7727" s="154">
        <v>2.0949900000000001</v>
      </c>
      <c r="J7727" s="154"/>
    </row>
    <row r="7728" spans="1:10">
      <c r="A7728" s="164">
        <v>36357</v>
      </c>
      <c r="B7728" s="154">
        <v>1.6057000000000001</v>
      </c>
      <c r="C7728" s="154">
        <v>2.4674</v>
      </c>
      <c r="D7728" s="154">
        <v>1.5735999999999999</v>
      </c>
      <c r="E7728" s="154">
        <v>1.0617000000000001</v>
      </c>
      <c r="F7728" s="154">
        <v>87.62</v>
      </c>
      <c r="G7728" s="154">
        <v>1.3022</v>
      </c>
      <c r="H7728" s="154">
        <v>19.024000000000001</v>
      </c>
      <c r="I7728" s="154">
        <v>2.0965699999999998</v>
      </c>
      <c r="J7728" s="154"/>
    </row>
    <row r="7729" spans="1:10">
      <c r="A7729" s="164">
        <v>36360</v>
      </c>
      <c r="B7729" s="154">
        <v>1.6063000000000001</v>
      </c>
      <c r="C7729" s="154">
        <v>2.4657999999999998</v>
      </c>
      <c r="D7729" s="154">
        <v>1.583</v>
      </c>
      <c r="E7729" s="154">
        <v>1.0666</v>
      </c>
      <c r="F7729" s="154">
        <v>88.53</v>
      </c>
      <c r="G7729" s="154">
        <v>1.3147</v>
      </c>
      <c r="H7729" s="154">
        <v>18.812999999999999</v>
      </c>
      <c r="I7729" s="154">
        <v>2.1044999999999998</v>
      </c>
      <c r="J7729" s="154"/>
    </row>
    <row r="7730" spans="1:10">
      <c r="A7730" s="164">
        <v>36361</v>
      </c>
      <c r="B7730" s="154">
        <v>1.6042999999999998</v>
      </c>
      <c r="C7730" s="154">
        <v>2.4462999999999999</v>
      </c>
      <c r="D7730" s="154">
        <v>1.5474999999999999</v>
      </c>
      <c r="E7730" s="154">
        <v>1.0370999999999999</v>
      </c>
      <c r="F7730" s="154">
        <v>85.26</v>
      </c>
      <c r="G7730" s="154">
        <v>1.3108</v>
      </c>
      <c r="H7730" s="154">
        <v>18.608000000000001</v>
      </c>
      <c r="I7730" s="154">
        <v>2.07416</v>
      </c>
      <c r="J7730" s="154"/>
    </row>
    <row r="7731" spans="1:10">
      <c r="A7731" s="164">
        <v>36362</v>
      </c>
      <c r="B7731" s="154">
        <v>1.6063000000000001</v>
      </c>
      <c r="C7731" s="154">
        <v>2.4123000000000001</v>
      </c>
      <c r="D7731" s="154">
        <v>1.5361</v>
      </c>
      <c r="E7731" s="154">
        <v>1.0282</v>
      </c>
      <c r="F7731" s="154">
        <v>84.82</v>
      </c>
      <c r="G7731" s="154">
        <v>1.2888999999999999</v>
      </c>
      <c r="H7731" s="154">
        <v>18.425999999999998</v>
      </c>
      <c r="I7731" s="154">
        <v>2.0637599999999998</v>
      </c>
      <c r="J7731" s="154"/>
    </row>
    <row r="7732" spans="1:10">
      <c r="A7732" s="164">
        <v>36363</v>
      </c>
      <c r="B7732" s="154">
        <v>1.6064000000000001</v>
      </c>
      <c r="C7732" s="154">
        <v>2.4116</v>
      </c>
      <c r="D7732" s="154">
        <v>1.5310999999999999</v>
      </c>
      <c r="E7732" s="154">
        <v>1.0188999999999999</v>
      </c>
      <c r="F7732" s="154">
        <v>84.45</v>
      </c>
      <c r="G7732" s="154">
        <v>1.2941</v>
      </c>
      <c r="H7732" s="154">
        <v>18.396000000000001</v>
      </c>
      <c r="I7732" s="154">
        <v>2.05986</v>
      </c>
      <c r="J7732" s="154"/>
    </row>
    <row r="7733" spans="1:10">
      <c r="A7733" s="164">
        <v>36364</v>
      </c>
      <c r="B7733" s="154">
        <v>1.6061999999999999</v>
      </c>
      <c r="C7733" s="154">
        <v>2.4218000000000002</v>
      </c>
      <c r="D7733" s="154">
        <v>1.5285</v>
      </c>
      <c r="E7733" s="154">
        <v>1.0138</v>
      </c>
      <c r="F7733" s="154">
        <v>84.08</v>
      </c>
      <c r="G7733" s="154">
        <v>1.3104</v>
      </c>
      <c r="H7733" s="154">
        <v>18.457999999999998</v>
      </c>
      <c r="I7733" s="154">
        <v>2.06602</v>
      </c>
      <c r="J7733" s="154"/>
    </row>
    <row r="7734" spans="1:10">
      <c r="A7734" s="164">
        <v>36367</v>
      </c>
      <c r="B7734" s="154">
        <v>1.6052999999999999</v>
      </c>
      <c r="C7734" s="154">
        <v>2.4087999999999998</v>
      </c>
      <c r="D7734" s="154">
        <v>1.5205</v>
      </c>
      <c r="E7734" s="154">
        <v>1.0095000000000001</v>
      </c>
      <c r="F7734" s="154">
        <v>83.41</v>
      </c>
      <c r="G7734" s="154">
        <v>1.3067</v>
      </c>
      <c r="H7734" s="154">
        <v>18.186</v>
      </c>
      <c r="I7734" s="154">
        <v>2.0443500000000001</v>
      </c>
      <c r="J7734" s="154"/>
    </row>
    <row r="7735" spans="1:10">
      <c r="A7735" s="164">
        <v>36368</v>
      </c>
      <c r="B7735" s="154">
        <v>1.6031</v>
      </c>
      <c r="C7735" s="154">
        <v>2.3963000000000001</v>
      </c>
      <c r="D7735" s="154">
        <v>1.504</v>
      </c>
      <c r="E7735" s="154">
        <v>0.99439999999999995</v>
      </c>
      <c r="F7735" s="154">
        <v>83.05</v>
      </c>
      <c r="G7735" s="154">
        <v>1.2917000000000001</v>
      </c>
      <c r="H7735" s="154">
        <v>18.2</v>
      </c>
      <c r="I7735" s="154">
        <v>2.0433599999999998</v>
      </c>
      <c r="J7735" s="154"/>
    </row>
    <row r="7736" spans="1:10">
      <c r="A7736" s="164">
        <v>36369</v>
      </c>
      <c r="B7736" s="154">
        <v>1.5973999999999999</v>
      </c>
      <c r="C7736" s="154">
        <v>2.3871000000000002</v>
      </c>
      <c r="D7736" s="154">
        <v>1.5013999999999998</v>
      </c>
      <c r="E7736" s="154">
        <v>0.99229999999999996</v>
      </c>
      <c r="F7736" s="154">
        <v>83.88</v>
      </c>
      <c r="G7736" s="154">
        <v>1.2964</v>
      </c>
      <c r="H7736" s="154">
        <v>18.135000000000002</v>
      </c>
      <c r="I7736" s="154">
        <v>2.0449700000000002</v>
      </c>
      <c r="J7736" s="154"/>
    </row>
    <row r="7737" spans="1:10">
      <c r="A7737" s="164">
        <v>36370</v>
      </c>
      <c r="B7737" s="154">
        <v>1.5991</v>
      </c>
      <c r="C7737" s="154">
        <v>2.3952</v>
      </c>
      <c r="D7737" s="154">
        <v>1.4969999999999999</v>
      </c>
      <c r="E7737" s="154">
        <v>0.99309999999999998</v>
      </c>
      <c r="F7737" s="154">
        <v>83.63</v>
      </c>
      <c r="G7737" s="154">
        <v>1.2941</v>
      </c>
      <c r="H7737" s="154">
        <v>17.983000000000001</v>
      </c>
      <c r="I7737" s="154">
        <v>2.0372300000000001</v>
      </c>
      <c r="J7737" s="154"/>
    </row>
    <row r="7738" spans="1:10">
      <c r="A7738" s="164">
        <v>36371</v>
      </c>
      <c r="B7738" s="154">
        <v>1.5960999999999999</v>
      </c>
      <c r="C7738" s="154">
        <v>2.415</v>
      </c>
      <c r="D7738" s="154">
        <v>1.4897</v>
      </c>
      <c r="E7738" s="154">
        <v>0.99019999999999997</v>
      </c>
      <c r="F7738" s="154">
        <v>82.67</v>
      </c>
      <c r="G7738" s="154">
        <v>1.2929999999999999</v>
      </c>
      <c r="H7738" s="154">
        <v>18.03</v>
      </c>
      <c r="I7738" s="154">
        <v>2.0398999999999998</v>
      </c>
      <c r="J7738" s="154"/>
    </row>
    <row r="7739" spans="1:10">
      <c r="A7739" s="164">
        <v>36374</v>
      </c>
      <c r="B7739" s="154">
        <v>1.5975000000000001</v>
      </c>
      <c r="C7739" s="154">
        <v>2.4298000000000002</v>
      </c>
      <c r="D7739" s="154">
        <v>1.5024999999999999</v>
      </c>
      <c r="E7739" s="154">
        <v>0.99650000000000005</v>
      </c>
      <c r="F7739" s="154">
        <v>82.33</v>
      </c>
      <c r="G7739" s="154">
        <v>1.3136000000000001</v>
      </c>
      <c r="H7739" s="154">
        <v>18.087</v>
      </c>
      <c r="I7739" s="154">
        <v>2.04291</v>
      </c>
      <c r="J7739" s="154"/>
    </row>
    <row r="7740" spans="1:10">
      <c r="A7740" s="164">
        <v>36375</v>
      </c>
      <c r="B7740" s="154">
        <v>1.5981000000000001</v>
      </c>
      <c r="C7740" s="154">
        <v>2.4228999999999998</v>
      </c>
      <c r="D7740" s="154">
        <v>1.4994000000000001</v>
      </c>
      <c r="E7740" s="154">
        <v>0.99909999999999999</v>
      </c>
      <c r="F7740" s="154">
        <v>82.52</v>
      </c>
      <c r="G7740" s="154">
        <v>1.2972999999999999</v>
      </c>
      <c r="H7740" s="154">
        <v>18.062999999999999</v>
      </c>
      <c r="I7740" s="154">
        <v>2.0456599999999998</v>
      </c>
      <c r="J7740" s="154"/>
    </row>
    <row r="7741" spans="1:10">
      <c r="A7741" s="164">
        <v>36376</v>
      </c>
      <c r="B7741" s="154">
        <v>1.5998999999999999</v>
      </c>
      <c r="C7741" s="154">
        <v>2.4066000000000001</v>
      </c>
      <c r="D7741" s="154">
        <v>1.4830000000000001</v>
      </c>
      <c r="E7741" s="154">
        <v>0.99260000000000004</v>
      </c>
      <c r="F7741" s="154">
        <v>81.08</v>
      </c>
      <c r="G7741" s="154">
        <v>1.2887999999999999</v>
      </c>
      <c r="H7741" s="154">
        <v>17.951999999999998</v>
      </c>
      <c r="I7741" s="154">
        <v>2.0332300000000001</v>
      </c>
      <c r="J7741" s="154"/>
    </row>
    <row r="7742" spans="1:10">
      <c r="A7742" s="164">
        <v>36377</v>
      </c>
      <c r="B7742" s="154">
        <v>1.5991</v>
      </c>
      <c r="C7742" s="154">
        <v>2.3988</v>
      </c>
      <c r="D7742" s="154">
        <v>1.4843999999999999</v>
      </c>
      <c r="E7742" s="154">
        <v>0.99460000000000004</v>
      </c>
      <c r="F7742" s="154">
        <v>80.41</v>
      </c>
      <c r="G7742" s="154">
        <v>1.2953999999999999</v>
      </c>
      <c r="H7742" s="154">
        <v>17.904</v>
      </c>
      <c r="I7742" s="154">
        <v>2.02921</v>
      </c>
      <c r="J7742" s="154"/>
    </row>
    <row r="7743" spans="1:10">
      <c r="A7743" s="164">
        <v>36378</v>
      </c>
      <c r="B7743" s="154">
        <v>1.6012999999999999</v>
      </c>
      <c r="C7743" s="154">
        <v>2.4140000000000001</v>
      </c>
      <c r="D7743" s="154">
        <v>1.4912000000000001</v>
      </c>
      <c r="E7743" s="154">
        <v>0.99609999999999999</v>
      </c>
      <c r="F7743" s="154">
        <v>80.91</v>
      </c>
      <c r="G7743" s="154">
        <v>1.3021</v>
      </c>
      <c r="H7743" s="154">
        <v>18.015999999999998</v>
      </c>
      <c r="I7743" s="154">
        <v>2.0386799999999998</v>
      </c>
      <c r="J7743" s="154"/>
    </row>
    <row r="7744" spans="1:10">
      <c r="A7744" s="164">
        <v>36381</v>
      </c>
      <c r="B7744" s="154">
        <v>1.5988</v>
      </c>
      <c r="C7744" s="154">
        <v>2.4013999999999998</v>
      </c>
      <c r="D7744" s="154">
        <v>1.4944999999999999</v>
      </c>
      <c r="E7744" s="154">
        <v>0.99360000000000004</v>
      </c>
      <c r="F7744" s="154">
        <v>80.349999999999994</v>
      </c>
      <c r="G7744" s="154">
        <v>1.2989999999999999</v>
      </c>
      <c r="H7744" s="154">
        <v>18.062000000000001</v>
      </c>
      <c r="I7744" s="154">
        <v>2.0394600000000001</v>
      </c>
      <c r="J7744" s="154"/>
    </row>
    <row r="7745" spans="1:10">
      <c r="A7745" s="164">
        <v>36382</v>
      </c>
      <c r="B7745" s="154">
        <v>1.6017000000000001</v>
      </c>
      <c r="C7745" s="154">
        <v>2.4051999999999998</v>
      </c>
      <c r="D7745" s="154">
        <v>1.4929999999999999</v>
      </c>
      <c r="E7745" s="154">
        <v>0.99480000000000002</v>
      </c>
      <c r="F7745" s="154">
        <v>80.099999999999994</v>
      </c>
      <c r="G7745" s="154">
        <v>1.3002</v>
      </c>
      <c r="H7745" s="154">
        <v>18.004999999999999</v>
      </c>
      <c r="I7745" s="154">
        <v>2.0341999999999998</v>
      </c>
      <c r="J7745" s="154"/>
    </row>
    <row r="7746" spans="1:10">
      <c r="A7746" s="164">
        <v>36383</v>
      </c>
      <c r="B7746" s="154">
        <v>1.6026</v>
      </c>
      <c r="C7746" s="154">
        <v>2.4127000000000001</v>
      </c>
      <c r="D7746" s="154">
        <v>1.4964999999999999</v>
      </c>
      <c r="E7746" s="154">
        <v>0.99990000000000001</v>
      </c>
      <c r="F7746" s="154">
        <v>80.67</v>
      </c>
      <c r="G7746" s="154">
        <v>1.304</v>
      </c>
      <c r="H7746" s="154">
        <v>18.173999999999999</v>
      </c>
      <c r="I7746" s="154">
        <v>2.0451199999999998</v>
      </c>
      <c r="J7746" s="154"/>
    </row>
    <row r="7747" spans="1:10">
      <c r="A7747" s="164">
        <v>36384</v>
      </c>
      <c r="B7747" s="154">
        <v>1.6015999999999999</v>
      </c>
      <c r="C7747" s="154">
        <v>2.4203000000000001</v>
      </c>
      <c r="D7747" s="154">
        <v>1.5058</v>
      </c>
      <c r="E7747" s="154">
        <v>1.0125999999999999</v>
      </c>
      <c r="F7747" s="154">
        <v>80.569999999999993</v>
      </c>
      <c r="G7747" s="154">
        <v>1.2988999999999999</v>
      </c>
      <c r="H7747" s="154">
        <v>18.201000000000001</v>
      </c>
      <c r="I7747" s="154">
        <v>2.04819</v>
      </c>
      <c r="J7747" s="154"/>
    </row>
    <row r="7748" spans="1:10">
      <c r="A7748" s="164">
        <v>36385</v>
      </c>
      <c r="B7748" s="154">
        <v>1.6013999999999999</v>
      </c>
      <c r="C7748" s="154">
        <v>2.4207000000000001</v>
      </c>
      <c r="D7748" s="154">
        <v>1.5009000000000001</v>
      </c>
      <c r="E7748" s="154">
        <v>1.0104</v>
      </c>
      <c r="F7748" s="154">
        <v>80.09</v>
      </c>
      <c r="G7748" s="154">
        <v>1.3059000000000001</v>
      </c>
      <c r="H7748" s="154">
        <v>18.327999999999999</v>
      </c>
      <c r="I7748" s="154">
        <v>2.0472399999999999</v>
      </c>
      <c r="J7748" s="154"/>
    </row>
    <row r="7749" spans="1:10">
      <c r="A7749" s="164">
        <v>36388</v>
      </c>
      <c r="B7749" s="154">
        <v>1.6015999999999999</v>
      </c>
      <c r="C7749" s="154">
        <v>2.4317000000000002</v>
      </c>
      <c r="D7749" s="154">
        <v>1.5131999999999999</v>
      </c>
      <c r="E7749" s="154">
        <v>1.0226</v>
      </c>
      <c r="F7749" s="154">
        <v>80.45</v>
      </c>
      <c r="G7749" s="154">
        <v>1.3169999999999999</v>
      </c>
      <c r="H7749" s="154">
        <v>18.318999999999999</v>
      </c>
      <c r="I7749" s="154">
        <v>2.0600100000000001</v>
      </c>
      <c r="J7749" s="154"/>
    </row>
    <row r="7750" spans="1:10">
      <c r="A7750" s="164">
        <v>36389</v>
      </c>
      <c r="B7750" s="154">
        <v>1.601</v>
      </c>
      <c r="C7750" s="154">
        <v>2.4319000000000002</v>
      </c>
      <c r="D7750" s="154">
        <v>1.522</v>
      </c>
      <c r="E7750" s="154">
        <v>1.0257000000000001</v>
      </c>
      <c r="F7750" s="154">
        <v>81.09</v>
      </c>
      <c r="G7750" s="154">
        <v>1.3275000000000001</v>
      </c>
      <c r="H7750" s="154">
        <v>18.39</v>
      </c>
      <c r="I7750" s="154">
        <v>2.0675300000000001</v>
      </c>
      <c r="J7750" s="154"/>
    </row>
    <row r="7751" spans="1:10">
      <c r="A7751" s="164">
        <v>36390</v>
      </c>
      <c r="B7751" s="154">
        <v>1.6011</v>
      </c>
      <c r="C7751" s="154">
        <v>2.4401000000000002</v>
      </c>
      <c r="D7751" s="154">
        <v>1.5190000000000001</v>
      </c>
      <c r="E7751" s="154">
        <v>1.0234000000000001</v>
      </c>
      <c r="F7751" s="154">
        <v>79.78</v>
      </c>
      <c r="G7751" s="154">
        <v>1.3431999999999999</v>
      </c>
      <c r="H7751" s="154">
        <v>18.39</v>
      </c>
      <c r="I7751" s="154">
        <v>2.0702600000000002</v>
      </c>
      <c r="J7751" s="154"/>
    </row>
    <row r="7752" spans="1:10">
      <c r="A7752" s="164">
        <v>36391</v>
      </c>
      <c r="B7752" s="154">
        <v>1.5996000000000001</v>
      </c>
      <c r="C7752" s="154">
        <v>2.4323999999999999</v>
      </c>
      <c r="D7752" s="154">
        <v>1.5197000000000001</v>
      </c>
      <c r="E7752" s="154">
        <v>1.0222</v>
      </c>
      <c r="F7752" s="154">
        <v>78.540000000000006</v>
      </c>
      <c r="G7752" s="154">
        <v>1.3620000000000001</v>
      </c>
      <c r="H7752" s="154">
        <v>18.181999999999999</v>
      </c>
      <c r="I7752" s="154">
        <v>2.0748000000000002</v>
      </c>
      <c r="J7752" s="154"/>
    </row>
    <row r="7753" spans="1:10">
      <c r="A7753" s="164">
        <v>36392</v>
      </c>
      <c r="B7753" s="154">
        <v>1.5975000000000001</v>
      </c>
      <c r="C7753" s="154">
        <v>2.4252000000000002</v>
      </c>
      <c r="D7753" s="154">
        <v>1.4961</v>
      </c>
      <c r="E7753" s="154">
        <v>0.99970000000000003</v>
      </c>
      <c r="F7753" s="154">
        <v>79.37</v>
      </c>
      <c r="G7753" s="154">
        <v>1.3408</v>
      </c>
      <c r="H7753" s="154">
        <v>18.088000000000001</v>
      </c>
      <c r="I7753" s="154">
        <v>2.05349</v>
      </c>
      <c r="J7753" s="154"/>
    </row>
    <row r="7754" spans="1:10">
      <c r="A7754" s="164">
        <v>36395</v>
      </c>
      <c r="B7754" s="154">
        <v>1.5966</v>
      </c>
      <c r="C7754" s="154">
        <v>2.4177</v>
      </c>
      <c r="D7754" s="154">
        <v>1.4977</v>
      </c>
      <c r="E7754" s="154">
        <v>0.99990000000000001</v>
      </c>
      <c r="F7754" s="154">
        <v>80.09</v>
      </c>
      <c r="G7754" s="154">
        <v>1.351</v>
      </c>
      <c r="H7754" s="154">
        <v>18.407</v>
      </c>
      <c r="I7754" s="154">
        <v>2.0598000000000001</v>
      </c>
      <c r="J7754" s="154"/>
    </row>
    <row r="7755" spans="1:10">
      <c r="A7755" s="164">
        <v>36396</v>
      </c>
      <c r="B7755" s="154">
        <v>1.6012999999999999</v>
      </c>
      <c r="C7755" s="154">
        <v>2.4472999999999998</v>
      </c>
      <c r="D7755" s="154">
        <v>1.5308000000000002</v>
      </c>
      <c r="E7755" s="154">
        <v>1.0213000000000001</v>
      </c>
      <c r="F7755" s="154">
        <v>79.98</v>
      </c>
      <c r="G7755" s="154">
        <v>1.3647</v>
      </c>
      <c r="H7755" s="154">
        <v>18.384</v>
      </c>
      <c r="I7755" s="154">
        <v>2.0745900000000002</v>
      </c>
      <c r="J7755" s="154"/>
    </row>
    <row r="7756" spans="1:10">
      <c r="A7756" s="164">
        <v>36397</v>
      </c>
      <c r="B7756" s="154">
        <v>1.6008</v>
      </c>
      <c r="C7756" s="154">
        <v>2.4237000000000002</v>
      </c>
      <c r="D7756" s="154">
        <v>1.5274000000000001</v>
      </c>
      <c r="E7756" s="154">
        <v>1.0227999999999999</v>
      </c>
      <c r="F7756" s="154">
        <v>80.260000000000005</v>
      </c>
      <c r="G7756" s="154">
        <v>1.3684000000000001</v>
      </c>
      <c r="H7756" s="154">
        <v>18.556000000000001</v>
      </c>
      <c r="I7756" s="154">
        <v>2.0876199999999998</v>
      </c>
      <c r="J7756" s="154"/>
    </row>
    <row r="7757" spans="1:10">
      <c r="A7757" s="164">
        <v>36398</v>
      </c>
      <c r="B7757" s="154">
        <v>1.6017000000000001</v>
      </c>
      <c r="C7757" s="154">
        <v>2.4375999999999998</v>
      </c>
      <c r="D7757" s="154">
        <v>1.5348000000000002</v>
      </c>
      <c r="E7757" s="154">
        <v>1.0237000000000001</v>
      </c>
      <c r="F7757" s="154">
        <v>80.099999999999994</v>
      </c>
      <c r="G7757" s="154">
        <v>1.3820000000000001</v>
      </c>
      <c r="H7757" s="154">
        <v>18.527999999999999</v>
      </c>
      <c r="I7757" s="154">
        <v>2.0864799999999999</v>
      </c>
      <c r="J7757" s="154"/>
    </row>
    <row r="7758" spans="1:10">
      <c r="A7758" s="164">
        <v>36399</v>
      </c>
      <c r="B7758" s="154">
        <v>1.6012999999999999</v>
      </c>
      <c r="C7758" s="154">
        <v>2.4304000000000001</v>
      </c>
      <c r="D7758" s="154">
        <v>1.5329000000000002</v>
      </c>
      <c r="E7758" s="154">
        <v>1.0274000000000001</v>
      </c>
      <c r="F7758" s="154">
        <v>79.14</v>
      </c>
      <c r="G7758" s="154">
        <v>1.375</v>
      </c>
      <c r="H7758" s="154">
        <v>18.495999999999999</v>
      </c>
      <c r="I7758" s="154">
        <v>2.0841099999999999</v>
      </c>
      <c r="J7758" s="154"/>
    </row>
    <row r="7759" spans="1:10">
      <c r="A7759" s="164">
        <v>36402</v>
      </c>
      <c r="B7759" s="154">
        <v>1.6013999999999999</v>
      </c>
      <c r="C7759" s="154">
        <v>2.4306000000000001</v>
      </c>
      <c r="D7759" s="154">
        <v>1.5316000000000001</v>
      </c>
      <c r="E7759" s="154">
        <v>1.0278</v>
      </c>
      <c r="F7759" s="154">
        <v>79.52</v>
      </c>
      <c r="G7759" s="154">
        <v>1.3787</v>
      </c>
      <c r="H7759" s="154">
        <v>18.515000000000001</v>
      </c>
      <c r="I7759" s="154">
        <v>2.0869</v>
      </c>
      <c r="J7759" s="154"/>
    </row>
    <row r="7760" spans="1:10">
      <c r="A7760" s="164">
        <v>36403</v>
      </c>
      <c r="B7760" s="154">
        <v>1.6002999999999998</v>
      </c>
      <c r="C7760" s="154">
        <v>2.4270999999999998</v>
      </c>
      <c r="D7760" s="154">
        <v>1.5192000000000001</v>
      </c>
      <c r="E7760" s="154">
        <v>1.0175000000000001</v>
      </c>
      <c r="F7760" s="154">
        <v>79.25</v>
      </c>
      <c r="G7760" s="154">
        <v>1.3792</v>
      </c>
      <c r="H7760" s="154">
        <v>18.251999999999999</v>
      </c>
      <c r="I7760" s="154">
        <v>2.07931</v>
      </c>
      <c r="J7760" s="154"/>
    </row>
    <row r="7761" spans="1:10">
      <c r="A7761" s="164">
        <v>36404</v>
      </c>
      <c r="B7761" s="154">
        <v>1.6</v>
      </c>
      <c r="C7761" s="154">
        <v>2.4247999999999998</v>
      </c>
      <c r="D7761" s="154">
        <v>1.5072999999999999</v>
      </c>
      <c r="E7761" s="154">
        <v>1.0085999999999999</v>
      </c>
      <c r="F7761" s="154">
        <v>78.06</v>
      </c>
      <c r="G7761" s="154">
        <v>1.3772</v>
      </c>
      <c r="H7761" s="154">
        <v>18.280999999999999</v>
      </c>
      <c r="I7761" s="154">
        <v>2.07064</v>
      </c>
      <c r="J7761" s="154"/>
    </row>
    <row r="7762" spans="1:10">
      <c r="A7762" s="164">
        <v>36405</v>
      </c>
      <c r="B7762" s="154">
        <v>1.6015000000000001</v>
      </c>
      <c r="C7762" s="154">
        <v>2.4247000000000001</v>
      </c>
      <c r="D7762" s="154">
        <v>1.5106999999999999</v>
      </c>
      <c r="E7762" s="154">
        <v>1.0156000000000001</v>
      </c>
      <c r="F7762" s="154">
        <v>78.930000000000007</v>
      </c>
      <c r="G7762" s="154">
        <v>1.3818999999999999</v>
      </c>
      <c r="H7762" s="154">
        <v>18.035</v>
      </c>
      <c r="I7762" s="154">
        <v>2.06237</v>
      </c>
      <c r="J7762" s="154"/>
    </row>
    <row r="7763" spans="1:10">
      <c r="A7763" s="164">
        <v>36406</v>
      </c>
      <c r="B7763" s="154">
        <v>1.5968</v>
      </c>
      <c r="C7763" s="154">
        <v>2.4011</v>
      </c>
      <c r="D7763" s="154">
        <v>1.4910000000000001</v>
      </c>
      <c r="E7763" s="154">
        <v>0.99529999999999996</v>
      </c>
      <c r="F7763" s="154">
        <v>77.98</v>
      </c>
      <c r="G7763" s="154">
        <v>1.3569</v>
      </c>
      <c r="H7763" s="154">
        <v>18.199000000000002</v>
      </c>
      <c r="I7763" s="154">
        <v>2.05402</v>
      </c>
      <c r="J7763" s="154"/>
    </row>
    <row r="7764" spans="1:10">
      <c r="A7764" s="164">
        <v>36409</v>
      </c>
      <c r="B7764" s="154">
        <v>1.5985</v>
      </c>
      <c r="C7764" s="154">
        <v>2.4169</v>
      </c>
      <c r="D7764" s="154">
        <v>1.5085999999999999</v>
      </c>
      <c r="E7764" s="154">
        <v>1.0119</v>
      </c>
      <c r="F7764" s="154">
        <v>79.27</v>
      </c>
      <c r="G7764" s="154">
        <v>1.3765000000000001</v>
      </c>
      <c r="H7764" s="154">
        <v>18.225000000000001</v>
      </c>
      <c r="I7764" s="154" t="s">
        <v>472</v>
      </c>
      <c r="J7764" s="154"/>
    </row>
    <row r="7765" spans="1:10">
      <c r="A7765" s="164">
        <v>36410</v>
      </c>
      <c r="B7765" s="154">
        <v>1.5984</v>
      </c>
      <c r="C7765" s="154">
        <v>2.4304000000000001</v>
      </c>
      <c r="D7765" s="154">
        <v>1.5173000000000001</v>
      </c>
      <c r="E7765" s="154">
        <v>1.0182</v>
      </c>
      <c r="F7765" s="154">
        <v>79.61</v>
      </c>
      <c r="G7765" s="154">
        <v>1.3689</v>
      </c>
      <c r="H7765" s="154">
        <v>18.263000000000002</v>
      </c>
      <c r="I7765" s="154">
        <v>2.0726499999999999</v>
      </c>
      <c r="J7765" s="154"/>
    </row>
    <row r="7766" spans="1:10">
      <c r="A7766" s="164">
        <v>36411</v>
      </c>
      <c r="B7766" s="154">
        <v>1.5987</v>
      </c>
      <c r="C7766" s="154">
        <v>2.4220999999999999</v>
      </c>
      <c r="D7766" s="154">
        <v>1.5028000000000001</v>
      </c>
      <c r="E7766" s="154">
        <v>1.0107999999999999</v>
      </c>
      <c r="F7766" s="154">
        <v>79.72</v>
      </c>
      <c r="G7766" s="154">
        <v>1.3515999999999999</v>
      </c>
      <c r="H7766" s="154">
        <v>18.268999999999998</v>
      </c>
      <c r="I7766" s="154">
        <v>2.0696599999999998</v>
      </c>
      <c r="J7766" s="154"/>
    </row>
    <row r="7767" spans="1:10">
      <c r="A7767" s="164">
        <v>36412</v>
      </c>
      <c r="B7767" s="154">
        <v>1.6002999999999998</v>
      </c>
      <c r="C7767" s="154">
        <v>2.4470999999999998</v>
      </c>
      <c r="D7767" s="154">
        <v>1.5068999999999999</v>
      </c>
      <c r="E7767" s="154">
        <v>1.0123</v>
      </c>
      <c r="F7767" s="154">
        <v>80.5</v>
      </c>
      <c r="G7767" s="154">
        <v>1.3851</v>
      </c>
      <c r="H7767" s="154">
        <v>18.338999999999999</v>
      </c>
      <c r="I7767" s="154">
        <v>2.0780099999999999</v>
      </c>
      <c r="J7767" s="154"/>
    </row>
    <row r="7768" spans="1:10">
      <c r="A7768" s="164">
        <v>36413</v>
      </c>
      <c r="B7768" s="154">
        <v>1.6015999999999999</v>
      </c>
      <c r="C7768" s="154">
        <v>2.4855999999999998</v>
      </c>
      <c r="D7768" s="154">
        <v>1.5222</v>
      </c>
      <c r="E7768" s="154">
        <v>1.03</v>
      </c>
      <c r="F7768" s="154">
        <v>81.23</v>
      </c>
      <c r="G7768" s="154">
        <v>1.3923000000000001</v>
      </c>
      <c r="H7768" s="154">
        <v>18.648</v>
      </c>
      <c r="I7768" s="154">
        <v>2.0780099999999999</v>
      </c>
      <c r="J7768" s="154"/>
    </row>
    <row r="7769" spans="1:10">
      <c r="A7769" s="164">
        <v>36416</v>
      </c>
      <c r="B7769" s="154">
        <v>1.6061999999999999</v>
      </c>
      <c r="C7769" s="154">
        <v>2.5131999999999999</v>
      </c>
      <c r="D7769" s="154">
        <v>1.5545</v>
      </c>
      <c r="E7769" s="154">
        <v>1.0545</v>
      </c>
      <c r="F7769" s="154">
        <v>82.29</v>
      </c>
      <c r="G7769" s="154">
        <v>1.4426000000000001</v>
      </c>
      <c r="H7769" s="154">
        <v>18.634</v>
      </c>
      <c r="I7769" s="154">
        <v>2.1297899999999998</v>
      </c>
      <c r="J7769" s="154"/>
    </row>
    <row r="7770" spans="1:10">
      <c r="A7770" s="164">
        <v>36417</v>
      </c>
      <c r="B7770" s="154">
        <v>1.6046</v>
      </c>
      <c r="C7770" s="154">
        <v>2.4904000000000002</v>
      </c>
      <c r="D7770" s="154">
        <v>1.5537999999999998</v>
      </c>
      <c r="E7770" s="154">
        <v>1.0557000000000001</v>
      </c>
      <c r="F7770" s="154">
        <v>82.74</v>
      </c>
      <c r="G7770" s="154">
        <v>1.4595</v>
      </c>
      <c r="H7770" s="154">
        <v>18.728000000000002</v>
      </c>
      <c r="I7770" s="154">
        <v>2.1225800000000001</v>
      </c>
      <c r="J7770" s="154"/>
    </row>
    <row r="7771" spans="1:10">
      <c r="A7771" s="164">
        <v>36418</v>
      </c>
      <c r="B7771" s="154">
        <v>1.6027</v>
      </c>
      <c r="C7771" s="154">
        <v>2.488</v>
      </c>
      <c r="D7771" s="154">
        <v>1.5482</v>
      </c>
      <c r="E7771" s="154">
        <v>1.0498000000000001</v>
      </c>
      <c r="F7771" s="154">
        <v>82.44</v>
      </c>
      <c r="G7771" s="154">
        <v>1.4832000000000001</v>
      </c>
      <c r="H7771" s="154">
        <v>18.649000000000001</v>
      </c>
      <c r="I7771" s="154">
        <v>2.1292800000000001</v>
      </c>
      <c r="J7771" s="154"/>
    </row>
    <row r="7772" spans="1:10">
      <c r="A7772" s="164">
        <v>36419</v>
      </c>
      <c r="B7772" s="154">
        <v>1.6021000000000001</v>
      </c>
      <c r="C7772" s="154">
        <v>2.4807999999999999</v>
      </c>
      <c r="D7772" s="154">
        <v>1.5346</v>
      </c>
      <c r="E7772" s="154">
        <v>1.0373000000000001</v>
      </c>
      <c r="F7772" s="154">
        <v>81.58</v>
      </c>
      <c r="G7772" s="154">
        <v>1.4794</v>
      </c>
      <c r="H7772" s="154">
        <v>18.606000000000002</v>
      </c>
      <c r="I7772" s="154" t="s">
        <v>472</v>
      </c>
      <c r="J7772" s="154"/>
    </row>
    <row r="7773" spans="1:10">
      <c r="A7773" s="164">
        <v>36420</v>
      </c>
      <c r="B7773" s="154">
        <v>1.6019000000000001</v>
      </c>
      <c r="C7773" s="154">
        <v>2.4967000000000001</v>
      </c>
      <c r="D7773" s="154">
        <v>1.5425</v>
      </c>
      <c r="E7773" s="154">
        <v>1.0468999999999999</v>
      </c>
      <c r="F7773" s="154">
        <v>82.22</v>
      </c>
      <c r="G7773" s="154">
        <v>1.4485999999999999</v>
      </c>
      <c r="H7773" s="154">
        <v>18.64</v>
      </c>
      <c r="I7773" s="154">
        <v>2.1158800000000002</v>
      </c>
      <c r="J7773" s="154"/>
    </row>
    <row r="7774" spans="1:10">
      <c r="A7774" s="164">
        <v>36423</v>
      </c>
      <c r="B7774" s="154">
        <v>1.6040999999999999</v>
      </c>
      <c r="C7774" s="154">
        <v>2.4927000000000001</v>
      </c>
      <c r="D7774" s="154">
        <v>1.5366</v>
      </c>
      <c r="E7774" s="154">
        <v>1.0431999999999999</v>
      </c>
      <c r="F7774" s="154">
        <v>82.13</v>
      </c>
      <c r="G7774" s="154">
        <v>1.4249000000000001</v>
      </c>
      <c r="H7774" s="154">
        <v>18.683</v>
      </c>
      <c r="I7774" s="154">
        <v>2.11232</v>
      </c>
      <c r="J7774" s="154"/>
    </row>
    <row r="7775" spans="1:10">
      <c r="A7775" s="164">
        <v>36424</v>
      </c>
      <c r="B7775" s="154">
        <v>1.6059999999999999</v>
      </c>
      <c r="C7775" s="154">
        <v>2.4986000000000002</v>
      </c>
      <c r="D7775" s="154">
        <v>1.5409999999999999</v>
      </c>
      <c r="E7775" s="154">
        <v>1.0451999999999999</v>
      </c>
      <c r="F7775" s="154">
        <v>81.709999999999994</v>
      </c>
      <c r="G7775" s="154">
        <v>1.4706999999999999</v>
      </c>
      <c r="H7775" s="154">
        <v>18.497</v>
      </c>
      <c r="I7775" s="154">
        <v>2.1268199999999999</v>
      </c>
      <c r="J7775" s="154"/>
    </row>
    <row r="7776" spans="1:10">
      <c r="A7776" s="164">
        <v>36425</v>
      </c>
      <c r="B7776" s="154">
        <v>1.6026</v>
      </c>
      <c r="C7776" s="154">
        <v>2.4878</v>
      </c>
      <c r="D7776" s="154">
        <v>1.5226999999999999</v>
      </c>
      <c r="E7776" s="154">
        <v>1.0334000000000001</v>
      </c>
      <c r="F7776" s="154">
        <v>80.650000000000006</v>
      </c>
      <c r="G7776" s="154">
        <v>1.4598</v>
      </c>
      <c r="H7776" s="154">
        <v>18.574999999999999</v>
      </c>
      <c r="I7776" s="154">
        <v>2.1124000000000001</v>
      </c>
      <c r="J7776" s="154"/>
    </row>
    <row r="7777" spans="1:10">
      <c r="A7777" s="164">
        <v>36426</v>
      </c>
      <c r="B7777" s="154">
        <v>1.6038999999999999</v>
      </c>
      <c r="C7777" s="154">
        <v>2.4999000000000002</v>
      </c>
      <c r="D7777" s="154">
        <v>1.5331000000000001</v>
      </c>
      <c r="E7777" s="154">
        <v>1.0431999999999999</v>
      </c>
      <c r="F7777" s="154">
        <v>80.52</v>
      </c>
      <c r="G7777" s="154">
        <v>1.4771000000000001</v>
      </c>
      <c r="H7777" s="154">
        <v>18.617000000000001</v>
      </c>
      <c r="I7777" s="154">
        <v>2.1223700000000001</v>
      </c>
      <c r="J7777" s="154"/>
    </row>
    <row r="7778" spans="1:10">
      <c r="A7778" s="164">
        <v>36427</v>
      </c>
      <c r="B7778" s="154">
        <v>1.6006</v>
      </c>
      <c r="C7778" s="154">
        <v>2.5051000000000001</v>
      </c>
      <c r="D7778" s="154">
        <v>1.5262</v>
      </c>
      <c r="E7778" s="154">
        <v>1.0347</v>
      </c>
      <c r="F7778" s="154">
        <v>79.989999999999995</v>
      </c>
      <c r="G7778" s="154">
        <v>1.4583999999999999</v>
      </c>
      <c r="H7778" s="154">
        <v>18.538</v>
      </c>
      <c r="I7778" s="154">
        <v>2.1175600000000001</v>
      </c>
      <c r="J7778" s="154"/>
    </row>
    <row r="7779" spans="1:10">
      <c r="A7779" s="164">
        <v>36430</v>
      </c>
      <c r="B7779" s="154">
        <v>1.6017000000000001</v>
      </c>
      <c r="C7779" s="154">
        <v>2.5194999999999999</v>
      </c>
      <c r="D7779" s="154">
        <v>1.5333000000000001</v>
      </c>
      <c r="E7779" s="154">
        <v>1.0432999999999999</v>
      </c>
      <c r="F7779" s="154">
        <v>79.73</v>
      </c>
      <c r="G7779" s="154">
        <v>1.4676</v>
      </c>
      <c r="H7779" s="154">
        <v>18.52</v>
      </c>
      <c r="I7779" s="154">
        <v>2.1196199999999998</v>
      </c>
      <c r="J7779" s="154"/>
    </row>
    <row r="7780" spans="1:10">
      <c r="A7780" s="164">
        <v>36431</v>
      </c>
      <c r="B7780" s="154">
        <v>1.6029</v>
      </c>
      <c r="C7780" s="154">
        <v>2.5198</v>
      </c>
      <c r="D7780" s="154">
        <v>1.5293000000000001</v>
      </c>
      <c r="E7780" s="154">
        <v>1.0417000000000001</v>
      </c>
      <c r="F7780" s="154">
        <v>79.28</v>
      </c>
      <c r="G7780" s="154">
        <v>1.4359999999999999</v>
      </c>
      <c r="H7780" s="154">
        <v>18.375</v>
      </c>
      <c r="I7780" s="154">
        <v>2.1111300000000002</v>
      </c>
      <c r="J7780" s="154"/>
    </row>
    <row r="7781" spans="1:10">
      <c r="A7781" s="164">
        <v>36432</v>
      </c>
      <c r="B7781" s="154">
        <v>1.6013999999999999</v>
      </c>
      <c r="C7781" s="154">
        <v>2.504</v>
      </c>
      <c r="D7781" s="154">
        <v>1.522</v>
      </c>
      <c r="E7781" s="154">
        <v>1.0398000000000001</v>
      </c>
      <c r="F7781" s="154">
        <v>79.23</v>
      </c>
      <c r="G7781" s="154">
        <v>1.4218999999999999</v>
      </c>
      <c r="H7781" s="154">
        <v>18.170999999999999</v>
      </c>
      <c r="I7781" s="154">
        <v>2.0920200000000002</v>
      </c>
      <c r="J7781" s="154"/>
    </row>
    <row r="7782" spans="1:10">
      <c r="A7782" s="164">
        <v>36433</v>
      </c>
      <c r="B7782" s="154">
        <v>1.5977999999999999</v>
      </c>
      <c r="C7782" s="154">
        <v>2.4624000000000001</v>
      </c>
      <c r="D7782" s="154">
        <v>1.496</v>
      </c>
      <c r="E7782" s="154">
        <v>1.0203</v>
      </c>
      <c r="F7782" s="154">
        <v>77.27</v>
      </c>
      <c r="G7782" s="154">
        <v>1.4135</v>
      </c>
      <c r="H7782" s="154">
        <v>18.109000000000002</v>
      </c>
      <c r="I7782" s="154">
        <v>2.0780699999999999</v>
      </c>
      <c r="J7782" s="154"/>
    </row>
    <row r="7783" spans="1:10">
      <c r="A7783" s="164">
        <v>36434</v>
      </c>
      <c r="B7783" s="154">
        <v>1.5984</v>
      </c>
      <c r="C7783" s="154">
        <v>2.4577</v>
      </c>
      <c r="D7783" s="154">
        <v>1.4887999999999999</v>
      </c>
      <c r="E7783" s="154">
        <v>1.0150999999999999</v>
      </c>
      <c r="F7783" s="154">
        <v>76.900000000000006</v>
      </c>
      <c r="G7783" s="154">
        <v>1.4051</v>
      </c>
      <c r="H7783" s="154">
        <v>17.914000000000001</v>
      </c>
      <c r="I7783" s="154">
        <v>2.0712600000000001</v>
      </c>
      <c r="J7783" s="154"/>
    </row>
    <row r="7784" spans="1:10">
      <c r="A7784" s="164">
        <v>36437</v>
      </c>
      <c r="B7784" s="154">
        <v>1.5918000000000001</v>
      </c>
      <c r="C7784" s="154">
        <v>2.4518</v>
      </c>
      <c r="D7784" s="154">
        <v>1.4791000000000001</v>
      </c>
      <c r="E7784" s="154">
        <v>1.0024</v>
      </c>
      <c r="F7784" s="154">
        <v>76.239999999999995</v>
      </c>
      <c r="G7784" s="154">
        <v>1.3961999999999999</v>
      </c>
      <c r="H7784" s="154">
        <v>17.951999999999998</v>
      </c>
      <c r="I7784" s="154">
        <v>2.0624199999999999</v>
      </c>
      <c r="J7784" s="154"/>
    </row>
    <row r="7785" spans="1:10">
      <c r="A7785" s="164">
        <v>36438</v>
      </c>
      <c r="B7785" s="154">
        <v>1.5935000000000001</v>
      </c>
      <c r="C7785" s="154">
        <v>2.4643000000000002</v>
      </c>
      <c r="D7785" s="154">
        <v>1.4915</v>
      </c>
      <c r="E7785" s="154">
        <v>1.0174000000000001</v>
      </c>
      <c r="F7785" s="154">
        <v>76.45</v>
      </c>
      <c r="G7785" s="154">
        <v>1.3995</v>
      </c>
      <c r="H7785" s="154">
        <v>17.989999999999998</v>
      </c>
      <c r="I7785" s="154">
        <v>2.0690300000000001</v>
      </c>
      <c r="J7785" s="154"/>
    </row>
    <row r="7786" spans="1:10">
      <c r="A7786" s="164">
        <v>36439</v>
      </c>
      <c r="B7786" s="154">
        <v>1.5897000000000001</v>
      </c>
      <c r="C7786" s="154">
        <v>2.4504000000000001</v>
      </c>
      <c r="D7786" s="154">
        <v>1.4807999999999999</v>
      </c>
      <c r="E7786" s="154">
        <v>1.0097</v>
      </c>
      <c r="F7786" s="154">
        <v>75.900000000000006</v>
      </c>
      <c r="G7786" s="154">
        <v>1.3780999999999999</v>
      </c>
      <c r="H7786" s="154">
        <v>17.988</v>
      </c>
      <c r="I7786" s="154">
        <v>2.0515599999999998</v>
      </c>
      <c r="J7786" s="154"/>
    </row>
    <row r="7787" spans="1:10">
      <c r="A7787" s="164">
        <v>36440</v>
      </c>
      <c r="B7787" s="154">
        <v>1.5931999999999999</v>
      </c>
      <c r="C7787" s="154">
        <v>2.4626999999999999</v>
      </c>
      <c r="D7787" s="154">
        <v>1.4876</v>
      </c>
      <c r="E7787" s="154">
        <v>1.0128999999999999</v>
      </c>
      <c r="F7787" s="154">
        <v>76.959999999999994</v>
      </c>
      <c r="G7787" s="154">
        <v>1.3812</v>
      </c>
      <c r="H7787" s="154">
        <v>17.971</v>
      </c>
      <c r="I7787" s="154">
        <v>2.06169</v>
      </c>
      <c r="J7787" s="154"/>
    </row>
    <row r="7788" spans="1:10">
      <c r="A7788" s="164">
        <v>36441</v>
      </c>
      <c r="B7788" s="154">
        <v>1.5935000000000001</v>
      </c>
      <c r="C7788" s="154">
        <v>2.4586999999999999</v>
      </c>
      <c r="D7788" s="154">
        <v>1.4903</v>
      </c>
      <c r="E7788" s="154">
        <v>1.0122</v>
      </c>
      <c r="F7788" s="154">
        <v>76.31</v>
      </c>
      <c r="G7788" s="154">
        <v>1.3854</v>
      </c>
      <c r="H7788" s="154">
        <v>18.172000000000001</v>
      </c>
      <c r="I7788" s="154">
        <v>2.0731299999999999</v>
      </c>
      <c r="J7788" s="154"/>
    </row>
    <row r="7789" spans="1:10">
      <c r="A7789" s="164">
        <v>36444</v>
      </c>
      <c r="B7789" s="154">
        <v>1.5947</v>
      </c>
      <c r="C7789" s="154">
        <v>2.4786000000000001</v>
      </c>
      <c r="D7789" s="154">
        <v>1.5011999999999999</v>
      </c>
      <c r="E7789" s="154">
        <v>1.0189999999999999</v>
      </c>
      <c r="F7789" s="154">
        <v>77.099999999999994</v>
      </c>
      <c r="G7789" s="154">
        <v>1.4062999999999999</v>
      </c>
      <c r="H7789" s="154">
        <v>18.164999999999999</v>
      </c>
      <c r="I7789" s="154" t="s">
        <v>472</v>
      </c>
      <c r="J7789" s="154"/>
    </row>
    <row r="7790" spans="1:10">
      <c r="A7790" s="164">
        <v>36445</v>
      </c>
      <c r="B7790" s="154">
        <v>1.5943000000000001</v>
      </c>
      <c r="C7790" s="154">
        <v>2.4729000000000001</v>
      </c>
      <c r="D7790" s="154">
        <v>1.4944</v>
      </c>
      <c r="E7790" s="154">
        <v>1.0145</v>
      </c>
      <c r="F7790" s="154">
        <v>76.75</v>
      </c>
      <c r="G7790" s="154">
        <v>1.4064999999999999</v>
      </c>
      <c r="H7790" s="154">
        <v>18.138000000000002</v>
      </c>
      <c r="I7790" s="154">
        <v>2.0757599999999998</v>
      </c>
      <c r="J7790" s="154"/>
    </row>
    <row r="7791" spans="1:10">
      <c r="A7791" s="164">
        <v>36446</v>
      </c>
      <c r="B7791" s="154">
        <v>1.5905</v>
      </c>
      <c r="C7791" s="154">
        <v>2.4462000000000002</v>
      </c>
      <c r="D7791" s="154">
        <v>1.4767000000000001</v>
      </c>
      <c r="E7791" s="154">
        <v>0.99950000000000006</v>
      </c>
      <c r="F7791" s="154">
        <v>75.42</v>
      </c>
      <c r="G7791" s="154">
        <v>1.3862999999999999</v>
      </c>
      <c r="H7791" s="154">
        <v>17.831</v>
      </c>
      <c r="I7791" s="154">
        <v>2.0507</v>
      </c>
      <c r="J7791" s="154"/>
    </row>
    <row r="7792" spans="1:10">
      <c r="A7792" s="164">
        <v>36447</v>
      </c>
      <c r="B7792" s="154">
        <v>1.5907</v>
      </c>
      <c r="C7792" s="154">
        <v>2.4365000000000001</v>
      </c>
      <c r="D7792" s="154">
        <v>1.4737</v>
      </c>
      <c r="E7792" s="154">
        <v>0.99339999999999995</v>
      </c>
      <c r="F7792" s="154">
        <v>75</v>
      </c>
      <c r="G7792" s="154">
        <v>1.3748</v>
      </c>
      <c r="H7792" s="154">
        <v>17.826000000000001</v>
      </c>
      <c r="I7792" s="154">
        <v>2.0545399999999998</v>
      </c>
      <c r="J7792" s="154"/>
    </row>
    <row r="7793" spans="1:10">
      <c r="A7793" s="164">
        <v>36448</v>
      </c>
      <c r="B7793" s="154">
        <v>1.5874999999999999</v>
      </c>
      <c r="C7793" s="154">
        <v>2.4356</v>
      </c>
      <c r="D7793" s="154">
        <v>1.4630000000000001</v>
      </c>
      <c r="E7793" s="154">
        <v>0.98729999999999996</v>
      </c>
      <c r="F7793" s="154">
        <v>74.040000000000006</v>
      </c>
      <c r="G7793" s="154">
        <v>1.3828</v>
      </c>
      <c r="H7793" s="154">
        <v>17.670999999999999</v>
      </c>
      <c r="I7793" s="154">
        <v>2.0423399999999998</v>
      </c>
      <c r="J7793" s="154"/>
    </row>
    <row r="7794" spans="1:10">
      <c r="A7794" s="164">
        <v>36451</v>
      </c>
      <c r="B7794" s="154">
        <v>1.587</v>
      </c>
      <c r="C7794" s="154">
        <v>2.4344999999999999</v>
      </c>
      <c r="D7794" s="154">
        <v>1.4590000000000001</v>
      </c>
      <c r="E7794" s="154">
        <v>0.97960000000000003</v>
      </c>
      <c r="F7794" s="154">
        <v>73.099999999999994</v>
      </c>
      <c r="G7794" s="154">
        <v>1.3914</v>
      </c>
      <c r="H7794" s="154">
        <v>17.678000000000001</v>
      </c>
      <c r="I7794" s="154">
        <v>2.0460699999999998</v>
      </c>
      <c r="J7794" s="154"/>
    </row>
    <row r="7795" spans="1:10">
      <c r="A7795" s="164">
        <v>36452</v>
      </c>
      <c r="B7795" s="154">
        <v>1.5888</v>
      </c>
      <c r="C7795" s="154">
        <v>2.4529000000000001</v>
      </c>
      <c r="D7795" s="154">
        <v>1.4682999999999999</v>
      </c>
      <c r="E7795" s="154">
        <v>0.98119999999999996</v>
      </c>
      <c r="F7795" s="154">
        <v>73.38</v>
      </c>
      <c r="G7795" s="154">
        <v>1.3912</v>
      </c>
      <c r="H7795" s="154">
        <v>17.739000000000001</v>
      </c>
      <c r="I7795" s="154">
        <v>2.0505599999999999</v>
      </c>
      <c r="J7795" s="154"/>
    </row>
    <row r="7796" spans="1:10">
      <c r="A7796" s="164">
        <v>36453</v>
      </c>
      <c r="B7796" s="154">
        <v>1.5901999999999998</v>
      </c>
      <c r="C7796" s="154">
        <v>2.4628000000000001</v>
      </c>
      <c r="D7796" s="154">
        <v>1.4743999999999999</v>
      </c>
      <c r="E7796" s="154">
        <v>0.99050000000000005</v>
      </c>
      <c r="F7796" s="154">
        <v>74.13</v>
      </c>
      <c r="G7796" s="154">
        <v>1.3876999999999999</v>
      </c>
      <c r="H7796" s="154">
        <v>17.887</v>
      </c>
      <c r="I7796" s="154">
        <v>2.05694</v>
      </c>
      <c r="J7796" s="154"/>
    </row>
    <row r="7797" spans="1:10">
      <c r="A7797" s="164">
        <v>36454</v>
      </c>
      <c r="B7797" s="154">
        <v>1.5926</v>
      </c>
      <c r="C7797" s="154">
        <v>2.4632000000000001</v>
      </c>
      <c r="D7797" s="154">
        <v>1.4777</v>
      </c>
      <c r="E7797" s="154">
        <v>0.99409999999999998</v>
      </c>
      <c r="F7797" s="154">
        <v>74.180000000000007</v>
      </c>
      <c r="G7797" s="154">
        <v>1.3904000000000001</v>
      </c>
      <c r="H7797" s="154">
        <v>17.795000000000002</v>
      </c>
      <c r="I7797" s="154">
        <v>2.0585399999999998</v>
      </c>
      <c r="J7797" s="154"/>
    </row>
    <row r="7798" spans="1:10">
      <c r="A7798" s="164">
        <v>36455</v>
      </c>
      <c r="B7798" s="154">
        <v>1.5949</v>
      </c>
      <c r="C7798" s="154">
        <v>2.4746000000000001</v>
      </c>
      <c r="D7798" s="154">
        <v>1.4756</v>
      </c>
      <c r="E7798" s="154">
        <v>0.995</v>
      </c>
      <c r="F7798" s="154">
        <v>74.83</v>
      </c>
      <c r="G7798" s="154">
        <v>1.3996999999999999</v>
      </c>
      <c r="H7798" s="154">
        <v>18.119</v>
      </c>
      <c r="I7798" s="154">
        <v>2.0682200000000002</v>
      </c>
      <c r="J7798" s="154"/>
    </row>
    <row r="7799" spans="1:10">
      <c r="A7799" s="164">
        <v>36458</v>
      </c>
      <c r="B7799" s="154">
        <v>1.6006</v>
      </c>
      <c r="C7799" s="154">
        <v>2.4914999999999998</v>
      </c>
      <c r="D7799" s="154">
        <v>1.5030999999999999</v>
      </c>
      <c r="E7799" s="154">
        <v>1.0166999999999999</v>
      </c>
      <c r="F7799" s="154">
        <v>75.84</v>
      </c>
      <c r="G7799" s="154">
        <v>1.4182999999999999</v>
      </c>
      <c r="H7799" s="154">
        <v>18.077999999999999</v>
      </c>
      <c r="I7799" s="154">
        <v>2.0809000000000002</v>
      </c>
      <c r="J7799" s="154"/>
    </row>
    <row r="7800" spans="1:10">
      <c r="A7800" s="164">
        <v>36459</v>
      </c>
      <c r="B7800" s="154">
        <v>1.5975000000000001</v>
      </c>
      <c r="C7800" s="154">
        <v>2.4847000000000001</v>
      </c>
      <c r="D7800" s="154">
        <v>1.4975000000000001</v>
      </c>
      <c r="E7800" s="154">
        <v>1.0177</v>
      </c>
      <c r="F7800" s="154">
        <v>75.06</v>
      </c>
      <c r="G7800" s="154">
        <v>1.429</v>
      </c>
      <c r="H7800" s="154">
        <v>18.268000000000001</v>
      </c>
      <c r="I7800" s="154">
        <v>2.0890599999999999</v>
      </c>
      <c r="J7800" s="154"/>
    </row>
    <row r="7801" spans="1:10">
      <c r="A7801" s="164">
        <v>36460</v>
      </c>
      <c r="B7801" s="154">
        <v>1.5996999999999999</v>
      </c>
      <c r="C7801" s="154">
        <v>2.4923000000000002</v>
      </c>
      <c r="D7801" s="154">
        <v>1.5053000000000001</v>
      </c>
      <c r="E7801" s="154">
        <v>1.0215000000000001</v>
      </c>
      <c r="F7801" s="154">
        <v>75.760000000000005</v>
      </c>
      <c r="G7801" s="154">
        <v>1.4435</v>
      </c>
      <c r="H7801" s="154">
        <v>18.338000000000001</v>
      </c>
      <c r="I7801" s="154">
        <v>2.0974900000000001</v>
      </c>
      <c r="J7801" s="154"/>
    </row>
    <row r="7802" spans="1:10">
      <c r="A7802" s="164">
        <v>36461</v>
      </c>
      <c r="B7802" s="154">
        <v>1.6013999999999999</v>
      </c>
      <c r="C7802" s="154">
        <v>2.5079000000000002</v>
      </c>
      <c r="D7802" s="154">
        <v>1.5270000000000001</v>
      </c>
      <c r="E7802" s="154">
        <v>1.0374000000000001</v>
      </c>
      <c r="F7802" s="154">
        <v>77.430000000000007</v>
      </c>
      <c r="G7802" s="154">
        <v>1.4641999999999999</v>
      </c>
      <c r="H7802" s="154">
        <v>18.416</v>
      </c>
      <c r="I7802" s="154">
        <v>2.11002</v>
      </c>
      <c r="J7802" s="154"/>
    </row>
    <row r="7803" spans="1:10">
      <c r="A7803" s="164">
        <v>36462</v>
      </c>
      <c r="B7803" s="154">
        <v>1.6040999999999999</v>
      </c>
      <c r="C7803" s="154">
        <v>2.4971000000000001</v>
      </c>
      <c r="D7803" s="154">
        <v>1.5242</v>
      </c>
      <c r="E7803" s="154">
        <v>1.0354000000000001</v>
      </c>
      <c r="F7803" s="154">
        <v>78.28</v>
      </c>
      <c r="G7803" s="154">
        <v>1.4523999999999999</v>
      </c>
      <c r="H7803" s="154">
        <v>18.423999999999999</v>
      </c>
      <c r="I7803" s="154">
        <v>2.1178900000000001</v>
      </c>
      <c r="J7803" s="154"/>
    </row>
    <row r="7804" spans="1:10">
      <c r="A7804" s="164">
        <v>36465</v>
      </c>
      <c r="B7804" s="154">
        <v>1.6046</v>
      </c>
      <c r="C7804" s="154">
        <v>2.4967999999999999</v>
      </c>
      <c r="D7804" s="154">
        <v>1.5164</v>
      </c>
      <c r="E7804" s="154">
        <v>1.0317000000000001</v>
      </c>
      <c r="F7804" s="154">
        <v>78.12</v>
      </c>
      <c r="G7804" s="154">
        <v>1.4551000000000001</v>
      </c>
      <c r="H7804" s="154">
        <v>18.459</v>
      </c>
      <c r="I7804" s="154">
        <v>2.10833</v>
      </c>
      <c r="J7804" s="154"/>
    </row>
    <row r="7805" spans="1:10">
      <c r="A7805" s="164">
        <v>36466</v>
      </c>
      <c r="B7805" s="154">
        <v>1.6032999999999999</v>
      </c>
      <c r="C7805" s="154">
        <v>2.508</v>
      </c>
      <c r="D7805" s="154">
        <v>1.5234000000000001</v>
      </c>
      <c r="E7805" s="154">
        <v>1.0387</v>
      </c>
      <c r="F7805" s="154">
        <v>78.489999999999995</v>
      </c>
      <c r="G7805" s="154">
        <v>1.4518</v>
      </c>
      <c r="H7805" s="154">
        <v>18.45</v>
      </c>
      <c r="I7805" s="154">
        <v>2.1126900000000002</v>
      </c>
      <c r="J7805" s="154"/>
    </row>
    <row r="7806" spans="1:10">
      <c r="A7806" s="164">
        <v>36467</v>
      </c>
      <c r="B7806" s="154">
        <v>1.6076000000000001</v>
      </c>
      <c r="C7806" s="154">
        <v>2.5243000000000002</v>
      </c>
      <c r="D7806" s="154">
        <v>1.5308000000000002</v>
      </c>
      <c r="E7806" s="154">
        <v>1.0408999999999999</v>
      </c>
      <c r="F7806" s="154">
        <v>78.87</v>
      </c>
      <c r="G7806" s="154">
        <v>1.4735</v>
      </c>
      <c r="H7806" s="154">
        <v>18.521000000000001</v>
      </c>
      <c r="I7806" s="154">
        <v>2.1233499999999998</v>
      </c>
      <c r="J7806" s="154"/>
    </row>
    <row r="7807" spans="1:10">
      <c r="A7807" s="164">
        <v>36468</v>
      </c>
      <c r="B7807" s="154">
        <v>1.6078999999999999</v>
      </c>
      <c r="C7807" s="154">
        <v>2.5238</v>
      </c>
      <c r="D7807" s="154">
        <v>1.5333000000000001</v>
      </c>
      <c r="E7807" s="154">
        <v>1.0442</v>
      </c>
      <c r="F7807" s="154">
        <v>79.900000000000006</v>
      </c>
      <c r="G7807" s="154">
        <v>1.4641999999999999</v>
      </c>
      <c r="H7807" s="154">
        <v>18.812999999999999</v>
      </c>
      <c r="I7807" s="154">
        <v>2.1194000000000002</v>
      </c>
      <c r="J7807" s="154"/>
    </row>
    <row r="7808" spans="1:10">
      <c r="A7808" s="164">
        <v>36469</v>
      </c>
      <c r="B7808" s="154">
        <v>1.6139000000000001</v>
      </c>
      <c r="C7808" s="154">
        <v>2.5192000000000001</v>
      </c>
      <c r="D7808" s="154">
        <v>1.5542</v>
      </c>
      <c r="E7808" s="154">
        <v>1.0625</v>
      </c>
      <c r="F7808" s="154">
        <v>80.91</v>
      </c>
      <c r="G7808" s="154">
        <v>1.4725999999999999</v>
      </c>
      <c r="H7808" s="154">
        <v>18.744</v>
      </c>
      <c r="I7808" s="154">
        <v>2.1370300000000002</v>
      </c>
      <c r="J7808" s="154"/>
    </row>
    <row r="7809" spans="1:10">
      <c r="A7809" s="164">
        <v>36472</v>
      </c>
      <c r="B7809" s="154">
        <v>1.6112</v>
      </c>
      <c r="C7809" s="154">
        <v>2.5068000000000001</v>
      </c>
      <c r="D7809" s="154">
        <v>1.5476000000000001</v>
      </c>
      <c r="E7809" s="154">
        <v>1.0530999999999999</v>
      </c>
      <c r="F7809" s="154">
        <v>80.39</v>
      </c>
      <c r="G7809" s="154">
        <v>1.4573</v>
      </c>
      <c r="H7809" s="154">
        <v>18.757000000000001</v>
      </c>
      <c r="I7809" s="154">
        <v>2.12629</v>
      </c>
      <c r="J7809" s="154"/>
    </row>
    <row r="7810" spans="1:10">
      <c r="A7810" s="164">
        <v>36473</v>
      </c>
      <c r="B7810" s="154">
        <v>1.609</v>
      </c>
      <c r="C7810" s="154">
        <v>2.5103999999999997</v>
      </c>
      <c r="D7810" s="154">
        <v>1.546</v>
      </c>
      <c r="E7810" s="154">
        <v>1.0501</v>
      </c>
      <c r="F7810" s="154">
        <v>79.900000000000006</v>
      </c>
      <c r="G7810" s="154">
        <v>1.4685000000000001</v>
      </c>
      <c r="H7810" s="154">
        <v>18.702999999999999</v>
      </c>
      <c r="I7810" s="154">
        <v>2.1288200000000002</v>
      </c>
      <c r="J7810" s="154"/>
    </row>
    <row r="7811" spans="1:10">
      <c r="A7811" s="164">
        <v>36474</v>
      </c>
      <c r="B7811" s="154">
        <v>1.6073</v>
      </c>
      <c r="C7811" s="154">
        <v>2.5061999999999998</v>
      </c>
      <c r="D7811" s="154">
        <v>1.5441</v>
      </c>
      <c r="E7811" s="154">
        <v>1.0482</v>
      </c>
      <c r="F7811" s="154">
        <v>80.13</v>
      </c>
      <c r="G7811" s="154">
        <v>1.4724999999999999</v>
      </c>
      <c r="H7811" s="154">
        <v>18.611000000000001</v>
      </c>
      <c r="I7811" s="154">
        <v>2.1290300000000002</v>
      </c>
      <c r="J7811" s="154"/>
    </row>
    <row r="7812" spans="1:10">
      <c r="A7812" s="164">
        <v>36475</v>
      </c>
      <c r="B7812" s="154">
        <v>1.6065</v>
      </c>
      <c r="C7812" s="154">
        <v>2.5051000000000001</v>
      </c>
      <c r="D7812" s="154">
        <v>1.5413000000000001</v>
      </c>
      <c r="E7812" s="154">
        <v>1.0497000000000001</v>
      </c>
      <c r="F7812" s="154">
        <v>79.86</v>
      </c>
      <c r="G7812" s="154">
        <v>1.4647999999999999</v>
      </c>
      <c r="H7812" s="154">
        <v>18.651</v>
      </c>
      <c r="I7812" s="154">
        <v>2.1294200000000001</v>
      </c>
      <c r="J7812" s="154"/>
    </row>
    <row r="7813" spans="1:10">
      <c r="A7813" s="164">
        <v>36476</v>
      </c>
      <c r="B7813" s="154">
        <v>1.6082000000000001</v>
      </c>
      <c r="C7813" s="154">
        <v>2.5105</v>
      </c>
      <c r="D7813" s="154">
        <v>1.5516999999999999</v>
      </c>
      <c r="E7813" s="154">
        <v>1.0594999999999999</v>
      </c>
      <c r="F7813" s="154">
        <v>80.27</v>
      </c>
      <c r="G7813" s="154">
        <v>1.4816</v>
      </c>
      <c r="H7813" s="154">
        <v>18.803999999999998</v>
      </c>
      <c r="I7813" s="154">
        <v>2.13449</v>
      </c>
      <c r="J7813" s="154"/>
    </row>
    <row r="7814" spans="1:10">
      <c r="A7814" s="164">
        <v>36479</v>
      </c>
      <c r="B7814" s="154">
        <v>1.6065</v>
      </c>
      <c r="C7814" s="154">
        <v>2.5146999999999999</v>
      </c>
      <c r="D7814" s="154">
        <v>1.5575000000000001</v>
      </c>
      <c r="E7814" s="154">
        <v>1.0628</v>
      </c>
      <c r="F7814" s="154">
        <v>80.569999999999993</v>
      </c>
      <c r="G7814" s="154">
        <v>1.4836</v>
      </c>
      <c r="H7814" s="154">
        <v>18.797000000000001</v>
      </c>
      <c r="I7814" s="154">
        <v>2.1396500000000001</v>
      </c>
      <c r="J7814" s="154"/>
    </row>
    <row r="7815" spans="1:10">
      <c r="A7815" s="164">
        <v>36480</v>
      </c>
      <c r="B7815" s="154">
        <v>1.6034999999999999</v>
      </c>
      <c r="C7815" s="154">
        <v>2.5159000000000002</v>
      </c>
      <c r="D7815" s="154">
        <v>1.5510999999999999</v>
      </c>
      <c r="E7815" s="154">
        <v>1.0586</v>
      </c>
      <c r="F7815" s="154">
        <v>80.33</v>
      </c>
      <c r="G7815" s="154">
        <v>1.4742999999999999</v>
      </c>
      <c r="H7815" s="154">
        <v>18.765000000000001</v>
      </c>
      <c r="I7815" s="154">
        <v>2.1322399999999999</v>
      </c>
      <c r="J7815" s="154"/>
    </row>
    <row r="7816" spans="1:10">
      <c r="A7816" s="164">
        <v>36481</v>
      </c>
      <c r="B7816" s="154">
        <v>1.6026</v>
      </c>
      <c r="C7816" s="154">
        <v>2.5005999999999999</v>
      </c>
      <c r="D7816" s="154">
        <v>1.5394000000000001</v>
      </c>
      <c r="E7816" s="154">
        <v>1.0519000000000001</v>
      </c>
      <c r="F7816" s="154">
        <v>79.8</v>
      </c>
      <c r="G7816" s="154">
        <v>1.458</v>
      </c>
      <c r="H7816" s="154">
        <v>18.597999999999999</v>
      </c>
      <c r="I7816" s="154">
        <v>2.1216699999999999</v>
      </c>
      <c r="J7816" s="154"/>
    </row>
    <row r="7817" spans="1:10">
      <c r="A7817" s="164">
        <v>36482</v>
      </c>
      <c r="B7817" s="154">
        <v>1.6025</v>
      </c>
      <c r="C7817" s="154">
        <v>2.4996999999999998</v>
      </c>
      <c r="D7817" s="154">
        <v>1.5366</v>
      </c>
      <c r="E7817" s="154">
        <v>1.0451999999999999</v>
      </c>
      <c r="F7817" s="154">
        <v>79.66</v>
      </c>
      <c r="G7817" s="154">
        <v>1.4525000000000001</v>
      </c>
      <c r="H7817" s="154">
        <v>18.786000000000001</v>
      </c>
      <c r="I7817" s="154">
        <v>2.12134</v>
      </c>
      <c r="J7817" s="154"/>
    </row>
    <row r="7818" spans="1:10">
      <c r="A7818" s="164">
        <v>36483</v>
      </c>
      <c r="B7818" s="154">
        <v>1.6024</v>
      </c>
      <c r="C7818" s="154">
        <v>2.5103</v>
      </c>
      <c r="D7818" s="154">
        <v>1.5537999999999998</v>
      </c>
      <c r="E7818" s="154">
        <v>1.06</v>
      </c>
      <c r="F7818" s="154">
        <v>80.47</v>
      </c>
      <c r="G7818" s="154">
        <v>1.4658</v>
      </c>
      <c r="H7818" s="154">
        <v>18.768999999999998</v>
      </c>
      <c r="I7818" s="154">
        <v>2.1335500000000001</v>
      </c>
      <c r="J7818" s="154"/>
    </row>
    <row r="7819" spans="1:10">
      <c r="A7819" s="164">
        <v>36486</v>
      </c>
      <c r="B7819" s="154">
        <v>1.6028</v>
      </c>
      <c r="C7819" s="154">
        <v>2.5131000000000001</v>
      </c>
      <c r="D7819" s="154">
        <v>1.5518999999999998</v>
      </c>
      <c r="E7819" s="154">
        <v>1.0621</v>
      </c>
      <c r="F7819" s="154">
        <v>80.33</v>
      </c>
      <c r="G7819" s="154">
        <v>1.4687999999999999</v>
      </c>
      <c r="H7819" s="154">
        <v>18.751000000000001</v>
      </c>
      <c r="I7819" s="154">
        <v>2.1342099999999999</v>
      </c>
      <c r="J7819" s="154"/>
    </row>
    <row r="7820" spans="1:10">
      <c r="A7820" s="164">
        <v>36487</v>
      </c>
      <c r="B7820" s="154">
        <v>1.6007</v>
      </c>
      <c r="C7820" s="154">
        <v>2.5190000000000001</v>
      </c>
      <c r="D7820" s="154">
        <v>1.5512000000000001</v>
      </c>
      <c r="E7820" s="154">
        <v>1.0589999999999999</v>
      </c>
      <c r="F7820" s="154">
        <v>80.33</v>
      </c>
      <c r="G7820" s="154">
        <v>1.4828000000000001</v>
      </c>
      <c r="H7820" s="154">
        <v>18.815000000000001</v>
      </c>
      <c r="I7820" s="154">
        <v>2.1339100000000002</v>
      </c>
      <c r="J7820" s="154"/>
    </row>
    <row r="7821" spans="1:10">
      <c r="A7821" s="164">
        <v>36488</v>
      </c>
      <c r="B7821" s="154">
        <v>1.6002000000000001</v>
      </c>
      <c r="C7821" s="154">
        <v>2.5304000000000002</v>
      </c>
      <c r="D7821" s="154">
        <v>1.5608</v>
      </c>
      <c r="E7821" s="154">
        <v>1.0644</v>
      </c>
      <c r="F7821" s="154">
        <v>80.87</v>
      </c>
      <c r="G7821" s="154">
        <v>1.4962</v>
      </c>
      <c r="H7821" s="154">
        <v>18.998999999999999</v>
      </c>
      <c r="I7821" s="154">
        <v>2.1449600000000002</v>
      </c>
      <c r="J7821" s="154"/>
    </row>
    <row r="7822" spans="1:10">
      <c r="A7822" s="164">
        <v>36489</v>
      </c>
      <c r="B7822" s="154">
        <v>1.5996999999999999</v>
      </c>
      <c r="C7822" s="154">
        <v>2.5268999999999999</v>
      </c>
      <c r="D7822" s="154">
        <v>1.5695000000000001</v>
      </c>
      <c r="E7822" s="154">
        <v>1.0695999999999999</v>
      </c>
      <c r="F7822" s="154">
        <v>81.489999999999995</v>
      </c>
      <c r="G7822" s="154">
        <v>1.5018</v>
      </c>
      <c r="H7822" s="154">
        <v>18.966000000000001</v>
      </c>
      <c r="I7822" s="154" t="s">
        <v>472</v>
      </c>
      <c r="J7822" s="154"/>
    </row>
    <row r="7823" spans="1:10">
      <c r="A7823" s="164">
        <v>36490</v>
      </c>
      <c r="B7823" s="154">
        <v>1.6015999999999999</v>
      </c>
      <c r="C7823" s="154">
        <v>2.5484999999999998</v>
      </c>
      <c r="D7823" s="154">
        <v>1.579</v>
      </c>
      <c r="E7823" s="154">
        <v>1.0754999999999999</v>
      </c>
      <c r="F7823" s="154">
        <v>82.11</v>
      </c>
      <c r="G7823" s="154">
        <v>1.5159</v>
      </c>
      <c r="H7823" s="154">
        <v>19.058</v>
      </c>
      <c r="I7823" s="154" t="s">
        <v>472</v>
      </c>
      <c r="J7823" s="154"/>
    </row>
    <row r="7824" spans="1:10">
      <c r="A7824" s="164">
        <v>36493</v>
      </c>
      <c r="B7824" s="154">
        <v>1.6024</v>
      </c>
      <c r="C7824" s="154">
        <v>2.5377999999999998</v>
      </c>
      <c r="D7824" s="154">
        <v>1.5817000000000001</v>
      </c>
      <c r="E7824" s="154">
        <v>1.075</v>
      </c>
      <c r="F7824" s="154">
        <v>82.38</v>
      </c>
      <c r="G7824" s="154">
        <v>1.5442</v>
      </c>
      <c r="H7824" s="154">
        <v>19.184000000000001</v>
      </c>
      <c r="I7824" s="154">
        <v>2.1750099999999999</v>
      </c>
      <c r="J7824" s="154"/>
    </row>
    <row r="7825" spans="1:10">
      <c r="A7825" s="164">
        <v>36494</v>
      </c>
      <c r="B7825" s="154">
        <v>1.6024</v>
      </c>
      <c r="C7825" s="154">
        <v>2.5451000000000001</v>
      </c>
      <c r="D7825" s="154">
        <v>1.5876999999999999</v>
      </c>
      <c r="E7825" s="154">
        <v>1.0766</v>
      </c>
      <c r="F7825" s="154">
        <v>82.61</v>
      </c>
      <c r="G7825" s="154">
        <v>1.5575999999999999</v>
      </c>
      <c r="H7825" s="154">
        <v>19.224</v>
      </c>
      <c r="I7825" s="154">
        <v>2.18045</v>
      </c>
      <c r="J7825" s="154"/>
    </row>
    <row r="7826" spans="1:10">
      <c r="A7826" s="164">
        <v>36495</v>
      </c>
      <c r="B7826" s="154">
        <v>1.6008</v>
      </c>
      <c r="C7826" s="154">
        <v>2.5335999999999999</v>
      </c>
      <c r="D7826" s="154">
        <v>1.5815000000000001</v>
      </c>
      <c r="E7826" s="154">
        <v>1.0728</v>
      </c>
      <c r="F7826" s="154">
        <v>82.8</v>
      </c>
      <c r="G7826" s="154">
        <v>1.5449000000000002</v>
      </c>
      <c r="H7826" s="154">
        <v>19.222000000000001</v>
      </c>
      <c r="I7826" s="154">
        <v>2.1741600000000001</v>
      </c>
      <c r="J7826" s="154"/>
    </row>
    <row r="7827" spans="1:10">
      <c r="A7827" s="164">
        <v>36496</v>
      </c>
      <c r="B7827" s="154">
        <v>1.6005</v>
      </c>
      <c r="C7827" s="154">
        <v>2.5387</v>
      </c>
      <c r="D7827" s="154">
        <v>1.5880000000000001</v>
      </c>
      <c r="E7827" s="154">
        <v>1.0738000000000001</v>
      </c>
      <c r="F7827" s="154">
        <v>84.33</v>
      </c>
      <c r="G7827" s="154">
        <v>1.5482</v>
      </c>
      <c r="H7827" s="154">
        <v>19.248000000000001</v>
      </c>
      <c r="I7827" s="154">
        <v>2.17692</v>
      </c>
      <c r="J7827" s="154"/>
    </row>
    <row r="7828" spans="1:10">
      <c r="A7828" s="164">
        <v>36497</v>
      </c>
      <c r="B7828" s="154">
        <v>1.5986</v>
      </c>
      <c r="C7828" s="154">
        <v>2.5502000000000002</v>
      </c>
      <c r="D7828" s="154">
        <v>1.5931</v>
      </c>
      <c r="E7828" s="154">
        <v>1.0753999999999999</v>
      </c>
      <c r="F7828" s="154">
        <v>84.87</v>
      </c>
      <c r="G7828" s="154">
        <v>1.5573000000000001</v>
      </c>
      <c r="H7828" s="154">
        <v>19.245000000000001</v>
      </c>
      <c r="I7828" s="154">
        <v>2.1827000000000001</v>
      </c>
      <c r="J7828" s="154"/>
    </row>
    <row r="7829" spans="1:10">
      <c r="A7829" s="164">
        <v>36500</v>
      </c>
      <c r="B7829" s="154">
        <v>1.5956000000000001</v>
      </c>
      <c r="C7829" s="154">
        <v>2.5453999999999999</v>
      </c>
      <c r="D7829" s="154">
        <v>1.5911999999999999</v>
      </c>
      <c r="E7829" s="154">
        <v>1.0742</v>
      </c>
      <c r="F7829" s="154">
        <v>85.27</v>
      </c>
      <c r="G7829" s="154">
        <v>1.5565</v>
      </c>
      <c r="H7829" s="154">
        <v>18.888999999999999</v>
      </c>
      <c r="I7829" s="154">
        <v>2.1631</v>
      </c>
      <c r="J7829" s="154"/>
    </row>
    <row r="7830" spans="1:10">
      <c r="A7830" s="164">
        <v>36501</v>
      </c>
      <c r="B7830" s="154">
        <v>1.5992999999999999</v>
      </c>
      <c r="C7830" s="154">
        <v>2.5319000000000003</v>
      </c>
      <c r="D7830" s="154">
        <v>1.554</v>
      </c>
      <c r="E7830" s="154">
        <v>1.0538000000000001</v>
      </c>
      <c r="F7830" s="154">
        <v>83.59</v>
      </c>
      <c r="G7830" s="154">
        <v>1.506</v>
      </c>
      <c r="H7830" s="154">
        <v>18.899999999999999</v>
      </c>
      <c r="I7830" s="154">
        <v>2.1537700000000002</v>
      </c>
      <c r="J7830" s="154"/>
    </row>
    <row r="7831" spans="1:10">
      <c r="A7831" s="164">
        <v>36502</v>
      </c>
      <c r="B7831" s="154">
        <v>1.6002000000000001</v>
      </c>
      <c r="C7831" s="154">
        <v>2.5375999999999999</v>
      </c>
      <c r="D7831" s="154">
        <v>1.5615000000000001</v>
      </c>
      <c r="E7831" s="154">
        <v>1.0566</v>
      </c>
      <c r="F7831" s="154">
        <v>83.77</v>
      </c>
      <c r="G7831" s="154">
        <v>1.5184</v>
      </c>
      <c r="H7831" s="154">
        <v>18.827999999999999</v>
      </c>
      <c r="I7831" s="154">
        <v>2.1566900000000002</v>
      </c>
      <c r="J7831" s="154"/>
    </row>
    <row r="7832" spans="1:10">
      <c r="A7832" s="164">
        <v>36503</v>
      </c>
      <c r="B7832" s="154">
        <v>1.5985</v>
      </c>
      <c r="C7832" s="154">
        <v>2.5343</v>
      </c>
      <c r="D7832" s="154">
        <v>1.5590000000000002</v>
      </c>
      <c r="E7832" s="154">
        <v>1.0537000000000001</v>
      </c>
      <c r="F7832" s="154">
        <v>83.41</v>
      </c>
      <c r="G7832" s="154">
        <v>1.5105</v>
      </c>
      <c r="H7832" s="154">
        <v>18.905000000000001</v>
      </c>
      <c r="I7832" s="154">
        <v>2.15835</v>
      </c>
      <c r="J7832" s="154"/>
    </row>
    <row r="7833" spans="1:10">
      <c r="A7833" s="164">
        <v>36504</v>
      </c>
      <c r="B7833" s="154">
        <v>1.5977000000000001</v>
      </c>
      <c r="C7833" s="154">
        <v>2.5566</v>
      </c>
      <c r="D7833" s="154">
        <v>1.5758000000000001</v>
      </c>
      <c r="E7833" s="154">
        <v>1.0669999999999999</v>
      </c>
      <c r="F7833" s="154">
        <v>84.63</v>
      </c>
      <c r="G7833" s="154">
        <v>1.5392999999999999</v>
      </c>
      <c r="H7833" s="154">
        <v>19.042999999999999</v>
      </c>
      <c r="I7833" s="154">
        <v>2.1666799999999999</v>
      </c>
      <c r="J7833" s="154"/>
    </row>
    <row r="7834" spans="1:10">
      <c r="A7834" s="164">
        <v>36507</v>
      </c>
      <c r="B7834" s="154">
        <v>1.6017000000000001</v>
      </c>
      <c r="C7834" s="154">
        <v>2.5691999999999999</v>
      </c>
      <c r="D7834" s="154">
        <v>1.5828</v>
      </c>
      <c r="E7834" s="154">
        <v>1.0699000000000001</v>
      </c>
      <c r="F7834" s="154">
        <v>85.56</v>
      </c>
      <c r="G7834" s="154">
        <v>1.5419</v>
      </c>
      <c r="H7834" s="154">
        <v>19.123000000000001</v>
      </c>
      <c r="I7834" s="154">
        <v>2.17266</v>
      </c>
      <c r="J7834" s="154"/>
    </row>
    <row r="7835" spans="1:10">
      <c r="A7835" s="164">
        <v>36508</v>
      </c>
      <c r="B7835" s="154">
        <v>1.6011</v>
      </c>
      <c r="C7835" s="154">
        <v>2.5722</v>
      </c>
      <c r="D7835" s="154">
        <v>1.5880000000000001</v>
      </c>
      <c r="E7835" s="154">
        <v>1.0738000000000001</v>
      </c>
      <c r="F7835" s="154">
        <v>85.75</v>
      </c>
      <c r="G7835" s="154">
        <v>1.5411000000000001</v>
      </c>
      <c r="H7835" s="154">
        <v>19.186</v>
      </c>
      <c r="I7835" s="154">
        <v>2.1807500000000002</v>
      </c>
      <c r="J7835" s="154"/>
    </row>
    <row r="7836" spans="1:10">
      <c r="A7836" s="164">
        <v>36509</v>
      </c>
      <c r="B7836" s="154">
        <v>1.5998999999999999</v>
      </c>
      <c r="C7836" s="154">
        <v>2.5606999999999998</v>
      </c>
      <c r="D7836" s="154">
        <v>1.5920000000000001</v>
      </c>
      <c r="E7836" s="154">
        <v>1.0735999999999999</v>
      </c>
      <c r="F7836" s="154">
        <v>86.19</v>
      </c>
      <c r="G7836" s="154">
        <v>1.5386</v>
      </c>
      <c r="H7836" s="154">
        <v>19.196000000000002</v>
      </c>
      <c r="I7836" s="154">
        <v>2.18066</v>
      </c>
      <c r="J7836" s="154"/>
    </row>
    <row r="7837" spans="1:10">
      <c r="A7837" s="164">
        <v>36510</v>
      </c>
      <c r="B7837" s="154">
        <v>1.6008</v>
      </c>
      <c r="C7837" s="154">
        <v>2.5483000000000002</v>
      </c>
      <c r="D7837" s="154">
        <v>1.5745</v>
      </c>
      <c r="E7837" s="154">
        <v>1.0624</v>
      </c>
      <c r="F7837" s="154">
        <v>85.76</v>
      </c>
      <c r="G7837" s="154">
        <v>1.5289000000000001</v>
      </c>
      <c r="H7837" s="154">
        <v>19.085999999999999</v>
      </c>
      <c r="I7837" s="154">
        <v>2.16581</v>
      </c>
      <c r="J7837" s="154"/>
    </row>
    <row r="7838" spans="1:10">
      <c r="A7838" s="164">
        <v>36511</v>
      </c>
      <c r="B7838" s="154">
        <v>1.6029</v>
      </c>
      <c r="C7838" s="154">
        <v>2.5326</v>
      </c>
      <c r="D7838" s="154">
        <v>1.5674000000000001</v>
      </c>
      <c r="E7838" s="154">
        <v>1.0626</v>
      </c>
      <c r="F7838" s="154">
        <v>86.79</v>
      </c>
      <c r="G7838" s="154">
        <v>1.5217000000000001</v>
      </c>
      <c r="H7838" s="154">
        <v>19.202000000000002</v>
      </c>
      <c r="I7838" s="154">
        <v>2.1631100000000001</v>
      </c>
      <c r="J7838" s="154"/>
    </row>
    <row r="7839" spans="1:10">
      <c r="A7839" s="164">
        <v>36514</v>
      </c>
      <c r="B7839" s="154">
        <v>1.6012999999999999</v>
      </c>
      <c r="C7839" s="154">
        <v>2.5558999999999998</v>
      </c>
      <c r="D7839" s="154">
        <v>1.5899999999999999</v>
      </c>
      <c r="E7839" s="154">
        <v>1.0750999999999999</v>
      </c>
      <c r="F7839" s="154">
        <v>87.85</v>
      </c>
      <c r="G7839" s="154">
        <v>1.5423</v>
      </c>
      <c r="H7839" s="154">
        <v>19.177</v>
      </c>
      <c r="I7839" s="154">
        <v>2.1768000000000001</v>
      </c>
      <c r="J7839" s="154"/>
    </row>
    <row r="7840" spans="1:10">
      <c r="A7840" s="164">
        <v>36515</v>
      </c>
      <c r="B7840" s="154">
        <v>1.6</v>
      </c>
      <c r="C7840" s="154">
        <v>2.5505</v>
      </c>
      <c r="D7840" s="154">
        <v>1.5874999999999999</v>
      </c>
      <c r="E7840" s="154">
        <v>1.0723</v>
      </c>
      <c r="F7840" s="154">
        <v>86.99</v>
      </c>
      <c r="G7840" s="154">
        <v>1.5528999999999999</v>
      </c>
      <c r="H7840" s="154">
        <v>19.14</v>
      </c>
      <c r="I7840" s="154">
        <v>2.1753100000000001</v>
      </c>
      <c r="J7840" s="154"/>
    </row>
    <row r="7841" spans="1:10">
      <c r="A7841" s="164">
        <v>36516</v>
      </c>
      <c r="B7841" s="154">
        <v>1.6000999999999999</v>
      </c>
      <c r="C7841" s="154">
        <v>2.5554000000000001</v>
      </c>
      <c r="D7841" s="154">
        <v>1.5862000000000001</v>
      </c>
      <c r="E7841" s="154">
        <v>1.0741000000000001</v>
      </c>
      <c r="F7841" s="154">
        <v>87.15</v>
      </c>
      <c r="G7841" s="154">
        <v>1.5582</v>
      </c>
      <c r="H7841" s="154">
        <v>19.167999999999999</v>
      </c>
      <c r="I7841" s="154">
        <v>2.17835</v>
      </c>
      <c r="J7841" s="154"/>
    </row>
    <row r="7842" spans="1:10">
      <c r="A7842" s="164">
        <v>36517</v>
      </c>
      <c r="B7842" s="154">
        <v>1.6021000000000001</v>
      </c>
      <c r="C7842" s="154">
        <v>2.5535000000000001</v>
      </c>
      <c r="D7842" s="154">
        <v>1.5885</v>
      </c>
      <c r="E7842" s="154">
        <v>1.0754999999999999</v>
      </c>
      <c r="F7842" s="154">
        <v>86.8</v>
      </c>
      <c r="G7842" s="154">
        <v>1.5666</v>
      </c>
      <c r="H7842" s="154">
        <v>19.088999999999999</v>
      </c>
      <c r="I7842" s="154">
        <v>2.1783399999999999</v>
      </c>
      <c r="J7842" s="154"/>
    </row>
    <row r="7843" spans="1:10">
      <c r="A7843" s="164">
        <v>36518</v>
      </c>
      <c r="B7843" s="154">
        <v>1.6040000000000001</v>
      </c>
      <c r="C7843" s="154">
        <v>2.5569999999999999</v>
      </c>
      <c r="D7843" s="154">
        <v>1.5821000000000001</v>
      </c>
      <c r="E7843" s="154">
        <v>1.0754999999999999</v>
      </c>
      <c r="F7843" s="154">
        <v>86.45</v>
      </c>
      <c r="G7843" s="154">
        <v>1.5392999999999999</v>
      </c>
      <c r="H7843" s="154">
        <v>19.143000000000001</v>
      </c>
      <c r="I7843" s="154">
        <v>2.17658</v>
      </c>
      <c r="J7843" s="154"/>
    </row>
    <row r="7844" spans="1:10">
      <c r="A7844" s="164">
        <v>36521</v>
      </c>
      <c r="B7844" s="154">
        <v>1.6046</v>
      </c>
      <c r="C7844" s="154">
        <v>2.5568999999999997</v>
      </c>
      <c r="D7844" s="154">
        <v>1.585</v>
      </c>
      <c r="E7844" s="154">
        <v>1.0790999999999999</v>
      </c>
      <c r="F7844" s="154">
        <v>86.66</v>
      </c>
      <c r="G7844" s="154">
        <v>1.5448</v>
      </c>
      <c r="H7844" s="154">
        <v>19.122</v>
      </c>
      <c r="I7844" s="154">
        <v>2.1788400000000001</v>
      </c>
      <c r="J7844" s="154"/>
    </row>
    <row r="7845" spans="1:10">
      <c r="A7845" s="164">
        <v>36522</v>
      </c>
      <c r="B7845" s="154">
        <v>1.6055999999999999</v>
      </c>
      <c r="C7845" s="154">
        <v>2.5651000000000002</v>
      </c>
      <c r="D7845" s="154">
        <v>1.5871</v>
      </c>
      <c r="E7845" s="154">
        <v>1.0853999999999999</v>
      </c>
      <c r="F7845" s="154">
        <v>86.82</v>
      </c>
      <c r="G7845" s="154">
        <v>1.5537999999999998</v>
      </c>
      <c r="H7845" s="154">
        <v>19.25</v>
      </c>
      <c r="I7845" s="154">
        <v>2.1773699999999998</v>
      </c>
      <c r="J7845" s="154"/>
    </row>
    <row r="7846" spans="1:10">
      <c r="A7846" s="164">
        <v>36523</v>
      </c>
      <c r="B7846" s="154">
        <v>1.6042000000000001</v>
      </c>
      <c r="C7846" s="154">
        <v>2.5663999999999998</v>
      </c>
      <c r="D7846" s="154">
        <v>1.5885</v>
      </c>
      <c r="E7846" s="154">
        <v>1.093</v>
      </c>
      <c r="F7846" s="154">
        <v>87.86</v>
      </c>
      <c r="G7846" s="154">
        <v>1.5542</v>
      </c>
      <c r="H7846" s="154">
        <v>19.295999999999999</v>
      </c>
      <c r="I7846" s="154">
        <v>2.18615</v>
      </c>
      <c r="J7846" s="154"/>
    </row>
    <row r="7847" spans="1:10">
      <c r="A7847" s="164">
        <v>36524</v>
      </c>
      <c r="B7847" s="154">
        <v>1.6059000000000001</v>
      </c>
      <c r="C7847" s="154">
        <v>2.5844</v>
      </c>
      <c r="D7847" s="154">
        <v>1.5979999999999999</v>
      </c>
      <c r="E7847" s="154">
        <v>1.1004</v>
      </c>
      <c r="F7847" s="154">
        <v>88.58</v>
      </c>
      <c r="G7847" s="154">
        <v>1.5653000000000001</v>
      </c>
      <c r="H7847" s="154">
        <v>19.315999999999999</v>
      </c>
      <c r="I7847" s="154">
        <v>2.1929699999999999</v>
      </c>
      <c r="J7847" s="154"/>
    </row>
    <row r="7848" spans="1:10">
      <c r="A7848" s="164">
        <v>36525</v>
      </c>
      <c r="B7848" s="154" t="s">
        <v>472</v>
      </c>
      <c r="C7848" s="154" t="s">
        <v>472</v>
      </c>
      <c r="D7848" s="154" t="s">
        <v>472</v>
      </c>
      <c r="E7848" s="154" t="s">
        <v>472</v>
      </c>
      <c r="F7848" s="154" t="s">
        <v>472</v>
      </c>
      <c r="G7848" s="154" t="s">
        <v>472</v>
      </c>
      <c r="H7848" s="154">
        <v>19.204000000000001</v>
      </c>
      <c r="I7848" s="154" t="s">
        <v>472</v>
      </c>
      <c r="J7848" s="154"/>
    </row>
    <row r="7849" spans="1:10">
      <c r="A7849" s="164">
        <v>36528</v>
      </c>
      <c r="B7849" s="154">
        <v>1.6042999999999998</v>
      </c>
      <c r="C7849" s="154">
        <v>2.5651999999999999</v>
      </c>
      <c r="D7849" s="154">
        <v>1.5853999999999999</v>
      </c>
      <c r="E7849" s="154">
        <v>1.0961000000000001</v>
      </c>
      <c r="F7849" s="154">
        <v>87.16</v>
      </c>
      <c r="G7849" s="154">
        <v>1.5584</v>
      </c>
      <c r="H7849" s="154">
        <v>18.991</v>
      </c>
      <c r="I7849" s="154">
        <v>2.1894999999999998</v>
      </c>
      <c r="J7849" s="154"/>
    </row>
    <row r="7850" spans="1:10">
      <c r="A7850" s="164">
        <v>36529</v>
      </c>
      <c r="B7850" s="154">
        <v>1.603</v>
      </c>
      <c r="C7850" s="154">
        <v>2.5634999999999999</v>
      </c>
      <c r="D7850" s="154">
        <v>1.5678000000000001</v>
      </c>
      <c r="E7850" s="154">
        <v>1.0842000000000001</v>
      </c>
      <c r="F7850" s="154">
        <v>84.84</v>
      </c>
      <c r="G7850" s="154">
        <v>1.5270000000000001</v>
      </c>
      <c r="H7850" s="154">
        <v>18.806999999999999</v>
      </c>
      <c r="I7850" s="154">
        <v>2.1493600000000002</v>
      </c>
      <c r="J7850" s="154"/>
    </row>
    <row r="7851" spans="1:10">
      <c r="A7851" s="164">
        <v>36530</v>
      </c>
      <c r="B7851" s="154">
        <v>1.6031</v>
      </c>
      <c r="C7851" s="154">
        <v>2.5390000000000001</v>
      </c>
      <c r="D7851" s="154">
        <v>1.5457999999999998</v>
      </c>
      <c r="E7851" s="154">
        <v>1.0649999999999999</v>
      </c>
      <c r="F7851" s="154">
        <v>84.15</v>
      </c>
      <c r="G7851" s="154">
        <v>1.4958</v>
      </c>
      <c r="H7851" s="154">
        <v>18.728999999999999</v>
      </c>
      <c r="I7851" s="154">
        <v>2.1431</v>
      </c>
      <c r="J7851" s="154"/>
    </row>
    <row r="7852" spans="1:10">
      <c r="A7852" s="164">
        <v>36531</v>
      </c>
      <c r="B7852" s="154">
        <v>1.6042999999999998</v>
      </c>
      <c r="C7852" s="154">
        <v>2.5478000000000001</v>
      </c>
      <c r="D7852" s="154">
        <v>1.5491999999999999</v>
      </c>
      <c r="E7852" s="154">
        <v>1.0655000000000001</v>
      </c>
      <c r="F7852" s="154">
        <v>84.2</v>
      </c>
      <c r="G7852" s="154">
        <v>1.4832000000000001</v>
      </c>
      <c r="H7852" s="154">
        <v>18.844000000000001</v>
      </c>
      <c r="I7852" s="154">
        <v>2.1337899999999999</v>
      </c>
      <c r="J7852" s="154"/>
    </row>
    <row r="7853" spans="1:10">
      <c r="A7853" s="164">
        <v>36532</v>
      </c>
      <c r="B7853" s="154">
        <v>1.6064000000000001</v>
      </c>
      <c r="C7853" s="154">
        <v>2.5663</v>
      </c>
      <c r="D7853" s="154">
        <v>1.5577000000000001</v>
      </c>
      <c r="E7853" s="154">
        <v>1.0669</v>
      </c>
      <c r="F7853" s="154">
        <v>85.31</v>
      </c>
      <c r="G7853" s="154">
        <v>1.4830999999999999</v>
      </c>
      <c r="H7853" s="154">
        <v>18.861000000000001</v>
      </c>
      <c r="I7853" s="154">
        <v>2.1494599999999999</v>
      </c>
      <c r="J7853" s="154"/>
    </row>
    <row r="7854" spans="1:10">
      <c r="A7854" s="164">
        <v>36535</v>
      </c>
      <c r="B7854" s="154">
        <v>1.609</v>
      </c>
      <c r="C7854" s="154">
        <v>2.5628000000000002</v>
      </c>
      <c r="D7854" s="154">
        <v>1.5669</v>
      </c>
      <c r="E7854" s="154">
        <v>1.0772999999999999</v>
      </c>
      <c r="F7854" s="154">
        <v>86.43</v>
      </c>
      <c r="G7854" s="154">
        <v>1.4999</v>
      </c>
      <c r="H7854" s="154">
        <v>18.946999999999999</v>
      </c>
      <c r="I7854" s="154">
        <v>2.1621899999999998</v>
      </c>
      <c r="J7854" s="154"/>
    </row>
    <row r="7855" spans="1:10">
      <c r="A7855" s="164">
        <v>36536</v>
      </c>
      <c r="B7855" s="154">
        <v>1.6097999999999999</v>
      </c>
      <c r="C7855" s="154">
        <v>2.5655999999999999</v>
      </c>
      <c r="D7855" s="154">
        <v>1.5625</v>
      </c>
      <c r="E7855" s="154">
        <v>1.073</v>
      </c>
      <c r="F7855" s="154">
        <v>85.8</v>
      </c>
      <c r="G7855" s="154">
        <v>1.4774</v>
      </c>
      <c r="H7855" s="154">
        <v>18.856000000000002</v>
      </c>
      <c r="I7855" s="154">
        <v>2.14906</v>
      </c>
      <c r="J7855" s="154"/>
    </row>
    <row r="7856" spans="1:10">
      <c r="A7856" s="164">
        <v>36537</v>
      </c>
      <c r="B7856" s="154">
        <v>1.6095999999999999</v>
      </c>
      <c r="C7856" s="154">
        <v>2.5680000000000001</v>
      </c>
      <c r="D7856" s="154">
        <v>1.5577999999999999</v>
      </c>
      <c r="E7856" s="154">
        <v>1.0701000000000001</v>
      </c>
      <c r="F7856" s="154">
        <v>85.22</v>
      </c>
      <c r="G7856" s="154">
        <v>1.472</v>
      </c>
      <c r="H7856" s="154">
        <v>18.907</v>
      </c>
      <c r="I7856" s="154">
        <v>2.1466699999999999</v>
      </c>
      <c r="J7856" s="154"/>
    </row>
    <row r="7857" spans="1:10">
      <c r="A7857" s="164">
        <v>36538</v>
      </c>
      <c r="B7857" s="154">
        <v>1.6107</v>
      </c>
      <c r="C7857" s="154">
        <v>2.5723000000000003</v>
      </c>
      <c r="D7857" s="154">
        <v>1.5632999999999999</v>
      </c>
      <c r="E7857" s="154">
        <v>1.0761000000000001</v>
      </c>
      <c r="F7857" s="154">
        <v>86.32</v>
      </c>
      <c r="G7857" s="154">
        <v>1.4798</v>
      </c>
      <c r="H7857" s="154">
        <v>18.975000000000001</v>
      </c>
      <c r="I7857" s="154">
        <v>2.1511900000000002</v>
      </c>
      <c r="J7857" s="154"/>
    </row>
    <row r="7858" spans="1:10">
      <c r="A7858" s="164">
        <v>36539</v>
      </c>
      <c r="B7858" s="154">
        <v>1.6116999999999999</v>
      </c>
      <c r="C7858" s="154">
        <v>2.5906000000000002</v>
      </c>
      <c r="D7858" s="154">
        <v>1.5735000000000001</v>
      </c>
      <c r="E7858" s="154">
        <v>1.0841000000000001</v>
      </c>
      <c r="F7858" s="154">
        <v>87.27</v>
      </c>
      <c r="G7858" s="154">
        <v>1.4883999999999999</v>
      </c>
      <c r="H7858" s="154">
        <v>19.225000000000001</v>
      </c>
      <c r="I7858" s="154">
        <v>2.1633300000000002</v>
      </c>
      <c r="J7858" s="154"/>
    </row>
    <row r="7859" spans="1:10">
      <c r="A7859" s="164">
        <v>36542</v>
      </c>
      <c r="B7859" s="154">
        <v>1.6133</v>
      </c>
      <c r="C7859" s="154">
        <v>2.6092</v>
      </c>
      <c r="D7859" s="154">
        <v>1.5935000000000001</v>
      </c>
      <c r="E7859" s="154">
        <v>1.0974999999999999</v>
      </c>
      <c r="F7859" s="154">
        <v>88.92</v>
      </c>
      <c r="G7859" s="154">
        <v>1.5154999999999998</v>
      </c>
      <c r="H7859" s="154">
        <v>19.303999999999998</v>
      </c>
      <c r="I7859" s="154" t="s">
        <v>472</v>
      </c>
      <c r="J7859" s="154"/>
    </row>
    <row r="7860" spans="1:10">
      <c r="A7860" s="164">
        <v>36543</v>
      </c>
      <c r="B7860" s="154">
        <v>1.6132</v>
      </c>
      <c r="C7860" s="154">
        <v>2.6061999999999999</v>
      </c>
      <c r="D7860" s="154">
        <v>1.5941000000000001</v>
      </c>
      <c r="E7860" s="154">
        <v>1.1003000000000001</v>
      </c>
      <c r="F7860" s="154">
        <v>88.96</v>
      </c>
      <c r="G7860" s="154">
        <v>1.5152999999999999</v>
      </c>
      <c r="H7860" s="154">
        <v>19.236000000000001</v>
      </c>
      <c r="I7860" s="154">
        <v>2.18736</v>
      </c>
      <c r="J7860" s="154"/>
    </row>
    <row r="7861" spans="1:10">
      <c r="A7861" s="164">
        <v>36544</v>
      </c>
      <c r="B7861" s="154">
        <v>1.6129</v>
      </c>
      <c r="C7861" s="154">
        <v>2.6071999999999997</v>
      </c>
      <c r="D7861" s="154">
        <v>1.5916999999999999</v>
      </c>
      <c r="E7861" s="154">
        <v>1.0971</v>
      </c>
      <c r="F7861" s="154">
        <v>88.92</v>
      </c>
      <c r="G7861" s="154">
        <v>1.5039</v>
      </c>
      <c r="H7861" s="154">
        <v>19.263999999999999</v>
      </c>
      <c r="I7861" s="154">
        <v>2.1811699999999998</v>
      </c>
      <c r="J7861" s="154"/>
    </row>
    <row r="7862" spans="1:10">
      <c r="A7862" s="164">
        <v>36545</v>
      </c>
      <c r="B7862" s="154">
        <v>1.6148</v>
      </c>
      <c r="C7862" s="154">
        <v>2.6240999999999999</v>
      </c>
      <c r="D7862" s="154">
        <v>1.5977999999999999</v>
      </c>
      <c r="E7862" s="154">
        <v>1.0998000000000001</v>
      </c>
      <c r="F7862" s="154">
        <v>89.66</v>
      </c>
      <c r="G7862" s="154">
        <v>1.5122</v>
      </c>
      <c r="H7862" s="154">
        <v>19.148</v>
      </c>
      <c r="I7862" s="154">
        <v>2.1871900000000002</v>
      </c>
      <c r="J7862" s="154"/>
    </row>
    <row r="7863" spans="1:10">
      <c r="A7863" s="164">
        <v>36546</v>
      </c>
      <c r="B7863" s="154">
        <v>1.6095999999999999</v>
      </c>
      <c r="C7863" s="154">
        <v>2.6204999999999998</v>
      </c>
      <c r="D7863" s="154">
        <v>1.5825</v>
      </c>
      <c r="E7863" s="154">
        <v>1.0935999999999999</v>
      </c>
      <c r="F7863" s="154">
        <v>89.31</v>
      </c>
      <c r="G7863" s="154">
        <v>1.5074000000000001</v>
      </c>
      <c r="H7863" s="154">
        <v>19.28</v>
      </c>
      <c r="I7863" s="154">
        <v>2.1813500000000001</v>
      </c>
      <c r="J7863" s="154"/>
    </row>
    <row r="7864" spans="1:10">
      <c r="A7864" s="164">
        <v>36549</v>
      </c>
      <c r="B7864" s="154">
        <v>1.6122999999999998</v>
      </c>
      <c r="C7864" s="154">
        <v>2.6478999999999999</v>
      </c>
      <c r="D7864" s="154">
        <v>1.6052</v>
      </c>
      <c r="E7864" s="154">
        <v>1.1156999999999999</v>
      </c>
      <c r="F7864" s="154">
        <v>90.64</v>
      </c>
      <c r="G7864" s="154">
        <v>1.5293000000000001</v>
      </c>
      <c r="H7864" s="154">
        <v>19.446000000000002</v>
      </c>
      <c r="I7864" s="154">
        <v>2.1972999999999998</v>
      </c>
      <c r="J7864" s="154"/>
    </row>
    <row r="7865" spans="1:10">
      <c r="A7865" s="164">
        <v>36550</v>
      </c>
      <c r="B7865" s="154">
        <v>1.611</v>
      </c>
      <c r="C7865" s="154">
        <v>2.6463000000000001</v>
      </c>
      <c r="D7865" s="154">
        <v>1.6038000000000001</v>
      </c>
      <c r="E7865" s="154">
        <v>1.1105</v>
      </c>
      <c r="F7865" s="154">
        <v>90.3</v>
      </c>
      <c r="G7865" s="154">
        <v>1.5148999999999999</v>
      </c>
      <c r="H7865" s="154">
        <v>19.411000000000001</v>
      </c>
      <c r="I7865" s="154">
        <v>2.1968000000000001</v>
      </c>
      <c r="J7865" s="154"/>
    </row>
    <row r="7866" spans="1:10">
      <c r="A7866" s="164">
        <v>36551</v>
      </c>
      <c r="B7866" s="154">
        <v>1.6114999999999999</v>
      </c>
      <c r="C7866" s="154">
        <v>2.6459999999999999</v>
      </c>
      <c r="D7866" s="154">
        <v>1.6078999999999999</v>
      </c>
      <c r="E7866" s="154">
        <v>1.1189</v>
      </c>
      <c r="F7866" s="154">
        <v>90.48</v>
      </c>
      <c r="G7866" s="154">
        <v>1.5185999999999999</v>
      </c>
      <c r="H7866" s="154">
        <v>19.466000000000001</v>
      </c>
      <c r="I7866" s="154">
        <v>2.1959499999999998</v>
      </c>
      <c r="J7866" s="154"/>
    </row>
    <row r="7867" spans="1:10">
      <c r="A7867" s="164">
        <v>36552</v>
      </c>
      <c r="B7867" s="154">
        <v>1.6111</v>
      </c>
      <c r="C7867" s="154">
        <v>2.6353</v>
      </c>
      <c r="D7867" s="154">
        <v>1.6101999999999999</v>
      </c>
      <c r="E7867" s="154">
        <v>1.1193</v>
      </c>
      <c r="F7867" s="154">
        <v>90.56</v>
      </c>
      <c r="G7867" s="154">
        <v>1.5226</v>
      </c>
      <c r="H7867" s="154">
        <v>19.695</v>
      </c>
      <c r="I7867" s="154">
        <v>2.1958199999999999</v>
      </c>
      <c r="J7867" s="154"/>
    </row>
    <row r="7868" spans="1:10">
      <c r="A7868" s="164">
        <v>36553</v>
      </c>
      <c r="B7868" s="154">
        <v>1.6122000000000001</v>
      </c>
      <c r="C7868" s="154">
        <v>2.6585000000000001</v>
      </c>
      <c r="D7868" s="154">
        <v>1.637</v>
      </c>
      <c r="E7868" s="154">
        <v>1.1412</v>
      </c>
      <c r="F7868" s="154">
        <v>91.3</v>
      </c>
      <c r="G7868" s="154">
        <v>1.5628</v>
      </c>
      <c r="H7868" s="154">
        <v>19.943000000000001</v>
      </c>
      <c r="I7868" s="154">
        <v>2.2236400000000001</v>
      </c>
      <c r="J7868" s="154"/>
    </row>
    <row r="7869" spans="1:10">
      <c r="A7869" s="164">
        <v>36556</v>
      </c>
      <c r="B7869" s="154">
        <v>1.6093</v>
      </c>
      <c r="C7869" s="154">
        <v>2.665</v>
      </c>
      <c r="D7869" s="154">
        <v>1.6404999999999998</v>
      </c>
      <c r="E7869" s="154">
        <v>1.1336999999999999</v>
      </c>
      <c r="F7869" s="154">
        <v>92.01</v>
      </c>
      <c r="G7869" s="154">
        <v>1.5362</v>
      </c>
      <c r="H7869" s="154">
        <v>20.007999999999999</v>
      </c>
      <c r="I7869" s="154">
        <v>2.2208000000000001</v>
      </c>
      <c r="J7869" s="154"/>
    </row>
    <row r="7870" spans="1:10">
      <c r="A7870" s="164">
        <v>36557</v>
      </c>
      <c r="B7870" s="154">
        <v>1.6061999999999999</v>
      </c>
      <c r="C7870" s="154">
        <v>2.6722999999999999</v>
      </c>
      <c r="D7870" s="154">
        <v>1.6585000000000001</v>
      </c>
      <c r="E7870" s="154">
        <v>1.1447000000000001</v>
      </c>
      <c r="F7870" s="154">
        <v>92.76</v>
      </c>
      <c r="G7870" s="154">
        <v>1.5434999999999999</v>
      </c>
      <c r="H7870" s="154">
        <v>20.033000000000001</v>
      </c>
      <c r="I7870" s="154">
        <v>2.2300900000000001</v>
      </c>
      <c r="J7870" s="154"/>
    </row>
    <row r="7871" spans="1:10">
      <c r="A7871" s="164">
        <v>36558</v>
      </c>
      <c r="B7871" s="154">
        <v>1.609</v>
      </c>
      <c r="C7871" s="154">
        <v>2.6703999999999999</v>
      </c>
      <c r="D7871" s="154">
        <v>1.657</v>
      </c>
      <c r="E7871" s="154">
        <v>1.1404000000000001</v>
      </c>
      <c r="F7871" s="154">
        <v>92.88</v>
      </c>
      <c r="G7871" s="154">
        <v>1.5276000000000001</v>
      </c>
      <c r="H7871" s="154">
        <v>19.934999999999999</v>
      </c>
      <c r="I7871" s="154">
        <v>2.2241300000000002</v>
      </c>
      <c r="J7871" s="154"/>
    </row>
    <row r="7872" spans="1:10">
      <c r="A7872" s="164">
        <v>36559</v>
      </c>
      <c r="B7872" s="154">
        <v>1.6114000000000002</v>
      </c>
      <c r="C7872" s="154">
        <v>2.6488</v>
      </c>
      <c r="D7872" s="154">
        <v>1.6556999999999999</v>
      </c>
      <c r="E7872" s="154">
        <v>1.1474</v>
      </c>
      <c r="F7872" s="154">
        <v>92.86</v>
      </c>
      <c r="G7872" s="154">
        <v>1.5319</v>
      </c>
      <c r="H7872" s="154">
        <v>19.63</v>
      </c>
      <c r="I7872" s="154">
        <v>2.2207300000000001</v>
      </c>
      <c r="J7872" s="154"/>
    </row>
    <row r="7873" spans="1:10">
      <c r="A7873" s="164">
        <v>36560</v>
      </c>
      <c r="B7873" s="154">
        <v>1.6082999999999998</v>
      </c>
      <c r="C7873" s="154">
        <v>2.5756000000000001</v>
      </c>
      <c r="D7873" s="154">
        <v>1.621</v>
      </c>
      <c r="E7873" s="154">
        <v>1.1227</v>
      </c>
      <c r="F7873" s="154">
        <v>91.74</v>
      </c>
      <c r="G7873" s="154">
        <v>1.5066000000000002</v>
      </c>
      <c r="H7873" s="154">
        <v>19.853999999999999</v>
      </c>
      <c r="I7873" s="154">
        <v>2.1997200000000001</v>
      </c>
      <c r="J7873" s="154"/>
    </row>
    <row r="7874" spans="1:10">
      <c r="A7874" s="164">
        <v>36563</v>
      </c>
      <c r="B7874" s="154">
        <v>1.6069</v>
      </c>
      <c r="C7874" s="154">
        <v>2.61</v>
      </c>
      <c r="D7874" s="154">
        <v>1.6368</v>
      </c>
      <c r="E7874" s="154">
        <v>1.1367</v>
      </c>
      <c r="F7874" s="154">
        <v>92.58</v>
      </c>
      <c r="G7874" s="154">
        <v>1.5087999999999999</v>
      </c>
      <c r="H7874" s="154">
        <v>19.806999999999999</v>
      </c>
      <c r="I7874" s="154">
        <v>2.2073999999999998</v>
      </c>
      <c r="J7874" s="154"/>
    </row>
    <row r="7875" spans="1:10">
      <c r="A7875" s="164">
        <v>36564</v>
      </c>
      <c r="B7875" s="154">
        <v>1.6057999999999999</v>
      </c>
      <c r="C7875" s="154">
        <v>2.6254999999999997</v>
      </c>
      <c r="D7875" s="154">
        <v>1.6392</v>
      </c>
      <c r="E7875" s="154">
        <v>1.1324000000000001</v>
      </c>
      <c r="F7875" s="154">
        <v>92.93</v>
      </c>
      <c r="G7875" s="154">
        <v>1.4995000000000001</v>
      </c>
      <c r="H7875" s="154">
        <v>19.658999999999999</v>
      </c>
      <c r="I7875" s="154">
        <v>2.19502</v>
      </c>
      <c r="J7875" s="154"/>
    </row>
    <row r="7876" spans="1:10">
      <c r="A7876" s="164">
        <v>36565</v>
      </c>
      <c r="B7876" s="154">
        <v>1.6092</v>
      </c>
      <c r="C7876" s="154">
        <v>2.6103000000000001</v>
      </c>
      <c r="D7876" s="154">
        <v>1.6219000000000001</v>
      </c>
      <c r="E7876" s="154">
        <v>1.1205000000000001</v>
      </c>
      <c r="F7876" s="154">
        <v>91.79</v>
      </c>
      <c r="G7876" s="154">
        <v>1.4902</v>
      </c>
      <c r="H7876" s="154">
        <v>19.593</v>
      </c>
      <c r="I7876" s="154">
        <v>2.1923900000000001</v>
      </c>
      <c r="J7876" s="154"/>
    </row>
    <row r="7877" spans="1:10">
      <c r="A7877" s="164">
        <v>36566</v>
      </c>
      <c r="B7877" s="154">
        <v>1.6059000000000001</v>
      </c>
      <c r="C7877" s="154">
        <v>2.6095000000000002</v>
      </c>
      <c r="D7877" s="154">
        <v>1.6187</v>
      </c>
      <c r="E7877" s="154">
        <v>1.1165</v>
      </c>
      <c r="F7877" s="154">
        <v>91.71</v>
      </c>
      <c r="G7877" s="154">
        <v>1.4910999999999999</v>
      </c>
      <c r="H7877" s="154">
        <v>19.654</v>
      </c>
      <c r="I7877" s="154">
        <v>2.19177</v>
      </c>
      <c r="J7877" s="154"/>
    </row>
    <row r="7878" spans="1:10">
      <c r="A7878" s="164">
        <v>36567</v>
      </c>
      <c r="B7878" s="154">
        <v>1.6053999999999999</v>
      </c>
      <c r="C7878" s="154">
        <v>2.6124000000000001</v>
      </c>
      <c r="D7878" s="154">
        <v>1.629</v>
      </c>
      <c r="E7878" s="154">
        <v>1.1235999999999999</v>
      </c>
      <c r="F7878" s="154">
        <v>91.93</v>
      </c>
      <c r="G7878" s="154">
        <v>1.4882</v>
      </c>
      <c r="H7878" s="154">
        <v>19.695</v>
      </c>
      <c r="I7878" s="154">
        <v>2.2000099999999998</v>
      </c>
      <c r="J7878" s="154"/>
    </row>
    <row r="7879" spans="1:10">
      <c r="A7879" s="164">
        <v>36570</v>
      </c>
      <c r="B7879" s="154">
        <v>1.6048</v>
      </c>
      <c r="C7879" s="154">
        <v>2.5792999999999999</v>
      </c>
      <c r="D7879" s="154">
        <v>1.6234999999999999</v>
      </c>
      <c r="E7879" s="154">
        <v>1.1174999999999999</v>
      </c>
      <c r="F7879" s="154">
        <v>91.62</v>
      </c>
      <c r="G7879" s="154">
        <v>1.4984</v>
      </c>
      <c r="H7879" s="154">
        <v>19.824000000000002</v>
      </c>
      <c r="I7879" s="154">
        <v>2.1907899999999998</v>
      </c>
      <c r="J7879" s="154"/>
    </row>
    <row r="7880" spans="1:10">
      <c r="A7880" s="164">
        <v>36571</v>
      </c>
      <c r="B7880" s="154">
        <v>1.6067</v>
      </c>
      <c r="C7880" s="154">
        <v>2.6021999999999998</v>
      </c>
      <c r="D7880" s="154">
        <v>1.6391</v>
      </c>
      <c r="E7880" s="154">
        <v>1.1254</v>
      </c>
      <c r="F7880" s="154">
        <v>92.29</v>
      </c>
      <c r="G7880" s="154">
        <v>1.5009000000000001</v>
      </c>
      <c r="H7880" s="154">
        <v>19.718</v>
      </c>
      <c r="I7880" s="154">
        <v>2.2002299999999999</v>
      </c>
      <c r="J7880" s="154"/>
    </row>
    <row r="7881" spans="1:10">
      <c r="A7881" s="164">
        <v>36572</v>
      </c>
      <c r="B7881" s="154">
        <v>1.6051</v>
      </c>
      <c r="C7881" s="154">
        <v>2.6118000000000001</v>
      </c>
      <c r="D7881" s="154">
        <v>1.637</v>
      </c>
      <c r="E7881" s="154">
        <v>1.1237999999999999</v>
      </c>
      <c r="F7881" s="154">
        <v>92.1</v>
      </c>
      <c r="G7881" s="154">
        <v>1.5005999999999999</v>
      </c>
      <c r="H7881" s="154">
        <v>19.648</v>
      </c>
      <c r="I7881" s="154">
        <v>2.2012200000000002</v>
      </c>
      <c r="J7881" s="154"/>
    </row>
    <row r="7882" spans="1:10">
      <c r="A7882" s="164">
        <v>36573</v>
      </c>
      <c r="B7882" s="154">
        <v>1.6057000000000001</v>
      </c>
      <c r="C7882" s="154">
        <v>2.6143000000000001</v>
      </c>
      <c r="D7882" s="154">
        <v>1.6240000000000001</v>
      </c>
      <c r="E7882" s="154">
        <v>1.1179999999999999</v>
      </c>
      <c r="F7882" s="154">
        <v>91.5</v>
      </c>
      <c r="G7882" s="154">
        <v>1.4762</v>
      </c>
      <c r="H7882" s="154">
        <v>19.646999999999998</v>
      </c>
      <c r="I7882" s="154">
        <v>2.17807</v>
      </c>
      <c r="J7882" s="154"/>
    </row>
    <row r="7883" spans="1:10">
      <c r="A7883" s="164">
        <v>36574</v>
      </c>
      <c r="B7883" s="154">
        <v>1.6046</v>
      </c>
      <c r="C7883" s="154">
        <v>2.6135000000000002</v>
      </c>
      <c r="D7883" s="154">
        <v>1.6254999999999999</v>
      </c>
      <c r="E7883" s="154">
        <v>1.1216999999999999</v>
      </c>
      <c r="F7883" s="154">
        <v>91.7</v>
      </c>
      <c r="G7883" s="154">
        <v>1.4657</v>
      </c>
      <c r="H7883" s="154">
        <v>19.677</v>
      </c>
      <c r="I7883" s="154">
        <v>2.18431</v>
      </c>
      <c r="J7883" s="154"/>
    </row>
    <row r="7884" spans="1:10">
      <c r="A7884" s="164">
        <v>36577</v>
      </c>
      <c r="B7884" s="154">
        <v>1.6034999999999999</v>
      </c>
      <c r="C7884" s="154">
        <v>2.5986000000000002</v>
      </c>
      <c r="D7884" s="154">
        <v>1.6240999999999999</v>
      </c>
      <c r="E7884" s="154">
        <v>1.1198999999999999</v>
      </c>
      <c r="F7884" s="154">
        <v>91.2</v>
      </c>
      <c r="G7884" s="154">
        <v>1.4642999999999999</v>
      </c>
      <c r="H7884" s="154">
        <v>19.619</v>
      </c>
      <c r="I7884" s="154" t="s">
        <v>472</v>
      </c>
      <c r="J7884" s="154"/>
    </row>
    <row r="7885" spans="1:10">
      <c r="A7885" s="164">
        <v>36578</v>
      </c>
      <c r="B7885" s="154">
        <v>1.6061999999999999</v>
      </c>
      <c r="C7885" s="154">
        <v>2.5897000000000001</v>
      </c>
      <c r="D7885" s="154">
        <v>1.6082000000000001</v>
      </c>
      <c r="E7885" s="154">
        <v>1.1038000000000001</v>
      </c>
      <c r="F7885" s="154">
        <v>90.3</v>
      </c>
      <c r="G7885" s="154">
        <v>1.4457</v>
      </c>
      <c r="H7885" s="154">
        <v>19.298999999999999</v>
      </c>
      <c r="I7885" s="154">
        <v>2.1667800000000002</v>
      </c>
      <c r="J7885" s="154"/>
    </row>
    <row r="7886" spans="1:10">
      <c r="A7886" s="164">
        <v>36579</v>
      </c>
      <c r="B7886" s="154">
        <v>1.6092</v>
      </c>
      <c r="C7886" s="154">
        <v>2.5823999999999998</v>
      </c>
      <c r="D7886" s="154">
        <v>1.6034999999999999</v>
      </c>
      <c r="E7886" s="154">
        <v>1.0952999999999999</v>
      </c>
      <c r="F7886" s="154">
        <v>89.7</v>
      </c>
      <c r="G7886" s="154">
        <v>1.4481999999999999</v>
      </c>
      <c r="H7886" s="154">
        <v>19.425000000000001</v>
      </c>
      <c r="I7886" s="154">
        <v>2.16133</v>
      </c>
      <c r="J7886" s="154"/>
    </row>
    <row r="7887" spans="1:10">
      <c r="A7887" s="164">
        <v>36580</v>
      </c>
      <c r="B7887" s="154">
        <v>1.6105</v>
      </c>
      <c r="C7887" s="154">
        <v>2.5861000000000001</v>
      </c>
      <c r="D7887" s="154">
        <v>1.6154999999999999</v>
      </c>
      <c r="E7887" s="154">
        <v>1.1053999999999999</v>
      </c>
      <c r="F7887" s="154">
        <v>90.6</v>
      </c>
      <c r="G7887" s="154">
        <v>1.4516</v>
      </c>
      <c r="H7887" s="154">
        <v>19.541</v>
      </c>
      <c r="I7887" s="154">
        <v>2.1806899999999998</v>
      </c>
      <c r="J7887" s="154"/>
    </row>
    <row r="7888" spans="1:10">
      <c r="A7888" s="164">
        <v>36581</v>
      </c>
      <c r="B7888" s="154">
        <v>1.6086</v>
      </c>
      <c r="C7888" s="154">
        <v>2.5967000000000002</v>
      </c>
      <c r="D7888" s="154">
        <v>1.6261999999999999</v>
      </c>
      <c r="E7888" s="154">
        <v>1.1179999999999999</v>
      </c>
      <c r="F7888" s="154">
        <v>91.5</v>
      </c>
      <c r="G7888" s="154">
        <v>1.4658</v>
      </c>
      <c r="H7888" s="154">
        <v>19.954000000000001</v>
      </c>
      <c r="I7888" s="154">
        <v>2.1951100000000001</v>
      </c>
      <c r="J7888" s="154"/>
    </row>
    <row r="7889" spans="1:10">
      <c r="A7889" s="164">
        <v>36584</v>
      </c>
      <c r="B7889" s="154">
        <v>1.6055999999999999</v>
      </c>
      <c r="C7889" s="154">
        <v>2.6314000000000002</v>
      </c>
      <c r="D7889" s="154">
        <v>1.6556</v>
      </c>
      <c r="E7889" s="154">
        <v>1.1400999999999999</v>
      </c>
      <c r="F7889" s="154">
        <v>93.2</v>
      </c>
      <c r="G7889" s="154">
        <v>1.5135000000000001</v>
      </c>
      <c r="H7889" s="154">
        <v>20.001999999999999</v>
      </c>
      <c r="I7889" s="154">
        <v>2.2239900000000001</v>
      </c>
      <c r="J7889" s="154"/>
    </row>
    <row r="7890" spans="1:10">
      <c r="A7890" s="164">
        <v>36585</v>
      </c>
      <c r="B7890" s="154">
        <v>1.6066</v>
      </c>
      <c r="C7890" s="154">
        <v>2.6234999999999999</v>
      </c>
      <c r="D7890" s="154">
        <v>1.6440000000000001</v>
      </c>
      <c r="E7890" s="154">
        <v>1.1311</v>
      </c>
      <c r="F7890" s="154">
        <v>92.4</v>
      </c>
      <c r="G7890" s="154">
        <v>1.4931000000000001</v>
      </c>
      <c r="H7890" s="154">
        <v>20.074999999999999</v>
      </c>
      <c r="I7890" s="154">
        <v>2.2082000000000002</v>
      </c>
      <c r="J7890" s="154"/>
    </row>
    <row r="7891" spans="1:10">
      <c r="A7891" s="164">
        <v>36586</v>
      </c>
      <c r="B7891" s="154">
        <v>1.6067</v>
      </c>
      <c r="C7891" s="154">
        <v>2.6175000000000002</v>
      </c>
      <c r="D7891" s="154">
        <v>1.655</v>
      </c>
      <c r="E7891" s="154">
        <v>1.1400000000000001</v>
      </c>
      <c r="F7891" s="154">
        <v>93.6</v>
      </c>
      <c r="G7891" s="154">
        <v>1.5161</v>
      </c>
      <c r="H7891" s="154">
        <v>19.931000000000001</v>
      </c>
      <c r="I7891" s="154">
        <v>2.2214</v>
      </c>
      <c r="J7891" s="154"/>
    </row>
    <row r="7892" spans="1:10">
      <c r="A7892" s="164">
        <v>36587</v>
      </c>
      <c r="B7892" s="154">
        <v>1.6076000000000001</v>
      </c>
      <c r="C7892" s="154">
        <v>2.6156999999999999</v>
      </c>
      <c r="D7892" s="154">
        <v>1.6505999999999998</v>
      </c>
      <c r="E7892" s="154">
        <v>1.1406000000000001</v>
      </c>
      <c r="F7892" s="154">
        <v>93.6</v>
      </c>
      <c r="G7892" s="154">
        <v>1.5371999999999999</v>
      </c>
      <c r="H7892" s="154">
        <v>20.094000000000001</v>
      </c>
      <c r="I7892" s="154">
        <v>2.2258599999999999</v>
      </c>
      <c r="J7892" s="154"/>
    </row>
    <row r="7893" spans="1:10">
      <c r="A7893" s="164">
        <v>36588</v>
      </c>
      <c r="B7893" s="154">
        <v>1.6067</v>
      </c>
      <c r="C7893" s="154">
        <v>2.6269999999999998</v>
      </c>
      <c r="D7893" s="154">
        <v>1.6637999999999999</v>
      </c>
      <c r="E7893" s="154">
        <v>1.1433</v>
      </c>
      <c r="F7893" s="154">
        <v>94.6</v>
      </c>
      <c r="G7893" s="154">
        <v>1.5444</v>
      </c>
      <c r="H7893" s="154">
        <v>20.157</v>
      </c>
      <c r="I7893" s="154">
        <v>2.2313000000000001</v>
      </c>
      <c r="J7893" s="154"/>
    </row>
    <row r="7894" spans="1:10">
      <c r="A7894" s="164">
        <v>36591</v>
      </c>
      <c r="B7894" s="154">
        <v>1.6072</v>
      </c>
      <c r="C7894" s="154">
        <v>2.6358000000000001</v>
      </c>
      <c r="D7894" s="154">
        <v>1.6675</v>
      </c>
      <c r="E7894" s="154">
        <v>1.147</v>
      </c>
      <c r="F7894" s="154">
        <v>95.4</v>
      </c>
      <c r="G7894" s="154">
        <v>1.5605</v>
      </c>
      <c r="H7894" s="154">
        <v>20.254999999999999</v>
      </c>
      <c r="I7894" s="154">
        <v>2.2378800000000001</v>
      </c>
      <c r="J7894" s="154"/>
    </row>
    <row r="7895" spans="1:10">
      <c r="A7895" s="164">
        <v>36592</v>
      </c>
      <c r="B7895" s="154">
        <v>1.6084000000000001</v>
      </c>
      <c r="C7895" s="154">
        <v>2.6314000000000002</v>
      </c>
      <c r="D7895" s="154">
        <v>1.6757</v>
      </c>
      <c r="E7895" s="154">
        <v>1.1526000000000001</v>
      </c>
      <c r="F7895" s="154">
        <v>95.9</v>
      </c>
      <c r="G7895" s="154">
        <v>1.5577999999999999</v>
      </c>
      <c r="H7895" s="154">
        <v>20.347000000000001</v>
      </c>
      <c r="I7895" s="154">
        <v>2.2425899999999999</v>
      </c>
      <c r="J7895" s="154"/>
    </row>
    <row r="7896" spans="1:10">
      <c r="A7896" s="164">
        <v>36593</v>
      </c>
      <c r="B7896" s="154">
        <v>1.6066</v>
      </c>
      <c r="C7896" s="154">
        <v>2.6452</v>
      </c>
      <c r="D7896" s="154">
        <v>1.675</v>
      </c>
      <c r="E7896" s="154">
        <v>1.1498999999999999</v>
      </c>
      <c r="F7896" s="154">
        <v>95.9</v>
      </c>
      <c r="G7896" s="154">
        <v>1.5640000000000001</v>
      </c>
      <c r="H7896" s="154">
        <v>20.222000000000001</v>
      </c>
      <c r="I7896" s="154">
        <v>2.2515999999999998</v>
      </c>
      <c r="J7896" s="154"/>
    </row>
    <row r="7897" spans="1:10">
      <c r="A7897" s="164">
        <v>36594</v>
      </c>
      <c r="B7897" s="154">
        <v>1.6057999999999999</v>
      </c>
      <c r="C7897" s="154">
        <v>2.6412</v>
      </c>
      <c r="D7897" s="154">
        <v>1.6705000000000001</v>
      </c>
      <c r="E7897" s="154">
        <v>1.1465000000000001</v>
      </c>
      <c r="F7897" s="154">
        <v>95.9</v>
      </c>
      <c r="G7897" s="154">
        <v>1.569</v>
      </c>
      <c r="H7897" s="154">
        <v>20.067</v>
      </c>
      <c r="I7897" s="154">
        <v>2.2408199999999998</v>
      </c>
      <c r="J7897" s="154"/>
    </row>
    <row r="7898" spans="1:10">
      <c r="A7898" s="164">
        <v>36595</v>
      </c>
      <c r="B7898" s="154">
        <v>1.6066</v>
      </c>
      <c r="C7898" s="154">
        <v>2.6284999999999998</v>
      </c>
      <c r="D7898" s="154">
        <v>1.6611</v>
      </c>
      <c r="E7898" s="154">
        <v>1.1409</v>
      </c>
      <c r="F7898" s="154">
        <v>95.3</v>
      </c>
      <c r="G7898" s="154">
        <v>1.5609999999999999</v>
      </c>
      <c r="H7898" s="154">
        <v>20.158000000000001</v>
      </c>
      <c r="I7898" s="154">
        <v>2.2417799999999999</v>
      </c>
      <c r="J7898" s="154"/>
    </row>
    <row r="7899" spans="1:10">
      <c r="A7899" s="164">
        <v>36598</v>
      </c>
      <c r="B7899" s="154">
        <v>1.6103000000000001</v>
      </c>
      <c r="C7899" s="154">
        <v>2.6226000000000003</v>
      </c>
      <c r="D7899" s="154">
        <v>1.6579999999999999</v>
      </c>
      <c r="E7899" s="154">
        <v>1.1367</v>
      </c>
      <c r="F7899" s="154">
        <v>94.9</v>
      </c>
      <c r="G7899" s="154">
        <v>1.5699000000000001</v>
      </c>
      <c r="H7899" s="154">
        <v>20.204999999999998</v>
      </c>
      <c r="I7899" s="154">
        <v>2.23753</v>
      </c>
      <c r="J7899" s="154"/>
    </row>
    <row r="7900" spans="1:10">
      <c r="A7900" s="164">
        <v>36599</v>
      </c>
      <c r="B7900" s="154">
        <v>1.6112</v>
      </c>
      <c r="C7900" s="154">
        <v>2.6295999999999999</v>
      </c>
      <c r="D7900" s="154">
        <v>1.6735</v>
      </c>
      <c r="E7900" s="154">
        <v>1.1445000000000001</v>
      </c>
      <c r="F7900" s="154">
        <v>95.9</v>
      </c>
      <c r="G7900" s="154">
        <v>1.5926</v>
      </c>
      <c r="H7900" s="154">
        <v>20.184999999999999</v>
      </c>
      <c r="I7900" s="154">
        <v>2.2527599999999999</v>
      </c>
      <c r="J7900" s="154"/>
    </row>
    <row r="7901" spans="1:10">
      <c r="A7901" s="164">
        <v>36600</v>
      </c>
      <c r="B7901" s="154">
        <v>1.6116000000000001</v>
      </c>
      <c r="C7901" s="154">
        <v>2.6221999999999999</v>
      </c>
      <c r="D7901" s="154">
        <v>1.6637</v>
      </c>
      <c r="E7901" s="154">
        <v>1.1358999999999999</v>
      </c>
      <c r="F7901" s="154">
        <v>95.7</v>
      </c>
      <c r="G7901" s="154">
        <v>1.5714999999999999</v>
      </c>
      <c r="H7901" s="154">
        <v>20.068999999999999</v>
      </c>
      <c r="I7901" s="154">
        <v>2.2450999999999999</v>
      </c>
      <c r="J7901" s="154"/>
    </row>
    <row r="7902" spans="1:10">
      <c r="A7902" s="164">
        <v>36601</v>
      </c>
      <c r="B7902" s="154">
        <v>1.6122000000000001</v>
      </c>
      <c r="C7902" s="154">
        <v>2.6141000000000001</v>
      </c>
      <c r="D7902" s="154">
        <v>1.6625999999999999</v>
      </c>
      <c r="E7902" s="154">
        <v>1.1332</v>
      </c>
      <c r="F7902" s="154">
        <v>95.4</v>
      </c>
      <c r="G7902" s="154">
        <v>1.5765</v>
      </c>
      <c r="H7902" s="154">
        <v>20.097000000000001</v>
      </c>
      <c r="I7902" s="154">
        <v>2.2398899999999999</v>
      </c>
      <c r="J7902" s="154"/>
    </row>
    <row r="7903" spans="1:10">
      <c r="A7903" s="164">
        <v>36602</v>
      </c>
      <c r="B7903" s="154">
        <v>1.6111</v>
      </c>
      <c r="C7903" s="154">
        <v>2.6189999999999998</v>
      </c>
      <c r="D7903" s="154">
        <v>1.6633</v>
      </c>
      <c r="E7903" s="154">
        <v>1.1294999999999999</v>
      </c>
      <c r="F7903" s="154">
        <v>95.5</v>
      </c>
      <c r="G7903" s="154">
        <v>1.5674000000000001</v>
      </c>
      <c r="H7903" s="154">
        <v>20.05</v>
      </c>
      <c r="I7903" s="154">
        <v>2.2418</v>
      </c>
      <c r="J7903" s="154"/>
    </row>
    <row r="7904" spans="1:10">
      <c r="A7904" s="164">
        <v>36605</v>
      </c>
      <c r="B7904" s="154">
        <v>1.6122999999999998</v>
      </c>
      <c r="C7904" s="154">
        <v>2.6019000000000001</v>
      </c>
      <c r="D7904" s="154">
        <v>1.6575</v>
      </c>
      <c r="E7904" s="154">
        <v>1.1278999999999999</v>
      </c>
      <c r="F7904" s="154">
        <v>95.2</v>
      </c>
      <c r="G7904" s="154">
        <v>1.5507</v>
      </c>
      <c r="H7904" s="154">
        <v>20.042000000000002</v>
      </c>
      <c r="I7904" s="154">
        <v>2.2308699999999999</v>
      </c>
      <c r="J7904" s="154"/>
    </row>
    <row r="7905" spans="1:10">
      <c r="A7905" s="164">
        <v>36606</v>
      </c>
      <c r="B7905" s="154">
        <v>1.6114999999999999</v>
      </c>
      <c r="C7905" s="154">
        <v>2.6009000000000002</v>
      </c>
      <c r="D7905" s="154">
        <v>1.6583000000000001</v>
      </c>
      <c r="E7905" s="154">
        <v>1.1289</v>
      </c>
      <c r="F7905" s="154">
        <v>95.4</v>
      </c>
      <c r="G7905" s="154">
        <v>1.5565</v>
      </c>
      <c r="H7905" s="154">
        <v>20.172999999999998</v>
      </c>
      <c r="I7905" s="154">
        <v>2.2292899999999998</v>
      </c>
      <c r="J7905" s="154"/>
    </row>
    <row r="7906" spans="1:10">
      <c r="A7906" s="164">
        <v>36607</v>
      </c>
      <c r="B7906" s="154">
        <v>1.6109</v>
      </c>
      <c r="C7906" s="154">
        <v>2.6297999999999999</v>
      </c>
      <c r="D7906" s="154">
        <v>1.6775</v>
      </c>
      <c r="E7906" s="154">
        <v>1.1413</v>
      </c>
      <c r="F7906" s="154">
        <v>96.7</v>
      </c>
      <c r="G7906" s="154">
        <v>1.5695000000000001</v>
      </c>
      <c r="H7906" s="154">
        <v>20.207999999999998</v>
      </c>
      <c r="I7906" s="154">
        <v>2.2458999999999998</v>
      </c>
      <c r="J7906" s="154"/>
    </row>
    <row r="7907" spans="1:10">
      <c r="A7907" s="164">
        <v>36608</v>
      </c>
      <c r="B7907" s="154">
        <v>1.6076000000000001</v>
      </c>
      <c r="C7907" s="154">
        <v>2.6341999999999999</v>
      </c>
      <c r="D7907" s="154">
        <v>1.6707000000000001</v>
      </c>
      <c r="E7907" s="154">
        <v>1.1364000000000001</v>
      </c>
      <c r="F7907" s="154">
        <v>96.6</v>
      </c>
      <c r="G7907" s="154">
        <v>1.5546</v>
      </c>
      <c r="H7907" s="154">
        <v>19.931000000000001</v>
      </c>
      <c r="I7907" s="154">
        <v>2.2393900000000002</v>
      </c>
      <c r="J7907" s="154"/>
    </row>
    <row r="7908" spans="1:10">
      <c r="A7908" s="164">
        <v>36609</v>
      </c>
      <c r="B7908" s="154">
        <v>1.5984</v>
      </c>
      <c r="C7908" s="154">
        <v>2.6124999999999998</v>
      </c>
      <c r="D7908" s="154">
        <v>1.6457000000000002</v>
      </c>
      <c r="E7908" s="154">
        <v>1.1200000000000001</v>
      </c>
      <c r="F7908" s="154">
        <v>95.6</v>
      </c>
      <c r="G7908" s="154">
        <v>1.5392999999999999</v>
      </c>
      <c r="H7908" s="154">
        <v>19.640999999999998</v>
      </c>
      <c r="I7908" s="154">
        <v>2.2086700000000001</v>
      </c>
      <c r="J7908" s="154"/>
    </row>
    <row r="7909" spans="1:10">
      <c r="A7909" s="164">
        <v>36612</v>
      </c>
      <c r="B7909" s="154">
        <v>1.5887</v>
      </c>
      <c r="C7909" s="154">
        <v>2.5996999999999999</v>
      </c>
      <c r="D7909" s="154">
        <v>1.6284999999999998</v>
      </c>
      <c r="E7909" s="154">
        <v>1.113</v>
      </c>
      <c r="F7909" s="154">
        <v>93.8</v>
      </c>
      <c r="G7909" s="154">
        <v>1.5221</v>
      </c>
      <c r="H7909" s="154">
        <v>19.890999999999998</v>
      </c>
      <c r="I7909" s="154">
        <v>2.2006899999999998</v>
      </c>
      <c r="J7909" s="154"/>
    </row>
    <row r="7910" spans="1:10">
      <c r="A7910" s="164">
        <v>36613</v>
      </c>
      <c r="B7910" s="154">
        <v>1.5893999999999999</v>
      </c>
      <c r="C7910" s="154">
        <v>2.61</v>
      </c>
      <c r="D7910" s="154">
        <v>1.6448</v>
      </c>
      <c r="E7910" s="154">
        <v>1.1287</v>
      </c>
      <c r="F7910" s="154">
        <v>94</v>
      </c>
      <c r="G7910" s="154">
        <v>1.5438000000000001</v>
      </c>
      <c r="H7910" s="154">
        <v>19.989000000000001</v>
      </c>
      <c r="I7910" s="154">
        <v>2.21069</v>
      </c>
      <c r="J7910" s="154"/>
    </row>
    <row r="7911" spans="1:10">
      <c r="A7911" s="164">
        <v>36614</v>
      </c>
      <c r="B7911" s="154">
        <v>1.5889</v>
      </c>
      <c r="C7911" s="154">
        <v>2.6320999999999999</v>
      </c>
      <c r="D7911" s="154">
        <v>1.6598000000000002</v>
      </c>
      <c r="E7911" s="154">
        <v>1.1400000000000001</v>
      </c>
      <c r="F7911" s="154">
        <v>95.2</v>
      </c>
      <c r="G7911" s="154">
        <v>1.5684</v>
      </c>
      <c r="H7911" s="154">
        <v>20.2</v>
      </c>
      <c r="I7911" s="154">
        <v>2.2323599999999999</v>
      </c>
      <c r="J7911" s="154"/>
    </row>
    <row r="7912" spans="1:10">
      <c r="A7912" s="164">
        <v>36615</v>
      </c>
      <c r="B7912" s="154">
        <v>1.5941000000000001</v>
      </c>
      <c r="C7912" s="154">
        <v>2.6604000000000001</v>
      </c>
      <c r="D7912" s="154">
        <v>1.6716</v>
      </c>
      <c r="E7912" s="154">
        <v>1.1455</v>
      </c>
      <c r="F7912" s="154">
        <v>95.8</v>
      </c>
      <c r="G7912" s="154">
        <v>1.5869</v>
      </c>
      <c r="H7912" s="154">
        <v>20.056999999999999</v>
      </c>
      <c r="I7912" s="154">
        <v>2.2392699999999999</v>
      </c>
      <c r="J7912" s="154"/>
    </row>
    <row r="7913" spans="1:10">
      <c r="A7913" s="164">
        <v>36616</v>
      </c>
      <c r="B7913" s="154">
        <v>1.5918000000000001</v>
      </c>
      <c r="C7913" s="154">
        <v>2.6508000000000003</v>
      </c>
      <c r="D7913" s="154">
        <v>1.6625999999999999</v>
      </c>
      <c r="E7913" s="154">
        <v>1.1421000000000001</v>
      </c>
      <c r="F7913" s="154">
        <v>95.2</v>
      </c>
      <c r="G7913" s="154">
        <v>1.5815999999999999</v>
      </c>
      <c r="H7913" s="154">
        <v>20.085000000000001</v>
      </c>
      <c r="I7913" s="154">
        <v>2.2476599999999998</v>
      </c>
      <c r="J7913" s="154"/>
    </row>
    <row r="7914" spans="1:10">
      <c r="A7914" s="164">
        <v>36619</v>
      </c>
      <c r="B7914" s="154">
        <v>1.5878000000000001</v>
      </c>
      <c r="C7914" s="154">
        <v>2.6493000000000002</v>
      </c>
      <c r="D7914" s="154">
        <v>1.6677999999999999</v>
      </c>
      <c r="E7914" s="154">
        <v>1.1493</v>
      </c>
      <c r="F7914" s="154">
        <v>96.2</v>
      </c>
      <c r="G7914" s="154">
        <v>1.5824</v>
      </c>
      <c r="H7914" s="154">
        <v>20.038</v>
      </c>
      <c r="I7914" s="154">
        <v>2.2385099999999998</v>
      </c>
      <c r="J7914" s="154"/>
    </row>
    <row r="7915" spans="1:10">
      <c r="A7915" s="164">
        <v>36620</v>
      </c>
      <c r="B7915" s="154">
        <v>1.5808</v>
      </c>
      <c r="C7915" s="154">
        <v>2.6452999999999998</v>
      </c>
      <c r="D7915" s="154">
        <v>1.6566000000000001</v>
      </c>
      <c r="E7915" s="154">
        <v>1.141</v>
      </c>
      <c r="F7915" s="154">
        <v>95</v>
      </c>
      <c r="G7915" s="154">
        <v>1.5725</v>
      </c>
      <c r="H7915" s="154">
        <v>19.754999999999999</v>
      </c>
      <c r="I7915" s="154">
        <v>2.22661</v>
      </c>
      <c r="J7915" s="154"/>
    </row>
    <row r="7916" spans="1:10">
      <c r="A7916" s="164">
        <v>36621</v>
      </c>
      <c r="B7916" s="154">
        <v>1.5752999999999999</v>
      </c>
      <c r="C7916" s="154">
        <v>2.6078999999999999</v>
      </c>
      <c r="D7916" s="154">
        <v>1.6341999999999999</v>
      </c>
      <c r="E7916" s="154">
        <v>1.1234999999999999</v>
      </c>
      <c r="F7916" s="154">
        <v>93.6</v>
      </c>
      <c r="G7916" s="154">
        <v>1.5533000000000001</v>
      </c>
      <c r="H7916" s="154">
        <v>19.748999999999999</v>
      </c>
      <c r="I7916" s="154">
        <v>2.1920700000000002</v>
      </c>
      <c r="J7916" s="154"/>
    </row>
    <row r="7917" spans="1:10">
      <c r="A7917" s="164">
        <v>36622</v>
      </c>
      <c r="B7917" s="154">
        <v>1.5746</v>
      </c>
      <c r="C7917" s="154">
        <v>2.5884999999999998</v>
      </c>
      <c r="D7917" s="154">
        <v>1.6355</v>
      </c>
      <c r="E7917" s="154">
        <v>1.1263000000000001</v>
      </c>
      <c r="F7917" s="154">
        <v>93.5</v>
      </c>
      <c r="G7917" s="154">
        <v>1.5624</v>
      </c>
      <c r="H7917" s="154">
        <v>19.792000000000002</v>
      </c>
      <c r="I7917" s="154">
        <v>2.1997</v>
      </c>
      <c r="J7917" s="154"/>
    </row>
    <row r="7918" spans="1:10">
      <c r="A7918" s="164">
        <v>36623</v>
      </c>
      <c r="B7918" s="154">
        <v>1.5691000000000002</v>
      </c>
      <c r="C7918" s="154">
        <v>2.5911999999999997</v>
      </c>
      <c r="D7918" s="154">
        <v>1.6364999999999998</v>
      </c>
      <c r="E7918" s="154">
        <v>1.1264000000000001</v>
      </c>
      <c r="F7918" s="154">
        <v>93.7</v>
      </c>
      <c r="G7918" s="154">
        <v>1.5590000000000002</v>
      </c>
      <c r="H7918" s="154">
        <v>19.792000000000002</v>
      </c>
      <c r="I7918" s="154">
        <v>2.20655</v>
      </c>
      <c r="J7918" s="154"/>
    </row>
    <row r="7919" spans="1:10">
      <c r="A7919" s="164">
        <v>36626</v>
      </c>
      <c r="B7919" s="154">
        <v>1.5724</v>
      </c>
      <c r="C7919" s="154">
        <v>2.5996999999999999</v>
      </c>
      <c r="D7919" s="154">
        <v>1.6433</v>
      </c>
      <c r="E7919" s="154">
        <v>1.127</v>
      </c>
      <c r="F7919" s="154">
        <v>94.3</v>
      </c>
      <c r="G7919" s="154">
        <v>1.5465</v>
      </c>
      <c r="H7919" s="154">
        <v>19.798000000000002</v>
      </c>
      <c r="I7919" s="154">
        <v>2.2093600000000002</v>
      </c>
      <c r="J7919" s="154"/>
    </row>
    <row r="7920" spans="1:10">
      <c r="A7920" s="164">
        <v>36627</v>
      </c>
      <c r="B7920" s="154">
        <v>1.5725</v>
      </c>
      <c r="C7920" s="154">
        <v>2.5883000000000003</v>
      </c>
      <c r="D7920" s="154">
        <v>1.6332</v>
      </c>
      <c r="E7920" s="154">
        <v>1.1166</v>
      </c>
      <c r="F7920" s="154">
        <v>93.7</v>
      </c>
      <c r="G7920" s="154">
        <v>1.5261</v>
      </c>
      <c r="H7920" s="154">
        <v>19.858000000000001</v>
      </c>
      <c r="I7920" s="154">
        <v>2.1977700000000002</v>
      </c>
      <c r="J7920" s="154"/>
    </row>
    <row r="7921" spans="1:10">
      <c r="A7921" s="164">
        <v>36628</v>
      </c>
      <c r="B7921" s="154">
        <v>1.5750999999999999</v>
      </c>
      <c r="C7921" s="154">
        <v>2.6076999999999999</v>
      </c>
      <c r="D7921" s="154">
        <v>1.6444999999999999</v>
      </c>
      <c r="E7921" s="154">
        <v>1.1214999999999999</v>
      </c>
      <c r="F7921" s="154">
        <v>94.3</v>
      </c>
      <c r="G7921" s="154">
        <v>1.5604</v>
      </c>
      <c r="H7921" s="154">
        <v>19.972000000000001</v>
      </c>
      <c r="I7921" s="154">
        <v>2.2150400000000001</v>
      </c>
      <c r="J7921" s="154"/>
    </row>
    <row r="7922" spans="1:10">
      <c r="A7922" s="164">
        <v>36629</v>
      </c>
      <c r="B7922" s="154">
        <v>1.5744</v>
      </c>
      <c r="C7922" s="154">
        <v>2.6124000000000001</v>
      </c>
      <c r="D7922" s="154">
        <v>1.643</v>
      </c>
      <c r="E7922" s="154">
        <v>1.123</v>
      </c>
      <c r="F7922" s="154">
        <v>93.6</v>
      </c>
      <c r="G7922" s="154">
        <v>1.5525</v>
      </c>
      <c r="H7922" s="154">
        <v>19.956</v>
      </c>
      <c r="I7922" s="154">
        <v>2.2121599999999999</v>
      </c>
      <c r="J7922" s="154"/>
    </row>
    <row r="7923" spans="1:10">
      <c r="A7923" s="164">
        <v>36630</v>
      </c>
      <c r="B7923" s="154">
        <v>1.5731000000000002</v>
      </c>
      <c r="C7923" s="154">
        <v>2.6093000000000002</v>
      </c>
      <c r="D7923" s="154">
        <v>1.6471</v>
      </c>
      <c r="E7923" s="154">
        <v>1.1192</v>
      </c>
      <c r="F7923" s="154">
        <v>92.4</v>
      </c>
      <c r="G7923" s="154">
        <v>1.5554999999999999</v>
      </c>
      <c r="H7923" s="154">
        <v>19.884</v>
      </c>
      <c r="I7923" s="154">
        <v>2.214</v>
      </c>
      <c r="J7923" s="154"/>
    </row>
    <row r="7924" spans="1:10">
      <c r="A7924" s="164">
        <v>36633</v>
      </c>
      <c r="B7924" s="154">
        <v>1.5689</v>
      </c>
      <c r="C7924" s="154">
        <v>2.5925000000000002</v>
      </c>
      <c r="D7924" s="154">
        <v>1.6335999999999999</v>
      </c>
      <c r="E7924" s="154">
        <v>1.1047</v>
      </c>
      <c r="F7924" s="154">
        <v>91.4</v>
      </c>
      <c r="G7924" s="154">
        <v>1.5790999999999999</v>
      </c>
      <c r="H7924" s="154">
        <v>19.847000000000001</v>
      </c>
      <c r="I7924" s="154">
        <v>2.2056900000000002</v>
      </c>
      <c r="J7924" s="154"/>
    </row>
    <row r="7925" spans="1:10">
      <c r="A7925" s="164">
        <v>36634</v>
      </c>
      <c r="B7925" s="154">
        <v>1.5712000000000002</v>
      </c>
      <c r="C7925" s="154">
        <v>2.6145</v>
      </c>
      <c r="D7925" s="154">
        <v>1.6577</v>
      </c>
      <c r="E7925" s="154">
        <v>1.1160000000000001</v>
      </c>
      <c r="F7925" s="154">
        <v>93.3</v>
      </c>
      <c r="G7925" s="154">
        <v>1.5889</v>
      </c>
      <c r="H7925" s="154">
        <v>20.023</v>
      </c>
      <c r="I7925" s="154">
        <v>2.2219699999999998</v>
      </c>
      <c r="J7925" s="154"/>
    </row>
    <row r="7926" spans="1:10">
      <c r="A7926" s="164">
        <v>36635</v>
      </c>
      <c r="B7926" s="154">
        <v>1.5737999999999999</v>
      </c>
      <c r="C7926" s="154">
        <v>2.6226000000000003</v>
      </c>
      <c r="D7926" s="154">
        <v>1.6619999999999999</v>
      </c>
      <c r="E7926" s="154">
        <v>1.1235999999999999</v>
      </c>
      <c r="F7926" s="154">
        <v>94.3</v>
      </c>
      <c r="G7926" s="154">
        <v>1.5899999999999999</v>
      </c>
      <c r="H7926" s="154">
        <v>20.2</v>
      </c>
      <c r="I7926" s="154">
        <v>2.23062</v>
      </c>
      <c r="J7926" s="154"/>
    </row>
    <row r="7927" spans="1:10">
      <c r="A7927" s="164">
        <v>36636</v>
      </c>
      <c r="B7927" s="154">
        <v>1.5712999999999999</v>
      </c>
      <c r="C7927" s="154">
        <v>2.6431</v>
      </c>
      <c r="D7927" s="154">
        <v>1.6739000000000002</v>
      </c>
      <c r="E7927" s="154">
        <v>1.1345000000000001</v>
      </c>
      <c r="F7927" s="154">
        <v>94.1</v>
      </c>
      <c r="G7927" s="154">
        <v>1.5983000000000001</v>
      </c>
      <c r="H7927" s="154">
        <v>20.274999999999999</v>
      </c>
      <c r="I7927" s="154">
        <v>2.2351999999999999</v>
      </c>
      <c r="J7927" s="154"/>
    </row>
    <row r="7928" spans="1:10">
      <c r="A7928" s="164">
        <v>36637</v>
      </c>
      <c r="B7928" s="154" t="s">
        <v>472</v>
      </c>
      <c r="C7928" s="154" t="s">
        <v>472</v>
      </c>
      <c r="D7928" s="154" t="s">
        <v>472</v>
      </c>
      <c r="E7928" s="154" t="s">
        <v>472</v>
      </c>
      <c r="F7928" s="154" t="s">
        <v>472</v>
      </c>
      <c r="G7928" s="154" t="s">
        <v>472</v>
      </c>
      <c r="H7928" s="154">
        <v>20.225000000000001</v>
      </c>
      <c r="I7928" s="154" t="s">
        <v>472</v>
      </c>
      <c r="J7928" s="154"/>
    </row>
    <row r="7929" spans="1:10">
      <c r="A7929" s="164">
        <v>36640</v>
      </c>
      <c r="B7929" s="154" t="s">
        <v>472</v>
      </c>
      <c r="C7929" s="154" t="s">
        <v>472</v>
      </c>
      <c r="D7929" s="154" t="s">
        <v>472</v>
      </c>
      <c r="E7929" s="154" t="s">
        <v>472</v>
      </c>
      <c r="F7929" s="154" t="s">
        <v>472</v>
      </c>
      <c r="G7929" s="154" t="s">
        <v>472</v>
      </c>
      <c r="H7929" s="154">
        <v>20.183</v>
      </c>
      <c r="I7929" s="154" t="s">
        <v>472</v>
      </c>
      <c r="J7929" s="154"/>
    </row>
    <row r="7930" spans="1:10">
      <c r="A7930" s="164">
        <v>36641</v>
      </c>
      <c r="B7930" s="154">
        <v>1.5705</v>
      </c>
      <c r="C7930" s="154">
        <v>2.6446000000000001</v>
      </c>
      <c r="D7930" s="154">
        <v>1.6768000000000001</v>
      </c>
      <c r="E7930" s="154">
        <v>1.1346000000000001</v>
      </c>
      <c r="F7930" s="154">
        <v>93.5</v>
      </c>
      <c r="G7930" s="154">
        <v>1.5916000000000001</v>
      </c>
      <c r="H7930" s="154">
        <v>20.57</v>
      </c>
      <c r="I7930" s="154">
        <v>2.2475000000000001</v>
      </c>
      <c r="J7930" s="154"/>
    </row>
    <row r="7931" spans="1:10">
      <c r="A7931" s="164">
        <v>36642</v>
      </c>
      <c r="B7931" s="154">
        <v>1.5735999999999999</v>
      </c>
      <c r="C7931" s="154">
        <v>2.6926999999999999</v>
      </c>
      <c r="D7931" s="154">
        <v>1.7063999999999999</v>
      </c>
      <c r="E7931" s="154">
        <v>1.1619999999999999</v>
      </c>
      <c r="F7931" s="154">
        <v>95.4</v>
      </c>
      <c r="G7931" s="154">
        <v>1.6114999999999999</v>
      </c>
      <c r="H7931" s="154">
        <v>20.588000000000001</v>
      </c>
      <c r="I7931" s="154">
        <v>2.26959</v>
      </c>
      <c r="J7931" s="154"/>
    </row>
    <row r="7932" spans="1:10">
      <c r="A7932" s="164">
        <v>36643</v>
      </c>
      <c r="B7932" s="154">
        <v>1.5718999999999999</v>
      </c>
      <c r="C7932" s="154">
        <v>2.6894999999999998</v>
      </c>
      <c r="D7932" s="154">
        <v>1.7076</v>
      </c>
      <c r="E7932" s="154">
        <v>1.1576</v>
      </c>
      <c r="F7932" s="154">
        <v>94.7</v>
      </c>
      <c r="G7932" s="154">
        <v>1.6082000000000001</v>
      </c>
      <c r="H7932" s="154">
        <v>20.899000000000001</v>
      </c>
      <c r="I7932" s="154">
        <v>2.2699600000000002</v>
      </c>
      <c r="J7932" s="154"/>
    </row>
    <row r="7933" spans="1:10">
      <c r="A7933" s="164">
        <v>36644</v>
      </c>
      <c r="B7933" s="154">
        <v>1.5721000000000001</v>
      </c>
      <c r="C7933" s="154">
        <v>2.7156000000000002</v>
      </c>
      <c r="D7933" s="154">
        <v>1.7290999999999999</v>
      </c>
      <c r="E7933" s="154">
        <v>1.1712</v>
      </c>
      <c r="F7933" s="154">
        <v>95.7</v>
      </c>
      <c r="G7933" s="154">
        <v>1.6238999999999999</v>
      </c>
      <c r="H7933" s="154">
        <v>20.774000000000001</v>
      </c>
      <c r="I7933" s="154">
        <v>2.2858000000000001</v>
      </c>
      <c r="J7933" s="154"/>
    </row>
    <row r="7934" spans="1:10">
      <c r="A7934" s="164">
        <v>36647</v>
      </c>
      <c r="B7934" s="154" t="s">
        <v>472</v>
      </c>
      <c r="C7934" s="154" t="s">
        <v>472</v>
      </c>
      <c r="D7934" s="154" t="s">
        <v>472</v>
      </c>
      <c r="E7934" s="154" t="s">
        <v>472</v>
      </c>
      <c r="F7934" s="154" t="s">
        <v>472</v>
      </c>
      <c r="G7934" s="154" t="s">
        <v>472</v>
      </c>
      <c r="H7934" s="154">
        <v>20.66</v>
      </c>
      <c r="I7934" s="154" t="s">
        <v>472</v>
      </c>
      <c r="J7934" s="154"/>
    </row>
    <row r="7935" spans="1:10">
      <c r="A7935" s="164">
        <v>36648</v>
      </c>
      <c r="B7935" s="154">
        <v>1.5615999999999999</v>
      </c>
      <c r="C7935" s="154">
        <v>2.6711</v>
      </c>
      <c r="D7935" s="154">
        <v>1.7141999999999999</v>
      </c>
      <c r="E7935" s="154">
        <v>1.1594</v>
      </c>
      <c r="F7935" s="154">
        <v>94.9</v>
      </c>
      <c r="G7935" s="154">
        <v>1.579</v>
      </c>
      <c r="H7935" s="154">
        <v>20.818000000000001</v>
      </c>
      <c r="I7935" s="154">
        <v>2.25779</v>
      </c>
      <c r="J7935" s="154"/>
    </row>
    <row r="7936" spans="1:10">
      <c r="A7936" s="164">
        <v>36649</v>
      </c>
      <c r="B7936" s="154">
        <v>1.5535999999999999</v>
      </c>
      <c r="C7936" s="154">
        <v>2.7046999999999999</v>
      </c>
      <c r="D7936" s="154">
        <v>1.7290000000000001</v>
      </c>
      <c r="E7936" s="154">
        <v>1.1642000000000001</v>
      </c>
      <c r="F7936" s="154">
        <v>95.8</v>
      </c>
      <c r="G7936" s="154">
        <v>1.5903</v>
      </c>
      <c r="H7936" s="154">
        <v>20.861000000000001</v>
      </c>
      <c r="I7936" s="154">
        <v>2.26546</v>
      </c>
      <c r="J7936" s="154"/>
    </row>
    <row r="7937" spans="1:10">
      <c r="A7937" s="164">
        <v>36650</v>
      </c>
      <c r="B7937" s="154">
        <v>1.5434999999999999</v>
      </c>
      <c r="C7937" s="154">
        <v>2.6945999999999999</v>
      </c>
      <c r="D7937" s="154">
        <v>1.7294</v>
      </c>
      <c r="E7937" s="154">
        <v>1.1577</v>
      </c>
      <c r="F7937" s="154">
        <v>95.1</v>
      </c>
      <c r="G7937" s="154">
        <v>1.5824</v>
      </c>
      <c r="H7937" s="154">
        <v>20.945</v>
      </c>
      <c r="I7937" s="154">
        <v>2.26932</v>
      </c>
      <c r="J7937" s="154"/>
    </row>
    <row r="7938" spans="1:10">
      <c r="A7938" s="164">
        <v>36651</v>
      </c>
      <c r="B7938" s="154">
        <v>1.5505</v>
      </c>
      <c r="C7938" s="154">
        <v>2.6611000000000002</v>
      </c>
      <c r="D7938" s="154">
        <v>1.7366999999999999</v>
      </c>
      <c r="E7938" s="154">
        <v>1.1617</v>
      </c>
      <c r="F7938" s="154">
        <v>95.8</v>
      </c>
      <c r="G7938" s="154">
        <v>1.6141999999999999</v>
      </c>
      <c r="H7938" s="154">
        <v>20.885999999999999</v>
      </c>
      <c r="I7938" s="154">
        <v>2.262</v>
      </c>
      <c r="J7938" s="154"/>
    </row>
    <row r="7939" spans="1:10">
      <c r="A7939" s="164">
        <v>36654</v>
      </c>
      <c r="B7939" s="154">
        <v>1.552</v>
      </c>
      <c r="C7939" s="154">
        <v>2.6389</v>
      </c>
      <c r="D7939" s="154">
        <v>1.7215</v>
      </c>
      <c r="E7939" s="154">
        <v>1.1537999999999999</v>
      </c>
      <c r="F7939" s="154">
        <v>95.5</v>
      </c>
      <c r="G7939" s="154">
        <v>1.5817999999999999</v>
      </c>
      <c r="H7939" s="154">
        <v>20.876999999999999</v>
      </c>
      <c r="I7939" s="154">
        <v>2.26837</v>
      </c>
      <c r="J7939" s="154"/>
    </row>
    <row r="7940" spans="1:10">
      <c r="A7940" s="164">
        <v>36655</v>
      </c>
      <c r="B7940" s="154">
        <v>1.5461</v>
      </c>
      <c r="C7940" s="154">
        <v>2.6381999999999999</v>
      </c>
      <c r="D7940" s="154">
        <v>1.7213000000000001</v>
      </c>
      <c r="E7940" s="154">
        <v>1.1527000000000001</v>
      </c>
      <c r="F7940" s="154">
        <v>95.2</v>
      </c>
      <c r="G7940" s="154">
        <v>1.5794999999999999</v>
      </c>
      <c r="H7940" s="154">
        <v>20.75</v>
      </c>
      <c r="I7940" s="154">
        <v>2.25935</v>
      </c>
      <c r="J7940" s="154"/>
    </row>
    <row r="7941" spans="1:10">
      <c r="A7941" s="164">
        <v>36656</v>
      </c>
      <c r="B7941" s="154">
        <v>1.5564</v>
      </c>
      <c r="C7941" s="154">
        <v>2.6185</v>
      </c>
      <c r="D7941" s="154">
        <v>1.7130000000000001</v>
      </c>
      <c r="E7941" s="154">
        <v>1.1487000000000001</v>
      </c>
      <c r="F7941" s="154">
        <v>94.5</v>
      </c>
      <c r="G7941" s="154">
        <v>1.5665</v>
      </c>
      <c r="H7941" s="154">
        <v>20.661999999999999</v>
      </c>
      <c r="I7941" s="154">
        <v>2.2467000000000001</v>
      </c>
      <c r="J7941" s="154"/>
    </row>
    <row r="7942" spans="1:10">
      <c r="A7942" s="164">
        <v>36657</v>
      </c>
      <c r="B7942" s="154">
        <v>1.5552000000000001</v>
      </c>
      <c r="C7942" s="154">
        <v>2.577</v>
      </c>
      <c r="D7942" s="154">
        <v>1.7147000000000001</v>
      </c>
      <c r="E7942" s="154">
        <v>1.1458999999999999</v>
      </c>
      <c r="F7942" s="154">
        <v>94.1</v>
      </c>
      <c r="G7942" s="154">
        <v>1.5604</v>
      </c>
      <c r="H7942" s="154">
        <v>20.855</v>
      </c>
      <c r="I7942" s="154">
        <v>2.2394099999999999</v>
      </c>
      <c r="J7942" s="154"/>
    </row>
    <row r="7943" spans="1:10">
      <c r="A7943" s="164">
        <v>36658</v>
      </c>
      <c r="B7943" s="154">
        <v>1.5546</v>
      </c>
      <c r="C7943" s="154">
        <v>2.6067</v>
      </c>
      <c r="D7943" s="154">
        <v>1.7246999999999999</v>
      </c>
      <c r="E7943" s="154">
        <v>1.1577999999999999</v>
      </c>
      <c r="F7943" s="154">
        <v>94.3</v>
      </c>
      <c r="G7943" s="154">
        <v>1.5911999999999999</v>
      </c>
      <c r="H7943" s="154">
        <v>20.582999999999998</v>
      </c>
      <c r="I7943" s="154">
        <v>2.2520500000000001</v>
      </c>
      <c r="J7943" s="154"/>
    </row>
    <row r="7944" spans="1:10">
      <c r="A7944" s="164">
        <v>36661</v>
      </c>
      <c r="B7944" s="154">
        <v>1.5575999999999999</v>
      </c>
      <c r="C7944" s="154">
        <v>2.5701999999999998</v>
      </c>
      <c r="D7944" s="154">
        <v>1.6989999999999998</v>
      </c>
      <c r="E7944" s="154">
        <v>1.1433</v>
      </c>
      <c r="F7944" s="154">
        <v>92.4</v>
      </c>
      <c r="G7944" s="154">
        <v>1.5594000000000001</v>
      </c>
      <c r="H7944" s="154">
        <v>20.600999999999999</v>
      </c>
      <c r="I7944" s="154">
        <v>2.2288100000000002</v>
      </c>
      <c r="J7944" s="154"/>
    </row>
    <row r="7945" spans="1:10">
      <c r="A7945" s="164">
        <v>36662</v>
      </c>
      <c r="B7945" s="154">
        <v>1.5531000000000001</v>
      </c>
      <c r="C7945" s="154">
        <v>2.5634999999999999</v>
      </c>
      <c r="D7945" s="154">
        <v>1.7116</v>
      </c>
      <c r="E7945" s="154">
        <v>1.1503000000000001</v>
      </c>
      <c r="F7945" s="154">
        <v>93.7</v>
      </c>
      <c r="G7945" s="154">
        <v>1.5718999999999999</v>
      </c>
      <c r="H7945" s="154">
        <v>20.716999999999999</v>
      </c>
      <c r="I7945" s="154">
        <v>2.2391399999999999</v>
      </c>
      <c r="J7945" s="154"/>
    </row>
    <row r="7946" spans="1:10">
      <c r="A7946" s="164">
        <v>36663</v>
      </c>
      <c r="B7946" s="154">
        <v>1.5484</v>
      </c>
      <c r="C7946" s="154">
        <v>2.5869999999999997</v>
      </c>
      <c r="D7946" s="154">
        <v>1.7273000000000001</v>
      </c>
      <c r="E7946" s="154">
        <v>1.1597</v>
      </c>
      <c r="F7946" s="154">
        <v>94.9</v>
      </c>
      <c r="G7946" s="154">
        <v>1.5796000000000001</v>
      </c>
      <c r="H7946" s="154">
        <v>21.004000000000001</v>
      </c>
      <c r="I7946" s="154">
        <v>2.2561100000000001</v>
      </c>
      <c r="J7946" s="154"/>
    </row>
    <row r="7947" spans="1:10">
      <c r="A7947" s="164">
        <v>36664</v>
      </c>
      <c r="B7947" s="154">
        <v>1.5524</v>
      </c>
      <c r="C7947" s="154">
        <v>2.5951</v>
      </c>
      <c r="D7947" s="154">
        <v>1.7385000000000002</v>
      </c>
      <c r="E7947" s="154">
        <v>1.1585000000000001</v>
      </c>
      <c r="F7947" s="154">
        <v>94.9</v>
      </c>
      <c r="G7947" s="154">
        <v>1.5935999999999999</v>
      </c>
      <c r="H7947" s="154">
        <v>21.038</v>
      </c>
      <c r="I7947" s="154">
        <v>2.2637299999999998</v>
      </c>
      <c r="J7947" s="154"/>
    </row>
    <row r="7948" spans="1:10">
      <c r="A7948" s="164">
        <v>36665</v>
      </c>
      <c r="B7948" s="154">
        <v>1.5512999999999999</v>
      </c>
      <c r="C7948" s="154">
        <v>2.5699000000000001</v>
      </c>
      <c r="D7948" s="154">
        <v>1.7364000000000002</v>
      </c>
      <c r="E7948" s="154">
        <v>1.1567000000000001</v>
      </c>
      <c r="F7948" s="154">
        <v>94.5</v>
      </c>
      <c r="G7948" s="154">
        <v>1.6158999999999999</v>
      </c>
      <c r="H7948" s="154">
        <v>20.92</v>
      </c>
      <c r="I7948" s="154">
        <v>2.2758400000000001</v>
      </c>
      <c r="J7948" s="154"/>
    </row>
    <row r="7949" spans="1:10">
      <c r="A7949" s="164">
        <v>36668</v>
      </c>
      <c r="B7949" s="154">
        <v>1.5528</v>
      </c>
      <c r="C7949" s="154">
        <v>2.5608</v>
      </c>
      <c r="D7949" s="154">
        <v>1.724</v>
      </c>
      <c r="E7949" s="154">
        <v>1.1524000000000001</v>
      </c>
      <c r="F7949" s="154">
        <v>93.6</v>
      </c>
      <c r="G7949" s="154">
        <v>1.6120000000000001</v>
      </c>
      <c r="H7949" s="154">
        <v>20.754000000000001</v>
      </c>
      <c r="I7949" s="154">
        <v>2.25936</v>
      </c>
      <c r="J7949" s="154"/>
    </row>
    <row r="7950" spans="1:10">
      <c r="A7950" s="164">
        <v>36669</v>
      </c>
      <c r="B7950" s="154">
        <v>1.5598000000000001</v>
      </c>
      <c r="C7950" s="154">
        <v>2.5392000000000001</v>
      </c>
      <c r="D7950" s="154">
        <v>1.712</v>
      </c>
      <c r="E7950" s="154">
        <v>1.1421999999999999</v>
      </c>
      <c r="F7950" s="154">
        <v>92.4</v>
      </c>
      <c r="G7950" s="154">
        <v>1.6045</v>
      </c>
      <c r="H7950" s="154">
        <v>20.873999999999999</v>
      </c>
      <c r="I7950" s="154">
        <v>2.2530399999999999</v>
      </c>
      <c r="J7950" s="154"/>
    </row>
    <row r="7951" spans="1:10">
      <c r="A7951" s="164">
        <v>36670</v>
      </c>
      <c r="B7951" s="154">
        <v>1.5621</v>
      </c>
      <c r="C7951" s="154">
        <v>2.5377999999999998</v>
      </c>
      <c r="D7951" s="154">
        <v>1.7244999999999999</v>
      </c>
      <c r="E7951" s="154">
        <v>1.143</v>
      </c>
      <c r="F7951" s="154">
        <v>92.9</v>
      </c>
      <c r="G7951" s="154">
        <v>1.6153</v>
      </c>
      <c r="H7951" s="154">
        <v>20.724</v>
      </c>
      <c r="I7951" s="154">
        <v>2.25162</v>
      </c>
      <c r="J7951" s="154"/>
    </row>
    <row r="7952" spans="1:10">
      <c r="A7952" s="164">
        <v>36671</v>
      </c>
      <c r="B7952" s="154">
        <v>1.5588</v>
      </c>
      <c r="C7952" s="154">
        <v>2.5522999999999998</v>
      </c>
      <c r="D7952" s="154">
        <v>1.7269999999999999</v>
      </c>
      <c r="E7952" s="154">
        <v>1.1428</v>
      </c>
      <c r="F7952" s="154">
        <v>93.7</v>
      </c>
      <c r="G7952" s="154">
        <v>1.6026</v>
      </c>
      <c r="H7952" s="154">
        <v>20.762</v>
      </c>
      <c r="I7952" s="154">
        <v>2.25875</v>
      </c>
      <c r="J7952" s="154"/>
    </row>
    <row r="7953" spans="1:10">
      <c r="A7953" s="164">
        <v>36672</v>
      </c>
      <c r="B7953" s="154">
        <v>1.5649999999999999</v>
      </c>
      <c r="C7953" s="154">
        <v>2.5169000000000001</v>
      </c>
      <c r="D7953" s="154">
        <v>1.7086000000000001</v>
      </c>
      <c r="E7953" s="154">
        <v>1.1360000000000001</v>
      </c>
      <c r="F7953" s="154">
        <v>92.5</v>
      </c>
      <c r="G7953" s="154">
        <v>1.5911999999999999</v>
      </c>
      <c r="H7953" s="154">
        <v>20.309999999999999</v>
      </c>
      <c r="I7953" s="154">
        <v>2.2455099999999999</v>
      </c>
      <c r="J7953" s="154"/>
    </row>
    <row r="7954" spans="1:10">
      <c r="A7954" s="164">
        <v>36675</v>
      </c>
      <c r="B7954" s="154">
        <v>1.5674000000000001</v>
      </c>
      <c r="C7954" s="154">
        <v>2.5127000000000002</v>
      </c>
      <c r="D7954" s="154">
        <v>1.6875</v>
      </c>
      <c r="E7954" s="154">
        <v>1.1232</v>
      </c>
      <c r="F7954" s="154">
        <v>91.8</v>
      </c>
      <c r="G7954" s="154">
        <v>1.5762</v>
      </c>
      <c r="H7954" s="154">
        <v>20.439</v>
      </c>
      <c r="I7954" s="154" t="s">
        <v>472</v>
      </c>
      <c r="J7954" s="154"/>
    </row>
    <row r="7955" spans="1:10">
      <c r="A7955" s="164">
        <v>36676</v>
      </c>
      <c r="B7955" s="154">
        <v>1.5705</v>
      </c>
      <c r="C7955" s="154">
        <v>2.5103</v>
      </c>
      <c r="D7955" s="154">
        <v>1.6741000000000001</v>
      </c>
      <c r="E7955" s="154">
        <v>1.1165</v>
      </c>
      <c r="F7955" s="154">
        <v>91.1</v>
      </c>
      <c r="G7955" s="154">
        <v>1.5662</v>
      </c>
      <c r="H7955" s="154">
        <v>20.369</v>
      </c>
      <c r="I7955" s="154">
        <v>2.2257799999999999</v>
      </c>
      <c r="J7955" s="154"/>
    </row>
    <row r="7956" spans="1:10">
      <c r="A7956" s="164">
        <v>36677</v>
      </c>
      <c r="B7956" s="154">
        <v>1.5701000000000001</v>
      </c>
      <c r="C7956" s="154">
        <v>2.5202</v>
      </c>
      <c r="D7956" s="154">
        <v>1.6859999999999999</v>
      </c>
      <c r="E7956" s="154">
        <v>1.1204000000000001</v>
      </c>
      <c r="F7956" s="154">
        <v>92</v>
      </c>
      <c r="G7956" s="154">
        <v>1.5718999999999999</v>
      </c>
      <c r="H7956" s="154">
        <v>20.324000000000002</v>
      </c>
      <c r="I7956" s="154">
        <v>2.2281900000000001</v>
      </c>
      <c r="J7956" s="154"/>
    </row>
    <row r="7957" spans="1:10">
      <c r="A7957" s="164">
        <v>36678</v>
      </c>
      <c r="B7957" s="154" t="s">
        <v>472</v>
      </c>
      <c r="C7957" s="154" t="s">
        <v>472</v>
      </c>
      <c r="D7957" s="154" t="s">
        <v>472</v>
      </c>
      <c r="E7957" s="154" t="s">
        <v>472</v>
      </c>
      <c r="F7957" s="154" t="s">
        <v>472</v>
      </c>
      <c r="G7957" s="154" t="s">
        <v>472</v>
      </c>
      <c r="H7957" s="154">
        <v>20.431999999999999</v>
      </c>
      <c r="I7957" s="154" t="s">
        <v>472</v>
      </c>
      <c r="J7957" s="154"/>
    </row>
    <row r="7958" spans="1:10">
      <c r="A7958" s="164">
        <v>36679</v>
      </c>
      <c r="B7958" s="154">
        <v>1.573</v>
      </c>
      <c r="C7958" s="154">
        <v>2.5183</v>
      </c>
      <c r="D7958" s="154">
        <v>1.681</v>
      </c>
      <c r="E7958" s="154">
        <v>1.1282000000000001</v>
      </c>
      <c r="F7958" s="154">
        <v>92.3</v>
      </c>
      <c r="G7958" s="154">
        <v>1.5455999999999999</v>
      </c>
      <c r="H7958" s="154">
        <v>20.146999999999998</v>
      </c>
      <c r="I7958" s="154">
        <v>2.21713</v>
      </c>
      <c r="J7958" s="154"/>
    </row>
    <row r="7959" spans="1:10">
      <c r="A7959" s="164">
        <v>36682</v>
      </c>
      <c r="B7959" s="154">
        <v>1.5737999999999999</v>
      </c>
      <c r="C7959" s="154">
        <v>2.5164</v>
      </c>
      <c r="D7959" s="154">
        <v>1.6676</v>
      </c>
      <c r="E7959" s="154">
        <v>1.1283000000000001</v>
      </c>
      <c r="F7959" s="154">
        <v>92.5</v>
      </c>
      <c r="G7959" s="154">
        <v>1.5462</v>
      </c>
      <c r="H7959" s="154">
        <v>20.103000000000002</v>
      </c>
      <c r="I7959" s="154">
        <v>2.2125900000000001</v>
      </c>
      <c r="J7959" s="154"/>
    </row>
    <row r="7960" spans="1:10">
      <c r="A7960" s="164">
        <v>36683</v>
      </c>
      <c r="B7960" s="154">
        <v>1.5741000000000001</v>
      </c>
      <c r="C7960" s="154">
        <v>2.5156999999999998</v>
      </c>
      <c r="D7960" s="154">
        <v>1.6600000000000001</v>
      </c>
      <c r="E7960" s="154">
        <v>1.1242000000000001</v>
      </c>
      <c r="F7960" s="154">
        <v>92.6</v>
      </c>
      <c r="G7960" s="154">
        <v>1.5510999999999999</v>
      </c>
      <c r="H7960" s="154">
        <v>19.901</v>
      </c>
      <c r="I7960" s="154">
        <v>2.2093400000000001</v>
      </c>
      <c r="J7960" s="154"/>
    </row>
    <row r="7961" spans="1:10">
      <c r="A7961" s="164">
        <v>36684</v>
      </c>
      <c r="B7961" s="154">
        <v>1.5695999999999999</v>
      </c>
      <c r="C7961" s="154">
        <v>2.4983</v>
      </c>
      <c r="D7961" s="154">
        <v>1.6366000000000001</v>
      </c>
      <c r="E7961" s="154">
        <v>1.1093</v>
      </c>
      <c r="F7961" s="154">
        <v>90.7</v>
      </c>
      <c r="G7961" s="154">
        <v>1.5541</v>
      </c>
      <c r="H7961" s="154">
        <v>19.715</v>
      </c>
      <c r="I7961" s="154">
        <v>2.1913800000000001</v>
      </c>
      <c r="J7961" s="154"/>
    </row>
    <row r="7962" spans="1:10">
      <c r="A7962" s="164">
        <v>36685</v>
      </c>
      <c r="B7962" s="154">
        <v>1.5647</v>
      </c>
      <c r="C7962" s="154">
        <v>2.4737</v>
      </c>
      <c r="D7962" s="154">
        <v>1.6313</v>
      </c>
      <c r="E7962" s="154">
        <v>1.1026</v>
      </c>
      <c r="F7962" s="154">
        <v>90.8</v>
      </c>
      <c r="G7962" s="154">
        <v>1.5430000000000001</v>
      </c>
      <c r="H7962" s="154">
        <v>19.773</v>
      </c>
      <c r="I7962" s="154">
        <v>2.18208</v>
      </c>
      <c r="J7962" s="154"/>
    </row>
    <row r="7963" spans="1:10">
      <c r="A7963" s="164">
        <v>36686</v>
      </c>
      <c r="B7963" s="154">
        <v>1.5659999999999998</v>
      </c>
      <c r="C7963" s="154">
        <v>2.4762</v>
      </c>
      <c r="D7963" s="154">
        <v>1.6375</v>
      </c>
      <c r="E7963" s="154">
        <v>1.1073</v>
      </c>
      <c r="F7963" s="154">
        <v>90.7</v>
      </c>
      <c r="G7963" s="154">
        <v>1.5369999999999999</v>
      </c>
      <c r="H7963" s="154">
        <v>19.847999999999999</v>
      </c>
      <c r="I7963" s="154">
        <v>2.1858200000000001</v>
      </c>
      <c r="J7963" s="154"/>
    </row>
    <row r="7964" spans="1:10">
      <c r="A7964" s="164">
        <v>36689</v>
      </c>
      <c r="B7964" s="154" t="s">
        <v>472</v>
      </c>
      <c r="C7964" s="154" t="s">
        <v>472</v>
      </c>
      <c r="D7964" s="154" t="s">
        <v>472</v>
      </c>
      <c r="E7964" s="154" t="s">
        <v>472</v>
      </c>
      <c r="F7964" s="154" t="s">
        <v>472</v>
      </c>
      <c r="G7964" s="154" t="s">
        <v>472</v>
      </c>
      <c r="H7964" s="154">
        <v>19.747</v>
      </c>
      <c r="I7964" s="154" t="s">
        <v>472</v>
      </c>
      <c r="J7964" s="154"/>
    </row>
    <row r="7965" spans="1:10">
      <c r="A7965" s="164">
        <v>36690</v>
      </c>
      <c r="B7965" s="154">
        <v>1.5623</v>
      </c>
      <c r="C7965" s="154">
        <v>2.4737999999999998</v>
      </c>
      <c r="D7965" s="154">
        <v>1.633</v>
      </c>
      <c r="E7965" s="154">
        <v>1.1064000000000001</v>
      </c>
      <c r="F7965" s="154">
        <v>90.3</v>
      </c>
      <c r="G7965" s="154">
        <v>1.5318000000000001</v>
      </c>
      <c r="H7965" s="154">
        <v>19.658000000000001</v>
      </c>
      <c r="I7965" s="154">
        <v>2.1766999999999999</v>
      </c>
      <c r="J7965" s="154"/>
    </row>
    <row r="7966" spans="1:10">
      <c r="A7966" s="164">
        <v>36691</v>
      </c>
      <c r="B7966" s="154">
        <v>1.5628</v>
      </c>
      <c r="C7966" s="154">
        <v>2.4493999999999998</v>
      </c>
      <c r="D7966" s="154">
        <v>1.6229</v>
      </c>
      <c r="E7966" s="154">
        <v>1.1052</v>
      </c>
      <c r="F7966" s="154">
        <v>89.5</v>
      </c>
      <c r="G7966" s="154">
        <v>1.5209999999999999</v>
      </c>
      <c r="H7966" s="154">
        <v>19.701999999999998</v>
      </c>
      <c r="I7966" s="154">
        <v>2.1682299999999999</v>
      </c>
      <c r="J7966" s="154"/>
    </row>
    <row r="7967" spans="1:10">
      <c r="A7967" s="164">
        <v>36692</v>
      </c>
      <c r="B7967" s="154">
        <v>1.5634000000000001</v>
      </c>
      <c r="C7967" s="154">
        <v>2.4571999999999998</v>
      </c>
      <c r="D7967" s="154">
        <v>1.6375999999999999</v>
      </c>
      <c r="E7967" s="154">
        <v>1.1139000000000001</v>
      </c>
      <c r="F7967" s="154">
        <v>90.4</v>
      </c>
      <c r="G7967" s="154">
        <v>1.5427</v>
      </c>
      <c r="H7967" s="154">
        <v>19.795000000000002</v>
      </c>
      <c r="I7967" s="154">
        <v>2.1850700000000001</v>
      </c>
      <c r="J7967" s="154"/>
    </row>
    <row r="7968" spans="1:10">
      <c r="A7968" s="164">
        <v>36693</v>
      </c>
      <c r="B7968" s="154">
        <v>1.5589</v>
      </c>
      <c r="C7968" s="154">
        <v>2.4769999999999999</v>
      </c>
      <c r="D7968" s="154">
        <v>1.6368</v>
      </c>
      <c r="E7968" s="154">
        <v>1.1089</v>
      </c>
      <c r="F7968" s="154">
        <v>90.3</v>
      </c>
      <c r="G7968" s="154">
        <v>1.5394000000000001</v>
      </c>
      <c r="H7968" s="154">
        <v>19.542999999999999</v>
      </c>
      <c r="I7968" s="154">
        <v>2.1753100000000001</v>
      </c>
      <c r="J7968" s="154"/>
    </row>
    <row r="7969" spans="1:10">
      <c r="A7969" s="164">
        <v>36696</v>
      </c>
      <c r="B7969" s="154">
        <v>1.5615999999999999</v>
      </c>
      <c r="C7969" s="154">
        <v>2.4447000000000001</v>
      </c>
      <c r="D7969" s="154">
        <v>1.6145</v>
      </c>
      <c r="E7969" s="154">
        <v>1.0989</v>
      </c>
      <c r="F7969" s="154">
        <v>89.4</v>
      </c>
      <c r="G7969" s="154">
        <v>1.5238</v>
      </c>
      <c r="H7969" s="154">
        <v>19.654</v>
      </c>
      <c r="I7969" s="154">
        <v>2.1682199999999998</v>
      </c>
      <c r="J7969" s="154"/>
    </row>
    <row r="7970" spans="1:10">
      <c r="A7970" s="164">
        <v>36697</v>
      </c>
      <c r="B7970" s="154">
        <v>1.5594999999999999</v>
      </c>
      <c r="C7970" s="154">
        <v>2.4638</v>
      </c>
      <c r="D7970" s="154">
        <v>1.6278000000000001</v>
      </c>
      <c r="E7970" s="154">
        <v>1.109</v>
      </c>
      <c r="F7970" s="154">
        <v>90.2</v>
      </c>
      <c r="G7970" s="154">
        <v>1.5388999999999999</v>
      </c>
      <c r="H7970" s="154">
        <v>19.667000000000002</v>
      </c>
      <c r="I7970" s="154">
        <v>2.1780200000000001</v>
      </c>
      <c r="J7970" s="154"/>
    </row>
    <row r="7971" spans="1:10">
      <c r="A7971" s="164">
        <v>36698</v>
      </c>
      <c r="B7971" s="154">
        <v>1.5528</v>
      </c>
      <c r="C7971" s="154">
        <v>2.4672999999999998</v>
      </c>
      <c r="D7971" s="154">
        <v>1.6303000000000001</v>
      </c>
      <c r="E7971" s="154">
        <v>1.1073999999999999</v>
      </c>
      <c r="F7971" s="154">
        <v>90.4</v>
      </c>
      <c r="G7971" s="154">
        <v>1.5459000000000001</v>
      </c>
      <c r="H7971" s="154">
        <v>19.812999999999999</v>
      </c>
      <c r="I7971" s="154">
        <v>2.1816800000000001</v>
      </c>
      <c r="J7971" s="154"/>
    </row>
    <row r="7972" spans="1:10">
      <c r="A7972" s="164">
        <v>36699</v>
      </c>
      <c r="B7972" s="154">
        <v>1.5484</v>
      </c>
      <c r="C7972" s="154">
        <v>2.4645999999999999</v>
      </c>
      <c r="D7972" s="154">
        <v>1.6425999999999998</v>
      </c>
      <c r="E7972" s="154">
        <v>1.1156999999999999</v>
      </c>
      <c r="F7972" s="154">
        <v>90.6</v>
      </c>
      <c r="G7972" s="154">
        <v>1.5596000000000001</v>
      </c>
      <c r="H7972" s="154">
        <v>19.966999999999999</v>
      </c>
      <c r="I7972" s="154">
        <v>2.1857199999999999</v>
      </c>
      <c r="J7972" s="154"/>
    </row>
    <row r="7973" spans="1:10">
      <c r="A7973" s="164">
        <v>36700</v>
      </c>
      <c r="B7973" s="154">
        <v>1.548</v>
      </c>
      <c r="C7973" s="154">
        <v>2.4908000000000001</v>
      </c>
      <c r="D7973" s="154">
        <v>1.655</v>
      </c>
      <c r="E7973" s="154">
        <v>1.1203000000000001</v>
      </c>
      <c r="F7973" s="154">
        <v>91.2</v>
      </c>
      <c r="G7973" s="154">
        <v>1.5851999999999999</v>
      </c>
      <c r="H7973" s="154">
        <v>20.015000000000001</v>
      </c>
      <c r="I7973" s="154">
        <v>2.1983700000000002</v>
      </c>
      <c r="J7973" s="154"/>
    </row>
    <row r="7974" spans="1:10">
      <c r="A7974" s="164">
        <v>36703</v>
      </c>
      <c r="B7974" s="154">
        <v>1.5481</v>
      </c>
      <c r="C7974" s="154">
        <v>2.4965999999999999</v>
      </c>
      <c r="D7974" s="154">
        <v>1.6633</v>
      </c>
      <c r="E7974" s="154">
        <v>1.1187</v>
      </c>
      <c r="F7974" s="154">
        <v>91</v>
      </c>
      <c r="G7974" s="154">
        <v>1.5885</v>
      </c>
      <c r="H7974" s="154">
        <v>19.934000000000001</v>
      </c>
      <c r="I7974" s="154">
        <v>2.2029100000000001</v>
      </c>
      <c r="J7974" s="154"/>
    </row>
    <row r="7975" spans="1:10">
      <c r="A7975" s="164">
        <v>36704</v>
      </c>
      <c r="B7975" s="154">
        <v>1.5489999999999999</v>
      </c>
      <c r="C7975" s="154">
        <v>2.4704999999999999</v>
      </c>
      <c r="D7975" s="154">
        <v>1.649</v>
      </c>
      <c r="E7975" s="154">
        <v>1.1121000000000001</v>
      </c>
      <c r="F7975" s="154">
        <v>90.5</v>
      </c>
      <c r="G7975" s="154">
        <v>1.5609999999999999</v>
      </c>
      <c r="H7975" s="154">
        <v>19.805</v>
      </c>
      <c r="I7975" s="154">
        <v>2.1849099999999999</v>
      </c>
      <c r="J7975" s="154"/>
    </row>
    <row r="7976" spans="1:10">
      <c r="A7976" s="164">
        <v>36705</v>
      </c>
      <c r="B7976" s="154">
        <v>1.5472999999999999</v>
      </c>
      <c r="C7976" s="154">
        <v>2.4676999999999998</v>
      </c>
      <c r="D7976" s="154">
        <v>1.6402000000000001</v>
      </c>
      <c r="E7976" s="154">
        <v>1.1085</v>
      </c>
      <c r="F7976" s="154">
        <v>90</v>
      </c>
      <c r="G7976" s="154">
        <v>1.5525</v>
      </c>
      <c r="H7976" s="154">
        <v>19.86</v>
      </c>
      <c r="I7976" s="154">
        <v>2.1835</v>
      </c>
      <c r="J7976" s="154"/>
    </row>
    <row r="7977" spans="1:10">
      <c r="A7977" s="164">
        <v>36706</v>
      </c>
      <c r="B7977" s="154">
        <v>1.5546</v>
      </c>
      <c r="C7977" s="154">
        <v>2.4891999999999999</v>
      </c>
      <c r="D7977" s="154">
        <v>1.6452</v>
      </c>
      <c r="E7977" s="154">
        <v>1.1114999999999999</v>
      </c>
      <c r="F7977" s="154">
        <v>90.3</v>
      </c>
      <c r="G7977" s="154">
        <v>1.5681</v>
      </c>
      <c r="H7977" s="154">
        <v>19.803000000000001</v>
      </c>
      <c r="I7977" s="154">
        <v>2.1873800000000001</v>
      </c>
      <c r="J7977" s="154"/>
    </row>
    <row r="7978" spans="1:10">
      <c r="A7978" s="164">
        <v>36707</v>
      </c>
      <c r="B7978" s="154">
        <v>1.5583</v>
      </c>
      <c r="C7978" s="154">
        <v>2.4580000000000002</v>
      </c>
      <c r="D7978" s="154">
        <v>1.625</v>
      </c>
      <c r="E7978" s="154">
        <v>1.0961000000000001</v>
      </c>
      <c r="F7978" s="154">
        <v>89.5</v>
      </c>
      <c r="G7978" s="154">
        <v>1.5406</v>
      </c>
      <c r="H7978" s="154">
        <v>19.701999999999998</v>
      </c>
      <c r="I7978" s="154">
        <v>2.17482</v>
      </c>
      <c r="J7978" s="154"/>
    </row>
    <row r="7979" spans="1:10">
      <c r="A7979" s="164">
        <v>36710</v>
      </c>
      <c r="B7979" s="154">
        <v>1.5550999999999999</v>
      </c>
      <c r="C7979" s="154">
        <v>2.4706999999999999</v>
      </c>
      <c r="D7979" s="154">
        <v>1.633</v>
      </c>
      <c r="E7979" s="154">
        <v>1.1038000000000001</v>
      </c>
      <c r="F7979" s="154">
        <v>90.3</v>
      </c>
      <c r="G7979" s="154">
        <v>1.5382</v>
      </c>
      <c r="H7979" s="154">
        <v>19.753</v>
      </c>
      <c r="I7979" s="154" t="s">
        <v>472</v>
      </c>
      <c r="J7979" s="154"/>
    </row>
    <row r="7980" spans="1:10">
      <c r="A7980" s="164">
        <v>36711</v>
      </c>
      <c r="B7980" s="154">
        <v>1.5529999999999999</v>
      </c>
      <c r="C7980" s="154">
        <v>2.4779999999999998</v>
      </c>
      <c r="D7980" s="154">
        <v>1.6375</v>
      </c>
      <c r="E7980" s="154">
        <v>1.1052</v>
      </c>
      <c r="F7980" s="154">
        <v>90.2</v>
      </c>
      <c r="G7980" s="154">
        <v>1.5405</v>
      </c>
      <c r="H7980" s="154">
        <v>19.724</v>
      </c>
      <c r="I7980" s="154" t="s">
        <v>472</v>
      </c>
      <c r="J7980" s="154"/>
    </row>
    <row r="7981" spans="1:10">
      <c r="A7981" s="164">
        <v>36712</v>
      </c>
      <c r="B7981" s="154">
        <v>1.5531999999999999</v>
      </c>
      <c r="C7981" s="154">
        <v>2.4668000000000001</v>
      </c>
      <c r="D7981" s="154">
        <v>1.6287</v>
      </c>
      <c r="E7981" s="154">
        <v>1.0943000000000001</v>
      </c>
      <c r="F7981" s="154">
        <v>89.9</v>
      </c>
      <c r="G7981" s="154">
        <v>1.5316999999999998</v>
      </c>
      <c r="H7981" s="154">
        <v>19.608000000000001</v>
      </c>
      <c r="I7981" s="154">
        <v>2.16743</v>
      </c>
      <c r="J7981" s="154"/>
    </row>
    <row r="7982" spans="1:10">
      <c r="A7982" s="164">
        <v>36713</v>
      </c>
      <c r="B7982" s="154">
        <v>1.5493999999999999</v>
      </c>
      <c r="C7982" s="154">
        <v>2.4405000000000001</v>
      </c>
      <c r="D7982" s="154">
        <v>1.6154999999999999</v>
      </c>
      <c r="E7982" s="154">
        <v>1.0835999999999999</v>
      </c>
      <c r="F7982" s="154">
        <v>89.5</v>
      </c>
      <c r="G7982" s="154">
        <v>1.5078</v>
      </c>
      <c r="H7982" s="154">
        <v>19.625</v>
      </c>
      <c r="I7982" s="154">
        <v>2.1534300000000002</v>
      </c>
      <c r="J7982" s="154"/>
    </row>
    <row r="7983" spans="1:10">
      <c r="A7983" s="164">
        <v>36714</v>
      </c>
      <c r="B7983" s="154">
        <v>1.5467</v>
      </c>
      <c r="C7983" s="154">
        <v>2.4527000000000001</v>
      </c>
      <c r="D7983" s="154">
        <v>1.627</v>
      </c>
      <c r="E7983" s="154">
        <v>1.0947</v>
      </c>
      <c r="F7983" s="154">
        <v>90.2</v>
      </c>
      <c r="G7983" s="154">
        <v>1.5118</v>
      </c>
      <c r="H7983" s="154">
        <v>19.670000000000002</v>
      </c>
      <c r="I7983" s="154">
        <v>2.1635599999999999</v>
      </c>
      <c r="J7983" s="154"/>
    </row>
    <row r="7984" spans="1:10">
      <c r="A7984" s="164">
        <v>36717</v>
      </c>
      <c r="B7984" s="154">
        <v>1.5453999999999999</v>
      </c>
      <c r="C7984" s="154">
        <v>2.4676999999999998</v>
      </c>
      <c r="D7984" s="154">
        <v>1.6248</v>
      </c>
      <c r="E7984" s="154">
        <v>1.0967</v>
      </c>
      <c r="F7984" s="154">
        <v>90.1</v>
      </c>
      <c r="G7984" s="154">
        <v>1.5207999999999999</v>
      </c>
      <c r="H7984" s="154">
        <v>19.646999999999998</v>
      </c>
      <c r="I7984" s="154">
        <v>2.1627900000000002</v>
      </c>
      <c r="J7984" s="154"/>
    </row>
    <row r="7985" spans="1:10">
      <c r="A7985" s="164">
        <v>36718</v>
      </c>
      <c r="B7985" s="154">
        <v>1.5526</v>
      </c>
      <c r="C7985" s="154">
        <v>2.4622999999999999</v>
      </c>
      <c r="D7985" s="154">
        <v>1.6268</v>
      </c>
      <c r="E7985" s="154">
        <v>1.1005</v>
      </c>
      <c r="F7985" s="154">
        <v>90.6</v>
      </c>
      <c r="G7985" s="154">
        <v>1.5211999999999999</v>
      </c>
      <c r="H7985" s="154">
        <v>19.696000000000002</v>
      </c>
      <c r="I7985" s="154">
        <v>2.1659100000000002</v>
      </c>
      <c r="J7985" s="154"/>
    </row>
    <row r="7986" spans="1:10">
      <c r="A7986" s="164">
        <v>36719</v>
      </c>
      <c r="B7986" s="154">
        <v>1.5526</v>
      </c>
      <c r="C7986" s="154">
        <v>2.4750000000000001</v>
      </c>
      <c r="D7986" s="154">
        <v>1.6358000000000001</v>
      </c>
      <c r="E7986" s="154">
        <v>1.1047</v>
      </c>
      <c r="F7986" s="154">
        <v>90.7</v>
      </c>
      <c r="G7986" s="154">
        <v>1.522</v>
      </c>
      <c r="H7986" s="154">
        <v>19.920999999999999</v>
      </c>
      <c r="I7986" s="154">
        <v>2.1720199999999998</v>
      </c>
      <c r="J7986" s="154"/>
    </row>
    <row r="7987" spans="1:10">
      <c r="A7987" s="164">
        <v>36720</v>
      </c>
      <c r="B7987" s="154">
        <v>1.5552999999999999</v>
      </c>
      <c r="C7987" s="154">
        <v>2.4919000000000002</v>
      </c>
      <c r="D7987" s="154">
        <v>1.6562000000000001</v>
      </c>
      <c r="E7987" s="154">
        <v>1.1185</v>
      </c>
      <c r="F7987" s="154">
        <v>91.8</v>
      </c>
      <c r="G7987" s="154">
        <v>1.5287999999999999</v>
      </c>
      <c r="H7987" s="154">
        <v>19.986000000000001</v>
      </c>
      <c r="I7987" s="154">
        <v>2.1938</v>
      </c>
      <c r="J7987" s="154"/>
    </row>
    <row r="7988" spans="1:10">
      <c r="A7988" s="164">
        <v>36721</v>
      </c>
      <c r="B7988" s="154">
        <v>1.5491999999999999</v>
      </c>
      <c r="C7988" s="154">
        <v>2.4842</v>
      </c>
      <c r="D7988" s="154">
        <v>1.6545999999999998</v>
      </c>
      <c r="E7988" s="154">
        <v>1.1169</v>
      </c>
      <c r="F7988" s="154">
        <v>91.3</v>
      </c>
      <c r="G7988" s="154">
        <v>1.5318000000000001</v>
      </c>
      <c r="H7988" s="154">
        <v>19.972999999999999</v>
      </c>
      <c r="I7988" s="154">
        <v>2.1851799999999999</v>
      </c>
      <c r="J7988" s="154"/>
    </row>
    <row r="7989" spans="1:10">
      <c r="A7989" s="164">
        <v>36724</v>
      </c>
      <c r="B7989" s="154">
        <v>1.5484</v>
      </c>
      <c r="C7989" s="154">
        <v>2.4670999999999998</v>
      </c>
      <c r="D7989" s="154">
        <v>1.6489</v>
      </c>
      <c r="E7989" s="154">
        <v>1.1095999999999999</v>
      </c>
      <c r="F7989" s="154">
        <v>91.4</v>
      </c>
      <c r="G7989" s="154">
        <v>1.5224</v>
      </c>
      <c r="H7989" s="154">
        <v>20.018000000000001</v>
      </c>
      <c r="I7989" s="154">
        <v>2.1776499999999999</v>
      </c>
      <c r="J7989" s="154"/>
    </row>
    <row r="7990" spans="1:10">
      <c r="A7990" s="164">
        <v>36725</v>
      </c>
      <c r="B7990" s="154">
        <v>1.5489999999999999</v>
      </c>
      <c r="C7990" s="154">
        <v>2.4714999999999998</v>
      </c>
      <c r="D7990" s="154">
        <v>1.6553</v>
      </c>
      <c r="E7990" s="154">
        <v>1.1175999999999999</v>
      </c>
      <c r="F7990" s="154">
        <v>92.1</v>
      </c>
      <c r="G7990" s="154">
        <v>1.5337000000000001</v>
      </c>
      <c r="H7990" s="154">
        <v>20.038</v>
      </c>
      <c r="I7990" s="154">
        <v>2.1911100000000001</v>
      </c>
      <c r="J7990" s="154"/>
    </row>
    <row r="7991" spans="1:10">
      <c r="A7991" s="164">
        <v>36726</v>
      </c>
      <c r="B7991" s="154">
        <v>1.5472000000000001</v>
      </c>
      <c r="C7991" s="154">
        <v>2.5093999999999999</v>
      </c>
      <c r="D7991" s="154">
        <v>1.6785000000000001</v>
      </c>
      <c r="E7991" s="154">
        <v>1.1369</v>
      </c>
      <c r="F7991" s="154">
        <v>93.4</v>
      </c>
      <c r="G7991" s="154">
        <v>1.5526</v>
      </c>
      <c r="H7991" s="154">
        <v>20.344999999999999</v>
      </c>
      <c r="I7991" s="154">
        <v>2.2083499999999998</v>
      </c>
      <c r="J7991" s="154"/>
    </row>
    <row r="7992" spans="1:10">
      <c r="A7992" s="164">
        <v>36727</v>
      </c>
      <c r="B7992" s="154">
        <v>1.548</v>
      </c>
      <c r="C7992" s="154">
        <v>2.5103999999999997</v>
      </c>
      <c r="D7992" s="154">
        <v>1.6776</v>
      </c>
      <c r="E7992" s="154">
        <v>1.1363000000000001</v>
      </c>
      <c r="F7992" s="154">
        <v>93</v>
      </c>
      <c r="G7992" s="154">
        <v>1.5506</v>
      </c>
      <c r="H7992" s="154">
        <v>20.126999999999999</v>
      </c>
      <c r="I7992" s="154">
        <v>2.2128100000000002</v>
      </c>
      <c r="J7992" s="154"/>
    </row>
    <row r="7993" spans="1:10">
      <c r="A7993" s="164">
        <v>36728</v>
      </c>
      <c r="B7993" s="154">
        <v>1.5506</v>
      </c>
      <c r="C7993" s="154">
        <v>2.5129000000000001</v>
      </c>
      <c r="D7993" s="154">
        <v>1.6587000000000001</v>
      </c>
      <c r="E7993" s="154">
        <v>1.1254999999999999</v>
      </c>
      <c r="F7993" s="154">
        <v>92.3</v>
      </c>
      <c r="G7993" s="154">
        <v>1.5258</v>
      </c>
      <c r="H7993" s="154">
        <v>20.053999999999998</v>
      </c>
      <c r="I7993" s="154">
        <v>2.1911700000000001</v>
      </c>
      <c r="J7993" s="154"/>
    </row>
    <row r="7994" spans="1:10">
      <c r="A7994" s="164">
        <v>36731</v>
      </c>
      <c r="B7994" s="154">
        <v>1.5545</v>
      </c>
      <c r="C7994" s="154">
        <v>2.5244999999999997</v>
      </c>
      <c r="D7994" s="154">
        <v>1.6648000000000001</v>
      </c>
      <c r="E7994" s="154">
        <v>1.1315999999999999</v>
      </c>
      <c r="F7994" s="154">
        <v>92.5</v>
      </c>
      <c r="G7994" s="154">
        <v>1.5289000000000001</v>
      </c>
      <c r="H7994" s="154">
        <v>20.131</v>
      </c>
      <c r="I7994" s="154">
        <v>2.1974100000000001</v>
      </c>
      <c r="J7994" s="154"/>
    </row>
    <row r="7995" spans="1:10">
      <c r="A7995" s="164">
        <v>36732</v>
      </c>
      <c r="B7995" s="154">
        <v>1.5541</v>
      </c>
      <c r="C7995" s="154">
        <v>2.5124</v>
      </c>
      <c r="D7995" s="154">
        <v>1.6575</v>
      </c>
      <c r="E7995" s="154">
        <v>1.1312</v>
      </c>
      <c r="F7995" s="154">
        <v>92.4</v>
      </c>
      <c r="G7995" s="154">
        <v>1.5204</v>
      </c>
      <c r="H7995" s="154">
        <v>19.974</v>
      </c>
      <c r="I7995" s="154">
        <v>2.18222</v>
      </c>
      <c r="J7995" s="154"/>
    </row>
    <row r="7996" spans="1:10">
      <c r="A7996" s="164">
        <v>36733</v>
      </c>
      <c r="B7996" s="154">
        <v>1.5524</v>
      </c>
      <c r="C7996" s="154">
        <v>2.5011000000000001</v>
      </c>
      <c r="D7996" s="154">
        <v>1.647</v>
      </c>
      <c r="E7996" s="154">
        <v>1.1217999999999999</v>
      </c>
      <c r="F7996" s="154">
        <v>91.8</v>
      </c>
      <c r="G7996" s="154">
        <v>1.5085</v>
      </c>
      <c r="H7996" s="154">
        <v>19.902000000000001</v>
      </c>
      <c r="I7996" s="154">
        <v>2.1832199999999999</v>
      </c>
      <c r="J7996" s="154"/>
    </row>
    <row r="7997" spans="1:10">
      <c r="A7997" s="164">
        <v>36734</v>
      </c>
      <c r="B7997" s="154">
        <v>1.5541</v>
      </c>
      <c r="C7997" s="154">
        <v>2.5053000000000001</v>
      </c>
      <c r="D7997" s="154">
        <v>1.653</v>
      </c>
      <c r="E7997" s="154">
        <v>1.1273</v>
      </c>
      <c r="F7997" s="154">
        <v>92.4</v>
      </c>
      <c r="G7997" s="154">
        <v>1.5173000000000001</v>
      </c>
      <c r="H7997" s="154">
        <v>20.064</v>
      </c>
      <c r="I7997" s="154">
        <v>2.1844700000000001</v>
      </c>
      <c r="J7997" s="154"/>
    </row>
    <row r="7998" spans="1:10">
      <c r="A7998" s="164">
        <v>36735</v>
      </c>
      <c r="B7998" s="154">
        <v>1.5485</v>
      </c>
      <c r="C7998" s="154">
        <v>2.5206</v>
      </c>
      <c r="D7998" s="154">
        <v>1.6676</v>
      </c>
      <c r="E7998" s="154">
        <v>1.1318999999999999</v>
      </c>
      <c r="F7998" s="154">
        <v>93.5</v>
      </c>
      <c r="G7998" s="154">
        <v>1.5291999999999999</v>
      </c>
      <c r="H7998" s="154">
        <v>20.247</v>
      </c>
      <c r="I7998" s="154">
        <v>2.1978900000000001</v>
      </c>
      <c r="J7998" s="154"/>
    </row>
    <row r="7999" spans="1:10">
      <c r="A7999" s="164">
        <v>36738</v>
      </c>
      <c r="B7999" s="154">
        <v>1.5483</v>
      </c>
      <c r="C7999" s="154">
        <v>2.5114999999999998</v>
      </c>
      <c r="D7999" s="154">
        <v>1.6757</v>
      </c>
      <c r="E7999" s="154">
        <v>1.1327</v>
      </c>
      <c r="F7999" s="154">
        <v>93.7</v>
      </c>
      <c r="G7999" s="154">
        <v>1.5298</v>
      </c>
      <c r="H7999" s="154">
        <v>20.138000000000002</v>
      </c>
      <c r="I7999" s="154">
        <v>2.19868</v>
      </c>
      <c r="J7999" s="154"/>
    </row>
    <row r="8000" spans="1:10">
      <c r="A8000" s="164">
        <v>36739</v>
      </c>
      <c r="B8000" s="154" t="s">
        <v>472</v>
      </c>
      <c r="C8000" s="154" t="s">
        <v>472</v>
      </c>
      <c r="D8000" s="154" t="s">
        <v>472</v>
      </c>
      <c r="E8000" s="154" t="s">
        <v>472</v>
      </c>
      <c r="F8000" s="154" t="s">
        <v>472</v>
      </c>
      <c r="G8000" s="154" t="s">
        <v>472</v>
      </c>
      <c r="H8000" s="154">
        <v>20.242999999999999</v>
      </c>
      <c r="I8000" s="154">
        <v>2.1978900000000001</v>
      </c>
      <c r="J8000" s="154"/>
    </row>
    <row r="8001" spans="1:10">
      <c r="A8001" s="164">
        <v>36740</v>
      </c>
      <c r="B8001" s="154">
        <v>1.5441</v>
      </c>
      <c r="C8001" s="154">
        <v>2.5125000000000002</v>
      </c>
      <c r="D8001" s="154">
        <v>1.6823999999999999</v>
      </c>
      <c r="E8001" s="154">
        <v>1.1336999999999999</v>
      </c>
      <c r="F8001" s="154">
        <v>93.9</v>
      </c>
      <c r="G8001" s="154">
        <v>1.5462</v>
      </c>
      <c r="H8001" s="154">
        <v>20.390999999999998</v>
      </c>
      <c r="I8001" s="154">
        <v>2.21</v>
      </c>
      <c r="J8001" s="154"/>
    </row>
    <row r="8002" spans="1:10">
      <c r="A8002" s="164">
        <v>36741</v>
      </c>
      <c r="B8002" s="154">
        <v>1.5434000000000001</v>
      </c>
      <c r="C8002" s="154">
        <v>2.5347</v>
      </c>
      <c r="D8002" s="154">
        <v>1.6949999999999998</v>
      </c>
      <c r="E8002" s="154">
        <v>1.1447000000000001</v>
      </c>
      <c r="F8002" s="154">
        <v>94.4</v>
      </c>
      <c r="G8002" s="154">
        <v>1.5588</v>
      </c>
      <c r="H8002" s="154">
        <v>20.622</v>
      </c>
      <c r="I8002" s="154">
        <v>2.2347000000000001</v>
      </c>
      <c r="J8002" s="154"/>
    </row>
    <row r="8003" spans="1:10">
      <c r="A8003" s="164">
        <v>36742</v>
      </c>
      <c r="B8003" s="154">
        <v>1.5451000000000001</v>
      </c>
      <c r="C8003" s="154">
        <v>2.5506000000000002</v>
      </c>
      <c r="D8003" s="154">
        <v>1.7093</v>
      </c>
      <c r="E8003" s="154">
        <v>1.151</v>
      </c>
      <c r="F8003" s="154">
        <v>95.2</v>
      </c>
      <c r="G8003" s="154">
        <v>1.5783</v>
      </c>
      <c r="H8003" s="154">
        <v>20.614999999999998</v>
      </c>
      <c r="I8003" s="154">
        <v>2.2343199999999999</v>
      </c>
      <c r="J8003" s="154"/>
    </row>
    <row r="8004" spans="1:10">
      <c r="A8004" s="164">
        <v>36745</v>
      </c>
      <c r="B8004" s="154">
        <v>1.5472000000000001</v>
      </c>
      <c r="C8004" s="154">
        <v>2.5709999999999997</v>
      </c>
      <c r="D8004" s="154">
        <v>1.7072000000000001</v>
      </c>
      <c r="E8004" s="154">
        <v>1.1428</v>
      </c>
      <c r="F8004" s="154">
        <v>95.2</v>
      </c>
      <c r="G8004" s="154">
        <v>1.569</v>
      </c>
      <c r="H8004" s="154">
        <v>20.582000000000001</v>
      </c>
      <c r="I8004" s="154">
        <v>2.2309000000000001</v>
      </c>
      <c r="J8004" s="154"/>
    </row>
    <row r="8005" spans="1:10">
      <c r="A8005" s="164">
        <v>36746</v>
      </c>
      <c r="B8005" s="154">
        <v>1.5453999999999999</v>
      </c>
      <c r="C8005" s="154">
        <v>2.5779999999999998</v>
      </c>
      <c r="D8005" s="154">
        <v>1.7084000000000001</v>
      </c>
      <c r="E8005" s="154">
        <v>1.1491</v>
      </c>
      <c r="F8005" s="154">
        <v>94.9</v>
      </c>
      <c r="G8005" s="154">
        <v>1.5707</v>
      </c>
      <c r="H8005" s="154">
        <v>20.696999999999999</v>
      </c>
      <c r="I8005" s="154">
        <v>2.23427</v>
      </c>
      <c r="J8005" s="154"/>
    </row>
    <row r="8006" spans="1:10">
      <c r="A8006" s="164">
        <v>36747</v>
      </c>
      <c r="B8006" s="154">
        <v>1.5455999999999999</v>
      </c>
      <c r="C8006" s="154">
        <v>2.5863</v>
      </c>
      <c r="D8006" s="154">
        <v>1.7225999999999999</v>
      </c>
      <c r="E8006" s="154">
        <v>1.1588000000000001</v>
      </c>
      <c r="F8006" s="154">
        <v>95.9</v>
      </c>
      <c r="G8006" s="154">
        <v>1.5912999999999999</v>
      </c>
      <c r="H8006" s="154">
        <v>20.738</v>
      </c>
      <c r="I8006" s="154">
        <v>2.2520799999999999</v>
      </c>
      <c r="J8006" s="154"/>
    </row>
    <row r="8007" spans="1:10">
      <c r="A8007" s="164">
        <v>36748</v>
      </c>
      <c r="B8007" s="154">
        <v>1.5453000000000001</v>
      </c>
      <c r="C8007" s="154">
        <v>2.5638999999999998</v>
      </c>
      <c r="D8007" s="154">
        <v>1.7101999999999999</v>
      </c>
      <c r="E8007" s="154">
        <v>1.153</v>
      </c>
      <c r="F8007" s="154">
        <v>95.1</v>
      </c>
      <c r="G8007" s="154">
        <v>1.5878000000000001</v>
      </c>
      <c r="H8007" s="154">
        <v>20.614000000000001</v>
      </c>
      <c r="I8007" s="154">
        <v>2.24058</v>
      </c>
      <c r="J8007" s="154"/>
    </row>
    <row r="8008" spans="1:10">
      <c r="A8008" s="164">
        <v>36749</v>
      </c>
      <c r="B8008" s="154">
        <v>1.5514000000000001</v>
      </c>
      <c r="C8008" s="154">
        <v>2.5535000000000001</v>
      </c>
      <c r="D8008" s="154">
        <v>1.7037</v>
      </c>
      <c r="E8008" s="154">
        <v>1.1484000000000001</v>
      </c>
      <c r="F8008" s="154">
        <v>94.8</v>
      </c>
      <c r="G8008" s="154">
        <v>1.5665</v>
      </c>
      <c r="H8008" s="154">
        <v>20.763000000000002</v>
      </c>
      <c r="I8008" s="154">
        <v>2.2319399999999998</v>
      </c>
      <c r="J8008" s="154"/>
    </row>
    <row r="8009" spans="1:10">
      <c r="A8009" s="164">
        <v>36752</v>
      </c>
      <c r="B8009" s="154">
        <v>1.5533000000000001</v>
      </c>
      <c r="C8009" s="154">
        <v>2.5869</v>
      </c>
      <c r="D8009" s="154">
        <v>1.7214</v>
      </c>
      <c r="E8009" s="154">
        <v>1.161</v>
      </c>
      <c r="F8009" s="154">
        <v>95.5</v>
      </c>
      <c r="G8009" s="154">
        <v>1.5828</v>
      </c>
      <c r="H8009" s="154">
        <v>20.739000000000001</v>
      </c>
      <c r="I8009" s="154">
        <v>2.25021</v>
      </c>
      <c r="J8009" s="154"/>
    </row>
    <row r="8010" spans="1:10">
      <c r="A8010" s="164">
        <v>36753</v>
      </c>
      <c r="B8010" s="154">
        <v>1.5573999999999999</v>
      </c>
      <c r="C8010" s="154">
        <v>2.5865</v>
      </c>
      <c r="D8010" s="154">
        <v>1.71</v>
      </c>
      <c r="E8010" s="154">
        <v>1.1516999999999999</v>
      </c>
      <c r="F8010" s="154">
        <v>94.7</v>
      </c>
      <c r="G8010" s="154">
        <v>1.5615999999999999</v>
      </c>
      <c r="H8010" s="154">
        <v>20.67</v>
      </c>
      <c r="I8010" s="154">
        <v>2.2365699999999999</v>
      </c>
      <c r="J8010" s="154"/>
    </row>
    <row r="8011" spans="1:10">
      <c r="A8011" s="164">
        <v>36754</v>
      </c>
      <c r="B8011" s="154">
        <v>1.5615999999999999</v>
      </c>
      <c r="C8011" s="154">
        <v>2.5796999999999999</v>
      </c>
      <c r="D8011" s="154">
        <v>1.7151000000000001</v>
      </c>
      <c r="E8011" s="154">
        <v>1.1574</v>
      </c>
      <c r="F8011" s="154">
        <v>95</v>
      </c>
      <c r="G8011" s="154">
        <v>1.5742</v>
      </c>
      <c r="H8011" s="154">
        <v>20.632000000000001</v>
      </c>
      <c r="I8011" s="154">
        <v>2.2502900000000001</v>
      </c>
      <c r="J8011" s="154"/>
    </row>
    <row r="8012" spans="1:10">
      <c r="A8012" s="164">
        <v>36755</v>
      </c>
      <c r="B8012" s="154">
        <v>1.5625</v>
      </c>
      <c r="C8012" s="154">
        <v>2.5615000000000001</v>
      </c>
      <c r="D8012" s="154">
        <v>1.7096</v>
      </c>
      <c r="E8012" s="154">
        <v>1.1577999999999999</v>
      </c>
      <c r="F8012" s="154">
        <v>94.3</v>
      </c>
      <c r="G8012" s="154">
        <v>1.5758000000000001</v>
      </c>
      <c r="H8012" s="154">
        <v>20.638999999999999</v>
      </c>
      <c r="I8012" s="154">
        <v>2.2465000000000002</v>
      </c>
      <c r="J8012" s="154"/>
    </row>
    <row r="8013" spans="1:10">
      <c r="A8013" s="164">
        <v>36756</v>
      </c>
      <c r="B8013" s="154">
        <v>1.5645</v>
      </c>
      <c r="C8013" s="154">
        <v>2.5522</v>
      </c>
      <c r="D8013" s="154">
        <v>1.706</v>
      </c>
      <c r="E8013" s="154">
        <v>1.1571</v>
      </c>
      <c r="F8013" s="154">
        <v>94.2</v>
      </c>
      <c r="G8013" s="154">
        <v>1.5659000000000001</v>
      </c>
      <c r="H8013" s="154">
        <v>20.908000000000001</v>
      </c>
      <c r="I8013" s="154">
        <v>2.2444199999999999</v>
      </c>
      <c r="J8013" s="154"/>
    </row>
    <row r="8014" spans="1:10">
      <c r="A8014" s="164">
        <v>36759</v>
      </c>
      <c r="B8014" s="154">
        <v>1.5594999999999999</v>
      </c>
      <c r="C8014" s="154">
        <v>2.5720999999999998</v>
      </c>
      <c r="D8014" s="154">
        <v>1.7244999999999999</v>
      </c>
      <c r="E8014" s="154">
        <v>1.1688000000000001</v>
      </c>
      <c r="F8014" s="154">
        <v>94.9</v>
      </c>
      <c r="G8014" s="154">
        <v>1.5977999999999999</v>
      </c>
      <c r="H8014" s="154">
        <v>20.908000000000001</v>
      </c>
      <c r="I8014" s="154">
        <v>2.2458299999999998</v>
      </c>
      <c r="J8014" s="154"/>
    </row>
    <row r="8015" spans="1:10">
      <c r="A8015" s="164">
        <v>36760</v>
      </c>
      <c r="B8015" s="154">
        <v>1.5609999999999999</v>
      </c>
      <c r="C8015" s="154">
        <v>2.5784000000000002</v>
      </c>
      <c r="D8015" s="154">
        <v>1.7372000000000001</v>
      </c>
      <c r="E8015" s="154">
        <v>1.1757</v>
      </c>
      <c r="F8015" s="154">
        <v>95.2</v>
      </c>
      <c r="G8015" s="154">
        <v>1.6021000000000001</v>
      </c>
      <c r="H8015" s="154">
        <v>21.006</v>
      </c>
      <c r="I8015" s="154">
        <v>2.2678199999999999</v>
      </c>
      <c r="J8015" s="154"/>
    </row>
    <row r="8016" spans="1:10">
      <c r="A8016" s="164">
        <v>36761</v>
      </c>
      <c r="B8016" s="154">
        <v>1.5562</v>
      </c>
      <c r="C8016" s="154">
        <v>2.573</v>
      </c>
      <c r="D8016" s="154">
        <v>1.7403999999999999</v>
      </c>
      <c r="E8016" s="154">
        <v>1.1745000000000001</v>
      </c>
      <c r="F8016" s="154">
        <v>95.6</v>
      </c>
      <c r="G8016" s="154">
        <v>1.6208</v>
      </c>
      <c r="H8016" s="154">
        <v>20.84</v>
      </c>
      <c r="I8016" s="154">
        <v>2.2687499999999998</v>
      </c>
      <c r="J8016" s="154"/>
    </row>
    <row r="8017" spans="1:10">
      <c r="A8017" s="164">
        <v>36762</v>
      </c>
      <c r="B8017" s="154">
        <v>1.5516999999999999</v>
      </c>
      <c r="C8017" s="154">
        <v>2.5502000000000002</v>
      </c>
      <c r="D8017" s="154">
        <v>1.7231999999999998</v>
      </c>
      <c r="E8017" s="154">
        <v>1.1595</v>
      </c>
      <c r="F8017" s="154">
        <v>94.5</v>
      </c>
      <c r="G8017" s="154">
        <v>1.607</v>
      </c>
      <c r="H8017" s="154">
        <v>20.686</v>
      </c>
      <c r="I8017" s="154">
        <v>2.2500800000000001</v>
      </c>
      <c r="J8017" s="154"/>
    </row>
    <row r="8018" spans="1:10">
      <c r="A8018" s="164">
        <v>36763</v>
      </c>
      <c r="B8018" s="154">
        <v>1.5463</v>
      </c>
      <c r="C8018" s="154">
        <v>2.5348999999999999</v>
      </c>
      <c r="D8018" s="154">
        <v>1.7130000000000001</v>
      </c>
      <c r="E8018" s="154">
        <v>1.1537999999999999</v>
      </c>
      <c r="F8018" s="154">
        <v>94</v>
      </c>
      <c r="G8018" s="154">
        <v>1.5998999999999999</v>
      </c>
      <c r="H8018" s="154">
        <v>20.65</v>
      </c>
      <c r="I8018" s="154">
        <v>2.2391899999999998</v>
      </c>
      <c r="J8018" s="154"/>
    </row>
    <row r="8019" spans="1:10">
      <c r="A8019" s="164">
        <v>36766</v>
      </c>
      <c r="B8019" s="154">
        <v>1.544</v>
      </c>
      <c r="C8019" s="154">
        <v>2.5164999999999997</v>
      </c>
      <c r="D8019" s="154">
        <v>1.7103000000000002</v>
      </c>
      <c r="E8019" s="154">
        <v>1.1518999999999999</v>
      </c>
      <c r="F8019" s="154">
        <v>93.8</v>
      </c>
      <c r="G8019" s="154">
        <v>1.6103000000000001</v>
      </c>
      <c r="H8019" s="154">
        <v>20.673999999999999</v>
      </c>
      <c r="I8019" s="154">
        <v>2.24492</v>
      </c>
      <c r="J8019" s="154"/>
    </row>
    <row r="8020" spans="1:10">
      <c r="A8020" s="164">
        <v>36767</v>
      </c>
      <c r="B8020" s="154">
        <v>1.5451999999999999</v>
      </c>
      <c r="C8020" s="154">
        <v>2.5101</v>
      </c>
      <c r="D8020" s="154">
        <v>1.7141999999999999</v>
      </c>
      <c r="E8020" s="154">
        <v>1.1560999999999999</v>
      </c>
      <c r="F8020" s="154">
        <v>93.5</v>
      </c>
      <c r="G8020" s="154">
        <v>1.6078999999999999</v>
      </c>
      <c r="H8020" s="154">
        <v>20.943000000000001</v>
      </c>
      <c r="I8020" s="154">
        <v>2.2452899999999998</v>
      </c>
      <c r="J8020" s="154"/>
    </row>
    <row r="8021" spans="1:10">
      <c r="A8021" s="164">
        <v>36768</v>
      </c>
      <c r="B8021" s="154">
        <v>1.5476999999999999</v>
      </c>
      <c r="C8021" s="154">
        <v>2.5129000000000001</v>
      </c>
      <c r="D8021" s="154">
        <v>1.7418</v>
      </c>
      <c r="E8021" s="154">
        <v>1.1722999999999999</v>
      </c>
      <c r="F8021" s="154">
        <v>95.2</v>
      </c>
      <c r="G8021" s="154">
        <v>1.6413</v>
      </c>
      <c r="H8021" s="154">
        <v>20.956</v>
      </c>
      <c r="I8021" s="154">
        <v>2.2720099999999999</v>
      </c>
      <c r="J8021" s="154"/>
    </row>
    <row r="8022" spans="1:10">
      <c r="A8022" s="164">
        <v>36769</v>
      </c>
      <c r="B8022" s="154">
        <v>1.5476000000000001</v>
      </c>
      <c r="C8022" s="154">
        <v>2.5188999999999999</v>
      </c>
      <c r="D8022" s="154">
        <v>1.7323</v>
      </c>
      <c r="E8022" s="154">
        <v>1.1738</v>
      </c>
      <c r="F8022" s="154">
        <v>94.9</v>
      </c>
      <c r="G8022" s="154">
        <v>1.6273</v>
      </c>
      <c r="H8022" s="154">
        <v>21.064</v>
      </c>
      <c r="I8022" s="154">
        <v>2.2625199999999999</v>
      </c>
      <c r="J8022" s="154"/>
    </row>
    <row r="8023" spans="1:10">
      <c r="A8023" s="164">
        <v>36770</v>
      </c>
      <c r="B8023" s="154">
        <v>1.5489000000000002</v>
      </c>
      <c r="C8023" s="154">
        <v>2.5308999999999999</v>
      </c>
      <c r="D8023" s="154">
        <v>1.7423</v>
      </c>
      <c r="E8023" s="154">
        <v>1.1827000000000001</v>
      </c>
      <c r="F8023" s="154">
        <v>95.5</v>
      </c>
      <c r="G8023" s="154">
        <v>1.6347</v>
      </c>
      <c r="H8023" s="154">
        <v>20.82</v>
      </c>
      <c r="I8023" s="154">
        <v>2.2707000000000002</v>
      </c>
      <c r="J8023" s="154"/>
    </row>
    <row r="8024" spans="1:10">
      <c r="A8024" s="164">
        <v>36773</v>
      </c>
      <c r="B8024" s="154">
        <v>1.5533000000000001</v>
      </c>
      <c r="C8024" s="154">
        <v>2.5206</v>
      </c>
      <c r="D8024" s="154">
        <v>1.7222</v>
      </c>
      <c r="E8024" s="154">
        <v>1.1692</v>
      </c>
      <c r="F8024" s="154">
        <v>94.4</v>
      </c>
      <c r="G8024" s="154">
        <v>1.6278000000000001</v>
      </c>
      <c r="H8024" s="154">
        <v>20.911000000000001</v>
      </c>
      <c r="I8024" s="154" t="s">
        <v>472</v>
      </c>
      <c r="J8024" s="154"/>
    </row>
    <row r="8025" spans="1:10">
      <c r="A8025" s="164">
        <v>36774</v>
      </c>
      <c r="B8025" s="154">
        <v>1.5510000000000002</v>
      </c>
      <c r="C8025" s="154">
        <v>2.5185</v>
      </c>
      <c r="D8025" s="154">
        <v>1.7315</v>
      </c>
      <c r="E8025" s="154">
        <v>1.1745000000000001</v>
      </c>
      <c r="F8025" s="154">
        <v>94.8</v>
      </c>
      <c r="G8025" s="154">
        <v>1.6284000000000001</v>
      </c>
      <c r="H8025" s="154">
        <v>21.097999999999999</v>
      </c>
      <c r="I8025" s="154">
        <v>2.2761800000000001</v>
      </c>
      <c r="J8025" s="154"/>
    </row>
    <row r="8026" spans="1:10">
      <c r="A8026" s="164">
        <v>36775</v>
      </c>
      <c r="B8026" s="154">
        <v>1.5506</v>
      </c>
      <c r="C8026" s="154">
        <v>2.5446</v>
      </c>
      <c r="D8026" s="154">
        <v>1.7582</v>
      </c>
      <c r="E8026" s="154">
        <v>1.1886000000000001</v>
      </c>
      <c r="F8026" s="154">
        <v>96.4</v>
      </c>
      <c r="G8026" s="154">
        <v>1.6623999999999999</v>
      </c>
      <c r="H8026" s="154">
        <v>21.486000000000001</v>
      </c>
      <c r="I8026" s="154">
        <v>2.2887599999999999</v>
      </c>
      <c r="J8026" s="154"/>
    </row>
    <row r="8027" spans="1:10">
      <c r="A8027" s="164">
        <v>36776</v>
      </c>
      <c r="B8027" s="154">
        <v>1.5474000000000001</v>
      </c>
      <c r="C8027" s="154">
        <v>2.5629</v>
      </c>
      <c r="D8027" s="154">
        <v>1.7871000000000001</v>
      </c>
      <c r="E8027" s="154">
        <v>1.2059</v>
      </c>
      <c r="F8027" s="154">
        <v>98</v>
      </c>
      <c r="G8027" s="154">
        <v>1.6840000000000002</v>
      </c>
      <c r="H8027" s="154">
        <v>21.376000000000001</v>
      </c>
      <c r="I8027" s="154">
        <v>2.3124400000000001</v>
      </c>
      <c r="J8027" s="154"/>
    </row>
    <row r="8028" spans="1:10">
      <c r="A8028" s="164">
        <v>36777</v>
      </c>
      <c r="B8028" s="154">
        <v>1.5483</v>
      </c>
      <c r="C8028" s="154">
        <v>2.5406</v>
      </c>
      <c r="D8028" s="154">
        <v>1.7745</v>
      </c>
      <c r="E8028" s="154">
        <v>1.2019</v>
      </c>
      <c r="F8028" s="154">
        <v>97.4</v>
      </c>
      <c r="G8028" s="154">
        <v>1.6829000000000001</v>
      </c>
      <c r="H8028" s="154">
        <v>21.603999999999999</v>
      </c>
      <c r="I8028" s="154">
        <v>2.29955</v>
      </c>
      <c r="J8028" s="154"/>
    </row>
    <row r="8029" spans="1:10">
      <c r="A8029" s="164">
        <v>36780</v>
      </c>
      <c r="B8029" s="154">
        <v>1.5373999999999999</v>
      </c>
      <c r="C8029" s="154">
        <v>2.5228999999999999</v>
      </c>
      <c r="D8029" s="154">
        <v>1.7782</v>
      </c>
      <c r="E8029" s="154">
        <v>1.2035</v>
      </c>
      <c r="F8029" s="154">
        <v>97.8</v>
      </c>
      <c r="G8029" s="154">
        <v>1.6739000000000002</v>
      </c>
      <c r="H8029" s="154">
        <v>21.385999999999999</v>
      </c>
      <c r="I8029" s="154">
        <v>2.2974100000000002</v>
      </c>
      <c r="J8029" s="154"/>
    </row>
    <row r="8030" spans="1:10">
      <c r="A8030" s="164">
        <v>36781</v>
      </c>
      <c r="B8030" s="154">
        <v>1.5177</v>
      </c>
      <c r="C8030" s="154">
        <v>2.4668000000000001</v>
      </c>
      <c r="D8030" s="154">
        <v>1.762</v>
      </c>
      <c r="E8030" s="154">
        <v>1.1893</v>
      </c>
      <c r="F8030" s="154">
        <v>96.8</v>
      </c>
      <c r="G8030" s="154">
        <v>1.6568000000000001</v>
      </c>
      <c r="H8030" s="154">
        <v>21.36</v>
      </c>
      <c r="I8030" s="154">
        <v>2.2744</v>
      </c>
      <c r="J8030" s="154"/>
    </row>
    <row r="8031" spans="1:10">
      <c r="A8031" s="164">
        <v>36782</v>
      </c>
      <c r="B8031" s="154">
        <v>1.5283</v>
      </c>
      <c r="C8031" s="154">
        <v>2.4855</v>
      </c>
      <c r="D8031" s="154">
        <v>1.7627999999999999</v>
      </c>
      <c r="E8031" s="154">
        <v>1.1912</v>
      </c>
      <c r="F8031" s="154">
        <v>96.3</v>
      </c>
      <c r="G8031" s="154">
        <v>1.6456</v>
      </c>
      <c r="H8031" s="154">
        <v>21.297999999999998</v>
      </c>
      <c r="I8031" s="154">
        <v>2.2789799999999998</v>
      </c>
      <c r="J8031" s="154"/>
    </row>
    <row r="8032" spans="1:10">
      <c r="A8032" s="164">
        <v>36783</v>
      </c>
      <c r="B8032" s="154">
        <v>1.5230000000000001</v>
      </c>
      <c r="C8032" s="154">
        <v>2.4883000000000002</v>
      </c>
      <c r="D8032" s="154">
        <v>1.7614999999999998</v>
      </c>
      <c r="E8032" s="154">
        <v>1.1828000000000001</v>
      </c>
      <c r="F8032" s="154">
        <v>96.2</v>
      </c>
      <c r="G8032" s="154">
        <v>1.6457999999999999</v>
      </c>
      <c r="H8032" s="154">
        <v>21.420999999999999</v>
      </c>
      <c r="I8032" s="154">
        <v>2.2675999999999998</v>
      </c>
      <c r="J8032" s="154"/>
    </row>
    <row r="8033" spans="1:10">
      <c r="A8033" s="164">
        <v>36784</v>
      </c>
      <c r="B8033" s="154">
        <v>1.5316999999999998</v>
      </c>
      <c r="C8033" s="154">
        <v>2.4929000000000001</v>
      </c>
      <c r="D8033" s="154">
        <v>1.768</v>
      </c>
      <c r="E8033" s="154">
        <v>1.1886000000000001</v>
      </c>
      <c r="F8033" s="154">
        <v>96.1</v>
      </c>
      <c r="G8033" s="154">
        <v>1.6447000000000001</v>
      </c>
      <c r="H8033" s="154">
        <v>21.481999999999999</v>
      </c>
      <c r="I8033" s="154">
        <v>2.2768999999999999</v>
      </c>
      <c r="J8033" s="154"/>
    </row>
    <row r="8034" spans="1:10">
      <c r="A8034" s="164">
        <v>36787</v>
      </c>
      <c r="B8034" s="154">
        <v>1.5237000000000001</v>
      </c>
      <c r="C8034" s="154">
        <v>2.4914000000000001</v>
      </c>
      <c r="D8034" s="154">
        <v>1.7810000000000001</v>
      </c>
      <c r="E8034" s="154">
        <v>1.1992</v>
      </c>
      <c r="F8034" s="154">
        <v>96.6</v>
      </c>
      <c r="G8034" s="154">
        <v>1.6644999999999999</v>
      </c>
      <c r="H8034" s="154">
        <v>21.587</v>
      </c>
      <c r="I8034" s="154">
        <v>2.29149</v>
      </c>
      <c r="J8034" s="154"/>
    </row>
    <row r="8035" spans="1:10">
      <c r="A8035" s="164">
        <v>36788</v>
      </c>
      <c r="B8035" s="154">
        <v>1.5169000000000001</v>
      </c>
      <c r="C8035" s="154">
        <v>2.4941</v>
      </c>
      <c r="D8035" s="154">
        <v>1.7795000000000001</v>
      </c>
      <c r="E8035" s="154">
        <v>1.1955</v>
      </c>
      <c r="F8035" s="154">
        <v>95.8</v>
      </c>
      <c r="G8035" s="154">
        <v>1.6642999999999999</v>
      </c>
      <c r="H8035" s="154">
        <v>21.501000000000001</v>
      </c>
      <c r="I8035" s="154">
        <v>2.2864900000000001</v>
      </c>
      <c r="J8035" s="154"/>
    </row>
    <row r="8036" spans="1:10">
      <c r="A8036" s="164">
        <v>36789</v>
      </c>
      <c r="B8036" s="154">
        <v>1.5074000000000001</v>
      </c>
      <c r="C8036" s="154">
        <v>2.5068000000000001</v>
      </c>
      <c r="D8036" s="154">
        <v>1.7789999999999999</v>
      </c>
      <c r="E8036" s="154">
        <v>1.1994</v>
      </c>
      <c r="F8036" s="154">
        <v>96.1</v>
      </c>
      <c r="G8036" s="154">
        <v>1.6673</v>
      </c>
      <c r="H8036" s="154">
        <v>21.523</v>
      </c>
      <c r="I8036" s="154">
        <v>2.2944599999999999</v>
      </c>
      <c r="J8036" s="154"/>
    </row>
    <row r="8037" spans="1:10">
      <c r="A8037" s="164">
        <v>36790</v>
      </c>
      <c r="B8037" s="154">
        <v>1.5095000000000001</v>
      </c>
      <c r="C8037" s="154">
        <v>2.5028000000000001</v>
      </c>
      <c r="D8037" s="154">
        <v>1.7715000000000001</v>
      </c>
      <c r="E8037" s="154">
        <v>1.1937</v>
      </c>
      <c r="F8037" s="154">
        <v>95.4</v>
      </c>
      <c r="G8037" s="154">
        <v>1.6640000000000001</v>
      </c>
      <c r="H8037" s="154">
        <v>21.343</v>
      </c>
      <c r="I8037" s="154">
        <v>2.28193</v>
      </c>
      <c r="J8037" s="154"/>
    </row>
    <row r="8038" spans="1:10">
      <c r="A8038" s="164">
        <v>36791</v>
      </c>
      <c r="B8038" s="154">
        <v>1.5188000000000001</v>
      </c>
      <c r="C8038" s="154">
        <v>2.5499000000000001</v>
      </c>
      <c r="D8038" s="154">
        <v>1.7612000000000001</v>
      </c>
      <c r="E8038" s="154">
        <v>1.1827000000000001</v>
      </c>
      <c r="F8038" s="154">
        <v>94.9</v>
      </c>
      <c r="G8038" s="154">
        <v>1.6434</v>
      </c>
      <c r="H8038" s="154">
        <v>20.922000000000001</v>
      </c>
      <c r="I8038" s="154">
        <v>2.2631999999999999</v>
      </c>
      <c r="J8038" s="154"/>
    </row>
    <row r="8039" spans="1:10">
      <c r="A8039" s="164">
        <v>36794</v>
      </c>
      <c r="B8039" s="154">
        <v>1.5228000000000002</v>
      </c>
      <c r="C8039" s="154">
        <v>2.5258000000000003</v>
      </c>
      <c r="D8039" s="154">
        <v>1.7339</v>
      </c>
      <c r="E8039" s="154">
        <v>1.1645000000000001</v>
      </c>
      <c r="F8039" s="154">
        <v>94</v>
      </c>
      <c r="G8039" s="154">
        <v>1.609</v>
      </c>
      <c r="H8039" s="154">
        <v>21.001999999999999</v>
      </c>
      <c r="I8039" s="154">
        <v>2.2484000000000002</v>
      </c>
      <c r="J8039" s="154"/>
    </row>
    <row r="8040" spans="1:10">
      <c r="A8040" s="164">
        <v>36795</v>
      </c>
      <c r="B8040" s="154">
        <v>1.5181</v>
      </c>
      <c r="C8040" s="154">
        <v>2.5178000000000003</v>
      </c>
      <c r="D8040" s="154">
        <v>1.7288000000000001</v>
      </c>
      <c r="E8040" s="154">
        <v>1.1617999999999999</v>
      </c>
      <c r="F8040" s="154">
        <v>93.4</v>
      </c>
      <c r="G8040" s="154">
        <v>1.6104000000000001</v>
      </c>
      <c r="H8040" s="154">
        <v>20.891999999999999</v>
      </c>
      <c r="I8040" s="154">
        <v>2.2450299999999999</v>
      </c>
      <c r="J8040" s="154"/>
    </row>
    <row r="8041" spans="1:10">
      <c r="A8041" s="164">
        <v>36796</v>
      </c>
      <c r="B8041" s="154">
        <v>1.5249999999999999</v>
      </c>
      <c r="C8041" s="154">
        <v>2.5224000000000002</v>
      </c>
      <c r="D8041" s="154">
        <v>1.7204999999999999</v>
      </c>
      <c r="E8041" s="154">
        <v>1.1560999999999999</v>
      </c>
      <c r="F8041" s="154">
        <v>92.9</v>
      </c>
      <c r="G8041" s="154">
        <v>1.5975999999999999</v>
      </c>
      <c r="H8041" s="154">
        <v>20.895</v>
      </c>
      <c r="I8041" s="154">
        <v>2.2384400000000002</v>
      </c>
      <c r="J8041" s="154"/>
    </row>
    <row r="8042" spans="1:10">
      <c r="A8042" s="164">
        <v>36797</v>
      </c>
      <c r="B8042" s="154">
        <v>1.5258</v>
      </c>
      <c r="C8042" s="154">
        <v>2.5257000000000001</v>
      </c>
      <c r="D8042" s="154">
        <v>1.7250000000000001</v>
      </c>
      <c r="E8042" s="154">
        <v>1.1522000000000001</v>
      </c>
      <c r="F8042" s="154">
        <v>93.2</v>
      </c>
      <c r="G8042" s="154">
        <v>1.6038000000000001</v>
      </c>
      <c r="H8042" s="154">
        <v>20.888000000000002</v>
      </c>
      <c r="I8042" s="154">
        <v>2.2408899999999998</v>
      </c>
      <c r="J8042" s="154"/>
    </row>
    <row r="8043" spans="1:10">
      <c r="A8043" s="164">
        <v>36798</v>
      </c>
      <c r="B8043" s="154">
        <v>1.5245</v>
      </c>
      <c r="C8043" s="154">
        <v>2.5335999999999999</v>
      </c>
      <c r="D8043" s="154">
        <v>1.73</v>
      </c>
      <c r="E8043" s="154">
        <v>1.1522000000000001</v>
      </c>
      <c r="F8043" s="154">
        <v>93.8</v>
      </c>
      <c r="G8043" s="154">
        <v>1.6052999999999999</v>
      </c>
      <c r="H8043" s="154">
        <v>20.83</v>
      </c>
      <c r="I8043" s="154">
        <v>2.2530100000000002</v>
      </c>
      <c r="J8043" s="154"/>
    </row>
    <row r="8044" spans="1:10">
      <c r="A8044" s="164">
        <v>36801</v>
      </c>
      <c r="B8044" s="154">
        <v>1.5251999999999999</v>
      </c>
      <c r="C8044" s="154">
        <v>2.5453999999999999</v>
      </c>
      <c r="D8044" s="154">
        <v>1.7257</v>
      </c>
      <c r="E8044" s="154">
        <v>1.1476999999999999</v>
      </c>
      <c r="F8044" s="154">
        <v>93.4</v>
      </c>
      <c r="G8044" s="154">
        <v>1.5929</v>
      </c>
      <c r="H8044" s="154">
        <v>20.946999999999999</v>
      </c>
      <c r="I8044" s="154">
        <v>2.2419600000000002</v>
      </c>
      <c r="J8044" s="154"/>
    </row>
    <row r="8045" spans="1:10">
      <c r="A8045" s="164">
        <v>36802</v>
      </c>
      <c r="B8045" s="154">
        <v>1.5228999999999999</v>
      </c>
      <c r="C8045" s="154">
        <v>2.5417000000000001</v>
      </c>
      <c r="D8045" s="154">
        <v>1.7361</v>
      </c>
      <c r="E8045" s="154">
        <v>1.151</v>
      </c>
      <c r="F8045" s="154">
        <v>93.6</v>
      </c>
      <c r="G8045" s="154">
        <v>1.5941000000000001</v>
      </c>
      <c r="H8045" s="154">
        <v>20.954000000000001</v>
      </c>
      <c r="I8045" s="154">
        <v>2.24254</v>
      </c>
      <c r="J8045" s="154"/>
    </row>
    <row r="8046" spans="1:10">
      <c r="A8046" s="164">
        <v>36803</v>
      </c>
      <c r="B8046" s="154">
        <v>1.5152999999999999</v>
      </c>
      <c r="C8046" s="154">
        <v>2.5162</v>
      </c>
      <c r="D8046" s="154">
        <v>1.7307999999999999</v>
      </c>
      <c r="E8046" s="154">
        <v>1.1522000000000001</v>
      </c>
      <c r="F8046" s="154">
        <v>93.4</v>
      </c>
      <c r="G8046" s="154">
        <v>1.5895000000000001</v>
      </c>
      <c r="H8046" s="154">
        <v>21.010999999999999</v>
      </c>
      <c r="I8046" s="154">
        <v>2.2437499999999999</v>
      </c>
      <c r="J8046" s="154"/>
    </row>
    <row r="8047" spans="1:10">
      <c r="A8047" s="164">
        <v>36804</v>
      </c>
      <c r="B8047" s="154">
        <v>1.5192000000000001</v>
      </c>
      <c r="C8047" s="154">
        <v>2.5323000000000002</v>
      </c>
      <c r="D8047" s="154">
        <v>1.7374000000000001</v>
      </c>
      <c r="E8047" s="154">
        <v>1.1605000000000001</v>
      </c>
      <c r="F8047" s="154">
        <v>93.7</v>
      </c>
      <c r="G8047" s="154">
        <v>1.5911999999999999</v>
      </c>
      <c r="H8047" s="154">
        <v>21.135000000000002</v>
      </c>
      <c r="I8047" s="154">
        <v>2.2463099999999998</v>
      </c>
      <c r="J8047" s="154"/>
    </row>
    <row r="8048" spans="1:10">
      <c r="A8048" s="164">
        <v>36805</v>
      </c>
      <c r="B8048" s="154">
        <v>1.5232999999999999</v>
      </c>
      <c r="C8048" s="154">
        <v>2.5297999999999998</v>
      </c>
      <c r="D8048" s="154">
        <v>1.7484</v>
      </c>
      <c r="E8048" s="154">
        <v>1.1693</v>
      </c>
      <c r="F8048" s="154">
        <v>94.6</v>
      </c>
      <c r="G8048" s="154">
        <v>1.6059999999999999</v>
      </c>
      <c r="H8048" s="154">
        <v>21.149000000000001</v>
      </c>
      <c r="I8048" s="154">
        <v>2.2584499999999998</v>
      </c>
      <c r="J8048" s="154"/>
    </row>
    <row r="8049" spans="1:10">
      <c r="A8049" s="164">
        <v>36808</v>
      </c>
      <c r="B8049" s="154">
        <v>1.5205</v>
      </c>
      <c r="C8049" s="154">
        <v>2.5314999999999999</v>
      </c>
      <c r="D8049" s="154">
        <v>1.7483</v>
      </c>
      <c r="E8049" s="154">
        <v>1.1635</v>
      </c>
      <c r="F8049" s="154">
        <v>94.1</v>
      </c>
      <c r="G8049" s="154">
        <v>1.6026</v>
      </c>
      <c r="H8049" s="154">
        <v>21.196000000000002</v>
      </c>
      <c r="I8049" s="154" t="s">
        <v>472</v>
      </c>
      <c r="J8049" s="154"/>
    </row>
    <row r="8050" spans="1:10">
      <c r="A8050" s="164">
        <v>36809</v>
      </c>
      <c r="B8050" s="154">
        <v>1.5215000000000001</v>
      </c>
      <c r="C8050" s="154">
        <v>2.5396000000000001</v>
      </c>
      <c r="D8050" s="154">
        <v>1.7442</v>
      </c>
      <c r="E8050" s="154">
        <v>1.1606000000000001</v>
      </c>
      <c r="F8050" s="154">
        <v>94</v>
      </c>
      <c r="G8050" s="154">
        <v>1.6113</v>
      </c>
      <c r="H8050" s="154">
        <v>21.117999999999999</v>
      </c>
      <c r="I8050" s="154">
        <v>2.2548300000000001</v>
      </c>
      <c r="J8050" s="154"/>
    </row>
    <row r="8051" spans="1:10">
      <c r="A8051" s="164">
        <v>36810</v>
      </c>
      <c r="B8051" s="154">
        <v>1.5165</v>
      </c>
      <c r="C8051" s="154">
        <v>2.5255999999999998</v>
      </c>
      <c r="D8051" s="154">
        <v>1.7315</v>
      </c>
      <c r="E8051" s="154">
        <v>1.1536</v>
      </c>
      <c r="F8051" s="154">
        <v>93.1</v>
      </c>
      <c r="G8051" s="154">
        <v>1.6052</v>
      </c>
      <c r="H8051" s="154">
        <v>21.004000000000001</v>
      </c>
      <c r="I8051" s="154">
        <v>2.24546</v>
      </c>
      <c r="J8051" s="154"/>
    </row>
    <row r="8052" spans="1:10">
      <c r="A8052" s="164">
        <v>36811</v>
      </c>
      <c r="B8052" s="154">
        <v>1.5105</v>
      </c>
      <c r="C8052" s="154">
        <v>2.5446999999999997</v>
      </c>
      <c r="D8052" s="154">
        <v>1.742</v>
      </c>
      <c r="E8052" s="154">
        <v>1.1567000000000001</v>
      </c>
      <c r="F8052" s="154">
        <v>93.6</v>
      </c>
      <c r="G8052" s="154">
        <v>1.617</v>
      </c>
      <c r="H8052" s="154">
        <v>21.048999999999999</v>
      </c>
      <c r="I8052" s="154">
        <v>2.25848</v>
      </c>
      <c r="J8052" s="154"/>
    </row>
    <row r="8053" spans="1:10">
      <c r="A8053" s="164">
        <v>36812</v>
      </c>
      <c r="B8053" s="154">
        <v>1.5072000000000001</v>
      </c>
      <c r="C8053" s="154">
        <v>2.5779000000000001</v>
      </c>
      <c r="D8053" s="154">
        <v>1.7427999999999999</v>
      </c>
      <c r="E8053" s="154">
        <v>1.1495</v>
      </c>
      <c r="F8053" s="154">
        <v>93.6</v>
      </c>
      <c r="G8053" s="154">
        <v>1.6160999999999999</v>
      </c>
      <c r="H8053" s="154">
        <v>21.251999999999999</v>
      </c>
      <c r="I8053" s="154">
        <v>2.2540300000000002</v>
      </c>
      <c r="J8053" s="154"/>
    </row>
    <row r="8054" spans="1:10">
      <c r="A8054" s="164">
        <v>36815</v>
      </c>
      <c r="B8054" s="154">
        <v>1.5127000000000002</v>
      </c>
      <c r="C8054" s="154">
        <v>2.5667</v>
      </c>
      <c r="D8054" s="154">
        <v>1.7747999999999999</v>
      </c>
      <c r="E8054" s="154">
        <v>1.175</v>
      </c>
      <c r="F8054" s="154">
        <v>94.9</v>
      </c>
      <c r="G8054" s="154">
        <v>1.6435</v>
      </c>
      <c r="H8054" s="154">
        <v>21.489000000000001</v>
      </c>
      <c r="I8054" s="154">
        <v>2.28166</v>
      </c>
      <c r="J8054" s="154"/>
    </row>
    <row r="8055" spans="1:10">
      <c r="A8055" s="164">
        <v>36816</v>
      </c>
      <c r="B8055" s="154">
        <v>1.5103</v>
      </c>
      <c r="C8055" s="154">
        <v>2.5684</v>
      </c>
      <c r="D8055" s="154">
        <v>1.7778</v>
      </c>
      <c r="E8055" s="154">
        <v>1.1705000000000001</v>
      </c>
      <c r="F8055" s="154">
        <v>95.2</v>
      </c>
      <c r="G8055" s="154">
        <v>1.6432</v>
      </c>
      <c r="H8055" s="154">
        <v>21.452000000000002</v>
      </c>
      <c r="I8055" s="154">
        <v>2.2840500000000001</v>
      </c>
      <c r="J8055" s="154"/>
    </row>
    <row r="8056" spans="1:10">
      <c r="A8056" s="164">
        <v>36817</v>
      </c>
      <c r="B8056" s="154">
        <v>1.5110000000000001</v>
      </c>
      <c r="C8056" s="154">
        <v>2.5579999999999998</v>
      </c>
      <c r="D8056" s="154">
        <v>1.7663</v>
      </c>
      <c r="E8056" s="154">
        <v>1.1628000000000001</v>
      </c>
      <c r="F8056" s="154">
        <v>94.3</v>
      </c>
      <c r="G8056" s="154">
        <v>1.6322999999999999</v>
      </c>
      <c r="H8056" s="154">
        <v>21.672000000000001</v>
      </c>
      <c r="I8056" s="154">
        <v>2.2752699999999999</v>
      </c>
      <c r="J8056" s="154"/>
    </row>
    <row r="8057" spans="1:10">
      <c r="A8057" s="164">
        <v>36818</v>
      </c>
      <c r="B8057" s="154">
        <v>1.5045999999999999</v>
      </c>
      <c r="C8057" s="154">
        <v>2.5777000000000001</v>
      </c>
      <c r="D8057" s="154">
        <v>1.7862</v>
      </c>
      <c r="E8057" s="154">
        <v>1.1806000000000001</v>
      </c>
      <c r="F8057" s="154">
        <v>95.3</v>
      </c>
      <c r="G8057" s="154">
        <v>1.6562999999999999</v>
      </c>
      <c r="H8057" s="154">
        <v>21.600999999999999</v>
      </c>
      <c r="I8057" s="154">
        <v>2.28871</v>
      </c>
      <c r="J8057" s="154"/>
    </row>
    <row r="8058" spans="1:10">
      <c r="A8058" s="164">
        <v>36819</v>
      </c>
      <c r="B8058" s="154">
        <v>1.5061</v>
      </c>
      <c r="C8058" s="154">
        <v>2.5743</v>
      </c>
      <c r="D8058" s="154">
        <v>1.7810000000000001</v>
      </c>
      <c r="E8058" s="154">
        <v>1.1798999999999999</v>
      </c>
      <c r="F8058" s="154">
        <v>94.8</v>
      </c>
      <c r="G8058" s="154">
        <v>1.6385999999999998</v>
      </c>
      <c r="H8058" s="154">
        <v>21.555</v>
      </c>
      <c r="I8058" s="154">
        <v>2.2840500000000001</v>
      </c>
      <c r="J8058" s="154"/>
    </row>
    <row r="8059" spans="1:10">
      <c r="A8059" s="164">
        <v>36822</v>
      </c>
      <c r="B8059" s="154">
        <v>1.5028999999999999</v>
      </c>
      <c r="C8059" s="154">
        <v>2.6006999999999998</v>
      </c>
      <c r="D8059" s="154">
        <v>1.7877000000000001</v>
      </c>
      <c r="E8059" s="154">
        <v>1.1816</v>
      </c>
      <c r="F8059" s="154">
        <v>94.7</v>
      </c>
      <c r="G8059" s="154">
        <v>1.6404000000000001</v>
      </c>
      <c r="H8059" s="154">
        <v>21.716000000000001</v>
      </c>
      <c r="I8059" s="154">
        <v>2.2914400000000001</v>
      </c>
      <c r="J8059" s="154"/>
    </row>
    <row r="8060" spans="1:10">
      <c r="A8060" s="164">
        <v>36823</v>
      </c>
      <c r="B8060" s="154">
        <v>1.5021</v>
      </c>
      <c r="C8060" s="154">
        <v>2.6027</v>
      </c>
      <c r="D8060" s="154">
        <v>1.7899</v>
      </c>
      <c r="E8060" s="154">
        <v>1.1840999999999999</v>
      </c>
      <c r="F8060" s="154">
        <v>94.5</v>
      </c>
      <c r="G8060" s="154">
        <v>1.6543999999999999</v>
      </c>
      <c r="H8060" s="154">
        <v>21.707000000000001</v>
      </c>
      <c r="I8060" s="154">
        <v>2.3000500000000001</v>
      </c>
      <c r="J8060" s="154"/>
    </row>
    <row r="8061" spans="1:10">
      <c r="A8061" s="164">
        <v>36824</v>
      </c>
      <c r="B8061" s="154">
        <v>1.5034000000000001</v>
      </c>
      <c r="C8061" s="154">
        <v>2.6017000000000001</v>
      </c>
      <c r="D8061" s="154">
        <v>1.8037000000000001</v>
      </c>
      <c r="E8061" s="154">
        <v>1.1876</v>
      </c>
      <c r="F8061" s="154">
        <v>94.4</v>
      </c>
      <c r="G8061" s="154">
        <v>1.6692</v>
      </c>
      <c r="H8061" s="154">
        <v>21.995000000000001</v>
      </c>
      <c r="I8061" s="154">
        <v>2.3089</v>
      </c>
      <c r="J8061" s="154"/>
    </row>
    <row r="8062" spans="1:10">
      <c r="A8062" s="164">
        <v>36825</v>
      </c>
      <c r="B8062" s="154">
        <v>1.5058</v>
      </c>
      <c r="C8062" s="154">
        <v>2.5956999999999999</v>
      </c>
      <c r="D8062" s="154">
        <v>1.8286</v>
      </c>
      <c r="E8062" s="154">
        <v>1.2070000000000001</v>
      </c>
      <c r="F8062" s="154">
        <v>94.7</v>
      </c>
      <c r="G8062" s="154">
        <v>1.6907999999999999</v>
      </c>
      <c r="H8062" s="154">
        <v>21.923000000000002</v>
      </c>
      <c r="I8062" s="154">
        <v>2.3245399999999998</v>
      </c>
      <c r="J8062" s="154"/>
    </row>
    <row r="8063" spans="1:10">
      <c r="A8063" s="164">
        <v>36826</v>
      </c>
      <c r="B8063" s="154">
        <v>1.5125</v>
      </c>
      <c r="C8063" s="154">
        <v>2.6044999999999998</v>
      </c>
      <c r="D8063" s="154">
        <v>1.8166</v>
      </c>
      <c r="E8063" s="154">
        <v>1.1936</v>
      </c>
      <c r="F8063" s="154">
        <v>94.1</v>
      </c>
      <c r="G8063" s="154">
        <v>1.6755</v>
      </c>
      <c r="H8063" s="154">
        <v>21.818000000000001</v>
      </c>
      <c r="I8063" s="154">
        <v>2.3171400000000002</v>
      </c>
      <c r="J8063" s="154"/>
    </row>
    <row r="8064" spans="1:10">
      <c r="A8064" s="164">
        <v>36829</v>
      </c>
      <c r="B8064" s="154">
        <v>1.5203</v>
      </c>
      <c r="C8064" s="154">
        <v>2.62</v>
      </c>
      <c r="D8064" s="154">
        <v>1.7981</v>
      </c>
      <c r="E8064" s="154">
        <v>1.1764000000000001</v>
      </c>
      <c r="F8064" s="154">
        <v>93.8</v>
      </c>
      <c r="G8064" s="154">
        <v>1.6539000000000001</v>
      </c>
      <c r="H8064" s="154">
        <v>21.824999999999999</v>
      </c>
      <c r="I8064" s="154">
        <v>2.30585</v>
      </c>
      <c r="J8064" s="154"/>
    </row>
    <row r="8065" spans="1:10">
      <c r="A8065" s="164">
        <v>36830</v>
      </c>
      <c r="B8065" s="154">
        <v>1.5194999999999999</v>
      </c>
      <c r="C8065" s="154">
        <v>2.6214</v>
      </c>
      <c r="D8065" s="154">
        <v>1.8086</v>
      </c>
      <c r="E8065" s="154">
        <v>1.1808000000000001</v>
      </c>
      <c r="F8065" s="154">
        <v>94.5</v>
      </c>
      <c r="G8065" s="154">
        <v>1.6596</v>
      </c>
      <c r="H8065" s="154">
        <v>21.724</v>
      </c>
      <c r="I8065" s="154">
        <v>2.3129200000000001</v>
      </c>
      <c r="J8065" s="154"/>
    </row>
    <row r="8066" spans="1:10">
      <c r="A8066" s="164">
        <v>36831</v>
      </c>
      <c r="B8066" s="154">
        <v>1.5234999999999999</v>
      </c>
      <c r="C8066" s="154">
        <v>2.5972</v>
      </c>
      <c r="D8066" s="154">
        <v>1.7838000000000001</v>
      </c>
      <c r="E8066" s="154">
        <v>1.1715</v>
      </c>
      <c r="F8066" s="154">
        <v>93.8</v>
      </c>
      <c r="G8066" s="154">
        <v>1.6431</v>
      </c>
      <c r="H8066" s="154">
        <v>21.47</v>
      </c>
      <c r="I8066" s="154">
        <v>2.29514</v>
      </c>
      <c r="J8066" s="154"/>
    </row>
    <row r="8067" spans="1:10">
      <c r="A8067" s="164">
        <v>36832</v>
      </c>
      <c r="B8067" s="154">
        <v>1.5255999999999998</v>
      </c>
      <c r="C8067" s="154">
        <v>2.5754000000000001</v>
      </c>
      <c r="D8067" s="154">
        <v>1.7791000000000001</v>
      </c>
      <c r="E8067" s="154">
        <v>1.161</v>
      </c>
      <c r="F8067" s="154">
        <v>92.7</v>
      </c>
      <c r="G8067" s="154">
        <v>1.6428</v>
      </c>
      <c r="H8067" s="154">
        <v>21.492000000000001</v>
      </c>
      <c r="I8067" s="154">
        <v>2.2819699999999998</v>
      </c>
      <c r="J8067" s="154"/>
    </row>
    <row r="8068" spans="1:10">
      <c r="A8068" s="164">
        <v>36833</v>
      </c>
      <c r="B8068" s="154">
        <v>1.5263</v>
      </c>
      <c r="C8068" s="154">
        <v>2.5535000000000001</v>
      </c>
      <c r="D8068" s="154">
        <v>1.7673999999999999</v>
      </c>
      <c r="E8068" s="154">
        <v>1.1545000000000001</v>
      </c>
      <c r="F8068" s="154">
        <v>92.1</v>
      </c>
      <c r="G8068" s="154">
        <v>1.6371</v>
      </c>
      <c r="H8068" s="154">
        <v>21.286000000000001</v>
      </c>
      <c r="I8068" s="154">
        <v>2.2672099999999999</v>
      </c>
      <c r="J8068" s="154"/>
    </row>
    <row r="8069" spans="1:10">
      <c r="A8069" s="164">
        <v>36836</v>
      </c>
      <c r="B8069" s="154">
        <v>1.5265</v>
      </c>
      <c r="C8069" s="154">
        <v>2.5465</v>
      </c>
      <c r="D8069" s="154">
        <v>1.7566000000000002</v>
      </c>
      <c r="E8069" s="154">
        <v>1.1468</v>
      </c>
      <c r="F8069" s="154">
        <v>90.4</v>
      </c>
      <c r="G8069" s="154">
        <v>1.6389</v>
      </c>
      <c r="H8069" s="154">
        <v>21.452000000000002</v>
      </c>
      <c r="I8069" s="154">
        <v>2.2741899999999999</v>
      </c>
      <c r="J8069" s="154"/>
    </row>
    <row r="8070" spans="1:10">
      <c r="A8070" s="164">
        <v>36837</v>
      </c>
      <c r="B8070" s="154">
        <v>1.5221</v>
      </c>
      <c r="C8070" s="154">
        <v>2.5188999999999999</v>
      </c>
      <c r="D8070" s="154">
        <v>1.7665</v>
      </c>
      <c r="E8070" s="154">
        <v>1.1534</v>
      </c>
      <c r="F8070" s="154">
        <v>91</v>
      </c>
      <c r="G8070" s="154">
        <v>1.6469</v>
      </c>
      <c r="H8070" s="154">
        <v>21.405000000000001</v>
      </c>
      <c r="I8070" s="154">
        <v>2.2795800000000002</v>
      </c>
      <c r="J8070" s="154"/>
    </row>
    <row r="8071" spans="1:10">
      <c r="A8071" s="164">
        <v>36838</v>
      </c>
      <c r="B8071" s="154">
        <v>1.5185</v>
      </c>
      <c r="C8071" s="154">
        <v>2.5175000000000001</v>
      </c>
      <c r="D8071" s="154">
        <v>1.7705</v>
      </c>
      <c r="E8071" s="154">
        <v>1.1540999999999999</v>
      </c>
      <c r="F8071" s="154">
        <v>90.6</v>
      </c>
      <c r="G8071" s="154">
        <v>1.6494</v>
      </c>
      <c r="H8071" s="154">
        <v>21.541</v>
      </c>
      <c r="I8071" s="154">
        <v>2.2799</v>
      </c>
      <c r="J8071" s="154"/>
    </row>
    <row r="8072" spans="1:10">
      <c r="A8072" s="164">
        <v>36839</v>
      </c>
      <c r="B8072" s="154">
        <v>1.5201</v>
      </c>
      <c r="C8072" s="154">
        <v>2.5169000000000001</v>
      </c>
      <c r="D8072" s="154">
        <v>1.7791999999999999</v>
      </c>
      <c r="E8072" s="154">
        <v>1.1522999999999999</v>
      </c>
      <c r="F8072" s="154">
        <v>90.3</v>
      </c>
      <c r="G8072" s="154">
        <v>1.6583000000000001</v>
      </c>
      <c r="H8072" s="154">
        <v>21.43</v>
      </c>
      <c r="I8072" s="154">
        <v>2.2903799999999999</v>
      </c>
      <c r="J8072" s="154"/>
    </row>
    <row r="8073" spans="1:10">
      <c r="A8073" s="164">
        <v>36840</v>
      </c>
      <c r="B8073" s="154">
        <v>1.5245</v>
      </c>
      <c r="C8073" s="154">
        <v>2.5124</v>
      </c>
      <c r="D8073" s="154">
        <v>1.7557</v>
      </c>
      <c r="E8073" s="154">
        <v>1.1369</v>
      </c>
      <c r="F8073" s="154">
        <v>89.1</v>
      </c>
      <c r="G8073" s="154">
        <v>1.6297000000000001</v>
      </c>
      <c r="H8073" s="154">
        <v>21.331</v>
      </c>
      <c r="I8073" s="154">
        <v>2.2703799999999998</v>
      </c>
      <c r="J8073" s="154"/>
    </row>
    <row r="8074" spans="1:10">
      <c r="A8074" s="164">
        <v>36843</v>
      </c>
      <c r="B8074" s="154">
        <v>1.5238</v>
      </c>
      <c r="C8074" s="154">
        <v>2.5265</v>
      </c>
      <c r="D8074" s="154">
        <v>1.7643</v>
      </c>
      <c r="E8074" s="154">
        <v>1.1435</v>
      </c>
      <c r="F8074" s="154">
        <v>90.3</v>
      </c>
      <c r="G8074" s="154">
        <v>1.6372</v>
      </c>
      <c r="H8074" s="154">
        <v>21.298999999999999</v>
      </c>
      <c r="I8074" s="154">
        <v>2.2744900000000001</v>
      </c>
      <c r="J8074" s="154"/>
    </row>
    <row r="8075" spans="1:10">
      <c r="A8075" s="164">
        <v>36844</v>
      </c>
      <c r="B8075" s="154">
        <v>1.5188999999999999</v>
      </c>
      <c r="C8075" s="154">
        <v>2.5383</v>
      </c>
      <c r="D8075" s="154">
        <v>1.7642</v>
      </c>
      <c r="E8075" s="154">
        <v>1.1426000000000001</v>
      </c>
      <c r="F8075" s="154">
        <v>90.4</v>
      </c>
      <c r="G8075" s="154">
        <v>1.6355</v>
      </c>
      <c r="H8075" s="154">
        <v>21.446999999999999</v>
      </c>
      <c r="I8075" s="154">
        <v>2.27651</v>
      </c>
      <c r="J8075" s="154"/>
    </row>
    <row r="8076" spans="1:10">
      <c r="A8076" s="164">
        <v>36845</v>
      </c>
      <c r="B8076" s="154">
        <v>1.522</v>
      </c>
      <c r="C8076" s="154">
        <v>2.5300000000000002</v>
      </c>
      <c r="D8076" s="154">
        <v>1.7685</v>
      </c>
      <c r="E8076" s="154">
        <v>1.1437999999999999</v>
      </c>
      <c r="F8076" s="154">
        <v>90.6</v>
      </c>
      <c r="G8076" s="154">
        <v>1.6318000000000001</v>
      </c>
      <c r="H8076" s="154">
        <v>21.501000000000001</v>
      </c>
      <c r="I8076" s="154">
        <v>2.2746</v>
      </c>
      <c r="J8076" s="154"/>
    </row>
    <row r="8077" spans="1:10">
      <c r="A8077" s="164">
        <v>36846</v>
      </c>
      <c r="B8077" s="154">
        <v>1.5265</v>
      </c>
      <c r="C8077" s="154">
        <v>2.5316999999999998</v>
      </c>
      <c r="D8077" s="154">
        <v>1.7804</v>
      </c>
      <c r="E8077" s="154">
        <v>1.147</v>
      </c>
      <c r="F8077" s="154">
        <v>91.5</v>
      </c>
      <c r="G8077" s="154">
        <v>1.6364999999999998</v>
      </c>
      <c r="H8077" s="154">
        <v>21.581</v>
      </c>
      <c r="I8077" s="154">
        <v>2.2848600000000001</v>
      </c>
      <c r="J8077" s="154"/>
    </row>
    <row r="8078" spans="1:10">
      <c r="A8078" s="164">
        <v>36847</v>
      </c>
      <c r="B8078" s="154">
        <v>1.5261</v>
      </c>
      <c r="C8078" s="154">
        <v>2.5387</v>
      </c>
      <c r="D8078" s="154">
        <v>1.7831999999999999</v>
      </c>
      <c r="E8078" s="154">
        <v>1.1463000000000001</v>
      </c>
      <c r="F8078" s="154">
        <v>91.3</v>
      </c>
      <c r="G8078" s="154">
        <v>1.6391</v>
      </c>
      <c r="H8078" s="154">
        <v>21.635000000000002</v>
      </c>
      <c r="I8078" s="154">
        <v>2.2900399999999999</v>
      </c>
      <c r="J8078" s="154"/>
    </row>
    <row r="8079" spans="1:10">
      <c r="A8079" s="164">
        <v>36850</v>
      </c>
      <c r="B8079" s="154">
        <v>1.5274999999999999</v>
      </c>
      <c r="C8079" s="154">
        <v>2.5590000000000002</v>
      </c>
      <c r="D8079" s="154">
        <v>1.7983</v>
      </c>
      <c r="E8079" s="154">
        <v>1.1537999999999999</v>
      </c>
      <c r="F8079" s="154">
        <v>91.3</v>
      </c>
      <c r="G8079" s="154">
        <v>1.6475</v>
      </c>
      <c r="H8079" s="154">
        <v>21.748999999999999</v>
      </c>
      <c r="I8079" s="154">
        <v>2.3060800000000001</v>
      </c>
      <c r="J8079" s="154"/>
    </row>
    <row r="8080" spans="1:10">
      <c r="A8080" s="164">
        <v>36851</v>
      </c>
      <c r="B8080" s="154">
        <v>1.5255000000000001</v>
      </c>
      <c r="C8080" s="154">
        <v>2.5613999999999999</v>
      </c>
      <c r="D8080" s="154">
        <v>1.7938000000000001</v>
      </c>
      <c r="E8080" s="154">
        <v>1.1522000000000001</v>
      </c>
      <c r="F8080" s="154">
        <v>93.6</v>
      </c>
      <c r="G8080" s="154">
        <v>1.6278999999999999</v>
      </c>
      <c r="H8080" s="154">
        <v>21.786000000000001</v>
      </c>
      <c r="I8080" s="154">
        <v>2.2888099999999998</v>
      </c>
      <c r="J8080" s="154"/>
    </row>
    <row r="8081" spans="1:10">
      <c r="A8081" s="164">
        <v>36852</v>
      </c>
      <c r="B8081" s="154">
        <v>1.5211999999999999</v>
      </c>
      <c r="C8081" s="154">
        <v>2.5507</v>
      </c>
      <c r="D8081" s="154">
        <v>1.7987</v>
      </c>
      <c r="E8081" s="154">
        <v>1.1597</v>
      </c>
      <c r="F8081" s="154">
        <v>93.6</v>
      </c>
      <c r="G8081" s="154">
        <v>1.6413</v>
      </c>
      <c r="H8081" s="154">
        <v>21.739000000000001</v>
      </c>
      <c r="I8081" s="154">
        <v>2.2971300000000001</v>
      </c>
      <c r="J8081" s="154"/>
    </row>
    <row r="8082" spans="1:10">
      <c r="A8082" s="164">
        <v>36853</v>
      </c>
      <c r="B8082" s="154">
        <v>1.5209000000000001</v>
      </c>
      <c r="C8082" s="154">
        <v>2.5301</v>
      </c>
      <c r="D8082" s="154">
        <v>1.8035000000000001</v>
      </c>
      <c r="E8082" s="154">
        <v>1.1680999999999999</v>
      </c>
      <c r="F8082" s="154">
        <v>93.3</v>
      </c>
      <c r="G8082" s="154">
        <v>1.6362999999999999</v>
      </c>
      <c r="H8082" s="154">
        <v>21.869</v>
      </c>
      <c r="I8082" s="154" t="s">
        <v>472</v>
      </c>
      <c r="J8082" s="154"/>
    </row>
    <row r="8083" spans="1:10">
      <c r="A8083" s="164">
        <v>36854</v>
      </c>
      <c r="B8083" s="154">
        <v>1.5213000000000001</v>
      </c>
      <c r="C8083" s="154">
        <v>2.5322</v>
      </c>
      <c r="D8083" s="154">
        <v>1.8103</v>
      </c>
      <c r="E8083" s="154">
        <v>1.1694</v>
      </c>
      <c r="F8083" s="154">
        <v>92.6</v>
      </c>
      <c r="G8083" s="154">
        <v>1.63</v>
      </c>
      <c r="H8083" s="154">
        <v>21.805</v>
      </c>
      <c r="I8083" s="154" t="s">
        <v>472</v>
      </c>
      <c r="J8083" s="154"/>
    </row>
    <row r="8084" spans="1:10">
      <c r="A8084" s="164">
        <v>36857</v>
      </c>
      <c r="B8084" s="154">
        <v>1.5158</v>
      </c>
      <c r="C8084" s="154">
        <v>2.5324999999999998</v>
      </c>
      <c r="D8084" s="154">
        <v>1.8025</v>
      </c>
      <c r="E8084" s="154">
        <v>1.1719999999999999</v>
      </c>
      <c r="F8084" s="154">
        <v>91.9</v>
      </c>
      <c r="G8084" s="154">
        <v>1.6215000000000002</v>
      </c>
      <c r="H8084" s="154">
        <v>21.475999999999999</v>
      </c>
      <c r="I8084" s="154">
        <v>2.2925499999999999</v>
      </c>
      <c r="J8084" s="154"/>
    </row>
    <row r="8085" spans="1:10">
      <c r="A8085" s="164">
        <v>36858</v>
      </c>
      <c r="B8085" s="154">
        <v>1.5146999999999999</v>
      </c>
      <c r="C8085" s="154">
        <v>2.5148999999999999</v>
      </c>
      <c r="D8085" s="154">
        <v>1.7757000000000001</v>
      </c>
      <c r="E8085" s="154">
        <v>1.1588000000000001</v>
      </c>
      <c r="F8085" s="154">
        <v>90</v>
      </c>
      <c r="G8085" s="154">
        <v>1.6059999999999999</v>
      </c>
      <c r="H8085" s="154">
        <v>21.268999999999998</v>
      </c>
      <c r="I8085" s="154">
        <v>2.2713800000000002</v>
      </c>
      <c r="J8085" s="154"/>
    </row>
    <row r="8086" spans="1:10">
      <c r="A8086" s="164">
        <v>36859</v>
      </c>
      <c r="B8086" s="154">
        <v>1.5098</v>
      </c>
      <c r="C8086" s="154">
        <v>2.4958</v>
      </c>
      <c r="D8086" s="154">
        <v>1.7539</v>
      </c>
      <c r="E8086" s="154">
        <v>1.1395999999999999</v>
      </c>
      <c r="F8086" s="154">
        <v>89.1</v>
      </c>
      <c r="G8086" s="154">
        <v>1.5929</v>
      </c>
      <c r="H8086" s="154">
        <v>21.234999999999999</v>
      </c>
      <c r="I8086" s="154">
        <v>2.2478699999999998</v>
      </c>
      <c r="J8086" s="154"/>
    </row>
    <row r="8087" spans="1:10">
      <c r="A8087" s="164">
        <v>36860</v>
      </c>
      <c r="B8087" s="154">
        <v>1.5066000000000002</v>
      </c>
      <c r="C8087" s="154">
        <v>2.4624000000000001</v>
      </c>
      <c r="D8087" s="154">
        <v>1.732</v>
      </c>
      <c r="E8087" s="154">
        <v>1.1234999999999999</v>
      </c>
      <c r="F8087" s="154">
        <v>88.5</v>
      </c>
      <c r="G8087" s="154">
        <v>1.5653000000000001</v>
      </c>
      <c r="H8087" s="154">
        <v>20.936</v>
      </c>
      <c r="I8087" s="154">
        <v>2.2248600000000001</v>
      </c>
      <c r="J8087" s="154"/>
    </row>
    <row r="8088" spans="1:10">
      <c r="A8088" s="164">
        <v>36861</v>
      </c>
      <c r="B8088" s="154">
        <v>1.5119</v>
      </c>
      <c r="C8088" s="154">
        <v>2.4744000000000002</v>
      </c>
      <c r="D8088" s="154">
        <v>1.7265999999999999</v>
      </c>
      <c r="E8088" s="154">
        <v>1.1292</v>
      </c>
      <c r="F8088" s="154">
        <v>87.1</v>
      </c>
      <c r="G8088" s="154">
        <v>1.5507</v>
      </c>
      <c r="H8088" s="154">
        <v>20.866</v>
      </c>
      <c r="I8088" s="154">
        <v>2.2208600000000001</v>
      </c>
      <c r="J8088" s="154"/>
    </row>
    <row r="8089" spans="1:10">
      <c r="A8089" s="164">
        <v>36864</v>
      </c>
      <c r="B8089" s="154">
        <v>1.5159</v>
      </c>
      <c r="C8089" s="154">
        <v>2.4744000000000002</v>
      </c>
      <c r="D8089" s="154">
        <v>1.7174</v>
      </c>
      <c r="E8089" s="154">
        <v>1.1102000000000001</v>
      </c>
      <c r="F8089" s="154">
        <v>86.8</v>
      </c>
      <c r="G8089" s="154">
        <v>1.5485</v>
      </c>
      <c r="H8089" s="154">
        <v>20.57</v>
      </c>
      <c r="I8089" s="154">
        <v>2.2081900000000001</v>
      </c>
      <c r="J8089" s="154"/>
    </row>
    <row r="8090" spans="1:10">
      <c r="A8090" s="164">
        <v>36865</v>
      </c>
      <c r="B8090" s="154">
        <v>1.5103</v>
      </c>
      <c r="C8090" s="154">
        <v>2.4729000000000001</v>
      </c>
      <c r="D8090" s="154">
        <v>1.7073</v>
      </c>
      <c r="E8090" s="154">
        <v>1.1065</v>
      </c>
      <c r="F8090" s="154">
        <v>86.2</v>
      </c>
      <c r="G8090" s="154">
        <v>1.5405</v>
      </c>
      <c r="H8090" s="154">
        <v>20.696000000000002</v>
      </c>
      <c r="I8090" s="154">
        <v>2.20947</v>
      </c>
      <c r="J8090" s="154"/>
    </row>
    <row r="8091" spans="1:10">
      <c r="A8091" s="164">
        <v>36866</v>
      </c>
      <c r="B8091" s="154">
        <v>1.5123</v>
      </c>
      <c r="C8091" s="154">
        <v>2.4590999999999998</v>
      </c>
      <c r="D8091" s="154">
        <v>1.7101</v>
      </c>
      <c r="E8091" s="154">
        <v>1.1093999999999999</v>
      </c>
      <c r="F8091" s="154">
        <v>87.3</v>
      </c>
      <c r="G8091" s="154">
        <v>1.5411999999999999</v>
      </c>
      <c r="H8091" s="154">
        <v>20.599</v>
      </c>
      <c r="I8091" s="154">
        <v>2.2057000000000002</v>
      </c>
      <c r="J8091" s="154"/>
    </row>
    <row r="8092" spans="1:10">
      <c r="A8092" s="164">
        <v>36867</v>
      </c>
      <c r="B8092" s="154">
        <v>1.5162</v>
      </c>
      <c r="C8092" s="154">
        <v>2.4474999999999998</v>
      </c>
      <c r="D8092" s="154">
        <v>1.6974</v>
      </c>
      <c r="E8092" s="154">
        <v>1.1112</v>
      </c>
      <c r="F8092" s="154">
        <v>85.9</v>
      </c>
      <c r="G8092" s="154">
        <v>1.5388999999999999</v>
      </c>
      <c r="H8092" s="154">
        <v>20.57</v>
      </c>
      <c r="I8092" s="154">
        <v>2.19557</v>
      </c>
      <c r="J8092" s="154"/>
    </row>
    <row r="8093" spans="1:10">
      <c r="A8093" s="164">
        <v>36868</v>
      </c>
      <c r="B8093" s="154">
        <v>1.5114000000000001</v>
      </c>
      <c r="C8093" s="154">
        <v>2.4662000000000002</v>
      </c>
      <c r="D8093" s="154">
        <v>1.7065000000000001</v>
      </c>
      <c r="E8093" s="154">
        <v>1.1154999999999999</v>
      </c>
      <c r="F8093" s="154">
        <v>86.4</v>
      </c>
      <c r="G8093" s="154">
        <v>1.5387999999999999</v>
      </c>
      <c r="H8093" s="154">
        <v>20.61</v>
      </c>
      <c r="I8093" s="154">
        <v>2.1987100000000002</v>
      </c>
      <c r="J8093" s="154"/>
    </row>
    <row r="8094" spans="1:10">
      <c r="A8094" s="164">
        <v>36871</v>
      </c>
      <c r="B8094" s="154">
        <v>1.5105</v>
      </c>
      <c r="C8094" s="154">
        <v>2.4710999999999999</v>
      </c>
      <c r="D8094" s="154">
        <v>1.7063000000000001</v>
      </c>
      <c r="E8094" s="154">
        <v>1.1232</v>
      </c>
      <c r="F8094" s="154">
        <v>86.6</v>
      </c>
      <c r="G8094" s="154">
        <v>1.5407</v>
      </c>
      <c r="H8094" s="154">
        <v>20.707000000000001</v>
      </c>
      <c r="I8094" s="154">
        <v>2.2122899999999999</v>
      </c>
      <c r="J8094" s="154"/>
    </row>
    <row r="8095" spans="1:10">
      <c r="A8095" s="164">
        <v>36872</v>
      </c>
      <c r="B8095" s="154">
        <v>1.5032999999999999</v>
      </c>
      <c r="C8095" s="154">
        <v>2.4824000000000002</v>
      </c>
      <c r="D8095" s="154">
        <v>1.7046999999999999</v>
      </c>
      <c r="E8095" s="154">
        <v>1.1186</v>
      </c>
      <c r="F8095" s="154">
        <v>86.6</v>
      </c>
      <c r="G8095" s="154">
        <v>1.5345</v>
      </c>
      <c r="H8095" s="154">
        <v>20.721</v>
      </c>
      <c r="I8095" s="154">
        <v>2.2039900000000001</v>
      </c>
      <c r="J8095" s="154"/>
    </row>
    <row r="8096" spans="1:10">
      <c r="A8096" s="164">
        <v>36873</v>
      </c>
      <c r="B8096" s="154">
        <v>1.5038</v>
      </c>
      <c r="C8096" s="154">
        <v>2.4830000000000001</v>
      </c>
      <c r="D8096" s="154">
        <v>1.7143999999999999</v>
      </c>
      <c r="E8096" s="154">
        <v>1.1222000000000001</v>
      </c>
      <c r="F8096" s="154">
        <v>87.1</v>
      </c>
      <c r="G8096" s="154">
        <v>1.5234999999999999</v>
      </c>
      <c r="H8096" s="154">
        <v>20.748000000000001</v>
      </c>
      <c r="I8096" s="154">
        <v>2.2060399999999998</v>
      </c>
      <c r="J8096" s="154"/>
    </row>
    <row r="8097" spans="1:10">
      <c r="A8097" s="164">
        <v>36874</v>
      </c>
      <c r="B8097" s="154">
        <v>1.5043</v>
      </c>
      <c r="C8097" s="154">
        <v>2.4925000000000002</v>
      </c>
      <c r="D8097" s="154">
        <v>1.7031000000000001</v>
      </c>
      <c r="E8097" s="154">
        <v>1.121</v>
      </c>
      <c r="F8097" s="154">
        <v>86.8</v>
      </c>
      <c r="G8097" s="154">
        <v>1.5117</v>
      </c>
      <c r="H8097" s="154">
        <v>20.457000000000001</v>
      </c>
      <c r="I8097" s="154">
        <v>2.19678</v>
      </c>
      <c r="J8097" s="154"/>
    </row>
    <row r="8098" spans="1:10">
      <c r="A8098" s="164">
        <v>36875</v>
      </c>
      <c r="B8098" s="154">
        <v>1.5063</v>
      </c>
      <c r="C8098" s="154">
        <v>2.4737999999999998</v>
      </c>
      <c r="D8098" s="154">
        <v>1.6758</v>
      </c>
      <c r="E8098" s="154">
        <v>1.1042000000000001</v>
      </c>
      <c r="F8098" s="154">
        <v>85.2</v>
      </c>
      <c r="G8098" s="154">
        <v>1.4891000000000001</v>
      </c>
      <c r="H8098" s="154">
        <v>20.277999999999999</v>
      </c>
      <c r="I8098" s="154">
        <v>2.1742400000000002</v>
      </c>
      <c r="J8098" s="154"/>
    </row>
    <row r="8099" spans="1:10">
      <c r="A8099" s="164">
        <v>36878</v>
      </c>
      <c r="B8099" s="154">
        <v>1.5062</v>
      </c>
      <c r="C8099" s="154">
        <v>2.4775999999999998</v>
      </c>
      <c r="D8099" s="154">
        <v>1.6772</v>
      </c>
      <c r="E8099" s="154">
        <v>1.1017999999999999</v>
      </c>
      <c r="F8099" s="154">
        <v>85.3</v>
      </c>
      <c r="G8099" s="154">
        <v>1.4895</v>
      </c>
      <c r="H8099" s="154">
        <v>20.359000000000002</v>
      </c>
      <c r="I8099" s="154">
        <v>2.1743000000000001</v>
      </c>
      <c r="J8099" s="154"/>
    </row>
    <row r="8100" spans="1:10">
      <c r="A8100" s="164">
        <v>36879</v>
      </c>
      <c r="B8100" s="154">
        <v>1.5058</v>
      </c>
      <c r="C8100" s="154">
        <v>2.4742999999999999</v>
      </c>
      <c r="D8100" s="154">
        <v>1.6871</v>
      </c>
      <c r="E8100" s="154">
        <v>1.1052999999999999</v>
      </c>
      <c r="F8100" s="154">
        <v>86.3</v>
      </c>
      <c r="G8100" s="154">
        <v>1.5062</v>
      </c>
      <c r="H8100" s="154">
        <v>20.478000000000002</v>
      </c>
      <c r="I8100" s="154">
        <v>2.1875200000000001</v>
      </c>
      <c r="J8100" s="154"/>
    </row>
    <row r="8101" spans="1:10">
      <c r="A8101" s="164">
        <v>36880</v>
      </c>
      <c r="B8101" s="154">
        <v>1.5127000000000002</v>
      </c>
      <c r="C8101" s="154">
        <v>2.4723000000000002</v>
      </c>
      <c r="D8101" s="154">
        <v>1.6854</v>
      </c>
      <c r="E8101" s="154">
        <v>1.1061000000000001</v>
      </c>
      <c r="F8101" s="154">
        <v>86.2</v>
      </c>
      <c r="G8101" s="154">
        <v>1.4929999999999999</v>
      </c>
      <c r="H8101" s="154">
        <v>20.204000000000001</v>
      </c>
      <c r="I8101" s="154">
        <v>2.1737899999999999</v>
      </c>
      <c r="J8101" s="154"/>
    </row>
    <row r="8102" spans="1:10">
      <c r="A8102" s="164">
        <v>36881</v>
      </c>
      <c r="B8102" s="154">
        <v>1.5234999999999999</v>
      </c>
      <c r="C8102" s="154">
        <v>2.4426999999999999</v>
      </c>
      <c r="D8102" s="154">
        <v>1.6642999999999999</v>
      </c>
      <c r="E8102" s="154">
        <v>1.0923</v>
      </c>
      <c r="F8102" s="154">
        <v>84.9</v>
      </c>
      <c r="G8102" s="154">
        <v>1.4796</v>
      </c>
      <c r="H8102" s="154">
        <v>20.155999999999999</v>
      </c>
      <c r="I8102" s="154">
        <v>2.1677499999999998</v>
      </c>
      <c r="J8102" s="154"/>
    </row>
    <row r="8103" spans="1:10">
      <c r="A8103" s="164">
        <v>36882</v>
      </c>
      <c r="B8103" s="154">
        <v>1.5261</v>
      </c>
      <c r="C8103" s="154">
        <v>2.4540999999999999</v>
      </c>
      <c r="D8103" s="154">
        <v>1.6627999999999998</v>
      </c>
      <c r="E8103" s="154">
        <v>1.0926</v>
      </c>
      <c r="F8103" s="154">
        <v>85.1</v>
      </c>
      <c r="G8103" s="154">
        <v>1.4777</v>
      </c>
      <c r="H8103" s="154">
        <v>19.899000000000001</v>
      </c>
      <c r="I8103" s="154">
        <v>2.1557399999999998</v>
      </c>
      <c r="J8103" s="154"/>
    </row>
    <row r="8104" spans="1:10">
      <c r="A8104" s="164">
        <v>36885</v>
      </c>
      <c r="B8104" s="154" t="s">
        <v>472</v>
      </c>
      <c r="C8104" s="154" t="s">
        <v>472</v>
      </c>
      <c r="D8104" s="154" t="s">
        <v>472</v>
      </c>
      <c r="E8104" s="154" t="s">
        <v>472</v>
      </c>
      <c r="F8104" s="154" t="s">
        <v>472</v>
      </c>
      <c r="G8104" s="154" t="s">
        <v>472</v>
      </c>
      <c r="H8104" s="154">
        <v>19.885000000000002</v>
      </c>
      <c r="I8104" s="154" t="s">
        <v>472</v>
      </c>
      <c r="J8104" s="154"/>
    </row>
    <row r="8105" spans="1:10">
      <c r="A8105" s="164">
        <v>36886</v>
      </c>
      <c r="B8105" s="154" t="s">
        <v>472</v>
      </c>
      <c r="C8105" s="154" t="s">
        <v>472</v>
      </c>
      <c r="D8105" s="154" t="s">
        <v>472</v>
      </c>
      <c r="E8105" s="154" t="s">
        <v>472</v>
      </c>
      <c r="F8105" s="154" t="s">
        <v>472</v>
      </c>
      <c r="G8105" s="154" t="s">
        <v>472</v>
      </c>
      <c r="H8105" s="154">
        <v>19.747</v>
      </c>
      <c r="I8105" s="154" t="s">
        <v>472</v>
      </c>
      <c r="J8105" s="154"/>
    </row>
    <row r="8106" spans="1:10">
      <c r="A8106" s="164">
        <v>36887</v>
      </c>
      <c r="B8106" s="154">
        <v>1.5242</v>
      </c>
      <c r="C8106" s="154">
        <v>2.4314</v>
      </c>
      <c r="D8106" s="154">
        <v>1.6360000000000001</v>
      </c>
      <c r="E8106" s="154">
        <v>1.0807</v>
      </c>
      <c r="F8106" s="154">
        <v>83.3</v>
      </c>
      <c r="G8106" s="154">
        <v>1.4348000000000001</v>
      </c>
      <c r="H8106" s="154">
        <v>19.792000000000002</v>
      </c>
      <c r="I8106" s="154">
        <v>2.1373600000000001</v>
      </c>
      <c r="J8106" s="154"/>
    </row>
    <row r="8107" spans="1:10">
      <c r="A8107" s="164">
        <v>36888</v>
      </c>
      <c r="B8107" s="154">
        <v>1.5279</v>
      </c>
      <c r="C8107" s="154">
        <v>2.4489000000000001</v>
      </c>
      <c r="D8107" s="154">
        <v>1.6431</v>
      </c>
      <c r="E8107" s="154">
        <v>1.0859000000000001</v>
      </c>
      <c r="F8107" s="154">
        <v>83.8</v>
      </c>
      <c r="G8107" s="154">
        <v>1.4351</v>
      </c>
      <c r="H8107" s="154">
        <v>19.829000000000001</v>
      </c>
      <c r="I8107" s="154">
        <v>2.1432600000000002</v>
      </c>
      <c r="J8107" s="154"/>
    </row>
    <row r="8108" spans="1:10">
      <c r="A8108" s="164">
        <v>36889</v>
      </c>
      <c r="B8108" s="154">
        <v>1.5245</v>
      </c>
      <c r="C8108" s="154">
        <v>2.4464000000000001</v>
      </c>
      <c r="D8108" s="154">
        <v>1.6353</v>
      </c>
      <c r="E8108" s="154">
        <v>1.0900000000000001</v>
      </c>
      <c r="F8108" s="154">
        <v>83.8</v>
      </c>
      <c r="G8108" s="154">
        <v>1.4241999999999999</v>
      </c>
      <c r="H8108" s="154">
        <v>19.510000000000002</v>
      </c>
      <c r="I8108" s="154">
        <v>2.1322100000000002</v>
      </c>
      <c r="J8108" s="154"/>
    </row>
    <row r="8109" spans="1:10">
      <c r="A8109" s="164">
        <v>36892</v>
      </c>
      <c r="B8109" s="154" t="s">
        <v>472</v>
      </c>
      <c r="C8109" s="154" t="s">
        <v>472</v>
      </c>
      <c r="D8109" s="154" t="s">
        <v>472</v>
      </c>
      <c r="E8109" s="154" t="s">
        <v>472</v>
      </c>
      <c r="F8109" s="154" t="s">
        <v>472</v>
      </c>
      <c r="G8109" s="154" t="s">
        <v>472</v>
      </c>
      <c r="H8109" s="154">
        <v>19.462</v>
      </c>
      <c r="I8109" s="154" t="s">
        <v>472</v>
      </c>
      <c r="J8109" s="154"/>
    </row>
    <row r="8110" spans="1:10">
      <c r="A8110" s="164">
        <v>36893</v>
      </c>
      <c r="B8110" s="154" t="s">
        <v>472</v>
      </c>
      <c r="C8110" s="154" t="s">
        <v>472</v>
      </c>
      <c r="D8110" s="154" t="s">
        <v>472</v>
      </c>
      <c r="E8110" s="154" t="s">
        <v>472</v>
      </c>
      <c r="F8110" s="154" t="s">
        <v>472</v>
      </c>
      <c r="G8110" s="154" t="s">
        <v>472</v>
      </c>
      <c r="H8110" s="154">
        <v>19.440000000000001</v>
      </c>
      <c r="I8110" s="154" t="s">
        <v>472</v>
      </c>
      <c r="J8110" s="154"/>
    </row>
    <row r="8111" spans="1:10">
      <c r="A8111" s="164">
        <v>36894</v>
      </c>
      <c r="B8111" s="154">
        <v>1.5207000000000002</v>
      </c>
      <c r="C8111" s="154">
        <v>2.3982000000000001</v>
      </c>
      <c r="D8111" s="154">
        <v>1.5937000000000001</v>
      </c>
      <c r="E8111" s="154">
        <v>1.069</v>
      </c>
      <c r="F8111" s="154">
        <v>82</v>
      </c>
      <c r="G8111" s="154">
        <v>1.3909</v>
      </c>
      <c r="H8111" s="154">
        <v>19.37</v>
      </c>
      <c r="I8111" s="154">
        <v>2.09585</v>
      </c>
      <c r="J8111" s="154"/>
    </row>
    <row r="8112" spans="1:10">
      <c r="A8112" s="164">
        <v>36895</v>
      </c>
      <c r="B8112" s="154">
        <v>1.5198</v>
      </c>
      <c r="C8112" s="154">
        <v>2.4076</v>
      </c>
      <c r="D8112" s="154">
        <v>1.6055000000000001</v>
      </c>
      <c r="E8112" s="154">
        <v>1.0731999999999999</v>
      </c>
      <c r="F8112" s="154">
        <v>83.1</v>
      </c>
      <c r="G8112" s="154">
        <v>1.4020999999999999</v>
      </c>
      <c r="H8112" s="154">
        <v>19.372</v>
      </c>
      <c r="I8112" s="154">
        <v>2.1110600000000002</v>
      </c>
      <c r="J8112" s="154"/>
    </row>
    <row r="8113" spans="1:10">
      <c r="A8113" s="164">
        <v>36896</v>
      </c>
      <c r="B8113" s="154">
        <v>1.5286999999999999</v>
      </c>
      <c r="C8113" s="154">
        <v>2.4089999999999998</v>
      </c>
      <c r="D8113" s="154">
        <v>1.603</v>
      </c>
      <c r="E8113" s="154">
        <v>1.0657000000000001</v>
      </c>
      <c r="F8113" s="154">
        <v>82.5</v>
      </c>
      <c r="G8113" s="154">
        <v>1.3761999999999999</v>
      </c>
      <c r="H8113" s="154">
        <v>19.327000000000002</v>
      </c>
      <c r="I8113" s="154">
        <v>2.1002999999999998</v>
      </c>
      <c r="J8113" s="154"/>
    </row>
    <row r="8114" spans="1:10">
      <c r="A8114" s="164">
        <v>36899</v>
      </c>
      <c r="B8114" s="154">
        <v>1.5284</v>
      </c>
      <c r="C8114" s="154">
        <v>2.4138000000000002</v>
      </c>
      <c r="D8114" s="154">
        <v>1.605</v>
      </c>
      <c r="E8114" s="154">
        <v>1.0709</v>
      </c>
      <c r="F8114" s="154">
        <v>82.1</v>
      </c>
      <c r="G8114" s="154">
        <v>1.3799000000000001</v>
      </c>
      <c r="H8114" s="154">
        <v>19.439</v>
      </c>
      <c r="I8114" s="154">
        <v>2.1090599999999999</v>
      </c>
      <c r="J8114" s="154"/>
    </row>
    <row r="8115" spans="1:10">
      <c r="A8115" s="164">
        <v>36900</v>
      </c>
      <c r="B8115" s="154">
        <v>1.5223</v>
      </c>
      <c r="C8115" s="154">
        <v>2.4097</v>
      </c>
      <c r="D8115" s="154">
        <v>1.617</v>
      </c>
      <c r="E8115" s="154">
        <v>1.0815999999999999</v>
      </c>
      <c r="F8115" s="154">
        <v>83.2</v>
      </c>
      <c r="G8115" s="154">
        <v>1.3954</v>
      </c>
      <c r="H8115" s="154">
        <v>19.53</v>
      </c>
      <c r="I8115" s="154">
        <v>2.1162800000000002</v>
      </c>
      <c r="J8115" s="154"/>
    </row>
    <row r="8116" spans="1:10">
      <c r="A8116" s="164">
        <v>36901</v>
      </c>
      <c r="B8116" s="154">
        <v>1.5226999999999999</v>
      </c>
      <c r="C8116" s="154">
        <v>2.4053</v>
      </c>
      <c r="D8116" s="154">
        <v>1.6181999999999999</v>
      </c>
      <c r="E8116" s="154">
        <v>1.081</v>
      </c>
      <c r="F8116" s="154">
        <v>83.2</v>
      </c>
      <c r="G8116" s="154">
        <v>1.3902000000000001</v>
      </c>
      <c r="H8116" s="154">
        <v>19.606000000000002</v>
      </c>
      <c r="I8116" s="154">
        <v>2.1126299999999998</v>
      </c>
      <c r="J8116" s="154"/>
    </row>
    <row r="8117" spans="1:10">
      <c r="A8117" s="164">
        <v>36902</v>
      </c>
      <c r="B8117" s="154">
        <v>1.5293000000000001</v>
      </c>
      <c r="C8117" s="154">
        <v>2.4144999999999999</v>
      </c>
      <c r="D8117" s="154">
        <v>1.6217999999999999</v>
      </c>
      <c r="E8117" s="154">
        <v>1.0802</v>
      </c>
      <c r="F8117" s="154">
        <v>83.4</v>
      </c>
      <c r="G8117" s="154">
        <v>1.3854</v>
      </c>
      <c r="H8117" s="154">
        <v>19.451000000000001</v>
      </c>
      <c r="I8117" s="154">
        <v>2.1059100000000002</v>
      </c>
      <c r="J8117" s="154"/>
    </row>
    <row r="8118" spans="1:10">
      <c r="A8118" s="164">
        <v>36903</v>
      </c>
      <c r="B8118" s="154">
        <v>1.5377000000000001</v>
      </c>
      <c r="C8118" s="154">
        <v>2.4150999999999998</v>
      </c>
      <c r="D8118" s="154">
        <v>1.6131</v>
      </c>
      <c r="E8118" s="154">
        <v>1.0790999999999999</v>
      </c>
      <c r="F8118" s="154">
        <v>82.1</v>
      </c>
      <c r="G8118" s="154">
        <v>1.3694999999999999</v>
      </c>
      <c r="H8118" s="154">
        <v>19.555</v>
      </c>
      <c r="I8118" s="154">
        <v>2.1142699999999999</v>
      </c>
      <c r="J8118" s="154"/>
    </row>
    <row r="8119" spans="1:10">
      <c r="A8119" s="164">
        <v>36906</v>
      </c>
      <c r="B8119" s="154">
        <v>1.5461</v>
      </c>
      <c r="C8119" s="154">
        <v>2.4159000000000002</v>
      </c>
      <c r="D8119" s="154">
        <v>1.637</v>
      </c>
      <c r="E8119" s="154">
        <v>1.0887</v>
      </c>
      <c r="F8119" s="154">
        <v>84</v>
      </c>
      <c r="G8119" s="154">
        <v>1.3751</v>
      </c>
      <c r="H8119" s="154">
        <v>19.754000000000001</v>
      </c>
      <c r="I8119" s="154" t="s">
        <v>472</v>
      </c>
      <c r="J8119" s="154"/>
    </row>
    <row r="8120" spans="1:10">
      <c r="A8120" s="164">
        <v>36907</v>
      </c>
      <c r="B8120" s="154">
        <v>1.5385</v>
      </c>
      <c r="C8120" s="154">
        <v>2.3997000000000002</v>
      </c>
      <c r="D8120" s="154">
        <v>1.6337999999999999</v>
      </c>
      <c r="E8120" s="154">
        <v>1.0855999999999999</v>
      </c>
      <c r="F8120" s="154">
        <v>83.7</v>
      </c>
      <c r="G8120" s="154">
        <v>1.3804000000000001</v>
      </c>
      <c r="H8120" s="154">
        <v>19.788</v>
      </c>
      <c r="I8120" s="154">
        <v>2.1235900000000001</v>
      </c>
      <c r="J8120" s="154"/>
    </row>
    <row r="8121" spans="1:10">
      <c r="A8121" s="164">
        <v>36908</v>
      </c>
      <c r="B8121" s="154">
        <v>1.5382</v>
      </c>
      <c r="C8121" s="154">
        <v>2.4098999999999999</v>
      </c>
      <c r="D8121" s="154">
        <v>1.6394</v>
      </c>
      <c r="E8121" s="154">
        <v>1.0872999999999999</v>
      </c>
      <c r="F8121" s="154">
        <v>83.9</v>
      </c>
      <c r="G8121" s="154">
        <v>1.3954</v>
      </c>
      <c r="H8121" s="154">
        <v>19.949000000000002</v>
      </c>
      <c r="I8121" s="154">
        <v>2.1289600000000002</v>
      </c>
      <c r="J8121" s="154"/>
    </row>
    <row r="8122" spans="1:10">
      <c r="A8122" s="164">
        <v>36909</v>
      </c>
      <c r="B8122" s="154">
        <v>1.5329000000000002</v>
      </c>
      <c r="C8122" s="154">
        <v>2.4058000000000002</v>
      </c>
      <c r="D8122" s="154">
        <v>1.6356999999999999</v>
      </c>
      <c r="E8122" s="154">
        <v>1.0826</v>
      </c>
      <c r="F8122" s="154">
        <v>83.3</v>
      </c>
      <c r="G8122" s="154">
        <v>1.3751</v>
      </c>
      <c r="H8122" s="154">
        <v>19.576999999999998</v>
      </c>
      <c r="I8122" s="154">
        <v>2.1067100000000001</v>
      </c>
      <c r="J8122" s="154"/>
    </row>
    <row r="8123" spans="1:10">
      <c r="A8123" s="164">
        <v>36910</v>
      </c>
      <c r="B8123" s="154">
        <v>1.528</v>
      </c>
      <c r="C8123" s="154">
        <v>2.3829000000000002</v>
      </c>
      <c r="D8123" s="154">
        <v>1.6152</v>
      </c>
      <c r="E8123" s="154">
        <v>1.0691999999999999</v>
      </c>
      <c r="F8123" s="154">
        <v>82.5</v>
      </c>
      <c r="G8123" s="154">
        <v>1.3708</v>
      </c>
      <c r="H8123" s="154">
        <v>19.738</v>
      </c>
      <c r="I8123" s="154">
        <v>2.1096699999999999</v>
      </c>
      <c r="J8123" s="154"/>
    </row>
    <row r="8124" spans="1:10">
      <c r="A8124" s="164">
        <v>36913</v>
      </c>
      <c r="B8124" s="154">
        <v>1.5306999999999999</v>
      </c>
      <c r="C8124" s="154">
        <v>2.4053</v>
      </c>
      <c r="D8124" s="154">
        <v>1.6451</v>
      </c>
      <c r="E8124" s="154">
        <v>1.0887</v>
      </c>
      <c r="F8124" s="154">
        <v>83.9</v>
      </c>
      <c r="G8124" s="154">
        <v>1.4113</v>
      </c>
      <c r="H8124" s="154">
        <v>19.768999999999998</v>
      </c>
      <c r="I8124" s="154">
        <v>2.1420400000000002</v>
      </c>
      <c r="J8124" s="154"/>
    </row>
    <row r="8125" spans="1:10">
      <c r="A8125" s="164">
        <v>36914</v>
      </c>
      <c r="B8125" s="154">
        <v>1.5335000000000001</v>
      </c>
      <c r="C8125" s="154">
        <v>2.3921000000000001</v>
      </c>
      <c r="D8125" s="154">
        <v>1.6274999999999999</v>
      </c>
      <c r="E8125" s="154">
        <v>1.0810999999999999</v>
      </c>
      <c r="F8125" s="154">
        <v>83</v>
      </c>
      <c r="G8125" s="154">
        <v>1.391</v>
      </c>
      <c r="H8125" s="154">
        <v>19.725999999999999</v>
      </c>
      <c r="I8125" s="154">
        <v>2.1186799999999999</v>
      </c>
      <c r="J8125" s="154"/>
    </row>
    <row r="8126" spans="1:10">
      <c r="A8126" s="164">
        <v>36915</v>
      </c>
      <c r="B8126" s="154">
        <v>1.5295000000000001</v>
      </c>
      <c r="C8126" s="154">
        <v>2.4026999999999998</v>
      </c>
      <c r="D8126" s="154">
        <v>1.6396999999999999</v>
      </c>
      <c r="E8126" s="154">
        <v>1.0860000000000001</v>
      </c>
      <c r="F8126" s="154">
        <v>83.6</v>
      </c>
      <c r="G8126" s="154">
        <v>1.3980000000000001</v>
      </c>
      <c r="H8126" s="154">
        <v>19.965</v>
      </c>
      <c r="I8126" s="154">
        <v>2.1347499999999999</v>
      </c>
      <c r="J8126" s="154"/>
    </row>
    <row r="8127" spans="1:10">
      <c r="A8127" s="164">
        <v>36916</v>
      </c>
      <c r="B8127" s="154">
        <v>1.528</v>
      </c>
      <c r="C8127" s="154">
        <v>2.4156</v>
      </c>
      <c r="D8127" s="154">
        <v>1.6617999999999999</v>
      </c>
      <c r="E8127" s="154">
        <v>1.0975999999999999</v>
      </c>
      <c r="F8127" s="154">
        <v>84.3</v>
      </c>
      <c r="G8127" s="154">
        <v>1.4104999999999999</v>
      </c>
      <c r="H8127" s="154">
        <v>19.971</v>
      </c>
      <c r="I8127" s="154">
        <v>2.15015</v>
      </c>
      <c r="J8127" s="154"/>
    </row>
    <row r="8128" spans="1:10">
      <c r="A8128" s="164">
        <v>36917</v>
      </c>
      <c r="B8128" s="154">
        <v>1.5253000000000001</v>
      </c>
      <c r="C8128" s="154">
        <v>2.411</v>
      </c>
      <c r="D8128" s="154">
        <v>1.6457000000000002</v>
      </c>
      <c r="E8128" s="154">
        <v>1.0933999999999999</v>
      </c>
      <c r="F8128" s="154">
        <v>83.3</v>
      </c>
      <c r="G8128" s="154">
        <v>1.4089</v>
      </c>
      <c r="H8128" s="154">
        <v>20.027999999999999</v>
      </c>
      <c r="I8128" s="154">
        <v>2.1371199999999999</v>
      </c>
      <c r="J8128" s="154"/>
    </row>
    <row r="8129" spans="1:10">
      <c r="A8129" s="164">
        <v>36920</v>
      </c>
      <c r="B8129" s="154">
        <v>1.5247000000000002</v>
      </c>
      <c r="C8129" s="154">
        <v>2.4144000000000001</v>
      </c>
      <c r="D8129" s="154">
        <v>1.6531</v>
      </c>
      <c r="E8129" s="154">
        <v>1.0986</v>
      </c>
      <c r="F8129" s="154">
        <v>83.7</v>
      </c>
      <c r="G8129" s="154">
        <v>1.4179999999999999</v>
      </c>
      <c r="H8129" s="154">
        <v>20.007000000000001</v>
      </c>
      <c r="I8129" s="154">
        <v>2.1424699999999999</v>
      </c>
      <c r="J8129" s="154"/>
    </row>
    <row r="8130" spans="1:10">
      <c r="A8130" s="164">
        <v>36921</v>
      </c>
      <c r="B8130" s="154">
        <v>1.5188000000000001</v>
      </c>
      <c r="C8130" s="154">
        <v>2.4175</v>
      </c>
      <c r="D8130" s="154">
        <v>1.6571</v>
      </c>
      <c r="E8130" s="154">
        <v>1.1031</v>
      </c>
      <c r="F8130" s="154">
        <v>83.6</v>
      </c>
      <c r="G8130" s="154">
        <v>1.4209000000000001</v>
      </c>
      <c r="H8130" s="154">
        <v>19.873999999999999</v>
      </c>
      <c r="I8130" s="154">
        <v>2.1398199999999998</v>
      </c>
      <c r="J8130" s="154"/>
    </row>
    <row r="8131" spans="1:10">
      <c r="A8131" s="164">
        <v>36922</v>
      </c>
      <c r="B8131" s="154">
        <v>1.5270999999999999</v>
      </c>
      <c r="C8131" s="154">
        <v>2.4016000000000002</v>
      </c>
      <c r="D8131" s="154">
        <v>1.6427</v>
      </c>
      <c r="E8131" s="154">
        <v>1.0927</v>
      </c>
      <c r="F8131" s="154">
        <v>83.6</v>
      </c>
      <c r="G8131" s="154">
        <v>1.4138999999999999</v>
      </c>
      <c r="H8131" s="154">
        <v>19.834</v>
      </c>
      <c r="I8131" s="154">
        <v>2.1347399999999999</v>
      </c>
      <c r="J8131" s="154"/>
    </row>
    <row r="8132" spans="1:10">
      <c r="A8132" s="164">
        <v>36923</v>
      </c>
      <c r="B8132" s="154">
        <v>1.5342</v>
      </c>
      <c r="C8132" s="154">
        <v>2.3925999999999998</v>
      </c>
      <c r="D8132" s="154">
        <v>1.6255999999999999</v>
      </c>
      <c r="E8132" s="154">
        <v>1.0859000000000001</v>
      </c>
      <c r="F8132" s="154">
        <v>82.4</v>
      </c>
      <c r="G8132" s="154">
        <v>1.3973</v>
      </c>
      <c r="H8132" s="154">
        <v>19.681000000000001</v>
      </c>
      <c r="I8132" s="154">
        <v>2.1243400000000001</v>
      </c>
      <c r="J8132" s="154"/>
    </row>
    <row r="8133" spans="1:10">
      <c r="A8133" s="164">
        <v>36924</v>
      </c>
      <c r="B8133" s="154">
        <v>1.5331999999999999</v>
      </c>
      <c r="C8133" s="154">
        <v>2.4169999999999998</v>
      </c>
      <c r="D8133" s="154">
        <v>1.6306</v>
      </c>
      <c r="E8133" s="154">
        <v>1.0913999999999999</v>
      </c>
      <c r="F8133" s="154">
        <v>82</v>
      </c>
      <c r="G8133" s="154">
        <v>1.4161000000000001</v>
      </c>
      <c r="H8133" s="154">
        <v>19.866</v>
      </c>
      <c r="I8133" s="154">
        <v>2.1353399999999998</v>
      </c>
      <c r="J8133" s="154"/>
    </row>
    <row r="8134" spans="1:10">
      <c r="A8134" s="164">
        <v>36927</v>
      </c>
      <c r="B8134" s="154">
        <v>1.5392000000000001</v>
      </c>
      <c r="C8134" s="154">
        <v>2.4127000000000001</v>
      </c>
      <c r="D8134" s="154">
        <v>1.6372</v>
      </c>
      <c r="E8134" s="154">
        <v>1.0926</v>
      </c>
      <c r="F8134" s="154">
        <v>82.3</v>
      </c>
      <c r="G8134" s="154">
        <v>1.4131</v>
      </c>
      <c r="H8134" s="154">
        <v>19.785</v>
      </c>
      <c r="I8134" s="154">
        <v>2.1334400000000002</v>
      </c>
      <c r="J8134" s="154"/>
    </row>
    <row r="8135" spans="1:10">
      <c r="A8135" s="164">
        <v>36928</v>
      </c>
      <c r="B8135" s="154">
        <v>1.5367999999999999</v>
      </c>
      <c r="C8135" s="154">
        <v>2.4129999999999998</v>
      </c>
      <c r="D8135" s="154">
        <v>1.6402999999999999</v>
      </c>
      <c r="E8135" s="154">
        <v>1.0872999999999999</v>
      </c>
      <c r="F8135" s="154">
        <v>82</v>
      </c>
      <c r="G8135" s="154">
        <v>1.4315</v>
      </c>
      <c r="H8135" s="154">
        <v>20.013000000000002</v>
      </c>
      <c r="I8135" s="154">
        <v>2.1464500000000002</v>
      </c>
      <c r="J8135" s="154"/>
    </row>
    <row r="8136" spans="1:10">
      <c r="A8136" s="164">
        <v>36929</v>
      </c>
      <c r="B8136" s="154">
        <v>1.5385</v>
      </c>
      <c r="C8136" s="154">
        <v>2.4142999999999999</v>
      </c>
      <c r="D8136" s="154">
        <v>1.6593</v>
      </c>
      <c r="E8136" s="154">
        <v>1.0983000000000001</v>
      </c>
      <c r="F8136" s="154">
        <v>82.9</v>
      </c>
      <c r="G8136" s="154">
        <v>1.4346000000000001</v>
      </c>
      <c r="H8136" s="154">
        <v>19.885000000000002</v>
      </c>
      <c r="I8136" s="154">
        <v>2.1450200000000001</v>
      </c>
      <c r="J8136" s="154"/>
    </row>
    <row r="8137" spans="1:10">
      <c r="A8137" s="164">
        <v>36930</v>
      </c>
      <c r="B8137" s="154">
        <v>1.5331999999999999</v>
      </c>
      <c r="C8137" s="154">
        <v>2.4028</v>
      </c>
      <c r="D8137" s="154">
        <v>1.6537999999999999</v>
      </c>
      <c r="E8137" s="154">
        <v>1.0949</v>
      </c>
      <c r="F8137" s="154">
        <v>82.3</v>
      </c>
      <c r="G8137" s="154">
        <v>1.4227000000000001</v>
      </c>
      <c r="H8137" s="154">
        <v>20.172000000000001</v>
      </c>
      <c r="I8137" s="154">
        <v>2.1511100000000001</v>
      </c>
      <c r="J8137" s="154"/>
    </row>
    <row r="8138" spans="1:10">
      <c r="A8138" s="164">
        <v>36931</v>
      </c>
      <c r="B8138" s="154">
        <v>1.5329000000000002</v>
      </c>
      <c r="C8138" s="154">
        <v>2.4060000000000001</v>
      </c>
      <c r="D8138" s="154">
        <v>1.6692</v>
      </c>
      <c r="E8138" s="154">
        <v>1.1052</v>
      </c>
      <c r="F8138" s="154">
        <v>83.8</v>
      </c>
      <c r="G8138" s="154">
        <v>1.4269000000000001</v>
      </c>
      <c r="H8138" s="154">
        <v>20.012</v>
      </c>
      <c r="I8138" s="154">
        <v>2.1466099999999999</v>
      </c>
      <c r="J8138" s="154"/>
    </row>
    <row r="8139" spans="1:10">
      <c r="A8139" s="164">
        <v>36934</v>
      </c>
      <c r="B8139" s="154">
        <v>1.5371000000000001</v>
      </c>
      <c r="C8139" s="154">
        <v>2.4049</v>
      </c>
      <c r="D8139" s="154">
        <v>1.6566000000000001</v>
      </c>
      <c r="E8139" s="154">
        <v>1.0948</v>
      </c>
      <c r="F8139" s="154">
        <v>83.5</v>
      </c>
      <c r="G8139" s="154">
        <v>1.407</v>
      </c>
      <c r="H8139" s="154">
        <v>20.003</v>
      </c>
      <c r="I8139" s="154">
        <v>2.1423800000000002</v>
      </c>
      <c r="J8139" s="154"/>
    </row>
    <row r="8140" spans="1:10">
      <c r="A8140" s="164">
        <v>36935</v>
      </c>
      <c r="B8140" s="154">
        <v>1.5379</v>
      </c>
      <c r="C8140" s="154">
        <v>2.4047000000000001</v>
      </c>
      <c r="D8140" s="154">
        <v>1.6581999999999999</v>
      </c>
      <c r="E8140" s="154">
        <v>1.0901000000000001</v>
      </c>
      <c r="F8140" s="154">
        <v>83.6</v>
      </c>
      <c r="G8140" s="154">
        <v>1.4128000000000001</v>
      </c>
      <c r="H8140" s="154">
        <v>20.198</v>
      </c>
      <c r="I8140" s="154">
        <v>2.1462599999999998</v>
      </c>
      <c r="J8140" s="154"/>
    </row>
    <row r="8141" spans="1:10">
      <c r="A8141" s="164">
        <v>36936</v>
      </c>
      <c r="B8141" s="154">
        <v>1.5354000000000001</v>
      </c>
      <c r="C8141" s="154">
        <v>2.4226000000000001</v>
      </c>
      <c r="D8141" s="154">
        <v>1.6694</v>
      </c>
      <c r="E8141" s="154">
        <v>1.0975999999999999</v>
      </c>
      <c r="F8141" s="154">
        <v>84.2</v>
      </c>
      <c r="G8141" s="154">
        <v>1.4298999999999999</v>
      </c>
      <c r="H8141" s="154">
        <v>20.172000000000001</v>
      </c>
      <c r="I8141" s="154">
        <v>2.1583100000000002</v>
      </c>
      <c r="J8141" s="154"/>
    </row>
    <row r="8142" spans="1:10">
      <c r="A8142" s="164">
        <v>36937</v>
      </c>
      <c r="B8142" s="154">
        <v>1.5331999999999999</v>
      </c>
      <c r="C8142" s="154">
        <v>2.4464000000000001</v>
      </c>
      <c r="D8142" s="154">
        <v>1.6793</v>
      </c>
      <c r="E8142" s="154">
        <v>1.0995999999999999</v>
      </c>
      <c r="F8142" s="154">
        <v>84.6</v>
      </c>
      <c r="G8142" s="154">
        <v>1.4470000000000001</v>
      </c>
      <c r="H8142" s="154">
        <v>20.448</v>
      </c>
      <c r="I8142" s="154">
        <v>2.1720899999999999</v>
      </c>
      <c r="J8142" s="154"/>
    </row>
    <row r="8143" spans="1:10">
      <c r="A8143" s="164">
        <v>36938</v>
      </c>
      <c r="B8143" s="154">
        <v>1.5348999999999999</v>
      </c>
      <c r="C8143" s="154">
        <v>2.4531000000000001</v>
      </c>
      <c r="D8143" s="154">
        <v>1.6892</v>
      </c>
      <c r="E8143" s="154">
        <v>1.1009</v>
      </c>
      <c r="F8143" s="154">
        <v>84.9</v>
      </c>
      <c r="G8143" s="154">
        <v>1.4694</v>
      </c>
      <c r="H8143" s="154">
        <v>20.242000000000001</v>
      </c>
      <c r="I8143" s="154">
        <v>2.1760199999999998</v>
      </c>
      <c r="J8143" s="154"/>
    </row>
    <row r="8144" spans="1:10">
      <c r="A8144" s="164">
        <v>36941</v>
      </c>
      <c r="B8144" s="154">
        <v>1.5354999999999999</v>
      </c>
      <c r="C8144" s="154">
        <v>2.4264000000000001</v>
      </c>
      <c r="D8144" s="154">
        <v>1.6735</v>
      </c>
      <c r="E8144" s="154">
        <v>1.0873999999999999</v>
      </c>
      <c r="F8144" s="154">
        <v>83.8</v>
      </c>
      <c r="G8144" s="154">
        <v>1.4453</v>
      </c>
      <c r="H8144" s="154">
        <v>20.170000000000002</v>
      </c>
      <c r="I8144" s="154" t="s">
        <v>472</v>
      </c>
      <c r="J8144" s="154"/>
    </row>
    <row r="8145" spans="1:10">
      <c r="A8145" s="164">
        <v>36942</v>
      </c>
      <c r="B8145" s="154">
        <v>1.5369000000000002</v>
      </c>
      <c r="C8145" s="154">
        <v>2.4289999999999998</v>
      </c>
      <c r="D8145" s="154">
        <v>1.6825000000000001</v>
      </c>
      <c r="E8145" s="154">
        <v>1.0959000000000001</v>
      </c>
      <c r="F8145" s="154">
        <v>84</v>
      </c>
      <c r="G8145" s="154">
        <v>1.4542999999999999</v>
      </c>
      <c r="H8145" s="154">
        <v>20.390999999999998</v>
      </c>
      <c r="I8145" s="154">
        <v>2.1740900000000001</v>
      </c>
      <c r="J8145" s="154"/>
    </row>
    <row r="8146" spans="1:10">
      <c r="A8146" s="164">
        <v>36943</v>
      </c>
      <c r="B8146" s="154">
        <v>1.5373999999999999</v>
      </c>
      <c r="C8146" s="154">
        <v>2.4272999999999998</v>
      </c>
      <c r="D8146" s="154">
        <v>1.6793</v>
      </c>
      <c r="E8146" s="154">
        <v>1.0900000000000001</v>
      </c>
      <c r="F8146" s="154">
        <v>83.5</v>
      </c>
      <c r="G8146" s="154">
        <v>1.4436</v>
      </c>
      <c r="H8146" s="154">
        <v>20.38</v>
      </c>
      <c r="I8146" s="154">
        <v>2.1674199999999999</v>
      </c>
      <c r="J8146" s="154"/>
    </row>
    <row r="8147" spans="1:10">
      <c r="A8147" s="164">
        <v>36944</v>
      </c>
      <c r="B8147" s="154">
        <v>1.5295999999999998</v>
      </c>
      <c r="C8147" s="154">
        <v>2.4344999999999999</v>
      </c>
      <c r="D8147" s="154">
        <v>1.6872</v>
      </c>
      <c r="E8147" s="154">
        <v>1.0972</v>
      </c>
      <c r="F8147" s="154">
        <v>82.5</v>
      </c>
      <c r="G8147" s="154">
        <v>1.4500999999999999</v>
      </c>
      <c r="H8147" s="154">
        <v>20.466999999999999</v>
      </c>
      <c r="I8147" s="154">
        <v>2.1721599999999999</v>
      </c>
      <c r="J8147" s="154"/>
    </row>
    <row r="8148" spans="1:10">
      <c r="A8148" s="164">
        <v>36945</v>
      </c>
      <c r="B8148" s="154">
        <v>1.5314000000000001</v>
      </c>
      <c r="C8148" s="154">
        <v>2.4489999999999998</v>
      </c>
      <c r="D8148" s="154">
        <v>1.6954</v>
      </c>
      <c r="E8148" s="154">
        <v>1.1014999999999999</v>
      </c>
      <c r="F8148" s="154">
        <v>82.9</v>
      </c>
      <c r="G8148" s="154">
        <v>1.4535</v>
      </c>
      <c r="H8148" s="154">
        <v>20.29</v>
      </c>
      <c r="I8148" s="154">
        <v>2.1777600000000001</v>
      </c>
      <c r="J8148" s="154"/>
    </row>
    <row r="8149" spans="1:10">
      <c r="A8149" s="164">
        <v>36948</v>
      </c>
      <c r="B8149" s="154">
        <v>1.5358000000000001</v>
      </c>
      <c r="C8149" s="154">
        <v>2.4420999999999999</v>
      </c>
      <c r="D8149" s="154">
        <v>1.6825000000000001</v>
      </c>
      <c r="E8149" s="154">
        <v>1.0952</v>
      </c>
      <c r="F8149" s="154">
        <v>82.7</v>
      </c>
      <c r="G8149" s="154">
        <v>1.4501999999999999</v>
      </c>
      <c r="H8149" s="154">
        <v>20.391999999999999</v>
      </c>
      <c r="I8149" s="154">
        <v>2.1738599999999999</v>
      </c>
      <c r="J8149" s="154"/>
    </row>
    <row r="8150" spans="1:10">
      <c r="A8150" s="164">
        <v>36949</v>
      </c>
      <c r="B8150" s="154">
        <v>1.5365</v>
      </c>
      <c r="C8150" s="154">
        <v>2.4279999999999999</v>
      </c>
      <c r="D8150" s="154">
        <v>1.6802999999999999</v>
      </c>
      <c r="E8150" s="154">
        <v>1.0981000000000001</v>
      </c>
      <c r="F8150" s="154">
        <v>82.4</v>
      </c>
      <c r="G8150" s="154">
        <v>1.4464999999999999</v>
      </c>
      <c r="H8150" s="154">
        <v>20.312999999999999</v>
      </c>
      <c r="I8150" s="154">
        <v>2.1676899999999999</v>
      </c>
      <c r="J8150" s="154"/>
    </row>
    <row r="8151" spans="1:10">
      <c r="A8151" s="164">
        <v>36950</v>
      </c>
      <c r="B8151" s="154">
        <v>1.54</v>
      </c>
      <c r="C8151" s="154">
        <v>2.4142999999999999</v>
      </c>
      <c r="D8151" s="154">
        <v>1.6722999999999999</v>
      </c>
      <c r="E8151" s="154">
        <v>1.0947</v>
      </c>
      <c r="F8151" s="154">
        <v>81.8</v>
      </c>
      <c r="G8151" s="154">
        <v>1.4297</v>
      </c>
      <c r="H8151" s="154">
        <v>20.149000000000001</v>
      </c>
      <c r="I8151" s="154">
        <v>2.1555900000000001</v>
      </c>
      <c r="J8151" s="154"/>
    </row>
    <row r="8152" spans="1:10">
      <c r="A8152" s="164">
        <v>36951</v>
      </c>
      <c r="B8152" s="154">
        <v>1.5417000000000001</v>
      </c>
      <c r="C8152" s="154">
        <v>2.4108000000000001</v>
      </c>
      <c r="D8152" s="154">
        <v>1.6656</v>
      </c>
      <c r="E8152" s="154">
        <v>1.0835999999999999</v>
      </c>
      <c r="F8152" s="154">
        <v>81.400000000000006</v>
      </c>
      <c r="G8152" s="154">
        <v>1.4209000000000001</v>
      </c>
      <c r="H8152" s="154">
        <v>19.940999999999999</v>
      </c>
      <c r="I8152" s="154">
        <v>2.15001</v>
      </c>
      <c r="J8152" s="154"/>
    </row>
    <row r="8153" spans="1:10">
      <c r="A8153" s="164">
        <v>36952</v>
      </c>
      <c r="B8153" s="154">
        <v>1.5385</v>
      </c>
      <c r="C8153" s="154">
        <v>2.4032</v>
      </c>
      <c r="D8153" s="154">
        <v>1.6431</v>
      </c>
      <c r="E8153" s="154">
        <v>1.0625</v>
      </c>
      <c r="F8153" s="154">
        <v>80.8</v>
      </c>
      <c r="G8153" s="154">
        <v>1.3877999999999999</v>
      </c>
      <c r="H8153" s="154">
        <v>19.922000000000001</v>
      </c>
      <c r="I8153" s="154">
        <v>2.1321599999999998</v>
      </c>
      <c r="J8153" s="154"/>
    </row>
    <row r="8154" spans="1:10">
      <c r="A8154" s="164">
        <v>36955</v>
      </c>
      <c r="B8154" s="154">
        <v>1.5373999999999999</v>
      </c>
      <c r="C8154" s="154">
        <v>2.4262999999999999</v>
      </c>
      <c r="D8154" s="154">
        <v>1.6526999999999998</v>
      </c>
      <c r="E8154" s="154">
        <v>1.0702</v>
      </c>
      <c r="F8154" s="154">
        <v>81.3</v>
      </c>
      <c r="G8154" s="154">
        <v>1.3925000000000001</v>
      </c>
      <c r="H8154" s="154">
        <v>19.960999999999999</v>
      </c>
      <c r="I8154" s="154">
        <v>2.1370100000000001</v>
      </c>
      <c r="J8154" s="154"/>
    </row>
    <row r="8155" spans="1:10">
      <c r="A8155" s="164">
        <v>36956</v>
      </c>
      <c r="B8155" s="154">
        <v>1.5361</v>
      </c>
      <c r="C8155" s="154">
        <v>2.4310999999999998</v>
      </c>
      <c r="D8155" s="154">
        <v>1.6566000000000001</v>
      </c>
      <c r="E8155" s="154">
        <v>1.0729</v>
      </c>
      <c r="F8155" s="154">
        <v>81.900000000000006</v>
      </c>
      <c r="G8155" s="154">
        <v>1.3966000000000001</v>
      </c>
      <c r="H8155" s="154">
        <v>19.942</v>
      </c>
      <c r="I8155" s="154">
        <v>2.1448299999999998</v>
      </c>
      <c r="J8155" s="154"/>
    </row>
    <row r="8156" spans="1:10">
      <c r="A8156" s="164">
        <v>36957</v>
      </c>
      <c r="B8156" s="154">
        <v>1.5383</v>
      </c>
      <c r="C8156" s="154">
        <v>2.4116</v>
      </c>
      <c r="D8156" s="154">
        <v>1.6459999999999999</v>
      </c>
      <c r="E8156" s="154">
        <v>1.0697000000000001</v>
      </c>
      <c r="F8156" s="154">
        <v>80.8</v>
      </c>
      <c r="G8156" s="154">
        <v>1.3738000000000001</v>
      </c>
      <c r="H8156" s="154">
        <v>20.056000000000001</v>
      </c>
      <c r="I8156" s="154">
        <v>2.1320000000000001</v>
      </c>
      <c r="J8156" s="154"/>
    </row>
    <row r="8157" spans="1:10">
      <c r="A8157" s="164">
        <v>36958</v>
      </c>
      <c r="B8157" s="154">
        <v>1.5396999999999998</v>
      </c>
      <c r="C8157" s="154">
        <v>2.4215</v>
      </c>
      <c r="D8157" s="154">
        <v>1.6536</v>
      </c>
      <c r="E8157" s="154">
        <v>1.0683</v>
      </c>
      <c r="F8157" s="154">
        <v>81</v>
      </c>
      <c r="G8157" s="154">
        <v>1.3826000000000001</v>
      </c>
      <c r="H8157" s="154">
        <v>19.998000000000001</v>
      </c>
      <c r="I8157" s="154">
        <v>2.1411600000000002</v>
      </c>
      <c r="J8157" s="154"/>
    </row>
    <row r="8158" spans="1:10">
      <c r="A8158" s="164">
        <v>36959</v>
      </c>
      <c r="B8158" s="154">
        <v>1.5441</v>
      </c>
      <c r="C8158" s="154">
        <v>2.4331999999999998</v>
      </c>
      <c r="D8158" s="154">
        <v>1.651</v>
      </c>
      <c r="E8158" s="154">
        <v>1.0676000000000001</v>
      </c>
      <c r="F8158" s="154">
        <v>80.400000000000006</v>
      </c>
      <c r="G8158" s="154">
        <v>1.38</v>
      </c>
      <c r="H8158" s="154">
        <v>20.010999999999999</v>
      </c>
      <c r="I8158" s="154">
        <v>2.1388400000000001</v>
      </c>
      <c r="J8158" s="154"/>
    </row>
    <row r="8159" spans="1:10">
      <c r="A8159" s="164">
        <v>36962</v>
      </c>
      <c r="B8159" s="154">
        <v>1.5415000000000001</v>
      </c>
      <c r="C8159" s="154">
        <v>2.4272</v>
      </c>
      <c r="D8159" s="154">
        <v>1.6541999999999999</v>
      </c>
      <c r="E8159" s="154">
        <v>1.0681</v>
      </c>
      <c r="F8159" s="154">
        <v>81</v>
      </c>
      <c r="G8159" s="154">
        <v>1.371</v>
      </c>
      <c r="H8159" s="154">
        <v>20.052</v>
      </c>
      <c r="I8159" s="154">
        <v>2.1445599999999998</v>
      </c>
      <c r="J8159" s="154"/>
    </row>
    <row r="8160" spans="1:10">
      <c r="A8160" s="164">
        <v>36963</v>
      </c>
      <c r="B8160" s="154">
        <v>1.5375000000000001</v>
      </c>
      <c r="C8160" s="154">
        <v>2.427</v>
      </c>
      <c r="D8160" s="154">
        <v>1.6652</v>
      </c>
      <c r="E8160" s="154">
        <v>1.0725</v>
      </c>
      <c r="F8160" s="154">
        <v>80.7</v>
      </c>
      <c r="G8160" s="154">
        <v>1.3847</v>
      </c>
      <c r="H8160" s="154">
        <v>20.364999999999998</v>
      </c>
      <c r="I8160" s="154">
        <v>2.1473599999999999</v>
      </c>
      <c r="J8160" s="154"/>
    </row>
    <row r="8161" spans="1:10">
      <c r="A8161" s="164">
        <v>36964</v>
      </c>
      <c r="B8161" s="154">
        <v>1.5385</v>
      </c>
      <c r="C8161" s="154">
        <v>2.4432999999999998</v>
      </c>
      <c r="D8161" s="154">
        <v>1.6871</v>
      </c>
      <c r="E8161" s="154">
        <v>1.0920000000000001</v>
      </c>
      <c r="F8161" s="154">
        <v>81.8</v>
      </c>
      <c r="G8161" s="154">
        <v>1.4091</v>
      </c>
      <c r="H8161" s="154">
        <v>20.382999999999999</v>
      </c>
      <c r="I8161" s="154">
        <v>2.1583000000000001</v>
      </c>
      <c r="J8161" s="154"/>
    </row>
    <row r="8162" spans="1:10">
      <c r="A8162" s="164">
        <v>36965</v>
      </c>
      <c r="B8162" s="154">
        <v>1.5392999999999999</v>
      </c>
      <c r="C8162" s="154">
        <v>2.4411999999999998</v>
      </c>
      <c r="D8162" s="154">
        <v>1.6886999999999999</v>
      </c>
      <c r="E8162" s="154">
        <v>1.0849</v>
      </c>
      <c r="F8162" s="154">
        <v>81.2</v>
      </c>
      <c r="G8162" s="154">
        <v>1.3959999999999999</v>
      </c>
      <c r="H8162" s="154">
        <v>20.587</v>
      </c>
      <c r="I8162" s="154">
        <v>2.1679200000000001</v>
      </c>
      <c r="J8162" s="154"/>
    </row>
    <row r="8163" spans="1:10">
      <c r="A8163" s="164">
        <v>36966</v>
      </c>
      <c r="B8163" s="154">
        <v>1.5367</v>
      </c>
      <c r="C8163" s="154">
        <v>2.4676999999999998</v>
      </c>
      <c r="D8163" s="154">
        <v>1.7194</v>
      </c>
      <c r="E8163" s="154">
        <v>1.1020000000000001</v>
      </c>
      <c r="F8163" s="154">
        <v>81.7</v>
      </c>
      <c r="G8163" s="154">
        <v>1.4027000000000001</v>
      </c>
      <c r="H8163" s="154">
        <v>20.721</v>
      </c>
      <c r="I8163" s="154">
        <v>2.1803499999999998</v>
      </c>
      <c r="J8163" s="154"/>
    </row>
    <row r="8164" spans="1:10">
      <c r="A8164" s="164">
        <v>36969</v>
      </c>
      <c r="B8164" s="154">
        <v>1.5348999999999999</v>
      </c>
      <c r="C8164" s="154">
        <v>2.4382999999999999</v>
      </c>
      <c r="D8164" s="154">
        <v>1.7071000000000001</v>
      </c>
      <c r="E8164" s="154">
        <v>1.0903</v>
      </c>
      <c r="F8164" s="154">
        <v>80.2</v>
      </c>
      <c r="G8164" s="154">
        <v>1.3877999999999999</v>
      </c>
      <c r="H8164" s="154">
        <v>20.591999999999999</v>
      </c>
      <c r="I8164" s="154">
        <v>2.1709299999999998</v>
      </c>
      <c r="J8164" s="154"/>
    </row>
    <row r="8165" spans="1:10">
      <c r="A8165" s="164">
        <v>36970</v>
      </c>
      <c r="B8165" s="154">
        <v>1.5324</v>
      </c>
      <c r="C8165" s="154">
        <v>2.4214000000000002</v>
      </c>
      <c r="D8165" s="154">
        <v>1.6959</v>
      </c>
      <c r="E8165" s="154">
        <v>1.0846</v>
      </c>
      <c r="F8165" s="154">
        <v>80.099999999999994</v>
      </c>
      <c r="G8165" s="154">
        <v>1.3793</v>
      </c>
      <c r="H8165" s="154">
        <v>20.516999999999999</v>
      </c>
      <c r="I8165" s="154">
        <v>2.16378</v>
      </c>
      <c r="J8165" s="154"/>
    </row>
    <row r="8166" spans="1:10">
      <c r="A8166" s="164">
        <v>36971</v>
      </c>
      <c r="B8166" s="154">
        <v>1.5331999999999999</v>
      </c>
      <c r="C8166" s="154">
        <v>2.4369000000000001</v>
      </c>
      <c r="D8166" s="154">
        <v>1.7069999999999999</v>
      </c>
      <c r="E8166" s="154">
        <v>1.0885</v>
      </c>
      <c r="F8166" s="154">
        <v>81.900000000000006</v>
      </c>
      <c r="G8166" s="154">
        <v>1.3806</v>
      </c>
      <c r="H8166" s="154">
        <v>20.699000000000002</v>
      </c>
      <c r="I8166" s="154">
        <v>2.16642</v>
      </c>
      <c r="J8166" s="154"/>
    </row>
    <row r="8167" spans="1:10">
      <c r="A8167" s="164">
        <v>36972</v>
      </c>
      <c r="B8167" s="154">
        <v>1.5278</v>
      </c>
      <c r="C8167" s="154">
        <v>2.4426000000000001</v>
      </c>
      <c r="D8167" s="154">
        <v>1.7217</v>
      </c>
      <c r="E8167" s="154">
        <v>1.0926</v>
      </c>
      <c r="F8167" s="154">
        <v>81.3</v>
      </c>
      <c r="G8167" s="154">
        <v>1.3889</v>
      </c>
      <c r="H8167" s="154">
        <v>20.847000000000001</v>
      </c>
      <c r="I8167" s="154">
        <v>2.1711299999999998</v>
      </c>
      <c r="J8167" s="154"/>
    </row>
    <row r="8168" spans="1:10">
      <c r="A8168" s="164">
        <v>36973</v>
      </c>
      <c r="B8168" s="154">
        <v>1.5326</v>
      </c>
      <c r="C8168" s="154">
        <v>2.4460999999999999</v>
      </c>
      <c r="D8168" s="154">
        <v>1.7145000000000001</v>
      </c>
      <c r="E8168" s="154">
        <v>1.0943000000000001</v>
      </c>
      <c r="F8168" s="154">
        <v>79.3</v>
      </c>
      <c r="G8168" s="154">
        <v>1.3919000000000001</v>
      </c>
      <c r="H8168" s="154">
        <v>20.748000000000001</v>
      </c>
      <c r="I8168" s="154">
        <v>2.1750799999999999</v>
      </c>
      <c r="J8168" s="154"/>
    </row>
    <row r="8169" spans="1:10">
      <c r="A8169" s="164">
        <v>36976</v>
      </c>
      <c r="B8169" s="154">
        <v>1.5337000000000001</v>
      </c>
      <c r="C8169" s="154">
        <v>2.4569999999999999</v>
      </c>
      <c r="D8169" s="154">
        <v>1.716</v>
      </c>
      <c r="E8169" s="154">
        <v>1.0977999999999999</v>
      </c>
      <c r="F8169" s="154">
        <v>79</v>
      </c>
      <c r="G8169" s="154">
        <v>1.3963000000000001</v>
      </c>
      <c r="H8169" s="154">
        <v>20.725999999999999</v>
      </c>
      <c r="I8169" s="154">
        <v>2.1782400000000002</v>
      </c>
      <c r="J8169" s="154"/>
    </row>
    <row r="8170" spans="1:10">
      <c r="A8170" s="164">
        <v>36977</v>
      </c>
      <c r="B8170" s="154">
        <v>1.5348000000000002</v>
      </c>
      <c r="C8170" s="154">
        <v>2.4626999999999999</v>
      </c>
      <c r="D8170" s="154">
        <v>1.7149999999999999</v>
      </c>
      <c r="E8170" s="154">
        <v>1.1011</v>
      </c>
      <c r="F8170" s="154">
        <v>80.3</v>
      </c>
      <c r="G8170" s="154">
        <v>1.3963999999999999</v>
      </c>
      <c r="H8170" s="154">
        <v>20.771999999999998</v>
      </c>
      <c r="I8170" s="154">
        <v>2.17916</v>
      </c>
      <c r="J8170" s="154"/>
    </row>
    <row r="8171" spans="1:10">
      <c r="A8171" s="164">
        <v>36978</v>
      </c>
      <c r="B8171" s="154">
        <v>1.5312999999999999</v>
      </c>
      <c r="C8171" s="154">
        <v>2.4643000000000002</v>
      </c>
      <c r="D8171" s="154">
        <v>1.7187000000000001</v>
      </c>
      <c r="E8171" s="154">
        <v>1.0944</v>
      </c>
      <c r="F8171" s="154">
        <v>81</v>
      </c>
      <c r="G8171" s="154">
        <v>1.4096</v>
      </c>
      <c r="H8171" s="154">
        <v>20.827999999999999</v>
      </c>
      <c r="I8171" s="154">
        <v>2.1883900000000001</v>
      </c>
      <c r="J8171" s="154"/>
    </row>
    <row r="8172" spans="1:10">
      <c r="A8172" s="164">
        <v>36979</v>
      </c>
      <c r="B8172" s="154">
        <v>1.5291000000000001</v>
      </c>
      <c r="C8172" s="154">
        <v>2.4864999999999999</v>
      </c>
      <c r="D8172" s="154">
        <v>1.7258</v>
      </c>
      <c r="E8172" s="154">
        <v>1.1011</v>
      </c>
      <c r="F8172" s="154">
        <v>81.2</v>
      </c>
      <c r="G8172" s="154">
        <v>1.3982000000000001</v>
      </c>
      <c r="H8172" s="154">
        <v>20.923000000000002</v>
      </c>
      <c r="I8172" s="154">
        <v>2.1827899999999998</v>
      </c>
      <c r="J8172" s="154"/>
    </row>
    <row r="8173" spans="1:10">
      <c r="A8173" s="164">
        <v>36980</v>
      </c>
      <c r="B8173" s="154">
        <v>1.5265</v>
      </c>
      <c r="C8173" s="154">
        <v>2.4683000000000002</v>
      </c>
      <c r="D8173" s="154">
        <v>1.7275</v>
      </c>
      <c r="E8173" s="154">
        <v>1.0974999999999999</v>
      </c>
      <c r="F8173" s="154">
        <v>80.2</v>
      </c>
      <c r="G8173" s="154">
        <v>1.3794999999999999</v>
      </c>
      <c r="H8173" s="154">
        <v>20.965</v>
      </c>
      <c r="I8173" s="154">
        <v>2.1830699999999998</v>
      </c>
      <c r="J8173" s="154"/>
    </row>
    <row r="8174" spans="1:10">
      <c r="A8174" s="164">
        <v>36983</v>
      </c>
      <c r="B8174" s="154">
        <v>1.5255999999999998</v>
      </c>
      <c r="C8174" s="154">
        <v>2.4649000000000001</v>
      </c>
      <c r="D8174" s="154">
        <v>1.7395</v>
      </c>
      <c r="E8174" s="154">
        <v>1.1021000000000001</v>
      </c>
      <c r="F8174" s="154">
        <v>80.8</v>
      </c>
      <c r="G8174" s="154">
        <v>1.3763000000000001</v>
      </c>
      <c r="H8174" s="154">
        <v>20.943000000000001</v>
      </c>
      <c r="I8174" s="154">
        <v>2.18588</v>
      </c>
      <c r="J8174" s="154"/>
    </row>
    <row r="8175" spans="1:10">
      <c r="A8175" s="164">
        <v>36984</v>
      </c>
      <c r="B8175" s="154">
        <v>1.5274000000000001</v>
      </c>
      <c r="C8175" s="154">
        <v>2.4515000000000002</v>
      </c>
      <c r="D8175" s="154">
        <v>1.7244999999999999</v>
      </c>
      <c r="E8175" s="154">
        <v>1.0927</v>
      </c>
      <c r="F8175" s="154">
        <v>79.599999999999994</v>
      </c>
      <c r="G8175" s="154">
        <v>1.3727</v>
      </c>
      <c r="H8175" s="154">
        <v>20.681999999999999</v>
      </c>
      <c r="I8175" s="154">
        <v>2.1789100000000001</v>
      </c>
      <c r="J8175" s="154"/>
    </row>
    <row r="8176" spans="1:10">
      <c r="A8176" s="164">
        <v>36985</v>
      </c>
      <c r="B8176" s="154">
        <v>1.5257000000000001</v>
      </c>
      <c r="C8176" s="154">
        <v>2.4393000000000002</v>
      </c>
      <c r="D8176" s="154">
        <v>1.7044999999999999</v>
      </c>
      <c r="E8176" s="154">
        <v>1.0822000000000001</v>
      </c>
      <c r="F8176" s="154">
        <v>78.099999999999994</v>
      </c>
      <c r="G8176" s="154">
        <v>1.351</v>
      </c>
      <c r="H8176" s="154">
        <v>20.5</v>
      </c>
      <c r="I8176" s="154">
        <v>2.15082</v>
      </c>
      <c r="J8176" s="154"/>
    </row>
    <row r="8177" spans="1:10">
      <c r="A8177" s="164">
        <v>36986</v>
      </c>
      <c r="B8177" s="154">
        <v>1.5297000000000001</v>
      </c>
      <c r="C8177" s="154">
        <v>2.4281000000000001</v>
      </c>
      <c r="D8177" s="154">
        <v>1.6943999999999999</v>
      </c>
      <c r="E8177" s="154">
        <v>1.0752999999999999</v>
      </c>
      <c r="F8177" s="154">
        <v>77.900000000000006</v>
      </c>
      <c r="G8177" s="154">
        <v>1.363</v>
      </c>
      <c r="H8177" s="154">
        <v>20.576000000000001</v>
      </c>
      <c r="I8177" s="154">
        <v>2.1582699999999999</v>
      </c>
      <c r="J8177" s="154"/>
    </row>
    <row r="8178" spans="1:10">
      <c r="A8178" s="164">
        <v>36987</v>
      </c>
      <c r="B8178" s="154">
        <v>1.5282</v>
      </c>
      <c r="C8178" s="154">
        <v>2.4260000000000002</v>
      </c>
      <c r="D8178" s="154">
        <v>1.6957</v>
      </c>
      <c r="E8178" s="154">
        <v>1.0793999999999999</v>
      </c>
      <c r="F8178" s="154">
        <v>78.7</v>
      </c>
      <c r="G8178" s="154">
        <v>1.3572</v>
      </c>
      <c r="H8178" s="154">
        <v>20.420000000000002</v>
      </c>
      <c r="I8178" s="154">
        <v>2.1621899999999998</v>
      </c>
      <c r="J8178" s="154"/>
    </row>
    <row r="8179" spans="1:10">
      <c r="A8179" s="164">
        <v>36990</v>
      </c>
      <c r="B8179" s="154">
        <v>1.5297000000000001</v>
      </c>
      <c r="C8179" s="154">
        <v>2.4451999999999998</v>
      </c>
      <c r="D8179" s="154">
        <v>1.6915</v>
      </c>
      <c r="E8179" s="154">
        <v>1.0817000000000001</v>
      </c>
      <c r="F8179" s="154">
        <v>78.099999999999994</v>
      </c>
      <c r="G8179" s="154">
        <v>1.3547</v>
      </c>
      <c r="H8179" s="154">
        <v>20.463999999999999</v>
      </c>
      <c r="I8179" s="154">
        <v>2.1568399999999999</v>
      </c>
      <c r="J8179" s="154"/>
    </row>
    <row r="8180" spans="1:10">
      <c r="A8180" s="164">
        <v>36991</v>
      </c>
      <c r="B8180" s="154">
        <v>1.5279</v>
      </c>
      <c r="C8180" s="154">
        <v>2.4590000000000001</v>
      </c>
      <c r="D8180" s="154">
        <v>1.704</v>
      </c>
      <c r="E8180" s="154">
        <v>1.0901000000000001</v>
      </c>
      <c r="F8180" s="154">
        <v>78.900000000000006</v>
      </c>
      <c r="G8180" s="154">
        <v>1.3687</v>
      </c>
      <c r="H8180" s="154">
        <v>20.771000000000001</v>
      </c>
      <c r="I8180" s="154">
        <v>2.16703</v>
      </c>
      <c r="J8180" s="154"/>
    </row>
    <row r="8181" spans="1:10">
      <c r="A8181" s="164">
        <v>36992</v>
      </c>
      <c r="B8181" s="154">
        <v>1.5259</v>
      </c>
      <c r="C8181" s="154">
        <v>2.4594</v>
      </c>
      <c r="D8181" s="154">
        <v>1.7151999999999998</v>
      </c>
      <c r="E8181" s="154">
        <v>1.1022000000000001</v>
      </c>
      <c r="F8181" s="154">
        <v>80.2</v>
      </c>
      <c r="G8181" s="154">
        <v>1.3814</v>
      </c>
      <c r="H8181" s="154">
        <v>20.667999999999999</v>
      </c>
      <c r="I8181" s="154">
        <v>2.1730700000000001</v>
      </c>
      <c r="J8181" s="154"/>
    </row>
    <row r="8182" spans="1:10">
      <c r="A8182" s="164">
        <v>36993</v>
      </c>
      <c r="B8182" s="154">
        <v>1.5185999999999999</v>
      </c>
      <c r="C8182" s="154">
        <v>2.4584999999999999</v>
      </c>
      <c r="D8182" s="154">
        <v>1.7130000000000001</v>
      </c>
      <c r="E8182" s="154">
        <v>1.0979000000000001</v>
      </c>
      <c r="F8182" s="154">
        <v>79.5</v>
      </c>
      <c r="G8182" s="154">
        <v>1.3879000000000001</v>
      </c>
      <c r="H8182" s="154">
        <v>20.617999999999999</v>
      </c>
      <c r="I8182" s="154">
        <v>2.17232</v>
      </c>
      <c r="J8182" s="154"/>
    </row>
    <row r="8183" spans="1:10">
      <c r="A8183" s="164">
        <v>36994</v>
      </c>
      <c r="B8183" s="154" t="s">
        <v>472</v>
      </c>
      <c r="C8183" s="154" t="s">
        <v>472</v>
      </c>
      <c r="D8183" s="154" t="s">
        <v>472</v>
      </c>
      <c r="E8183" s="154" t="s">
        <v>472</v>
      </c>
      <c r="F8183" s="154" t="s">
        <v>472</v>
      </c>
      <c r="G8183" s="154" t="s">
        <v>472</v>
      </c>
      <c r="H8183" s="154">
        <v>20.702999999999999</v>
      </c>
      <c r="I8183" s="154" t="s">
        <v>472</v>
      </c>
      <c r="J8183" s="154"/>
    </row>
    <row r="8184" spans="1:10">
      <c r="A8184" s="164">
        <v>36997</v>
      </c>
      <c r="B8184" s="154" t="s">
        <v>472</v>
      </c>
      <c r="C8184" s="154" t="s">
        <v>472</v>
      </c>
      <c r="D8184" s="154" t="s">
        <v>472</v>
      </c>
      <c r="E8184" s="154" t="s">
        <v>472</v>
      </c>
      <c r="F8184" s="154" t="s">
        <v>472</v>
      </c>
      <c r="G8184" s="154" t="s">
        <v>472</v>
      </c>
      <c r="H8184" s="154">
        <v>20.754999999999999</v>
      </c>
      <c r="I8184" s="154" t="s">
        <v>472</v>
      </c>
      <c r="J8184" s="154"/>
    </row>
    <row r="8185" spans="1:10">
      <c r="A8185" s="164">
        <v>36998</v>
      </c>
      <c r="B8185" s="154">
        <v>1.5221</v>
      </c>
      <c r="C8185" s="154">
        <v>2.4813999999999998</v>
      </c>
      <c r="D8185" s="154">
        <v>1.7250000000000001</v>
      </c>
      <c r="E8185" s="154">
        <v>1.1061000000000001</v>
      </c>
      <c r="F8185" s="154">
        <v>78.599999999999994</v>
      </c>
      <c r="G8185" s="154">
        <v>1.3976</v>
      </c>
      <c r="H8185" s="154">
        <v>20.948</v>
      </c>
      <c r="I8185" s="154">
        <v>2.1877200000000001</v>
      </c>
      <c r="J8185" s="154"/>
    </row>
    <row r="8186" spans="1:10">
      <c r="A8186" s="164">
        <v>36999</v>
      </c>
      <c r="B8186" s="154">
        <v>1.5266</v>
      </c>
      <c r="C8186" s="154">
        <v>2.4748000000000001</v>
      </c>
      <c r="D8186" s="154">
        <v>1.7326000000000001</v>
      </c>
      <c r="E8186" s="154">
        <v>1.1056999999999999</v>
      </c>
      <c r="F8186" s="154">
        <v>78.8</v>
      </c>
      <c r="G8186" s="154">
        <v>1.4052</v>
      </c>
      <c r="H8186" s="154">
        <v>20.888999999999999</v>
      </c>
      <c r="I8186" s="154">
        <v>2.1945299999999999</v>
      </c>
      <c r="J8186" s="154"/>
    </row>
    <row r="8187" spans="1:10">
      <c r="A8187" s="164">
        <v>37000</v>
      </c>
      <c r="B8187" s="154">
        <v>1.5312000000000001</v>
      </c>
      <c r="C8187" s="154">
        <v>2.4775999999999998</v>
      </c>
      <c r="D8187" s="154">
        <v>1.7364999999999999</v>
      </c>
      <c r="E8187" s="154">
        <v>1.1116999999999999</v>
      </c>
      <c r="F8187" s="154">
        <v>79.599999999999994</v>
      </c>
      <c r="G8187" s="154">
        <v>1.4218</v>
      </c>
      <c r="H8187" s="154">
        <v>20.719000000000001</v>
      </c>
      <c r="I8187" s="154">
        <v>2.1946300000000001</v>
      </c>
      <c r="J8187" s="154"/>
    </row>
    <row r="8188" spans="1:10">
      <c r="A8188" s="164">
        <v>37001</v>
      </c>
      <c r="B8188" s="154">
        <v>1.5312000000000001</v>
      </c>
      <c r="C8188" s="154">
        <v>2.4611000000000001</v>
      </c>
      <c r="D8188" s="154">
        <v>1.7032</v>
      </c>
      <c r="E8188" s="154">
        <v>1.1009</v>
      </c>
      <c r="F8188" s="154">
        <v>77.8</v>
      </c>
      <c r="G8188" s="154">
        <v>1.3972</v>
      </c>
      <c r="H8188" s="154">
        <v>20.436</v>
      </c>
      <c r="I8188" s="154">
        <v>2.16716</v>
      </c>
      <c r="J8188" s="154"/>
    </row>
    <row r="8189" spans="1:10">
      <c r="A8189" s="164">
        <v>37004</v>
      </c>
      <c r="B8189" s="154">
        <v>1.5299</v>
      </c>
      <c r="C8189" s="154">
        <v>2.4411999999999998</v>
      </c>
      <c r="D8189" s="154">
        <v>1.6947999999999999</v>
      </c>
      <c r="E8189" s="154">
        <v>1.0944</v>
      </c>
      <c r="F8189" s="154">
        <v>75.8</v>
      </c>
      <c r="G8189" s="154">
        <v>1.3851</v>
      </c>
      <c r="H8189" s="154">
        <v>20.634</v>
      </c>
      <c r="I8189" s="154">
        <v>2.1692</v>
      </c>
      <c r="J8189" s="154"/>
    </row>
    <row r="8190" spans="1:10">
      <c r="A8190" s="164">
        <v>37005</v>
      </c>
      <c r="B8190" s="154">
        <v>1.5265</v>
      </c>
      <c r="C8190" s="154">
        <v>2.4445000000000001</v>
      </c>
      <c r="D8190" s="154">
        <v>1.6985000000000001</v>
      </c>
      <c r="E8190" s="154">
        <v>1.0971</v>
      </c>
      <c r="F8190" s="154">
        <v>75.3</v>
      </c>
      <c r="G8190" s="154">
        <v>1.3998999999999999</v>
      </c>
      <c r="H8190" s="154">
        <v>20.655000000000001</v>
      </c>
      <c r="I8190" s="154">
        <v>2.1707999999999998</v>
      </c>
      <c r="J8190" s="154"/>
    </row>
    <row r="8191" spans="1:10">
      <c r="A8191" s="164">
        <v>37006</v>
      </c>
      <c r="B8191" s="154">
        <v>1.5308000000000002</v>
      </c>
      <c r="C8191" s="154">
        <v>2.4615</v>
      </c>
      <c r="D8191" s="154">
        <v>1.7162999999999999</v>
      </c>
      <c r="E8191" s="154">
        <v>1.1109</v>
      </c>
      <c r="F8191" s="154">
        <v>75.3</v>
      </c>
      <c r="G8191" s="154">
        <v>1.4016</v>
      </c>
      <c r="H8191" s="154">
        <v>20.625</v>
      </c>
      <c r="I8191" s="154">
        <v>2.1772900000000002</v>
      </c>
      <c r="J8191" s="154"/>
    </row>
    <row r="8192" spans="1:10">
      <c r="A8192" s="164">
        <v>37007</v>
      </c>
      <c r="B8192" s="154">
        <v>1.5327999999999999</v>
      </c>
      <c r="C8192" s="154">
        <v>2.4624000000000001</v>
      </c>
      <c r="D8192" s="154">
        <v>1.7095</v>
      </c>
      <c r="E8192" s="154">
        <v>1.1040000000000001</v>
      </c>
      <c r="F8192" s="154">
        <v>74.7</v>
      </c>
      <c r="G8192" s="154">
        <v>1.3940000000000001</v>
      </c>
      <c r="H8192" s="154">
        <v>20.614000000000001</v>
      </c>
      <c r="I8192" s="154">
        <v>2.17279</v>
      </c>
      <c r="J8192" s="154"/>
    </row>
    <row r="8193" spans="1:10">
      <c r="A8193" s="164">
        <v>37008</v>
      </c>
      <c r="B8193" s="154">
        <v>1.5375000000000001</v>
      </c>
      <c r="C8193" s="154">
        <v>2.4558</v>
      </c>
      <c r="D8193" s="154">
        <v>1.7034</v>
      </c>
      <c r="E8193" s="154">
        <v>1.1036999999999999</v>
      </c>
      <c r="F8193" s="154">
        <v>75.8</v>
      </c>
      <c r="G8193" s="154">
        <v>1.3759000000000001</v>
      </c>
      <c r="H8193" s="154">
        <v>20.898</v>
      </c>
      <c r="I8193" s="154">
        <v>2.1665000000000001</v>
      </c>
      <c r="J8193" s="154"/>
    </row>
    <row r="8194" spans="1:10">
      <c r="A8194" s="164">
        <v>37011</v>
      </c>
      <c r="B8194" s="154">
        <v>1.5371000000000001</v>
      </c>
      <c r="C8194" s="154">
        <v>2.4765999999999999</v>
      </c>
      <c r="D8194" s="154">
        <v>1.7250999999999999</v>
      </c>
      <c r="E8194" s="154">
        <v>1.1179000000000001</v>
      </c>
      <c r="F8194" s="154">
        <v>78.3</v>
      </c>
      <c r="G8194" s="154">
        <v>1.3940999999999999</v>
      </c>
      <c r="H8194" s="154">
        <v>20.975999999999999</v>
      </c>
      <c r="I8194" s="154" t="s">
        <v>472</v>
      </c>
      <c r="J8194" s="154"/>
    </row>
    <row r="8195" spans="1:10">
      <c r="A8195" s="164">
        <v>37012</v>
      </c>
      <c r="B8195" s="154" t="s">
        <v>472</v>
      </c>
      <c r="C8195" s="154" t="s">
        <v>472</v>
      </c>
      <c r="D8195" s="154" t="s">
        <v>472</v>
      </c>
      <c r="E8195" s="154" t="s">
        <v>472</v>
      </c>
      <c r="F8195" s="154" t="s">
        <v>472</v>
      </c>
      <c r="G8195" s="154" t="s">
        <v>472</v>
      </c>
      <c r="H8195" s="154">
        <v>20.856000000000002</v>
      </c>
      <c r="I8195" s="154" t="s">
        <v>472</v>
      </c>
      <c r="J8195" s="154"/>
    </row>
    <row r="8196" spans="1:10">
      <c r="A8196" s="164">
        <v>37013</v>
      </c>
      <c r="B8196" s="154">
        <v>1.5417000000000001</v>
      </c>
      <c r="C8196" s="154">
        <v>2.4796</v>
      </c>
      <c r="D8196" s="154">
        <v>1.7330000000000001</v>
      </c>
      <c r="E8196" s="154">
        <v>1.1309</v>
      </c>
      <c r="F8196" s="154">
        <v>78.7</v>
      </c>
      <c r="G8196" s="154">
        <v>1.4219999999999999</v>
      </c>
      <c r="H8196" s="154">
        <v>20.841999999999999</v>
      </c>
      <c r="I8196" s="154">
        <v>2.1961499999999998</v>
      </c>
      <c r="J8196" s="154"/>
    </row>
    <row r="8197" spans="1:10">
      <c r="A8197" s="164">
        <v>37014</v>
      </c>
      <c r="B8197" s="154">
        <v>1.5415999999999999</v>
      </c>
      <c r="C8197" s="154">
        <v>2.4748000000000001</v>
      </c>
      <c r="D8197" s="154">
        <v>1.7265000000000001</v>
      </c>
      <c r="E8197" s="154">
        <v>1.1259000000000001</v>
      </c>
      <c r="F8197" s="154">
        <v>76.900000000000006</v>
      </c>
      <c r="G8197" s="154">
        <v>1.4192</v>
      </c>
      <c r="H8197" s="154">
        <v>20.962</v>
      </c>
      <c r="I8197" s="154">
        <v>2.1992099999999999</v>
      </c>
      <c r="J8197" s="154"/>
    </row>
    <row r="8198" spans="1:10">
      <c r="A8198" s="164">
        <v>37015</v>
      </c>
      <c r="B8198" s="154">
        <v>1.5417999999999998</v>
      </c>
      <c r="C8198" s="154">
        <v>2.4807000000000001</v>
      </c>
      <c r="D8198" s="154">
        <v>1.7284999999999999</v>
      </c>
      <c r="E8198" s="154">
        <v>1.1278999999999999</v>
      </c>
      <c r="F8198" s="154">
        <v>78.2</v>
      </c>
      <c r="G8198" s="154">
        <v>1.4278</v>
      </c>
      <c r="H8198" s="154">
        <v>20.870999999999999</v>
      </c>
      <c r="I8198" s="154">
        <v>2.1983000000000001</v>
      </c>
      <c r="J8198" s="154"/>
    </row>
    <row r="8199" spans="1:10">
      <c r="A8199" s="164">
        <v>37018</v>
      </c>
      <c r="B8199" s="154">
        <v>1.5432999999999999</v>
      </c>
      <c r="C8199" s="154">
        <v>2.4853999999999998</v>
      </c>
      <c r="D8199" s="154">
        <v>1.7302</v>
      </c>
      <c r="E8199" s="154">
        <v>1.1282000000000001</v>
      </c>
      <c r="F8199" s="154">
        <v>78.3</v>
      </c>
      <c r="G8199" s="154">
        <v>1.4267000000000001</v>
      </c>
      <c r="H8199" s="154">
        <v>20.923999999999999</v>
      </c>
      <c r="I8199" s="154">
        <v>2.1987999999999999</v>
      </c>
      <c r="J8199" s="154"/>
    </row>
    <row r="8200" spans="1:10">
      <c r="A8200" s="164">
        <v>37019</v>
      </c>
      <c r="B8200" s="154">
        <v>1.542</v>
      </c>
      <c r="C8200" s="154">
        <v>2.488</v>
      </c>
      <c r="D8200" s="154">
        <v>1.7377</v>
      </c>
      <c r="E8200" s="154">
        <v>1.1259999999999999</v>
      </c>
      <c r="F8200" s="154">
        <v>78.5</v>
      </c>
      <c r="G8200" s="154">
        <v>1.4281999999999999</v>
      </c>
      <c r="H8200" s="154">
        <v>21.065000000000001</v>
      </c>
      <c r="I8200" s="154">
        <v>2.2049400000000001</v>
      </c>
      <c r="J8200" s="154"/>
    </row>
    <row r="8201" spans="1:10">
      <c r="A8201" s="164">
        <v>37020</v>
      </c>
      <c r="B8201" s="154">
        <v>1.5394999999999999</v>
      </c>
      <c r="C8201" s="154">
        <v>2.4824000000000002</v>
      </c>
      <c r="D8201" s="154">
        <v>1.7423</v>
      </c>
      <c r="E8201" s="154">
        <v>1.1280000000000001</v>
      </c>
      <c r="F8201" s="154">
        <v>77.599999999999994</v>
      </c>
      <c r="G8201" s="154">
        <v>1.4321999999999999</v>
      </c>
      <c r="H8201" s="154">
        <v>21.048999999999999</v>
      </c>
      <c r="I8201" s="154">
        <v>2.2076099999999999</v>
      </c>
      <c r="J8201" s="154"/>
    </row>
    <row r="8202" spans="1:10">
      <c r="A8202" s="164">
        <v>37021</v>
      </c>
      <c r="B8202" s="154">
        <v>1.5399</v>
      </c>
      <c r="C8202" s="154">
        <v>2.4683999999999999</v>
      </c>
      <c r="D8202" s="154">
        <v>1.7356</v>
      </c>
      <c r="E8202" s="154">
        <v>1.1259999999999999</v>
      </c>
      <c r="F8202" s="154">
        <v>76.8</v>
      </c>
      <c r="G8202" s="154">
        <v>1.4197</v>
      </c>
      <c r="H8202" s="154">
        <v>21.068000000000001</v>
      </c>
      <c r="I8202" s="154">
        <v>2.2002299999999999</v>
      </c>
      <c r="J8202" s="154"/>
    </row>
    <row r="8203" spans="1:10">
      <c r="A8203" s="164">
        <v>37022</v>
      </c>
      <c r="B8203" s="154">
        <v>1.5363</v>
      </c>
      <c r="C8203" s="154">
        <v>2.4794999999999998</v>
      </c>
      <c r="D8203" s="154">
        <v>1.746</v>
      </c>
      <c r="E8203" s="154">
        <v>1.1318999999999999</v>
      </c>
      <c r="F8203" s="154">
        <v>77.3</v>
      </c>
      <c r="G8203" s="154">
        <v>1.4264999999999999</v>
      </c>
      <c r="H8203" s="154">
        <v>21.15</v>
      </c>
      <c r="I8203" s="154">
        <v>2.20886</v>
      </c>
      <c r="J8203" s="154"/>
    </row>
    <row r="8204" spans="1:10">
      <c r="A8204" s="164">
        <v>37025</v>
      </c>
      <c r="B8204" s="154">
        <v>1.5337000000000001</v>
      </c>
      <c r="C8204" s="154">
        <v>2.4851999999999999</v>
      </c>
      <c r="D8204" s="154">
        <v>1.7526000000000002</v>
      </c>
      <c r="E8204" s="154">
        <v>1.1314</v>
      </c>
      <c r="F8204" s="154">
        <v>76.7</v>
      </c>
      <c r="G8204" s="154">
        <v>1.4274</v>
      </c>
      <c r="H8204" s="154">
        <v>21.167000000000002</v>
      </c>
      <c r="I8204" s="154">
        <v>2.20844</v>
      </c>
      <c r="J8204" s="154"/>
    </row>
    <row r="8205" spans="1:10">
      <c r="A8205" s="164">
        <v>37026</v>
      </c>
      <c r="B8205" s="154">
        <v>1.5316999999999998</v>
      </c>
      <c r="C8205" s="154">
        <v>2.4830000000000001</v>
      </c>
      <c r="D8205" s="154">
        <v>1.7502</v>
      </c>
      <c r="E8205" s="154">
        <v>1.1265000000000001</v>
      </c>
      <c r="F8205" s="154">
        <v>75.599999999999994</v>
      </c>
      <c r="G8205" s="154">
        <v>1.4195</v>
      </c>
      <c r="H8205" s="154">
        <v>21.065999999999999</v>
      </c>
      <c r="I8205" s="154">
        <v>2.20025</v>
      </c>
      <c r="J8205" s="154"/>
    </row>
    <row r="8206" spans="1:10">
      <c r="A8206" s="164">
        <v>37027</v>
      </c>
      <c r="B8206" s="154">
        <v>1.5329000000000002</v>
      </c>
      <c r="C8206" s="154">
        <v>2.4727000000000001</v>
      </c>
      <c r="D8206" s="154">
        <v>1.7345000000000002</v>
      </c>
      <c r="E8206" s="154">
        <v>1.1214</v>
      </c>
      <c r="F8206" s="154">
        <v>74.2</v>
      </c>
      <c r="G8206" s="154">
        <v>1.4022999999999999</v>
      </c>
      <c r="H8206" s="154">
        <v>20.920999999999999</v>
      </c>
      <c r="I8206" s="154">
        <v>2.1937899999999999</v>
      </c>
      <c r="J8206" s="154"/>
    </row>
    <row r="8207" spans="1:10">
      <c r="A8207" s="164">
        <v>37028</v>
      </c>
      <c r="B8207" s="154">
        <v>1.5326</v>
      </c>
      <c r="C8207" s="154">
        <v>2.4784000000000002</v>
      </c>
      <c r="D8207" s="154">
        <v>1.7341</v>
      </c>
      <c r="E8207" s="154">
        <v>1.1259000000000001</v>
      </c>
      <c r="F8207" s="154">
        <v>75</v>
      </c>
      <c r="G8207" s="154">
        <v>1.4077999999999999</v>
      </c>
      <c r="H8207" s="154">
        <v>21.007000000000001</v>
      </c>
      <c r="I8207" s="154">
        <v>2.1947100000000002</v>
      </c>
      <c r="J8207" s="154"/>
    </row>
    <row r="8208" spans="1:10">
      <c r="A8208" s="164">
        <v>37029</v>
      </c>
      <c r="B8208" s="154">
        <v>1.5338000000000001</v>
      </c>
      <c r="C8208" s="154">
        <v>2.4883999999999999</v>
      </c>
      <c r="D8208" s="154">
        <v>1.7444999999999999</v>
      </c>
      <c r="E8208" s="154">
        <v>1.1352</v>
      </c>
      <c r="F8208" s="154">
        <v>75.7</v>
      </c>
      <c r="G8208" s="154">
        <v>1.4142000000000001</v>
      </c>
      <c r="H8208" s="154">
        <v>21.12</v>
      </c>
      <c r="I8208" s="154">
        <v>2.20688</v>
      </c>
      <c r="J8208" s="154"/>
    </row>
    <row r="8209" spans="1:10">
      <c r="A8209" s="164">
        <v>37032</v>
      </c>
      <c r="B8209" s="154">
        <v>1.5322</v>
      </c>
      <c r="C8209" s="154">
        <v>2.5150000000000001</v>
      </c>
      <c r="D8209" s="154">
        <v>1.7507999999999999</v>
      </c>
      <c r="E8209" s="154">
        <v>1.1413</v>
      </c>
      <c r="F8209" s="154">
        <v>75.8</v>
      </c>
      <c r="G8209" s="154">
        <v>1.4205999999999999</v>
      </c>
      <c r="H8209" s="154">
        <v>21.111999999999998</v>
      </c>
      <c r="I8209" s="154">
        <v>2.2082100000000002</v>
      </c>
      <c r="J8209" s="154"/>
    </row>
    <row r="8210" spans="1:10">
      <c r="A8210" s="164">
        <v>37033</v>
      </c>
      <c r="B8210" s="154">
        <v>1.5327999999999999</v>
      </c>
      <c r="C8210" s="154">
        <v>2.5182000000000002</v>
      </c>
      <c r="D8210" s="154">
        <v>1.7502</v>
      </c>
      <c r="E8210" s="154">
        <v>1.139</v>
      </c>
      <c r="F8210" s="154">
        <v>75.400000000000006</v>
      </c>
      <c r="G8210" s="154">
        <v>1.4232</v>
      </c>
      <c r="H8210" s="154">
        <v>21.376999999999999</v>
      </c>
      <c r="I8210" s="154">
        <v>2.2168999999999999</v>
      </c>
      <c r="J8210" s="154"/>
    </row>
    <row r="8211" spans="1:10">
      <c r="A8211" s="164">
        <v>37034</v>
      </c>
      <c r="B8211" s="154">
        <v>1.5274999999999999</v>
      </c>
      <c r="C8211" s="154">
        <v>2.5202999999999998</v>
      </c>
      <c r="D8211" s="154">
        <v>1.7730999999999999</v>
      </c>
      <c r="E8211" s="154">
        <v>1.1480999999999999</v>
      </c>
      <c r="F8211" s="154">
        <v>76.099999999999994</v>
      </c>
      <c r="G8211" s="154">
        <v>1.4650000000000001</v>
      </c>
      <c r="H8211" s="154">
        <v>21.437000000000001</v>
      </c>
      <c r="I8211" s="154">
        <v>2.2344200000000001</v>
      </c>
      <c r="J8211" s="154"/>
    </row>
    <row r="8212" spans="1:10">
      <c r="A8212" s="164">
        <v>37035</v>
      </c>
      <c r="B8212" s="154" t="s">
        <v>472</v>
      </c>
      <c r="C8212" s="154" t="s">
        <v>472</v>
      </c>
      <c r="D8212" s="154" t="s">
        <v>472</v>
      </c>
      <c r="E8212" s="154" t="s">
        <v>472</v>
      </c>
      <c r="F8212" s="154" t="s">
        <v>472</v>
      </c>
      <c r="G8212" s="154" t="s">
        <v>472</v>
      </c>
      <c r="H8212" s="154">
        <v>21.460999999999999</v>
      </c>
      <c r="I8212" s="154" t="s">
        <v>472</v>
      </c>
      <c r="J8212" s="154"/>
    </row>
    <row r="8213" spans="1:10">
      <c r="A8213" s="164">
        <v>37036</v>
      </c>
      <c r="B8213" s="154">
        <v>1.5253999999999999</v>
      </c>
      <c r="C8213" s="154">
        <v>2.5141999999999998</v>
      </c>
      <c r="D8213" s="154">
        <v>1.7795999999999998</v>
      </c>
      <c r="E8213" s="154">
        <v>1.1516999999999999</v>
      </c>
      <c r="F8213" s="154">
        <v>75.599999999999994</v>
      </c>
      <c r="G8213" s="154">
        <v>1.4802</v>
      </c>
      <c r="H8213" s="154">
        <v>21.481000000000002</v>
      </c>
      <c r="I8213" s="154">
        <v>2.2352599999999998</v>
      </c>
      <c r="J8213" s="154"/>
    </row>
    <row r="8214" spans="1:10">
      <c r="A8214" s="164">
        <v>37039</v>
      </c>
      <c r="B8214" s="154">
        <v>1.5270000000000001</v>
      </c>
      <c r="C8214" s="154">
        <v>2.5224000000000002</v>
      </c>
      <c r="D8214" s="154">
        <v>1.7761</v>
      </c>
      <c r="E8214" s="154">
        <v>1.1485000000000001</v>
      </c>
      <c r="F8214" s="154">
        <v>76.7</v>
      </c>
      <c r="G8214" s="154">
        <v>1.4666000000000001</v>
      </c>
      <c r="H8214" s="154">
        <v>21.495999999999999</v>
      </c>
      <c r="I8214" s="154" t="s">
        <v>472</v>
      </c>
      <c r="J8214" s="154"/>
    </row>
    <row r="8215" spans="1:10">
      <c r="A8215" s="164">
        <v>37040</v>
      </c>
      <c r="B8215" s="154">
        <v>1.5261</v>
      </c>
      <c r="C8215" s="154">
        <v>2.5314999999999999</v>
      </c>
      <c r="D8215" s="154">
        <v>1.7850999999999999</v>
      </c>
      <c r="E8215" s="154">
        <v>1.1533</v>
      </c>
      <c r="F8215" s="154">
        <v>76.3</v>
      </c>
      <c r="G8215" s="154">
        <v>1.4821</v>
      </c>
      <c r="H8215" s="154">
        <v>21.513000000000002</v>
      </c>
      <c r="I8215" s="154">
        <v>2.2392500000000002</v>
      </c>
      <c r="J8215" s="154"/>
    </row>
    <row r="8216" spans="1:10">
      <c r="A8216" s="164">
        <v>37041</v>
      </c>
      <c r="B8216" s="154">
        <v>1.5249000000000001</v>
      </c>
      <c r="C8216" s="154">
        <v>2.5352999999999999</v>
      </c>
      <c r="D8216" s="154">
        <v>1.7838000000000001</v>
      </c>
      <c r="E8216" s="154">
        <v>1.1597</v>
      </c>
      <c r="F8216" s="154">
        <v>76</v>
      </c>
      <c r="G8216" s="154">
        <v>1.4822</v>
      </c>
      <c r="H8216" s="154">
        <v>21.475999999999999</v>
      </c>
      <c r="I8216" s="154">
        <v>2.2387700000000001</v>
      </c>
      <c r="J8216" s="154"/>
    </row>
    <row r="8217" spans="1:10">
      <c r="A8217" s="164">
        <v>37042</v>
      </c>
      <c r="B8217" s="154">
        <v>1.5207000000000002</v>
      </c>
      <c r="C8217" s="154">
        <v>2.5449000000000002</v>
      </c>
      <c r="D8217" s="154">
        <v>1.796</v>
      </c>
      <c r="E8217" s="154">
        <v>1.1613</v>
      </c>
      <c r="F8217" s="154">
        <v>76.7</v>
      </c>
      <c r="G8217" s="154">
        <v>1.5101</v>
      </c>
      <c r="H8217" s="154">
        <v>21.71</v>
      </c>
      <c r="I8217" s="154">
        <v>2.2494499999999999</v>
      </c>
      <c r="J8217" s="154"/>
    </row>
    <row r="8218" spans="1:10">
      <c r="A8218" s="164">
        <v>37043</v>
      </c>
      <c r="B8218" s="154">
        <v>1.5198</v>
      </c>
      <c r="C8218" s="154">
        <v>2.5478000000000001</v>
      </c>
      <c r="D8218" s="154">
        <v>1.7955000000000001</v>
      </c>
      <c r="E8218" s="154">
        <v>1.1701999999999999</v>
      </c>
      <c r="F8218" s="154">
        <v>75.7</v>
      </c>
      <c r="G8218" s="154">
        <v>1.5125</v>
      </c>
      <c r="H8218" s="154">
        <v>21.693000000000001</v>
      </c>
      <c r="I8218" s="154">
        <v>2.25095</v>
      </c>
      <c r="J8218" s="154"/>
    </row>
    <row r="8219" spans="1:10">
      <c r="A8219" s="164">
        <v>37046</v>
      </c>
      <c r="B8219" s="154" t="s">
        <v>472</v>
      </c>
      <c r="C8219" s="154" t="s">
        <v>472</v>
      </c>
      <c r="D8219" s="154" t="s">
        <v>472</v>
      </c>
      <c r="E8219" s="154" t="s">
        <v>472</v>
      </c>
      <c r="F8219" s="154" t="s">
        <v>472</v>
      </c>
      <c r="G8219" s="154" t="s">
        <v>472</v>
      </c>
      <c r="H8219" s="154">
        <v>21.689</v>
      </c>
      <c r="I8219" s="154" t="s">
        <v>472</v>
      </c>
      <c r="J8219" s="154"/>
    </row>
    <row r="8220" spans="1:10">
      <c r="A8220" s="164">
        <v>37047</v>
      </c>
      <c r="B8220" s="154">
        <v>1.5146999999999999</v>
      </c>
      <c r="C8220" s="154">
        <v>2.5301</v>
      </c>
      <c r="D8220" s="154">
        <v>1.7949999999999999</v>
      </c>
      <c r="E8220" s="154">
        <v>1.1673</v>
      </c>
      <c r="F8220" s="154">
        <v>75.2</v>
      </c>
      <c r="G8220" s="154">
        <v>1.5002</v>
      </c>
      <c r="H8220" s="154">
        <v>21.553999999999998</v>
      </c>
      <c r="I8220" s="154">
        <v>2.2416700000000001</v>
      </c>
      <c r="J8220" s="154"/>
    </row>
    <row r="8221" spans="1:10">
      <c r="A8221" s="164">
        <v>37048</v>
      </c>
      <c r="B8221" s="154">
        <v>1.5161</v>
      </c>
      <c r="C8221" s="154">
        <v>2.4927000000000001</v>
      </c>
      <c r="D8221" s="154">
        <v>1.7786</v>
      </c>
      <c r="E8221" s="154">
        <v>1.1626000000000001</v>
      </c>
      <c r="F8221" s="154">
        <v>74.8</v>
      </c>
      <c r="G8221" s="154">
        <v>1.476</v>
      </c>
      <c r="H8221" s="154">
        <v>21.667000000000002</v>
      </c>
      <c r="I8221" s="154">
        <v>2.2278500000000001</v>
      </c>
      <c r="J8221" s="154"/>
    </row>
    <row r="8222" spans="1:10">
      <c r="A8222" s="164">
        <v>37049</v>
      </c>
      <c r="B8222" s="154">
        <v>1.5228000000000002</v>
      </c>
      <c r="C8222" s="154">
        <v>2.5009999999999999</v>
      </c>
      <c r="D8222" s="154">
        <v>1.7957999999999998</v>
      </c>
      <c r="E8222" s="154">
        <v>1.179</v>
      </c>
      <c r="F8222" s="154">
        <v>75.2</v>
      </c>
      <c r="G8222" s="154">
        <v>1.4934000000000001</v>
      </c>
      <c r="H8222" s="154">
        <v>21.683</v>
      </c>
      <c r="I8222" s="154">
        <v>2.24668</v>
      </c>
      <c r="J8222" s="154"/>
    </row>
    <row r="8223" spans="1:10">
      <c r="A8223" s="164">
        <v>37050</v>
      </c>
      <c r="B8223" s="154">
        <v>1.5226999999999999</v>
      </c>
      <c r="C8223" s="154">
        <v>2.4737</v>
      </c>
      <c r="D8223" s="154">
        <v>1.792</v>
      </c>
      <c r="E8223" s="154">
        <v>1.1788000000000001</v>
      </c>
      <c r="F8223" s="154">
        <v>75.900000000000006</v>
      </c>
      <c r="G8223" s="154">
        <v>1.4862</v>
      </c>
      <c r="H8223" s="154">
        <v>21.681000000000001</v>
      </c>
      <c r="I8223" s="154">
        <v>2.2438899999999999</v>
      </c>
      <c r="J8223" s="154"/>
    </row>
    <row r="8224" spans="1:10">
      <c r="A8224" s="164">
        <v>37053</v>
      </c>
      <c r="B8224" s="154">
        <v>1.5223</v>
      </c>
      <c r="C8224" s="154">
        <v>2.484</v>
      </c>
      <c r="D8224" s="154">
        <v>1.7930999999999999</v>
      </c>
      <c r="E8224" s="154">
        <v>1.1794</v>
      </c>
      <c r="F8224" s="154">
        <v>76</v>
      </c>
      <c r="G8224" s="154">
        <v>1.4757</v>
      </c>
      <c r="H8224" s="154">
        <v>21.783999999999999</v>
      </c>
      <c r="I8224" s="154">
        <v>2.2372299999999998</v>
      </c>
      <c r="J8224" s="154"/>
    </row>
    <row r="8225" spans="1:10">
      <c r="A8225" s="164">
        <v>37054</v>
      </c>
      <c r="B8225" s="154">
        <v>1.5221</v>
      </c>
      <c r="C8225" s="154">
        <v>2.4775999999999998</v>
      </c>
      <c r="D8225" s="154">
        <v>1.7972999999999999</v>
      </c>
      <c r="E8225" s="154">
        <v>1.1800999999999999</v>
      </c>
      <c r="F8225" s="154">
        <v>75.5</v>
      </c>
      <c r="G8225" s="154">
        <v>1.4764999999999999</v>
      </c>
      <c r="H8225" s="154">
        <v>21.689</v>
      </c>
      <c r="I8225" s="154">
        <v>2.2378800000000001</v>
      </c>
      <c r="J8225" s="154"/>
    </row>
    <row r="8226" spans="1:10">
      <c r="A8226" s="164">
        <v>37055</v>
      </c>
      <c r="B8226" s="154">
        <v>1.5255000000000001</v>
      </c>
      <c r="C8226" s="154">
        <v>2.4573</v>
      </c>
      <c r="D8226" s="154">
        <v>1.7852999999999999</v>
      </c>
      <c r="E8226" s="154">
        <v>1.1705000000000001</v>
      </c>
      <c r="F8226" s="154">
        <v>74.3</v>
      </c>
      <c r="G8226" s="154">
        <v>1.4607999999999999</v>
      </c>
      <c r="H8226" s="154">
        <v>21.646999999999998</v>
      </c>
      <c r="I8226" s="154">
        <v>2.2319300000000002</v>
      </c>
      <c r="J8226" s="154"/>
    </row>
    <row r="8227" spans="1:10">
      <c r="A8227" s="164">
        <v>37056</v>
      </c>
      <c r="B8227" s="154">
        <v>1.5258</v>
      </c>
      <c r="C8227" s="154">
        <v>2.4872000000000001</v>
      </c>
      <c r="D8227" s="154">
        <v>1.7890000000000001</v>
      </c>
      <c r="E8227" s="154">
        <v>1.1780999999999999</v>
      </c>
      <c r="F8227" s="154">
        <v>73.8</v>
      </c>
      <c r="G8227" s="154">
        <v>1.4653</v>
      </c>
      <c r="H8227" s="154">
        <v>21.385999999999999</v>
      </c>
      <c r="I8227" s="154">
        <v>2.23522</v>
      </c>
      <c r="J8227" s="154"/>
    </row>
    <row r="8228" spans="1:10">
      <c r="A8228" s="164">
        <v>37057</v>
      </c>
      <c r="B8228" s="154">
        <v>1.5255000000000001</v>
      </c>
      <c r="C8228" s="154">
        <v>2.4794999999999998</v>
      </c>
      <c r="D8228" s="154">
        <v>1.7673000000000001</v>
      </c>
      <c r="E8228" s="154">
        <v>1.1635</v>
      </c>
      <c r="F8228" s="154">
        <v>72.900000000000006</v>
      </c>
      <c r="G8228" s="154">
        <v>1.4558</v>
      </c>
      <c r="H8228" s="154">
        <v>21.404</v>
      </c>
      <c r="I8228" s="154">
        <v>2.2157100000000001</v>
      </c>
      <c r="J8228" s="154"/>
    </row>
    <row r="8229" spans="1:10">
      <c r="A8229" s="164">
        <v>37060</v>
      </c>
      <c r="B8229" s="154">
        <v>1.5293000000000001</v>
      </c>
      <c r="C8229" s="154">
        <v>2.4956</v>
      </c>
      <c r="D8229" s="154">
        <v>1.7732999999999999</v>
      </c>
      <c r="E8229" s="154">
        <v>1.1619999999999999</v>
      </c>
      <c r="F8229" s="154">
        <v>73.5</v>
      </c>
      <c r="G8229" s="154">
        <v>1.4365000000000001</v>
      </c>
      <c r="H8229" s="154">
        <v>21.452999999999999</v>
      </c>
      <c r="I8229" s="154">
        <v>2.22939</v>
      </c>
      <c r="J8229" s="154"/>
    </row>
    <row r="8230" spans="1:10">
      <c r="A8230" s="164">
        <v>37061</v>
      </c>
      <c r="B8230" s="154">
        <v>1.5276999999999998</v>
      </c>
      <c r="C8230" s="154">
        <v>2.4950999999999999</v>
      </c>
      <c r="D8230" s="154">
        <v>1.7831999999999999</v>
      </c>
      <c r="E8230" s="154">
        <v>1.1626000000000001</v>
      </c>
      <c r="F8230" s="154">
        <v>72.3</v>
      </c>
      <c r="G8230" s="154">
        <v>1.4479</v>
      </c>
      <c r="H8230" s="154">
        <v>21.629000000000001</v>
      </c>
      <c r="I8230" s="154">
        <v>2.2324099999999998</v>
      </c>
      <c r="J8230" s="154"/>
    </row>
    <row r="8231" spans="1:10">
      <c r="A8231" s="164">
        <v>37062</v>
      </c>
      <c r="B8231" s="154">
        <v>1.5268999999999999</v>
      </c>
      <c r="C8231" s="154">
        <v>2.5011999999999999</v>
      </c>
      <c r="D8231" s="154">
        <v>1.7886</v>
      </c>
      <c r="E8231" s="154">
        <v>1.1639999999999999</v>
      </c>
      <c r="F8231" s="154">
        <v>72.099999999999994</v>
      </c>
      <c r="G8231" s="154">
        <v>1.4532</v>
      </c>
      <c r="H8231" s="154">
        <v>21.594999999999999</v>
      </c>
      <c r="I8231" s="154">
        <v>2.23522</v>
      </c>
      <c r="J8231" s="154"/>
    </row>
    <row r="8232" spans="1:10">
      <c r="A8232" s="164">
        <v>37063</v>
      </c>
      <c r="B8232" s="154">
        <v>1.5258</v>
      </c>
      <c r="C8232" s="154">
        <v>2.4988999999999999</v>
      </c>
      <c r="D8232" s="154">
        <v>1.7810999999999999</v>
      </c>
      <c r="E8232" s="154">
        <v>1.1623999999999999</v>
      </c>
      <c r="F8232" s="154">
        <v>72</v>
      </c>
      <c r="G8232" s="154">
        <v>1.4363000000000001</v>
      </c>
      <c r="H8232" s="154">
        <v>21.459</v>
      </c>
      <c r="I8232" s="154">
        <v>2.21991</v>
      </c>
      <c r="J8232" s="154"/>
    </row>
    <row r="8233" spans="1:10">
      <c r="A8233" s="164">
        <v>37064</v>
      </c>
      <c r="B8233" s="154">
        <v>1.5184</v>
      </c>
      <c r="C8233" s="154">
        <v>2.5247000000000002</v>
      </c>
      <c r="D8233" s="154">
        <v>1.7812000000000001</v>
      </c>
      <c r="E8233" s="154">
        <v>1.1688000000000001</v>
      </c>
      <c r="F8233" s="154">
        <v>75.2</v>
      </c>
      <c r="G8233" s="154">
        <v>1.4318</v>
      </c>
      <c r="H8233" s="154">
        <v>21.449000000000002</v>
      </c>
      <c r="I8233" s="154">
        <v>2.2225600000000001</v>
      </c>
      <c r="J8233" s="154"/>
    </row>
    <row r="8234" spans="1:10">
      <c r="A8234" s="164">
        <v>37067</v>
      </c>
      <c r="B8234" s="154">
        <v>1.5188000000000001</v>
      </c>
      <c r="C8234" s="154">
        <v>2.5026000000000002</v>
      </c>
      <c r="D8234" s="154">
        <v>1.7669000000000001</v>
      </c>
      <c r="E8234" s="154">
        <v>1.1611</v>
      </c>
      <c r="F8234" s="154">
        <v>76.900000000000006</v>
      </c>
      <c r="G8234" s="154">
        <v>1.4248000000000001</v>
      </c>
      <c r="H8234" s="154">
        <v>21.326000000000001</v>
      </c>
      <c r="I8234" s="154">
        <v>2.2105600000000001</v>
      </c>
      <c r="J8234" s="154"/>
    </row>
    <row r="8235" spans="1:10">
      <c r="A8235" s="164">
        <v>37068</v>
      </c>
      <c r="B8235" s="154">
        <v>1.5215999999999998</v>
      </c>
      <c r="C8235" s="154">
        <v>2.4864000000000002</v>
      </c>
      <c r="D8235" s="154">
        <v>1.7599</v>
      </c>
      <c r="E8235" s="154">
        <v>1.1594</v>
      </c>
      <c r="F8235" s="154">
        <v>76.5</v>
      </c>
      <c r="G8235" s="154">
        <v>1.4257</v>
      </c>
      <c r="H8235" s="154">
        <v>21.321999999999999</v>
      </c>
      <c r="I8235" s="154">
        <v>2.2120500000000001</v>
      </c>
      <c r="J8235" s="154"/>
    </row>
    <row r="8236" spans="1:10">
      <c r="A8236" s="164">
        <v>37069</v>
      </c>
      <c r="B8236" s="154">
        <v>1.5237000000000001</v>
      </c>
      <c r="C8236" s="154">
        <v>2.5036</v>
      </c>
      <c r="D8236" s="154">
        <v>1.7622</v>
      </c>
      <c r="E8236" s="154">
        <v>1.1657</v>
      </c>
      <c r="F8236" s="154">
        <v>75.400000000000006</v>
      </c>
      <c r="G8236" s="154">
        <v>1.4159999999999999</v>
      </c>
      <c r="H8236" s="154">
        <v>21.321999999999999</v>
      </c>
      <c r="I8236" s="154">
        <v>2.21143</v>
      </c>
      <c r="J8236" s="154"/>
    </row>
    <row r="8237" spans="1:10">
      <c r="A8237" s="164">
        <v>37070</v>
      </c>
      <c r="B8237" s="154">
        <v>1.5188999999999999</v>
      </c>
      <c r="C8237" s="154">
        <v>2.5066999999999999</v>
      </c>
      <c r="D8237" s="154">
        <v>1.7734999999999999</v>
      </c>
      <c r="E8237" s="154">
        <v>1.1669</v>
      </c>
      <c r="F8237" s="154">
        <v>76.900000000000006</v>
      </c>
      <c r="G8237" s="154">
        <v>1.4237</v>
      </c>
      <c r="H8237" s="154">
        <v>21.765000000000001</v>
      </c>
      <c r="I8237" s="154">
        <v>2.2234799999999999</v>
      </c>
      <c r="J8237" s="154"/>
    </row>
    <row r="8238" spans="1:10">
      <c r="A8238" s="164">
        <v>37071</v>
      </c>
      <c r="B8238" s="154">
        <v>1.5213999999999999</v>
      </c>
      <c r="C8238" s="154">
        <v>2.5270000000000001</v>
      </c>
      <c r="D8238" s="154">
        <v>1.796</v>
      </c>
      <c r="E8238" s="154">
        <v>1.1786000000000001</v>
      </c>
      <c r="F8238" s="154">
        <v>77.599999999999994</v>
      </c>
      <c r="G8238" s="154">
        <v>1.4438</v>
      </c>
      <c r="H8238" s="154">
        <v>21.715</v>
      </c>
      <c r="I8238" s="154">
        <v>2.23644</v>
      </c>
      <c r="J8238" s="154"/>
    </row>
    <row r="8239" spans="1:10">
      <c r="A8239" s="164">
        <v>37074</v>
      </c>
      <c r="B8239" s="154">
        <v>1.5197000000000001</v>
      </c>
      <c r="C8239" s="154">
        <v>2.5373000000000001</v>
      </c>
      <c r="D8239" s="154">
        <v>1.7989999999999999</v>
      </c>
      <c r="E8239" s="154">
        <v>1.1886000000000001</v>
      </c>
      <c r="F8239" s="154">
        <v>77.8</v>
      </c>
      <c r="G8239" s="154">
        <v>1.4437</v>
      </c>
      <c r="H8239" s="154">
        <v>21.734999999999999</v>
      </c>
      <c r="I8239" s="154">
        <v>2.23915</v>
      </c>
      <c r="J8239" s="154"/>
    </row>
    <row r="8240" spans="1:10">
      <c r="A8240" s="164">
        <v>37075</v>
      </c>
      <c r="B8240" s="154">
        <v>1.5213999999999999</v>
      </c>
      <c r="C8240" s="154">
        <v>2.5373000000000001</v>
      </c>
      <c r="D8240" s="154">
        <v>1.7962</v>
      </c>
      <c r="E8240" s="154">
        <v>1.1861999999999999</v>
      </c>
      <c r="F8240" s="154">
        <v>77.099999999999994</v>
      </c>
      <c r="G8240" s="154">
        <v>1.45</v>
      </c>
      <c r="H8240" s="154">
        <v>21.713000000000001</v>
      </c>
      <c r="I8240" s="154">
        <v>2.2394400000000001</v>
      </c>
      <c r="J8240" s="154"/>
    </row>
    <row r="8241" spans="1:10">
      <c r="A8241" s="164">
        <v>37076</v>
      </c>
      <c r="B8241" s="154">
        <v>1.5206</v>
      </c>
      <c r="C8241" s="154">
        <v>2.5305999999999997</v>
      </c>
      <c r="D8241" s="154">
        <v>1.8010000000000002</v>
      </c>
      <c r="E8241" s="154">
        <v>1.1937</v>
      </c>
      <c r="F8241" s="154">
        <v>76.599999999999994</v>
      </c>
      <c r="G8241" s="154">
        <v>1.4426000000000001</v>
      </c>
      <c r="H8241" s="154">
        <v>21.741</v>
      </c>
      <c r="I8241" s="154" t="s">
        <v>472</v>
      </c>
      <c r="J8241" s="154"/>
    </row>
    <row r="8242" spans="1:10">
      <c r="A8242" s="164">
        <v>37077</v>
      </c>
      <c r="B8242" s="154">
        <v>1.5192999999999999</v>
      </c>
      <c r="C8242" s="154">
        <v>2.5373999999999999</v>
      </c>
      <c r="D8242" s="154">
        <v>1.8073999999999999</v>
      </c>
      <c r="E8242" s="154">
        <v>1.1945999999999999</v>
      </c>
      <c r="F8242" s="154">
        <v>74.7</v>
      </c>
      <c r="G8242" s="154">
        <v>1.4411</v>
      </c>
      <c r="H8242" s="154">
        <v>21.984999999999999</v>
      </c>
      <c r="I8242" s="154">
        <v>2.2422200000000001</v>
      </c>
      <c r="J8242" s="154"/>
    </row>
    <row r="8243" spans="1:10">
      <c r="A8243" s="164">
        <v>37078</v>
      </c>
      <c r="B8243" s="154">
        <v>1.5213000000000001</v>
      </c>
      <c r="C8243" s="154">
        <v>2.5432999999999999</v>
      </c>
      <c r="D8243" s="154">
        <v>1.8143</v>
      </c>
      <c r="E8243" s="154">
        <v>1.1981999999999999</v>
      </c>
      <c r="F8243" s="154">
        <v>73.400000000000006</v>
      </c>
      <c r="G8243" s="154">
        <v>1.4422999999999999</v>
      </c>
      <c r="H8243" s="154">
        <v>21.686</v>
      </c>
      <c r="I8243" s="154">
        <v>2.2483300000000002</v>
      </c>
      <c r="J8243" s="154"/>
    </row>
    <row r="8244" spans="1:10">
      <c r="A8244" s="164">
        <v>37081</v>
      </c>
      <c r="B8244" s="154">
        <v>1.52</v>
      </c>
      <c r="C8244" s="154">
        <v>2.5259999999999998</v>
      </c>
      <c r="D8244" s="154">
        <v>1.7930000000000001</v>
      </c>
      <c r="E8244" s="154">
        <v>1.179</v>
      </c>
      <c r="F8244" s="154">
        <v>73.7</v>
      </c>
      <c r="G8244" s="154">
        <v>1.4281999999999999</v>
      </c>
      <c r="H8244" s="154">
        <v>21.722000000000001</v>
      </c>
      <c r="I8244" s="154">
        <v>2.23556</v>
      </c>
      <c r="J8244" s="154"/>
    </row>
    <row r="8245" spans="1:10">
      <c r="A8245" s="164">
        <v>37082</v>
      </c>
      <c r="B8245" s="154">
        <v>1.5237000000000001</v>
      </c>
      <c r="C8245" s="154">
        <v>2.5159000000000002</v>
      </c>
      <c r="D8245" s="154">
        <v>1.7833000000000001</v>
      </c>
      <c r="E8245" s="154">
        <v>1.1720999999999999</v>
      </c>
      <c r="F8245" s="154">
        <v>72.8</v>
      </c>
      <c r="G8245" s="154">
        <v>1.4187000000000001</v>
      </c>
      <c r="H8245" s="154">
        <v>21.527000000000001</v>
      </c>
      <c r="I8245" s="154">
        <v>2.2251099999999999</v>
      </c>
      <c r="J8245" s="154"/>
    </row>
    <row r="8246" spans="1:10">
      <c r="A8246" s="164">
        <v>37083</v>
      </c>
      <c r="B8246" s="154">
        <v>1.5186999999999999</v>
      </c>
      <c r="C8246" s="154">
        <v>2.4981999999999998</v>
      </c>
      <c r="D8246" s="154">
        <v>1.764</v>
      </c>
      <c r="E8246" s="154">
        <v>1.159</v>
      </c>
      <c r="F8246" s="154">
        <v>70.5</v>
      </c>
      <c r="G8246" s="154">
        <v>1.4137999999999999</v>
      </c>
      <c r="H8246" s="154">
        <v>21.297000000000001</v>
      </c>
      <c r="I8246" s="154">
        <v>2.2084000000000001</v>
      </c>
      <c r="J8246" s="154"/>
    </row>
    <row r="8247" spans="1:10">
      <c r="A8247" s="164">
        <v>37084</v>
      </c>
      <c r="B8247" s="154">
        <v>1.5165</v>
      </c>
      <c r="C8247" s="154">
        <v>2.5028000000000001</v>
      </c>
      <c r="D8247" s="154">
        <v>1.7791999999999999</v>
      </c>
      <c r="E8247" s="154">
        <v>1.1648000000000001</v>
      </c>
      <c r="F8247" s="154">
        <v>71.099999999999994</v>
      </c>
      <c r="G8247" s="154">
        <v>1.4307000000000001</v>
      </c>
      <c r="H8247" s="154">
        <v>21.437000000000001</v>
      </c>
      <c r="I8247" s="154">
        <v>2.2174399999999999</v>
      </c>
      <c r="J8247" s="154"/>
    </row>
    <row r="8248" spans="1:10">
      <c r="A8248" s="164">
        <v>37085</v>
      </c>
      <c r="B8248" s="154">
        <v>1.512</v>
      </c>
      <c r="C8248" s="154">
        <v>2.4815999999999998</v>
      </c>
      <c r="D8248" s="154">
        <v>1.7721</v>
      </c>
      <c r="E8248" s="154">
        <v>1.1540999999999999</v>
      </c>
      <c r="F8248" s="154">
        <v>69.400000000000006</v>
      </c>
      <c r="G8248" s="154">
        <v>1.4283000000000001</v>
      </c>
      <c r="H8248" s="154">
        <v>21.422000000000001</v>
      </c>
      <c r="I8248" s="154">
        <v>2.2052499999999999</v>
      </c>
      <c r="J8248" s="154"/>
    </row>
    <row r="8249" spans="1:10">
      <c r="A8249" s="164">
        <v>37088</v>
      </c>
      <c r="B8249" s="154">
        <v>1.5129000000000001</v>
      </c>
      <c r="C8249" s="154">
        <v>2.4704999999999999</v>
      </c>
      <c r="D8249" s="154">
        <v>1.764</v>
      </c>
      <c r="E8249" s="154">
        <v>1.1473</v>
      </c>
      <c r="F8249" s="154">
        <v>68.400000000000006</v>
      </c>
      <c r="G8249" s="154">
        <v>1.4123999999999999</v>
      </c>
      <c r="H8249" s="154">
        <v>21.367000000000001</v>
      </c>
      <c r="I8249" s="154">
        <v>2.20228</v>
      </c>
      <c r="J8249" s="154"/>
    </row>
    <row r="8250" spans="1:10">
      <c r="A8250" s="164">
        <v>37089</v>
      </c>
      <c r="B8250" s="154">
        <v>1.5121</v>
      </c>
      <c r="C8250" s="154">
        <v>2.4754999999999998</v>
      </c>
      <c r="D8250" s="154">
        <v>1.7763</v>
      </c>
      <c r="E8250" s="154">
        <v>1.1568000000000001</v>
      </c>
      <c r="F8250" s="154">
        <v>68.8</v>
      </c>
      <c r="G8250" s="154">
        <v>1.4148000000000001</v>
      </c>
      <c r="H8250" s="154">
        <v>21.295000000000002</v>
      </c>
      <c r="I8250" s="154">
        <v>2.2099500000000001</v>
      </c>
      <c r="J8250" s="154"/>
    </row>
    <row r="8251" spans="1:10">
      <c r="A8251" s="164">
        <v>37090</v>
      </c>
      <c r="B8251" s="154">
        <v>1.5064</v>
      </c>
      <c r="C8251" s="154">
        <v>2.46</v>
      </c>
      <c r="D8251" s="154">
        <v>1.7536</v>
      </c>
      <c r="E8251" s="154">
        <v>1.1409</v>
      </c>
      <c r="F8251" s="154">
        <v>71.599999999999994</v>
      </c>
      <c r="G8251" s="154">
        <v>1.3996999999999999</v>
      </c>
      <c r="H8251" s="154">
        <v>20.847000000000001</v>
      </c>
      <c r="I8251" s="154">
        <v>2.1790099999999999</v>
      </c>
      <c r="J8251" s="154"/>
    </row>
    <row r="8252" spans="1:10">
      <c r="A8252" s="164">
        <v>37091</v>
      </c>
      <c r="B8252" s="154">
        <v>1.506</v>
      </c>
      <c r="C8252" s="154">
        <v>2.4380000000000002</v>
      </c>
      <c r="D8252" s="154">
        <v>1.7198</v>
      </c>
      <c r="E8252" s="154">
        <v>1.1160000000000001</v>
      </c>
      <c r="F8252" s="154">
        <v>68.599999999999994</v>
      </c>
      <c r="G8252" s="154">
        <v>1.3913</v>
      </c>
      <c r="H8252" s="154">
        <v>20.867000000000001</v>
      </c>
      <c r="I8252" s="154">
        <v>2.1694399999999998</v>
      </c>
      <c r="J8252" s="154"/>
    </row>
    <row r="8253" spans="1:10">
      <c r="A8253" s="164">
        <v>37092</v>
      </c>
      <c r="B8253" s="154">
        <v>1.5066000000000002</v>
      </c>
      <c r="C8253" s="154">
        <v>2.4632999999999998</v>
      </c>
      <c r="D8253" s="154">
        <v>1.7244999999999999</v>
      </c>
      <c r="E8253" s="154">
        <v>1.1185</v>
      </c>
      <c r="F8253" s="154">
        <v>68.8</v>
      </c>
      <c r="G8253" s="154">
        <v>1.4</v>
      </c>
      <c r="H8253" s="154">
        <v>20.843</v>
      </c>
      <c r="I8253" s="154">
        <v>2.1699799999999998</v>
      </c>
      <c r="J8253" s="154"/>
    </row>
    <row r="8254" spans="1:10">
      <c r="A8254" s="164">
        <v>37095</v>
      </c>
      <c r="B8254" s="154">
        <v>1.5036</v>
      </c>
      <c r="C8254" s="154">
        <v>2.4670999999999998</v>
      </c>
      <c r="D8254" s="154">
        <v>1.7307999999999999</v>
      </c>
      <c r="E8254" s="154">
        <v>1.1215999999999999</v>
      </c>
      <c r="F8254" s="154">
        <v>70.7</v>
      </c>
      <c r="G8254" s="154">
        <v>1.3993</v>
      </c>
      <c r="H8254" s="154">
        <v>20.925999999999998</v>
      </c>
      <c r="I8254" s="154">
        <v>2.1779899999999999</v>
      </c>
      <c r="J8254" s="154"/>
    </row>
    <row r="8255" spans="1:10">
      <c r="A8255" s="164">
        <v>37096</v>
      </c>
      <c r="B8255" s="154">
        <v>1.5062</v>
      </c>
      <c r="C8255" s="154">
        <v>2.4519000000000002</v>
      </c>
      <c r="D8255" s="154">
        <v>1.7307999999999999</v>
      </c>
      <c r="E8255" s="154">
        <v>1.1227</v>
      </c>
      <c r="F8255" s="154">
        <v>71.599999999999994</v>
      </c>
      <c r="G8255" s="154">
        <v>1.3932</v>
      </c>
      <c r="H8255" s="154">
        <v>20.774999999999999</v>
      </c>
      <c r="I8255" s="154">
        <v>2.173</v>
      </c>
      <c r="J8255" s="154"/>
    </row>
    <row r="8256" spans="1:10">
      <c r="A8256" s="164">
        <v>37097</v>
      </c>
      <c r="B8256" s="154">
        <v>1.5063</v>
      </c>
      <c r="C8256" s="154">
        <v>2.4478</v>
      </c>
      <c r="D8256" s="154">
        <v>1.7227999999999999</v>
      </c>
      <c r="E8256" s="154">
        <v>1.1206</v>
      </c>
      <c r="F8256" s="154">
        <v>69.5</v>
      </c>
      <c r="G8256" s="154">
        <v>1.3851</v>
      </c>
      <c r="H8256" s="154">
        <v>20.728999999999999</v>
      </c>
      <c r="I8256" s="154">
        <v>2.1673499999999999</v>
      </c>
      <c r="J8256" s="154"/>
    </row>
    <row r="8257" spans="1:10">
      <c r="A8257" s="164">
        <v>37098</v>
      </c>
      <c r="B8257" s="154">
        <v>1.5106999999999999</v>
      </c>
      <c r="C8257" s="154">
        <v>2.4510999999999998</v>
      </c>
      <c r="D8257" s="154">
        <v>1.716</v>
      </c>
      <c r="E8257" s="154">
        <v>1.1165</v>
      </c>
      <c r="F8257" s="154">
        <v>69.400000000000006</v>
      </c>
      <c r="G8257" s="154">
        <v>1.3915999999999999</v>
      </c>
      <c r="H8257" s="154">
        <v>20.797000000000001</v>
      </c>
      <c r="I8257" s="154">
        <v>2.1676000000000002</v>
      </c>
      <c r="J8257" s="154"/>
    </row>
    <row r="8258" spans="1:10">
      <c r="A8258" s="164">
        <v>37099</v>
      </c>
      <c r="B8258" s="154">
        <v>1.5085999999999999</v>
      </c>
      <c r="C8258" s="154">
        <v>2.4539</v>
      </c>
      <c r="D8258" s="154">
        <v>1.7206000000000001</v>
      </c>
      <c r="E8258" s="154">
        <v>1.1214999999999999</v>
      </c>
      <c r="F8258" s="154">
        <v>69.400000000000006</v>
      </c>
      <c r="G8258" s="154">
        <v>1.3891</v>
      </c>
      <c r="H8258" s="154">
        <v>20.841999999999999</v>
      </c>
      <c r="I8258" s="154">
        <v>2.16954</v>
      </c>
      <c r="J8258" s="154"/>
    </row>
    <row r="8259" spans="1:10">
      <c r="A8259" s="164">
        <v>37102</v>
      </c>
      <c r="B8259" s="154">
        <v>1.5105</v>
      </c>
      <c r="C8259" s="154">
        <v>2.4581</v>
      </c>
      <c r="D8259" s="154">
        <v>1.7292000000000001</v>
      </c>
      <c r="E8259" s="154">
        <v>1.1280999999999999</v>
      </c>
      <c r="F8259" s="154">
        <v>70.400000000000006</v>
      </c>
      <c r="G8259" s="154">
        <v>1.3857999999999999</v>
      </c>
      <c r="H8259" s="154">
        <v>20.864999999999998</v>
      </c>
      <c r="I8259" s="154">
        <v>2.1717499999999998</v>
      </c>
      <c r="J8259" s="154"/>
    </row>
    <row r="8260" spans="1:10">
      <c r="A8260" s="164">
        <v>37103</v>
      </c>
      <c r="B8260" s="154">
        <v>1.5106999999999999</v>
      </c>
      <c r="C8260" s="154">
        <v>2.4601999999999999</v>
      </c>
      <c r="D8260" s="154">
        <v>1.7256</v>
      </c>
      <c r="E8260" s="154">
        <v>1.1295999999999999</v>
      </c>
      <c r="F8260" s="154">
        <v>71.099999999999994</v>
      </c>
      <c r="G8260" s="154">
        <v>1.383</v>
      </c>
      <c r="H8260" s="154">
        <v>20.904</v>
      </c>
      <c r="I8260" s="154">
        <v>2.1700599999999999</v>
      </c>
      <c r="J8260" s="154"/>
    </row>
    <row r="8261" spans="1:10">
      <c r="A8261" s="164">
        <v>37104</v>
      </c>
      <c r="B8261" s="154" t="s">
        <v>472</v>
      </c>
      <c r="C8261" s="154" t="s">
        <v>472</v>
      </c>
      <c r="D8261" s="154" t="s">
        <v>472</v>
      </c>
      <c r="E8261" s="154" t="s">
        <v>472</v>
      </c>
      <c r="F8261" s="154" t="s">
        <v>472</v>
      </c>
      <c r="G8261" s="154" t="s">
        <v>472</v>
      </c>
      <c r="H8261" s="154">
        <v>20.734000000000002</v>
      </c>
      <c r="I8261" s="154" t="s">
        <v>472</v>
      </c>
      <c r="J8261" s="154"/>
    </row>
    <row r="8262" spans="1:10">
      <c r="A8262" s="164">
        <v>37105</v>
      </c>
      <c r="B8262" s="154">
        <v>1.5106000000000002</v>
      </c>
      <c r="C8262" s="154">
        <v>2.4580000000000002</v>
      </c>
      <c r="D8262" s="154">
        <v>1.7136</v>
      </c>
      <c r="E8262" s="154">
        <v>1.1155999999999999</v>
      </c>
      <c r="F8262" s="154">
        <v>68.5</v>
      </c>
      <c r="G8262" s="154">
        <v>1.3775999999999999</v>
      </c>
      <c r="H8262" s="154">
        <v>20.664000000000001</v>
      </c>
      <c r="I8262" s="154">
        <v>2.16357</v>
      </c>
      <c r="J8262" s="154"/>
    </row>
    <row r="8263" spans="1:10">
      <c r="A8263" s="164">
        <v>37106</v>
      </c>
      <c r="B8263" s="154">
        <v>1.5084</v>
      </c>
      <c r="C8263" s="154">
        <v>2.4497999999999998</v>
      </c>
      <c r="D8263" s="154">
        <v>1.7117</v>
      </c>
      <c r="E8263" s="154">
        <v>1.1148</v>
      </c>
      <c r="F8263" s="154">
        <v>68.7</v>
      </c>
      <c r="G8263" s="154">
        <v>1.3820999999999999</v>
      </c>
      <c r="H8263" s="154">
        <v>20.614000000000001</v>
      </c>
      <c r="I8263" s="154">
        <v>2.1604100000000002</v>
      </c>
      <c r="J8263" s="154"/>
    </row>
    <row r="8264" spans="1:10">
      <c r="A8264" s="164">
        <v>37109</v>
      </c>
      <c r="B8264" s="154">
        <v>1.5068999999999999</v>
      </c>
      <c r="C8264" s="154">
        <v>2.4393000000000002</v>
      </c>
      <c r="D8264" s="154">
        <v>1.7107999999999999</v>
      </c>
      <c r="E8264" s="154">
        <v>1.1175999999999999</v>
      </c>
      <c r="F8264" s="154">
        <v>68.3</v>
      </c>
      <c r="G8264" s="154">
        <v>1.38</v>
      </c>
      <c r="H8264" s="154">
        <v>20.661999999999999</v>
      </c>
      <c r="I8264" s="154">
        <v>2.1607400000000001</v>
      </c>
      <c r="J8264" s="154"/>
    </row>
    <row r="8265" spans="1:10">
      <c r="A8265" s="164">
        <v>37110</v>
      </c>
      <c r="B8265" s="154">
        <v>1.5059</v>
      </c>
      <c r="C8265" s="154">
        <v>2.4291</v>
      </c>
      <c r="D8265" s="154">
        <v>1.718</v>
      </c>
      <c r="E8265" s="154">
        <v>1.1241000000000001</v>
      </c>
      <c r="F8265" s="154">
        <v>70</v>
      </c>
      <c r="G8265" s="154">
        <v>1.3875999999999999</v>
      </c>
      <c r="H8265" s="154">
        <v>20.73</v>
      </c>
      <c r="I8265" s="154">
        <v>2.1631900000000002</v>
      </c>
      <c r="J8265" s="154"/>
    </row>
    <row r="8266" spans="1:10">
      <c r="A8266" s="164">
        <v>37111</v>
      </c>
      <c r="B8266" s="154">
        <v>1.5043</v>
      </c>
      <c r="C8266" s="154">
        <v>2.4346999999999999</v>
      </c>
      <c r="D8266" s="154">
        <v>1.7187999999999999</v>
      </c>
      <c r="E8266" s="154">
        <v>1.1203000000000001</v>
      </c>
      <c r="F8266" s="154">
        <v>69.599999999999994</v>
      </c>
      <c r="G8266" s="154">
        <v>1.3914</v>
      </c>
      <c r="H8266" s="154">
        <v>20.664999999999999</v>
      </c>
      <c r="I8266" s="154">
        <v>2.1662499999999998</v>
      </c>
      <c r="J8266" s="154"/>
    </row>
    <row r="8267" spans="1:10">
      <c r="A8267" s="164">
        <v>37112</v>
      </c>
      <c r="B8267" s="154">
        <v>1.5047000000000001</v>
      </c>
      <c r="C8267" s="154">
        <v>2.4100999999999999</v>
      </c>
      <c r="D8267" s="154">
        <v>1.6994</v>
      </c>
      <c r="E8267" s="154">
        <v>1.1075999999999999</v>
      </c>
      <c r="F8267" s="154">
        <v>68.8</v>
      </c>
      <c r="G8267" s="154">
        <v>1.377</v>
      </c>
      <c r="H8267" s="154">
        <v>20.382999999999999</v>
      </c>
      <c r="I8267" s="154">
        <v>2.1488100000000001</v>
      </c>
      <c r="J8267" s="154"/>
    </row>
    <row r="8268" spans="1:10">
      <c r="A8268" s="164">
        <v>37113</v>
      </c>
      <c r="B8268" s="154">
        <v>1.5082</v>
      </c>
      <c r="C8268" s="154">
        <v>2.4056000000000002</v>
      </c>
      <c r="D8268" s="154">
        <v>1.6865000000000001</v>
      </c>
      <c r="E8268" s="154">
        <v>1.0953999999999999</v>
      </c>
      <c r="F8268" s="154">
        <v>68.400000000000006</v>
      </c>
      <c r="G8268" s="154">
        <v>1.3839999999999999</v>
      </c>
      <c r="H8268" s="154">
        <v>20.443000000000001</v>
      </c>
      <c r="I8268" s="154">
        <v>2.1464500000000002</v>
      </c>
      <c r="J8268" s="154"/>
    </row>
    <row r="8269" spans="1:10">
      <c r="A8269" s="164">
        <v>37116</v>
      </c>
      <c r="B8269" s="154">
        <v>1.5150000000000001</v>
      </c>
      <c r="C8269" s="154">
        <v>2.4091</v>
      </c>
      <c r="D8269" s="154">
        <v>1.6898</v>
      </c>
      <c r="E8269" s="154">
        <v>1.0987</v>
      </c>
      <c r="F8269" s="154">
        <v>68.599999999999994</v>
      </c>
      <c r="G8269" s="154">
        <v>1.387</v>
      </c>
      <c r="H8269" s="154">
        <v>20.404</v>
      </c>
      <c r="I8269" s="154">
        <v>2.1429800000000001</v>
      </c>
      <c r="J8269" s="154"/>
    </row>
    <row r="8270" spans="1:10">
      <c r="A8270" s="164">
        <v>37117</v>
      </c>
      <c r="B8270" s="154">
        <v>1.5152999999999999</v>
      </c>
      <c r="C8270" s="154">
        <v>2.4011</v>
      </c>
      <c r="D8270" s="154">
        <v>1.6938</v>
      </c>
      <c r="E8270" s="154">
        <v>1.0993999999999999</v>
      </c>
      <c r="F8270" s="154">
        <v>67.8</v>
      </c>
      <c r="G8270" s="154">
        <v>1.3794999999999999</v>
      </c>
      <c r="H8270" s="154">
        <v>20.289000000000001</v>
      </c>
      <c r="I8270" s="154">
        <v>2.1471800000000001</v>
      </c>
      <c r="J8270" s="154"/>
    </row>
    <row r="8271" spans="1:10">
      <c r="A8271" s="164">
        <v>37118</v>
      </c>
      <c r="B8271" s="154">
        <v>1.5165</v>
      </c>
      <c r="C8271" s="154">
        <v>2.3896999999999999</v>
      </c>
      <c r="D8271" s="154">
        <v>1.6716</v>
      </c>
      <c r="E8271" s="154">
        <v>1.0879000000000001</v>
      </c>
      <c r="F8271" s="154">
        <v>66.400000000000006</v>
      </c>
      <c r="G8271" s="154">
        <v>1.3799000000000001</v>
      </c>
      <c r="H8271" s="154">
        <v>20.113</v>
      </c>
      <c r="I8271" s="154">
        <v>2.1355399999999998</v>
      </c>
      <c r="J8271" s="154"/>
    </row>
    <row r="8272" spans="1:10">
      <c r="A8272" s="164">
        <v>37119</v>
      </c>
      <c r="B8272" s="154">
        <v>1.5203</v>
      </c>
      <c r="C8272" s="154">
        <v>2.3988999999999998</v>
      </c>
      <c r="D8272" s="154">
        <v>1.6569</v>
      </c>
      <c r="E8272" s="154">
        <v>1.0845</v>
      </c>
      <c r="F8272" s="154">
        <v>66.5</v>
      </c>
      <c r="G8272" s="154">
        <v>1.3866000000000001</v>
      </c>
      <c r="H8272" s="154">
        <v>20.027000000000001</v>
      </c>
      <c r="I8272" s="154">
        <v>2.1334300000000002</v>
      </c>
      <c r="J8272" s="154"/>
    </row>
    <row r="8273" spans="1:10">
      <c r="A8273" s="164">
        <v>37120</v>
      </c>
      <c r="B8273" s="154">
        <v>1.5184</v>
      </c>
      <c r="C8273" s="154">
        <v>2.4011</v>
      </c>
      <c r="D8273" s="154">
        <v>1.6651</v>
      </c>
      <c r="E8273" s="154">
        <v>1.0838000000000001</v>
      </c>
      <c r="F8273" s="154">
        <v>66.5</v>
      </c>
      <c r="G8273" s="154">
        <v>1.3815</v>
      </c>
      <c r="H8273" s="154">
        <v>20.023</v>
      </c>
      <c r="I8273" s="154">
        <v>2.1309</v>
      </c>
      <c r="J8273" s="154"/>
    </row>
    <row r="8274" spans="1:10">
      <c r="A8274" s="164">
        <v>37123</v>
      </c>
      <c r="B8274" s="154">
        <v>1.5192000000000001</v>
      </c>
      <c r="C8274" s="154">
        <v>2.3931</v>
      </c>
      <c r="D8274" s="154">
        <v>1.6560000000000001</v>
      </c>
      <c r="E8274" s="154">
        <v>1.0716000000000001</v>
      </c>
      <c r="F8274" s="154">
        <v>65.7</v>
      </c>
      <c r="G8274" s="154">
        <v>1.377</v>
      </c>
      <c r="H8274" s="154">
        <v>20.085000000000001</v>
      </c>
      <c r="I8274" s="154">
        <v>2.1311800000000001</v>
      </c>
      <c r="J8274" s="154"/>
    </row>
    <row r="8275" spans="1:10">
      <c r="A8275" s="164">
        <v>37124</v>
      </c>
      <c r="B8275" s="154">
        <v>1.5169000000000001</v>
      </c>
      <c r="C8275" s="154">
        <v>2.4026999999999998</v>
      </c>
      <c r="D8275" s="154">
        <v>1.6600000000000001</v>
      </c>
      <c r="E8275" s="154">
        <v>1.0745</v>
      </c>
      <c r="F8275" s="154">
        <v>65.900000000000006</v>
      </c>
      <c r="G8275" s="154">
        <v>1.3784000000000001</v>
      </c>
      <c r="H8275" s="154">
        <v>20.119</v>
      </c>
      <c r="I8275" s="154">
        <v>2.13245</v>
      </c>
      <c r="J8275" s="154"/>
    </row>
    <row r="8276" spans="1:10">
      <c r="A8276" s="164">
        <v>37125</v>
      </c>
      <c r="B8276" s="154">
        <v>1.5203</v>
      </c>
      <c r="C8276" s="154">
        <v>2.4003999999999999</v>
      </c>
      <c r="D8276" s="154">
        <v>1.6494</v>
      </c>
      <c r="E8276" s="154">
        <v>1.0651999999999999</v>
      </c>
      <c r="F8276" s="154">
        <v>64.599999999999994</v>
      </c>
      <c r="G8276" s="154">
        <v>1.3792</v>
      </c>
      <c r="H8276" s="154">
        <v>20.035</v>
      </c>
      <c r="I8276" s="154">
        <v>2.1252399999999998</v>
      </c>
      <c r="J8276" s="154"/>
    </row>
    <row r="8277" spans="1:10">
      <c r="A8277" s="164">
        <v>37126</v>
      </c>
      <c r="B8277" s="154">
        <v>1.5198</v>
      </c>
      <c r="C8277" s="154">
        <v>2.4087999999999998</v>
      </c>
      <c r="D8277" s="154">
        <v>1.665</v>
      </c>
      <c r="E8277" s="154">
        <v>1.0790999999999999</v>
      </c>
      <c r="F8277" s="154">
        <v>66</v>
      </c>
      <c r="G8277" s="154">
        <v>1.3833</v>
      </c>
      <c r="H8277" s="154">
        <v>20.085000000000001</v>
      </c>
      <c r="I8277" s="154">
        <v>2.1404399999999999</v>
      </c>
      <c r="J8277" s="154"/>
    </row>
    <row r="8278" spans="1:10">
      <c r="A8278" s="164">
        <v>37127</v>
      </c>
      <c r="B8278" s="154">
        <v>1.5190000000000001</v>
      </c>
      <c r="C8278" s="154">
        <v>2.4031000000000002</v>
      </c>
      <c r="D8278" s="154">
        <v>1.6636</v>
      </c>
      <c r="E8278" s="154">
        <v>1.0796000000000001</v>
      </c>
      <c r="F8278" s="154">
        <v>65.7</v>
      </c>
      <c r="G8278" s="154">
        <v>1.3877999999999999</v>
      </c>
      <c r="H8278" s="154">
        <v>20.135999999999999</v>
      </c>
      <c r="I8278" s="154">
        <v>2.1370900000000002</v>
      </c>
      <c r="J8278" s="154"/>
    </row>
    <row r="8279" spans="1:10">
      <c r="A8279" s="164">
        <v>37130</v>
      </c>
      <c r="B8279" s="154">
        <v>1.5196000000000001</v>
      </c>
      <c r="C8279" s="154">
        <v>2.4047000000000001</v>
      </c>
      <c r="D8279" s="154">
        <v>1.6682000000000001</v>
      </c>
      <c r="E8279" s="154">
        <v>1.0826</v>
      </c>
      <c r="F8279" s="154">
        <v>65.5</v>
      </c>
      <c r="G8279" s="154">
        <v>1.3872</v>
      </c>
      <c r="H8279" s="154">
        <v>20.158000000000001</v>
      </c>
      <c r="I8279" s="154">
        <v>2.14025</v>
      </c>
      <c r="J8279" s="154"/>
    </row>
    <row r="8280" spans="1:10">
      <c r="A8280" s="164">
        <v>37131</v>
      </c>
      <c r="B8280" s="154">
        <v>1.5173000000000001</v>
      </c>
      <c r="C8280" s="154">
        <v>2.4133</v>
      </c>
      <c r="D8280" s="154">
        <v>1.6773</v>
      </c>
      <c r="E8280" s="154">
        <v>1.087</v>
      </c>
      <c r="F8280" s="154">
        <v>65.5</v>
      </c>
      <c r="G8280" s="154">
        <v>1.3929</v>
      </c>
      <c r="H8280" s="154">
        <v>20.103000000000002</v>
      </c>
      <c r="I8280" s="154">
        <v>2.1461899999999998</v>
      </c>
      <c r="J8280" s="154"/>
    </row>
    <row r="8281" spans="1:10">
      <c r="A8281" s="164">
        <v>37132</v>
      </c>
      <c r="B8281" s="154">
        <v>1.5171000000000001</v>
      </c>
      <c r="C8281" s="154">
        <v>2.4133</v>
      </c>
      <c r="D8281" s="154">
        <v>1.6608000000000001</v>
      </c>
      <c r="E8281" s="154">
        <v>1.0780000000000001</v>
      </c>
      <c r="F8281" s="154">
        <v>64.900000000000006</v>
      </c>
      <c r="G8281" s="154">
        <v>1.3843000000000001</v>
      </c>
      <c r="H8281" s="154">
        <v>20.172000000000001</v>
      </c>
      <c r="I8281" s="154">
        <v>2.1368800000000001</v>
      </c>
      <c r="J8281" s="154"/>
    </row>
    <row r="8282" spans="1:10">
      <c r="A8282" s="164">
        <v>37133</v>
      </c>
      <c r="B8282" s="154">
        <v>1.5163</v>
      </c>
      <c r="C8282" s="154">
        <v>2.4243000000000001</v>
      </c>
      <c r="D8282" s="154">
        <v>1.671</v>
      </c>
      <c r="E8282" s="154">
        <v>1.0808</v>
      </c>
      <c r="F8282" s="154">
        <v>65.7</v>
      </c>
      <c r="G8282" s="154">
        <v>1.3948</v>
      </c>
      <c r="H8282" s="154">
        <v>20.007000000000001</v>
      </c>
      <c r="I8282" s="154">
        <v>2.1415099999999998</v>
      </c>
      <c r="J8282" s="154"/>
    </row>
    <row r="8283" spans="1:10">
      <c r="A8283" s="164">
        <v>37134</v>
      </c>
      <c r="B8283" s="154">
        <v>1.5159</v>
      </c>
      <c r="C8283" s="154">
        <v>2.4112</v>
      </c>
      <c r="D8283" s="154">
        <v>1.6514</v>
      </c>
      <c r="E8283" s="154">
        <v>1.0690999999999999</v>
      </c>
      <c r="F8283" s="154">
        <v>65.2</v>
      </c>
      <c r="G8283" s="154">
        <v>1.3917999999999999</v>
      </c>
      <c r="H8283" s="154">
        <v>20.132000000000001</v>
      </c>
      <c r="I8283" s="154">
        <v>2.1307299999999998</v>
      </c>
      <c r="J8283" s="154"/>
    </row>
    <row r="8284" spans="1:10">
      <c r="A8284" s="164">
        <v>37137</v>
      </c>
      <c r="B8284" s="154">
        <v>1.5161</v>
      </c>
      <c r="C8284" s="154">
        <v>2.4253999999999998</v>
      </c>
      <c r="D8284" s="154">
        <v>1.6680999999999999</v>
      </c>
      <c r="E8284" s="154">
        <v>1.0759000000000001</v>
      </c>
      <c r="F8284" s="154">
        <v>65</v>
      </c>
      <c r="G8284" s="154">
        <v>1.4031</v>
      </c>
      <c r="H8284" s="154">
        <v>20.181000000000001</v>
      </c>
      <c r="I8284" s="154" t="s">
        <v>472</v>
      </c>
      <c r="J8284" s="154"/>
    </row>
    <row r="8285" spans="1:10">
      <c r="A8285" s="164">
        <v>37138</v>
      </c>
      <c r="B8285" s="154">
        <v>1.5152999999999999</v>
      </c>
      <c r="C8285" s="154">
        <v>2.4443000000000001</v>
      </c>
      <c r="D8285" s="154">
        <v>1.6896</v>
      </c>
      <c r="E8285" s="154">
        <v>1.0918000000000001</v>
      </c>
      <c r="F8285" s="154">
        <v>65.8</v>
      </c>
      <c r="G8285" s="154">
        <v>1.4144999999999999</v>
      </c>
      <c r="H8285" s="154">
        <v>20.634</v>
      </c>
      <c r="I8285" s="154">
        <v>2.1581000000000001</v>
      </c>
      <c r="J8285" s="154"/>
    </row>
    <row r="8286" spans="1:10">
      <c r="A8286" s="164">
        <v>37139</v>
      </c>
      <c r="B8286" s="154">
        <v>1.5099</v>
      </c>
      <c r="C8286" s="154">
        <v>2.4518</v>
      </c>
      <c r="D8286" s="154">
        <v>1.7010000000000001</v>
      </c>
      <c r="E8286" s="154">
        <v>1.0897000000000001</v>
      </c>
      <c r="F8286" s="154">
        <v>66.5</v>
      </c>
      <c r="G8286" s="154">
        <v>1.4200999999999999</v>
      </c>
      <c r="H8286" s="154">
        <v>20.533999999999999</v>
      </c>
      <c r="I8286" s="154">
        <v>2.1581199999999998</v>
      </c>
      <c r="J8286" s="154"/>
    </row>
    <row r="8287" spans="1:10">
      <c r="A8287" s="164">
        <v>37140</v>
      </c>
      <c r="B8287" s="154">
        <v>1.51</v>
      </c>
      <c r="C8287" s="154">
        <v>2.4779999999999998</v>
      </c>
      <c r="D8287" s="154">
        <v>1.708</v>
      </c>
      <c r="E8287" s="154">
        <v>1.0967</v>
      </c>
      <c r="F8287" s="154">
        <v>66.2</v>
      </c>
      <c r="G8287" s="154">
        <v>1.4081999999999999</v>
      </c>
      <c r="H8287" s="154">
        <v>20.405000000000001</v>
      </c>
      <c r="I8287" s="154">
        <v>2.16622</v>
      </c>
      <c r="J8287" s="154"/>
    </row>
    <row r="8288" spans="1:10">
      <c r="A8288" s="164">
        <v>37141</v>
      </c>
      <c r="B8288" s="154">
        <v>1.5114999999999998</v>
      </c>
      <c r="C8288" s="154">
        <v>2.4601000000000002</v>
      </c>
      <c r="D8288" s="154">
        <v>1.6903000000000001</v>
      </c>
      <c r="E8288" s="154">
        <v>1.0846</v>
      </c>
      <c r="F8288" s="154">
        <v>65.400000000000006</v>
      </c>
      <c r="G8288" s="154">
        <v>1.3942000000000001</v>
      </c>
      <c r="H8288" s="154">
        <v>20.239999999999998</v>
      </c>
      <c r="I8288" s="154">
        <v>2.15096</v>
      </c>
      <c r="J8288" s="154"/>
    </row>
    <row r="8289" spans="1:10">
      <c r="A8289" s="164">
        <v>37144</v>
      </c>
      <c r="B8289" s="154">
        <v>1.516</v>
      </c>
      <c r="C8289" s="154">
        <v>2.4546000000000001</v>
      </c>
      <c r="D8289" s="154">
        <v>1.6768999999999998</v>
      </c>
      <c r="E8289" s="154">
        <v>1.0689</v>
      </c>
      <c r="F8289" s="154">
        <v>65.400000000000006</v>
      </c>
      <c r="G8289" s="154">
        <v>1.3956999999999999</v>
      </c>
      <c r="H8289" s="154">
        <v>20.37</v>
      </c>
      <c r="I8289" s="154">
        <v>2.14472</v>
      </c>
      <c r="J8289" s="154"/>
    </row>
    <row r="8290" spans="1:10">
      <c r="A8290" s="164">
        <v>37145</v>
      </c>
      <c r="B8290" s="154">
        <v>1.5156000000000001</v>
      </c>
      <c r="C8290" s="154">
        <v>2.4542999999999999</v>
      </c>
      <c r="D8290" s="154">
        <v>1.6853</v>
      </c>
      <c r="E8290" s="154">
        <v>1.0784</v>
      </c>
      <c r="F8290" s="154">
        <v>64.900000000000006</v>
      </c>
      <c r="G8290" s="154">
        <v>1.3841999999999999</v>
      </c>
      <c r="H8290" s="154">
        <v>19.815000000000001</v>
      </c>
      <c r="I8290" s="154">
        <v>2.1532800000000001</v>
      </c>
      <c r="J8290" s="154"/>
    </row>
    <row r="8291" spans="1:10">
      <c r="A8291" s="164">
        <v>37146</v>
      </c>
      <c r="B8291" s="154">
        <v>1.5063</v>
      </c>
      <c r="C8291" s="154">
        <v>2.4415</v>
      </c>
      <c r="D8291" s="154">
        <v>1.6655</v>
      </c>
      <c r="E8291" s="154">
        <v>1.0663</v>
      </c>
      <c r="F8291" s="154">
        <v>62.6</v>
      </c>
      <c r="G8291" s="154">
        <v>1.3919999999999999</v>
      </c>
      <c r="H8291" s="154">
        <v>20.056999999999999</v>
      </c>
      <c r="I8291" s="154">
        <v>2.12649</v>
      </c>
      <c r="J8291" s="154"/>
    </row>
    <row r="8292" spans="1:10">
      <c r="A8292" s="164">
        <v>37147</v>
      </c>
      <c r="B8292" s="154">
        <v>1.5047999999999999</v>
      </c>
      <c r="C8292" s="154">
        <v>2.4308000000000001</v>
      </c>
      <c r="D8292" s="154">
        <v>1.6577999999999999</v>
      </c>
      <c r="E8292" s="154">
        <v>1.0604</v>
      </c>
      <c r="F8292" s="154">
        <v>61.7</v>
      </c>
      <c r="G8292" s="154">
        <v>1.3924000000000001</v>
      </c>
      <c r="H8292" s="154">
        <v>19.956</v>
      </c>
      <c r="I8292" s="154">
        <v>2.1298900000000001</v>
      </c>
      <c r="J8292" s="154"/>
    </row>
    <row r="8293" spans="1:10">
      <c r="A8293" s="164">
        <v>37148</v>
      </c>
      <c r="B8293" s="154">
        <v>1.5017</v>
      </c>
      <c r="C8293" s="154">
        <v>2.4201000000000001</v>
      </c>
      <c r="D8293" s="154">
        <v>1.6444000000000001</v>
      </c>
      <c r="E8293" s="154">
        <v>1.0496000000000001</v>
      </c>
      <c r="F8293" s="154">
        <v>61.8</v>
      </c>
      <c r="G8293" s="154">
        <v>1.3822999999999999</v>
      </c>
      <c r="H8293" s="154">
        <v>19.646000000000001</v>
      </c>
      <c r="I8293" s="154">
        <v>2.1101700000000001</v>
      </c>
      <c r="J8293" s="154"/>
    </row>
    <row r="8294" spans="1:10">
      <c r="A8294" s="164">
        <v>37151</v>
      </c>
      <c r="B8294" s="154">
        <v>1.4896</v>
      </c>
      <c r="C8294" s="154">
        <v>2.3592</v>
      </c>
      <c r="D8294" s="154">
        <v>1.5977000000000001</v>
      </c>
      <c r="E8294" s="154">
        <v>1.018</v>
      </c>
      <c r="F8294" s="154">
        <v>59.4</v>
      </c>
      <c r="G8294" s="154">
        <v>1.3591</v>
      </c>
      <c r="H8294" s="154">
        <v>19.463999999999999</v>
      </c>
      <c r="I8294" s="154">
        <v>2.07796</v>
      </c>
      <c r="J8294" s="154"/>
    </row>
    <row r="8295" spans="1:10">
      <c r="A8295" s="164">
        <v>37152</v>
      </c>
      <c r="B8295" s="154">
        <v>1.4843999999999999</v>
      </c>
      <c r="C8295" s="154">
        <v>2.3628</v>
      </c>
      <c r="D8295" s="154">
        <v>1.6135000000000002</v>
      </c>
      <c r="E8295" s="154">
        <v>1.0271999999999999</v>
      </c>
      <c r="F8295" s="154">
        <v>60.5</v>
      </c>
      <c r="G8295" s="154">
        <v>1.3688</v>
      </c>
      <c r="H8295" s="154">
        <v>19.364000000000001</v>
      </c>
      <c r="I8295" s="154">
        <v>2.06915</v>
      </c>
      <c r="J8295" s="154"/>
    </row>
    <row r="8296" spans="1:10">
      <c r="A8296" s="164">
        <v>37153</v>
      </c>
      <c r="B8296" s="154">
        <v>1.484</v>
      </c>
      <c r="C8296" s="154">
        <v>2.3452999999999999</v>
      </c>
      <c r="D8296" s="154">
        <v>1.6024</v>
      </c>
      <c r="E8296" s="154">
        <v>1.0183</v>
      </c>
      <c r="F8296" s="154">
        <v>59.5</v>
      </c>
      <c r="G8296" s="154">
        <v>1.3626</v>
      </c>
      <c r="H8296" s="154">
        <v>19.158999999999999</v>
      </c>
      <c r="I8296" s="154">
        <v>2.06955</v>
      </c>
      <c r="J8296" s="154"/>
    </row>
    <row r="8297" spans="1:10">
      <c r="A8297" s="164">
        <v>37154</v>
      </c>
      <c r="B8297" s="154">
        <v>1.4782</v>
      </c>
      <c r="C8297" s="154">
        <v>2.3403999999999998</v>
      </c>
      <c r="D8297" s="154">
        <v>1.5954999999999999</v>
      </c>
      <c r="E8297" s="154">
        <v>1.0167999999999999</v>
      </c>
      <c r="F8297" s="154">
        <v>58.9</v>
      </c>
      <c r="G8297" s="154">
        <v>1.3613</v>
      </c>
      <c r="H8297" s="154">
        <v>19.219000000000001</v>
      </c>
      <c r="I8297" s="154">
        <v>2.0631200000000001</v>
      </c>
      <c r="J8297" s="154"/>
    </row>
    <row r="8298" spans="1:10">
      <c r="A8298" s="164">
        <v>37155</v>
      </c>
      <c r="B8298" s="154">
        <v>1.4530000000000001</v>
      </c>
      <c r="C8298" s="154">
        <v>2.2942999999999998</v>
      </c>
      <c r="D8298" s="154">
        <v>1.5739999999999998</v>
      </c>
      <c r="E8298" s="154">
        <v>1.0043</v>
      </c>
      <c r="F8298" s="154">
        <v>56.8</v>
      </c>
      <c r="G8298" s="154">
        <v>1.3489</v>
      </c>
      <c r="H8298" s="154">
        <v>19.184000000000001</v>
      </c>
      <c r="I8298" s="154">
        <v>2.0297200000000002</v>
      </c>
      <c r="J8298" s="154"/>
    </row>
    <row r="8299" spans="1:10">
      <c r="A8299" s="164">
        <v>37158</v>
      </c>
      <c r="B8299" s="154">
        <v>1.4546000000000001</v>
      </c>
      <c r="C8299" s="154">
        <v>2.3224</v>
      </c>
      <c r="D8299" s="154">
        <v>1.5956000000000001</v>
      </c>
      <c r="E8299" s="154">
        <v>1.016</v>
      </c>
      <c r="F8299" s="154">
        <v>56.4</v>
      </c>
      <c r="G8299" s="154">
        <v>1.3663000000000001</v>
      </c>
      <c r="H8299" s="154">
        <v>19.334</v>
      </c>
      <c r="I8299" s="154">
        <v>2.0494400000000002</v>
      </c>
      <c r="J8299" s="154"/>
    </row>
    <row r="8300" spans="1:10">
      <c r="A8300" s="164">
        <v>37159</v>
      </c>
      <c r="B8300" s="154">
        <v>1.4581999999999999</v>
      </c>
      <c r="C8300" s="154">
        <v>2.3237000000000001</v>
      </c>
      <c r="D8300" s="154">
        <v>1.5904</v>
      </c>
      <c r="E8300" s="154">
        <v>1.0125</v>
      </c>
      <c r="F8300" s="154">
        <v>59.2</v>
      </c>
      <c r="G8300" s="154">
        <v>1.3576999999999999</v>
      </c>
      <c r="H8300" s="154">
        <v>19.206</v>
      </c>
      <c r="I8300" s="154">
        <v>2.05619</v>
      </c>
      <c r="J8300" s="154"/>
    </row>
    <row r="8301" spans="1:10">
      <c r="A8301" s="164">
        <v>37160</v>
      </c>
      <c r="B8301" s="154">
        <v>1.4706000000000001</v>
      </c>
      <c r="C8301" s="154">
        <v>2.3479999999999999</v>
      </c>
      <c r="D8301" s="154">
        <v>1.5937999999999999</v>
      </c>
      <c r="E8301" s="154">
        <v>1.0147999999999999</v>
      </c>
      <c r="F8301" s="154">
        <v>58.6</v>
      </c>
      <c r="G8301" s="154">
        <v>1.3575999999999999</v>
      </c>
      <c r="H8301" s="154">
        <v>19.341000000000001</v>
      </c>
      <c r="I8301" s="154">
        <v>2.0704799999999999</v>
      </c>
      <c r="J8301" s="154"/>
    </row>
    <row r="8302" spans="1:10">
      <c r="A8302" s="164">
        <v>37161</v>
      </c>
      <c r="B8302" s="154">
        <v>1.4807000000000001</v>
      </c>
      <c r="C8302" s="154">
        <v>2.3727999999999998</v>
      </c>
      <c r="D8302" s="154">
        <v>1.6080000000000001</v>
      </c>
      <c r="E8302" s="154">
        <v>1.0226</v>
      </c>
      <c r="F8302" s="154">
        <v>58.7</v>
      </c>
      <c r="G8302" s="154">
        <v>1.3538000000000001</v>
      </c>
      <c r="H8302" s="154">
        <v>19.504999999999999</v>
      </c>
      <c r="I8302" s="154">
        <v>2.07498</v>
      </c>
      <c r="J8302" s="154"/>
    </row>
    <row r="8303" spans="1:10">
      <c r="A8303" s="164">
        <v>37162</v>
      </c>
      <c r="B8303" s="154">
        <v>1.4765999999999999</v>
      </c>
      <c r="C8303" s="154">
        <v>2.3714</v>
      </c>
      <c r="D8303" s="154">
        <v>1.6133</v>
      </c>
      <c r="E8303" s="154">
        <v>1.0229999999999999</v>
      </c>
      <c r="F8303" s="154">
        <v>60.3</v>
      </c>
      <c r="G8303" s="154">
        <v>1.3528</v>
      </c>
      <c r="H8303" s="154">
        <v>19.573</v>
      </c>
      <c r="I8303" s="154">
        <v>2.0774900000000001</v>
      </c>
      <c r="J8303" s="154"/>
    </row>
    <row r="8304" spans="1:10">
      <c r="A8304" s="164">
        <v>37165</v>
      </c>
      <c r="B8304" s="154">
        <v>1.4782999999999999</v>
      </c>
      <c r="C8304" s="154">
        <v>2.3906999999999998</v>
      </c>
      <c r="D8304" s="154">
        <v>1.625</v>
      </c>
      <c r="E8304" s="154">
        <v>1.0293000000000001</v>
      </c>
      <c r="F8304" s="154">
        <v>60.8</v>
      </c>
      <c r="G8304" s="154">
        <v>1.3561000000000001</v>
      </c>
      <c r="H8304" s="154">
        <v>19.555</v>
      </c>
      <c r="I8304" s="154">
        <v>2.0876899999999998</v>
      </c>
      <c r="J8304" s="154"/>
    </row>
    <row r="8305" spans="1:10">
      <c r="A8305" s="164">
        <v>37166</v>
      </c>
      <c r="B8305" s="154">
        <v>1.4809999999999999</v>
      </c>
      <c r="C8305" s="154">
        <v>2.3906000000000001</v>
      </c>
      <c r="D8305" s="154">
        <v>1.6168</v>
      </c>
      <c r="E8305" s="154">
        <v>1.0273000000000001</v>
      </c>
      <c r="F8305" s="154">
        <v>60.4</v>
      </c>
      <c r="G8305" s="154">
        <v>1.3384</v>
      </c>
      <c r="H8305" s="154">
        <v>19.568999999999999</v>
      </c>
      <c r="I8305" s="154">
        <v>2.0822699999999998</v>
      </c>
      <c r="J8305" s="154"/>
    </row>
    <row r="8306" spans="1:10">
      <c r="A8306" s="164">
        <v>37167</v>
      </c>
      <c r="B8306" s="154">
        <v>1.4864999999999999</v>
      </c>
      <c r="C8306" s="154">
        <v>2.3679000000000001</v>
      </c>
      <c r="D8306" s="154">
        <v>1.6139999999999999</v>
      </c>
      <c r="E8306" s="154">
        <v>1.0303</v>
      </c>
      <c r="F8306" s="154">
        <v>59.6</v>
      </c>
      <c r="G8306" s="154">
        <v>1.3359000000000001</v>
      </c>
      <c r="H8306" s="154">
        <v>19.562999999999999</v>
      </c>
      <c r="I8306" s="154">
        <v>2.08039</v>
      </c>
      <c r="J8306" s="154"/>
    </row>
    <row r="8307" spans="1:10">
      <c r="A8307" s="164">
        <v>37168</v>
      </c>
      <c r="B8307" s="154">
        <v>1.4851000000000001</v>
      </c>
      <c r="C8307" s="154">
        <v>2.3891999999999998</v>
      </c>
      <c r="D8307" s="154">
        <v>1.6234</v>
      </c>
      <c r="E8307" s="154">
        <v>1.0359</v>
      </c>
      <c r="F8307" s="154">
        <v>59.4</v>
      </c>
      <c r="G8307" s="154">
        <v>1.3479000000000001</v>
      </c>
      <c r="H8307" s="154">
        <v>19.619</v>
      </c>
      <c r="I8307" s="154">
        <v>2.0931099999999998</v>
      </c>
      <c r="J8307" s="154"/>
    </row>
    <row r="8308" spans="1:10">
      <c r="A8308" s="164">
        <v>37169</v>
      </c>
      <c r="B8308" s="154">
        <v>1.4861</v>
      </c>
      <c r="C8308" s="154">
        <v>2.3902000000000001</v>
      </c>
      <c r="D8308" s="154">
        <v>1.6181999999999999</v>
      </c>
      <c r="E8308" s="154">
        <v>1.0308999999999999</v>
      </c>
      <c r="F8308" s="154">
        <v>58.9</v>
      </c>
      <c r="G8308" s="154">
        <v>1.3420000000000001</v>
      </c>
      <c r="H8308" s="154">
        <v>19.545000000000002</v>
      </c>
      <c r="I8308" s="154">
        <v>2.0864400000000001</v>
      </c>
      <c r="J8308" s="154"/>
    </row>
    <row r="8309" spans="1:10">
      <c r="A8309" s="164">
        <v>37172</v>
      </c>
      <c r="B8309" s="154">
        <v>1.4781</v>
      </c>
      <c r="C8309" s="154">
        <v>2.3635000000000002</v>
      </c>
      <c r="D8309" s="154">
        <v>1.6025</v>
      </c>
      <c r="E8309" s="154">
        <v>1.0253000000000001</v>
      </c>
      <c r="F8309" s="154">
        <v>57.7</v>
      </c>
      <c r="G8309" s="154">
        <v>1.3376000000000001</v>
      </c>
      <c r="H8309" s="154">
        <v>19.451000000000001</v>
      </c>
      <c r="I8309" s="154" t="s">
        <v>472</v>
      </c>
      <c r="J8309" s="154"/>
    </row>
    <row r="8310" spans="1:10">
      <c r="A8310" s="164">
        <v>37173</v>
      </c>
      <c r="B8310" s="154">
        <v>1.4799</v>
      </c>
      <c r="C8310" s="154">
        <v>2.3654000000000002</v>
      </c>
      <c r="D8310" s="154">
        <v>1.6068</v>
      </c>
      <c r="E8310" s="154">
        <v>1.0295000000000001</v>
      </c>
      <c r="F8310" s="154">
        <v>57.9</v>
      </c>
      <c r="G8310" s="154">
        <v>1.3368</v>
      </c>
      <c r="H8310" s="154">
        <v>19.599</v>
      </c>
      <c r="I8310" s="154">
        <v>2.0716100000000002</v>
      </c>
      <c r="J8310" s="154"/>
    </row>
    <row r="8311" spans="1:10">
      <c r="A8311" s="164">
        <v>37174</v>
      </c>
      <c r="B8311" s="154">
        <v>1.4835</v>
      </c>
      <c r="C8311" s="154">
        <v>2.3679999999999999</v>
      </c>
      <c r="D8311" s="154">
        <v>1.6247</v>
      </c>
      <c r="E8311" s="154">
        <v>1.0367</v>
      </c>
      <c r="F8311" s="154">
        <v>58.4</v>
      </c>
      <c r="G8311" s="154">
        <v>1.3481000000000001</v>
      </c>
      <c r="H8311" s="154">
        <v>19.664999999999999</v>
      </c>
      <c r="I8311" s="154">
        <v>2.0867100000000001</v>
      </c>
      <c r="J8311" s="154"/>
    </row>
    <row r="8312" spans="1:10">
      <c r="A8312" s="164">
        <v>37175</v>
      </c>
      <c r="B8312" s="154">
        <v>1.4856</v>
      </c>
      <c r="C8312" s="154">
        <v>2.3654000000000002</v>
      </c>
      <c r="D8312" s="154">
        <v>1.6318999999999999</v>
      </c>
      <c r="E8312" s="154">
        <v>1.0406</v>
      </c>
      <c r="F8312" s="154">
        <v>58.9</v>
      </c>
      <c r="G8312" s="154">
        <v>1.3547</v>
      </c>
      <c r="H8312" s="154">
        <v>19.923999999999999</v>
      </c>
      <c r="I8312" s="154">
        <v>2.0968900000000001</v>
      </c>
      <c r="J8312" s="154"/>
    </row>
    <row r="8313" spans="1:10">
      <c r="A8313" s="164">
        <v>37176</v>
      </c>
      <c r="B8313" s="154">
        <v>1.4822</v>
      </c>
      <c r="C8313" s="154">
        <v>2.3730000000000002</v>
      </c>
      <c r="D8313" s="154">
        <v>1.6427</v>
      </c>
      <c r="E8313" s="154">
        <v>1.0505</v>
      </c>
      <c r="F8313" s="154">
        <v>59</v>
      </c>
      <c r="G8313" s="154">
        <v>1.3519000000000001</v>
      </c>
      <c r="H8313" s="154">
        <v>19.646999999999998</v>
      </c>
      <c r="I8313" s="154">
        <v>2.0952999999999999</v>
      </c>
      <c r="J8313" s="154"/>
    </row>
    <row r="8314" spans="1:10">
      <c r="A8314" s="164">
        <v>37179</v>
      </c>
      <c r="B8314" s="154">
        <v>1.4801</v>
      </c>
      <c r="C8314" s="154">
        <v>2.3582999999999998</v>
      </c>
      <c r="D8314" s="154">
        <v>1.6272</v>
      </c>
      <c r="E8314" s="154">
        <v>1.0425</v>
      </c>
      <c r="F8314" s="154">
        <v>58.5</v>
      </c>
      <c r="G8314" s="154">
        <v>1.3447</v>
      </c>
      <c r="H8314" s="154">
        <v>19.646999999999998</v>
      </c>
      <c r="I8314" s="154">
        <v>2.0799599999999998</v>
      </c>
      <c r="J8314" s="154"/>
    </row>
    <row r="8315" spans="1:10">
      <c r="A8315" s="164">
        <v>37180</v>
      </c>
      <c r="B8315" s="154">
        <v>1.4798</v>
      </c>
      <c r="C8315" s="154">
        <v>2.3641000000000001</v>
      </c>
      <c r="D8315" s="154">
        <v>1.6337000000000002</v>
      </c>
      <c r="E8315" s="154">
        <v>1.0476000000000001</v>
      </c>
      <c r="F8315" s="154">
        <v>58.9</v>
      </c>
      <c r="G8315" s="154">
        <v>1.3475999999999999</v>
      </c>
      <c r="H8315" s="154">
        <v>19.722000000000001</v>
      </c>
      <c r="I8315" s="154">
        <v>2.0918800000000002</v>
      </c>
      <c r="J8315" s="154"/>
    </row>
    <row r="8316" spans="1:10">
      <c r="A8316" s="164">
        <v>37181</v>
      </c>
      <c r="B8316" s="154">
        <v>1.4828000000000001</v>
      </c>
      <c r="C8316" s="154">
        <v>2.37</v>
      </c>
      <c r="D8316" s="154">
        <v>1.6388</v>
      </c>
      <c r="E8316" s="154">
        <v>1.0471999999999999</v>
      </c>
      <c r="F8316" s="154">
        <v>60.4</v>
      </c>
      <c r="G8316" s="154">
        <v>1.3468</v>
      </c>
      <c r="H8316" s="154">
        <v>19.792000000000002</v>
      </c>
      <c r="I8316" s="154">
        <v>2.0980099999999999</v>
      </c>
      <c r="J8316" s="154"/>
    </row>
    <row r="8317" spans="1:10">
      <c r="A8317" s="164">
        <v>37182</v>
      </c>
      <c r="B8317" s="154">
        <v>1.4773000000000001</v>
      </c>
      <c r="C8317" s="154">
        <v>2.3694999999999999</v>
      </c>
      <c r="D8317" s="154">
        <v>1.6372</v>
      </c>
      <c r="E8317" s="154">
        <v>1.0415000000000001</v>
      </c>
      <c r="F8317" s="154">
        <v>60.1</v>
      </c>
      <c r="G8317" s="154">
        <v>1.3517000000000001</v>
      </c>
      <c r="H8317" s="154">
        <v>19.78</v>
      </c>
      <c r="I8317" s="154">
        <v>2.09287</v>
      </c>
      <c r="J8317" s="154"/>
    </row>
    <row r="8318" spans="1:10">
      <c r="A8318" s="164">
        <v>37183</v>
      </c>
      <c r="B8318" s="154">
        <v>1.4767999999999999</v>
      </c>
      <c r="C8318" s="154">
        <v>2.3631000000000002</v>
      </c>
      <c r="D8318" s="154">
        <v>1.6407</v>
      </c>
      <c r="E8318" s="154">
        <v>1.0401</v>
      </c>
      <c r="F8318" s="154">
        <v>61.4</v>
      </c>
      <c r="G8318" s="154">
        <v>1.3532</v>
      </c>
      <c r="H8318" s="154">
        <v>19.835000000000001</v>
      </c>
      <c r="I8318" s="154">
        <v>2.0941100000000001</v>
      </c>
      <c r="J8318" s="154"/>
    </row>
    <row r="8319" spans="1:10">
      <c r="A8319" s="164">
        <v>37186</v>
      </c>
      <c r="B8319" s="154">
        <v>1.4757</v>
      </c>
      <c r="C8319" s="154">
        <v>2.355</v>
      </c>
      <c r="D8319" s="154">
        <v>1.6448</v>
      </c>
      <c r="E8319" s="154">
        <v>1.0429999999999999</v>
      </c>
      <c r="F8319" s="154">
        <v>59.2</v>
      </c>
      <c r="G8319" s="154">
        <v>1.3524</v>
      </c>
      <c r="H8319" s="154">
        <v>20.076000000000001</v>
      </c>
      <c r="I8319" s="154">
        <v>2.0930399999999998</v>
      </c>
      <c r="J8319" s="154"/>
    </row>
    <row r="8320" spans="1:10">
      <c r="A8320" s="164">
        <v>37187</v>
      </c>
      <c r="B8320" s="154">
        <v>1.4815</v>
      </c>
      <c r="C8320" s="154">
        <v>2.3673999999999999</v>
      </c>
      <c r="D8320" s="154">
        <v>1.6640000000000001</v>
      </c>
      <c r="E8320" s="154">
        <v>1.0545</v>
      </c>
      <c r="F8320" s="154">
        <v>61.3</v>
      </c>
      <c r="G8320" s="154">
        <v>1.3564000000000001</v>
      </c>
      <c r="H8320" s="154">
        <v>20.087</v>
      </c>
      <c r="I8320" s="154">
        <v>2.1111800000000001</v>
      </c>
      <c r="J8320" s="154"/>
    </row>
    <row r="8321" spans="1:10">
      <c r="A8321" s="164">
        <v>37188</v>
      </c>
      <c r="B8321" s="154">
        <v>1.4793000000000001</v>
      </c>
      <c r="C8321" s="154">
        <v>2.3691</v>
      </c>
      <c r="D8321" s="154">
        <v>1.6579999999999999</v>
      </c>
      <c r="E8321" s="154">
        <v>1.0543</v>
      </c>
      <c r="F8321" s="154">
        <v>60.6</v>
      </c>
      <c r="G8321" s="154">
        <v>1.3534999999999999</v>
      </c>
      <c r="H8321" s="154">
        <v>20.047000000000001</v>
      </c>
      <c r="I8321" s="154">
        <v>2.10256</v>
      </c>
      <c r="J8321" s="154"/>
    </row>
    <row r="8322" spans="1:10">
      <c r="A8322" s="164">
        <v>37189</v>
      </c>
      <c r="B8322" s="154">
        <v>1.4804999999999999</v>
      </c>
      <c r="C8322" s="154">
        <v>2.3675000000000002</v>
      </c>
      <c r="D8322" s="154">
        <v>1.6612</v>
      </c>
      <c r="E8322" s="154">
        <v>1.0551999999999999</v>
      </c>
      <c r="F8322" s="154">
        <v>60.1</v>
      </c>
      <c r="G8322" s="154">
        <v>1.3486</v>
      </c>
      <c r="H8322" s="154">
        <v>19.911999999999999</v>
      </c>
      <c r="I8322" s="154">
        <v>2.10303</v>
      </c>
      <c r="J8322" s="154"/>
    </row>
    <row r="8323" spans="1:10">
      <c r="A8323" s="164">
        <v>37190</v>
      </c>
      <c r="B8323" s="154">
        <v>1.4737</v>
      </c>
      <c r="C8323" s="154">
        <v>2.3567999999999998</v>
      </c>
      <c r="D8323" s="154">
        <v>1.6495</v>
      </c>
      <c r="E8323" s="154">
        <v>1.0476000000000001</v>
      </c>
      <c r="F8323" s="154">
        <v>60.7</v>
      </c>
      <c r="G8323" s="154">
        <v>1.3460000000000001</v>
      </c>
      <c r="H8323" s="154">
        <v>19.986999999999998</v>
      </c>
      <c r="I8323" s="154">
        <v>2.0959400000000001</v>
      </c>
      <c r="J8323" s="154"/>
    </row>
    <row r="8324" spans="1:10">
      <c r="A8324" s="164">
        <v>37193</v>
      </c>
      <c r="B8324" s="154">
        <v>1.4750000000000001</v>
      </c>
      <c r="C8324" s="154">
        <v>2.3719000000000001</v>
      </c>
      <c r="D8324" s="154">
        <v>1.6419999999999999</v>
      </c>
      <c r="E8324" s="154">
        <v>1.0413000000000001</v>
      </c>
      <c r="F8324" s="154">
        <v>60.5</v>
      </c>
      <c r="G8324" s="154">
        <v>1.3427</v>
      </c>
      <c r="H8324" s="154">
        <v>19.701999999999998</v>
      </c>
      <c r="I8324" s="154">
        <v>2.0865200000000002</v>
      </c>
      <c r="J8324" s="154"/>
    </row>
    <row r="8325" spans="1:10">
      <c r="A8325" s="164">
        <v>37194</v>
      </c>
      <c r="B8325" s="154">
        <v>1.4725999999999999</v>
      </c>
      <c r="C8325" s="154">
        <v>2.3654000000000002</v>
      </c>
      <c r="D8325" s="154">
        <v>1.6293</v>
      </c>
      <c r="E8325" s="154">
        <v>1.0334000000000001</v>
      </c>
      <c r="F8325" s="154">
        <v>59.8</v>
      </c>
      <c r="G8325" s="154">
        <v>1.3351</v>
      </c>
      <c r="H8325" s="154">
        <v>19.581</v>
      </c>
      <c r="I8325" s="154">
        <v>2.0757599999999998</v>
      </c>
      <c r="J8325" s="154"/>
    </row>
    <row r="8326" spans="1:10">
      <c r="A8326" s="164">
        <v>37195</v>
      </c>
      <c r="B8326" s="154">
        <v>1.4692000000000001</v>
      </c>
      <c r="C8326" s="154">
        <v>2.3624000000000001</v>
      </c>
      <c r="D8326" s="154">
        <v>1.6234</v>
      </c>
      <c r="E8326" s="154">
        <v>1.0282</v>
      </c>
      <c r="F8326" s="154">
        <v>59.6</v>
      </c>
      <c r="G8326" s="154">
        <v>1.3323</v>
      </c>
      <c r="H8326" s="154">
        <v>19.696999999999999</v>
      </c>
      <c r="I8326" s="154">
        <v>2.0756000000000001</v>
      </c>
      <c r="J8326" s="154"/>
    </row>
    <row r="8327" spans="1:10">
      <c r="A8327" s="164">
        <v>37196</v>
      </c>
      <c r="B8327" s="154">
        <v>1.4713000000000001</v>
      </c>
      <c r="C8327" s="154">
        <v>2.3687</v>
      </c>
      <c r="D8327" s="154">
        <v>1.6282000000000001</v>
      </c>
      <c r="E8327" s="154">
        <v>1.022</v>
      </c>
      <c r="F8327" s="154">
        <v>60.3</v>
      </c>
      <c r="G8327" s="154">
        <v>1.3312999999999999</v>
      </c>
      <c r="H8327" s="154">
        <v>19.698</v>
      </c>
      <c r="I8327" s="154">
        <v>2.07342</v>
      </c>
      <c r="J8327" s="154"/>
    </row>
    <row r="8328" spans="1:10">
      <c r="A8328" s="164">
        <v>37197</v>
      </c>
      <c r="B8328" s="154">
        <v>1.4727999999999999</v>
      </c>
      <c r="C8328" s="154">
        <v>2.3858999999999999</v>
      </c>
      <c r="D8328" s="154">
        <v>1.6282999999999999</v>
      </c>
      <c r="E8328" s="154">
        <v>1.0203</v>
      </c>
      <c r="F8328" s="154">
        <v>60.9</v>
      </c>
      <c r="G8328" s="154">
        <v>1.3371</v>
      </c>
      <c r="H8328" s="154">
        <v>19.734999999999999</v>
      </c>
      <c r="I8328" s="154">
        <v>2.0823700000000001</v>
      </c>
      <c r="J8328" s="154"/>
    </row>
    <row r="8329" spans="1:10">
      <c r="A8329" s="164">
        <v>37200</v>
      </c>
      <c r="B8329" s="154">
        <v>1.4718</v>
      </c>
      <c r="C8329" s="154">
        <v>2.3875999999999999</v>
      </c>
      <c r="D8329" s="154">
        <v>1.6395</v>
      </c>
      <c r="E8329" s="154">
        <v>1.0303</v>
      </c>
      <c r="F8329" s="154">
        <v>61.3</v>
      </c>
      <c r="G8329" s="154">
        <v>1.3465</v>
      </c>
      <c r="H8329" s="154">
        <v>19.835000000000001</v>
      </c>
      <c r="I8329" s="154">
        <v>2.0932200000000001</v>
      </c>
      <c r="J8329" s="154"/>
    </row>
    <row r="8330" spans="1:10">
      <c r="A8330" s="164">
        <v>37201</v>
      </c>
      <c r="B8330" s="154">
        <v>1.4727000000000001</v>
      </c>
      <c r="C8330" s="154">
        <v>2.3933</v>
      </c>
      <c r="D8330" s="154">
        <v>1.6409</v>
      </c>
      <c r="E8330" s="154">
        <v>1.03</v>
      </c>
      <c r="F8330" s="154">
        <v>63.5</v>
      </c>
      <c r="G8330" s="154">
        <v>1.3512999999999999</v>
      </c>
      <c r="H8330" s="154">
        <v>19.821000000000002</v>
      </c>
      <c r="I8330" s="154">
        <v>2.0935899999999998</v>
      </c>
      <c r="J8330" s="154"/>
    </row>
    <row r="8331" spans="1:10">
      <c r="A8331" s="164">
        <v>37202</v>
      </c>
      <c r="B8331" s="154">
        <v>1.4716</v>
      </c>
      <c r="C8331" s="154">
        <v>2.3887</v>
      </c>
      <c r="D8331" s="154">
        <v>1.6282999999999999</v>
      </c>
      <c r="E8331" s="154">
        <v>1.0219</v>
      </c>
      <c r="F8331" s="154">
        <v>62.4</v>
      </c>
      <c r="G8331" s="154">
        <v>1.3452999999999999</v>
      </c>
      <c r="H8331" s="154">
        <v>19.803000000000001</v>
      </c>
      <c r="I8331" s="154">
        <v>2.0842499999999999</v>
      </c>
      <c r="J8331" s="154"/>
    </row>
    <row r="8332" spans="1:10">
      <c r="A8332" s="164">
        <v>37203</v>
      </c>
      <c r="B8332" s="154">
        <v>1.4697</v>
      </c>
      <c r="C8332" s="154">
        <v>2.3978000000000002</v>
      </c>
      <c r="D8332" s="154">
        <v>1.6372</v>
      </c>
      <c r="E8332" s="154">
        <v>1.0255000000000001</v>
      </c>
      <c r="F8332" s="154">
        <v>64</v>
      </c>
      <c r="G8332" s="154">
        <v>1.3551</v>
      </c>
      <c r="H8332" s="154">
        <v>19.861000000000001</v>
      </c>
      <c r="I8332" s="154">
        <v>2.0915599999999999</v>
      </c>
      <c r="J8332" s="154"/>
    </row>
    <row r="8333" spans="1:10">
      <c r="A8333" s="164">
        <v>37204</v>
      </c>
      <c r="B8333" s="154">
        <v>1.4683999999999999</v>
      </c>
      <c r="C8333" s="154">
        <v>2.3919999999999999</v>
      </c>
      <c r="D8333" s="154">
        <v>1.6473</v>
      </c>
      <c r="E8333" s="154">
        <v>1.0303</v>
      </c>
      <c r="F8333" s="154">
        <v>65</v>
      </c>
      <c r="G8333" s="154">
        <v>1.3682000000000001</v>
      </c>
      <c r="H8333" s="154">
        <v>19.809999999999999</v>
      </c>
      <c r="I8333" s="154">
        <v>2.1002999999999998</v>
      </c>
      <c r="J8333" s="154"/>
    </row>
    <row r="8334" spans="1:10">
      <c r="A8334" s="164">
        <v>37207</v>
      </c>
      <c r="B8334" s="154">
        <v>1.4641</v>
      </c>
      <c r="C8334" s="154">
        <v>2.3890000000000002</v>
      </c>
      <c r="D8334" s="154">
        <v>1.6392</v>
      </c>
      <c r="E8334" s="154">
        <v>1.0223</v>
      </c>
      <c r="F8334" s="154">
        <v>64.599999999999994</v>
      </c>
      <c r="G8334" s="154">
        <v>1.3567</v>
      </c>
      <c r="H8334" s="154">
        <v>19.765999999999998</v>
      </c>
      <c r="I8334" s="154">
        <v>2.08982</v>
      </c>
      <c r="J8334" s="154"/>
    </row>
    <row r="8335" spans="1:10">
      <c r="A8335" s="164">
        <v>37208</v>
      </c>
      <c r="B8335" s="154">
        <v>1.4674</v>
      </c>
      <c r="C8335" s="154">
        <v>2.3959999999999999</v>
      </c>
      <c r="D8335" s="154">
        <v>1.6533</v>
      </c>
      <c r="E8335" s="154">
        <v>1.0338000000000001</v>
      </c>
      <c r="F8335" s="154">
        <v>64.8</v>
      </c>
      <c r="G8335" s="154">
        <v>1.3639999999999999</v>
      </c>
      <c r="H8335" s="154">
        <v>20.161000000000001</v>
      </c>
      <c r="I8335" s="154">
        <v>2.1017899999999998</v>
      </c>
      <c r="J8335" s="154"/>
    </row>
    <row r="8336" spans="1:10">
      <c r="A8336" s="164">
        <v>37209</v>
      </c>
      <c r="B8336" s="154">
        <v>1.4708000000000001</v>
      </c>
      <c r="C8336" s="154">
        <v>2.4070999999999998</v>
      </c>
      <c r="D8336" s="154">
        <v>1.6715</v>
      </c>
      <c r="E8336" s="154">
        <v>1.0510999999999999</v>
      </c>
      <c r="F8336" s="154">
        <v>66</v>
      </c>
      <c r="G8336" s="154">
        <v>1.3712</v>
      </c>
      <c r="H8336" s="154">
        <v>20.082000000000001</v>
      </c>
      <c r="I8336" s="154">
        <v>2.1180699999999999</v>
      </c>
      <c r="J8336" s="154"/>
    </row>
    <row r="8337" spans="1:10">
      <c r="A8337" s="164">
        <v>37210</v>
      </c>
      <c r="B8337" s="154">
        <v>1.4723999999999999</v>
      </c>
      <c r="C8337" s="154">
        <v>2.3982000000000001</v>
      </c>
      <c r="D8337" s="154">
        <v>1.669</v>
      </c>
      <c r="E8337" s="154">
        <v>1.0487</v>
      </c>
      <c r="F8337" s="154">
        <v>65.599999999999994</v>
      </c>
      <c r="G8337" s="154">
        <v>1.3660000000000001</v>
      </c>
      <c r="H8337" s="154">
        <v>20.094000000000001</v>
      </c>
      <c r="I8337" s="154">
        <v>2.1114799999999998</v>
      </c>
      <c r="J8337" s="154"/>
    </row>
    <row r="8338" spans="1:10">
      <c r="A8338" s="164">
        <v>37211</v>
      </c>
      <c r="B8338" s="154">
        <v>1.4675</v>
      </c>
      <c r="C8338" s="154">
        <v>2.3782000000000001</v>
      </c>
      <c r="D8338" s="154">
        <v>1.6591</v>
      </c>
      <c r="E8338" s="154">
        <v>1.0439000000000001</v>
      </c>
      <c r="F8338" s="154">
        <v>65.2</v>
      </c>
      <c r="G8338" s="154">
        <v>1.3568</v>
      </c>
      <c r="H8338" s="154">
        <v>20.024000000000001</v>
      </c>
      <c r="I8338" s="154">
        <v>2.0992999999999999</v>
      </c>
      <c r="J8338" s="154"/>
    </row>
    <row r="8339" spans="1:10">
      <c r="A8339" s="164">
        <v>37214</v>
      </c>
      <c r="B8339" s="154">
        <v>1.4657</v>
      </c>
      <c r="C8339" s="154">
        <v>2.3681000000000001</v>
      </c>
      <c r="D8339" s="154">
        <v>1.6644000000000001</v>
      </c>
      <c r="E8339" s="154">
        <v>1.0506</v>
      </c>
      <c r="F8339" s="154">
        <v>65.8</v>
      </c>
      <c r="G8339" s="154">
        <v>1.351</v>
      </c>
      <c r="H8339" s="154">
        <v>20.024999999999999</v>
      </c>
      <c r="I8339" s="154">
        <v>2.10243</v>
      </c>
      <c r="J8339" s="154"/>
    </row>
    <row r="8340" spans="1:10">
      <c r="A8340" s="164">
        <v>37215</v>
      </c>
      <c r="B8340" s="154">
        <v>1.4583999999999999</v>
      </c>
      <c r="C8340" s="154">
        <v>2.3403999999999998</v>
      </c>
      <c r="D8340" s="154">
        <v>1.6545999999999998</v>
      </c>
      <c r="E8340" s="154">
        <v>1.0394000000000001</v>
      </c>
      <c r="F8340" s="154">
        <v>65.400000000000006</v>
      </c>
      <c r="G8340" s="154">
        <v>1.3437000000000001</v>
      </c>
      <c r="H8340" s="154">
        <v>19.908000000000001</v>
      </c>
      <c r="I8340" s="154">
        <v>2.0890300000000002</v>
      </c>
      <c r="J8340" s="154"/>
    </row>
    <row r="8341" spans="1:10">
      <c r="A8341" s="164">
        <v>37216</v>
      </c>
      <c r="B8341" s="154">
        <v>1.4583999999999999</v>
      </c>
      <c r="C8341" s="154">
        <v>2.3494999999999999</v>
      </c>
      <c r="D8341" s="154">
        <v>1.6577</v>
      </c>
      <c r="E8341" s="154">
        <v>1.0376000000000001</v>
      </c>
      <c r="F8341" s="154">
        <v>65</v>
      </c>
      <c r="G8341" s="154">
        <v>1.345</v>
      </c>
      <c r="H8341" s="154">
        <v>20.007000000000001</v>
      </c>
      <c r="I8341" s="154">
        <v>2.0910700000000002</v>
      </c>
      <c r="J8341" s="154"/>
    </row>
    <row r="8342" spans="1:10">
      <c r="A8342" s="164">
        <v>37217</v>
      </c>
      <c r="B8342" s="154">
        <v>1.458</v>
      </c>
      <c r="C8342" s="154">
        <v>2.3492000000000002</v>
      </c>
      <c r="D8342" s="154">
        <v>1.661</v>
      </c>
      <c r="E8342" s="154">
        <v>1.0376000000000001</v>
      </c>
      <c r="F8342" s="154">
        <v>65.3</v>
      </c>
      <c r="G8342" s="154">
        <v>1.3460000000000001</v>
      </c>
      <c r="H8342" s="154">
        <v>20.056999999999999</v>
      </c>
      <c r="I8342" s="154" t="s">
        <v>472</v>
      </c>
      <c r="J8342" s="154"/>
    </row>
    <row r="8343" spans="1:10">
      <c r="A8343" s="164">
        <v>37218</v>
      </c>
      <c r="B8343" s="154">
        <v>1.4612000000000001</v>
      </c>
      <c r="C8343" s="154">
        <v>2.3365</v>
      </c>
      <c r="D8343" s="154">
        <v>1.6606000000000001</v>
      </c>
      <c r="E8343" s="154">
        <v>1.0385</v>
      </c>
      <c r="F8343" s="154">
        <v>65.5</v>
      </c>
      <c r="G8343" s="154">
        <v>1.3382000000000001</v>
      </c>
      <c r="H8343" s="154">
        <v>20.138000000000002</v>
      </c>
      <c r="I8343" s="154" t="s">
        <v>472</v>
      </c>
      <c r="J8343" s="154"/>
    </row>
    <row r="8344" spans="1:10">
      <c r="A8344" s="164">
        <v>37221</v>
      </c>
      <c r="B8344" s="154">
        <v>1.4650000000000001</v>
      </c>
      <c r="C8344" s="154">
        <v>2.3555999999999999</v>
      </c>
      <c r="D8344" s="154">
        <v>1.6597</v>
      </c>
      <c r="E8344" s="154">
        <v>1.0381</v>
      </c>
      <c r="F8344" s="154">
        <v>66.3</v>
      </c>
      <c r="G8344" s="154">
        <v>1.3388</v>
      </c>
      <c r="H8344" s="154">
        <v>20.103999999999999</v>
      </c>
      <c r="I8344" s="154">
        <v>2.09734</v>
      </c>
      <c r="J8344" s="154"/>
    </row>
    <row r="8345" spans="1:10">
      <c r="A8345" s="164">
        <v>37222</v>
      </c>
      <c r="B8345" s="154">
        <v>1.4647999999999999</v>
      </c>
      <c r="C8345" s="154">
        <v>2.3468999999999998</v>
      </c>
      <c r="D8345" s="154">
        <v>1.6646999999999998</v>
      </c>
      <c r="E8345" s="154">
        <v>1.0437000000000001</v>
      </c>
      <c r="F8345" s="154">
        <v>67.099999999999994</v>
      </c>
      <c r="G8345" s="154">
        <v>1.3414999999999999</v>
      </c>
      <c r="H8345" s="154">
        <v>20.030999999999999</v>
      </c>
      <c r="I8345" s="154">
        <v>2.10033</v>
      </c>
      <c r="J8345" s="154"/>
    </row>
    <row r="8346" spans="1:10">
      <c r="A8346" s="164">
        <v>37223</v>
      </c>
      <c r="B8346" s="154">
        <v>1.4576</v>
      </c>
      <c r="C8346" s="154">
        <v>2.3336000000000001</v>
      </c>
      <c r="D8346" s="154">
        <v>1.6471</v>
      </c>
      <c r="E8346" s="154">
        <v>1.0336000000000001</v>
      </c>
      <c r="F8346" s="154">
        <v>66.599999999999994</v>
      </c>
      <c r="G8346" s="154">
        <v>1.3357999999999999</v>
      </c>
      <c r="H8346" s="154">
        <v>19.902000000000001</v>
      </c>
      <c r="I8346" s="154">
        <v>2.0853999999999999</v>
      </c>
      <c r="J8346" s="154"/>
    </row>
    <row r="8347" spans="1:10">
      <c r="A8347" s="164">
        <v>37224</v>
      </c>
      <c r="B8347" s="154">
        <v>1.4613</v>
      </c>
      <c r="C8347" s="154">
        <v>2.3483000000000001</v>
      </c>
      <c r="D8347" s="154">
        <v>1.6463000000000001</v>
      </c>
      <c r="E8347" s="154">
        <v>1.0395000000000001</v>
      </c>
      <c r="F8347" s="154">
        <v>66.2</v>
      </c>
      <c r="G8347" s="154">
        <v>1.3363</v>
      </c>
      <c r="H8347" s="154">
        <v>20.013999999999999</v>
      </c>
      <c r="I8347" s="154">
        <v>2.0868799999999998</v>
      </c>
      <c r="J8347" s="154"/>
    </row>
    <row r="8348" spans="1:10">
      <c r="A8348" s="164">
        <v>37225</v>
      </c>
      <c r="B8348" s="154">
        <v>1.4717</v>
      </c>
      <c r="C8348" s="154">
        <v>2.3662999999999998</v>
      </c>
      <c r="D8348" s="154">
        <v>1.6614</v>
      </c>
      <c r="E8348" s="154">
        <v>1.0523</v>
      </c>
      <c r="F8348" s="154">
        <v>65.2</v>
      </c>
      <c r="G8348" s="154">
        <v>1.3406</v>
      </c>
      <c r="H8348" s="154">
        <v>19.812999999999999</v>
      </c>
      <c r="I8348" s="154">
        <v>2.0947200000000001</v>
      </c>
      <c r="J8348" s="154"/>
    </row>
    <row r="8349" spans="1:10">
      <c r="A8349" s="164">
        <v>37228</v>
      </c>
      <c r="B8349" s="154">
        <v>1.4753000000000001</v>
      </c>
      <c r="C8349" s="154">
        <v>2.3479999999999999</v>
      </c>
      <c r="D8349" s="154">
        <v>1.6513</v>
      </c>
      <c r="E8349" s="154">
        <v>1.0498000000000001</v>
      </c>
      <c r="F8349" s="154">
        <v>66.2</v>
      </c>
      <c r="G8349" s="154">
        <v>1.3362000000000001</v>
      </c>
      <c r="H8349" s="154">
        <v>19.986999999999998</v>
      </c>
      <c r="I8349" s="154">
        <v>2.0905499999999999</v>
      </c>
      <c r="J8349" s="154"/>
    </row>
    <row r="8350" spans="1:10">
      <c r="A8350" s="164">
        <v>37229</v>
      </c>
      <c r="B8350" s="154">
        <v>1.4735</v>
      </c>
      <c r="C8350" s="154">
        <v>2.3557999999999999</v>
      </c>
      <c r="D8350" s="154">
        <v>1.6547000000000001</v>
      </c>
      <c r="E8350" s="154">
        <v>1.0495000000000001</v>
      </c>
      <c r="F8350" s="154">
        <v>67.5</v>
      </c>
      <c r="G8350" s="154">
        <v>1.3362000000000001</v>
      </c>
      <c r="H8350" s="154">
        <v>19.997</v>
      </c>
      <c r="I8350" s="154">
        <v>2.0924700000000001</v>
      </c>
      <c r="J8350" s="154"/>
    </row>
    <row r="8351" spans="1:10">
      <c r="A8351" s="164">
        <v>37230</v>
      </c>
      <c r="B8351" s="154">
        <v>1.4738</v>
      </c>
      <c r="C8351" s="154">
        <v>2.3487</v>
      </c>
      <c r="D8351" s="154">
        <v>1.6516</v>
      </c>
      <c r="E8351" s="154">
        <v>1.0495000000000001</v>
      </c>
      <c r="F8351" s="154">
        <v>67.8</v>
      </c>
      <c r="G8351" s="154">
        <v>1.3306</v>
      </c>
      <c r="H8351" s="154">
        <v>20.123999999999999</v>
      </c>
      <c r="I8351" s="154">
        <v>2.0922200000000002</v>
      </c>
      <c r="J8351" s="154"/>
    </row>
    <row r="8352" spans="1:10">
      <c r="A8352" s="164">
        <v>37231</v>
      </c>
      <c r="B8352" s="154">
        <v>1.4727999999999999</v>
      </c>
      <c r="C8352" s="154">
        <v>2.3502999999999998</v>
      </c>
      <c r="D8352" s="154">
        <v>1.6585000000000001</v>
      </c>
      <c r="E8352" s="154">
        <v>1.0519000000000001</v>
      </c>
      <c r="F8352" s="154">
        <v>68.3</v>
      </c>
      <c r="G8352" s="154">
        <v>1.3296999999999999</v>
      </c>
      <c r="H8352" s="154">
        <v>19.928000000000001</v>
      </c>
      <c r="I8352" s="154">
        <v>2.0978699999999999</v>
      </c>
      <c r="J8352" s="154"/>
    </row>
    <row r="8353" spans="1:10">
      <c r="A8353" s="164">
        <v>37232</v>
      </c>
      <c r="B8353" s="154">
        <v>1.4762</v>
      </c>
      <c r="C8353" s="154">
        <v>2.3570000000000002</v>
      </c>
      <c r="D8353" s="154">
        <v>1.6547000000000001</v>
      </c>
      <c r="E8353" s="154">
        <v>1.0508</v>
      </c>
      <c r="F8353" s="154">
        <v>68.400000000000006</v>
      </c>
      <c r="G8353" s="154">
        <v>1.3225</v>
      </c>
      <c r="H8353" s="154">
        <v>20.065999999999999</v>
      </c>
      <c r="I8353" s="154">
        <v>2.0996800000000002</v>
      </c>
      <c r="J8353" s="154"/>
    </row>
    <row r="8354" spans="1:10">
      <c r="A8354" s="164">
        <v>37235</v>
      </c>
      <c r="B8354" s="154">
        <v>1.4778</v>
      </c>
      <c r="C8354" s="154">
        <v>2.3773</v>
      </c>
      <c r="D8354" s="154">
        <v>1.6592</v>
      </c>
      <c r="E8354" s="154">
        <v>1.0528</v>
      </c>
      <c r="F8354" s="154">
        <v>69.400000000000006</v>
      </c>
      <c r="G8354" s="154">
        <v>1.3179000000000001</v>
      </c>
      <c r="H8354" s="154">
        <v>20.14</v>
      </c>
      <c r="I8354" s="154">
        <v>2.1018599999999998</v>
      </c>
      <c r="J8354" s="154"/>
    </row>
    <row r="8355" spans="1:10">
      <c r="A8355" s="164">
        <v>37236</v>
      </c>
      <c r="B8355" s="154">
        <v>1.4802999999999999</v>
      </c>
      <c r="C8355" s="154">
        <v>2.3810000000000002</v>
      </c>
      <c r="D8355" s="154">
        <v>1.6613</v>
      </c>
      <c r="E8355" s="154">
        <v>1.0524</v>
      </c>
      <c r="F8355" s="154">
        <v>71.2</v>
      </c>
      <c r="G8355" s="154">
        <v>1.3186</v>
      </c>
      <c r="H8355" s="154">
        <v>20.047999999999998</v>
      </c>
      <c r="I8355" s="154">
        <v>2.0995300000000001</v>
      </c>
      <c r="J8355" s="154"/>
    </row>
    <row r="8356" spans="1:10">
      <c r="A8356" s="164">
        <v>37237</v>
      </c>
      <c r="B8356" s="154">
        <v>1.4754</v>
      </c>
      <c r="C8356" s="154">
        <v>2.3793000000000002</v>
      </c>
      <c r="D8356" s="154">
        <v>1.6497999999999999</v>
      </c>
      <c r="E8356" s="154">
        <v>1.0530999999999999</v>
      </c>
      <c r="F8356" s="154">
        <v>69.3</v>
      </c>
      <c r="G8356" s="154">
        <v>1.3115999999999999</v>
      </c>
      <c r="H8356" s="154">
        <v>19.882000000000001</v>
      </c>
      <c r="I8356" s="154">
        <v>2.0888100000000001</v>
      </c>
      <c r="J8356" s="154"/>
    </row>
    <row r="8357" spans="1:10">
      <c r="A8357" s="164">
        <v>37238</v>
      </c>
      <c r="B8357" s="154">
        <v>1.4743999999999999</v>
      </c>
      <c r="C8357" s="154">
        <v>2.3740999999999999</v>
      </c>
      <c r="D8357" s="154">
        <v>1.6440000000000001</v>
      </c>
      <c r="E8357" s="154">
        <v>1.0493999999999999</v>
      </c>
      <c r="F8357" s="154">
        <v>69.7</v>
      </c>
      <c r="G8357" s="154">
        <v>1.2983</v>
      </c>
      <c r="H8357" s="154">
        <v>19.95</v>
      </c>
      <c r="I8357" s="154">
        <v>2.0823700000000001</v>
      </c>
      <c r="J8357" s="154"/>
    </row>
    <row r="8358" spans="1:10">
      <c r="A8358" s="164">
        <v>37239</v>
      </c>
      <c r="B8358" s="154">
        <v>1.4750000000000001</v>
      </c>
      <c r="C8358" s="154">
        <v>2.3723999999999998</v>
      </c>
      <c r="D8358" s="154">
        <v>1.6337999999999999</v>
      </c>
      <c r="E8358" s="154">
        <v>1.0437000000000001</v>
      </c>
      <c r="F8358" s="154">
        <v>68.8</v>
      </c>
      <c r="G8358" s="154">
        <v>1.2783</v>
      </c>
      <c r="H8358" s="154">
        <v>19.695</v>
      </c>
      <c r="I8358" s="154">
        <v>2.0724100000000001</v>
      </c>
      <c r="J8358" s="154"/>
    </row>
    <row r="8359" spans="1:10">
      <c r="A8359" s="164">
        <v>37242</v>
      </c>
      <c r="B8359" s="154">
        <v>1.4731000000000001</v>
      </c>
      <c r="C8359" s="154">
        <v>2.3763999999999998</v>
      </c>
      <c r="D8359" s="154">
        <v>1.6292</v>
      </c>
      <c r="E8359" s="154">
        <v>1.0435000000000001</v>
      </c>
      <c r="F8359" s="154">
        <v>68.5</v>
      </c>
      <c r="G8359" s="154">
        <v>1.2749999999999999</v>
      </c>
      <c r="H8359" s="154">
        <v>19.727</v>
      </c>
      <c r="I8359" s="154">
        <v>2.0704199999999999</v>
      </c>
      <c r="J8359" s="154"/>
    </row>
    <row r="8360" spans="1:10">
      <c r="A8360" s="164">
        <v>37243</v>
      </c>
      <c r="B8360" s="154">
        <v>1.4741</v>
      </c>
      <c r="C8360" s="154">
        <v>2.3792</v>
      </c>
      <c r="D8360" s="154">
        <v>1.6327</v>
      </c>
      <c r="E8360" s="154">
        <v>1.0421</v>
      </c>
      <c r="F8360" s="154">
        <v>69.3</v>
      </c>
      <c r="G8360" s="154">
        <v>1.2742</v>
      </c>
      <c r="H8360" s="154">
        <v>19.748999999999999</v>
      </c>
      <c r="I8360" s="154">
        <v>2.0736400000000001</v>
      </c>
      <c r="J8360" s="154"/>
    </row>
    <row r="8361" spans="1:10">
      <c r="A8361" s="164">
        <v>37244</v>
      </c>
      <c r="B8361" s="154">
        <v>1.4753000000000001</v>
      </c>
      <c r="C8361" s="154">
        <v>2.3771</v>
      </c>
      <c r="D8361" s="154">
        <v>1.6385000000000001</v>
      </c>
      <c r="E8361" s="154">
        <v>1.0407999999999999</v>
      </c>
      <c r="F8361" s="154">
        <v>70.5</v>
      </c>
      <c r="G8361" s="154">
        <v>1.2825</v>
      </c>
      <c r="H8361" s="154">
        <v>19.765000000000001</v>
      </c>
      <c r="I8361" s="154">
        <v>2.0813999999999999</v>
      </c>
      <c r="J8361" s="154"/>
    </row>
    <row r="8362" spans="1:10">
      <c r="A8362" s="164">
        <v>37245</v>
      </c>
      <c r="B8362" s="154">
        <v>1.4666000000000001</v>
      </c>
      <c r="C8362" s="154">
        <v>2.3546</v>
      </c>
      <c r="D8362" s="154">
        <v>1.6324000000000001</v>
      </c>
      <c r="E8362" s="154">
        <v>1.0362</v>
      </c>
      <c r="F8362" s="154">
        <v>70.900000000000006</v>
      </c>
      <c r="G8362" s="154">
        <v>1.2747999999999999</v>
      </c>
      <c r="H8362" s="154">
        <v>19.774000000000001</v>
      </c>
      <c r="I8362" s="154">
        <v>2.0675499999999998</v>
      </c>
      <c r="J8362" s="154"/>
    </row>
    <row r="8363" spans="1:10">
      <c r="A8363" s="164">
        <v>37246</v>
      </c>
      <c r="B8363" s="154">
        <v>1.4637</v>
      </c>
      <c r="C8363" s="154">
        <v>2.3679000000000001</v>
      </c>
      <c r="D8363" s="154">
        <v>1.6346000000000001</v>
      </c>
      <c r="E8363" s="154">
        <v>1.0350999999999999</v>
      </c>
      <c r="F8363" s="154">
        <v>70</v>
      </c>
      <c r="G8363" s="154">
        <v>1.2612000000000001</v>
      </c>
      <c r="H8363" s="154">
        <v>19.986999999999998</v>
      </c>
      <c r="I8363" s="154">
        <v>2.0686100000000001</v>
      </c>
      <c r="J8363" s="154"/>
    </row>
    <row r="8364" spans="1:10">
      <c r="A8364" s="164">
        <v>37249</v>
      </c>
      <c r="B8364" s="154">
        <v>1.4666999999999999</v>
      </c>
      <c r="C8364" s="154">
        <v>2.3793000000000002</v>
      </c>
      <c r="D8364" s="154">
        <v>1.651</v>
      </c>
      <c r="E8364" s="154">
        <v>1.0367</v>
      </c>
      <c r="F8364" s="154">
        <v>70.599999999999994</v>
      </c>
      <c r="G8364" s="154">
        <v>1.2759</v>
      </c>
      <c r="H8364" s="154">
        <v>20.474</v>
      </c>
      <c r="I8364" s="154">
        <v>2.0974699999999999</v>
      </c>
      <c r="J8364" s="154"/>
    </row>
    <row r="8365" spans="1:10">
      <c r="A8365" s="164">
        <v>37250</v>
      </c>
      <c r="B8365" s="154" t="s">
        <v>472</v>
      </c>
      <c r="C8365" s="154" t="s">
        <v>472</v>
      </c>
      <c r="D8365" s="154" t="s">
        <v>472</v>
      </c>
      <c r="E8365" s="154" t="s">
        <v>472</v>
      </c>
      <c r="F8365" s="154" t="s">
        <v>472</v>
      </c>
      <c r="G8365" s="154" t="s">
        <v>472</v>
      </c>
      <c r="H8365" s="154">
        <v>20.382000000000001</v>
      </c>
      <c r="I8365" s="154" t="s">
        <v>472</v>
      </c>
      <c r="J8365" s="154"/>
    </row>
    <row r="8366" spans="1:10">
      <c r="A8366" s="164">
        <v>37251</v>
      </c>
      <c r="B8366" s="154" t="s">
        <v>472</v>
      </c>
      <c r="C8366" s="154" t="s">
        <v>472</v>
      </c>
      <c r="D8366" s="154" t="s">
        <v>472</v>
      </c>
      <c r="E8366" s="154" t="s">
        <v>472</v>
      </c>
      <c r="F8366" s="154" t="s">
        <v>472</v>
      </c>
      <c r="G8366" s="154" t="s">
        <v>472</v>
      </c>
      <c r="H8366" s="154">
        <v>20.431999999999999</v>
      </c>
      <c r="I8366" s="154" t="s">
        <v>472</v>
      </c>
      <c r="J8366" s="154"/>
    </row>
    <row r="8367" spans="1:10">
      <c r="A8367" s="164">
        <v>37252</v>
      </c>
      <c r="B8367" s="154">
        <v>1.4817</v>
      </c>
      <c r="C8367" s="154">
        <v>2.4277000000000002</v>
      </c>
      <c r="D8367" s="154">
        <v>1.6800999999999999</v>
      </c>
      <c r="E8367" s="154">
        <v>1.0528</v>
      </c>
      <c r="F8367" s="154">
        <v>72.400000000000006</v>
      </c>
      <c r="G8367" s="154">
        <v>1.2768999999999999</v>
      </c>
      <c r="H8367" s="154">
        <v>20.276</v>
      </c>
      <c r="I8367" s="154">
        <v>2.1112700000000002</v>
      </c>
      <c r="J8367" s="154"/>
    </row>
    <row r="8368" spans="1:10">
      <c r="A8368" s="164">
        <v>37253</v>
      </c>
      <c r="B8368" s="154">
        <v>1.4813000000000001</v>
      </c>
      <c r="C8368" s="154">
        <v>2.4304000000000001</v>
      </c>
      <c r="D8368" s="154">
        <v>1.6781999999999999</v>
      </c>
      <c r="E8368" s="154">
        <v>1.0507</v>
      </c>
      <c r="F8368" s="154">
        <v>72</v>
      </c>
      <c r="G8368" s="154">
        <v>1.2774000000000001</v>
      </c>
      <c r="H8368" s="154">
        <v>20.242000000000001</v>
      </c>
      <c r="I8368" s="154">
        <v>2.1060500000000002</v>
      </c>
      <c r="J8368" s="154"/>
    </row>
    <row r="8369" spans="1:10">
      <c r="A8369" s="164">
        <v>37256</v>
      </c>
      <c r="B8369" s="154" t="s">
        <v>472</v>
      </c>
      <c r="C8369" s="154" t="s">
        <v>472</v>
      </c>
      <c r="D8369" s="154" t="s">
        <v>472</v>
      </c>
      <c r="E8369" s="154" t="s">
        <v>472</v>
      </c>
      <c r="F8369" s="154" t="s">
        <v>472</v>
      </c>
      <c r="G8369" s="154" t="s">
        <v>472</v>
      </c>
      <c r="H8369" s="154">
        <v>20.053000000000001</v>
      </c>
      <c r="I8369" s="154" t="s">
        <v>472</v>
      </c>
      <c r="J8369" s="154"/>
    </row>
    <row r="8370" spans="1:10">
      <c r="A8370" s="164">
        <v>37257</v>
      </c>
      <c r="B8370" s="154" t="s">
        <v>472</v>
      </c>
      <c r="C8370" s="154" t="s">
        <v>472</v>
      </c>
      <c r="D8370" s="154" t="s">
        <v>472</v>
      </c>
      <c r="E8370" s="154" t="s">
        <v>472</v>
      </c>
      <c r="F8370" s="154" t="s">
        <v>472</v>
      </c>
      <c r="G8370" s="154" t="s">
        <v>472</v>
      </c>
      <c r="H8370" s="154">
        <v>20.073</v>
      </c>
      <c r="I8370" s="154" t="s">
        <v>472</v>
      </c>
      <c r="J8370" s="154"/>
    </row>
    <row r="8371" spans="1:10">
      <c r="A8371" s="164">
        <v>37258</v>
      </c>
      <c r="B8371" s="154" t="s">
        <v>472</v>
      </c>
      <c r="C8371" s="154" t="s">
        <v>472</v>
      </c>
      <c r="D8371" s="154" t="s">
        <v>472</v>
      </c>
      <c r="E8371" s="154" t="s">
        <v>472</v>
      </c>
      <c r="F8371" s="154" t="s">
        <v>472</v>
      </c>
      <c r="G8371" s="154" t="s">
        <v>472</v>
      </c>
      <c r="H8371" s="154">
        <v>19.832000000000001</v>
      </c>
      <c r="I8371" s="154" t="s">
        <v>472</v>
      </c>
      <c r="J8371" s="154"/>
    </row>
    <row r="8372" spans="1:10">
      <c r="A8372" s="164">
        <v>37259</v>
      </c>
      <c r="B8372" s="154">
        <v>1.4847999999999999</v>
      </c>
      <c r="C8372" s="154">
        <v>2.3784000000000001</v>
      </c>
      <c r="D8372" s="154">
        <v>1.6473</v>
      </c>
      <c r="E8372" s="154">
        <v>1.0324</v>
      </c>
      <c r="F8372" s="154">
        <v>71.2</v>
      </c>
      <c r="G8372" s="154">
        <v>1.2484</v>
      </c>
      <c r="H8372" s="154">
        <v>19.954000000000001</v>
      </c>
      <c r="I8372" s="154">
        <v>2.07795</v>
      </c>
      <c r="J8372" s="154"/>
    </row>
    <row r="8373" spans="1:10">
      <c r="A8373" s="164">
        <v>37260</v>
      </c>
      <c r="B8373" s="154">
        <v>1.4788999999999999</v>
      </c>
      <c r="C8373" s="154">
        <v>2.3700999999999999</v>
      </c>
      <c r="D8373" s="154">
        <v>1.6482000000000001</v>
      </c>
      <c r="E8373" s="154">
        <v>1.0323</v>
      </c>
      <c r="F8373" s="154">
        <v>71.8</v>
      </c>
      <c r="G8373" s="154">
        <v>1.2565</v>
      </c>
      <c r="H8373" s="154">
        <v>19.951000000000001</v>
      </c>
      <c r="I8373" s="154">
        <v>2.0819100000000001</v>
      </c>
      <c r="J8373" s="154"/>
    </row>
    <row r="8374" spans="1:10">
      <c r="A8374" s="164">
        <v>37263</v>
      </c>
      <c r="B8374" s="154">
        <v>1.4773000000000001</v>
      </c>
      <c r="C8374" s="154">
        <v>2.3765999999999998</v>
      </c>
      <c r="D8374" s="154">
        <v>1.6457000000000002</v>
      </c>
      <c r="E8374" s="154">
        <v>1.0324</v>
      </c>
      <c r="F8374" s="154">
        <v>70.599999999999994</v>
      </c>
      <c r="G8374" s="154">
        <v>1.26</v>
      </c>
      <c r="H8374" s="154">
        <v>19.93</v>
      </c>
      <c r="I8374" s="154">
        <v>2.08229</v>
      </c>
      <c r="J8374" s="154"/>
    </row>
    <row r="8375" spans="1:10">
      <c r="A8375" s="164">
        <v>37264</v>
      </c>
      <c r="B8375" s="154">
        <v>1.4699</v>
      </c>
      <c r="C8375" s="154">
        <v>2.3776000000000002</v>
      </c>
      <c r="D8375" s="154">
        <v>1.6503000000000001</v>
      </c>
      <c r="E8375" s="154">
        <v>1.0306999999999999</v>
      </c>
      <c r="F8375" s="154">
        <v>70.900000000000006</v>
      </c>
      <c r="G8375" s="154">
        <v>1.2448999999999999</v>
      </c>
      <c r="H8375" s="154">
        <v>20.004999999999999</v>
      </c>
      <c r="I8375" s="154">
        <v>2.07755</v>
      </c>
      <c r="J8375" s="154"/>
    </row>
    <row r="8376" spans="1:10">
      <c r="A8376" s="164">
        <v>37265</v>
      </c>
      <c r="B8376" s="154">
        <v>1.4786999999999999</v>
      </c>
      <c r="C8376" s="154">
        <v>2.3864000000000001</v>
      </c>
      <c r="D8376" s="154">
        <v>1.657</v>
      </c>
      <c r="E8376" s="154">
        <v>1.0386</v>
      </c>
      <c r="F8376" s="154">
        <v>70.3</v>
      </c>
      <c r="G8376" s="154">
        <v>1.2506999999999999</v>
      </c>
      <c r="H8376" s="154">
        <v>20.055</v>
      </c>
      <c r="I8376" s="154">
        <v>2.0858599999999998</v>
      </c>
      <c r="J8376" s="154"/>
    </row>
    <row r="8377" spans="1:10">
      <c r="A8377" s="164">
        <v>37266</v>
      </c>
      <c r="B8377" s="154">
        <v>1.482</v>
      </c>
      <c r="C8377" s="154">
        <v>2.3944000000000001</v>
      </c>
      <c r="D8377" s="154">
        <v>1.6608000000000001</v>
      </c>
      <c r="E8377" s="154">
        <v>1.0399</v>
      </c>
      <c r="F8377" s="154">
        <v>69.900000000000006</v>
      </c>
      <c r="G8377" s="154">
        <v>1.2544</v>
      </c>
      <c r="H8377" s="154">
        <v>20.084</v>
      </c>
      <c r="I8377" s="154">
        <v>2.0898400000000001</v>
      </c>
      <c r="J8377" s="154"/>
    </row>
    <row r="8378" spans="1:10">
      <c r="A8378" s="164">
        <v>37267</v>
      </c>
      <c r="B8378" s="154">
        <v>1.4813000000000001</v>
      </c>
      <c r="C8378" s="154">
        <v>2.3952999999999998</v>
      </c>
      <c r="D8378" s="154">
        <v>1.6611</v>
      </c>
      <c r="E8378" s="154">
        <v>1.0384</v>
      </c>
      <c r="F8378" s="154">
        <v>68.5</v>
      </c>
      <c r="G8378" s="154">
        <v>1.2563</v>
      </c>
      <c r="H8378" s="154">
        <v>20.041</v>
      </c>
      <c r="I8378" s="154">
        <v>2.0876199999999998</v>
      </c>
      <c r="J8378" s="154"/>
    </row>
    <row r="8379" spans="1:10">
      <c r="A8379" s="164">
        <v>37270</v>
      </c>
      <c r="B8379" s="154">
        <v>1.4782</v>
      </c>
      <c r="C8379" s="154">
        <v>2.3980999999999999</v>
      </c>
      <c r="D8379" s="154">
        <v>1.6548</v>
      </c>
      <c r="E8379" s="154">
        <v>1.0369999999999999</v>
      </c>
      <c r="F8379" s="154">
        <v>68.900000000000006</v>
      </c>
      <c r="G8379" s="154">
        <v>1.2566999999999999</v>
      </c>
      <c r="H8379" s="154">
        <v>20.009</v>
      </c>
      <c r="I8379" s="154">
        <v>2.08622</v>
      </c>
      <c r="J8379" s="154"/>
    </row>
    <row r="8380" spans="1:10">
      <c r="A8380" s="164">
        <v>37271</v>
      </c>
      <c r="B8380" s="154">
        <v>1.4788000000000001</v>
      </c>
      <c r="C8380" s="154">
        <v>2.4016999999999999</v>
      </c>
      <c r="D8380" s="154">
        <v>1.6591</v>
      </c>
      <c r="E8380" s="154">
        <v>1.0421</v>
      </c>
      <c r="F8380" s="154">
        <v>69.2</v>
      </c>
      <c r="G8380" s="154">
        <v>1.2645</v>
      </c>
      <c r="H8380" s="154">
        <v>20.091000000000001</v>
      </c>
      <c r="I8380" s="154">
        <v>2.08934</v>
      </c>
      <c r="J8380" s="154"/>
    </row>
    <row r="8381" spans="1:10">
      <c r="A8381" s="164">
        <v>37272</v>
      </c>
      <c r="B8381" s="154">
        <v>1.4696</v>
      </c>
      <c r="C8381" s="154">
        <v>2.3965999999999998</v>
      </c>
      <c r="D8381" s="154">
        <v>1.6684999999999999</v>
      </c>
      <c r="E8381" s="154">
        <v>1.0503</v>
      </c>
      <c r="F8381" s="154">
        <v>70.2</v>
      </c>
      <c r="G8381" s="154">
        <v>1.2690999999999999</v>
      </c>
      <c r="H8381" s="154">
        <v>20.087</v>
      </c>
      <c r="I8381" s="154">
        <v>2.0914000000000001</v>
      </c>
      <c r="J8381" s="154"/>
    </row>
    <row r="8382" spans="1:10">
      <c r="A8382" s="164">
        <v>37273</v>
      </c>
      <c r="B8382" s="154">
        <v>1.4656</v>
      </c>
      <c r="C8382" s="154">
        <v>2.3830999999999998</v>
      </c>
      <c r="D8382" s="154">
        <v>1.6644000000000001</v>
      </c>
      <c r="E8382" s="154">
        <v>1.0348999999999999</v>
      </c>
      <c r="F8382" s="154">
        <v>70.400000000000006</v>
      </c>
      <c r="G8382" s="154">
        <v>1.2594000000000001</v>
      </c>
      <c r="H8382" s="154">
        <v>20.149000000000001</v>
      </c>
      <c r="I8382" s="154">
        <v>2.0855100000000002</v>
      </c>
      <c r="J8382" s="154"/>
    </row>
    <row r="8383" spans="1:10">
      <c r="A8383" s="164">
        <v>37274</v>
      </c>
      <c r="B8383" s="154">
        <v>1.4694</v>
      </c>
      <c r="C8383" s="154">
        <v>2.3921999999999999</v>
      </c>
      <c r="D8383" s="154">
        <v>1.6680000000000001</v>
      </c>
      <c r="E8383" s="154">
        <v>1.0330999999999999</v>
      </c>
      <c r="F8383" s="154">
        <v>70.099999999999994</v>
      </c>
      <c r="G8383" s="154">
        <v>1.2555000000000001</v>
      </c>
      <c r="H8383" s="154">
        <v>20.056000000000001</v>
      </c>
      <c r="I8383" s="154">
        <v>2.0880399999999999</v>
      </c>
      <c r="J8383" s="154"/>
    </row>
    <row r="8384" spans="1:10">
      <c r="A8384" s="164">
        <v>37277</v>
      </c>
      <c r="B8384" s="154">
        <v>1.4695</v>
      </c>
      <c r="C8384" s="154">
        <v>2.3832</v>
      </c>
      <c r="D8384" s="154">
        <v>1.6602999999999999</v>
      </c>
      <c r="E8384" s="154">
        <v>1.0271999999999999</v>
      </c>
      <c r="F8384" s="154">
        <v>70.3</v>
      </c>
      <c r="G8384" s="154">
        <v>1.2523</v>
      </c>
      <c r="H8384" s="154">
        <v>20.079999999999998</v>
      </c>
      <c r="I8384" s="154" t="s">
        <v>472</v>
      </c>
      <c r="J8384" s="154"/>
    </row>
    <row r="8385" spans="1:10">
      <c r="A8385" s="164">
        <v>37278</v>
      </c>
      <c r="B8385" s="154">
        <v>1.4699</v>
      </c>
      <c r="C8385" s="154">
        <v>2.3801999999999999</v>
      </c>
      <c r="D8385" s="154">
        <v>1.6617999999999999</v>
      </c>
      <c r="E8385" s="154">
        <v>1.0334000000000001</v>
      </c>
      <c r="F8385" s="154">
        <v>70.099999999999994</v>
      </c>
      <c r="G8385" s="154">
        <v>1.2411000000000001</v>
      </c>
      <c r="H8385" s="154">
        <v>20.117999999999999</v>
      </c>
      <c r="I8385" s="154">
        <v>2.0779299999999998</v>
      </c>
      <c r="J8385" s="154"/>
    </row>
    <row r="8386" spans="1:10">
      <c r="A8386" s="164">
        <v>37279</v>
      </c>
      <c r="B8386" s="154">
        <v>1.4724999999999999</v>
      </c>
      <c r="C8386" s="154">
        <v>2.3765000000000001</v>
      </c>
      <c r="D8386" s="154">
        <v>1.6614</v>
      </c>
      <c r="E8386" s="154">
        <v>1.0326</v>
      </c>
      <c r="F8386" s="154">
        <v>69.8</v>
      </c>
      <c r="G8386" s="154">
        <v>1.2365999999999999</v>
      </c>
      <c r="H8386" s="154">
        <v>20.163</v>
      </c>
      <c r="I8386" s="154">
        <v>2.08203</v>
      </c>
      <c r="J8386" s="154"/>
    </row>
    <row r="8387" spans="1:10">
      <c r="A8387" s="164">
        <v>37280</v>
      </c>
      <c r="B8387" s="154">
        <v>1.4670000000000001</v>
      </c>
      <c r="C8387" s="154">
        <v>2.3778999999999999</v>
      </c>
      <c r="D8387" s="154">
        <v>1.6713</v>
      </c>
      <c r="E8387" s="154">
        <v>1.0430999999999999</v>
      </c>
      <c r="F8387" s="154">
        <v>70.2</v>
      </c>
      <c r="G8387" s="154">
        <v>1.2446999999999999</v>
      </c>
      <c r="H8387" s="154">
        <v>20.256</v>
      </c>
      <c r="I8387" s="154">
        <v>2.0899899999999998</v>
      </c>
      <c r="J8387" s="154"/>
    </row>
    <row r="8388" spans="1:10">
      <c r="A8388" s="164">
        <v>37281</v>
      </c>
      <c r="B8388" s="154">
        <v>1.4682999999999999</v>
      </c>
      <c r="C8388" s="154">
        <v>2.3856999999999999</v>
      </c>
      <c r="D8388" s="154">
        <v>1.6764000000000001</v>
      </c>
      <c r="E8388" s="154">
        <v>1.0450999999999999</v>
      </c>
      <c r="F8388" s="154">
        <v>69.900000000000006</v>
      </c>
      <c r="G8388" s="154">
        <v>1.2454000000000001</v>
      </c>
      <c r="H8388" s="154">
        <v>20.62</v>
      </c>
      <c r="I8388" s="154">
        <v>2.10703</v>
      </c>
      <c r="J8388" s="154"/>
    </row>
    <row r="8389" spans="1:10">
      <c r="A8389" s="164">
        <v>37284</v>
      </c>
      <c r="B8389" s="154">
        <v>1.4729000000000001</v>
      </c>
      <c r="C8389" s="154">
        <v>2.4001000000000001</v>
      </c>
      <c r="D8389" s="154">
        <v>1.7033</v>
      </c>
      <c r="E8389" s="154">
        <v>1.0564</v>
      </c>
      <c r="F8389" s="154">
        <v>70.599999999999994</v>
      </c>
      <c r="G8389" s="154">
        <v>1.2734000000000001</v>
      </c>
      <c r="H8389" s="154">
        <v>20.626999999999999</v>
      </c>
      <c r="I8389" s="154">
        <v>2.1241500000000002</v>
      </c>
      <c r="J8389" s="154"/>
    </row>
    <row r="8390" spans="1:10">
      <c r="A8390" s="164">
        <v>37285</v>
      </c>
      <c r="B8390" s="154">
        <v>1.4723999999999999</v>
      </c>
      <c r="C8390" s="154">
        <v>2.4016000000000002</v>
      </c>
      <c r="D8390" s="154">
        <v>1.7058</v>
      </c>
      <c r="E8390" s="154">
        <v>1.0692999999999999</v>
      </c>
      <c r="F8390" s="154">
        <v>70.2</v>
      </c>
      <c r="G8390" s="154">
        <v>1.2808999999999999</v>
      </c>
      <c r="H8390" s="154">
        <v>20.565999999999999</v>
      </c>
      <c r="I8390" s="154">
        <v>2.1185900000000002</v>
      </c>
      <c r="J8390" s="154"/>
    </row>
    <row r="8391" spans="1:10">
      <c r="A8391" s="164">
        <v>37286</v>
      </c>
      <c r="B8391" s="154">
        <v>1.4691000000000001</v>
      </c>
      <c r="C8391" s="154">
        <v>2.4037999999999999</v>
      </c>
      <c r="D8391" s="154">
        <v>1.6977</v>
      </c>
      <c r="E8391" s="154">
        <v>1.0681</v>
      </c>
      <c r="F8391" s="154">
        <v>69.599999999999994</v>
      </c>
      <c r="G8391" s="154">
        <v>1.2805</v>
      </c>
      <c r="H8391" s="154">
        <v>20.591999999999999</v>
      </c>
      <c r="I8391" s="154">
        <v>2.1124700000000001</v>
      </c>
      <c r="J8391" s="154"/>
    </row>
    <row r="8392" spans="1:10">
      <c r="A8392" s="164">
        <v>37287</v>
      </c>
      <c r="B8392" s="154">
        <v>1.4744999999999999</v>
      </c>
      <c r="C8392" s="154">
        <v>2.4106000000000001</v>
      </c>
      <c r="D8392" s="154">
        <v>1.7077</v>
      </c>
      <c r="E8392" s="154">
        <v>1.0771999999999999</v>
      </c>
      <c r="F8392" s="154">
        <v>70.2</v>
      </c>
      <c r="G8392" s="154">
        <v>1.2845</v>
      </c>
      <c r="H8392" s="154">
        <v>20.742999999999999</v>
      </c>
      <c r="I8392" s="154">
        <v>2.12046</v>
      </c>
      <c r="J8392" s="154"/>
    </row>
    <row r="8393" spans="1:10">
      <c r="A8393" s="164">
        <v>37288</v>
      </c>
      <c r="B8393" s="154">
        <v>1.4761</v>
      </c>
      <c r="C8393" s="154">
        <v>2.4215999999999998</v>
      </c>
      <c r="D8393" s="154">
        <v>1.7178</v>
      </c>
      <c r="E8393" s="154">
        <v>1.0801000000000001</v>
      </c>
      <c r="F8393" s="154">
        <v>71.2</v>
      </c>
      <c r="G8393" s="154">
        <v>1.2829999999999999</v>
      </c>
      <c r="H8393" s="154">
        <v>20.742999999999999</v>
      </c>
      <c r="I8393" s="154">
        <v>2.1278899999999998</v>
      </c>
      <c r="J8393" s="154"/>
    </row>
    <row r="8394" spans="1:10">
      <c r="A8394" s="164">
        <v>37291</v>
      </c>
      <c r="B8394" s="154">
        <v>1.4790000000000001</v>
      </c>
      <c r="C8394" s="154">
        <v>2.4306000000000001</v>
      </c>
      <c r="D8394" s="154">
        <v>1.7153</v>
      </c>
      <c r="E8394" s="154">
        <v>1.0777000000000001</v>
      </c>
      <c r="F8394" s="154">
        <v>71.099999999999994</v>
      </c>
      <c r="G8394" s="154">
        <v>1.2866</v>
      </c>
      <c r="H8394" s="154">
        <v>20.507000000000001</v>
      </c>
      <c r="I8394" s="154">
        <v>2.1292900000000001</v>
      </c>
      <c r="J8394" s="154"/>
    </row>
    <row r="8395" spans="1:10">
      <c r="A8395" s="164">
        <v>37292</v>
      </c>
      <c r="B8395" s="154">
        <v>1.4759</v>
      </c>
      <c r="C8395" s="154">
        <v>2.4131999999999998</v>
      </c>
      <c r="D8395" s="154">
        <v>1.6957</v>
      </c>
      <c r="E8395" s="154">
        <v>1.0618000000000001</v>
      </c>
      <c r="F8395" s="154">
        <v>69.900000000000006</v>
      </c>
      <c r="G8395" s="154">
        <v>1.2777000000000001</v>
      </c>
      <c r="H8395" s="154">
        <v>20.492999999999999</v>
      </c>
      <c r="I8395" s="154">
        <v>2.11327</v>
      </c>
      <c r="J8395" s="154"/>
    </row>
    <row r="8396" spans="1:10">
      <c r="A8396" s="164">
        <v>37293</v>
      </c>
      <c r="B8396" s="154">
        <v>1.4719</v>
      </c>
      <c r="C8396" s="154">
        <v>2.4028</v>
      </c>
      <c r="D8396" s="154">
        <v>1.6987000000000001</v>
      </c>
      <c r="E8396" s="154">
        <v>1.0611999999999999</v>
      </c>
      <c r="F8396" s="154">
        <v>70.099999999999994</v>
      </c>
      <c r="G8396" s="154">
        <v>1.2706</v>
      </c>
      <c r="H8396" s="154">
        <v>20.47</v>
      </c>
      <c r="I8396" s="154">
        <v>2.1086299999999998</v>
      </c>
      <c r="J8396" s="154"/>
    </row>
    <row r="8397" spans="1:10">
      <c r="A8397" s="164">
        <v>37294</v>
      </c>
      <c r="B8397" s="154">
        <v>1.4713000000000001</v>
      </c>
      <c r="C8397" s="154">
        <v>2.3933</v>
      </c>
      <c r="D8397" s="154">
        <v>1.6943999999999999</v>
      </c>
      <c r="E8397" s="154">
        <v>1.0537000000000001</v>
      </c>
      <c r="F8397" s="154">
        <v>69.400000000000006</v>
      </c>
      <c r="G8397" s="154">
        <v>1.2666999999999999</v>
      </c>
      <c r="H8397" s="154">
        <v>20.49</v>
      </c>
      <c r="I8397" s="154">
        <v>2.1104099999999999</v>
      </c>
      <c r="J8397" s="154"/>
    </row>
    <row r="8398" spans="1:10">
      <c r="A8398" s="164">
        <v>37295</v>
      </c>
      <c r="B8398" s="154">
        <v>1.472</v>
      </c>
      <c r="C8398" s="154">
        <v>2.3811</v>
      </c>
      <c r="D8398" s="154">
        <v>1.6863000000000001</v>
      </c>
      <c r="E8398" s="154">
        <v>1.0527</v>
      </c>
      <c r="F8398" s="154">
        <v>68.5</v>
      </c>
      <c r="G8398" s="154">
        <v>1.2612000000000001</v>
      </c>
      <c r="H8398" s="154">
        <v>20.404</v>
      </c>
      <c r="I8398" s="154">
        <v>2.0962999999999998</v>
      </c>
      <c r="J8398" s="154"/>
    </row>
    <row r="8399" spans="1:10">
      <c r="A8399" s="164">
        <v>37298</v>
      </c>
      <c r="B8399" s="154">
        <v>1.4762999999999999</v>
      </c>
      <c r="C8399" s="154">
        <v>2.3955000000000002</v>
      </c>
      <c r="D8399" s="154">
        <v>1.6914</v>
      </c>
      <c r="E8399" s="154">
        <v>1.0606</v>
      </c>
      <c r="F8399" s="154">
        <v>69</v>
      </c>
      <c r="G8399" s="154">
        <v>1.2568999999999999</v>
      </c>
      <c r="H8399" s="154">
        <v>20.338000000000001</v>
      </c>
      <c r="I8399" s="154">
        <v>2.09755</v>
      </c>
      <c r="J8399" s="154"/>
    </row>
    <row r="8400" spans="1:10">
      <c r="A8400" s="164">
        <v>37299</v>
      </c>
      <c r="B8400" s="154">
        <v>1.4763999999999999</v>
      </c>
      <c r="C8400" s="154">
        <v>2.3961000000000001</v>
      </c>
      <c r="D8400" s="154">
        <v>1.6802000000000001</v>
      </c>
      <c r="E8400" s="154">
        <v>1.0566</v>
      </c>
      <c r="F8400" s="154">
        <v>68.400000000000006</v>
      </c>
      <c r="G8400" s="154">
        <v>1.2574000000000001</v>
      </c>
      <c r="H8400" s="154">
        <v>20.373000000000001</v>
      </c>
      <c r="I8400" s="154">
        <v>2.1052400000000002</v>
      </c>
      <c r="J8400" s="154"/>
    </row>
    <row r="8401" spans="1:10">
      <c r="A8401" s="164">
        <v>37300</v>
      </c>
      <c r="B8401" s="154">
        <v>1.4786000000000001</v>
      </c>
      <c r="C8401" s="154">
        <v>2.4173999999999998</v>
      </c>
      <c r="D8401" s="154">
        <v>1.6867000000000001</v>
      </c>
      <c r="E8401" s="154">
        <v>1.0597000000000001</v>
      </c>
      <c r="F8401" s="154">
        <v>68.599999999999994</v>
      </c>
      <c r="G8401" s="154">
        <v>1.2692999999999999</v>
      </c>
      <c r="H8401" s="154">
        <v>20.513999999999999</v>
      </c>
      <c r="I8401" s="154">
        <v>2.1099000000000001</v>
      </c>
      <c r="J8401" s="154"/>
    </row>
    <row r="8402" spans="1:10">
      <c r="A8402" s="164">
        <v>37301</v>
      </c>
      <c r="B8402" s="154">
        <v>1.4821</v>
      </c>
      <c r="C8402" s="154">
        <v>2.4285000000000001</v>
      </c>
      <c r="D8402" s="154">
        <v>1.7</v>
      </c>
      <c r="E8402" s="154">
        <v>1.0707</v>
      </c>
      <c r="F8402" s="154">
        <v>70.5</v>
      </c>
      <c r="G8402" s="154">
        <v>1.2810000000000001</v>
      </c>
      <c r="H8402" s="154">
        <v>20.507999999999999</v>
      </c>
      <c r="I8402" s="154">
        <v>2.1276299999999999</v>
      </c>
      <c r="J8402" s="154"/>
    </row>
    <row r="8403" spans="1:10">
      <c r="A8403" s="164">
        <v>37302</v>
      </c>
      <c r="B8403" s="154">
        <v>1.4830999999999999</v>
      </c>
      <c r="C8403" s="154">
        <v>2.4306000000000001</v>
      </c>
      <c r="D8403" s="154">
        <v>1.7014</v>
      </c>
      <c r="E8403" s="154">
        <v>1.0682</v>
      </c>
      <c r="F8403" s="154">
        <v>70</v>
      </c>
      <c r="G8403" s="154">
        <v>1.2819</v>
      </c>
      <c r="H8403" s="154">
        <v>20.535</v>
      </c>
      <c r="I8403" s="154">
        <v>2.1212200000000001</v>
      </c>
      <c r="J8403" s="154"/>
    </row>
    <row r="8404" spans="1:10">
      <c r="A8404" s="164">
        <v>37305</v>
      </c>
      <c r="B8404" s="154">
        <v>1.4819</v>
      </c>
      <c r="C8404" s="154">
        <v>2.4325000000000001</v>
      </c>
      <c r="D8404" s="154">
        <v>1.6974</v>
      </c>
      <c r="E8404" s="154">
        <v>1.0668</v>
      </c>
      <c r="F8404" s="154">
        <v>69.900000000000006</v>
      </c>
      <c r="G8404" s="154">
        <v>1.2795000000000001</v>
      </c>
      <c r="H8404" s="154">
        <v>20.535</v>
      </c>
      <c r="I8404" s="154" t="s">
        <v>472</v>
      </c>
      <c r="J8404" s="154"/>
    </row>
    <row r="8405" spans="1:10">
      <c r="A8405" s="164">
        <v>37306</v>
      </c>
      <c r="B8405" s="154">
        <v>1.4793000000000001</v>
      </c>
      <c r="C8405" s="154">
        <v>2.4274</v>
      </c>
      <c r="D8405" s="154">
        <v>1.7061999999999999</v>
      </c>
      <c r="E8405" s="154">
        <v>1.0713999999999999</v>
      </c>
      <c r="F8405" s="154">
        <v>70.2</v>
      </c>
      <c r="G8405" s="154">
        <v>1.2753999999999999</v>
      </c>
      <c r="H8405" s="154">
        <v>20.353999999999999</v>
      </c>
      <c r="I8405" s="154">
        <v>2.1183200000000002</v>
      </c>
      <c r="J8405" s="154"/>
    </row>
    <row r="8406" spans="1:10">
      <c r="A8406" s="164">
        <v>37307</v>
      </c>
      <c r="B8406" s="154">
        <v>1.4786999999999999</v>
      </c>
      <c r="C8406" s="154">
        <v>2.4148000000000001</v>
      </c>
      <c r="D8406" s="154">
        <v>1.6890000000000001</v>
      </c>
      <c r="E8406" s="154">
        <v>1.0627</v>
      </c>
      <c r="F8406" s="154">
        <v>69.7</v>
      </c>
      <c r="G8406" s="154">
        <v>1.2639</v>
      </c>
      <c r="H8406" s="154">
        <v>20.52</v>
      </c>
      <c r="I8406" s="154">
        <v>2.11008</v>
      </c>
      <c r="J8406" s="154"/>
    </row>
    <row r="8407" spans="1:10">
      <c r="A8407" s="164">
        <v>37308</v>
      </c>
      <c r="B8407" s="154">
        <v>1.4797</v>
      </c>
      <c r="C8407" s="154">
        <v>2.427</v>
      </c>
      <c r="D8407" s="154">
        <v>1.7004999999999999</v>
      </c>
      <c r="E8407" s="154">
        <v>1.0691999999999999</v>
      </c>
      <c r="F8407" s="154">
        <v>70.2</v>
      </c>
      <c r="G8407" s="154">
        <v>1.2732000000000001</v>
      </c>
      <c r="H8407" s="154">
        <v>20.541</v>
      </c>
      <c r="I8407" s="154">
        <v>2.11557</v>
      </c>
      <c r="J8407" s="154"/>
    </row>
    <row r="8408" spans="1:10">
      <c r="A8408" s="164">
        <v>37309</v>
      </c>
      <c r="B8408" s="154">
        <v>1.4790000000000001</v>
      </c>
      <c r="C8408" s="154">
        <v>2.4256000000000002</v>
      </c>
      <c r="D8408" s="154">
        <v>1.7004000000000001</v>
      </c>
      <c r="E8408" s="154">
        <v>1.0668</v>
      </c>
      <c r="F8408" s="154">
        <v>70.2</v>
      </c>
      <c r="G8408" s="154">
        <v>1.2661</v>
      </c>
      <c r="H8408" s="154">
        <v>20.385000000000002</v>
      </c>
      <c r="I8408" s="154">
        <v>2.1150899999999999</v>
      </c>
      <c r="J8408" s="154"/>
    </row>
    <row r="8409" spans="1:10">
      <c r="A8409" s="164">
        <v>37312</v>
      </c>
      <c r="B8409" s="154">
        <v>1.4772000000000001</v>
      </c>
      <c r="C8409" s="154">
        <v>2.4148000000000001</v>
      </c>
      <c r="D8409" s="154">
        <v>1.6880999999999999</v>
      </c>
      <c r="E8409" s="154">
        <v>1.0564</v>
      </c>
      <c r="F8409" s="154">
        <v>69.7</v>
      </c>
      <c r="G8409" s="154">
        <v>1.2610000000000001</v>
      </c>
      <c r="H8409" s="154">
        <v>20.512</v>
      </c>
      <c r="I8409" s="154">
        <v>2.10832</v>
      </c>
      <c r="J8409" s="154"/>
    </row>
    <row r="8410" spans="1:10">
      <c r="A8410" s="164">
        <v>37313</v>
      </c>
      <c r="B8410" s="154">
        <v>1.4759</v>
      </c>
      <c r="C8410" s="154">
        <v>2.4184999999999999</v>
      </c>
      <c r="D8410" s="154">
        <v>1.6941999999999999</v>
      </c>
      <c r="E8410" s="154">
        <v>1.0557000000000001</v>
      </c>
      <c r="F8410" s="154">
        <v>71</v>
      </c>
      <c r="G8410" s="154">
        <v>1.2650000000000001</v>
      </c>
      <c r="H8410" s="154">
        <v>20.683</v>
      </c>
      <c r="I8410" s="154">
        <v>2.1153300000000002</v>
      </c>
      <c r="J8410" s="154"/>
    </row>
    <row r="8411" spans="1:10">
      <c r="A8411" s="164">
        <v>37314</v>
      </c>
      <c r="B8411" s="154">
        <v>1.4762999999999999</v>
      </c>
      <c r="C8411" s="154">
        <v>2.4197000000000002</v>
      </c>
      <c r="D8411" s="154">
        <v>1.7090999999999998</v>
      </c>
      <c r="E8411" s="154">
        <v>1.0629</v>
      </c>
      <c r="F8411" s="154">
        <v>71.400000000000006</v>
      </c>
      <c r="G8411" s="154">
        <v>1.2697000000000001</v>
      </c>
      <c r="H8411" s="154">
        <v>20.65</v>
      </c>
      <c r="I8411" s="154">
        <v>2.1178699999999999</v>
      </c>
      <c r="J8411" s="154"/>
    </row>
    <row r="8412" spans="1:10">
      <c r="A8412" s="164">
        <v>37315</v>
      </c>
      <c r="B8412" s="154">
        <v>1.4765999999999999</v>
      </c>
      <c r="C8412" s="154">
        <v>2.4188000000000001</v>
      </c>
      <c r="D8412" s="154">
        <v>1.7052</v>
      </c>
      <c r="E8412" s="154">
        <v>1.0609999999999999</v>
      </c>
      <c r="F8412" s="154">
        <v>72.3</v>
      </c>
      <c r="G8412" s="154">
        <v>1.2742</v>
      </c>
      <c r="H8412" s="154">
        <v>20.553000000000001</v>
      </c>
      <c r="I8412" s="154">
        <v>2.11734</v>
      </c>
      <c r="J8412" s="154"/>
    </row>
    <row r="8413" spans="1:10">
      <c r="A8413" s="164">
        <v>37316</v>
      </c>
      <c r="B8413" s="154">
        <v>1.4752000000000001</v>
      </c>
      <c r="C8413" s="154">
        <v>2.4125999999999999</v>
      </c>
      <c r="D8413" s="154">
        <v>1.6987999999999999</v>
      </c>
      <c r="E8413" s="154">
        <v>1.0610999999999999</v>
      </c>
      <c r="F8413" s="154">
        <v>71.8</v>
      </c>
      <c r="G8413" s="154">
        <v>1.2725</v>
      </c>
      <c r="H8413" s="154">
        <v>20.605</v>
      </c>
      <c r="I8413" s="154">
        <v>2.1151499999999999</v>
      </c>
      <c r="J8413" s="154"/>
    </row>
    <row r="8414" spans="1:10">
      <c r="A8414" s="164">
        <v>37319</v>
      </c>
      <c r="B8414" s="154">
        <v>1.4783999999999999</v>
      </c>
      <c r="C8414" s="154">
        <v>2.4237000000000002</v>
      </c>
      <c r="D8414" s="154">
        <v>1.7095</v>
      </c>
      <c r="E8414" s="154">
        <v>1.0734999999999999</v>
      </c>
      <c r="F8414" s="154">
        <v>72.900000000000006</v>
      </c>
      <c r="G8414" s="154">
        <v>1.29</v>
      </c>
      <c r="H8414" s="154">
        <v>20.515999999999998</v>
      </c>
      <c r="I8414" s="154">
        <v>2.1267</v>
      </c>
      <c r="J8414" s="154"/>
    </row>
    <row r="8415" spans="1:10">
      <c r="A8415" s="164">
        <v>37320</v>
      </c>
      <c r="B8415" s="154">
        <v>1.4763999999999999</v>
      </c>
      <c r="C8415" s="154">
        <v>2.4156</v>
      </c>
      <c r="D8415" s="154">
        <v>1.6998</v>
      </c>
      <c r="E8415" s="154">
        <v>1.0685</v>
      </c>
      <c r="F8415" s="154">
        <v>73.099999999999994</v>
      </c>
      <c r="G8415" s="154">
        <v>1.2842</v>
      </c>
      <c r="H8415" s="154">
        <v>20.509</v>
      </c>
      <c r="I8415" s="154">
        <v>2.1189</v>
      </c>
      <c r="J8415" s="154"/>
    </row>
    <row r="8416" spans="1:10">
      <c r="A8416" s="164">
        <v>37321</v>
      </c>
      <c r="B8416" s="154">
        <v>1.4767000000000001</v>
      </c>
      <c r="C8416" s="154">
        <v>2.4083000000000001</v>
      </c>
      <c r="D8416" s="154">
        <v>1.6947000000000001</v>
      </c>
      <c r="E8416" s="154">
        <v>1.0676000000000001</v>
      </c>
      <c r="F8416" s="154">
        <v>72.7</v>
      </c>
      <c r="G8416" s="154">
        <v>1.2858000000000001</v>
      </c>
      <c r="H8416" s="154">
        <v>20.344999999999999</v>
      </c>
      <c r="I8416" s="154">
        <v>2.1161400000000001</v>
      </c>
      <c r="J8416" s="154"/>
    </row>
    <row r="8417" spans="1:10">
      <c r="A8417" s="164">
        <v>37322</v>
      </c>
      <c r="B8417" s="154">
        <v>1.4736</v>
      </c>
      <c r="C8417" s="154">
        <v>2.3936999999999999</v>
      </c>
      <c r="D8417" s="154">
        <v>1.677</v>
      </c>
      <c r="E8417" s="154">
        <v>1.06</v>
      </c>
      <c r="F8417" s="154">
        <v>70.900000000000006</v>
      </c>
      <c r="G8417" s="154">
        <v>1.2987</v>
      </c>
      <c r="H8417" s="154">
        <v>20.193000000000001</v>
      </c>
      <c r="I8417" s="154">
        <v>2.1070600000000002</v>
      </c>
      <c r="J8417" s="154"/>
    </row>
    <row r="8418" spans="1:10">
      <c r="A8418" s="164">
        <v>37323</v>
      </c>
      <c r="B8418" s="154">
        <v>1.4703999999999999</v>
      </c>
      <c r="C8418" s="154">
        <v>2.383</v>
      </c>
      <c r="D8418" s="154">
        <v>1.6731</v>
      </c>
      <c r="E8418" s="154">
        <v>1.0564</v>
      </c>
      <c r="F8418" s="154">
        <v>70.400000000000006</v>
      </c>
      <c r="G8418" s="154">
        <v>1.3094000000000001</v>
      </c>
      <c r="H8418" s="154">
        <v>20.309000000000001</v>
      </c>
      <c r="I8418" s="154">
        <v>2.10006</v>
      </c>
      <c r="J8418" s="154"/>
    </row>
    <row r="8419" spans="1:10">
      <c r="A8419" s="164">
        <v>37326</v>
      </c>
      <c r="B8419" s="154">
        <v>1.4710000000000001</v>
      </c>
      <c r="C8419" s="154">
        <v>2.3875000000000002</v>
      </c>
      <c r="D8419" s="154">
        <v>1.6825000000000001</v>
      </c>
      <c r="E8419" s="154">
        <v>1.0604</v>
      </c>
      <c r="F8419" s="154">
        <v>71.5</v>
      </c>
      <c r="G8419" s="154">
        <v>1.3038000000000001</v>
      </c>
      <c r="H8419" s="154">
        <v>20.283000000000001</v>
      </c>
      <c r="I8419" s="154">
        <v>2.1090100000000001</v>
      </c>
      <c r="J8419" s="154"/>
    </row>
    <row r="8420" spans="1:10">
      <c r="A8420" s="164">
        <v>37327</v>
      </c>
      <c r="B8420" s="154">
        <v>1.4695</v>
      </c>
      <c r="C8420" s="154">
        <v>2.3803000000000001</v>
      </c>
      <c r="D8420" s="154">
        <v>1.6830000000000001</v>
      </c>
      <c r="E8420" s="154">
        <v>1.0622</v>
      </c>
      <c r="F8420" s="154">
        <v>71.599999999999994</v>
      </c>
      <c r="G8420" s="154">
        <v>1.3069</v>
      </c>
      <c r="H8420" s="154">
        <v>20.282</v>
      </c>
      <c r="I8420" s="154">
        <v>2.10425</v>
      </c>
      <c r="J8420" s="154"/>
    </row>
    <row r="8421" spans="1:10">
      <c r="A8421" s="164">
        <v>37328</v>
      </c>
      <c r="B8421" s="154">
        <v>1.4691000000000001</v>
      </c>
      <c r="C8421" s="154">
        <v>2.3704000000000001</v>
      </c>
      <c r="D8421" s="154">
        <v>1.6785000000000001</v>
      </c>
      <c r="E8421" s="154">
        <v>1.0581</v>
      </c>
      <c r="F8421" s="154">
        <v>72</v>
      </c>
      <c r="G8421" s="154">
        <v>1.2964</v>
      </c>
      <c r="H8421" s="154">
        <v>20.266999999999999</v>
      </c>
      <c r="I8421" s="154">
        <v>2.1009600000000002</v>
      </c>
      <c r="J8421" s="154"/>
    </row>
    <row r="8422" spans="1:10">
      <c r="A8422" s="164">
        <v>37329</v>
      </c>
      <c r="B8422" s="154">
        <v>1.4663999999999999</v>
      </c>
      <c r="C8422" s="154">
        <v>2.3574999999999999</v>
      </c>
      <c r="D8422" s="154">
        <v>1.6629</v>
      </c>
      <c r="E8422" s="154">
        <v>1.0419</v>
      </c>
      <c r="F8422" s="154">
        <v>70.900000000000006</v>
      </c>
      <c r="G8422" s="154">
        <v>1.2901</v>
      </c>
      <c r="H8422" s="154">
        <v>20.021000000000001</v>
      </c>
      <c r="I8422" s="154">
        <v>2.0871399999999998</v>
      </c>
      <c r="J8422" s="154"/>
    </row>
    <row r="8423" spans="1:10">
      <c r="A8423" s="164">
        <v>37330</v>
      </c>
      <c r="B8423" s="154">
        <v>1.4634</v>
      </c>
      <c r="C8423" s="154">
        <v>2.3525</v>
      </c>
      <c r="D8423" s="154">
        <v>1.6566999999999998</v>
      </c>
      <c r="E8423" s="154">
        <v>1.0413000000000001</v>
      </c>
      <c r="F8423" s="154">
        <v>70.599999999999994</v>
      </c>
      <c r="G8423" s="154">
        <v>1.2818000000000001</v>
      </c>
      <c r="H8423" s="154">
        <v>20.024999999999999</v>
      </c>
      <c r="I8423" s="154">
        <v>2.07681</v>
      </c>
      <c r="J8423" s="154"/>
    </row>
    <row r="8424" spans="1:10">
      <c r="A8424" s="164">
        <v>37333</v>
      </c>
      <c r="B8424" s="154">
        <v>1.4628000000000001</v>
      </c>
      <c r="C8424" s="154">
        <v>2.3650000000000002</v>
      </c>
      <c r="D8424" s="154">
        <v>1.6623000000000001</v>
      </c>
      <c r="E8424" s="154">
        <v>1.0482</v>
      </c>
      <c r="F8424" s="154">
        <v>70.8</v>
      </c>
      <c r="G8424" s="154">
        <v>1.2701</v>
      </c>
      <c r="H8424" s="154">
        <v>20.047999999999998</v>
      </c>
      <c r="I8424" s="154">
        <v>2.0832999999999999</v>
      </c>
      <c r="J8424" s="154"/>
    </row>
    <row r="8425" spans="1:10">
      <c r="A8425" s="164">
        <v>37334</v>
      </c>
      <c r="B8425" s="154">
        <v>1.4666999999999999</v>
      </c>
      <c r="C8425" s="154">
        <v>2.3721000000000001</v>
      </c>
      <c r="D8425" s="154">
        <v>1.6636</v>
      </c>
      <c r="E8425" s="154">
        <v>1.0490999999999999</v>
      </c>
      <c r="F8425" s="154">
        <v>71</v>
      </c>
      <c r="G8425" s="154">
        <v>1.2629999999999999</v>
      </c>
      <c r="H8425" s="154">
        <v>20.068999999999999</v>
      </c>
      <c r="I8425" s="154">
        <v>2.0803199999999999</v>
      </c>
      <c r="J8425" s="154"/>
    </row>
    <row r="8426" spans="1:10">
      <c r="A8426" s="164">
        <v>37335</v>
      </c>
      <c r="B8426" s="154">
        <v>1.4637</v>
      </c>
      <c r="C8426" s="154">
        <v>2.3660000000000001</v>
      </c>
      <c r="D8426" s="154">
        <v>1.6646999999999998</v>
      </c>
      <c r="E8426" s="154">
        <v>1.0514000000000001</v>
      </c>
      <c r="F8426" s="154">
        <v>71</v>
      </c>
      <c r="G8426" s="154">
        <v>1.2587999999999999</v>
      </c>
      <c r="H8426" s="154">
        <v>19.995000000000001</v>
      </c>
      <c r="I8426" s="154">
        <v>2.0831599999999999</v>
      </c>
      <c r="J8426" s="154"/>
    </row>
    <row r="8427" spans="1:10">
      <c r="A8427" s="164">
        <v>37336</v>
      </c>
      <c r="B8427" s="154">
        <v>1.4645999999999999</v>
      </c>
      <c r="C8427" s="154">
        <v>2.3673000000000002</v>
      </c>
      <c r="D8427" s="154">
        <v>1.6571</v>
      </c>
      <c r="E8427" s="154">
        <v>1.0488999999999999</v>
      </c>
      <c r="F8427" s="154">
        <v>70.7</v>
      </c>
      <c r="G8427" s="154">
        <v>1.2586999999999999</v>
      </c>
      <c r="H8427" s="154">
        <v>19.991</v>
      </c>
      <c r="I8427" s="154">
        <v>2.07545</v>
      </c>
      <c r="J8427" s="154"/>
    </row>
    <row r="8428" spans="1:10">
      <c r="A8428" s="164">
        <v>37337</v>
      </c>
      <c r="B8428" s="154">
        <v>1.4617</v>
      </c>
      <c r="C8428" s="154">
        <v>2.3668</v>
      </c>
      <c r="D8428" s="154">
        <v>1.6594</v>
      </c>
      <c r="E8428" s="154">
        <v>1.0517000000000001</v>
      </c>
      <c r="F8428" s="154">
        <v>70.900000000000006</v>
      </c>
      <c r="G8428" s="154">
        <v>1.2528000000000001</v>
      </c>
      <c r="H8428" s="154">
        <v>20.166</v>
      </c>
      <c r="I8428" s="154">
        <v>2.07464</v>
      </c>
      <c r="J8428" s="154"/>
    </row>
    <row r="8429" spans="1:10">
      <c r="A8429" s="164">
        <v>37340</v>
      </c>
      <c r="B8429" s="154">
        <v>1.4603999999999999</v>
      </c>
      <c r="C8429" s="154">
        <v>2.3723000000000001</v>
      </c>
      <c r="D8429" s="154">
        <v>1.6642999999999999</v>
      </c>
      <c r="E8429" s="154">
        <v>1.0525</v>
      </c>
      <c r="F8429" s="154">
        <v>70.400000000000006</v>
      </c>
      <c r="G8429" s="154">
        <v>1.2499</v>
      </c>
      <c r="H8429" s="154">
        <v>20.117000000000001</v>
      </c>
      <c r="I8429" s="154">
        <v>2.0820400000000001</v>
      </c>
      <c r="J8429" s="154"/>
    </row>
    <row r="8430" spans="1:10">
      <c r="A8430" s="164">
        <v>37341</v>
      </c>
      <c r="B8430" s="154">
        <v>1.4590000000000001</v>
      </c>
      <c r="C8430" s="154">
        <v>2.3727999999999998</v>
      </c>
      <c r="D8430" s="154">
        <v>1.6651</v>
      </c>
      <c r="E8430" s="154">
        <v>1.0464</v>
      </c>
      <c r="F8430" s="154">
        <v>70.400000000000006</v>
      </c>
      <c r="G8430" s="154">
        <v>1.2530999999999999</v>
      </c>
      <c r="H8430" s="154">
        <v>20.170000000000002</v>
      </c>
      <c r="I8430" s="154">
        <v>2.08494</v>
      </c>
      <c r="J8430" s="154"/>
    </row>
    <row r="8431" spans="1:10">
      <c r="A8431" s="164">
        <v>37342</v>
      </c>
      <c r="B8431" s="154">
        <v>1.4656</v>
      </c>
      <c r="C8431" s="154">
        <v>2.3849999999999998</v>
      </c>
      <c r="D8431" s="154">
        <v>1.673</v>
      </c>
      <c r="E8431" s="154">
        <v>1.0528</v>
      </c>
      <c r="F8431" s="154">
        <v>71.2</v>
      </c>
      <c r="G8431" s="154">
        <v>1.2622</v>
      </c>
      <c r="H8431" s="154">
        <v>20.277000000000001</v>
      </c>
      <c r="I8431" s="154">
        <v>2.09219</v>
      </c>
      <c r="J8431" s="154"/>
    </row>
    <row r="8432" spans="1:10">
      <c r="A8432" s="164">
        <v>37343</v>
      </c>
      <c r="B8432" s="154">
        <v>1.4656</v>
      </c>
      <c r="C8432" s="154">
        <v>2.3925000000000001</v>
      </c>
      <c r="D8432" s="154">
        <v>1.6806000000000001</v>
      </c>
      <c r="E8432" s="154">
        <v>1.0552999999999999</v>
      </c>
      <c r="F8432" s="154">
        <v>72.3</v>
      </c>
      <c r="G8432" s="154">
        <v>1.2676000000000001</v>
      </c>
      <c r="H8432" s="154">
        <v>20.344999999999999</v>
      </c>
      <c r="I8432" s="154">
        <v>2.0982699999999999</v>
      </c>
      <c r="J8432" s="154"/>
    </row>
    <row r="8433" spans="1:10">
      <c r="A8433" s="164">
        <v>37344</v>
      </c>
      <c r="B8433" s="154" t="s">
        <v>472</v>
      </c>
      <c r="C8433" s="154" t="s">
        <v>472</v>
      </c>
      <c r="D8433" s="154" t="s">
        <v>472</v>
      </c>
      <c r="E8433" s="154" t="s">
        <v>472</v>
      </c>
      <c r="F8433" s="154" t="s">
        <v>472</v>
      </c>
      <c r="G8433" s="154" t="s">
        <v>472</v>
      </c>
      <c r="H8433" s="154">
        <v>20.326000000000001</v>
      </c>
      <c r="I8433" s="154" t="s">
        <v>472</v>
      </c>
      <c r="J8433" s="154"/>
    </row>
    <row r="8434" spans="1:10">
      <c r="A8434" s="164">
        <v>37347</v>
      </c>
      <c r="B8434" s="154" t="s">
        <v>472</v>
      </c>
      <c r="C8434" s="154" t="s">
        <v>472</v>
      </c>
      <c r="D8434" s="154" t="s">
        <v>472</v>
      </c>
      <c r="E8434" s="154" t="s">
        <v>472</v>
      </c>
      <c r="F8434" s="154" t="s">
        <v>472</v>
      </c>
      <c r="G8434" s="154" t="s">
        <v>472</v>
      </c>
      <c r="H8434" s="154">
        <v>20.064</v>
      </c>
      <c r="I8434" s="154" t="s">
        <v>472</v>
      </c>
      <c r="J8434" s="154"/>
    </row>
    <row r="8435" spans="1:10">
      <c r="A8435" s="164">
        <v>37348</v>
      </c>
      <c r="B8435" s="154">
        <v>1.4635</v>
      </c>
      <c r="C8435" s="154">
        <v>2.3967000000000001</v>
      </c>
      <c r="D8435" s="154">
        <v>1.6661000000000001</v>
      </c>
      <c r="E8435" s="154">
        <v>1.0423</v>
      </c>
      <c r="F8435" s="154">
        <v>72.3</v>
      </c>
      <c r="G8435" s="154">
        <v>1.2494000000000001</v>
      </c>
      <c r="H8435" s="154">
        <v>20.117000000000001</v>
      </c>
      <c r="I8435" s="154">
        <v>2.0823499999999999</v>
      </c>
      <c r="J8435" s="154"/>
    </row>
    <row r="8436" spans="1:10">
      <c r="A8436" s="164">
        <v>37349</v>
      </c>
      <c r="B8436" s="154">
        <v>1.4613</v>
      </c>
      <c r="C8436" s="154">
        <v>2.3885000000000001</v>
      </c>
      <c r="D8436" s="154">
        <v>1.6625999999999999</v>
      </c>
      <c r="E8436" s="154">
        <v>1.0438000000000001</v>
      </c>
      <c r="F8436" s="154">
        <v>72.3</v>
      </c>
      <c r="G8436" s="154">
        <v>1.2517</v>
      </c>
      <c r="H8436" s="154">
        <v>20.059999999999999</v>
      </c>
      <c r="I8436" s="154">
        <v>2.0809700000000002</v>
      </c>
      <c r="J8436" s="154"/>
    </row>
    <row r="8437" spans="1:10">
      <c r="A8437" s="164">
        <v>37350</v>
      </c>
      <c r="B8437" s="154">
        <v>1.4615</v>
      </c>
      <c r="C8437" s="154">
        <v>2.3797999999999999</v>
      </c>
      <c r="D8437" s="154">
        <v>1.6577</v>
      </c>
      <c r="E8437" s="154">
        <v>1.042</v>
      </c>
      <c r="F8437" s="154">
        <v>71.599999999999994</v>
      </c>
      <c r="G8437" s="154">
        <v>1.2521</v>
      </c>
      <c r="H8437" s="154">
        <v>20.123000000000001</v>
      </c>
      <c r="I8437" s="154">
        <v>2.0765799999999999</v>
      </c>
      <c r="J8437" s="154"/>
    </row>
    <row r="8438" spans="1:10">
      <c r="A8438" s="164">
        <v>37351</v>
      </c>
      <c r="B8438" s="154">
        <v>1.4647999999999999</v>
      </c>
      <c r="C8438" s="154">
        <v>2.3895</v>
      </c>
      <c r="D8438" s="154">
        <v>1.6667000000000001</v>
      </c>
      <c r="E8438" s="154">
        <v>1.0457000000000001</v>
      </c>
      <c r="F8438" s="154">
        <v>72.3</v>
      </c>
      <c r="G8438" s="154">
        <v>1.2623</v>
      </c>
      <c r="H8438" s="154">
        <v>20.094000000000001</v>
      </c>
      <c r="I8438" s="154">
        <v>2.0869599999999999</v>
      </c>
      <c r="J8438" s="154"/>
    </row>
    <row r="8439" spans="1:10">
      <c r="A8439" s="164">
        <v>37354</v>
      </c>
      <c r="B8439" s="154">
        <v>1.464</v>
      </c>
      <c r="C8439" s="154">
        <v>2.3894000000000002</v>
      </c>
      <c r="D8439" s="154">
        <v>1.6689000000000001</v>
      </c>
      <c r="E8439" s="154">
        <v>1.0498000000000001</v>
      </c>
      <c r="F8439" s="154">
        <v>73.3</v>
      </c>
      <c r="G8439" s="154">
        <v>1.2705</v>
      </c>
      <c r="H8439" s="154">
        <v>20.241</v>
      </c>
      <c r="I8439" s="154">
        <v>2.0868600000000002</v>
      </c>
      <c r="J8439" s="154"/>
    </row>
    <row r="8440" spans="1:10">
      <c r="A8440" s="164">
        <v>37355</v>
      </c>
      <c r="B8440" s="154">
        <v>1.4661</v>
      </c>
      <c r="C8440" s="154">
        <v>2.3967000000000001</v>
      </c>
      <c r="D8440" s="154">
        <v>1.6745999999999999</v>
      </c>
      <c r="E8440" s="154">
        <v>1.0488999999999999</v>
      </c>
      <c r="F8440" s="154">
        <v>73</v>
      </c>
      <c r="G8440" s="154">
        <v>1.272</v>
      </c>
      <c r="H8440" s="154">
        <v>20.154</v>
      </c>
      <c r="I8440" s="154">
        <v>2.0931099999999998</v>
      </c>
      <c r="J8440" s="154"/>
    </row>
    <row r="8441" spans="1:10">
      <c r="A8441" s="164">
        <v>37356</v>
      </c>
      <c r="B8441" s="154">
        <v>1.4666999999999999</v>
      </c>
      <c r="C8441" s="154">
        <v>2.3931</v>
      </c>
      <c r="D8441" s="154">
        <v>1.6644000000000001</v>
      </c>
      <c r="E8441" s="154">
        <v>1.0436000000000001</v>
      </c>
      <c r="F8441" s="154">
        <v>72.8</v>
      </c>
      <c r="G8441" s="154">
        <v>1.2757000000000001</v>
      </c>
      <c r="H8441" s="154">
        <v>20.145</v>
      </c>
      <c r="I8441" s="154">
        <v>2.0901900000000002</v>
      </c>
      <c r="J8441" s="154"/>
    </row>
    <row r="8442" spans="1:10">
      <c r="A8442" s="164">
        <v>37357</v>
      </c>
      <c r="B8442" s="154">
        <v>1.4682999999999999</v>
      </c>
      <c r="C8442" s="154">
        <v>2.3944000000000001</v>
      </c>
      <c r="D8442" s="154">
        <v>1.6680999999999999</v>
      </c>
      <c r="E8442" s="154">
        <v>1.0487</v>
      </c>
      <c r="F8442" s="154">
        <v>73.5</v>
      </c>
      <c r="G8442" s="154">
        <v>1.2666999999999999</v>
      </c>
      <c r="H8442" s="154">
        <v>20.024999999999999</v>
      </c>
      <c r="I8442" s="154">
        <v>2.0902400000000001</v>
      </c>
      <c r="J8442" s="154"/>
    </row>
    <row r="8443" spans="1:10">
      <c r="A8443" s="164">
        <v>37358</v>
      </c>
      <c r="B8443" s="154">
        <v>1.4649000000000001</v>
      </c>
      <c r="C8443" s="154">
        <v>2.3883000000000001</v>
      </c>
      <c r="D8443" s="154">
        <v>1.6627999999999998</v>
      </c>
      <c r="E8443" s="154">
        <v>1.0478000000000001</v>
      </c>
      <c r="F8443" s="154">
        <v>72.8</v>
      </c>
      <c r="G8443" s="154">
        <v>1.2589000000000001</v>
      </c>
      <c r="H8443" s="154">
        <v>20.137</v>
      </c>
      <c r="I8443" s="154">
        <v>2.0861399999999999</v>
      </c>
      <c r="J8443" s="154"/>
    </row>
    <row r="8444" spans="1:10">
      <c r="A8444" s="164">
        <v>37361</v>
      </c>
      <c r="B8444" s="154">
        <v>1.4663999999999999</v>
      </c>
      <c r="C8444" s="154">
        <v>2.39</v>
      </c>
      <c r="D8444" s="154">
        <v>1.6632</v>
      </c>
      <c r="E8444" s="154">
        <v>1.0486</v>
      </c>
      <c r="F8444" s="154">
        <v>72.5</v>
      </c>
      <c r="G8444" s="154">
        <v>1.2629000000000001</v>
      </c>
      <c r="H8444" s="154">
        <v>20.137</v>
      </c>
      <c r="I8444" s="154">
        <v>2.0891799999999998</v>
      </c>
      <c r="J8444" s="154"/>
    </row>
    <row r="8445" spans="1:10">
      <c r="A8445" s="164">
        <v>37362</v>
      </c>
      <c r="B8445" s="154">
        <v>1.4695</v>
      </c>
      <c r="C8445" s="154">
        <v>2.3978999999999999</v>
      </c>
      <c r="D8445" s="154">
        <v>1.6688000000000001</v>
      </c>
      <c r="E8445" s="154">
        <v>1.0507</v>
      </c>
      <c r="F8445" s="154">
        <v>71.900000000000006</v>
      </c>
      <c r="G8445" s="154">
        <v>1.2677</v>
      </c>
      <c r="H8445" s="154">
        <v>20.106999999999999</v>
      </c>
      <c r="I8445" s="154">
        <v>2.0925099999999999</v>
      </c>
      <c r="J8445" s="154"/>
    </row>
    <row r="8446" spans="1:10">
      <c r="A8446" s="164">
        <v>37363</v>
      </c>
      <c r="B8446" s="154">
        <v>1.4703999999999999</v>
      </c>
      <c r="C8446" s="154">
        <v>2.3936999999999999</v>
      </c>
      <c r="D8446" s="154">
        <v>1.6572</v>
      </c>
      <c r="E8446" s="154">
        <v>1.0486</v>
      </c>
      <c r="F8446" s="154">
        <v>71.400000000000006</v>
      </c>
      <c r="G8446" s="154">
        <v>1.2669999999999999</v>
      </c>
      <c r="H8446" s="154">
        <v>19.981000000000002</v>
      </c>
      <c r="I8446" s="154">
        <v>2.0845099999999999</v>
      </c>
      <c r="J8446" s="154"/>
    </row>
    <row r="8447" spans="1:10">
      <c r="A8447" s="164">
        <v>37364</v>
      </c>
      <c r="B8447" s="154">
        <v>1.4691000000000001</v>
      </c>
      <c r="C8447" s="154">
        <v>2.3877000000000002</v>
      </c>
      <c r="D8447" s="154">
        <v>1.6508</v>
      </c>
      <c r="E8447" s="154">
        <v>1.0484</v>
      </c>
      <c r="F8447" s="154">
        <v>71</v>
      </c>
      <c r="G8447" s="154">
        <v>1.2643</v>
      </c>
      <c r="H8447" s="154">
        <v>19.940999999999999</v>
      </c>
      <c r="I8447" s="154">
        <v>2.0803799999999999</v>
      </c>
      <c r="J8447" s="154"/>
    </row>
    <row r="8448" spans="1:10">
      <c r="A8448" s="164">
        <v>37365</v>
      </c>
      <c r="B8448" s="154">
        <v>1.4681</v>
      </c>
      <c r="C8448" s="154">
        <v>2.3866999999999998</v>
      </c>
      <c r="D8448" s="154">
        <v>1.6493</v>
      </c>
      <c r="E8448" s="154">
        <v>1.0468</v>
      </c>
      <c r="F8448" s="154">
        <v>70.900000000000006</v>
      </c>
      <c r="G8448" s="154">
        <v>1.266</v>
      </c>
      <c r="H8448" s="154">
        <v>19.914999999999999</v>
      </c>
      <c r="I8448" s="154">
        <v>2.07687</v>
      </c>
      <c r="J8448" s="154"/>
    </row>
    <row r="8449" spans="1:10">
      <c r="A8449" s="164">
        <v>37368</v>
      </c>
      <c r="B8449" s="154">
        <v>1.4670000000000001</v>
      </c>
      <c r="C8449" s="154">
        <v>2.3864999999999998</v>
      </c>
      <c r="D8449" s="154">
        <v>1.6497000000000002</v>
      </c>
      <c r="E8449" s="154">
        <v>1.048</v>
      </c>
      <c r="F8449" s="154">
        <v>70.7</v>
      </c>
      <c r="G8449" s="154">
        <v>1.2678</v>
      </c>
      <c r="H8449" s="154">
        <v>19.971</v>
      </c>
      <c r="I8449" s="154">
        <v>2.08013</v>
      </c>
      <c r="J8449" s="154"/>
    </row>
    <row r="8450" spans="1:10">
      <c r="A8450" s="164">
        <v>37369</v>
      </c>
      <c r="B8450" s="154">
        <v>1.4683999999999999</v>
      </c>
      <c r="C8450" s="154">
        <v>2.399</v>
      </c>
      <c r="D8450" s="154">
        <v>1.6560999999999999</v>
      </c>
      <c r="E8450" s="154">
        <v>1.0527</v>
      </c>
      <c r="F8450" s="154">
        <v>70.599999999999994</v>
      </c>
      <c r="G8450" s="154">
        <v>1.274</v>
      </c>
      <c r="H8450" s="154">
        <v>19.934000000000001</v>
      </c>
      <c r="I8450" s="154">
        <v>2.0849199999999999</v>
      </c>
      <c r="J8450" s="154"/>
    </row>
    <row r="8451" spans="1:10">
      <c r="A8451" s="164">
        <v>37370</v>
      </c>
      <c r="B8451" s="154">
        <v>1.4663999999999999</v>
      </c>
      <c r="C8451" s="154">
        <v>2.3860000000000001</v>
      </c>
      <c r="D8451" s="154">
        <v>1.6496</v>
      </c>
      <c r="E8451" s="154">
        <v>1.048</v>
      </c>
      <c r="F8451" s="154">
        <v>69.900000000000006</v>
      </c>
      <c r="G8451" s="154">
        <v>1.2685</v>
      </c>
      <c r="H8451" s="154">
        <v>19.84</v>
      </c>
      <c r="I8451" s="154">
        <v>2.0774300000000001</v>
      </c>
      <c r="J8451" s="154"/>
    </row>
    <row r="8452" spans="1:10">
      <c r="A8452" s="164">
        <v>37371</v>
      </c>
      <c r="B8452" s="154">
        <v>1.466</v>
      </c>
      <c r="C8452" s="154">
        <v>2.3786999999999998</v>
      </c>
      <c r="D8452" s="154">
        <v>1.6373</v>
      </c>
      <c r="E8452" s="154">
        <v>1.0448999999999999</v>
      </c>
      <c r="F8452" s="154">
        <v>69.400000000000006</v>
      </c>
      <c r="G8452" s="154">
        <v>1.2706</v>
      </c>
      <c r="H8452" s="154">
        <v>19.681000000000001</v>
      </c>
      <c r="I8452" s="154">
        <v>2.0640000000000001</v>
      </c>
      <c r="J8452" s="154"/>
    </row>
    <row r="8453" spans="1:10">
      <c r="A8453" s="164">
        <v>37372</v>
      </c>
      <c r="B8453" s="154">
        <v>1.466</v>
      </c>
      <c r="C8453" s="154">
        <v>2.3754</v>
      </c>
      <c r="D8453" s="154">
        <v>1.6346000000000001</v>
      </c>
      <c r="E8453" s="154">
        <v>1.0437000000000001</v>
      </c>
      <c r="F8453" s="154">
        <v>69.099999999999994</v>
      </c>
      <c r="G8453" s="154">
        <v>1.2699</v>
      </c>
      <c r="H8453" s="154">
        <v>19.658999999999999</v>
      </c>
      <c r="I8453" s="154">
        <v>2.0660699999999999</v>
      </c>
      <c r="J8453" s="154"/>
    </row>
    <row r="8454" spans="1:10">
      <c r="A8454" s="164">
        <v>37375</v>
      </c>
      <c r="B8454" s="154">
        <v>1.4639</v>
      </c>
      <c r="C8454" s="154">
        <v>2.3693</v>
      </c>
      <c r="D8454" s="154">
        <v>1.6238000000000001</v>
      </c>
      <c r="E8454" s="154">
        <v>1.0396000000000001</v>
      </c>
      <c r="F8454" s="154">
        <v>68.400000000000006</v>
      </c>
      <c r="G8454" s="154">
        <v>1.2684</v>
      </c>
      <c r="H8454" s="154">
        <v>19.613</v>
      </c>
      <c r="I8454" s="154">
        <v>2.0566</v>
      </c>
      <c r="J8454" s="154"/>
    </row>
    <row r="8455" spans="1:10">
      <c r="A8455" s="164">
        <v>37376</v>
      </c>
      <c r="B8455" s="154">
        <v>1.4636</v>
      </c>
      <c r="C8455" s="154">
        <v>2.3614000000000002</v>
      </c>
      <c r="D8455" s="154">
        <v>1.6204000000000001</v>
      </c>
      <c r="E8455" s="154">
        <v>1.0334000000000001</v>
      </c>
      <c r="F8455" s="154">
        <v>68.5</v>
      </c>
      <c r="G8455" s="154">
        <v>1.2661</v>
      </c>
      <c r="H8455" s="154">
        <v>19.562000000000001</v>
      </c>
      <c r="I8455" s="154">
        <v>2.0562200000000002</v>
      </c>
      <c r="J8455" s="154"/>
    </row>
    <row r="8456" spans="1:10">
      <c r="A8456" s="164">
        <v>37377</v>
      </c>
      <c r="B8456" s="154" t="s">
        <v>472</v>
      </c>
      <c r="C8456" s="154" t="s">
        <v>472</v>
      </c>
      <c r="D8456" s="154" t="s">
        <v>472</v>
      </c>
      <c r="E8456" s="154" t="s">
        <v>472</v>
      </c>
      <c r="F8456" s="154" t="s">
        <v>472</v>
      </c>
      <c r="G8456" s="154" t="s">
        <v>472</v>
      </c>
      <c r="H8456" s="154">
        <v>19.341000000000001</v>
      </c>
      <c r="I8456" s="154" t="s">
        <v>472</v>
      </c>
      <c r="J8456" s="154"/>
    </row>
    <row r="8457" spans="1:10">
      <c r="A8457" s="164">
        <v>37378</v>
      </c>
      <c r="B8457" s="154">
        <v>1.4538</v>
      </c>
      <c r="C8457" s="154">
        <v>2.3519000000000001</v>
      </c>
      <c r="D8457" s="154">
        <v>1.6052</v>
      </c>
      <c r="E8457" s="154">
        <v>1.0268999999999999</v>
      </c>
      <c r="F8457" s="154">
        <v>68</v>
      </c>
      <c r="G8457" s="154">
        <v>1.2618</v>
      </c>
      <c r="H8457" s="154">
        <v>19.483000000000001</v>
      </c>
      <c r="I8457" s="154">
        <v>2.0470299999999999</v>
      </c>
      <c r="J8457" s="154"/>
    </row>
    <row r="8458" spans="1:10">
      <c r="A8458" s="164">
        <v>37379</v>
      </c>
      <c r="B8458" s="154">
        <v>1.4554</v>
      </c>
      <c r="C8458" s="154">
        <v>2.3491</v>
      </c>
      <c r="D8458" s="154">
        <v>1.607</v>
      </c>
      <c r="E8458" s="154">
        <v>1.0282</v>
      </c>
      <c r="F8458" s="154">
        <v>67</v>
      </c>
      <c r="G8458" s="154">
        <v>1.2584</v>
      </c>
      <c r="H8458" s="154">
        <v>19.183</v>
      </c>
      <c r="I8458" s="154">
        <v>2.04373</v>
      </c>
      <c r="J8458" s="154"/>
    </row>
    <row r="8459" spans="1:10">
      <c r="A8459" s="164">
        <v>37382</v>
      </c>
      <c r="B8459" s="154">
        <v>1.4569000000000001</v>
      </c>
      <c r="C8459" s="154">
        <v>2.3369</v>
      </c>
      <c r="D8459" s="154">
        <v>1.5923</v>
      </c>
      <c r="E8459" s="154">
        <v>1.0184</v>
      </c>
      <c r="F8459" s="154">
        <v>66.2</v>
      </c>
      <c r="G8459" s="154">
        <v>1.2507999999999999</v>
      </c>
      <c r="H8459" s="154">
        <v>19.209</v>
      </c>
      <c r="I8459" s="154">
        <v>2.03355</v>
      </c>
      <c r="J8459" s="154"/>
    </row>
    <row r="8460" spans="1:10">
      <c r="A8460" s="164">
        <v>37383</v>
      </c>
      <c r="B8460" s="154">
        <v>1.456</v>
      </c>
      <c r="C8460" s="154">
        <v>2.3315000000000001</v>
      </c>
      <c r="D8460" s="154">
        <v>1.5916000000000001</v>
      </c>
      <c r="E8460" s="154">
        <v>1.0147999999999999</v>
      </c>
      <c r="F8460" s="154">
        <v>65.7</v>
      </c>
      <c r="G8460" s="154">
        <v>1.2472000000000001</v>
      </c>
      <c r="H8460" s="154">
        <v>19.236999999999998</v>
      </c>
      <c r="I8460" s="154">
        <v>2.0299900000000002</v>
      </c>
      <c r="J8460" s="154"/>
    </row>
    <row r="8461" spans="1:10">
      <c r="A8461" s="164">
        <v>37384</v>
      </c>
      <c r="B8461" s="154">
        <v>1.4557</v>
      </c>
      <c r="C8461" s="154">
        <v>2.3391000000000002</v>
      </c>
      <c r="D8461" s="154">
        <v>1.5992</v>
      </c>
      <c r="E8461" s="154">
        <v>1.0218</v>
      </c>
      <c r="F8461" s="154">
        <v>65.7</v>
      </c>
      <c r="G8461" s="154">
        <v>1.2451000000000001</v>
      </c>
      <c r="H8461" s="154">
        <v>19.43</v>
      </c>
      <c r="I8461" s="154">
        <v>2.0365000000000002</v>
      </c>
      <c r="J8461" s="154"/>
    </row>
    <row r="8462" spans="1:10">
      <c r="A8462" s="164">
        <v>37385</v>
      </c>
      <c r="B8462" s="154" t="s">
        <v>472</v>
      </c>
      <c r="C8462" s="154" t="s">
        <v>472</v>
      </c>
      <c r="D8462" s="154" t="s">
        <v>472</v>
      </c>
      <c r="E8462" s="154" t="s">
        <v>472</v>
      </c>
      <c r="F8462" s="154" t="s">
        <v>472</v>
      </c>
      <c r="G8462" s="154" t="s">
        <v>472</v>
      </c>
      <c r="H8462" s="154">
        <v>19.321999999999999</v>
      </c>
      <c r="I8462" s="154" t="s">
        <v>472</v>
      </c>
      <c r="J8462" s="154"/>
    </row>
    <row r="8463" spans="1:10">
      <c r="A8463" s="164">
        <v>37386</v>
      </c>
      <c r="B8463" s="154">
        <v>1.4544999999999999</v>
      </c>
      <c r="C8463" s="154">
        <v>2.3294000000000001</v>
      </c>
      <c r="D8463" s="154">
        <v>1.5918000000000001</v>
      </c>
      <c r="E8463" s="154">
        <v>1.0173000000000001</v>
      </c>
      <c r="F8463" s="154">
        <v>64.400000000000006</v>
      </c>
      <c r="G8463" s="154">
        <v>1.2423999999999999</v>
      </c>
      <c r="H8463" s="154">
        <v>19.245000000000001</v>
      </c>
      <c r="I8463" s="154">
        <v>2.0304199999999999</v>
      </c>
      <c r="J8463" s="154"/>
    </row>
    <row r="8464" spans="1:10">
      <c r="A8464" s="164">
        <v>37389</v>
      </c>
      <c r="B8464" s="154">
        <v>1.4541999999999999</v>
      </c>
      <c r="C8464" s="154">
        <v>2.3246000000000002</v>
      </c>
      <c r="D8464" s="154">
        <v>1.5885</v>
      </c>
      <c r="E8464" s="154">
        <v>1.0206999999999999</v>
      </c>
      <c r="F8464" s="154">
        <v>64.400000000000006</v>
      </c>
      <c r="G8464" s="154">
        <v>1.2464</v>
      </c>
      <c r="H8464" s="154">
        <v>19.27</v>
      </c>
      <c r="I8464" s="154">
        <v>2.0280200000000002</v>
      </c>
      <c r="J8464" s="154"/>
    </row>
    <row r="8465" spans="1:10">
      <c r="A8465" s="164">
        <v>37390</v>
      </c>
      <c r="B8465" s="154">
        <v>1.4544999999999999</v>
      </c>
      <c r="C8465" s="154">
        <v>2.3306</v>
      </c>
      <c r="D8465" s="154">
        <v>1.6052999999999999</v>
      </c>
      <c r="E8465" s="154">
        <v>1.0283</v>
      </c>
      <c r="F8465" s="154">
        <v>63.7</v>
      </c>
      <c r="G8465" s="154">
        <v>1.2503</v>
      </c>
      <c r="H8465" s="154">
        <v>19.516999999999999</v>
      </c>
      <c r="I8465" s="154">
        <v>2.03789</v>
      </c>
      <c r="J8465" s="154"/>
    </row>
    <row r="8466" spans="1:10">
      <c r="A8466" s="164">
        <v>37391</v>
      </c>
      <c r="B8466" s="154">
        <v>1.4544999999999999</v>
      </c>
      <c r="C8466" s="154">
        <v>2.3336999999999999</v>
      </c>
      <c r="D8466" s="154">
        <v>1.6112</v>
      </c>
      <c r="E8466" s="154">
        <v>1.0330999999999999</v>
      </c>
      <c r="F8466" s="154">
        <v>64.2</v>
      </c>
      <c r="G8466" s="154">
        <v>1.2579</v>
      </c>
      <c r="H8466" s="154">
        <v>19.353000000000002</v>
      </c>
      <c r="I8466" s="154">
        <v>2.0460500000000001</v>
      </c>
      <c r="J8466" s="154"/>
    </row>
    <row r="8467" spans="1:10">
      <c r="A8467" s="164">
        <v>37392</v>
      </c>
      <c r="B8467" s="154">
        <v>1.4567000000000001</v>
      </c>
      <c r="C8467" s="154">
        <v>2.3273999999999999</v>
      </c>
      <c r="D8467" s="154">
        <v>1.5973999999999999</v>
      </c>
      <c r="E8467" s="154">
        <v>1.0264</v>
      </c>
      <c r="F8467" s="154">
        <v>63.5</v>
      </c>
      <c r="G8467" s="154">
        <v>1.2528999999999999</v>
      </c>
      <c r="H8467" s="154">
        <v>19.295000000000002</v>
      </c>
      <c r="I8467" s="154">
        <v>2.0369199999999998</v>
      </c>
      <c r="J8467" s="154"/>
    </row>
    <row r="8468" spans="1:10">
      <c r="A8468" s="164">
        <v>37393</v>
      </c>
      <c r="B8468" s="154">
        <v>1.4563999999999999</v>
      </c>
      <c r="C8468" s="154">
        <v>2.3205</v>
      </c>
      <c r="D8468" s="154">
        <v>1.5945</v>
      </c>
      <c r="E8468" s="154">
        <v>1.0265</v>
      </c>
      <c r="F8468" s="154">
        <v>64.599999999999994</v>
      </c>
      <c r="G8468" s="154">
        <v>1.2524999999999999</v>
      </c>
      <c r="H8468" s="154">
        <v>19.087</v>
      </c>
      <c r="I8468" s="154">
        <v>2.0316700000000001</v>
      </c>
      <c r="J8468" s="154"/>
    </row>
    <row r="8469" spans="1:10">
      <c r="A8469" s="164">
        <v>37396</v>
      </c>
      <c r="B8469" s="154" t="s">
        <v>472</v>
      </c>
      <c r="C8469" s="154" t="s">
        <v>472</v>
      </c>
      <c r="D8469" s="154" t="s">
        <v>472</v>
      </c>
      <c r="E8469" s="154" t="s">
        <v>472</v>
      </c>
      <c r="F8469" s="154" t="s">
        <v>472</v>
      </c>
      <c r="G8469" s="154" t="s">
        <v>472</v>
      </c>
      <c r="H8469" s="154">
        <v>19.065000000000001</v>
      </c>
      <c r="I8469" s="154" t="s">
        <v>472</v>
      </c>
      <c r="J8469" s="154"/>
    </row>
    <row r="8470" spans="1:10">
      <c r="A8470" s="164">
        <v>37397</v>
      </c>
      <c r="B8470" s="154">
        <v>1.4522999999999999</v>
      </c>
      <c r="C8470" s="154">
        <v>2.3014000000000001</v>
      </c>
      <c r="D8470" s="154">
        <v>1.5779999999999998</v>
      </c>
      <c r="E8470" s="154">
        <v>1.0226</v>
      </c>
      <c r="F8470" s="154">
        <v>63.6</v>
      </c>
      <c r="G8470" s="154">
        <v>1.2554000000000001</v>
      </c>
      <c r="H8470" s="154">
        <v>19.074999999999999</v>
      </c>
      <c r="I8470" s="154">
        <v>2.0215900000000002</v>
      </c>
      <c r="J8470" s="154"/>
    </row>
    <row r="8471" spans="1:10">
      <c r="A8471" s="164">
        <v>37398</v>
      </c>
      <c r="B8471" s="154">
        <v>1.4511000000000001</v>
      </c>
      <c r="C8471" s="154">
        <v>2.2932000000000001</v>
      </c>
      <c r="D8471" s="154">
        <v>1.5695000000000001</v>
      </c>
      <c r="E8471" s="154">
        <v>1.0217000000000001</v>
      </c>
      <c r="F8471" s="154">
        <v>63.2</v>
      </c>
      <c r="G8471" s="154">
        <v>1.2572999999999999</v>
      </c>
      <c r="H8471" s="154">
        <v>18.96</v>
      </c>
      <c r="I8471" s="154">
        <v>2.0152999999999999</v>
      </c>
      <c r="J8471" s="154"/>
    </row>
    <row r="8472" spans="1:10">
      <c r="A8472" s="164">
        <v>37399</v>
      </c>
      <c r="B8472" s="154">
        <v>1.4537</v>
      </c>
      <c r="C8472" s="154">
        <v>2.2890000000000001</v>
      </c>
      <c r="D8472" s="154">
        <v>1.5693000000000001</v>
      </c>
      <c r="E8472" s="154">
        <v>1.0224</v>
      </c>
      <c r="F8472" s="154">
        <v>62.2</v>
      </c>
      <c r="G8472" s="154">
        <v>1.2644</v>
      </c>
      <c r="H8472" s="154">
        <v>19.033000000000001</v>
      </c>
      <c r="I8472" s="154">
        <v>2.0181200000000001</v>
      </c>
      <c r="J8472" s="154"/>
    </row>
    <row r="8473" spans="1:10">
      <c r="A8473" s="164">
        <v>37400</v>
      </c>
      <c r="B8473" s="154">
        <v>1.4567000000000001</v>
      </c>
      <c r="C8473" s="154">
        <v>2.3037000000000001</v>
      </c>
      <c r="D8473" s="154">
        <v>1.5853999999999999</v>
      </c>
      <c r="E8473" s="154">
        <v>1.0295000000000001</v>
      </c>
      <c r="F8473" s="154">
        <v>62.7</v>
      </c>
      <c r="G8473" s="154">
        <v>1.2675000000000001</v>
      </c>
      <c r="H8473" s="154">
        <v>19.131</v>
      </c>
      <c r="I8473" s="154">
        <v>2.02969</v>
      </c>
      <c r="J8473" s="154"/>
    </row>
    <row r="8474" spans="1:10">
      <c r="A8474" s="164">
        <v>37403</v>
      </c>
      <c r="B8474" s="154">
        <v>1.4576</v>
      </c>
      <c r="C8474" s="154">
        <v>2.3043</v>
      </c>
      <c r="D8474" s="154">
        <v>1.5832999999999999</v>
      </c>
      <c r="E8474" s="154">
        <v>1.0316000000000001</v>
      </c>
      <c r="F8474" s="154">
        <v>62.8</v>
      </c>
      <c r="G8474" s="154">
        <v>1.268</v>
      </c>
      <c r="H8474" s="154">
        <v>19.129000000000001</v>
      </c>
      <c r="I8474" s="154" t="s">
        <v>472</v>
      </c>
      <c r="J8474" s="154"/>
    </row>
    <row r="8475" spans="1:10">
      <c r="A8475" s="164">
        <v>37404</v>
      </c>
      <c r="B8475" s="154">
        <v>1.4607999999999999</v>
      </c>
      <c r="C8475" s="154">
        <v>2.3028</v>
      </c>
      <c r="D8475" s="154">
        <v>1.5790999999999999</v>
      </c>
      <c r="E8475" s="154">
        <v>1.0276000000000001</v>
      </c>
      <c r="F8475" s="154">
        <v>62.5</v>
      </c>
      <c r="G8475" s="154">
        <v>1.2665</v>
      </c>
      <c r="H8475" s="154">
        <v>19.015999999999998</v>
      </c>
      <c r="I8475" s="154">
        <v>2.0270700000000001</v>
      </c>
      <c r="J8475" s="154"/>
    </row>
    <row r="8476" spans="1:10">
      <c r="A8476" s="164">
        <v>37405</v>
      </c>
      <c r="B8476" s="154">
        <v>1.4624999999999999</v>
      </c>
      <c r="C8476" s="154">
        <v>2.2993000000000001</v>
      </c>
      <c r="D8476" s="154">
        <v>1.5756000000000001</v>
      </c>
      <c r="E8476" s="154">
        <v>1.0283</v>
      </c>
      <c r="F8476" s="154">
        <v>62.3</v>
      </c>
      <c r="G8476" s="154">
        <v>1.2647999999999999</v>
      </c>
      <c r="H8476" s="154">
        <v>18.981999999999999</v>
      </c>
      <c r="I8476" s="154">
        <v>2.02373</v>
      </c>
      <c r="J8476" s="154"/>
    </row>
    <row r="8477" spans="1:10">
      <c r="A8477" s="164">
        <v>37406</v>
      </c>
      <c r="B8477" s="154">
        <v>1.4676</v>
      </c>
      <c r="C8477" s="154">
        <v>2.2938000000000001</v>
      </c>
      <c r="D8477" s="154">
        <v>1.5655000000000001</v>
      </c>
      <c r="E8477" s="154">
        <v>1.0187999999999999</v>
      </c>
      <c r="F8477" s="154">
        <v>62.3</v>
      </c>
      <c r="G8477" s="154">
        <v>1.262</v>
      </c>
      <c r="H8477" s="154">
        <v>18.823</v>
      </c>
      <c r="I8477" s="154">
        <v>2.0205600000000001</v>
      </c>
      <c r="J8477" s="154"/>
    </row>
    <row r="8478" spans="1:10">
      <c r="A8478" s="164">
        <v>37407</v>
      </c>
      <c r="B8478" s="154">
        <v>1.4635</v>
      </c>
      <c r="C8478" s="154">
        <v>2.2887</v>
      </c>
      <c r="D8478" s="154">
        <v>1.5613000000000001</v>
      </c>
      <c r="E8478" s="154">
        <v>1.0177</v>
      </c>
      <c r="F8478" s="154">
        <v>62.1</v>
      </c>
      <c r="G8478" s="154">
        <v>1.2610999999999999</v>
      </c>
      <c r="H8478" s="154">
        <v>19.035</v>
      </c>
      <c r="I8478" s="154">
        <v>2.01356</v>
      </c>
      <c r="J8478" s="154"/>
    </row>
    <row r="8479" spans="1:10">
      <c r="A8479" s="164">
        <v>37410</v>
      </c>
      <c r="B8479" s="154">
        <v>1.4655</v>
      </c>
      <c r="C8479" s="154">
        <v>2.2904999999999998</v>
      </c>
      <c r="D8479" s="154">
        <v>1.5726</v>
      </c>
      <c r="E8479" s="154">
        <v>1.0237000000000001</v>
      </c>
      <c r="F8479" s="154">
        <v>62.4</v>
      </c>
      <c r="G8479" s="154">
        <v>1.2652999999999999</v>
      </c>
      <c r="H8479" s="154">
        <v>18.902000000000001</v>
      </c>
      <c r="I8479" s="154">
        <v>2.0310000000000001</v>
      </c>
      <c r="J8479" s="154"/>
    </row>
    <row r="8480" spans="1:10">
      <c r="A8480" s="164">
        <v>37411</v>
      </c>
      <c r="B8480" s="154">
        <v>1.4673</v>
      </c>
      <c r="C8480" s="154">
        <v>2.2789999999999999</v>
      </c>
      <c r="D8480" s="154">
        <v>1.5554000000000001</v>
      </c>
      <c r="E8480" s="154">
        <v>1.0196000000000001</v>
      </c>
      <c r="F8480" s="154">
        <v>61.4</v>
      </c>
      <c r="G8480" s="154">
        <v>1.2596000000000001</v>
      </c>
      <c r="H8480" s="154">
        <v>18.79</v>
      </c>
      <c r="I8480" s="154">
        <v>2.0077799999999999</v>
      </c>
      <c r="J8480" s="154"/>
    </row>
    <row r="8481" spans="1:10">
      <c r="A8481" s="164">
        <v>37412</v>
      </c>
      <c r="B8481" s="154">
        <v>1.4704999999999999</v>
      </c>
      <c r="C8481" s="154">
        <v>2.2848999999999999</v>
      </c>
      <c r="D8481" s="154">
        <v>1.5668</v>
      </c>
      <c r="E8481" s="154">
        <v>1.0225</v>
      </c>
      <c r="F8481" s="154">
        <v>60.1</v>
      </c>
      <c r="G8481" s="154">
        <v>1.2604</v>
      </c>
      <c r="H8481" s="154">
        <v>18.952999999999999</v>
      </c>
      <c r="I8481" s="154">
        <v>2.02061</v>
      </c>
      <c r="J8481" s="154"/>
    </row>
    <row r="8482" spans="1:10">
      <c r="A8482" s="164">
        <v>37413</v>
      </c>
      <c r="B8482" s="154">
        <v>1.4706000000000001</v>
      </c>
      <c r="C8482" s="154">
        <v>2.2858000000000001</v>
      </c>
      <c r="D8482" s="154">
        <v>1.571</v>
      </c>
      <c r="E8482" s="154">
        <v>1.0239</v>
      </c>
      <c r="F8482" s="154">
        <v>60.2</v>
      </c>
      <c r="G8482" s="154">
        <v>1.258</v>
      </c>
      <c r="H8482" s="154">
        <v>18.84</v>
      </c>
      <c r="I8482" s="154">
        <v>2.0237500000000002</v>
      </c>
      <c r="J8482" s="154"/>
    </row>
    <row r="8483" spans="1:10">
      <c r="A8483" s="164">
        <v>37414</v>
      </c>
      <c r="B8483" s="154">
        <v>1.4714</v>
      </c>
      <c r="C8483" s="154">
        <v>2.2702999999999998</v>
      </c>
      <c r="D8483" s="154">
        <v>1.5568</v>
      </c>
      <c r="E8483" s="154">
        <v>1.016</v>
      </c>
      <c r="F8483" s="154">
        <v>58.4</v>
      </c>
      <c r="G8483" s="154">
        <v>1.2517</v>
      </c>
      <c r="H8483" s="154">
        <v>18.811</v>
      </c>
      <c r="I8483" s="154">
        <v>2.0118399999999999</v>
      </c>
      <c r="J8483" s="154"/>
    </row>
    <row r="8484" spans="1:10">
      <c r="A8484" s="164">
        <v>37417</v>
      </c>
      <c r="B8484" s="154">
        <v>1.4712000000000001</v>
      </c>
      <c r="C8484" s="154">
        <v>2.2730000000000001</v>
      </c>
      <c r="D8484" s="154">
        <v>1.5588</v>
      </c>
      <c r="E8484" s="154">
        <v>1.0155000000000001</v>
      </c>
      <c r="F8484" s="154">
        <v>59.1</v>
      </c>
      <c r="G8484" s="154">
        <v>1.2502</v>
      </c>
      <c r="H8484" s="154">
        <v>18.867999999999999</v>
      </c>
      <c r="I8484" s="154">
        <v>2.0125899999999999</v>
      </c>
      <c r="J8484" s="154"/>
    </row>
    <row r="8485" spans="1:10">
      <c r="A8485" s="164">
        <v>37418</v>
      </c>
      <c r="B8485" s="154">
        <v>1.4729000000000001</v>
      </c>
      <c r="C8485" s="154">
        <v>2.2814999999999999</v>
      </c>
      <c r="D8485" s="154">
        <v>1.5564</v>
      </c>
      <c r="E8485" s="154">
        <v>1.0119</v>
      </c>
      <c r="F8485" s="154">
        <v>59</v>
      </c>
      <c r="G8485" s="154">
        <v>1.2492000000000001</v>
      </c>
      <c r="H8485" s="154">
        <v>18.832000000000001</v>
      </c>
      <c r="I8485" s="154">
        <v>2.0164900000000001</v>
      </c>
      <c r="J8485" s="154"/>
    </row>
    <row r="8486" spans="1:10">
      <c r="A8486" s="164">
        <v>37419</v>
      </c>
      <c r="B8486" s="154">
        <v>1.4767999999999999</v>
      </c>
      <c r="C8486" s="154">
        <v>2.2932000000000001</v>
      </c>
      <c r="D8486" s="154">
        <v>1.5548</v>
      </c>
      <c r="E8486" s="154">
        <v>1.012</v>
      </c>
      <c r="F8486" s="154">
        <v>57.1</v>
      </c>
      <c r="G8486" s="154">
        <v>1.2384999999999999</v>
      </c>
      <c r="H8486" s="154">
        <v>18.879000000000001</v>
      </c>
      <c r="I8486" s="154">
        <v>2.0152700000000001</v>
      </c>
      <c r="J8486" s="154"/>
    </row>
    <row r="8487" spans="1:10">
      <c r="A8487" s="164">
        <v>37420</v>
      </c>
      <c r="B8487" s="154">
        <v>1.4764999999999999</v>
      </c>
      <c r="C8487" s="154">
        <v>2.3043</v>
      </c>
      <c r="D8487" s="154">
        <v>1.5687</v>
      </c>
      <c r="E8487" s="154">
        <v>1.0199</v>
      </c>
      <c r="F8487" s="154">
        <v>56.6</v>
      </c>
      <c r="G8487" s="154">
        <v>1.2475000000000001</v>
      </c>
      <c r="H8487" s="154">
        <v>18.913</v>
      </c>
      <c r="I8487" s="154">
        <v>2.0228000000000002</v>
      </c>
      <c r="J8487" s="154"/>
    </row>
    <row r="8488" spans="1:10">
      <c r="A8488" s="164">
        <v>37421</v>
      </c>
      <c r="B8488" s="154">
        <v>1.4756</v>
      </c>
      <c r="C8488" s="154">
        <v>2.3033999999999999</v>
      </c>
      <c r="D8488" s="154">
        <v>1.5643</v>
      </c>
      <c r="E8488" s="154">
        <v>1.0145999999999999</v>
      </c>
      <c r="F8488" s="154">
        <v>57.7</v>
      </c>
      <c r="G8488" s="154">
        <v>1.2524999999999999</v>
      </c>
      <c r="H8488" s="154">
        <v>18.844999999999999</v>
      </c>
      <c r="I8488" s="154">
        <v>2.0154800000000002</v>
      </c>
      <c r="J8488" s="154"/>
    </row>
    <row r="8489" spans="1:10">
      <c r="A8489" s="164">
        <v>37424</v>
      </c>
      <c r="B8489" s="154">
        <v>1.4761</v>
      </c>
      <c r="C8489" s="154">
        <v>2.3090999999999999</v>
      </c>
      <c r="D8489" s="154">
        <v>1.5626</v>
      </c>
      <c r="E8489" s="154">
        <v>1.0077</v>
      </c>
      <c r="F8489" s="154">
        <v>57.5</v>
      </c>
      <c r="G8489" s="154">
        <v>1.2579</v>
      </c>
      <c r="H8489" s="154">
        <v>18.888000000000002</v>
      </c>
      <c r="I8489" s="154">
        <v>2.02386</v>
      </c>
      <c r="J8489" s="154"/>
    </row>
    <row r="8490" spans="1:10">
      <c r="A8490" s="164">
        <v>37425</v>
      </c>
      <c r="B8490" s="154">
        <v>1.4757</v>
      </c>
      <c r="C8490" s="154">
        <v>2.3063000000000002</v>
      </c>
      <c r="D8490" s="154">
        <v>1.5575000000000001</v>
      </c>
      <c r="E8490" s="154">
        <v>1.0078</v>
      </c>
      <c r="F8490" s="154">
        <v>58.5</v>
      </c>
      <c r="G8490" s="154">
        <v>1.2498</v>
      </c>
      <c r="H8490" s="154">
        <v>18.777000000000001</v>
      </c>
      <c r="I8490" s="154">
        <v>2.0177200000000002</v>
      </c>
      <c r="J8490" s="154"/>
    </row>
    <row r="8491" spans="1:10">
      <c r="A8491" s="164">
        <v>37426</v>
      </c>
      <c r="B8491" s="154">
        <v>1.4758</v>
      </c>
      <c r="C8491" s="154">
        <v>2.3066</v>
      </c>
      <c r="D8491" s="154">
        <v>1.5436999999999999</v>
      </c>
      <c r="E8491" s="154">
        <v>1.0004999999999999</v>
      </c>
      <c r="F8491" s="154">
        <v>56.8</v>
      </c>
      <c r="G8491" s="154">
        <v>1.2429000000000001</v>
      </c>
      <c r="H8491" s="154">
        <v>18.611000000000001</v>
      </c>
      <c r="I8491" s="154">
        <v>2.0044499999999998</v>
      </c>
      <c r="J8491" s="154"/>
    </row>
    <row r="8492" spans="1:10">
      <c r="A8492" s="164">
        <v>37427</v>
      </c>
      <c r="B8492" s="154">
        <v>1.4697</v>
      </c>
      <c r="C8492" s="154">
        <v>2.2875000000000001</v>
      </c>
      <c r="D8492" s="154">
        <v>1.5343</v>
      </c>
      <c r="E8492" s="154">
        <v>0.99709999999999999</v>
      </c>
      <c r="F8492" s="154">
        <v>56.7</v>
      </c>
      <c r="G8492" s="154">
        <v>1.2391000000000001</v>
      </c>
      <c r="H8492" s="154">
        <v>18.431000000000001</v>
      </c>
      <c r="I8492" s="154">
        <v>1.9971999999999999</v>
      </c>
      <c r="J8492" s="154"/>
    </row>
    <row r="8493" spans="1:10">
      <c r="A8493" s="164">
        <v>37428</v>
      </c>
      <c r="B8493" s="154">
        <v>1.4687000000000001</v>
      </c>
      <c r="C8493" s="154">
        <v>2.2797999999999998</v>
      </c>
      <c r="D8493" s="154">
        <v>1.5204</v>
      </c>
      <c r="E8493" s="154">
        <v>0.995</v>
      </c>
      <c r="F8493" s="154">
        <v>55</v>
      </c>
      <c r="G8493" s="154">
        <v>1.2332000000000001</v>
      </c>
      <c r="H8493" s="154">
        <v>18.242999999999999</v>
      </c>
      <c r="I8493" s="154">
        <v>1.9916399999999999</v>
      </c>
      <c r="J8493" s="154"/>
    </row>
    <row r="8494" spans="1:10">
      <c r="A8494" s="164">
        <v>37431</v>
      </c>
      <c r="B8494" s="154">
        <v>1.4681999999999999</v>
      </c>
      <c r="C8494" s="154">
        <v>2.2602000000000002</v>
      </c>
      <c r="D8494" s="154">
        <v>1.5023</v>
      </c>
      <c r="E8494" s="154">
        <v>0.98929999999999996</v>
      </c>
      <c r="F8494" s="154">
        <v>53</v>
      </c>
      <c r="G8494" s="154">
        <v>1.2370000000000001</v>
      </c>
      <c r="H8494" s="154">
        <v>18.149000000000001</v>
      </c>
      <c r="I8494" s="154">
        <v>1.97305</v>
      </c>
      <c r="J8494" s="154"/>
    </row>
    <row r="8495" spans="1:10">
      <c r="A8495" s="164">
        <v>37432</v>
      </c>
      <c r="B8495" s="154">
        <v>1.4691000000000001</v>
      </c>
      <c r="C8495" s="154">
        <v>2.2688999999999999</v>
      </c>
      <c r="D8495" s="154">
        <v>1.5124</v>
      </c>
      <c r="E8495" s="154">
        <v>0.99399999999999999</v>
      </c>
      <c r="F8495" s="154">
        <v>54.4</v>
      </c>
      <c r="G8495" s="154">
        <v>1.2422</v>
      </c>
      <c r="H8495" s="154">
        <v>18.224</v>
      </c>
      <c r="I8495" s="154">
        <v>1.9832000000000001</v>
      </c>
      <c r="J8495" s="154"/>
    </row>
    <row r="8496" spans="1:10">
      <c r="A8496" s="164">
        <v>37433</v>
      </c>
      <c r="B8496" s="154">
        <v>1.4689000000000001</v>
      </c>
      <c r="C8496" s="154">
        <v>2.2622999999999998</v>
      </c>
      <c r="D8496" s="154">
        <v>1.4851000000000001</v>
      </c>
      <c r="E8496" s="154">
        <v>0.98360000000000003</v>
      </c>
      <c r="F8496" s="154">
        <v>52.5</v>
      </c>
      <c r="G8496" s="154">
        <v>1.2330000000000001</v>
      </c>
      <c r="H8496" s="154">
        <v>18.018999999999998</v>
      </c>
      <c r="I8496" s="154">
        <v>1.96109</v>
      </c>
      <c r="J8496" s="154"/>
    </row>
    <row r="8497" spans="1:10">
      <c r="A8497" s="164">
        <v>37434</v>
      </c>
      <c r="B8497" s="154">
        <v>1.4689999999999999</v>
      </c>
      <c r="C8497" s="154">
        <v>2.2690999999999999</v>
      </c>
      <c r="D8497" s="154">
        <v>1.4893000000000001</v>
      </c>
      <c r="E8497" s="154">
        <v>0.98260000000000003</v>
      </c>
      <c r="F8497" s="154">
        <v>52.1</v>
      </c>
      <c r="G8497" s="154">
        <v>1.2453000000000001</v>
      </c>
      <c r="H8497" s="154">
        <v>18.001000000000001</v>
      </c>
      <c r="I8497" s="154">
        <v>1.9751699999999999</v>
      </c>
      <c r="J8497" s="154"/>
    </row>
    <row r="8498" spans="1:10">
      <c r="A8498" s="164">
        <v>37435</v>
      </c>
      <c r="B8498" s="154">
        <v>1.4724999999999999</v>
      </c>
      <c r="C8498" s="154">
        <v>2.2721</v>
      </c>
      <c r="D8498" s="154">
        <v>1.4835</v>
      </c>
      <c r="E8498" s="154">
        <v>0.98280000000000001</v>
      </c>
      <c r="F8498" s="154">
        <v>52.5</v>
      </c>
      <c r="G8498" s="154">
        <v>1.2450000000000001</v>
      </c>
      <c r="H8498" s="154">
        <v>17.951000000000001</v>
      </c>
      <c r="I8498" s="154">
        <v>1.96269</v>
      </c>
      <c r="J8498" s="154"/>
    </row>
    <row r="8499" spans="1:10">
      <c r="A8499" s="164">
        <v>37438</v>
      </c>
      <c r="B8499" s="154">
        <v>1.4703999999999999</v>
      </c>
      <c r="C8499" s="154">
        <v>2.2659000000000002</v>
      </c>
      <c r="D8499" s="154">
        <v>1.4798</v>
      </c>
      <c r="E8499" s="154">
        <v>0.97640000000000005</v>
      </c>
      <c r="F8499" s="154">
        <v>51.4</v>
      </c>
      <c r="G8499" s="154">
        <v>1.2365999999999999</v>
      </c>
      <c r="H8499" s="154">
        <v>17.957999999999998</v>
      </c>
      <c r="I8499" s="154">
        <v>1.9670000000000001</v>
      </c>
      <c r="J8499" s="154"/>
    </row>
    <row r="8500" spans="1:10">
      <c r="A8500" s="164">
        <v>37439</v>
      </c>
      <c r="B8500" s="154">
        <v>1.4677</v>
      </c>
      <c r="C8500" s="154">
        <v>2.2768000000000002</v>
      </c>
      <c r="D8500" s="154">
        <v>1.4931000000000001</v>
      </c>
      <c r="E8500" s="154">
        <v>0.98099999999999998</v>
      </c>
      <c r="F8500" s="154">
        <v>51.5</v>
      </c>
      <c r="G8500" s="154">
        <v>1.2401</v>
      </c>
      <c r="H8500" s="154">
        <v>18.009</v>
      </c>
      <c r="I8500" s="154">
        <v>1.9715199999999999</v>
      </c>
      <c r="J8500" s="154"/>
    </row>
    <row r="8501" spans="1:10">
      <c r="A8501" s="164">
        <v>37440</v>
      </c>
      <c r="B8501" s="154">
        <v>1.4622999999999999</v>
      </c>
      <c r="C8501" s="154">
        <v>2.2763999999999998</v>
      </c>
      <c r="D8501" s="154">
        <v>1.4935</v>
      </c>
      <c r="E8501" s="154">
        <v>0.97499999999999998</v>
      </c>
      <c r="F8501" s="154">
        <v>51.5</v>
      </c>
      <c r="G8501" s="154">
        <v>1.2411000000000001</v>
      </c>
      <c r="H8501" s="154">
        <v>18.024999999999999</v>
      </c>
      <c r="I8501" s="154">
        <v>1.9694</v>
      </c>
      <c r="J8501" s="154"/>
    </row>
    <row r="8502" spans="1:10">
      <c r="A8502" s="164">
        <v>37441</v>
      </c>
      <c r="B8502" s="154">
        <v>1.4645000000000001</v>
      </c>
      <c r="C8502" s="154">
        <v>2.2883</v>
      </c>
      <c r="D8502" s="154">
        <v>1.5004999999999999</v>
      </c>
      <c r="E8502" s="154">
        <v>0.97799999999999998</v>
      </c>
      <c r="F8502" s="154">
        <v>52.4</v>
      </c>
      <c r="G8502" s="154">
        <v>1.2478</v>
      </c>
      <c r="H8502" s="154">
        <v>18.077999999999999</v>
      </c>
      <c r="I8502" s="154" t="s">
        <v>472</v>
      </c>
      <c r="J8502" s="154"/>
    </row>
    <row r="8503" spans="1:10">
      <c r="A8503" s="164">
        <v>37442</v>
      </c>
      <c r="B8503" s="154">
        <v>1.4668000000000001</v>
      </c>
      <c r="C8503" s="154">
        <v>2.2861000000000002</v>
      </c>
      <c r="D8503" s="154">
        <v>1.5062</v>
      </c>
      <c r="E8503" s="154">
        <v>0.98229999999999995</v>
      </c>
      <c r="F8503" s="154">
        <v>52.6</v>
      </c>
      <c r="G8503" s="154">
        <v>1.2498</v>
      </c>
      <c r="H8503" s="154">
        <v>18.2</v>
      </c>
      <c r="I8503" s="154">
        <v>1.9812099999999999</v>
      </c>
      <c r="J8503" s="154"/>
    </row>
    <row r="8504" spans="1:10">
      <c r="A8504" s="164">
        <v>37445</v>
      </c>
      <c r="B8504" s="154">
        <v>1.4673</v>
      </c>
      <c r="C8504" s="154">
        <v>2.2805</v>
      </c>
      <c r="D8504" s="154">
        <v>1.4884999999999999</v>
      </c>
      <c r="E8504" s="154">
        <v>0.97989999999999999</v>
      </c>
      <c r="F8504" s="154">
        <v>51.3</v>
      </c>
      <c r="G8504" s="154">
        <v>1.2538</v>
      </c>
      <c r="H8504" s="154">
        <v>17.994</v>
      </c>
      <c r="I8504" s="154">
        <v>1.97482</v>
      </c>
      <c r="J8504" s="154"/>
    </row>
    <row r="8505" spans="1:10">
      <c r="A8505" s="164">
        <v>37446</v>
      </c>
      <c r="B8505" s="154">
        <v>1.4713000000000001</v>
      </c>
      <c r="C8505" s="154">
        <v>2.2938000000000001</v>
      </c>
      <c r="D8505" s="154">
        <v>1.4870000000000001</v>
      </c>
      <c r="E8505" s="154">
        <v>0.97470000000000001</v>
      </c>
      <c r="F8505" s="154">
        <v>51.9</v>
      </c>
      <c r="G8505" s="154">
        <v>1.2544</v>
      </c>
      <c r="H8505" s="154">
        <v>17.923999999999999</v>
      </c>
      <c r="I8505" s="154">
        <v>1.9743300000000001</v>
      </c>
      <c r="J8505" s="154"/>
    </row>
    <row r="8506" spans="1:10">
      <c r="A8506" s="164">
        <v>37447</v>
      </c>
      <c r="B8506" s="154">
        <v>1.4742999999999999</v>
      </c>
      <c r="C8506" s="154">
        <v>2.2972000000000001</v>
      </c>
      <c r="D8506" s="154">
        <v>1.4809999999999999</v>
      </c>
      <c r="E8506" s="154">
        <v>0.97829999999999995</v>
      </c>
      <c r="F8506" s="154">
        <v>51.7</v>
      </c>
      <c r="G8506" s="154">
        <v>1.2570999999999999</v>
      </c>
      <c r="H8506" s="154">
        <v>18.009</v>
      </c>
      <c r="I8506" s="154">
        <v>1.9722200000000001</v>
      </c>
      <c r="J8506" s="154"/>
    </row>
    <row r="8507" spans="1:10">
      <c r="A8507" s="164">
        <v>37448</v>
      </c>
      <c r="B8507" s="154">
        <v>1.4678</v>
      </c>
      <c r="C8507" s="154">
        <v>2.2934000000000001</v>
      </c>
      <c r="D8507" s="154">
        <v>1.4863</v>
      </c>
      <c r="E8507" s="154">
        <v>0.97889999999999999</v>
      </c>
      <c r="F8507" s="154">
        <v>52.1</v>
      </c>
      <c r="G8507" s="154">
        <v>1.2657</v>
      </c>
      <c r="H8507" s="154">
        <v>17.896999999999998</v>
      </c>
      <c r="I8507" s="154">
        <v>1.9779100000000001</v>
      </c>
      <c r="J8507" s="154"/>
    </row>
    <row r="8508" spans="1:10">
      <c r="A8508" s="164">
        <v>37449</v>
      </c>
      <c r="B8508" s="154">
        <v>1.4668000000000001</v>
      </c>
      <c r="C8508" s="154">
        <v>2.2984</v>
      </c>
      <c r="D8508" s="154">
        <v>1.4815</v>
      </c>
      <c r="E8508" s="154">
        <v>0.9728</v>
      </c>
      <c r="F8508" s="154">
        <v>52.8</v>
      </c>
      <c r="G8508" s="154">
        <v>1.2687999999999999</v>
      </c>
      <c r="H8508" s="154">
        <v>17.942</v>
      </c>
      <c r="I8508" s="154">
        <v>1.9759799999999998</v>
      </c>
      <c r="J8508" s="154"/>
    </row>
    <row r="8509" spans="1:10">
      <c r="A8509" s="164">
        <v>37452</v>
      </c>
      <c r="B8509" s="154">
        <v>1.4696</v>
      </c>
      <c r="C8509" s="154">
        <v>2.2959000000000001</v>
      </c>
      <c r="D8509" s="154">
        <v>1.4757</v>
      </c>
      <c r="E8509" s="154">
        <v>0.96060000000000001</v>
      </c>
      <c r="F8509" s="154">
        <v>52.8</v>
      </c>
      <c r="G8509" s="154">
        <v>1.27</v>
      </c>
      <c r="H8509" s="154">
        <v>17.600999999999999</v>
      </c>
      <c r="I8509" s="154">
        <v>1.96804</v>
      </c>
      <c r="J8509" s="154"/>
    </row>
    <row r="8510" spans="1:10">
      <c r="A8510" s="164">
        <v>37453</v>
      </c>
      <c r="B8510" s="154">
        <v>1.4683999999999999</v>
      </c>
      <c r="C8510" s="154">
        <v>2.2921</v>
      </c>
      <c r="D8510" s="154">
        <v>1.4588999999999999</v>
      </c>
      <c r="E8510" s="154">
        <v>0.94869999999999999</v>
      </c>
      <c r="F8510" s="154">
        <v>51.1</v>
      </c>
      <c r="G8510" s="154">
        <v>1.2532000000000001</v>
      </c>
      <c r="H8510" s="154">
        <v>17.608000000000001</v>
      </c>
      <c r="I8510" s="154">
        <v>1.94773</v>
      </c>
      <c r="J8510" s="154"/>
    </row>
    <row r="8511" spans="1:10">
      <c r="A8511" s="164">
        <v>37454</v>
      </c>
      <c r="B8511" s="154">
        <v>1.4668999999999999</v>
      </c>
      <c r="C8511" s="154">
        <v>2.2814999999999999</v>
      </c>
      <c r="D8511" s="154">
        <v>1.4515</v>
      </c>
      <c r="E8511" s="154">
        <v>0.94359999999999999</v>
      </c>
      <c r="F8511" s="154">
        <v>50.5</v>
      </c>
      <c r="G8511" s="154">
        <v>1.2497</v>
      </c>
      <c r="H8511" s="154">
        <v>17.515000000000001</v>
      </c>
      <c r="I8511" s="154">
        <v>1.94967</v>
      </c>
      <c r="J8511" s="154"/>
    </row>
    <row r="8512" spans="1:10">
      <c r="A8512" s="164">
        <v>37455</v>
      </c>
      <c r="B8512" s="154">
        <v>1.4645000000000001</v>
      </c>
      <c r="C8512" s="154">
        <v>2.2763</v>
      </c>
      <c r="D8512" s="154">
        <v>1.4557</v>
      </c>
      <c r="E8512" s="154">
        <v>0.94530000000000003</v>
      </c>
      <c r="F8512" s="154">
        <v>50.2</v>
      </c>
      <c r="G8512" s="154">
        <v>1.2425999999999999</v>
      </c>
      <c r="H8512" s="154">
        <v>17.57</v>
      </c>
      <c r="I8512" s="154">
        <v>1.9498899999999999</v>
      </c>
      <c r="J8512" s="154"/>
    </row>
    <row r="8513" spans="1:10">
      <c r="A8513" s="164">
        <v>37456</v>
      </c>
      <c r="B8513" s="154">
        <v>1.4642999999999999</v>
      </c>
      <c r="C8513" s="154">
        <v>2.2816000000000001</v>
      </c>
      <c r="D8513" s="154">
        <v>1.4432</v>
      </c>
      <c r="E8513" s="154">
        <v>0.93959999999999999</v>
      </c>
      <c r="F8513" s="154">
        <v>50.5</v>
      </c>
      <c r="G8513" s="154">
        <v>1.244</v>
      </c>
      <c r="H8513" s="154">
        <v>17.398</v>
      </c>
      <c r="I8513" s="154">
        <v>1.94095</v>
      </c>
      <c r="J8513" s="154"/>
    </row>
    <row r="8514" spans="1:10">
      <c r="A8514" s="164">
        <v>37459</v>
      </c>
      <c r="B8514" s="154">
        <v>1.4575</v>
      </c>
      <c r="C8514" s="154">
        <v>2.2698999999999998</v>
      </c>
      <c r="D8514" s="154">
        <v>1.4416</v>
      </c>
      <c r="E8514" s="154">
        <v>0.9335</v>
      </c>
      <c r="F8514" s="154">
        <v>50.3</v>
      </c>
      <c r="G8514" s="154">
        <v>1.2382</v>
      </c>
      <c r="H8514" s="154">
        <v>17.396999999999998</v>
      </c>
      <c r="I8514" s="154">
        <v>1.93468</v>
      </c>
      <c r="J8514" s="154"/>
    </row>
    <row r="8515" spans="1:10">
      <c r="A8515" s="164">
        <v>37460</v>
      </c>
      <c r="B8515" s="154">
        <v>1.4562999999999999</v>
      </c>
      <c r="C8515" s="154">
        <v>2.2993999999999999</v>
      </c>
      <c r="D8515" s="154">
        <v>1.4699</v>
      </c>
      <c r="E8515" s="154">
        <v>0.93140000000000001</v>
      </c>
      <c r="F8515" s="154">
        <v>50.6</v>
      </c>
      <c r="G8515" s="154">
        <v>1.2515000000000001</v>
      </c>
      <c r="H8515" s="154">
        <v>17.692</v>
      </c>
      <c r="I8515" s="154">
        <v>1.9550100000000001</v>
      </c>
      <c r="J8515" s="154"/>
    </row>
    <row r="8516" spans="1:10">
      <c r="A8516" s="164">
        <v>37461</v>
      </c>
      <c r="B8516" s="154">
        <v>1.4527999999999999</v>
      </c>
      <c r="C8516" s="154">
        <v>2.2987000000000002</v>
      </c>
      <c r="D8516" s="154">
        <v>1.4702</v>
      </c>
      <c r="E8516" s="154">
        <v>0.92900000000000005</v>
      </c>
      <c r="F8516" s="154">
        <v>50.3</v>
      </c>
      <c r="G8516" s="154">
        <v>1.2511999999999999</v>
      </c>
      <c r="H8516" s="154">
        <v>17.54</v>
      </c>
      <c r="I8516" s="154">
        <v>1.95305</v>
      </c>
      <c r="J8516" s="154"/>
    </row>
    <row r="8517" spans="1:10">
      <c r="A8517" s="164">
        <v>37462</v>
      </c>
      <c r="B8517" s="154">
        <v>1.4500999999999999</v>
      </c>
      <c r="C8517" s="154">
        <v>2.2854000000000001</v>
      </c>
      <c r="D8517" s="154">
        <v>1.4490000000000001</v>
      </c>
      <c r="E8517" s="154">
        <v>0.92479999999999996</v>
      </c>
      <c r="F8517" s="154">
        <v>49.2</v>
      </c>
      <c r="G8517" s="154">
        <v>1.2447999999999999</v>
      </c>
      <c r="H8517" s="154">
        <v>17.501999999999999</v>
      </c>
      <c r="I8517" s="154">
        <v>1.9376799999999998</v>
      </c>
      <c r="J8517" s="154"/>
    </row>
    <row r="8518" spans="1:10">
      <c r="A8518" s="164">
        <v>37463</v>
      </c>
      <c r="B8518" s="154">
        <v>1.4476</v>
      </c>
      <c r="C8518" s="154">
        <v>2.2843999999999998</v>
      </c>
      <c r="D8518" s="154">
        <v>1.4471000000000001</v>
      </c>
      <c r="E8518" s="154">
        <v>0.91979999999999995</v>
      </c>
      <c r="F8518" s="154">
        <v>48.3</v>
      </c>
      <c r="G8518" s="154">
        <v>1.2328000000000001</v>
      </c>
      <c r="H8518" s="154">
        <v>17.693999999999999</v>
      </c>
      <c r="I8518" s="154">
        <v>1.93249</v>
      </c>
      <c r="J8518" s="154"/>
    </row>
    <row r="8519" spans="1:10">
      <c r="A8519" s="164">
        <v>37466</v>
      </c>
      <c r="B8519" s="154">
        <v>1.4525000000000001</v>
      </c>
      <c r="C8519" s="154">
        <v>2.3050999999999999</v>
      </c>
      <c r="D8519" s="154">
        <v>1.4710000000000001</v>
      </c>
      <c r="E8519" s="154">
        <v>0.93089999999999995</v>
      </c>
      <c r="F8519" s="154">
        <v>48.8</v>
      </c>
      <c r="G8519" s="154">
        <v>1.2333000000000001</v>
      </c>
      <c r="H8519" s="154">
        <v>17.975999999999999</v>
      </c>
      <c r="I8519" s="154">
        <v>1.9609700000000001</v>
      </c>
      <c r="J8519" s="154"/>
    </row>
    <row r="8520" spans="1:10">
      <c r="A8520" s="164">
        <v>37467</v>
      </c>
      <c r="B8520" s="154">
        <v>1.4561999999999999</v>
      </c>
      <c r="C8520" s="154">
        <v>2.3169</v>
      </c>
      <c r="D8520" s="154">
        <v>1.4837</v>
      </c>
      <c r="E8520" s="154">
        <v>0.94579999999999997</v>
      </c>
      <c r="F8520" s="154">
        <v>45.4</v>
      </c>
      <c r="G8520" s="154">
        <v>1.24</v>
      </c>
      <c r="H8520" s="154">
        <v>17.86</v>
      </c>
      <c r="I8520" s="154">
        <v>1.96573</v>
      </c>
      <c r="J8520" s="154"/>
    </row>
    <row r="8521" spans="1:10">
      <c r="A8521" s="164">
        <v>37468</v>
      </c>
      <c r="B8521" s="154">
        <v>1.4546999999999999</v>
      </c>
      <c r="C8521" s="154">
        <v>2.3260999999999998</v>
      </c>
      <c r="D8521" s="154">
        <v>1.4863999999999999</v>
      </c>
      <c r="E8521" s="154">
        <v>0.94540000000000002</v>
      </c>
      <c r="F8521" s="154">
        <v>44.3</v>
      </c>
      <c r="G8521" s="154">
        <v>1.2424999999999999</v>
      </c>
      <c r="H8521" s="154">
        <v>17.925000000000001</v>
      </c>
      <c r="I8521" s="154">
        <v>1.9665300000000001</v>
      </c>
      <c r="J8521" s="154"/>
    </row>
    <row r="8522" spans="1:10">
      <c r="A8522" s="164">
        <v>37469</v>
      </c>
      <c r="B8522" s="154" t="s">
        <v>472</v>
      </c>
      <c r="C8522" s="154" t="s">
        <v>472</v>
      </c>
      <c r="D8522" s="154" t="s">
        <v>472</v>
      </c>
      <c r="E8522" s="154" t="s">
        <v>472</v>
      </c>
      <c r="F8522" s="154" t="s">
        <v>472</v>
      </c>
      <c r="G8522" s="154" t="s">
        <v>472</v>
      </c>
      <c r="H8522" s="154">
        <v>17.79</v>
      </c>
      <c r="I8522" s="154" t="s">
        <v>472</v>
      </c>
      <c r="J8522" s="154"/>
    </row>
    <row r="8523" spans="1:10">
      <c r="A8523" s="164">
        <v>37470</v>
      </c>
      <c r="B8523" s="154">
        <v>1.4491000000000001</v>
      </c>
      <c r="C8523" s="154">
        <v>2.2942</v>
      </c>
      <c r="D8523" s="154">
        <v>1.4678</v>
      </c>
      <c r="E8523" s="154">
        <v>0.92349999999999999</v>
      </c>
      <c r="F8523" s="154">
        <v>46.9</v>
      </c>
      <c r="G8523" s="154">
        <v>1.2333000000000001</v>
      </c>
      <c r="H8523" s="154">
        <v>17.768999999999998</v>
      </c>
      <c r="I8523" s="154">
        <v>1.94814</v>
      </c>
      <c r="J8523" s="154"/>
    </row>
    <row r="8524" spans="1:10">
      <c r="A8524" s="164">
        <v>37473</v>
      </c>
      <c r="B8524" s="154">
        <v>1.4544000000000001</v>
      </c>
      <c r="C8524" s="154">
        <v>2.3121999999999998</v>
      </c>
      <c r="D8524" s="154">
        <v>1.4786000000000001</v>
      </c>
      <c r="E8524" s="154">
        <v>0.93330000000000002</v>
      </c>
      <c r="F8524" s="154">
        <v>49.2</v>
      </c>
      <c r="G8524" s="154">
        <v>1.2401</v>
      </c>
      <c r="H8524" s="154">
        <v>17.852</v>
      </c>
      <c r="I8524" s="154">
        <v>1.9593799999999999</v>
      </c>
      <c r="J8524" s="154"/>
    </row>
    <row r="8525" spans="1:10">
      <c r="A8525" s="164">
        <v>37474</v>
      </c>
      <c r="B8525" s="154">
        <v>1.454</v>
      </c>
      <c r="C8525" s="154">
        <v>2.3210999999999999</v>
      </c>
      <c r="D8525" s="154">
        <v>1.5</v>
      </c>
      <c r="E8525" s="154">
        <v>0.93720000000000003</v>
      </c>
      <c r="F8525" s="154">
        <v>47.3</v>
      </c>
      <c r="G8525" s="154">
        <v>1.2438</v>
      </c>
      <c r="H8525" s="154">
        <v>18.282</v>
      </c>
      <c r="I8525" s="154">
        <v>1.97587</v>
      </c>
      <c r="J8525" s="154"/>
    </row>
    <row r="8526" spans="1:10">
      <c r="A8526" s="164">
        <v>37475</v>
      </c>
      <c r="B8526" s="154">
        <v>1.4573</v>
      </c>
      <c r="C8526" s="154">
        <v>2.3153000000000001</v>
      </c>
      <c r="D8526" s="154">
        <v>1.5059</v>
      </c>
      <c r="E8526" s="154">
        <v>0.94879999999999998</v>
      </c>
      <c r="F8526" s="154">
        <v>48.4</v>
      </c>
      <c r="G8526" s="154">
        <v>1.2461</v>
      </c>
      <c r="H8526" s="154">
        <v>18.077000000000002</v>
      </c>
      <c r="I8526" s="154">
        <v>1.98014</v>
      </c>
      <c r="J8526" s="154"/>
    </row>
    <row r="8527" spans="1:10">
      <c r="A8527" s="164">
        <v>37476</v>
      </c>
      <c r="B8527" s="154">
        <v>1.4614</v>
      </c>
      <c r="C8527" s="154">
        <v>2.3098000000000001</v>
      </c>
      <c r="D8527" s="154">
        <v>1.5074999999999998</v>
      </c>
      <c r="E8527" s="154">
        <v>0.95499999999999996</v>
      </c>
      <c r="F8527" s="154">
        <v>49.9</v>
      </c>
      <c r="G8527" s="154">
        <v>1.248</v>
      </c>
      <c r="H8527" s="154">
        <v>18.286999999999999</v>
      </c>
      <c r="I8527" s="154">
        <v>1.98397</v>
      </c>
      <c r="J8527" s="154"/>
    </row>
    <row r="8528" spans="1:10">
      <c r="A8528" s="164">
        <v>37477</v>
      </c>
      <c r="B8528" s="154">
        <v>1.4607999999999999</v>
      </c>
      <c r="C8528" s="154">
        <v>2.3054000000000001</v>
      </c>
      <c r="D8528" s="154">
        <v>1.5065</v>
      </c>
      <c r="E8528" s="154">
        <v>0.9546</v>
      </c>
      <c r="F8528" s="154">
        <v>51.7</v>
      </c>
      <c r="G8528" s="154">
        <v>1.2439</v>
      </c>
      <c r="H8528" s="154">
        <v>18.167999999999999</v>
      </c>
      <c r="I8528" s="154">
        <v>1.97862</v>
      </c>
      <c r="J8528" s="154"/>
    </row>
    <row r="8529" spans="1:10">
      <c r="A8529" s="164">
        <v>37480</v>
      </c>
      <c r="B8529" s="154">
        <v>1.4579</v>
      </c>
      <c r="C8529" s="154">
        <v>2.2864</v>
      </c>
      <c r="D8529" s="154">
        <v>1.4993000000000001</v>
      </c>
      <c r="E8529" s="154">
        <v>0.95530000000000004</v>
      </c>
      <c r="F8529" s="154">
        <v>49</v>
      </c>
      <c r="G8529" s="154">
        <v>1.2501</v>
      </c>
      <c r="H8529" s="154">
        <v>18.068999999999999</v>
      </c>
      <c r="I8529" s="154">
        <v>1.97441</v>
      </c>
      <c r="J8529" s="154"/>
    </row>
    <row r="8530" spans="1:10">
      <c r="A8530" s="164">
        <v>37481</v>
      </c>
      <c r="B8530" s="154">
        <v>1.4641999999999999</v>
      </c>
      <c r="C8530" s="154">
        <v>2.2896999999999998</v>
      </c>
      <c r="D8530" s="154">
        <v>1.4990000000000001</v>
      </c>
      <c r="E8530" s="154">
        <v>0.95209999999999995</v>
      </c>
      <c r="F8530" s="154">
        <v>47.4</v>
      </c>
      <c r="G8530" s="154">
        <v>1.2570000000000001</v>
      </c>
      <c r="H8530" s="154">
        <v>18.003</v>
      </c>
      <c r="I8530" s="154">
        <v>1.9757099999999999</v>
      </c>
      <c r="J8530" s="154"/>
    </row>
    <row r="8531" spans="1:10">
      <c r="A8531" s="164">
        <v>37482</v>
      </c>
      <c r="B8531" s="154">
        <v>1.4618</v>
      </c>
      <c r="C8531" s="154">
        <v>2.2770999999999999</v>
      </c>
      <c r="D8531" s="154">
        <v>1.4795</v>
      </c>
      <c r="E8531" s="154">
        <v>0.94679999999999997</v>
      </c>
      <c r="F8531" s="154">
        <v>46.7</v>
      </c>
      <c r="G8531" s="154">
        <v>1.262</v>
      </c>
      <c r="H8531" s="154">
        <v>17.917999999999999</v>
      </c>
      <c r="I8531" s="154">
        <v>1.96356</v>
      </c>
      <c r="J8531" s="154"/>
    </row>
    <row r="8532" spans="1:10">
      <c r="A8532" s="164">
        <v>37483</v>
      </c>
      <c r="B8532" s="154">
        <v>1.4628000000000001</v>
      </c>
      <c r="C8532" s="154">
        <v>2.2948</v>
      </c>
      <c r="D8532" s="154">
        <v>1.4976</v>
      </c>
      <c r="E8532" s="154">
        <v>0.95860000000000001</v>
      </c>
      <c r="F8532" s="154">
        <v>46.7</v>
      </c>
      <c r="G8532" s="154">
        <v>1.2791999999999999</v>
      </c>
      <c r="H8532" s="154">
        <v>17.963000000000001</v>
      </c>
      <c r="I8532" s="154">
        <v>1.9820899999999999</v>
      </c>
      <c r="J8532" s="154"/>
    </row>
    <row r="8533" spans="1:10">
      <c r="A8533" s="164">
        <v>37484</v>
      </c>
      <c r="B8533" s="154">
        <v>1.4635</v>
      </c>
      <c r="C8533" s="154">
        <v>2.2909000000000002</v>
      </c>
      <c r="D8533" s="154">
        <v>1.494</v>
      </c>
      <c r="E8533" s="154">
        <v>0.95830000000000004</v>
      </c>
      <c r="F8533" s="154">
        <v>46.5</v>
      </c>
      <c r="G8533" s="154">
        <v>1.2690000000000001</v>
      </c>
      <c r="H8533" s="154">
        <v>17.995000000000001</v>
      </c>
      <c r="I8533" s="154">
        <v>1.9769000000000001</v>
      </c>
      <c r="J8533" s="154"/>
    </row>
    <row r="8534" spans="1:10">
      <c r="A8534" s="164">
        <v>37487</v>
      </c>
      <c r="B8534" s="154">
        <v>1.4673</v>
      </c>
      <c r="C8534" s="154">
        <v>2.2968000000000002</v>
      </c>
      <c r="D8534" s="154">
        <v>1.4933000000000001</v>
      </c>
      <c r="E8534" s="154">
        <v>0.95830000000000004</v>
      </c>
      <c r="F8534" s="154">
        <v>47.8</v>
      </c>
      <c r="G8534" s="154">
        <v>1.2605999999999999</v>
      </c>
      <c r="H8534" s="154">
        <v>18.120999999999999</v>
      </c>
      <c r="I8534" s="154">
        <v>1.9799199999999999</v>
      </c>
      <c r="J8534" s="154"/>
    </row>
    <row r="8535" spans="1:10">
      <c r="A8535" s="164">
        <v>37488</v>
      </c>
      <c r="B8535" s="154">
        <v>1.4666999999999999</v>
      </c>
      <c r="C8535" s="154">
        <v>2.2862</v>
      </c>
      <c r="D8535" s="154">
        <v>1.4963</v>
      </c>
      <c r="E8535" s="154">
        <v>0.95089999999999997</v>
      </c>
      <c r="F8535" s="154">
        <v>48.1</v>
      </c>
      <c r="G8535" s="154">
        <v>1.2594000000000001</v>
      </c>
      <c r="H8535" s="154">
        <v>18.135000000000002</v>
      </c>
      <c r="I8535" s="154">
        <v>1.9837799999999999</v>
      </c>
      <c r="J8535" s="154"/>
    </row>
    <row r="8536" spans="1:10">
      <c r="A8536" s="164">
        <v>37489</v>
      </c>
      <c r="B8536" s="154">
        <v>1.4699</v>
      </c>
      <c r="C8536" s="154">
        <v>2.2932000000000001</v>
      </c>
      <c r="D8536" s="154">
        <v>1.4984999999999999</v>
      </c>
      <c r="E8536" s="154">
        <v>0.95650000000000002</v>
      </c>
      <c r="F8536" s="154">
        <v>48.3</v>
      </c>
      <c r="G8536" s="154">
        <v>1.2695000000000001</v>
      </c>
      <c r="H8536" s="154">
        <v>18.132999999999999</v>
      </c>
      <c r="I8536" s="154">
        <v>1.98627</v>
      </c>
      <c r="J8536" s="154"/>
    </row>
    <row r="8537" spans="1:10">
      <c r="A8537" s="164">
        <v>37490</v>
      </c>
      <c r="B8537" s="154">
        <v>1.4676</v>
      </c>
      <c r="C8537" s="154">
        <v>2.2934000000000001</v>
      </c>
      <c r="D8537" s="154">
        <v>1.5021</v>
      </c>
      <c r="E8537" s="154">
        <v>0.96450000000000002</v>
      </c>
      <c r="F8537" s="154">
        <v>48.8</v>
      </c>
      <c r="G8537" s="154">
        <v>1.2612000000000001</v>
      </c>
      <c r="H8537" s="154">
        <v>18.359000000000002</v>
      </c>
      <c r="I8537" s="154">
        <v>1.9851000000000001</v>
      </c>
      <c r="J8537" s="154"/>
    </row>
    <row r="8538" spans="1:10">
      <c r="A8538" s="164">
        <v>37491</v>
      </c>
      <c r="B8538" s="154">
        <v>1.4724999999999999</v>
      </c>
      <c r="C8538" s="154">
        <v>2.3092000000000001</v>
      </c>
      <c r="D8538" s="154">
        <v>1.5192000000000001</v>
      </c>
      <c r="E8538" s="154">
        <v>0.97419999999999995</v>
      </c>
      <c r="F8538" s="154">
        <v>48.3</v>
      </c>
      <c r="G8538" s="154">
        <v>1.2645999999999999</v>
      </c>
      <c r="H8538" s="154">
        <v>18.280999999999999</v>
      </c>
      <c r="I8538" s="154">
        <v>1.9962200000000001</v>
      </c>
      <c r="J8538" s="154"/>
    </row>
    <row r="8539" spans="1:10">
      <c r="A8539" s="164">
        <v>37494</v>
      </c>
      <c r="B8539" s="154">
        <v>1.4711000000000001</v>
      </c>
      <c r="C8539" s="154">
        <v>2.3050999999999999</v>
      </c>
      <c r="D8539" s="154">
        <v>1.5169000000000001</v>
      </c>
      <c r="E8539" s="154">
        <v>0.97270000000000001</v>
      </c>
      <c r="F8539" s="154">
        <v>48.7</v>
      </c>
      <c r="G8539" s="154">
        <v>1.2655000000000001</v>
      </c>
      <c r="H8539" s="154">
        <v>18.277000000000001</v>
      </c>
      <c r="I8539" s="154">
        <v>1.99546</v>
      </c>
      <c r="J8539" s="154"/>
    </row>
    <row r="8540" spans="1:10">
      <c r="A8540" s="164">
        <v>37495</v>
      </c>
      <c r="B8540" s="154">
        <v>1.4706999999999999</v>
      </c>
      <c r="C8540" s="154">
        <v>2.2995000000000001</v>
      </c>
      <c r="D8540" s="154">
        <v>1.5079</v>
      </c>
      <c r="E8540" s="154">
        <v>0.96960000000000002</v>
      </c>
      <c r="F8540" s="154">
        <v>48.7</v>
      </c>
      <c r="G8540" s="154">
        <v>1.2676000000000001</v>
      </c>
      <c r="H8540" s="154">
        <v>18.036000000000001</v>
      </c>
      <c r="I8540" s="154">
        <v>1.98885</v>
      </c>
      <c r="J8540" s="154"/>
    </row>
    <row r="8541" spans="1:10">
      <c r="A8541" s="164">
        <v>37496</v>
      </c>
      <c r="B8541" s="154">
        <v>1.4678</v>
      </c>
      <c r="C8541" s="154">
        <v>2.294</v>
      </c>
      <c r="D8541" s="154">
        <v>1.4969999999999999</v>
      </c>
      <c r="E8541" s="154">
        <v>0.9627</v>
      </c>
      <c r="F8541" s="154">
        <v>47.7</v>
      </c>
      <c r="G8541" s="154">
        <v>1.2636000000000001</v>
      </c>
      <c r="H8541" s="154">
        <v>18.122</v>
      </c>
      <c r="I8541" s="154">
        <v>1.9837099999999999</v>
      </c>
      <c r="J8541" s="154"/>
    </row>
    <row r="8542" spans="1:10">
      <c r="A8542" s="164">
        <v>37497</v>
      </c>
      <c r="B8542" s="154">
        <v>1.4713000000000001</v>
      </c>
      <c r="C8542" s="154">
        <v>2.3033999999999999</v>
      </c>
      <c r="D8542" s="154">
        <v>1.4923999999999999</v>
      </c>
      <c r="E8542" s="154">
        <v>0.95809999999999995</v>
      </c>
      <c r="F8542" s="154">
        <v>47.8</v>
      </c>
      <c r="G8542" s="154">
        <v>1.2681</v>
      </c>
      <c r="H8542" s="154">
        <v>18.064</v>
      </c>
      <c r="I8542" s="154">
        <v>1.9801800000000001</v>
      </c>
      <c r="J8542" s="154"/>
    </row>
    <row r="8543" spans="1:10">
      <c r="A8543" s="164">
        <v>37498</v>
      </c>
      <c r="B8543" s="154">
        <v>1.4687999999999999</v>
      </c>
      <c r="C8543" s="154">
        <v>2.3178000000000001</v>
      </c>
      <c r="D8543" s="154">
        <v>1.4914000000000001</v>
      </c>
      <c r="E8543" s="154">
        <v>0.95750000000000002</v>
      </c>
      <c r="F8543" s="154">
        <v>48.5</v>
      </c>
      <c r="G8543" s="154">
        <v>1.2641</v>
      </c>
      <c r="H8543" s="154">
        <v>18.126999999999999</v>
      </c>
      <c r="I8543" s="154">
        <v>1.97892</v>
      </c>
      <c r="J8543" s="154"/>
    </row>
    <row r="8544" spans="1:10">
      <c r="A8544" s="164">
        <v>37501</v>
      </c>
      <c r="B8544" s="154">
        <v>1.4706000000000001</v>
      </c>
      <c r="C8544" s="154">
        <v>2.3193000000000001</v>
      </c>
      <c r="D8544" s="154">
        <v>1.4977</v>
      </c>
      <c r="E8544" s="154">
        <v>0.96030000000000004</v>
      </c>
      <c r="F8544" s="154">
        <v>49.7</v>
      </c>
      <c r="G8544" s="154">
        <v>1.2646999999999999</v>
      </c>
      <c r="H8544" s="154">
        <v>18.048999999999999</v>
      </c>
      <c r="I8544" s="154" t="s">
        <v>472</v>
      </c>
      <c r="J8544" s="154"/>
    </row>
    <row r="8545" spans="1:10">
      <c r="A8545" s="164">
        <v>37502</v>
      </c>
      <c r="B8545" s="154">
        <v>1.4711000000000001</v>
      </c>
      <c r="C8545" s="154">
        <v>2.3127</v>
      </c>
      <c r="D8545" s="154">
        <v>1.4881</v>
      </c>
      <c r="E8545" s="154">
        <v>0.95609999999999995</v>
      </c>
      <c r="F8545" s="154">
        <v>48.5</v>
      </c>
      <c r="G8545" s="154">
        <v>1.2665999999999999</v>
      </c>
      <c r="H8545" s="154">
        <v>17.809000000000001</v>
      </c>
      <c r="I8545" s="154">
        <v>1.97516</v>
      </c>
      <c r="J8545" s="154"/>
    </row>
    <row r="8546" spans="1:10">
      <c r="A8546" s="164">
        <v>37503</v>
      </c>
      <c r="B8546" s="154">
        <v>1.4650000000000001</v>
      </c>
      <c r="C8546" s="154">
        <v>2.3069999999999999</v>
      </c>
      <c r="D8546" s="154">
        <v>1.4743999999999999</v>
      </c>
      <c r="E8546" s="154">
        <v>0.94930000000000003</v>
      </c>
      <c r="F8546" s="154">
        <v>47.5</v>
      </c>
      <c r="G8546" s="154">
        <v>1.2528000000000001</v>
      </c>
      <c r="H8546" s="154">
        <v>17.826999999999998</v>
      </c>
      <c r="I8546" s="154">
        <v>1.96496</v>
      </c>
      <c r="J8546" s="154"/>
    </row>
    <row r="8547" spans="1:10">
      <c r="A8547" s="164">
        <v>37504</v>
      </c>
      <c r="B8547" s="154">
        <v>1.4613</v>
      </c>
      <c r="C8547" s="154">
        <v>2.3010999999999999</v>
      </c>
      <c r="D8547" s="154">
        <v>1.4647999999999999</v>
      </c>
      <c r="E8547" s="154">
        <v>0.9335</v>
      </c>
      <c r="F8547" s="154">
        <v>46.9</v>
      </c>
      <c r="G8547" s="154">
        <v>1.2462</v>
      </c>
      <c r="H8547" s="154">
        <v>17.789000000000001</v>
      </c>
      <c r="I8547" s="154">
        <v>1.95353</v>
      </c>
      <c r="J8547" s="154"/>
    </row>
    <row r="8548" spans="1:10">
      <c r="A8548" s="164">
        <v>37505</v>
      </c>
      <c r="B8548" s="154">
        <v>1.4576</v>
      </c>
      <c r="C8548" s="154">
        <v>2.3016000000000001</v>
      </c>
      <c r="D8548" s="154">
        <v>1.4687999999999999</v>
      </c>
      <c r="E8548" s="154">
        <v>0.93359999999999999</v>
      </c>
      <c r="F8548" s="154">
        <v>46.5</v>
      </c>
      <c r="G8548" s="154">
        <v>1.2403999999999999</v>
      </c>
      <c r="H8548" s="154">
        <v>17.919</v>
      </c>
      <c r="I8548" s="154">
        <v>1.95949</v>
      </c>
      <c r="J8548" s="154"/>
    </row>
    <row r="8549" spans="1:10">
      <c r="A8549" s="164">
        <v>37508</v>
      </c>
      <c r="B8549" s="154">
        <v>1.4592000000000001</v>
      </c>
      <c r="C8549" s="154">
        <v>2.3212999999999999</v>
      </c>
      <c r="D8549" s="154">
        <v>1.4897</v>
      </c>
      <c r="E8549" s="154">
        <v>0.95489999999999997</v>
      </c>
      <c r="F8549" s="154">
        <v>47.1</v>
      </c>
      <c r="G8549" s="154">
        <v>1.2528999999999999</v>
      </c>
      <c r="H8549" s="154">
        <v>17.946000000000002</v>
      </c>
      <c r="I8549" s="154">
        <v>1.9704700000000002</v>
      </c>
      <c r="J8549" s="154"/>
    </row>
    <row r="8550" spans="1:10">
      <c r="A8550" s="164">
        <v>37509</v>
      </c>
      <c r="B8550" s="154">
        <v>1.4595</v>
      </c>
      <c r="C8550" s="154">
        <v>2.3216999999999999</v>
      </c>
      <c r="D8550" s="154">
        <v>1.4946999999999999</v>
      </c>
      <c r="E8550" s="154">
        <v>0.95489999999999997</v>
      </c>
      <c r="F8550" s="154">
        <v>48.2</v>
      </c>
      <c r="G8550" s="154">
        <v>1.2549000000000001</v>
      </c>
      <c r="H8550" s="154">
        <v>18.120999999999999</v>
      </c>
      <c r="I8550" s="154">
        <v>1.97895</v>
      </c>
      <c r="J8550" s="154"/>
    </row>
    <row r="8551" spans="1:10">
      <c r="A8551" s="164">
        <v>37510</v>
      </c>
      <c r="B8551" s="154">
        <v>1.4607000000000001</v>
      </c>
      <c r="C8551" s="154">
        <v>2.3304999999999998</v>
      </c>
      <c r="D8551" s="154">
        <v>1.4969000000000001</v>
      </c>
      <c r="E8551" s="154">
        <v>0.94950000000000001</v>
      </c>
      <c r="F8551" s="154">
        <v>47.7</v>
      </c>
      <c r="G8551" s="154">
        <v>1.2492000000000001</v>
      </c>
      <c r="H8551" s="154">
        <v>18.184999999999999</v>
      </c>
      <c r="I8551" s="154">
        <v>1.9810699999999999</v>
      </c>
      <c r="J8551" s="154"/>
    </row>
    <row r="8552" spans="1:10">
      <c r="A8552" s="164">
        <v>37511</v>
      </c>
      <c r="B8552" s="154">
        <v>1.4662999999999999</v>
      </c>
      <c r="C8552" s="154">
        <v>2.3365</v>
      </c>
      <c r="D8552" s="154">
        <v>1.5015000000000001</v>
      </c>
      <c r="E8552" s="154">
        <v>0.95099999999999996</v>
      </c>
      <c r="F8552" s="154">
        <v>48.3</v>
      </c>
      <c r="G8552" s="154">
        <v>1.2494000000000001</v>
      </c>
      <c r="H8552" s="154">
        <v>18.106000000000002</v>
      </c>
      <c r="I8552" s="154">
        <v>1.98404</v>
      </c>
      <c r="J8552" s="154"/>
    </row>
    <row r="8553" spans="1:10">
      <c r="A8553" s="164">
        <v>37512</v>
      </c>
      <c r="B8553" s="154">
        <v>1.4682999999999999</v>
      </c>
      <c r="C8553" s="154">
        <v>2.3342999999999998</v>
      </c>
      <c r="D8553" s="154">
        <v>1.4969000000000001</v>
      </c>
      <c r="E8553" s="154">
        <v>0.94550000000000001</v>
      </c>
      <c r="F8553" s="154">
        <v>47.8</v>
      </c>
      <c r="G8553" s="154">
        <v>1.2455000000000001</v>
      </c>
      <c r="H8553" s="154">
        <v>18.242999999999999</v>
      </c>
      <c r="I8553" s="154">
        <v>1.9795199999999999</v>
      </c>
      <c r="J8553" s="154"/>
    </row>
    <row r="8554" spans="1:10">
      <c r="A8554" s="164">
        <v>37515</v>
      </c>
      <c r="B8554" s="154">
        <v>1.4681999999999999</v>
      </c>
      <c r="C8554" s="154">
        <v>2.3416000000000001</v>
      </c>
      <c r="D8554" s="154">
        <v>1.5167000000000002</v>
      </c>
      <c r="E8554" s="154">
        <v>0.96009999999999995</v>
      </c>
      <c r="F8554" s="154">
        <v>47.9</v>
      </c>
      <c r="G8554" s="154">
        <v>1.2396</v>
      </c>
      <c r="H8554" s="154">
        <v>18.276</v>
      </c>
      <c r="I8554" s="154">
        <v>1.9915</v>
      </c>
      <c r="J8554" s="154"/>
    </row>
    <row r="8555" spans="1:10">
      <c r="A8555" s="164">
        <v>37516</v>
      </c>
      <c r="B8555" s="154">
        <v>1.4712000000000001</v>
      </c>
      <c r="C8555" s="154">
        <v>2.3368000000000002</v>
      </c>
      <c r="D8555" s="154">
        <v>1.5262</v>
      </c>
      <c r="E8555" s="154">
        <v>0.96660000000000001</v>
      </c>
      <c r="F8555" s="154">
        <v>47.5</v>
      </c>
      <c r="G8555" s="154">
        <v>1.2393000000000001</v>
      </c>
      <c r="H8555" s="154">
        <v>18.34</v>
      </c>
      <c r="I8555" s="154">
        <v>1.9986999999999999</v>
      </c>
      <c r="J8555" s="154"/>
    </row>
    <row r="8556" spans="1:10">
      <c r="A8556" s="164">
        <v>37517</v>
      </c>
      <c r="B8556" s="154">
        <v>1.4683999999999999</v>
      </c>
      <c r="C8556" s="154">
        <v>2.3205</v>
      </c>
      <c r="D8556" s="154">
        <v>1.5085</v>
      </c>
      <c r="E8556" s="154">
        <v>0.95230000000000004</v>
      </c>
      <c r="F8556" s="154">
        <v>46.4</v>
      </c>
      <c r="G8556" s="154">
        <v>1.2423999999999999</v>
      </c>
      <c r="H8556" s="154">
        <v>18.094999999999999</v>
      </c>
      <c r="I8556" s="154">
        <v>1.98542</v>
      </c>
      <c r="J8556" s="154"/>
    </row>
    <row r="8557" spans="1:10">
      <c r="A8557" s="164">
        <v>37518</v>
      </c>
      <c r="B8557" s="154">
        <v>1.468</v>
      </c>
      <c r="C8557" s="154">
        <v>2.3269000000000002</v>
      </c>
      <c r="D8557" s="154">
        <v>1.4998</v>
      </c>
      <c r="E8557" s="154">
        <v>0.95289999999999997</v>
      </c>
      <c r="F8557" s="154">
        <v>44.7</v>
      </c>
      <c r="G8557" s="154">
        <v>1.2304999999999999</v>
      </c>
      <c r="H8557" s="154">
        <v>18.007000000000001</v>
      </c>
      <c r="I8557" s="154">
        <v>1.97499</v>
      </c>
      <c r="J8557" s="154"/>
    </row>
    <row r="8558" spans="1:10">
      <c r="A8558" s="164">
        <v>37519</v>
      </c>
      <c r="B8558" s="154">
        <v>1.4647000000000001</v>
      </c>
      <c r="C8558" s="154">
        <v>2.3081</v>
      </c>
      <c r="D8558" s="154">
        <v>1.4862</v>
      </c>
      <c r="E8558" s="154">
        <v>0.94330000000000003</v>
      </c>
      <c r="F8558" s="154">
        <v>43</v>
      </c>
      <c r="G8558" s="154">
        <v>1.2111000000000001</v>
      </c>
      <c r="H8558" s="154">
        <v>18.062000000000001</v>
      </c>
      <c r="I8558" s="154">
        <v>1.96698</v>
      </c>
      <c r="J8558" s="154"/>
    </row>
    <row r="8559" spans="1:10">
      <c r="A8559" s="164">
        <v>37522</v>
      </c>
      <c r="B8559" s="154">
        <v>1.4639</v>
      </c>
      <c r="C8559" s="154">
        <v>2.3136000000000001</v>
      </c>
      <c r="D8559" s="154">
        <v>1.4864999999999999</v>
      </c>
      <c r="E8559" s="154">
        <v>0.94420000000000004</v>
      </c>
      <c r="F8559" s="154">
        <v>43.7</v>
      </c>
      <c r="G8559" s="154">
        <v>1.2077</v>
      </c>
      <c r="H8559" s="154">
        <v>18.114999999999998</v>
      </c>
      <c r="I8559" s="154">
        <v>1.9614099999999999</v>
      </c>
      <c r="J8559" s="154"/>
    </row>
    <row r="8560" spans="1:10">
      <c r="A8560" s="164">
        <v>37523</v>
      </c>
      <c r="B8560" s="154">
        <v>1.4650000000000001</v>
      </c>
      <c r="C8560" s="154">
        <v>2.3245</v>
      </c>
      <c r="D8560" s="154">
        <v>1.4988000000000001</v>
      </c>
      <c r="E8560" s="154">
        <v>0.94450000000000001</v>
      </c>
      <c r="F8560" s="154">
        <v>42</v>
      </c>
      <c r="G8560" s="154">
        <v>1.2147999999999999</v>
      </c>
      <c r="H8560" s="154">
        <v>18.003</v>
      </c>
      <c r="I8560" s="154">
        <v>1.97295</v>
      </c>
      <c r="J8560" s="154"/>
    </row>
    <row r="8561" spans="1:10">
      <c r="A8561" s="164">
        <v>37524</v>
      </c>
      <c r="B8561" s="154">
        <v>1.4642999999999999</v>
      </c>
      <c r="C8561" s="154">
        <v>2.3308</v>
      </c>
      <c r="D8561" s="154">
        <v>1.4903</v>
      </c>
      <c r="E8561" s="154">
        <v>0.93910000000000005</v>
      </c>
      <c r="F8561" s="154">
        <v>39.4</v>
      </c>
      <c r="G8561" s="154">
        <v>1.2139</v>
      </c>
      <c r="H8561" s="154">
        <v>18.065999999999999</v>
      </c>
      <c r="I8561" s="154">
        <v>1.9736099999999999</v>
      </c>
      <c r="J8561" s="154"/>
    </row>
    <row r="8562" spans="1:10">
      <c r="A8562" s="164">
        <v>37525</v>
      </c>
      <c r="B8562" s="154">
        <v>1.4633</v>
      </c>
      <c r="C8562" s="154">
        <v>2.3313000000000001</v>
      </c>
      <c r="D8562" s="154">
        <v>1.4942</v>
      </c>
      <c r="E8562" s="154">
        <v>0.94710000000000005</v>
      </c>
      <c r="F8562" s="154">
        <v>40.700000000000003</v>
      </c>
      <c r="G8562" s="154">
        <v>1.2162999999999999</v>
      </c>
      <c r="H8562" s="154">
        <v>18.173999999999999</v>
      </c>
      <c r="I8562" s="154">
        <v>1.9715099999999999</v>
      </c>
      <c r="J8562" s="154"/>
    </row>
    <row r="8563" spans="1:10">
      <c r="A8563" s="164">
        <v>37526</v>
      </c>
      <c r="B8563" s="154">
        <v>1.4673</v>
      </c>
      <c r="C8563" s="154">
        <v>2.3351999999999999</v>
      </c>
      <c r="D8563" s="154">
        <v>1.5003</v>
      </c>
      <c r="E8563" s="154">
        <v>0.95199999999999996</v>
      </c>
      <c r="F8563" s="154">
        <v>39.9</v>
      </c>
      <c r="G8563" s="154">
        <v>1.2248000000000001</v>
      </c>
      <c r="H8563" s="154">
        <v>18.119</v>
      </c>
      <c r="I8563" s="154">
        <v>1.97699</v>
      </c>
      <c r="J8563" s="154"/>
    </row>
    <row r="8564" spans="1:10">
      <c r="A8564" s="164">
        <v>37529</v>
      </c>
      <c r="B8564" s="154">
        <v>1.4637</v>
      </c>
      <c r="C8564" s="154">
        <v>2.327</v>
      </c>
      <c r="D8564" s="154">
        <v>1.4884999999999999</v>
      </c>
      <c r="E8564" s="154">
        <v>0.94389999999999996</v>
      </c>
      <c r="F8564" s="154">
        <v>38.4</v>
      </c>
      <c r="G8564" s="154">
        <v>1.2225999999999999</v>
      </c>
      <c r="H8564" s="154">
        <v>17.821999999999999</v>
      </c>
      <c r="I8564" s="154">
        <v>1.9618199999999999</v>
      </c>
      <c r="J8564" s="154"/>
    </row>
    <row r="8565" spans="1:10">
      <c r="A8565" s="164">
        <v>37530</v>
      </c>
      <c r="B8565" s="154">
        <v>1.4573</v>
      </c>
      <c r="C8565" s="154">
        <v>2.3220999999999998</v>
      </c>
      <c r="D8565" s="154">
        <v>1.4752000000000001</v>
      </c>
      <c r="E8565" s="154">
        <v>0.93010000000000004</v>
      </c>
      <c r="F8565" s="154">
        <v>39.299999999999997</v>
      </c>
      <c r="G8565" s="154">
        <v>1.2082999999999999</v>
      </c>
      <c r="H8565" s="154">
        <v>17.876999999999999</v>
      </c>
      <c r="I8565" s="154">
        <v>1.9554499999999999</v>
      </c>
      <c r="J8565" s="154"/>
    </row>
    <row r="8566" spans="1:10">
      <c r="A8566" s="164">
        <v>37531</v>
      </c>
      <c r="B8566" s="154">
        <v>1.4612000000000001</v>
      </c>
      <c r="C8566" s="154">
        <v>2.3275000000000001</v>
      </c>
      <c r="D8566" s="154">
        <v>1.4875</v>
      </c>
      <c r="E8566" s="154">
        <v>0.94059999999999999</v>
      </c>
      <c r="F8566" s="154">
        <v>41.2</v>
      </c>
      <c r="G8566" s="154">
        <v>1.2091000000000001</v>
      </c>
      <c r="H8566" s="154">
        <v>17.927</v>
      </c>
      <c r="I8566" s="154">
        <v>1.9639799999999998</v>
      </c>
      <c r="J8566" s="154"/>
    </row>
    <row r="8567" spans="1:10">
      <c r="A8567" s="164">
        <v>37532</v>
      </c>
      <c r="B8567" s="154">
        <v>1.4588000000000001</v>
      </c>
      <c r="C8567" s="154">
        <v>2.3163</v>
      </c>
      <c r="D8567" s="154">
        <v>1.4758</v>
      </c>
      <c r="E8567" s="154">
        <v>0.92879999999999996</v>
      </c>
      <c r="F8567" s="154">
        <v>40.299999999999997</v>
      </c>
      <c r="G8567" s="154">
        <v>1.2019</v>
      </c>
      <c r="H8567" s="154">
        <v>17.861000000000001</v>
      </c>
      <c r="I8567" s="154">
        <v>1.95407</v>
      </c>
      <c r="J8567" s="154"/>
    </row>
    <row r="8568" spans="1:10">
      <c r="A8568" s="164">
        <v>37533</v>
      </c>
      <c r="B8568" s="154">
        <v>1.4612000000000001</v>
      </c>
      <c r="C8568" s="154">
        <v>2.3224</v>
      </c>
      <c r="D8568" s="154">
        <v>1.4816</v>
      </c>
      <c r="E8568" s="154">
        <v>0.93320000000000003</v>
      </c>
      <c r="F8568" s="154">
        <v>40</v>
      </c>
      <c r="G8568" s="154">
        <v>1.206</v>
      </c>
      <c r="H8568" s="154">
        <v>18.061</v>
      </c>
      <c r="I8568" s="154">
        <v>1.96062</v>
      </c>
      <c r="J8568" s="154"/>
    </row>
    <row r="8569" spans="1:10">
      <c r="A8569" s="164">
        <v>37536</v>
      </c>
      <c r="B8569" s="154">
        <v>1.4614</v>
      </c>
      <c r="C8569" s="154">
        <v>2.3345000000000002</v>
      </c>
      <c r="D8569" s="154">
        <v>1.4921</v>
      </c>
      <c r="E8569" s="154">
        <v>0.93679999999999997</v>
      </c>
      <c r="F8569" s="154">
        <v>41.2</v>
      </c>
      <c r="G8569" s="154">
        <v>1.2038</v>
      </c>
      <c r="H8569" s="154">
        <v>17.992000000000001</v>
      </c>
      <c r="I8569" s="154">
        <v>1.9670800000000002</v>
      </c>
      <c r="J8569" s="154"/>
    </row>
    <row r="8570" spans="1:10">
      <c r="A8570" s="164">
        <v>37537</v>
      </c>
      <c r="B8570" s="154">
        <v>1.4642999999999999</v>
      </c>
      <c r="C8570" s="154">
        <v>2.3374000000000001</v>
      </c>
      <c r="D8570" s="154">
        <v>1.4943</v>
      </c>
      <c r="E8570" s="154">
        <v>0.93759999999999999</v>
      </c>
      <c r="F8570" s="154">
        <v>40</v>
      </c>
      <c r="G8570" s="154">
        <v>1.2025000000000001</v>
      </c>
      <c r="H8570" s="154">
        <v>18.126999999999999</v>
      </c>
      <c r="I8570" s="154">
        <v>1.97211</v>
      </c>
      <c r="J8570" s="154"/>
    </row>
    <row r="8571" spans="1:10">
      <c r="A8571" s="164">
        <v>37538</v>
      </c>
      <c r="B8571" s="154">
        <v>1.4661</v>
      </c>
      <c r="C8571" s="154">
        <v>2.3247999999999998</v>
      </c>
      <c r="D8571" s="154">
        <v>1.4985999999999999</v>
      </c>
      <c r="E8571" s="154">
        <v>0.93959999999999999</v>
      </c>
      <c r="F8571" s="154">
        <v>40.200000000000003</v>
      </c>
      <c r="G8571" s="154">
        <v>1.2051000000000001</v>
      </c>
      <c r="H8571" s="154">
        <v>17.911000000000001</v>
      </c>
      <c r="I8571" s="154">
        <v>1.96767</v>
      </c>
      <c r="J8571" s="154"/>
    </row>
    <row r="8572" spans="1:10">
      <c r="A8572" s="164">
        <v>37539</v>
      </c>
      <c r="B8572" s="154">
        <v>1.4636</v>
      </c>
      <c r="C8572" s="154">
        <v>2.3168000000000002</v>
      </c>
      <c r="D8572" s="154">
        <v>1.4788999999999999</v>
      </c>
      <c r="E8572" s="154">
        <v>0.92810000000000004</v>
      </c>
      <c r="F8572" s="154">
        <v>38.200000000000003</v>
      </c>
      <c r="G8572" s="154">
        <v>1.1981999999999999</v>
      </c>
      <c r="H8572" s="154">
        <v>17.914999999999999</v>
      </c>
      <c r="I8572" s="154">
        <v>1.9551400000000001</v>
      </c>
      <c r="J8572" s="154"/>
    </row>
    <row r="8573" spans="1:10">
      <c r="A8573" s="164">
        <v>37540</v>
      </c>
      <c r="B8573" s="154">
        <v>1.4631000000000001</v>
      </c>
      <c r="C8573" s="154">
        <v>2.3155999999999999</v>
      </c>
      <c r="D8573" s="154">
        <v>1.4817</v>
      </c>
      <c r="E8573" s="154">
        <v>0.93200000000000005</v>
      </c>
      <c r="F8573" s="154">
        <v>37.5</v>
      </c>
      <c r="G8573" s="154">
        <v>1.1932</v>
      </c>
      <c r="H8573" s="154">
        <v>17.933</v>
      </c>
      <c r="I8573" s="154">
        <v>1.9591099999999999</v>
      </c>
      <c r="J8573" s="154"/>
    </row>
    <row r="8574" spans="1:10">
      <c r="A8574" s="164">
        <v>37543</v>
      </c>
      <c r="B8574" s="154">
        <v>1.4619</v>
      </c>
      <c r="C8574" s="154">
        <v>2.3089</v>
      </c>
      <c r="D8574" s="154">
        <v>1.4796</v>
      </c>
      <c r="E8574" s="154">
        <v>0.93340000000000001</v>
      </c>
      <c r="F8574" s="154">
        <v>38.799999999999997</v>
      </c>
      <c r="G8574" s="154">
        <v>1.1933</v>
      </c>
      <c r="H8574" s="154">
        <v>17.914999999999999</v>
      </c>
      <c r="I8574" s="154" t="s">
        <v>472</v>
      </c>
      <c r="J8574" s="154"/>
    </row>
    <row r="8575" spans="1:10">
      <c r="A8575" s="164">
        <v>37544</v>
      </c>
      <c r="B8575" s="154">
        <v>1.4653</v>
      </c>
      <c r="C8575" s="154">
        <v>2.3079000000000001</v>
      </c>
      <c r="D8575" s="154">
        <v>1.4887999999999999</v>
      </c>
      <c r="E8575" s="154">
        <v>0.93940000000000001</v>
      </c>
      <c r="F8575" s="154">
        <v>38.700000000000003</v>
      </c>
      <c r="G8575" s="154">
        <v>1.1957</v>
      </c>
      <c r="H8575" s="154">
        <v>18.088000000000001</v>
      </c>
      <c r="I8575" s="154">
        <v>1.96556</v>
      </c>
      <c r="J8575" s="154"/>
    </row>
    <row r="8576" spans="1:10">
      <c r="A8576" s="164">
        <v>37545</v>
      </c>
      <c r="B8576" s="154">
        <v>1.4695</v>
      </c>
      <c r="C8576" s="154">
        <v>2.3222</v>
      </c>
      <c r="D8576" s="154">
        <v>1.4975000000000001</v>
      </c>
      <c r="E8576" s="154">
        <v>0.94469999999999998</v>
      </c>
      <c r="F8576" s="154">
        <v>38.9</v>
      </c>
      <c r="G8576" s="154">
        <v>1.2054</v>
      </c>
      <c r="H8576" s="154">
        <v>18.041</v>
      </c>
      <c r="I8576" s="154">
        <v>1.97184</v>
      </c>
      <c r="J8576" s="154"/>
    </row>
    <row r="8577" spans="1:10">
      <c r="A8577" s="164">
        <v>37546</v>
      </c>
      <c r="B8577" s="154">
        <v>1.4668999999999999</v>
      </c>
      <c r="C8577" s="154">
        <v>2.3302</v>
      </c>
      <c r="D8577" s="154">
        <v>1.5021</v>
      </c>
      <c r="E8577" s="154">
        <v>0.94930000000000003</v>
      </c>
      <c r="F8577" s="154">
        <v>38.4</v>
      </c>
      <c r="G8577" s="154">
        <v>1.2082999999999999</v>
      </c>
      <c r="H8577" s="154">
        <v>18.277999999999999</v>
      </c>
      <c r="I8577" s="154">
        <v>1.978</v>
      </c>
      <c r="J8577" s="154"/>
    </row>
    <row r="8578" spans="1:10">
      <c r="A8578" s="164">
        <v>37547</v>
      </c>
      <c r="B8578" s="154">
        <v>1.4687999999999999</v>
      </c>
      <c r="C8578" s="154">
        <v>2.3370000000000002</v>
      </c>
      <c r="D8578" s="154">
        <v>1.5125999999999999</v>
      </c>
      <c r="E8578" s="154">
        <v>0.9627</v>
      </c>
      <c r="F8578" s="154">
        <v>38.6</v>
      </c>
      <c r="G8578" s="154">
        <v>1.2057</v>
      </c>
      <c r="H8578" s="154">
        <v>18.271000000000001</v>
      </c>
      <c r="I8578" s="154">
        <v>1.97984</v>
      </c>
      <c r="J8578" s="154"/>
    </row>
    <row r="8579" spans="1:10">
      <c r="A8579" s="164">
        <v>37550</v>
      </c>
      <c r="B8579" s="154">
        <v>1.47</v>
      </c>
      <c r="C8579" s="154">
        <v>2.3368000000000002</v>
      </c>
      <c r="D8579" s="154">
        <v>1.508</v>
      </c>
      <c r="E8579" s="154">
        <v>0.95920000000000005</v>
      </c>
      <c r="F8579" s="154">
        <v>38.9</v>
      </c>
      <c r="G8579" s="154">
        <v>1.21</v>
      </c>
      <c r="H8579" s="154">
        <v>18.248999999999999</v>
      </c>
      <c r="I8579" s="154">
        <v>1.97926</v>
      </c>
      <c r="J8579" s="154"/>
    </row>
    <row r="8580" spans="1:10">
      <c r="A8580" s="164">
        <v>37551</v>
      </c>
      <c r="B8580" s="154">
        <v>1.4711000000000001</v>
      </c>
      <c r="C8580" s="154">
        <v>2.3323</v>
      </c>
      <c r="D8580" s="154">
        <v>1.5085999999999999</v>
      </c>
      <c r="E8580" s="154">
        <v>0.96330000000000005</v>
      </c>
      <c r="F8580" s="154">
        <v>38.5</v>
      </c>
      <c r="G8580" s="154">
        <v>1.2052</v>
      </c>
      <c r="H8580" s="154">
        <v>18.103000000000002</v>
      </c>
      <c r="I8580" s="154">
        <v>1.97882</v>
      </c>
      <c r="J8580" s="154"/>
    </row>
    <row r="8581" spans="1:10">
      <c r="A8581" s="164">
        <v>37552</v>
      </c>
      <c r="B8581" s="154">
        <v>1.4673</v>
      </c>
      <c r="C8581" s="154">
        <v>2.3220999999999998</v>
      </c>
      <c r="D8581" s="154">
        <v>1.4984999999999999</v>
      </c>
      <c r="E8581" s="154">
        <v>0.95509999999999995</v>
      </c>
      <c r="F8581" s="154">
        <v>38.299999999999997</v>
      </c>
      <c r="G8581" s="154">
        <v>1.2071000000000001</v>
      </c>
      <c r="H8581" s="154">
        <v>18.137</v>
      </c>
      <c r="I8581" s="154">
        <v>1.9745900000000001</v>
      </c>
      <c r="J8581" s="154"/>
    </row>
    <row r="8582" spans="1:10">
      <c r="A8582" s="164">
        <v>37553</v>
      </c>
      <c r="B8582" s="154">
        <v>1.4679</v>
      </c>
      <c r="C8582" s="154">
        <v>2.3300999999999998</v>
      </c>
      <c r="D8582" s="154">
        <v>1.5068999999999999</v>
      </c>
      <c r="E8582" s="154">
        <v>0.96340000000000003</v>
      </c>
      <c r="F8582" s="154">
        <v>38.4</v>
      </c>
      <c r="G8582" s="154">
        <v>1.2103999999999999</v>
      </c>
      <c r="H8582" s="154">
        <v>18.189</v>
      </c>
      <c r="I8582" s="154">
        <v>1.97827</v>
      </c>
      <c r="J8582" s="154"/>
    </row>
    <row r="8583" spans="1:10">
      <c r="A8583" s="164">
        <v>37554</v>
      </c>
      <c r="B8583" s="154">
        <v>1.4671000000000001</v>
      </c>
      <c r="C8583" s="154">
        <v>2.3321999999999998</v>
      </c>
      <c r="D8583" s="154">
        <v>1.5007999999999999</v>
      </c>
      <c r="E8583" s="154">
        <v>0.96</v>
      </c>
      <c r="F8583" s="154">
        <v>39.299999999999997</v>
      </c>
      <c r="G8583" s="154">
        <v>1.2107999999999999</v>
      </c>
      <c r="H8583" s="154">
        <v>18.145</v>
      </c>
      <c r="I8583" s="154">
        <v>1.9762900000000001</v>
      </c>
      <c r="J8583" s="154"/>
    </row>
    <row r="8584" spans="1:10">
      <c r="A8584" s="164">
        <v>37557</v>
      </c>
      <c r="B8584" s="154">
        <v>1.4676</v>
      </c>
      <c r="C8584" s="154">
        <v>2.3285999999999998</v>
      </c>
      <c r="D8584" s="154">
        <v>1.5065</v>
      </c>
      <c r="E8584" s="154">
        <v>0.96340000000000003</v>
      </c>
      <c r="F8584" s="154">
        <v>40.299999999999997</v>
      </c>
      <c r="G8584" s="154">
        <v>1.2072000000000001</v>
      </c>
      <c r="H8584" s="154">
        <v>17.998999999999999</v>
      </c>
      <c r="I8584" s="154">
        <v>1.9777200000000001</v>
      </c>
      <c r="J8584" s="154"/>
    </row>
    <row r="8585" spans="1:10">
      <c r="A8585" s="164">
        <v>37558</v>
      </c>
      <c r="B8585" s="154">
        <v>1.4657</v>
      </c>
      <c r="C8585" s="154">
        <v>2.3222999999999998</v>
      </c>
      <c r="D8585" s="154">
        <v>1.4902</v>
      </c>
      <c r="E8585" s="154">
        <v>0.95530000000000004</v>
      </c>
      <c r="F8585" s="154">
        <v>39.4</v>
      </c>
      <c r="G8585" s="154">
        <v>1.2060999999999999</v>
      </c>
      <c r="H8585" s="154">
        <v>17.96</v>
      </c>
      <c r="I8585" s="154">
        <v>1.9629400000000001</v>
      </c>
      <c r="J8585" s="154"/>
    </row>
    <row r="8586" spans="1:10">
      <c r="A8586" s="164">
        <v>37559</v>
      </c>
      <c r="B8586" s="154">
        <v>1.4641999999999999</v>
      </c>
      <c r="C8586" s="154">
        <v>2.3176000000000001</v>
      </c>
      <c r="D8586" s="154">
        <v>1.4889999999999999</v>
      </c>
      <c r="E8586" s="154">
        <v>0.95140000000000002</v>
      </c>
      <c r="F8586" s="154">
        <v>38.9</v>
      </c>
      <c r="G8586" s="154">
        <v>1.2138</v>
      </c>
      <c r="H8586" s="154">
        <v>17.995000000000001</v>
      </c>
      <c r="I8586" s="154">
        <v>1.9665300000000001</v>
      </c>
      <c r="J8586" s="154"/>
    </row>
    <row r="8587" spans="1:10">
      <c r="A8587" s="164">
        <v>37560</v>
      </c>
      <c r="B8587" s="154">
        <v>1.4626999999999999</v>
      </c>
      <c r="C8587" s="154">
        <v>2.3115999999999999</v>
      </c>
      <c r="D8587" s="154">
        <v>1.4823</v>
      </c>
      <c r="E8587" s="154">
        <v>0.94540000000000002</v>
      </c>
      <c r="F8587" s="154">
        <v>40</v>
      </c>
      <c r="G8587" s="154">
        <v>1.2091000000000001</v>
      </c>
      <c r="H8587" s="154">
        <v>17.856000000000002</v>
      </c>
      <c r="I8587" s="154">
        <v>1.9609100000000002</v>
      </c>
      <c r="J8587" s="154"/>
    </row>
    <row r="8588" spans="1:10">
      <c r="A8588" s="164">
        <v>37561</v>
      </c>
      <c r="B8588" s="154">
        <v>1.4622999999999999</v>
      </c>
      <c r="C8588" s="154">
        <v>2.3071000000000002</v>
      </c>
      <c r="D8588" s="154">
        <v>1.476</v>
      </c>
      <c r="E8588" s="154">
        <v>0.94650000000000001</v>
      </c>
      <c r="F8588" s="154">
        <v>40.700000000000003</v>
      </c>
      <c r="G8588" s="154">
        <v>1.2032</v>
      </c>
      <c r="H8588" s="154">
        <v>17.722999999999999</v>
      </c>
      <c r="I8588" s="154">
        <v>1.9494099999999999</v>
      </c>
      <c r="J8588" s="154"/>
    </row>
    <row r="8589" spans="1:10">
      <c r="A8589" s="164">
        <v>37564</v>
      </c>
      <c r="B8589" s="154">
        <v>1.4631000000000001</v>
      </c>
      <c r="C8589" s="154">
        <v>2.2923999999999998</v>
      </c>
      <c r="D8589" s="154">
        <v>1.4706000000000001</v>
      </c>
      <c r="E8589" s="154">
        <v>0.94550000000000001</v>
      </c>
      <c r="F8589" s="154">
        <v>40.9</v>
      </c>
      <c r="G8589" s="154">
        <v>1.2023999999999999</v>
      </c>
      <c r="H8589" s="154">
        <v>17.75</v>
      </c>
      <c r="I8589" s="154">
        <v>1.95103</v>
      </c>
      <c r="J8589" s="154"/>
    </row>
    <row r="8590" spans="1:10">
      <c r="A8590" s="164">
        <v>37565</v>
      </c>
      <c r="B8590" s="154">
        <v>1.4614</v>
      </c>
      <c r="C8590" s="154">
        <v>2.2782</v>
      </c>
      <c r="D8590" s="154">
        <v>1.4577</v>
      </c>
      <c r="E8590" s="154">
        <v>0.9375</v>
      </c>
      <c r="F8590" s="154">
        <v>40.799999999999997</v>
      </c>
      <c r="G8590" s="154">
        <v>1.1981999999999999</v>
      </c>
      <c r="H8590" s="154">
        <v>17.667000000000002</v>
      </c>
      <c r="I8590" s="154">
        <v>1.9411800000000001</v>
      </c>
      <c r="J8590" s="154"/>
    </row>
    <row r="8591" spans="1:10">
      <c r="A8591" s="164">
        <v>37566</v>
      </c>
      <c r="B8591" s="154">
        <v>1.464</v>
      </c>
      <c r="C8591" s="154">
        <v>2.2898999999999998</v>
      </c>
      <c r="D8591" s="154">
        <v>1.4691000000000001</v>
      </c>
      <c r="E8591" s="154">
        <v>0.94289999999999996</v>
      </c>
      <c r="F8591" s="154">
        <v>41.4</v>
      </c>
      <c r="G8591" s="154">
        <v>1.1997</v>
      </c>
      <c r="H8591" s="154">
        <v>17.731999999999999</v>
      </c>
      <c r="I8591" s="154">
        <v>1.9497499999999999</v>
      </c>
      <c r="J8591" s="154"/>
    </row>
    <row r="8592" spans="1:10">
      <c r="A8592" s="164">
        <v>37567</v>
      </c>
      <c r="B8592" s="154">
        <v>1.4647000000000001</v>
      </c>
      <c r="C8592" s="154">
        <v>2.2864</v>
      </c>
      <c r="D8592" s="154">
        <v>1.4605999999999999</v>
      </c>
      <c r="E8592" s="154">
        <v>0.94010000000000005</v>
      </c>
      <c r="F8592" s="154">
        <v>39.9</v>
      </c>
      <c r="G8592" s="154">
        <v>1.1991000000000001</v>
      </c>
      <c r="H8592" s="154">
        <v>17.533000000000001</v>
      </c>
      <c r="I8592" s="154">
        <v>1.94414</v>
      </c>
      <c r="J8592" s="154"/>
    </row>
    <row r="8593" spans="1:10">
      <c r="A8593" s="164">
        <v>37568</v>
      </c>
      <c r="B8593" s="154">
        <v>1.4635</v>
      </c>
      <c r="C8593" s="154">
        <v>2.2919</v>
      </c>
      <c r="D8593" s="154">
        <v>1.4477</v>
      </c>
      <c r="E8593" s="154">
        <v>0.9294</v>
      </c>
      <c r="F8593" s="154">
        <v>40.299999999999997</v>
      </c>
      <c r="G8593" s="154">
        <v>1.1968000000000001</v>
      </c>
      <c r="H8593" s="154">
        <v>17.443999999999999</v>
      </c>
      <c r="I8593" s="154">
        <v>1.93554</v>
      </c>
      <c r="J8593" s="154"/>
    </row>
    <row r="8594" spans="1:10">
      <c r="A8594" s="164">
        <v>37571</v>
      </c>
      <c r="B8594" s="154">
        <v>1.4636</v>
      </c>
      <c r="C8594" s="154">
        <v>2.2976000000000001</v>
      </c>
      <c r="D8594" s="154">
        <v>1.4452</v>
      </c>
      <c r="E8594" s="154">
        <v>0.9234</v>
      </c>
      <c r="F8594" s="154">
        <v>40.700000000000003</v>
      </c>
      <c r="G8594" s="154">
        <v>1.2078</v>
      </c>
      <c r="H8594" s="154">
        <v>17.472999999999999</v>
      </c>
      <c r="I8594" s="154">
        <v>1.9343699999999999</v>
      </c>
      <c r="J8594" s="154"/>
    </row>
    <row r="8595" spans="1:10">
      <c r="A8595" s="164">
        <v>37572</v>
      </c>
      <c r="B8595" s="154">
        <v>1.4630000000000001</v>
      </c>
      <c r="C8595" s="154">
        <v>2.2987000000000002</v>
      </c>
      <c r="D8595" s="154">
        <v>1.4470000000000001</v>
      </c>
      <c r="E8595" s="154">
        <v>0.92120000000000002</v>
      </c>
      <c r="F8595" s="154">
        <v>41.1</v>
      </c>
      <c r="G8595" s="154">
        <v>1.2104999999999999</v>
      </c>
      <c r="H8595" s="154">
        <v>17.494</v>
      </c>
      <c r="I8595" s="154">
        <v>1.93838</v>
      </c>
      <c r="J8595" s="154"/>
    </row>
    <row r="8596" spans="1:10">
      <c r="A8596" s="164">
        <v>37573</v>
      </c>
      <c r="B8596" s="154">
        <v>1.4626999999999999</v>
      </c>
      <c r="C8596" s="154">
        <v>2.3007</v>
      </c>
      <c r="D8596" s="154">
        <v>1.4492</v>
      </c>
      <c r="E8596" s="154">
        <v>0.91869999999999996</v>
      </c>
      <c r="F8596" s="154">
        <v>40</v>
      </c>
      <c r="G8596" s="154">
        <v>1.2090000000000001</v>
      </c>
      <c r="H8596" s="154">
        <v>17.587</v>
      </c>
      <c r="I8596" s="154">
        <v>1.9431699999999998</v>
      </c>
      <c r="J8596" s="154"/>
    </row>
    <row r="8597" spans="1:10">
      <c r="A8597" s="164">
        <v>37574</v>
      </c>
      <c r="B8597" s="154">
        <v>1.4655</v>
      </c>
      <c r="C8597" s="154">
        <v>2.3068</v>
      </c>
      <c r="D8597" s="154">
        <v>1.4553</v>
      </c>
      <c r="E8597" s="154">
        <v>0.92390000000000005</v>
      </c>
      <c r="F8597" s="154">
        <v>40.1</v>
      </c>
      <c r="G8597" s="154">
        <v>1.2083999999999999</v>
      </c>
      <c r="H8597" s="154">
        <v>17.64</v>
      </c>
      <c r="I8597" s="154">
        <v>1.9457499999999999</v>
      </c>
      <c r="J8597" s="154"/>
    </row>
    <row r="8598" spans="1:10">
      <c r="A8598" s="164">
        <v>37575</v>
      </c>
      <c r="B8598" s="154">
        <v>1.4666000000000001</v>
      </c>
      <c r="C8598" s="154">
        <v>2.3060999999999998</v>
      </c>
      <c r="D8598" s="154">
        <v>1.4602999999999999</v>
      </c>
      <c r="E8598" s="154">
        <v>0.92710000000000004</v>
      </c>
      <c r="F8598" s="154">
        <v>39.6</v>
      </c>
      <c r="G8598" s="154">
        <v>1.2093</v>
      </c>
      <c r="H8598" s="154">
        <v>17.556999999999999</v>
      </c>
      <c r="I8598" s="154">
        <v>1.9508799999999999</v>
      </c>
      <c r="J8598" s="154"/>
    </row>
    <row r="8599" spans="1:10">
      <c r="A8599" s="164">
        <v>37578</v>
      </c>
      <c r="B8599" s="154">
        <v>1.4668000000000001</v>
      </c>
      <c r="C8599" s="154">
        <v>2.2959000000000001</v>
      </c>
      <c r="D8599" s="154">
        <v>1.4530000000000001</v>
      </c>
      <c r="E8599" s="154">
        <v>0.91869999999999996</v>
      </c>
      <c r="F8599" s="154">
        <v>39.4</v>
      </c>
      <c r="G8599" s="154">
        <v>1.2009000000000001</v>
      </c>
      <c r="H8599" s="154">
        <v>17.59</v>
      </c>
      <c r="I8599" s="154">
        <v>1.9434</v>
      </c>
      <c r="J8599" s="154"/>
    </row>
    <row r="8600" spans="1:10">
      <c r="A8600" s="164">
        <v>37579</v>
      </c>
      <c r="B8600" s="154">
        <v>1.4676</v>
      </c>
      <c r="C8600" s="154">
        <v>2.3010000000000002</v>
      </c>
      <c r="D8600" s="154">
        <v>1.4502999999999999</v>
      </c>
      <c r="E8600" s="154">
        <v>0.91269999999999996</v>
      </c>
      <c r="F8600" s="154">
        <v>40.6</v>
      </c>
      <c r="G8600" s="154">
        <v>1.1985999999999999</v>
      </c>
      <c r="H8600" s="154">
        <v>17.655000000000001</v>
      </c>
      <c r="I8600" s="154">
        <v>1.9392499999999999</v>
      </c>
      <c r="J8600" s="154"/>
    </row>
    <row r="8601" spans="1:10">
      <c r="A8601" s="164">
        <v>37580</v>
      </c>
      <c r="B8601" s="154">
        <v>1.4675</v>
      </c>
      <c r="C8601" s="154">
        <v>2.3115999999999999</v>
      </c>
      <c r="D8601" s="154">
        <v>1.4647999999999999</v>
      </c>
      <c r="E8601" s="154">
        <v>0.92449999999999999</v>
      </c>
      <c r="F8601" s="154">
        <v>41.5</v>
      </c>
      <c r="G8601" s="154">
        <v>1.1963999999999999</v>
      </c>
      <c r="H8601" s="154">
        <v>17.690000000000001</v>
      </c>
      <c r="I8601" s="154">
        <v>1.9489300000000001</v>
      </c>
      <c r="J8601" s="154"/>
    </row>
    <row r="8602" spans="1:10">
      <c r="A8602" s="164">
        <v>37581</v>
      </c>
      <c r="B8602" s="154">
        <v>1.4685000000000001</v>
      </c>
      <c r="C8602" s="154">
        <v>2.3086000000000002</v>
      </c>
      <c r="D8602" s="154">
        <v>1.4657</v>
      </c>
      <c r="E8602" s="154">
        <v>0.92569999999999997</v>
      </c>
      <c r="F8602" s="154">
        <v>41.7</v>
      </c>
      <c r="G8602" s="154">
        <v>1.1981999999999999</v>
      </c>
      <c r="H8602" s="154">
        <v>17.765000000000001</v>
      </c>
      <c r="I8602" s="154">
        <v>1.9495100000000001</v>
      </c>
      <c r="J8602" s="154"/>
    </row>
    <row r="8603" spans="1:10">
      <c r="A8603" s="164">
        <v>37582</v>
      </c>
      <c r="B8603" s="154">
        <v>1.4706000000000001</v>
      </c>
      <c r="C8603" s="154">
        <v>2.3210000000000002</v>
      </c>
      <c r="D8603" s="154">
        <v>1.4664999999999999</v>
      </c>
      <c r="E8603" s="154">
        <v>0.92889999999999995</v>
      </c>
      <c r="F8603" s="154">
        <v>41.6</v>
      </c>
      <c r="G8603" s="154">
        <v>1.1962999999999999</v>
      </c>
      <c r="H8603" s="154">
        <v>17.832000000000001</v>
      </c>
      <c r="I8603" s="154">
        <v>1.9540600000000001</v>
      </c>
      <c r="J8603" s="154"/>
    </row>
    <row r="8604" spans="1:10">
      <c r="A8604" s="164">
        <v>37585</v>
      </c>
      <c r="B8604" s="154">
        <v>1.4724999999999999</v>
      </c>
      <c r="C8604" s="154">
        <v>2.3275000000000001</v>
      </c>
      <c r="D8604" s="154">
        <v>1.4803999999999999</v>
      </c>
      <c r="E8604" s="154">
        <v>0.93979999999999997</v>
      </c>
      <c r="F8604" s="154">
        <v>41.6</v>
      </c>
      <c r="G8604" s="154">
        <v>1.2060999999999999</v>
      </c>
      <c r="H8604" s="154">
        <v>17.927</v>
      </c>
      <c r="I8604" s="154">
        <v>1.9713799999999999</v>
      </c>
      <c r="J8604" s="154"/>
    </row>
    <row r="8605" spans="1:10">
      <c r="A8605" s="164">
        <v>37586</v>
      </c>
      <c r="B8605" s="154">
        <v>1.4737</v>
      </c>
      <c r="C8605" s="154">
        <v>2.3212999999999999</v>
      </c>
      <c r="D8605" s="154">
        <v>1.4876</v>
      </c>
      <c r="E8605" s="154">
        <v>0.94469999999999998</v>
      </c>
      <c r="F8605" s="154">
        <v>42</v>
      </c>
      <c r="G8605" s="154">
        <v>1.2209000000000001</v>
      </c>
      <c r="H8605" s="154">
        <v>17.971</v>
      </c>
      <c r="I8605" s="154">
        <v>1.9686599999999999</v>
      </c>
      <c r="J8605" s="154"/>
    </row>
    <row r="8606" spans="1:10">
      <c r="A8606" s="164">
        <v>37587</v>
      </c>
      <c r="B8606" s="154">
        <v>1.4743999999999999</v>
      </c>
      <c r="C8606" s="154">
        <v>2.3043</v>
      </c>
      <c r="D8606" s="154">
        <v>1.4870000000000001</v>
      </c>
      <c r="E8606" s="154">
        <v>0.94299999999999995</v>
      </c>
      <c r="F8606" s="154">
        <v>41.1</v>
      </c>
      <c r="G8606" s="154">
        <v>1.2201</v>
      </c>
      <c r="H8606" s="154">
        <v>17.98</v>
      </c>
      <c r="I8606" s="154">
        <v>1.9699900000000001</v>
      </c>
      <c r="J8606" s="154"/>
    </row>
    <row r="8607" spans="1:10">
      <c r="A8607" s="164">
        <v>37588</v>
      </c>
      <c r="B8607" s="154">
        <v>1.4757</v>
      </c>
      <c r="C8607" s="154">
        <v>2.3079999999999998</v>
      </c>
      <c r="D8607" s="154">
        <v>1.4870000000000001</v>
      </c>
      <c r="E8607" s="154">
        <v>0.94440000000000002</v>
      </c>
      <c r="F8607" s="154">
        <v>41.4</v>
      </c>
      <c r="G8607" s="154">
        <v>1.2170000000000001</v>
      </c>
      <c r="H8607" s="154">
        <v>17.923000000000002</v>
      </c>
      <c r="I8607" s="154" t="s">
        <v>472</v>
      </c>
      <c r="J8607" s="154"/>
    </row>
    <row r="8608" spans="1:10">
      <c r="A8608" s="164">
        <v>37589</v>
      </c>
      <c r="B8608" s="154">
        <v>1.4756</v>
      </c>
      <c r="C8608" s="154">
        <v>2.3029000000000002</v>
      </c>
      <c r="D8608" s="154">
        <v>1.4870000000000001</v>
      </c>
      <c r="E8608" s="154">
        <v>0.94420000000000004</v>
      </c>
      <c r="F8608" s="154">
        <v>41.7</v>
      </c>
      <c r="G8608" s="154">
        <v>1.2130000000000001</v>
      </c>
      <c r="H8608" s="154">
        <v>17.931000000000001</v>
      </c>
      <c r="I8608" s="154">
        <v>1.9675799999999999</v>
      </c>
      <c r="J8608" s="154"/>
    </row>
    <row r="8609" spans="1:10">
      <c r="A8609" s="164">
        <v>37592</v>
      </c>
      <c r="B8609" s="154">
        <v>1.4775</v>
      </c>
      <c r="C8609" s="154">
        <v>2.3163</v>
      </c>
      <c r="D8609" s="154">
        <v>1.4876</v>
      </c>
      <c r="E8609" s="154">
        <v>0.95130000000000003</v>
      </c>
      <c r="F8609" s="154">
        <v>40.6</v>
      </c>
      <c r="G8609" s="154">
        <v>1.2031000000000001</v>
      </c>
      <c r="H8609" s="154">
        <v>17.885999999999999</v>
      </c>
      <c r="I8609" s="154">
        <v>1.97085</v>
      </c>
      <c r="J8609" s="154"/>
    </row>
    <row r="8610" spans="1:10">
      <c r="A8610" s="164">
        <v>37593</v>
      </c>
      <c r="B8610" s="154">
        <v>1.4725999999999999</v>
      </c>
      <c r="C8610" s="154">
        <v>2.3044000000000002</v>
      </c>
      <c r="D8610" s="154">
        <v>1.4767999999999999</v>
      </c>
      <c r="E8610" s="154">
        <v>0.94669999999999999</v>
      </c>
      <c r="F8610" s="154">
        <v>40.9</v>
      </c>
      <c r="G8610" s="154">
        <v>1.1870000000000001</v>
      </c>
      <c r="H8610" s="154">
        <v>17.837</v>
      </c>
      <c r="I8610" s="154">
        <v>1.9553099999999999</v>
      </c>
      <c r="J8610" s="154"/>
    </row>
    <row r="8611" spans="1:10">
      <c r="A8611" s="164">
        <v>37594</v>
      </c>
      <c r="B8611" s="154">
        <v>1.4718</v>
      </c>
      <c r="C8611" s="154">
        <v>2.3109999999999999</v>
      </c>
      <c r="D8611" s="154">
        <v>1.4697</v>
      </c>
      <c r="E8611" s="154">
        <v>0.94120000000000004</v>
      </c>
      <c r="F8611" s="154">
        <v>39.799999999999997</v>
      </c>
      <c r="G8611" s="154">
        <v>1.1796</v>
      </c>
      <c r="H8611" s="154">
        <v>17.763000000000002</v>
      </c>
      <c r="I8611" s="154">
        <v>1.95017</v>
      </c>
      <c r="J8611" s="154"/>
    </row>
    <row r="8612" spans="1:10">
      <c r="A8612" s="164">
        <v>37595</v>
      </c>
      <c r="B8612" s="154">
        <v>1.4735</v>
      </c>
      <c r="C8612" s="154">
        <v>2.3119000000000001</v>
      </c>
      <c r="D8612" s="154">
        <v>1.4727999999999999</v>
      </c>
      <c r="E8612" s="154">
        <v>0.94340000000000002</v>
      </c>
      <c r="F8612" s="154">
        <v>39.6</v>
      </c>
      <c r="G8612" s="154">
        <v>1.1755</v>
      </c>
      <c r="H8612" s="154">
        <v>17.780999999999999</v>
      </c>
      <c r="I8612" s="154">
        <v>1.9514899999999999</v>
      </c>
      <c r="J8612" s="154"/>
    </row>
    <row r="8613" spans="1:10">
      <c r="A8613" s="164">
        <v>37596</v>
      </c>
      <c r="B8613" s="154">
        <v>1.4714</v>
      </c>
      <c r="C8613" s="154">
        <v>2.3081</v>
      </c>
      <c r="D8613" s="154">
        <v>1.4687000000000001</v>
      </c>
      <c r="E8613" s="154">
        <v>0.9395</v>
      </c>
      <c r="F8613" s="154">
        <v>38.9</v>
      </c>
      <c r="G8613" s="154">
        <v>1.1764000000000001</v>
      </c>
      <c r="H8613" s="154">
        <v>17.64</v>
      </c>
      <c r="I8613" s="154">
        <v>1.95044</v>
      </c>
      <c r="J8613" s="154"/>
    </row>
    <row r="8614" spans="1:10">
      <c r="A8614" s="164">
        <v>37599</v>
      </c>
      <c r="B8614" s="154">
        <v>1.4741</v>
      </c>
      <c r="C8614" s="154">
        <v>2.3001</v>
      </c>
      <c r="D8614" s="154">
        <v>1.4584999999999999</v>
      </c>
      <c r="E8614" s="154">
        <v>0.9325</v>
      </c>
      <c r="F8614" s="154">
        <v>38.9</v>
      </c>
      <c r="G8614" s="154">
        <v>1.19</v>
      </c>
      <c r="H8614" s="154">
        <v>17.635999999999999</v>
      </c>
      <c r="I8614" s="154">
        <v>1.9465599999999998</v>
      </c>
      <c r="J8614" s="154"/>
    </row>
    <row r="8615" spans="1:10">
      <c r="A8615" s="164">
        <v>37600</v>
      </c>
      <c r="B8615" s="154">
        <v>1.4736</v>
      </c>
      <c r="C8615" s="154">
        <v>2.3007</v>
      </c>
      <c r="D8615" s="154">
        <v>1.4542999999999999</v>
      </c>
      <c r="E8615" s="154">
        <v>0.93120000000000003</v>
      </c>
      <c r="F8615" s="154">
        <v>38.4</v>
      </c>
      <c r="G8615" s="154">
        <v>1.1801999999999999</v>
      </c>
      <c r="H8615" s="154">
        <v>17.643999999999998</v>
      </c>
      <c r="I8615" s="154">
        <v>1.9417200000000001</v>
      </c>
      <c r="J8615" s="154"/>
    </row>
    <row r="8616" spans="1:10">
      <c r="A8616" s="164">
        <v>37601</v>
      </c>
      <c r="B8616" s="154">
        <v>1.4739</v>
      </c>
      <c r="C8616" s="154">
        <v>2.2976000000000001</v>
      </c>
      <c r="D8616" s="154">
        <v>1.4616</v>
      </c>
      <c r="E8616" s="154">
        <v>0.93720000000000003</v>
      </c>
      <c r="F8616" s="154">
        <v>38.4</v>
      </c>
      <c r="G8616" s="154">
        <v>1.1848000000000001</v>
      </c>
      <c r="H8616" s="154">
        <v>17.661999999999999</v>
      </c>
      <c r="I8616" s="154">
        <v>1.94709</v>
      </c>
      <c r="J8616" s="154"/>
    </row>
    <row r="8617" spans="1:10">
      <c r="A8617" s="164">
        <v>37602</v>
      </c>
      <c r="B8617" s="154">
        <v>1.4751000000000001</v>
      </c>
      <c r="C8617" s="154">
        <v>2.2955999999999999</v>
      </c>
      <c r="D8617" s="154">
        <v>1.4553</v>
      </c>
      <c r="E8617" s="154">
        <v>0.93530000000000002</v>
      </c>
      <c r="F8617" s="154">
        <v>38.6</v>
      </c>
      <c r="G8617" s="154">
        <v>1.1835</v>
      </c>
      <c r="H8617" s="154">
        <v>17.515999999999998</v>
      </c>
      <c r="I8617" s="154">
        <v>1.9440499999999998</v>
      </c>
      <c r="J8617" s="154"/>
    </row>
    <row r="8618" spans="1:10">
      <c r="A8618" s="164">
        <v>37603</v>
      </c>
      <c r="B8618" s="154">
        <v>1.4769999999999999</v>
      </c>
      <c r="C8618" s="154">
        <v>2.2886000000000002</v>
      </c>
      <c r="D8618" s="154">
        <v>1.4439</v>
      </c>
      <c r="E8618" s="154">
        <v>0.92930000000000001</v>
      </c>
      <c r="F8618" s="154">
        <v>38</v>
      </c>
      <c r="G8618" s="154">
        <v>1.1851</v>
      </c>
      <c r="H8618" s="154">
        <v>17.518000000000001</v>
      </c>
      <c r="I8618" s="154">
        <v>1.93605</v>
      </c>
      <c r="J8618" s="154"/>
    </row>
    <row r="8619" spans="1:10">
      <c r="A8619" s="164">
        <v>37606</v>
      </c>
      <c r="B8619" s="154">
        <v>1.4765999999999999</v>
      </c>
      <c r="C8619" s="154">
        <v>2.2957000000000001</v>
      </c>
      <c r="D8619" s="154">
        <v>1.4449000000000001</v>
      </c>
      <c r="E8619" s="154">
        <v>0.92720000000000002</v>
      </c>
      <c r="F8619" s="154">
        <v>38.4</v>
      </c>
      <c r="G8619" s="154">
        <v>1.1940999999999999</v>
      </c>
      <c r="H8619" s="154">
        <v>17.443000000000001</v>
      </c>
      <c r="I8619" s="154">
        <v>1.94032</v>
      </c>
      <c r="J8619" s="154"/>
    </row>
    <row r="8620" spans="1:10">
      <c r="A8620" s="164">
        <v>37607</v>
      </c>
      <c r="B8620" s="154">
        <v>1.4741</v>
      </c>
      <c r="C8620" s="154">
        <v>2.2850000000000001</v>
      </c>
      <c r="D8620" s="154">
        <v>1.43</v>
      </c>
      <c r="E8620" s="154">
        <v>0.91690000000000005</v>
      </c>
      <c r="F8620" s="154">
        <v>39.700000000000003</v>
      </c>
      <c r="G8620" s="154">
        <v>1.1844999999999999</v>
      </c>
      <c r="H8620" s="154">
        <v>17.298999999999999</v>
      </c>
      <c r="I8620" s="154">
        <v>1.9238300000000002</v>
      </c>
      <c r="J8620" s="154"/>
    </row>
    <row r="8621" spans="1:10">
      <c r="A8621" s="164">
        <v>37608</v>
      </c>
      <c r="B8621" s="154">
        <v>1.4678</v>
      </c>
      <c r="C8621" s="154">
        <v>2.2856000000000001</v>
      </c>
      <c r="D8621" s="154">
        <v>1.4302000000000001</v>
      </c>
      <c r="E8621" s="154">
        <v>0.92459999999999998</v>
      </c>
      <c r="F8621" s="154">
        <v>40</v>
      </c>
      <c r="G8621" s="154">
        <v>1.1798999999999999</v>
      </c>
      <c r="H8621" s="154">
        <v>17.256</v>
      </c>
      <c r="I8621" s="154">
        <v>1.92424</v>
      </c>
      <c r="J8621" s="154"/>
    </row>
    <row r="8622" spans="1:10">
      <c r="A8622" s="164">
        <v>37609</v>
      </c>
      <c r="B8622" s="154">
        <v>1.4641999999999999</v>
      </c>
      <c r="C8622" s="154">
        <v>2.2879</v>
      </c>
      <c r="D8622" s="154">
        <v>1.4267000000000001</v>
      </c>
      <c r="E8622" s="154">
        <v>0.91749999999999998</v>
      </c>
      <c r="F8622" s="154">
        <v>40.4</v>
      </c>
      <c r="G8622" s="154">
        <v>1.1773</v>
      </c>
      <c r="H8622" s="154">
        <v>17.239999999999998</v>
      </c>
      <c r="I8622" s="154">
        <v>1.91838</v>
      </c>
      <c r="J8622" s="154"/>
    </row>
    <row r="8623" spans="1:10">
      <c r="A8623" s="164">
        <v>37610</v>
      </c>
      <c r="B8623" s="154">
        <v>1.4618</v>
      </c>
      <c r="C8623" s="154">
        <v>2.2833000000000001</v>
      </c>
      <c r="D8623" s="154">
        <v>1.4245000000000001</v>
      </c>
      <c r="E8623" s="154">
        <v>0.92030000000000001</v>
      </c>
      <c r="F8623" s="154">
        <v>40.9</v>
      </c>
      <c r="G8623" s="154">
        <v>1.1782999999999999</v>
      </c>
      <c r="H8623" s="154">
        <v>17.213999999999999</v>
      </c>
      <c r="I8623" s="154">
        <v>1.9184399999999999</v>
      </c>
      <c r="J8623" s="154"/>
    </row>
    <row r="8624" spans="1:10">
      <c r="A8624" s="164">
        <v>37613</v>
      </c>
      <c r="B8624" s="154">
        <v>1.4610000000000001</v>
      </c>
      <c r="C8624" s="154">
        <v>2.2732000000000001</v>
      </c>
      <c r="D8624" s="154">
        <v>1.417</v>
      </c>
      <c r="E8624" s="154">
        <v>0.91449999999999998</v>
      </c>
      <c r="F8624" s="154">
        <v>40.6</v>
      </c>
      <c r="G8624" s="154">
        <v>1.181</v>
      </c>
      <c r="H8624" s="154">
        <v>17.184999999999999</v>
      </c>
      <c r="I8624" s="154">
        <v>1.90784</v>
      </c>
      <c r="J8624" s="154"/>
    </row>
    <row r="8625" spans="1:10">
      <c r="A8625" s="164">
        <v>37614</v>
      </c>
      <c r="B8625" s="154">
        <v>1.4541999999999999</v>
      </c>
      <c r="C8625" s="154">
        <v>2.2528000000000001</v>
      </c>
      <c r="D8625" s="154">
        <v>1.4151</v>
      </c>
      <c r="E8625" s="154">
        <v>0.91159999999999997</v>
      </c>
      <c r="F8625" s="154">
        <v>41</v>
      </c>
      <c r="G8625" s="154">
        <v>1.1758999999999999</v>
      </c>
      <c r="H8625" s="154">
        <v>17.016999999999999</v>
      </c>
      <c r="I8625" s="154">
        <v>1.9029199999999999</v>
      </c>
      <c r="J8625" s="154"/>
    </row>
    <row r="8626" spans="1:10">
      <c r="A8626" s="164">
        <v>37615</v>
      </c>
      <c r="B8626" s="154" t="s">
        <v>472</v>
      </c>
      <c r="C8626" s="154" t="s">
        <v>472</v>
      </c>
      <c r="D8626" s="154" t="s">
        <v>472</v>
      </c>
      <c r="E8626" s="154" t="s">
        <v>472</v>
      </c>
      <c r="F8626" s="154" t="s">
        <v>472</v>
      </c>
      <c r="G8626" s="154" t="s">
        <v>472</v>
      </c>
      <c r="H8626" s="154">
        <v>17.016999999999999</v>
      </c>
      <c r="I8626" s="154" t="s">
        <v>472</v>
      </c>
      <c r="J8626" s="154"/>
    </row>
    <row r="8627" spans="1:10">
      <c r="A8627" s="164">
        <v>37616</v>
      </c>
      <c r="B8627" s="154" t="s">
        <v>472</v>
      </c>
      <c r="C8627" s="154" t="s">
        <v>472</v>
      </c>
      <c r="D8627" s="154" t="s">
        <v>472</v>
      </c>
      <c r="E8627" s="154" t="s">
        <v>472</v>
      </c>
      <c r="F8627" s="154" t="s">
        <v>472</v>
      </c>
      <c r="G8627" s="154" t="s">
        <v>472</v>
      </c>
      <c r="H8627" s="154">
        <v>16.954000000000001</v>
      </c>
      <c r="I8627" s="154" t="s">
        <v>472</v>
      </c>
      <c r="J8627" s="154"/>
    </row>
    <row r="8628" spans="1:10">
      <c r="A8628" s="164">
        <v>37617</v>
      </c>
      <c r="B8628" s="154">
        <v>1.4540999999999999</v>
      </c>
      <c r="C8628" s="154">
        <v>2.2427999999999999</v>
      </c>
      <c r="D8628" s="154">
        <v>1.4</v>
      </c>
      <c r="E8628" s="154">
        <v>0.89710000000000001</v>
      </c>
      <c r="F8628" s="154">
        <v>39.299999999999997</v>
      </c>
      <c r="G8628" s="154">
        <v>1.1666000000000001</v>
      </c>
      <c r="H8628" s="154">
        <v>16.864000000000001</v>
      </c>
      <c r="I8628" s="154">
        <v>1.8940299999999999</v>
      </c>
      <c r="J8628" s="154"/>
    </row>
    <row r="8629" spans="1:10">
      <c r="A8629" s="164">
        <v>37620</v>
      </c>
      <c r="B8629" s="154">
        <v>1.454</v>
      </c>
      <c r="C8629" s="154">
        <v>2.2366999999999999</v>
      </c>
      <c r="D8629" s="154">
        <v>1.3958999999999999</v>
      </c>
      <c r="E8629" s="154">
        <v>0.88890000000000002</v>
      </c>
      <c r="F8629" s="154">
        <v>39.4</v>
      </c>
      <c r="G8629" s="154">
        <v>1.1688000000000001</v>
      </c>
      <c r="H8629" s="154">
        <v>16.763000000000002</v>
      </c>
      <c r="I8629" s="154">
        <v>1.88842</v>
      </c>
      <c r="J8629" s="154"/>
    </row>
    <row r="8630" spans="1:10">
      <c r="A8630" s="164">
        <v>37621</v>
      </c>
      <c r="B8630" s="154">
        <v>1.4525000000000001</v>
      </c>
      <c r="C8630" s="154">
        <v>2.2323</v>
      </c>
      <c r="D8630" s="154">
        <v>1.3872</v>
      </c>
      <c r="E8630" s="154">
        <v>0.88</v>
      </c>
      <c r="F8630" s="154">
        <v>39.1</v>
      </c>
      <c r="G8630" s="154">
        <v>1.169</v>
      </c>
      <c r="H8630" s="154">
        <v>16.693000000000001</v>
      </c>
      <c r="I8630" s="154">
        <v>1.8853900000000001</v>
      </c>
      <c r="J8630" s="154"/>
    </row>
    <row r="8631" spans="1:10">
      <c r="A8631" s="164">
        <v>37622</v>
      </c>
      <c r="B8631" s="154" t="s">
        <v>472</v>
      </c>
      <c r="C8631" s="154" t="s">
        <v>472</v>
      </c>
      <c r="D8631" s="154" t="s">
        <v>472</v>
      </c>
      <c r="E8631" s="154" t="s">
        <v>472</v>
      </c>
      <c r="F8631" s="154" t="s">
        <v>472</v>
      </c>
      <c r="G8631" s="154" t="s">
        <v>472</v>
      </c>
      <c r="H8631" s="154">
        <v>16.716000000000001</v>
      </c>
      <c r="I8631" s="154" t="s">
        <v>472</v>
      </c>
      <c r="J8631" s="154"/>
    </row>
    <row r="8632" spans="1:10">
      <c r="A8632" s="164">
        <v>37623</v>
      </c>
      <c r="B8632" s="154" t="s">
        <v>472</v>
      </c>
      <c r="C8632" s="154" t="s">
        <v>472</v>
      </c>
      <c r="D8632" s="154" t="s">
        <v>472</v>
      </c>
      <c r="E8632" s="154" t="s">
        <v>472</v>
      </c>
      <c r="F8632" s="154" t="s">
        <v>472</v>
      </c>
      <c r="G8632" s="154" t="s">
        <v>472</v>
      </c>
      <c r="H8632" s="154">
        <v>16.957000000000001</v>
      </c>
      <c r="I8632" s="154" t="s">
        <v>472</v>
      </c>
      <c r="J8632" s="154"/>
    </row>
    <row r="8633" spans="1:10">
      <c r="A8633" s="164">
        <v>37624</v>
      </c>
      <c r="B8633" s="154">
        <v>1.4542999999999999</v>
      </c>
      <c r="C8633" s="154">
        <v>2.2358000000000002</v>
      </c>
      <c r="D8633" s="154">
        <v>1.4041999999999999</v>
      </c>
      <c r="E8633" s="154">
        <v>0.89449999999999996</v>
      </c>
      <c r="F8633" s="154">
        <v>39.700000000000003</v>
      </c>
      <c r="G8633" s="154">
        <v>1.1695</v>
      </c>
      <c r="H8633" s="154">
        <v>16.888999999999999</v>
      </c>
      <c r="I8633" s="154">
        <v>1.8947799999999999</v>
      </c>
      <c r="J8633" s="154"/>
    </row>
    <row r="8634" spans="1:10">
      <c r="A8634" s="164">
        <v>37627</v>
      </c>
      <c r="B8634" s="154">
        <v>1.4556</v>
      </c>
      <c r="C8634" s="154">
        <v>2.2437</v>
      </c>
      <c r="D8634" s="154">
        <v>1.3897999999999999</v>
      </c>
      <c r="E8634" s="154">
        <v>0.89</v>
      </c>
      <c r="F8634" s="154">
        <v>40.299999999999997</v>
      </c>
      <c r="G8634" s="154">
        <v>1.1696</v>
      </c>
      <c r="H8634" s="154">
        <v>16.831</v>
      </c>
      <c r="I8634" s="154">
        <v>1.8876300000000001</v>
      </c>
      <c r="J8634" s="154"/>
    </row>
    <row r="8635" spans="1:10">
      <c r="A8635" s="164">
        <v>37628</v>
      </c>
      <c r="B8635" s="154">
        <v>1.458</v>
      </c>
      <c r="C8635" s="154">
        <v>2.2450000000000001</v>
      </c>
      <c r="D8635" s="154">
        <v>1.4006000000000001</v>
      </c>
      <c r="E8635" s="154">
        <v>0.89749999999999996</v>
      </c>
      <c r="F8635" s="154">
        <v>41.9</v>
      </c>
      <c r="G8635" s="154">
        <v>1.1684000000000001</v>
      </c>
      <c r="H8635" s="154">
        <v>16.933</v>
      </c>
      <c r="I8635" s="154">
        <v>1.89608</v>
      </c>
      <c r="J8635" s="154"/>
    </row>
    <row r="8636" spans="1:10">
      <c r="A8636" s="164">
        <v>37629</v>
      </c>
      <c r="B8636" s="154">
        <v>1.4581</v>
      </c>
      <c r="C8636" s="154">
        <v>2.2422</v>
      </c>
      <c r="D8636" s="154">
        <v>1.4003000000000001</v>
      </c>
      <c r="E8636" s="154">
        <v>0.89580000000000004</v>
      </c>
      <c r="F8636" s="154">
        <v>42.4</v>
      </c>
      <c r="G8636" s="154">
        <v>1.1657999999999999</v>
      </c>
      <c r="H8636" s="154">
        <v>16.757999999999999</v>
      </c>
      <c r="I8636" s="154">
        <v>1.89578</v>
      </c>
      <c r="J8636" s="154"/>
    </row>
    <row r="8637" spans="1:10">
      <c r="A8637" s="164">
        <v>37630</v>
      </c>
      <c r="B8637" s="154">
        <v>1.4586999999999999</v>
      </c>
      <c r="C8637" s="154">
        <v>2.2307000000000001</v>
      </c>
      <c r="D8637" s="154">
        <v>1.3864000000000001</v>
      </c>
      <c r="E8637" s="154">
        <v>0.88819999999999999</v>
      </c>
      <c r="F8637" s="154">
        <v>41.7</v>
      </c>
      <c r="G8637" s="154">
        <v>1.1647000000000001</v>
      </c>
      <c r="H8637" s="154">
        <v>16.815999999999999</v>
      </c>
      <c r="I8637" s="154">
        <v>1.8872200000000001</v>
      </c>
      <c r="J8637" s="154"/>
    </row>
    <row r="8638" spans="1:10">
      <c r="A8638" s="164">
        <v>37631</v>
      </c>
      <c r="B8638" s="154">
        <v>1.4607000000000001</v>
      </c>
      <c r="C8638" s="154">
        <v>2.2334000000000001</v>
      </c>
      <c r="D8638" s="154">
        <v>1.3887</v>
      </c>
      <c r="E8638" s="154">
        <v>0.89559999999999995</v>
      </c>
      <c r="F8638" s="154">
        <v>41.8</v>
      </c>
      <c r="G8638" s="154">
        <v>1.1600999999999999</v>
      </c>
      <c r="H8638" s="154">
        <v>16.71</v>
      </c>
      <c r="I8638" s="154">
        <v>1.8844400000000001</v>
      </c>
      <c r="J8638" s="154"/>
    </row>
    <row r="8639" spans="1:10">
      <c r="A8639" s="164">
        <v>37634</v>
      </c>
      <c r="B8639" s="154">
        <v>1.4603999999999999</v>
      </c>
      <c r="C8639" s="154">
        <v>2.2223000000000002</v>
      </c>
      <c r="D8639" s="154">
        <v>1.3841999999999999</v>
      </c>
      <c r="E8639" s="154">
        <v>0.89670000000000005</v>
      </c>
      <c r="F8639" s="154">
        <v>41.9</v>
      </c>
      <c r="G8639" s="154">
        <v>1.1602000000000001</v>
      </c>
      <c r="H8639" s="154">
        <v>16.713000000000001</v>
      </c>
      <c r="I8639" s="154">
        <v>1.88531</v>
      </c>
      <c r="J8639" s="154"/>
    </row>
    <row r="8640" spans="1:10">
      <c r="A8640" s="164">
        <v>37635</v>
      </c>
      <c r="B8640" s="154">
        <v>1.4628000000000001</v>
      </c>
      <c r="C8640" s="154">
        <v>2.2113</v>
      </c>
      <c r="D8640" s="154">
        <v>1.3826000000000001</v>
      </c>
      <c r="E8640" s="154">
        <v>0.89739999999999998</v>
      </c>
      <c r="F8640" s="154">
        <v>41.8</v>
      </c>
      <c r="G8640" s="154">
        <v>1.1657999999999999</v>
      </c>
      <c r="H8640" s="154">
        <v>16.728000000000002</v>
      </c>
      <c r="I8640" s="154">
        <v>1.8863400000000001</v>
      </c>
      <c r="J8640" s="154"/>
    </row>
    <row r="8641" spans="1:10">
      <c r="A8641" s="164">
        <v>37636</v>
      </c>
      <c r="B8641" s="154">
        <v>1.4638</v>
      </c>
      <c r="C8641" s="154">
        <v>2.2286000000000001</v>
      </c>
      <c r="D8641" s="154">
        <v>1.3908</v>
      </c>
      <c r="E8641" s="154">
        <v>0.90149999999999997</v>
      </c>
      <c r="F8641" s="154">
        <v>42.5</v>
      </c>
      <c r="G8641" s="154">
        <v>1.1764999999999999</v>
      </c>
      <c r="H8641" s="154">
        <v>16.709</v>
      </c>
      <c r="I8641" s="154">
        <v>1.8907500000000002</v>
      </c>
      <c r="J8641" s="154"/>
    </row>
    <row r="8642" spans="1:10">
      <c r="A8642" s="164">
        <v>37637</v>
      </c>
      <c r="B8642" s="154">
        <v>1.4628999999999999</v>
      </c>
      <c r="C8642" s="154">
        <v>2.2202000000000002</v>
      </c>
      <c r="D8642" s="154">
        <v>1.3839999999999999</v>
      </c>
      <c r="E8642" s="154">
        <v>0.90159999999999996</v>
      </c>
      <c r="F8642" s="154">
        <v>41.6</v>
      </c>
      <c r="G8642" s="154">
        <v>1.1736</v>
      </c>
      <c r="H8642" s="154">
        <v>16.632999999999999</v>
      </c>
      <c r="I8642" s="154">
        <v>1.8871099999999998</v>
      </c>
      <c r="J8642" s="154"/>
    </row>
    <row r="8643" spans="1:10">
      <c r="A8643" s="164">
        <v>37638</v>
      </c>
      <c r="B8643" s="154">
        <v>1.4595</v>
      </c>
      <c r="C8643" s="154">
        <v>2.2141999999999999</v>
      </c>
      <c r="D8643" s="154">
        <v>1.369</v>
      </c>
      <c r="E8643" s="154">
        <v>0.89380000000000004</v>
      </c>
      <c r="F8643" s="154">
        <v>41.3</v>
      </c>
      <c r="G8643" s="154">
        <v>1.1633</v>
      </c>
      <c r="H8643" s="154">
        <v>16.541</v>
      </c>
      <c r="I8643" s="154">
        <v>1.87582</v>
      </c>
      <c r="J8643" s="154"/>
    </row>
    <row r="8644" spans="1:10">
      <c r="A8644" s="164">
        <v>37641</v>
      </c>
      <c r="B8644" s="154">
        <v>1.4607000000000001</v>
      </c>
      <c r="C8644" s="154">
        <v>2.2065999999999999</v>
      </c>
      <c r="D8644" s="154">
        <v>1.3696999999999999</v>
      </c>
      <c r="E8644" s="154">
        <v>0.89149999999999996</v>
      </c>
      <c r="F8644" s="154">
        <v>40.5</v>
      </c>
      <c r="G8644" s="154">
        <v>1.159</v>
      </c>
      <c r="H8644" s="154">
        <v>16.521000000000001</v>
      </c>
      <c r="I8644" s="154" t="s">
        <v>472</v>
      </c>
      <c r="J8644" s="154"/>
    </row>
    <row r="8645" spans="1:10">
      <c r="A8645" s="164">
        <v>37642</v>
      </c>
      <c r="B8645" s="154">
        <v>1.4615</v>
      </c>
      <c r="C8645" s="154">
        <v>2.2042999999999999</v>
      </c>
      <c r="D8645" s="154">
        <v>1.3733</v>
      </c>
      <c r="E8645" s="154">
        <v>0.89300000000000002</v>
      </c>
      <c r="F8645" s="154">
        <v>40.200000000000003</v>
      </c>
      <c r="G8645" s="154">
        <v>1.1535</v>
      </c>
      <c r="H8645" s="154">
        <v>16.471</v>
      </c>
      <c r="I8645" s="154">
        <v>1.8735300000000001</v>
      </c>
      <c r="J8645" s="154"/>
    </row>
    <row r="8646" spans="1:10">
      <c r="A8646" s="164">
        <v>37643</v>
      </c>
      <c r="B8646" s="154">
        <v>1.4621999999999999</v>
      </c>
      <c r="C8646" s="154">
        <v>2.2021000000000002</v>
      </c>
      <c r="D8646" s="154">
        <v>1.3665</v>
      </c>
      <c r="E8646" s="154">
        <v>0.89080000000000004</v>
      </c>
      <c r="F8646" s="154">
        <v>39.299999999999997</v>
      </c>
      <c r="G8646" s="154">
        <v>1.1540999999999999</v>
      </c>
      <c r="H8646" s="154">
        <v>16.477</v>
      </c>
      <c r="I8646" s="154">
        <v>1.8718300000000001</v>
      </c>
      <c r="J8646" s="154"/>
    </row>
    <row r="8647" spans="1:10">
      <c r="A8647" s="164">
        <v>37644</v>
      </c>
      <c r="B8647" s="154">
        <v>1.4638</v>
      </c>
      <c r="C8647" s="154">
        <v>2.2137000000000002</v>
      </c>
      <c r="D8647" s="154">
        <v>1.3646</v>
      </c>
      <c r="E8647" s="154">
        <v>0.89359999999999995</v>
      </c>
      <c r="F8647" s="154">
        <v>38.799999999999997</v>
      </c>
      <c r="G8647" s="154">
        <v>1.1538999999999999</v>
      </c>
      <c r="H8647" s="154">
        <v>16.420000000000002</v>
      </c>
      <c r="I8647" s="154">
        <v>1.8685800000000001</v>
      </c>
      <c r="J8647" s="154"/>
    </row>
    <row r="8648" spans="1:10">
      <c r="A8648" s="164">
        <v>37645</v>
      </c>
      <c r="B8648" s="154">
        <v>1.4645000000000001</v>
      </c>
      <c r="C8648" s="154">
        <v>2.2162000000000002</v>
      </c>
      <c r="D8648" s="154">
        <v>1.3583000000000001</v>
      </c>
      <c r="E8648" s="154">
        <v>0.89249999999999996</v>
      </c>
      <c r="F8648" s="154">
        <v>38.4</v>
      </c>
      <c r="G8648" s="154">
        <v>1.1509</v>
      </c>
      <c r="H8648" s="154">
        <v>16.343</v>
      </c>
      <c r="I8648" s="154">
        <v>1.8708800000000001</v>
      </c>
      <c r="J8648" s="154"/>
    </row>
    <row r="8649" spans="1:10">
      <c r="A8649" s="164">
        <v>37648</v>
      </c>
      <c r="B8649" s="154">
        <v>1.4668999999999999</v>
      </c>
      <c r="C8649" s="154">
        <v>2.2076000000000002</v>
      </c>
      <c r="D8649" s="154">
        <v>1.349</v>
      </c>
      <c r="E8649" s="154">
        <v>0.88829999999999998</v>
      </c>
      <c r="F8649" s="154">
        <v>37.200000000000003</v>
      </c>
      <c r="G8649" s="154">
        <v>1.1464000000000001</v>
      </c>
      <c r="H8649" s="154">
        <v>16.358000000000001</v>
      </c>
      <c r="I8649" s="154">
        <v>1.86121</v>
      </c>
      <c r="J8649" s="154"/>
    </row>
    <row r="8650" spans="1:10">
      <c r="A8650" s="164">
        <v>37649</v>
      </c>
      <c r="B8650" s="154">
        <v>1.4693000000000001</v>
      </c>
      <c r="C8650" s="154">
        <v>2.2223999999999999</v>
      </c>
      <c r="D8650" s="154">
        <v>1.3612</v>
      </c>
      <c r="E8650" s="154">
        <v>0.89059999999999995</v>
      </c>
      <c r="F8650" s="154">
        <v>37.6</v>
      </c>
      <c r="G8650" s="154">
        <v>1.1457999999999999</v>
      </c>
      <c r="H8650" s="154">
        <v>16.390999999999998</v>
      </c>
      <c r="I8650" s="154">
        <v>1.8711799999999998</v>
      </c>
      <c r="J8650" s="154"/>
    </row>
    <row r="8651" spans="1:10">
      <c r="A8651" s="164">
        <v>37650</v>
      </c>
      <c r="B8651" s="154">
        <v>1.4685999999999999</v>
      </c>
      <c r="C8651" s="154">
        <v>2.2223000000000002</v>
      </c>
      <c r="D8651" s="154">
        <v>1.349</v>
      </c>
      <c r="E8651" s="154">
        <v>0.88519999999999999</v>
      </c>
      <c r="F8651" s="154">
        <v>37</v>
      </c>
      <c r="G8651" s="154">
        <v>1.1426000000000001</v>
      </c>
      <c r="H8651" s="154">
        <v>16.359000000000002</v>
      </c>
      <c r="I8651" s="154">
        <v>1.8645800000000001</v>
      </c>
      <c r="J8651" s="154"/>
    </row>
    <row r="8652" spans="1:10">
      <c r="A8652" s="164">
        <v>37651</v>
      </c>
      <c r="B8652" s="154">
        <v>1.4695</v>
      </c>
      <c r="C8652" s="154">
        <v>2.2410999999999999</v>
      </c>
      <c r="D8652" s="154">
        <v>1.3658000000000001</v>
      </c>
      <c r="E8652" s="154">
        <v>0.8952</v>
      </c>
      <c r="F8652" s="154">
        <v>38.200000000000003</v>
      </c>
      <c r="G8652" s="154">
        <v>1.1487000000000001</v>
      </c>
      <c r="H8652" s="154">
        <v>16.451000000000001</v>
      </c>
      <c r="I8652" s="154">
        <v>1.87781</v>
      </c>
      <c r="J8652" s="154"/>
    </row>
    <row r="8653" spans="1:10">
      <c r="A8653" s="164">
        <v>37652</v>
      </c>
      <c r="B8653" s="154">
        <v>1.4671000000000001</v>
      </c>
      <c r="C8653" s="154">
        <v>2.2435999999999998</v>
      </c>
      <c r="D8653" s="154">
        <v>1.3562000000000001</v>
      </c>
      <c r="E8653" s="154">
        <v>0.88759999999999994</v>
      </c>
      <c r="F8653" s="154">
        <v>38.1</v>
      </c>
      <c r="G8653" s="154">
        <v>1.1387</v>
      </c>
      <c r="H8653" s="154">
        <v>16.532</v>
      </c>
      <c r="I8653" s="154">
        <v>1.8683800000000002</v>
      </c>
      <c r="J8653" s="154"/>
    </row>
    <row r="8654" spans="1:10">
      <c r="A8654" s="164">
        <v>37655</v>
      </c>
      <c r="B8654" s="154">
        <v>1.4687999999999999</v>
      </c>
      <c r="C8654" s="154">
        <v>2.2467000000000001</v>
      </c>
      <c r="D8654" s="154">
        <v>1.3711</v>
      </c>
      <c r="E8654" s="154">
        <v>0.9012</v>
      </c>
      <c r="F8654" s="154">
        <v>39.1</v>
      </c>
      <c r="G8654" s="154">
        <v>1.1356999999999999</v>
      </c>
      <c r="H8654" s="154">
        <v>16.459</v>
      </c>
      <c r="I8654" s="154">
        <v>1.8735300000000001</v>
      </c>
      <c r="J8654" s="154"/>
    </row>
    <row r="8655" spans="1:10">
      <c r="A8655" s="164">
        <v>37656</v>
      </c>
      <c r="B8655" s="154">
        <v>1.4673</v>
      </c>
      <c r="C8655" s="154">
        <v>2.2309999999999999</v>
      </c>
      <c r="D8655" s="154">
        <v>1.3582000000000001</v>
      </c>
      <c r="E8655" s="154">
        <v>0.89419999999999999</v>
      </c>
      <c r="F8655" s="154">
        <v>38.6</v>
      </c>
      <c r="G8655" s="154">
        <v>1.1288</v>
      </c>
      <c r="H8655" s="154">
        <v>16.274000000000001</v>
      </c>
      <c r="I8655" s="154">
        <v>1.8663099999999999</v>
      </c>
      <c r="J8655" s="154"/>
    </row>
    <row r="8656" spans="1:10">
      <c r="A8656" s="164">
        <v>37657</v>
      </c>
      <c r="B8656" s="154">
        <v>1.4661</v>
      </c>
      <c r="C8656" s="154">
        <v>2.2172999999999998</v>
      </c>
      <c r="D8656" s="154">
        <v>1.3422000000000001</v>
      </c>
      <c r="E8656" s="154">
        <v>0.88639999999999997</v>
      </c>
      <c r="F8656" s="154">
        <v>37.6</v>
      </c>
      <c r="G8656" s="154">
        <v>1.1252</v>
      </c>
      <c r="H8656" s="154">
        <v>16.475000000000001</v>
      </c>
      <c r="I8656" s="154">
        <v>1.8538600000000001</v>
      </c>
      <c r="J8656" s="154"/>
    </row>
    <row r="8657" spans="1:10">
      <c r="A8657" s="164">
        <v>37658</v>
      </c>
      <c r="B8657" s="154">
        <v>1.4670000000000001</v>
      </c>
      <c r="C8657" s="154">
        <v>2.2334000000000001</v>
      </c>
      <c r="D8657" s="154">
        <v>1.3576999999999999</v>
      </c>
      <c r="E8657" s="154">
        <v>0.8921</v>
      </c>
      <c r="F8657" s="154">
        <v>37.799999999999997</v>
      </c>
      <c r="G8657" s="154">
        <v>1.1328</v>
      </c>
      <c r="H8657" s="154">
        <v>16.343</v>
      </c>
      <c r="I8657" s="154">
        <v>1.86602</v>
      </c>
      <c r="J8657" s="154"/>
    </row>
    <row r="8658" spans="1:10">
      <c r="A8658" s="164">
        <v>37659</v>
      </c>
      <c r="B8658" s="154">
        <v>1.4671000000000001</v>
      </c>
      <c r="C8658" s="154">
        <v>2.2157999999999998</v>
      </c>
      <c r="D8658" s="154">
        <v>1.3614999999999999</v>
      </c>
      <c r="E8658" s="154">
        <v>0.89580000000000004</v>
      </c>
      <c r="F8658" s="154">
        <v>37.799999999999997</v>
      </c>
      <c r="G8658" s="154">
        <v>1.1335999999999999</v>
      </c>
      <c r="H8658" s="154">
        <v>16.402000000000001</v>
      </c>
      <c r="I8658" s="154">
        <v>1.8671199999999999</v>
      </c>
      <c r="J8658" s="154"/>
    </row>
    <row r="8659" spans="1:10">
      <c r="A8659" s="164">
        <v>37662</v>
      </c>
      <c r="B8659" s="154">
        <v>1.4666999999999999</v>
      </c>
      <c r="C8659" s="154">
        <v>2.214</v>
      </c>
      <c r="D8659" s="154">
        <v>1.3563000000000001</v>
      </c>
      <c r="E8659" s="154">
        <v>0.88990000000000002</v>
      </c>
      <c r="F8659" s="154">
        <v>37.9</v>
      </c>
      <c r="G8659" s="154">
        <v>1.1256999999999999</v>
      </c>
      <c r="H8659" s="154">
        <v>16.488</v>
      </c>
      <c r="I8659" s="154">
        <v>1.8615200000000001</v>
      </c>
      <c r="J8659" s="154"/>
    </row>
    <row r="8660" spans="1:10">
      <c r="A8660" s="164">
        <v>37663</v>
      </c>
      <c r="B8660" s="154">
        <v>1.4671000000000001</v>
      </c>
      <c r="C8660" s="154">
        <v>2.2217000000000002</v>
      </c>
      <c r="D8660" s="154">
        <v>1.3705000000000001</v>
      </c>
      <c r="E8660" s="154">
        <v>0.89459999999999995</v>
      </c>
      <c r="F8660" s="154">
        <v>38.200000000000003</v>
      </c>
      <c r="G8660" s="154">
        <v>1.1272</v>
      </c>
      <c r="H8660" s="154">
        <v>16.501000000000001</v>
      </c>
      <c r="I8660" s="154">
        <v>1.8737699999999999</v>
      </c>
      <c r="J8660" s="154"/>
    </row>
    <row r="8661" spans="1:10">
      <c r="A8661" s="164">
        <v>37664</v>
      </c>
      <c r="B8661" s="154">
        <v>1.4670000000000001</v>
      </c>
      <c r="C8661" s="154">
        <v>2.2059000000000002</v>
      </c>
      <c r="D8661" s="154">
        <v>1.3627</v>
      </c>
      <c r="E8661" s="154">
        <v>0.89190000000000003</v>
      </c>
      <c r="F8661" s="154">
        <v>38</v>
      </c>
      <c r="G8661" s="154">
        <v>1.1287</v>
      </c>
      <c r="H8661" s="154">
        <v>16.542000000000002</v>
      </c>
      <c r="I8661" s="154">
        <v>1.8677999999999999</v>
      </c>
      <c r="J8661" s="154"/>
    </row>
    <row r="8662" spans="1:10">
      <c r="A8662" s="164">
        <v>37665</v>
      </c>
      <c r="B8662" s="154">
        <v>1.4679</v>
      </c>
      <c r="C8662" s="154">
        <v>2.2067000000000001</v>
      </c>
      <c r="D8662" s="154">
        <v>1.3618999999999999</v>
      </c>
      <c r="E8662" s="154">
        <v>0.89129999999999998</v>
      </c>
      <c r="F8662" s="154">
        <v>37.700000000000003</v>
      </c>
      <c r="G8662" s="154">
        <v>1.1259000000000001</v>
      </c>
      <c r="H8662" s="154">
        <v>16.356000000000002</v>
      </c>
      <c r="I8662" s="154">
        <v>1.8668200000000001</v>
      </c>
      <c r="J8662" s="154"/>
    </row>
    <row r="8663" spans="1:10">
      <c r="A8663" s="164">
        <v>37666</v>
      </c>
      <c r="B8663" s="154">
        <v>1.4687000000000001</v>
      </c>
      <c r="C8663" s="154">
        <v>2.1951000000000001</v>
      </c>
      <c r="D8663" s="154">
        <v>1.3575999999999999</v>
      </c>
      <c r="E8663" s="154">
        <v>0.89570000000000005</v>
      </c>
      <c r="F8663" s="154">
        <v>37.1</v>
      </c>
      <c r="G8663" s="154">
        <v>1.1278999999999999</v>
      </c>
      <c r="H8663" s="154">
        <v>16.486999999999998</v>
      </c>
      <c r="I8663" s="154">
        <v>1.8651599999999999</v>
      </c>
      <c r="J8663" s="154"/>
    </row>
    <row r="8664" spans="1:10">
      <c r="A8664" s="164">
        <v>37669</v>
      </c>
      <c r="B8664" s="154">
        <v>1.4727000000000001</v>
      </c>
      <c r="C8664" s="154">
        <v>2.2023999999999999</v>
      </c>
      <c r="D8664" s="154">
        <v>1.3765000000000001</v>
      </c>
      <c r="E8664" s="154">
        <v>0.90310000000000001</v>
      </c>
      <c r="F8664" s="154">
        <v>37.700000000000003</v>
      </c>
      <c r="G8664" s="154">
        <v>1.1436999999999999</v>
      </c>
      <c r="H8664" s="154">
        <v>16.547000000000001</v>
      </c>
      <c r="I8664" s="154" t="s">
        <v>472</v>
      </c>
      <c r="J8664" s="154"/>
    </row>
    <row r="8665" spans="1:10">
      <c r="A8665" s="164">
        <v>37670</v>
      </c>
      <c r="B8665" s="154">
        <v>1.47</v>
      </c>
      <c r="C8665" s="154">
        <v>2.1911</v>
      </c>
      <c r="D8665" s="154">
        <v>1.3709</v>
      </c>
      <c r="E8665" s="154">
        <v>0.90110000000000001</v>
      </c>
      <c r="F8665" s="154">
        <v>37.799999999999997</v>
      </c>
      <c r="G8665" s="154">
        <v>1.1493</v>
      </c>
      <c r="H8665" s="154">
        <v>16.63</v>
      </c>
      <c r="I8665" s="154">
        <v>1.8760300000000001</v>
      </c>
      <c r="J8665" s="154"/>
    </row>
    <row r="8666" spans="1:10">
      <c r="A8666" s="164">
        <v>37671</v>
      </c>
      <c r="B8666" s="154">
        <v>1.4718</v>
      </c>
      <c r="C8666" s="154">
        <v>2.1875999999999998</v>
      </c>
      <c r="D8666" s="154">
        <v>1.3723000000000001</v>
      </c>
      <c r="E8666" s="154">
        <v>0.90690000000000004</v>
      </c>
      <c r="F8666" s="154">
        <v>38.200000000000003</v>
      </c>
      <c r="G8666" s="154">
        <v>1.1536</v>
      </c>
      <c r="H8666" s="154">
        <v>16.535</v>
      </c>
      <c r="I8666" s="154">
        <v>1.87747</v>
      </c>
      <c r="J8666" s="154"/>
    </row>
    <row r="8667" spans="1:10">
      <c r="A8667" s="164">
        <v>37672</v>
      </c>
      <c r="B8667" s="154">
        <v>1.4695</v>
      </c>
      <c r="C8667" s="154">
        <v>2.1825000000000001</v>
      </c>
      <c r="D8667" s="154">
        <v>1.3646</v>
      </c>
      <c r="E8667" s="154">
        <v>0.90469999999999995</v>
      </c>
      <c r="F8667" s="154">
        <v>37.700000000000003</v>
      </c>
      <c r="G8667" s="154">
        <v>1.1488</v>
      </c>
      <c r="H8667" s="154">
        <v>16.385000000000002</v>
      </c>
      <c r="I8667" s="154">
        <v>1.87015</v>
      </c>
      <c r="J8667" s="154"/>
    </row>
    <row r="8668" spans="1:10">
      <c r="A8668" s="164">
        <v>37673</v>
      </c>
      <c r="B8668" s="154">
        <v>1.4670000000000001</v>
      </c>
      <c r="C8668" s="154">
        <v>2.1595</v>
      </c>
      <c r="D8668" s="154">
        <v>1.3546</v>
      </c>
      <c r="E8668" s="154">
        <v>0.90039999999999998</v>
      </c>
      <c r="F8668" s="154">
        <v>37.4</v>
      </c>
      <c r="G8668" s="154">
        <v>1.1447000000000001</v>
      </c>
      <c r="H8668" s="154">
        <v>16.436</v>
      </c>
      <c r="I8668" s="154">
        <v>1.8597299999999999</v>
      </c>
      <c r="J8668" s="154"/>
    </row>
    <row r="8669" spans="1:10">
      <c r="A8669" s="164">
        <v>37676</v>
      </c>
      <c r="B8669" s="154">
        <v>1.4681</v>
      </c>
      <c r="C8669" s="154">
        <v>2.1566999999999998</v>
      </c>
      <c r="D8669" s="154">
        <v>1.3652</v>
      </c>
      <c r="E8669" s="154">
        <v>0.90969999999999995</v>
      </c>
      <c r="F8669" s="154">
        <v>37.700000000000003</v>
      </c>
      <c r="G8669" s="154">
        <v>1.1544000000000001</v>
      </c>
      <c r="H8669" s="154">
        <v>16.404</v>
      </c>
      <c r="I8669" s="154">
        <v>1.8687100000000001</v>
      </c>
      <c r="J8669" s="154"/>
    </row>
    <row r="8670" spans="1:10">
      <c r="A8670" s="164">
        <v>37677</v>
      </c>
      <c r="B8670" s="154">
        <v>1.4653</v>
      </c>
      <c r="C8670" s="154">
        <v>2.1494</v>
      </c>
      <c r="D8670" s="154">
        <v>1.3554999999999999</v>
      </c>
      <c r="E8670" s="154">
        <v>0.90890000000000004</v>
      </c>
      <c r="F8670" s="154">
        <v>37.799999999999997</v>
      </c>
      <c r="G8670" s="154">
        <v>1.1547000000000001</v>
      </c>
      <c r="H8670" s="154">
        <v>16.337</v>
      </c>
      <c r="I8670" s="154">
        <v>1.8601799999999999</v>
      </c>
      <c r="J8670" s="154"/>
    </row>
    <row r="8671" spans="1:10">
      <c r="A8671" s="164">
        <v>37678</v>
      </c>
      <c r="B8671" s="154">
        <v>1.4607000000000001</v>
      </c>
      <c r="C8671" s="154">
        <v>2.1396000000000002</v>
      </c>
      <c r="D8671" s="154">
        <v>1.3583000000000001</v>
      </c>
      <c r="E8671" s="154">
        <v>0.90810000000000002</v>
      </c>
      <c r="F8671" s="154">
        <v>37.9</v>
      </c>
      <c r="G8671" s="154">
        <v>1.157</v>
      </c>
      <c r="H8671" s="154">
        <v>16.37</v>
      </c>
      <c r="I8671" s="154">
        <v>1.8602799999999999</v>
      </c>
      <c r="J8671" s="154"/>
    </row>
    <row r="8672" spans="1:10">
      <c r="A8672" s="164">
        <v>37679</v>
      </c>
      <c r="B8672" s="154">
        <v>1.4622999999999999</v>
      </c>
      <c r="C8672" s="154">
        <v>2.1413000000000002</v>
      </c>
      <c r="D8672" s="154">
        <v>1.3543000000000001</v>
      </c>
      <c r="E8672" s="154">
        <v>0.90810000000000002</v>
      </c>
      <c r="F8672" s="154">
        <v>37.700000000000003</v>
      </c>
      <c r="G8672" s="154">
        <v>1.1581999999999999</v>
      </c>
      <c r="H8672" s="154">
        <v>16.443999999999999</v>
      </c>
      <c r="I8672" s="154">
        <v>1.8572</v>
      </c>
      <c r="J8672" s="154"/>
    </row>
    <row r="8673" spans="1:10">
      <c r="A8673" s="164">
        <v>37680</v>
      </c>
      <c r="B8673" s="154">
        <v>1.4630000000000001</v>
      </c>
      <c r="C8673" s="154">
        <v>2.1469999999999998</v>
      </c>
      <c r="D8673" s="154">
        <v>1.3606</v>
      </c>
      <c r="E8673" s="154">
        <v>0.91080000000000005</v>
      </c>
      <c r="F8673" s="154">
        <v>38.200000000000003</v>
      </c>
      <c r="G8673" s="154">
        <v>1.1554</v>
      </c>
      <c r="H8673" s="154">
        <v>16.364999999999998</v>
      </c>
      <c r="I8673" s="154">
        <v>1.8581799999999999</v>
      </c>
      <c r="J8673" s="154"/>
    </row>
    <row r="8674" spans="1:10">
      <c r="A8674" s="164">
        <v>37683</v>
      </c>
      <c r="B8674" s="154">
        <v>1.4619</v>
      </c>
      <c r="C8674" s="154">
        <v>2.1301999999999999</v>
      </c>
      <c r="D8674" s="154">
        <v>1.3532</v>
      </c>
      <c r="E8674" s="154">
        <v>0.91200000000000003</v>
      </c>
      <c r="F8674" s="154">
        <v>37.9</v>
      </c>
      <c r="G8674" s="154">
        <v>1.1471</v>
      </c>
      <c r="H8674" s="154">
        <v>16.206</v>
      </c>
      <c r="I8674" s="154">
        <v>1.8547400000000001</v>
      </c>
      <c r="J8674" s="154"/>
    </row>
    <row r="8675" spans="1:10">
      <c r="A8675" s="164">
        <v>37684</v>
      </c>
      <c r="B8675" s="154">
        <v>1.4599</v>
      </c>
      <c r="C8675" s="154">
        <v>2.1175000000000002</v>
      </c>
      <c r="D8675" s="154">
        <v>1.3380000000000001</v>
      </c>
      <c r="E8675" s="154">
        <v>0.89949999999999997</v>
      </c>
      <c r="F8675" s="154">
        <v>37.5</v>
      </c>
      <c r="G8675" s="154">
        <v>1.1376999999999999</v>
      </c>
      <c r="H8675" s="154">
        <v>16.170000000000002</v>
      </c>
      <c r="I8675" s="154">
        <v>1.8406400000000001</v>
      </c>
      <c r="J8675" s="154"/>
    </row>
    <row r="8676" spans="1:10">
      <c r="A8676" s="164">
        <v>37685</v>
      </c>
      <c r="B8676" s="154">
        <v>1.4586999999999999</v>
      </c>
      <c r="C8676" s="154">
        <v>2.1164000000000001</v>
      </c>
      <c r="D8676" s="154">
        <v>1.33</v>
      </c>
      <c r="E8676" s="154">
        <v>0.90310000000000001</v>
      </c>
      <c r="F8676" s="154">
        <v>37.200000000000003</v>
      </c>
      <c r="G8676" s="154">
        <v>1.1320999999999999</v>
      </c>
      <c r="H8676" s="154">
        <v>16.059000000000001</v>
      </c>
      <c r="I8676" s="154">
        <v>1.8335399999999999</v>
      </c>
      <c r="J8676" s="154"/>
    </row>
    <row r="8677" spans="1:10">
      <c r="A8677" s="164">
        <v>37686</v>
      </c>
      <c r="B8677" s="154">
        <v>1.4595</v>
      </c>
      <c r="C8677" s="154">
        <v>2.1379000000000001</v>
      </c>
      <c r="D8677" s="154">
        <v>1.3320000000000001</v>
      </c>
      <c r="E8677" s="154">
        <v>0.90510000000000002</v>
      </c>
      <c r="F8677" s="154">
        <v>37.4</v>
      </c>
      <c r="G8677" s="154">
        <v>1.1349</v>
      </c>
      <c r="H8677" s="154">
        <v>16.087</v>
      </c>
      <c r="I8677" s="154">
        <v>1.8398099999999999</v>
      </c>
      <c r="J8677" s="154"/>
    </row>
    <row r="8678" spans="1:10">
      <c r="A8678" s="164">
        <v>37687</v>
      </c>
      <c r="B8678" s="154">
        <v>1.4645999999999999</v>
      </c>
      <c r="C8678" s="154">
        <v>2.1312000000000002</v>
      </c>
      <c r="D8678" s="154">
        <v>1.3291999999999999</v>
      </c>
      <c r="E8678" s="154">
        <v>0.90369999999999995</v>
      </c>
      <c r="F8678" s="154">
        <v>37.9</v>
      </c>
      <c r="G8678" s="154">
        <v>1.1334</v>
      </c>
      <c r="H8678" s="154">
        <v>16.154</v>
      </c>
      <c r="I8678" s="154">
        <v>1.8397000000000001</v>
      </c>
      <c r="J8678" s="154"/>
    </row>
    <row r="8679" spans="1:10">
      <c r="A8679" s="164">
        <v>37690</v>
      </c>
      <c r="B8679" s="154">
        <v>1.4692000000000001</v>
      </c>
      <c r="C8679" s="154">
        <v>2.1244999999999998</v>
      </c>
      <c r="D8679" s="154">
        <v>1.3319000000000001</v>
      </c>
      <c r="E8679" s="154">
        <v>0.91010000000000002</v>
      </c>
      <c r="F8679" s="154">
        <v>38.1</v>
      </c>
      <c r="G8679" s="154">
        <v>1.1416999999999999</v>
      </c>
      <c r="H8679" s="154">
        <v>16.015000000000001</v>
      </c>
      <c r="I8679" s="154">
        <v>1.8424</v>
      </c>
      <c r="J8679" s="154"/>
    </row>
    <row r="8680" spans="1:10">
      <c r="A8680" s="164">
        <v>37691</v>
      </c>
      <c r="B8680" s="154">
        <v>1.4659</v>
      </c>
      <c r="C8680" s="154">
        <v>2.1253000000000002</v>
      </c>
      <c r="D8680" s="154">
        <v>1.3294999999999999</v>
      </c>
      <c r="E8680" s="154">
        <v>0.90639999999999998</v>
      </c>
      <c r="F8680" s="154">
        <v>37.700000000000003</v>
      </c>
      <c r="G8680" s="154">
        <v>1.1343000000000001</v>
      </c>
      <c r="H8680" s="154">
        <v>16.07</v>
      </c>
      <c r="I8680" s="154">
        <v>1.8367</v>
      </c>
      <c r="J8680" s="154"/>
    </row>
    <row r="8681" spans="1:10">
      <c r="A8681" s="164">
        <v>37692</v>
      </c>
      <c r="B8681" s="154">
        <v>1.4681999999999999</v>
      </c>
      <c r="C8681" s="154">
        <v>2.1473</v>
      </c>
      <c r="D8681" s="154">
        <v>1.3321000000000001</v>
      </c>
      <c r="E8681" s="154">
        <v>0.9042</v>
      </c>
      <c r="F8681" s="154">
        <v>38.200000000000003</v>
      </c>
      <c r="G8681" s="154">
        <v>1.1337999999999999</v>
      </c>
      <c r="H8681" s="154">
        <v>16.088999999999999</v>
      </c>
      <c r="I8681" s="154">
        <v>1.8416399999999999</v>
      </c>
      <c r="J8681" s="154"/>
    </row>
    <row r="8682" spans="1:10">
      <c r="A8682" s="164">
        <v>37693</v>
      </c>
      <c r="B8682" s="154">
        <v>1.468</v>
      </c>
      <c r="C8682" s="154">
        <v>2.1566999999999998</v>
      </c>
      <c r="D8682" s="154">
        <v>1.345</v>
      </c>
      <c r="E8682" s="154">
        <v>0.9093</v>
      </c>
      <c r="F8682" s="154">
        <v>38.700000000000003</v>
      </c>
      <c r="G8682" s="154">
        <v>1.1393</v>
      </c>
      <c r="H8682" s="154">
        <v>16.295000000000002</v>
      </c>
      <c r="I8682" s="154">
        <v>1.8568799999999999</v>
      </c>
      <c r="J8682" s="154"/>
    </row>
    <row r="8683" spans="1:10">
      <c r="A8683" s="164">
        <v>37694</v>
      </c>
      <c r="B8683" s="154">
        <v>1.4675</v>
      </c>
      <c r="C8683" s="154">
        <v>2.1747000000000001</v>
      </c>
      <c r="D8683" s="154">
        <v>1.3613999999999999</v>
      </c>
      <c r="E8683" s="154">
        <v>0.9173</v>
      </c>
      <c r="F8683" s="154">
        <v>39.9</v>
      </c>
      <c r="G8683" s="154">
        <v>1.1485000000000001</v>
      </c>
      <c r="H8683" s="154">
        <v>16.527999999999999</v>
      </c>
      <c r="I8683" s="154">
        <v>1.86687</v>
      </c>
      <c r="J8683" s="154"/>
    </row>
    <row r="8684" spans="1:10">
      <c r="A8684" s="164">
        <v>37697</v>
      </c>
      <c r="B8684" s="154">
        <v>1.466</v>
      </c>
      <c r="C8684" s="154">
        <v>2.1408999999999998</v>
      </c>
      <c r="D8684" s="154">
        <v>1.3552</v>
      </c>
      <c r="E8684" s="154">
        <v>0.9224</v>
      </c>
      <c r="F8684" s="154">
        <v>39.4</v>
      </c>
      <c r="G8684" s="154">
        <v>1.1511</v>
      </c>
      <c r="H8684" s="154">
        <v>16.704000000000001</v>
      </c>
      <c r="I8684" s="154">
        <v>1.8631500000000001</v>
      </c>
      <c r="J8684" s="154"/>
    </row>
    <row r="8685" spans="1:10">
      <c r="A8685" s="164">
        <v>37698</v>
      </c>
      <c r="B8685" s="154">
        <v>1.4699</v>
      </c>
      <c r="C8685" s="154">
        <v>2.1709999999999998</v>
      </c>
      <c r="D8685" s="154">
        <v>1.3852</v>
      </c>
      <c r="E8685" s="154">
        <v>0.93300000000000005</v>
      </c>
      <c r="F8685" s="154">
        <v>40.299999999999997</v>
      </c>
      <c r="G8685" s="154">
        <v>1.1663999999999999</v>
      </c>
      <c r="H8685" s="154">
        <v>16.713000000000001</v>
      </c>
      <c r="I8685" s="154">
        <v>1.88897</v>
      </c>
      <c r="J8685" s="154"/>
    </row>
    <row r="8686" spans="1:10">
      <c r="A8686" s="164">
        <v>37699</v>
      </c>
      <c r="B8686" s="154">
        <v>1.4714</v>
      </c>
      <c r="C8686" s="154">
        <v>2.1551</v>
      </c>
      <c r="D8686" s="154">
        <v>1.3828</v>
      </c>
      <c r="E8686" s="154">
        <v>0.93459999999999999</v>
      </c>
      <c r="F8686" s="154">
        <v>40.1</v>
      </c>
      <c r="G8686" s="154">
        <v>1.1645000000000001</v>
      </c>
      <c r="H8686" s="154">
        <v>16.803000000000001</v>
      </c>
      <c r="I8686" s="154">
        <v>1.8830499999999999</v>
      </c>
      <c r="J8686" s="154"/>
    </row>
    <row r="8687" spans="1:10">
      <c r="A8687" s="164">
        <v>37700</v>
      </c>
      <c r="B8687" s="154">
        <v>1.4706000000000001</v>
      </c>
      <c r="C8687" s="154">
        <v>2.1694</v>
      </c>
      <c r="D8687" s="154">
        <v>1.3869</v>
      </c>
      <c r="E8687" s="154">
        <v>0.93669999999999998</v>
      </c>
      <c r="F8687" s="154">
        <v>40.200000000000003</v>
      </c>
      <c r="G8687" s="154">
        <v>1.1549</v>
      </c>
      <c r="H8687" s="154">
        <v>16.760999999999999</v>
      </c>
      <c r="I8687" s="154">
        <v>1.8814199999999999</v>
      </c>
      <c r="J8687" s="154"/>
    </row>
    <row r="8688" spans="1:10">
      <c r="A8688" s="164">
        <v>37701</v>
      </c>
      <c r="B8688" s="154">
        <v>1.4743999999999999</v>
      </c>
      <c r="C8688" s="154">
        <v>2.1749999999999998</v>
      </c>
      <c r="D8688" s="154">
        <v>1.3919999999999999</v>
      </c>
      <c r="E8688" s="154">
        <v>0.93859999999999999</v>
      </c>
      <c r="F8688" s="154">
        <v>40</v>
      </c>
      <c r="G8688" s="154">
        <v>1.1544000000000001</v>
      </c>
      <c r="H8688" s="154">
        <v>16.951000000000001</v>
      </c>
      <c r="I8688" s="154">
        <v>1.8901400000000002</v>
      </c>
      <c r="J8688" s="154"/>
    </row>
    <row r="8689" spans="1:10">
      <c r="A8689" s="164">
        <v>37704</v>
      </c>
      <c r="B8689" s="154">
        <v>1.4742</v>
      </c>
      <c r="C8689" s="154">
        <v>2.1783000000000001</v>
      </c>
      <c r="D8689" s="154">
        <v>1.3865000000000001</v>
      </c>
      <c r="E8689" s="154">
        <v>0.93269999999999997</v>
      </c>
      <c r="F8689" s="154">
        <v>39.9</v>
      </c>
      <c r="G8689" s="154">
        <v>1.1487000000000001</v>
      </c>
      <c r="H8689" s="154">
        <v>16.725000000000001</v>
      </c>
      <c r="I8689" s="154">
        <v>1.8843000000000001</v>
      </c>
      <c r="J8689" s="154"/>
    </row>
    <row r="8690" spans="1:10">
      <c r="A8690" s="164">
        <v>37705</v>
      </c>
      <c r="B8690" s="154">
        <v>1.4723999999999999</v>
      </c>
      <c r="C8690" s="154">
        <v>2.1671999999999998</v>
      </c>
      <c r="D8690" s="154">
        <v>1.3744000000000001</v>
      </c>
      <c r="E8690" s="154">
        <v>0.93100000000000005</v>
      </c>
      <c r="F8690" s="154">
        <v>40.4</v>
      </c>
      <c r="G8690" s="154">
        <v>1.1487000000000001</v>
      </c>
      <c r="H8690" s="154">
        <v>16.715</v>
      </c>
      <c r="I8690" s="154">
        <v>1.8757700000000002</v>
      </c>
      <c r="J8690" s="154"/>
    </row>
    <row r="8691" spans="1:10">
      <c r="A8691" s="164">
        <v>37706</v>
      </c>
      <c r="B8691" s="154">
        <v>1.4744999999999999</v>
      </c>
      <c r="C8691" s="154">
        <v>2.1772</v>
      </c>
      <c r="D8691" s="154">
        <v>1.3849</v>
      </c>
      <c r="E8691" s="154">
        <v>0.9385</v>
      </c>
      <c r="F8691" s="154">
        <v>41.1</v>
      </c>
      <c r="G8691" s="154">
        <v>1.1497999999999999</v>
      </c>
      <c r="H8691" s="154">
        <v>16.707000000000001</v>
      </c>
      <c r="I8691" s="154">
        <v>1.88331</v>
      </c>
      <c r="J8691" s="154"/>
    </row>
    <row r="8692" spans="1:10">
      <c r="A8692" s="164">
        <v>37707</v>
      </c>
      <c r="B8692" s="154">
        <v>1.4796</v>
      </c>
      <c r="C8692" s="154">
        <v>2.1728000000000001</v>
      </c>
      <c r="D8692" s="154">
        <v>1.3775999999999999</v>
      </c>
      <c r="E8692" s="154">
        <v>0.94199999999999995</v>
      </c>
      <c r="F8692" s="154">
        <v>40.700000000000003</v>
      </c>
      <c r="G8692" s="154">
        <v>1.1506000000000001</v>
      </c>
      <c r="H8692" s="154">
        <v>16.724</v>
      </c>
      <c r="I8692" s="154">
        <v>1.8819399999999999</v>
      </c>
      <c r="J8692" s="154"/>
    </row>
    <row r="8693" spans="1:10">
      <c r="A8693" s="164">
        <v>37708</v>
      </c>
      <c r="B8693" s="154">
        <v>1.4769000000000001</v>
      </c>
      <c r="C8693" s="154">
        <v>2.1515</v>
      </c>
      <c r="D8693" s="154">
        <v>1.3767</v>
      </c>
      <c r="E8693" s="154">
        <v>0.93989999999999996</v>
      </c>
      <c r="F8693" s="154">
        <v>40.6</v>
      </c>
      <c r="G8693" s="154">
        <v>1.1461000000000001</v>
      </c>
      <c r="H8693" s="154">
        <v>16.515000000000001</v>
      </c>
      <c r="I8693" s="154">
        <v>1.8766500000000002</v>
      </c>
      <c r="J8693" s="154"/>
    </row>
    <row r="8694" spans="1:10">
      <c r="A8694" s="164">
        <v>37711</v>
      </c>
      <c r="B8694" s="154">
        <v>1.4764999999999999</v>
      </c>
      <c r="C8694" s="154">
        <v>2.1395</v>
      </c>
      <c r="D8694" s="154">
        <v>1.3580000000000001</v>
      </c>
      <c r="E8694" s="154">
        <v>0.92530000000000001</v>
      </c>
      <c r="F8694" s="154">
        <v>40.4</v>
      </c>
      <c r="G8694" s="154">
        <v>1.1428</v>
      </c>
      <c r="H8694" s="154">
        <v>16.352</v>
      </c>
      <c r="I8694" s="154">
        <v>1.8597000000000001</v>
      </c>
      <c r="J8694" s="154"/>
    </row>
    <row r="8695" spans="1:10">
      <c r="A8695" s="164">
        <v>37712</v>
      </c>
      <c r="B8695" s="154">
        <v>1.4762</v>
      </c>
      <c r="C8695" s="154">
        <v>2.1396000000000002</v>
      </c>
      <c r="D8695" s="154">
        <v>1.353</v>
      </c>
      <c r="E8695" s="154">
        <v>0.92369999999999997</v>
      </c>
      <c r="F8695" s="154">
        <v>40.299999999999997</v>
      </c>
      <c r="G8695" s="154">
        <v>1.1476999999999999</v>
      </c>
      <c r="H8695" s="154">
        <v>16.352</v>
      </c>
      <c r="I8695" s="154">
        <v>1.8632200000000001</v>
      </c>
      <c r="J8695" s="154"/>
    </row>
    <row r="8696" spans="1:10">
      <c r="A8696" s="164">
        <v>37713</v>
      </c>
      <c r="B8696" s="154">
        <v>1.4814000000000001</v>
      </c>
      <c r="C8696" s="154">
        <v>2.1469</v>
      </c>
      <c r="D8696" s="154">
        <v>1.367</v>
      </c>
      <c r="E8696" s="154">
        <v>0.92400000000000004</v>
      </c>
      <c r="F8696" s="154">
        <v>41.2</v>
      </c>
      <c r="G8696" s="154">
        <v>1.1505000000000001</v>
      </c>
      <c r="H8696" s="154">
        <v>16.664000000000001</v>
      </c>
      <c r="I8696" s="154">
        <v>1.87507</v>
      </c>
      <c r="J8696" s="154"/>
    </row>
    <row r="8697" spans="1:10">
      <c r="A8697" s="164">
        <v>37714</v>
      </c>
      <c r="B8697" s="154">
        <v>1.4834000000000001</v>
      </c>
      <c r="C8697" s="154">
        <v>2.1545000000000001</v>
      </c>
      <c r="D8697" s="154">
        <v>1.3764000000000001</v>
      </c>
      <c r="E8697" s="154">
        <v>0.93540000000000001</v>
      </c>
      <c r="F8697" s="154">
        <v>42.2</v>
      </c>
      <c r="G8697" s="154">
        <v>1.157</v>
      </c>
      <c r="H8697" s="154">
        <v>16.681000000000001</v>
      </c>
      <c r="I8697" s="154">
        <v>1.89116</v>
      </c>
      <c r="J8697" s="154"/>
    </row>
    <row r="8698" spans="1:10">
      <c r="A8698" s="164">
        <v>37715</v>
      </c>
      <c r="B8698" s="154">
        <v>1.4847999999999999</v>
      </c>
      <c r="C8698" s="154">
        <v>2.1667000000000001</v>
      </c>
      <c r="D8698" s="154">
        <v>1.3829</v>
      </c>
      <c r="E8698" s="154">
        <v>0.93520000000000003</v>
      </c>
      <c r="F8698" s="154">
        <v>42.5</v>
      </c>
      <c r="G8698" s="154">
        <v>1.153</v>
      </c>
      <c r="H8698" s="154">
        <v>16.757999999999999</v>
      </c>
      <c r="I8698" s="154">
        <v>1.88924</v>
      </c>
      <c r="J8698" s="154"/>
    </row>
    <row r="8699" spans="1:10">
      <c r="A8699" s="164">
        <v>37718</v>
      </c>
      <c r="B8699" s="154">
        <v>1.4873000000000001</v>
      </c>
      <c r="C8699" s="154">
        <v>2.1760999999999999</v>
      </c>
      <c r="D8699" s="154">
        <v>1.4039999999999999</v>
      </c>
      <c r="E8699" s="154">
        <v>0.94289999999999996</v>
      </c>
      <c r="F8699" s="154">
        <v>43.6</v>
      </c>
      <c r="G8699" s="154">
        <v>1.1637</v>
      </c>
      <c r="H8699" s="154">
        <v>16.891999999999999</v>
      </c>
      <c r="I8699" s="154">
        <v>1.9033799999999998</v>
      </c>
      <c r="J8699" s="154"/>
    </row>
    <row r="8700" spans="1:10">
      <c r="A8700" s="164">
        <v>37719</v>
      </c>
      <c r="B8700" s="154">
        <v>1.4856</v>
      </c>
      <c r="C8700" s="154">
        <v>2.1585999999999999</v>
      </c>
      <c r="D8700" s="154">
        <v>1.3902000000000001</v>
      </c>
      <c r="E8700" s="154">
        <v>0.93840000000000001</v>
      </c>
      <c r="F8700" s="154">
        <v>44</v>
      </c>
      <c r="G8700" s="154">
        <v>1.1613</v>
      </c>
      <c r="H8700" s="154">
        <v>16.815999999999999</v>
      </c>
      <c r="I8700" s="154">
        <v>1.89228</v>
      </c>
      <c r="J8700" s="154"/>
    </row>
    <row r="8701" spans="1:10">
      <c r="A8701" s="164">
        <v>37720</v>
      </c>
      <c r="B8701" s="154">
        <v>1.4870999999999999</v>
      </c>
      <c r="C8701" s="154">
        <v>2.1446999999999998</v>
      </c>
      <c r="D8701" s="154">
        <v>1.3816999999999999</v>
      </c>
      <c r="E8701" s="154">
        <v>0.94130000000000003</v>
      </c>
      <c r="F8701" s="154">
        <v>43.4</v>
      </c>
      <c r="G8701" s="154">
        <v>1.153</v>
      </c>
      <c r="H8701" s="154">
        <v>16.669</v>
      </c>
      <c r="I8701" s="154">
        <v>1.8852500000000001</v>
      </c>
      <c r="J8701" s="154"/>
    </row>
    <row r="8702" spans="1:10">
      <c r="A8702" s="164">
        <v>37721</v>
      </c>
      <c r="B8702" s="154">
        <v>1.4897</v>
      </c>
      <c r="C8702" s="154">
        <v>2.1665000000000001</v>
      </c>
      <c r="D8702" s="154">
        <v>1.383</v>
      </c>
      <c r="E8702" s="154">
        <v>0.94379999999999997</v>
      </c>
      <c r="F8702" s="154">
        <v>43.3</v>
      </c>
      <c r="G8702" s="154">
        <v>1.1543000000000001</v>
      </c>
      <c r="H8702" s="154">
        <v>16.718</v>
      </c>
      <c r="I8702" s="154">
        <v>1.8896299999999999</v>
      </c>
      <c r="J8702" s="154"/>
    </row>
    <row r="8703" spans="1:10">
      <c r="A8703" s="164">
        <v>37722</v>
      </c>
      <c r="B8703" s="154">
        <v>1.4985999999999999</v>
      </c>
      <c r="C8703" s="154">
        <v>2.1840999999999999</v>
      </c>
      <c r="D8703" s="154">
        <v>1.391</v>
      </c>
      <c r="E8703" s="154">
        <v>0.95669999999999999</v>
      </c>
      <c r="F8703" s="154">
        <v>43.4</v>
      </c>
      <c r="G8703" s="154">
        <v>1.1607000000000001</v>
      </c>
      <c r="H8703" s="154">
        <v>16.818000000000001</v>
      </c>
      <c r="I8703" s="154">
        <v>1.90404</v>
      </c>
      <c r="J8703" s="154"/>
    </row>
    <row r="8704" spans="1:10">
      <c r="A8704" s="164">
        <v>37725</v>
      </c>
      <c r="B8704" s="154">
        <v>1.4959</v>
      </c>
      <c r="C8704" s="154">
        <v>2.1926000000000001</v>
      </c>
      <c r="D8704" s="154">
        <v>1.3916999999999999</v>
      </c>
      <c r="E8704" s="154">
        <v>0.95730000000000004</v>
      </c>
      <c r="F8704" s="154">
        <v>43.4</v>
      </c>
      <c r="G8704" s="154">
        <v>1.1535</v>
      </c>
      <c r="H8704" s="154">
        <v>16.777999999999999</v>
      </c>
      <c r="I8704" s="154">
        <v>1.8982700000000001</v>
      </c>
      <c r="J8704" s="154"/>
    </row>
    <row r="8705" spans="1:10">
      <c r="A8705" s="164">
        <v>37726</v>
      </c>
      <c r="B8705" s="154">
        <v>1.4990999999999999</v>
      </c>
      <c r="C8705" s="154">
        <v>2.1879</v>
      </c>
      <c r="D8705" s="154">
        <v>1.3940000000000001</v>
      </c>
      <c r="E8705" s="154">
        <v>0.95730000000000004</v>
      </c>
      <c r="F8705" s="154">
        <v>44.1</v>
      </c>
      <c r="G8705" s="154">
        <v>1.1568000000000001</v>
      </c>
      <c r="H8705" s="154">
        <v>16.823</v>
      </c>
      <c r="I8705" s="154">
        <v>1.9022000000000001</v>
      </c>
      <c r="J8705" s="154"/>
    </row>
    <row r="8706" spans="1:10">
      <c r="A8706" s="164">
        <v>37727</v>
      </c>
      <c r="B8706" s="154">
        <v>1.5026999999999999</v>
      </c>
      <c r="C8706" s="154">
        <v>2.1814</v>
      </c>
      <c r="D8706" s="154">
        <v>1.3856999999999999</v>
      </c>
      <c r="E8706" s="154">
        <v>0.95640000000000003</v>
      </c>
      <c r="F8706" s="154">
        <v>44.6</v>
      </c>
      <c r="G8706" s="154">
        <v>1.1519999999999999</v>
      </c>
      <c r="H8706" s="154">
        <v>16.619</v>
      </c>
      <c r="I8706" s="154">
        <v>1.89388</v>
      </c>
      <c r="J8706" s="154"/>
    </row>
    <row r="8707" spans="1:10">
      <c r="A8707" s="164">
        <v>37728</v>
      </c>
      <c r="B8707" s="154">
        <v>1.4982</v>
      </c>
      <c r="C8707" s="154">
        <v>2.1669999999999998</v>
      </c>
      <c r="D8707" s="154">
        <v>1.3708</v>
      </c>
      <c r="E8707" s="154">
        <v>0.94389999999999996</v>
      </c>
      <c r="F8707" s="154">
        <v>44.3</v>
      </c>
      <c r="G8707" s="154">
        <v>1.1494</v>
      </c>
      <c r="H8707" s="154">
        <v>16.670999999999999</v>
      </c>
      <c r="I8707" s="154">
        <v>1.8882300000000001</v>
      </c>
      <c r="J8707" s="154"/>
    </row>
    <row r="8708" spans="1:10">
      <c r="A8708" s="164">
        <v>37729</v>
      </c>
      <c r="B8708" s="154" t="s">
        <v>472</v>
      </c>
      <c r="C8708" s="154" t="s">
        <v>472</v>
      </c>
      <c r="D8708" s="154" t="s">
        <v>472</v>
      </c>
      <c r="E8708" s="154" t="s">
        <v>472</v>
      </c>
      <c r="F8708" s="154" t="s">
        <v>472</v>
      </c>
      <c r="G8708" s="154" t="s">
        <v>472</v>
      </c>
      <c r="H8708" s="154">
        <v>16.690999999999999</v>
      </c>
      <c r="I8708" s="154" t="s">
        <v>472</v>
      </c>
      <c r="J8708" s="154"/>
    </row>
    <row r="8709" spans="1:10">
      <c r="A8709" s="164">
        <v>37732</v>
      </c>
      <c r="B8709" s="154" t="s">
        <v>472</v>
      </c>
      <c r="C8709" s="154" t="s">
        <v>472</v>
      </c>
      <c r="D8709" s="154" t="s">
        <v>472</v>
      </c>
      <c r="E8709" s="154" t="s">
        <v>472</v>
      </c>
      <c r="F8709" s="154" t="s">
        <v>472</v>
      </c>
      <c r="G8709" s="154" t="s">
        <v>472</v>
      </c>
      <c r="H8709" s="154">
        <v>16.783999999999999</v>
      </c>
      <c r="I8709" s="154" t="s">
        <v>472</v>
      </c>
      <c r="J8709" s="154"/>
    </row>
    <row r="8710" spans="1:10">
      <c r="A8710" s="164">
        <v>37733</v>
      </c>
      <c r="B8710" s="154">
        <v>1.5051000000000001</v>
      </c>
      <c r="C8710" s="154">
        <v>2.1621999999999999</v>
      </c>
      <c r="D8710" s="154">
        <v>1.3766</v>
      </c>
      <c r="E8710" s="154">
        <v>0.94620000000000004</v>
      </c>
      <c r="F8710" s="154">
        <v>45.3</v>
      </c>
      <c r="G8710" s="154">
        <v>1.1443000000000001</v>
      </c>
      <c r="H8710" s="154">
        <v>16.579999999999998</v>
      </c>
      <c r="I8710" s="154">
        <v>1.885</v>
      </c>
      <c r="J8710" s="154"/>
    </row>
    <row r="8711" spans="1:10">
      <c r="A8711" s="164">
        <v>37734</v>
      </c>
      <c r="B8711" s="154">
        <v>1.5053999999999998</v>
      </c>
      <c r="C8711" s="154">
        <v>2.157</v>
      </c>
      <c r="D8711" s="154">
        <v>1.3725000000000001</v>
      </c>
      <c r="E8711" s="154">
        <v>0.94899999999999995</v>
      </c>
      <c r="F8711" s="154">
        <v>45.1</v>
      </c>
      <c r="G8711" s="154">
        <v>1.1431</v>
      </c>
      <c r="H8711" s="154">
        <v>16.64</v>
      </c>
      <c r="I8711" s="154">
        <v>1.89137</v>
      </c>
      <c r="J8711" s="154"/>
    </row>
    <row r="8712" spans="1:10">
      <c r="A8712" s="164">
        <v>37735</v>
      </c>
      <c r="B8712" s="154">
        <v>1.5051000000000001</v>
      </c>
      <c r="C8712" s="154">
        <v>2.1743999999999999</v>
      </c>
      <c r="D8712" s="154">
        <v>1.3665</v>
      </c>
      <c r="E8712" s="154">
        <v>0.93530000000000002</v>
      </c>
      <c r="F8712" s="154">
        <v>45.6</v>
      </c>
      <c r="G8712" s="154">
        <v>1.1395</v>
      </c>
      <c r="H8712" s="154">
        <v>16.425000000000001</v>
      </c>
      <c r="I8712" s="154">
        <v>1.8831599999999999</v>
      </c>
      <c r="J8712" s="154"/>
    </row>
    <row r="8713" spans="1:10">
      <c r="A8713" s="164">
        <v>37736</v>
      </c>
      <c r="B8713" s="154">
        <v>1.5026999999999999</v>
      </c>
      <c r="C8713" s="154">
        <v>2.1711999999999998</v>
      </c>
      <c r="D8713" s="154">
        <v>1.3658000000000001</v>
      </c>
      <c r="E8713" s="154">
        <v>0.93640000000000001</v>
      </c>
      <c r="F8713" s="154">
        <v>45.3</v>
      </c>
      <c r="G8713" s="154">
        <v>1.1332</v>
      </c>
      <c r="H8713" s="154">
        <v>16.448</v>
      </c>
      <c r="I8713" s="154">
        <v>1.88104</v>
      </c>
      <c r="J8713" s="154"/>
    </row>
    <row r="8714" spans="1:10">
      <c r="A8714" s="164">
        <v>37739</v>
      </c>
      <c r="B8714" s="154">
        <v>1.5032000000000001</v>
      </c>
      <c r="C8714" s="154">
        <v>2.1728000000000001</v>
      </c>
      <c r="D8714" s="154">
        <v>1.3618000000000001</v>
      </c>
      <c r="E8714" s="154">
        <v>0.94199999999999995</v>
      </c>
      <c r="F8714" s="154">
        <v>45.2</v>
      </c>
      <c r="G8714" s="154">
        <v>1.1326000000000001</v>
      </c>
      <c r="H8714" s="154">
        <v>16.556999999999999</v>
      </c>
      <c r="I8714" s="154">
        <v>1.87799</v>
      </c>
      <c r="J8714" s="154"/>
    </row>
    <row r="8715" spans="1:10">
      <c r="A8715" s="164">
        <v>37740</v>
      </c>
      <c r="B8715" s="154">
        <v>1.5056</v>
      </c>
      <c r="C8715" s="154">
        <v>2.1821000000000002</v>
      </c>
      <c r="D8715" s="154">
        <v>1.3715999999999999</v>
      </c>
      <c r="E8715" s="154">
        <v>0.94569999999999999</v>
      </c>
      <c r="F8715" s="154">
        <v>46.3</v>
      </c>
      <c r="G8715" s="154">
        <v>1.1415999999999999</v>
      </c>
      <c r="H8715" s="154">
        <v>16.504999999999999</v>
      </c>
      <c r="I8715" s="154">
        <v>1.89114</v>
      </c>
      <c r="J8715" s="154"/>
    </row>
    <row r="8716" spans="1:10">
      <c r="A8716" s="164">
        <v>37741</v>
      </c>
      <c r="B8716" s="154">
        <v>1.5116000000000001</v>
      </c>
      <c r="C8716" s="154">
        <v>2.1657999999999999</v>
      </c>
      <c r="D8716" s="154">
        <v>1.3594999999999999</v>
      </c>
      <c r="E8716" s="154">
        <v>0.94410000000000005</v>
      </c>
      <c r="F8716" s="154">
        <v>46.6</v>
      </c>
      <c r="G8716" s="154">
        <v>1.1375</v>
      </c>
      <c r="H8716" s="154">
        <v>16.388999999999999</v>
      </c>
      <c r="I8716" s="154">
        <v>1.88226</v>
      </c>
      <c r="J8716" s="154"/>
    </row>
    <row r="8717" spans="1:10">
      <c r="A8717" s="164">
        <v>37742</v>
      </c>
      <c r="B8717" s="154" t="s">
        <v>472</v>
      </c>
      <c r="C8717" s="154" t="s">
        <v>472</v>
      </c>
      <c r="D8717" s="154" t="s">
        <v>472</v>
      </c>
      <c r="E8717" s="154" t="s">
        <v>472</v>
      </c>
      <c r="F8717" s="154" t="s">
        <v>472</v>
      </c>
      <c r="G8717" s="154" t="s">
        <v>472</v>
      </c>
      <c r="H8717" s="154">
        <v>16.215</v>
      </c>
      <c r="I8717" s="154" t="s">
        <v>472</v>
      </c>
      <c r="J8717" s="154"/>
    </row>
    <row r="8718" spans="1:10">
      <c r="A8718" s="164">
        <v>37743</v>
      </c>
      <c r="B8718" s="154">
        <v>1.5106999999999999</v>
      </c>
      <c r="C8718" s="154">
        <v>2.1648999999999998</v>
      </c>
      <c r="D8718" s="154">
        <v>1.3463000000000001</v>
      </c>
      <c r="E8718" s="154">
        <v>0.9476</v>
      </c>
      <c r="F8718" s="154">
        <v>46.2</v>
      </c>
      <c r="G8718" s="154">
        <v>1.1326000000000001</v>
      </c>
      <c r="H8718" s="154">
        <v>16.25</v>
      </c>
      <c r="I8718" s="154">
        <v>1.86615</v>
      </c>
      <c r="J8718" s="154"/>
    </row>
    <row r="8719" spans="1:10">
      <c r="A8719" s="164">
        <v>37746</v>
      </c>
      <c r="B8719" s="154">
        <v>1.5122</v>
      </c>
      <c r="C8719" s="154">
        <v>2.1617000000000002</v>
      </c>
      <c r="D8719" s="154">
        <v>1.3486</v>
      </c>
      <c r="E8719" s="154">
        <v>0.95050000000000001</v>
      </c>
      <c r="F8719" s="154">
        <v>45.4</v>
      </c>
      <c r="G8719" s="154">
        <v>1.1332</v>
      </c>
      <c r="H8719" s="154">
        <v>16.222000000000001</v>
      </c>
      <c r="I8719" s="154">
        <v>1.8766400000000001</v>
      </c>
      <c r="J8719" s="154"/>
    </row>
    <row r="8720" spans="1:10">
      <c r="A8720" s="164">
        <v>37747</v>
      </c>
      <c r="B8720" s="154">
        <v>1.5162</v>
      </c>
      <c r="C8720" s="154">
        <v>2.1539999999999999</v>
      </c>
      <c r="D8720" s="154">
        <v>1.3382000000000001</v>
      </c>
      <c r="E8720" s="154">
        <v>0.95169999999999999</v>
      </c>
      <c r="F8720" s="154">
        <v>44</v>
      </c>
      <c r="G8720" s="154">
        <v>1.1303000000000001</v>
      </c>
      <c r="H8720" s="154">
        <v>16.123999999999999</v>
      </c>
      <c r="I8720" s="154">
        <v>1.8662700000000001</v>
      </c>
      <c r="J8720" s="154"/>
    </row>
    <row r="8721" spans="1:10">
      <c r="A8721" s="164">
        <v>37748</v>
      </c>
      <c r="B8721" s="154">
        <v>1.5156000000000001</v>
      </c>
      <c r="C8721" s="154">
        <v>2.1440000000000001</v>
      </c>
      <c r="D8721" s="154">
        <v>1.3303</v>
      </c>
      <c r="E8721" s="154">
        <v>0.95589999999999997</v>
      </c>
      <c r="F8721" s="154">
        <v>43.9</v>
      </c>
      <c r="G8721" s="154">
        <v>1.1323000000000001</v>
      </c>
      <c r="H8721" s="154">
        <v>16.016999999999999</v>
      </c>
      <c r="I8721" s="154">
        <v>1.8597900000000001</v>
      </c>
      <c r="J8721" s="154"/>
    </row>
    <row r="8722" spans="1:10">
      <c r="A8722" s="164">
        <v>37749</v>
      </c>
      <c r="B8722" s="154">
        <v>1.5036</v>
      </c>
      <c r="C8722" s="154">
        <v>2.1172</v>
      </c>
      <c r="D8722" s="154">
        <v>1.3259000000000001</v>
      </c>
      <c r="E8722" s="154">
        <v>0.94420000000000004</v>
      </c>
      <c r="F8722" s="154">
        <v>45</v>
      </c>
      <c r="G8722" s="154">
        <v>1.1391</v>
      </c>
      <c r="H8722" s="154">
        <v>15.878</v>
      </c>
      <c r="I8722" s="154">
        <v>1.8542399999999999</v>
      </c>
      <c r="J8722" s="154"/>
    </row>
    <row r="8723" spans="1:10">
      <c r="A8723" s="164">
        <v>37750</v>
      </c>
      <c r="B8723" s="154">
        <v>1.5087999999999999</v>
      </c>
      <c r="C8723" s="154">
        <v>2.1057999999999999</v>
      </c>
      <c r="D8723" s="154">
        <v>1.3096000000000001</v>
      </c>
      <c r="E8723" s="154">
        <v>0.93979999999999997</v>
      </c>
      <c r="F8723" s="154">
        <v>45.2</v>
      </c>
      <c r="G8723" s="154">
        <v>1.1164000000000001</v>
      </c>
      <c r="H8723" s="154">
        <v>15.868</v>
      </c>
      <c r="I8723" s="154">
        <v>1.8428</v>
      </c>
      <c r="J8723" s="154"/>
    </row>
    <row r="8724" spans="1:10">
      <c r="A8724" s="164">
        <v>37753</v>
      </c>
      <c r="B8724" s="154">
        <v>1.5124</v>
      </c>
      <c r="C8724" s="154">
        <v>2.0977999999999999</v>
      </c>
      <c r="D8724" s="154">
        <v>1.3022</v>
      </c>
      <c r="E8724" s="154">
        <v>0.94</v>
      </c>
      <c r="F8724" s="154">
        <v>45.3</v>
      </c>
      <c r="G8724" s="154">
        <v>1.1168</v>
      </c>
      <c r="H8724" s="154">
        <v>15.839</v>
      </c>
      <c r="I8724" s="154">
        <v>1.84134</v>
      </c>
      <c r="J8724" s="154"/>
    </row>
    <row r="8725" spans="1:10">
      <c r="A8725" s="164">
        <v>37754</v>
      </c>
      <c r="B8725" s="154">
        <v>1.5125</v>
      </c>
      <c r="C8725" s="154">
        <v>2.1097000000000001</v>
      </c>
      <c r="D8725" s="154">
        <v>1.3132999999999999</v>
      </c>
      <c r="E8725" s="154">
        <v>0.94550000000000001</v>
      </c>
      <c r="F8725" s="154">
        <v>45.8</v>
      </c>
      <c r="G8725" s="154">
        <v>1.1212</v>
      </c>
      <c r="H8725" s="154">
        <v>15.884</v>
      </c>
      <c r="I8725" s="154">
        <v>1.84931</v>
      </c>
      <c r="J8725" s="154"/>
    </row>
    <row r="8726" spans="1:10">
      <c r="A8726" s="164">
        <v>37755</v>
      </c>
      <c r="B8726" s="154">
        <v>1.5145999999999999</v>
      </c>
      <c r="C8726" s="154">
        <v>2.1156999999999999</v>
      </c>
      <c r="D8726" s="154">
        <v>1.3145</v>
      </c>
      <c r="E8726" s="154">
        <v>0.94779999999999998</v>
      </c>
      <c r="F8726" s="154">
        <v>45.4</v>
      </c>
      <c r="G8726" s="154">
        <v>1.1272</v>
      </c>
      <c r="H8726" s="154">
        <v>15.872</v>
      </c>
      <c r="I8726" s="154">
        <v>1.8505199999999999</v>
      </c>
      <c r="J8726" s="154"/>
    </row>
    <row r="8727" spans="1:10">
      <c r="A8727" s="164">
        <v>37756</v>
      </c>
      <c r="B8727" s="154">
        <v>1.5116000000000001</v>
      </c>
      <c r="C8727" s="154">
        <v>2.1310000000000002</v>
      </c>
      <c r="D8727" s="154">
        <v>1.3178000000000001</v>
      </c>
      <c r="E8727" s="154">
        <v>0.95650000000000002</v>
      </c>
      <c r="F8727" s="154">
        <v>45.5</v>
      </c>
      <c r="G8727" s="154">
        <v>1.1374</v>
      </c>
      <c r="H8727" s="154">
        <v>15.974</v>
      </c>
      <c r="I8727" s="154">
        <v>1.8520099999999999</v>
      </c>
      <c r="J8727" s="154"/>
    </row>
    <row r="8728" spans="1:10">
      <c r="A8728" s="164">
        <v>37757</v>
      </c>
      <c r="B8728" s="154">
        <v>1.5072000000000001</v>
      </c>
      <c r="C8728" s="154">
        <v>2.1398000000000001</v>
      </c>
      <c r="D8728" s="154">
        <v>1.3202</v>
      </c>
      <c r="E8728" s="154">
        <v>0.95340000000000003</v>
      </c>
      <c r="F8728" s="154">
        <v>44.4</v>
      </c>
      <c r="G8728" s="154">
        <v>1.1337999999999999</v>
      </c>
      <c r="H8728" s="154">
        <v>15.833</v>
      </c>
      <c r="I8728" s="154">
        <v>1.84911</v>
      </c>
      <c r="J8728" s="154"/>
    </row>
    <row r="8729" spans="1:10">
      <c r="A8729" s="164">
        <v>37760</v>
      </c>
      <c r="B8729" s="154">
        <v>1.5141</v>
      </c>
      <c r="C8729" s="154">
        <v>2.113</v>
      </c>
      <c r="D8729" s="154">
        <v>1.2925</v>
      </c>
      <c r="E8729" s="154">
        <v>0.9546</v>
      </c>
      <c r="F8729" s="154">
        <v>43.8</v>
      </c>
      <c r="G8729" s="154">
        <v>1.1217999999999999</v>
      </c>
      <c r="H8729" s="154">
        <v>15.645</v>
      </c>
      <c r="I8729" s="154">
        <v>1.8353199999999998</v>
      </c>
      <c r="J8729" s="154"/>
    </row>
    <row r="8730" spans="1:10">
      <c r="A8730" s="164">
        <v>37761</v>
      </c>
      <c r="B8730" s="154">
        <v>1.5117</v>
      </c>
      <c r="C8730" s="154">
        <v>2.1231</v>
      </c>
      <c r="D8730" s="154">
        <v>1.3002</v>
      </c>
      <c r="E8730" s="154">
        <v>0.95579999999999998</v>
      </c>
      <c r="F8730" s="154">
        <v>43.3</v>
      </c>
      <c r="G8730" s="154">
        <v>1.1087</v>
      </c>
      <c r="H8730" s="154">
        <v>15.615</v>
      </c>
      <c r="I8730" s="154">
        <v>1.8348900000000001</v>
      </c>
      <c r="J8730" s="154"/>
    </row>
    <row r="8731" spans="1:10">
      <c r="A8731" s="164">
        <v>37762</v>
      </c>
      <c r="B8731" s="154">
        <v>1.5091000000000001</v>
      </c>
      <c r="C8731" s="154">
        <v>2.1145999999999998</v>
      </c>
      <c r="D8731" s="154">
        <v>1.2883</v>
      </c>
      <c r="E8731" s="154">
        <v>0.95599999999999996</v>
      </c>
      <c r="F8731" s="154">
        <v>42.4</v>
      </c>
      <c r="G8731" s="154">
        <v>1.1040000000000001</v>
      </c>
      <c r="H8731" s="154">
        <v>15.617000000000001</v>
      </c>
      <c r="I8731" s="154">
        <v>1.82487</v>
      </c>
      <c r="J8731" s="154"/>
    </row>
    <row r="8732" spans="1:10">
      <c r="A8732" s="164">
        <v>37763</v>
      </c>
      <c r="B8732" s="154">
        <v>1.5125</v>
      </c>
      <c r="C8732" s="154">
        <v>2.1191</v>
      </c>
      <c r="D8732" s="154">
        <v>1.2972999999999999</v>
      </c>
      <c r="E8732" s="154">
        <v>0.95520000000000005</v>
      </c>
      <c r="F8732" s="154">
        <v>43.2</v>
      </c>
      <c r="G8732" s="154">
        <v>1.1033999999999999</v>
      </c>
      <c r="H8732" s="154">
        <v>15.659000000000001</v>
      </c>
      <c r="I8732" s="154">
        <v>1.8287499999999999</v>
      </c>
      <c r="J8732" s="154"/>
    </row>
    <row r="8733" spans="1:10">
      <c r="A8733" s="164">
        <v>37764</v>
      </c>
      <c r="B8733" s="154">
        <v>1.5213999999999999</v>
      </c>
      <c r="C8733" s="154">
        <v>2.1196000000000002</v>
      </c>
      <c r="D8733" s="154">
        <v>1.2906</v>
      </c>
      <c r="E8733" s="154">
        <v>0.9425</v>
      </c>
      <c r="F8733" s="154">
        <v>43.3</v>
      </c>
      <c r="G8733" s="154">
        <v>1.1032999999999999</v>
      </c>
      <c r="H8733" s="154">
        <v>15.600999999999999</v>
      </c>
      <c r="I8733" s="154">
        <v>1.8316699999999999</v>
      </c>
      <c r="J8733" s="154"/>
    </row>
    <row r="8734" spans="1:10">
      <c r="A8734" s="164">
        <v>37767</v>
      </c>
      <c r="B8734" s="154">
        <v>1.5244</v>
      </c>
      <c r="C8734" s="154">
        <v>2.1153</v>
      </c>
      <c r="D8734" s="154">
        <v>1.2898000000000001</v>
      </c>
      <c r="E8734" s="154">
        <v>0.93740000000000001</v>
      </c>
      <c r="F8734" s="154">
        <v>44.2</v>
      </c>
      <c r="G8734" s="154">
        <v>1.1031</v>
      </c>
      <c r="H8734" s="154">
        <v>15.547000000000001</v>
      </c>
      <c r="I8734" s="154" t="s">
        <v>472</v>
      </c>
      <c r="J8734" s="154"/>
    </row>
    <row r="8735" spans="1:10">
      <c r="A8735" s="164">
        <v>37768</v>
      </c>
      <c r="B8735" s="154">
        <v>1.528</v>
      </c>
      <c r="C8735" s="154">
        <v>2.1097999999999999</v>
      </c>
      <c r="D8735" s="154">
        <v>1.2847999999999999</v>
      </c>
      <c r="E8735" s="154">
        <v>0.93600000000000005</v>
      </c>
      <c r="F8735" s="154">
        <v>42.4</v>
      </c>
      <c r="G8735" s="154">
        <v>1.0996999999999999</v>
      </c>
      <c r="H8735" s="154">
        <v>15.500999999999999</v>
      </c>
      <c r="I8735" s="154">
        <v>1.82796</v>
      </c>
      <c r="J8735" s="154"/>
    </row>
    <row r="8736" spans="1:10">
      <c r="A8736" s="164">
        <v>37769</v>
      </c>
      <c r="B8736" s="154">
        <v>1.5207000000000002</v>
      </c>
      <c r="C8736" s="154">
        <v>2.1143000000000001</v>
      </c>
      <c r="D8736" s="154">
        <v>1.2913999999999999</v>
      </c>
      <c r="E8736" s="154">
        <v>0.93779999999999997</v>
      </c>
      <c r="F8736" s="154">
        <v>42.6</v>
      </c>
      <c r="G8736" s="154">
        <v>1.0969</v>
      </c>
      <c r="H8736" s="154">
        <v>15.657</v>
      </c>
      <c r="I8736" s="154">
        <v>1.83734</v>
      </c>
      <c r="J8736" s="154"/>
    </row>
    <row r="8737" spans="1:10">
      <c r="A8737" s="164">
        <v>37770</v>
      </c>
      <c r="B8737" s="154" t="s">
        <v>472</v>
      </c>
      <c r="C8737" s="154" t="s">
        <v>472</v>
      </c>
      <c r="D8737" s="154" t="s">
        <v>472</v>
      </c>
      <c r="E8737" s="154" t="s">
        <v>472</v>
      </c>
      <c r="F8737" s="154" t="s">
        <v>472</v>
      </c>
      <c r="G8737" s="154" t="s">
        <v>472</v>
      </c>
      <c r="H8737" s="154">
        <v>15.529</v>
      </c>
      <c r="I8737" s="154" t="s">
        <v>472</v>
      </c>
      <c r="J8737" s="154"/>
    </row>
    <row r="8738" spans="1:10">
      <c r="A8738" s="164">
        <v>37771</v>
      </c>
      <c r="B8738" s="154">
        <v>1.5291999999999999</v>
      </c>
      <c r="C8738" s="154">
        <v>2.1295000000000002</v>
      </c>
      <c r="D8738" s="154">
        <v>1.292</v>
      </c>
      <c r="E8738" s="154">
        <v>0.94589999999999996</v>
      </c>
      <c r="F8738" s="154">
        <v>43.9</v>
      </c>
      <c r="G8738" s="154">
        <v>1.0886</v>
      </c>
      <c r="H8738" s="154">
        <v>15.717000000000001</v>
      </c>
      <c r="I8738" s="154">
        <v>1.8331599999999999</v>
      </c>
      <c r="J8738" s="154"/>
    </row>
    <row r="8739" spans="1:10">
      <c r="A8739" s="164">
        <v>37774</v>
      </c>
      <c r="B8739" s="154">
        <v>1.5268000000000002</v>
      </c>
      <c r="C8739" s="154">
        <v>2.1263999999999998</v>
      </c>
      <c r="D8739" s="154">
        <v>1.3067</v>
      </c>
      <c r="E8739" s="154">
        <v>0.95120000000000005</v>
      </c>
      <c r="F8739" s="154">
        <v>44</v>
      </c>
      <c r="G8739" s="154">
        <v>1.1002000000000001</v>
      </c>
      <c r="H8739" s="154">
        <v>15.681000000000001</v>
      </c>
      <c r="I8739" s="154">
        <v>1.8465400000000001</v>
      </c>
      <c r="J8739" s="154"/>
    </row>
    <row r="8740" spans="1:10">
      <c r="A8740" s="164">
        <v>37775</v>
      </c>
      <c r="B8740" s="154">
        <v>1.5329999999999999</v>
      </c>
      <c r="C8740" s="154">
        <v>2.1354000000000002</v>
      </c>
      <c r="D8740" s="154">
        <v>1.3025</v>
      </c>
      <c r="E8740" s="154">
        <v>0.9516</v>
      </c>
      <c r="F8740" s="154">
        <v>43.7</v>
      </c>
      <c r="G8740" s="154">
        <v>1.0977999999999999</v>
      </c>
      <c r="H8740" s="154">
        <v>15.831</v>
      </c>
      <c r="I8740" s="154">
        <v>1.8503500000000002</v>
      </c>
      <c r="J8740" s="154"/>
    </row>
    <row r="8741" spans="1:10">
      <c r="A8741" s="164">
        <v>37776</v>
      </c>
      <c r="B8741" s="154">
        <v>1.5369000000000002</v>
      </c>
      <c r="C8741" s="154">
        <v>2.1372</v>
      </c>
      <c r="D8741" s="154">
        <v>1.3094999999999999</v>
      </c>
      <c r="E8741" s="154">
        <v>0.96130000000000004</v>
      </c>
      <c r="F8741" s="154">
        <v>44.4</v>
      </c>
      <c r="G8741" s="154">
        <v>1.1034999999999999</v>
      </c>
      <c r="H8741" s="154">
        <v>15.864000000000001</v>
      </c>
      <c r="I8741" s="154">
        <v>1.8566500000000001</v>
      </c>
      <c r="J8741" s="154"/>
    </row>
    <row r="8742" spans="1:10">
      <c r="A8742" s="164">
        <v>37777</v>
      </c>
      <c r="B8742" s="154">
        <v>1.542</v>
      </c>
      <c r="C8742" s="154">
        <v>2.161</v>
      </c>
      <c r="D8742" s="154">
        <v>1.3195999999999999</v>
      </c>
      <c r="E8742" s="154">
        <v>0.97230000000000005</v>
      </c>
      <c r="F8742" s="154">
        <v>45.2</v>
      </c>
      <c r="G8742" s="154">
        <v>1.1157999999999999</v>
      </c>
      <c r="H8742" s="154">
        <v>15.666</v>
      </c>
      <c r="I8742" s="154">
        <v>1.8663400000000001</v>
      </c>
      <c r="J8742" s="154"/>
    </row>
    <row r="8743" spans="1:10">
      <c r="A8743" s="164">
        <v>37778</v>
      </c>
      <c r="B8743" s="154">
        <v>1.5434000000000001</v>
      </c>
      <c r="C8743" s="154">
        <v>2.1753999999999998</v>
      </c>
      <c r="D8743" s="154">
        <v>1.3035999999999999</v>
      </c>
      <c r="E8743" s="154">
        <v>0.97099999999999997</v>
      </c>
      <c r="F8743" s="154">
        <v>45.6</v>
      </c>
      <c r="G8743" s="154">
        <v>1.1057999999999999</v>
      </c>
      <c r="H8743" s="154">
        <v>15.955</v>
      </c>
      <c r="I8743" s="154">
        <v>1.8586499999999999</v>
      </c>
      <c r="J8743" s="154"/>
    </row>
    <row r="8744" spans="1:10">
      <c r="A8744" s="164">
        <v>37781</v>
      </c>
      <c r="B8744" s="154" t="s">
        <v>472</v>
      </c>
      <c r="C8744" s="154" t="s">
        <v>472</v>
      </c>
      <c r="D8744" s="154" t="s">
        <v>472</v>
      </c>
      <c r="E8744" s="154" t="s">
        <v>472</v>
      </c>
      <c r="F8744" s="154" t="s">
        <v>472</v>
      </c>
      <c r="G8744" s="154" t="s">
        <v>472</v>
      </c>
      <c r="H8744" s="154">
        <v>15.87</v>
      </c>
      <c r="I8744" s="154" t="s">
        <v>472</v>
      </c>
      <c r="J8744" s="154"/>
    </row>
    <row r="8745" spans="1:10">
      <c r="A8745" s="164">
        <v>37782</v>
      </c>
      <c r="B8745" s="154">
        <v>1.5425</v>
      </c>
      <c r="C8745" s="154">
        <v>2.1774</v>
      </c>
      <c r="D8745" s="154">
        <v>1.3176999999999999</v>
      </c>
      <c r="E8745" s="154">
        <v>0.96840000000000004</v>
      </c>
      <c r="F8745" s="154">
        <v>46</v>
      </c>
      <c r="G8745" s="154">
        <v>1.1148</v>
      </c>
      <c r="H8745" s="154">
        <v>15.874000000000001</v>
      </c>
      <c r="I8745" s="154">
        <v>1.8642400000000001</v>
      </c>
      <c r="J8745" s="154"/>
    </row>
    <row r="8746" spans="1:10">
      <c r="A8746" s="164">
        <v>37783</v>
      </c>
      <c r="B8746" s="154">
        <v>1.5383</v>
      </c>
      <c r="C8746" s="154">
        <v>2.1827000000000001</v>
      </c>
      <c r="D8746" s="154">
        <v>1.3132999999999999</v>
      </c>
      <c r="E8746" s="154">
        <v>0.96440000000000003</v>
      </c>
      <c r="F8746" s="154">
        <v>45.7</v>
      </c>
      <c r="G8746" s="154">
        <v>1.1146</v>
      </c>
      <c r="H8746" s="154">
        <v>15.798</v>
      </c>
      <c r="I8746" s="154">
        <v>1.85748</v>
      </c>
      <c r="J8746" s="154"/>
    </row>
    <row r="8747" spans="1:10">
      <c r="A8747" s="164">
        <v>37784</v>
      </c>
      <c r="B8747" s="154">
        <v>1.5367999999999999</v>
      </c>
      <c r="C8747" s="154">
        <v>2.1852999999999998</v>
      </c>
      <c r="D8747" s="154">
        <v>1.3037000000000001</v>
      </c>
      <c r="E8747" s="154">
        <v>0.96619999999999995</v>
      </c>
      <c r="F8747" s="154">
        <v>45.8</v>
      </c>
      <c r="G8747" s="154">
        <v>1.1078999999999999</v>
      </c>
      <c r="H8747" s="154">
        <v>15.831</v>
      </c>
      <c r="I8747" s="154">
        <v>1.85975</v>
      </c>
      <c r="J8747" s="154"/>
    </row>
    <row r="8748" spans="1:10">
      <c r="A8748" s="164">
        <v>37785</v>
      </c>
      <c r="B8748" s="154">
        <v>1.5461</v>
      </c>
      <c r="C8748" s="154">
        <v>2.1926000000000001</v>
      </c>
      <c r="D8748" s="154">
        <v>1.3111999999999999</v>
      </c>
      <c r="E8748" s="154">
        <v>0.97270000000000001</v>
      </c>
      <c r="F8748" s="154">
        <v>45.7</v>
      </c>
      <c r="G8748" s="154">
        <v>1.1144000000000001</v>
      </c>
      <c r="H8748" s="154">
        <v>15.736000000000001</v>
      </c>
      <c r="I8748" s="154">
        <v>1.86897</v>
      </c>
      <c r="J8748" s="154"/>
    </row>
    <row r="8749" spans="1:10">
      <c r="A8749" s="164">
        <v>37788</v>
      </c>
      <c r="B8749" s="154">
        <v>1.5426</v>
      </c>
      <c r="C8749" s="154">
        <v>2.1730999999999998</v>
      </c>
      <c r="D8749" s="154">
        <v>1.2949999999999999</v>
      </c>
      <c r="E8749" s="154">
        <v>0.97170000000000001</v>
      </c>
      <c r="F8749" s="154">
        <v>45.5</v>
      </c>
      <c r="G8749" s="154">
        <v>1.1017999999999999</v>
      </c>
      <c r="H8749" s="154">
        <v>15.753</v>
      </c>
      <c r="I8749" s="154">
        <v>1.8535599999999999</v>
      </c>
      <c r="J8749" s="154"/>
    </row>
    <row r="8750" spans="1:10">
      <c r="A8750" s="164">
        <v>37789</v>
      </c>
      <c r="B8750" s="154">
        <v>1.5417999999999998</v>
      </c>
      <c r="C8750" s="154">
        <v>2.1915</v>
      </c>
      <c r="D8750" s="154">
        <v>1.302</v>
      </c>
      <c r="E8750" s="154">
        <v>0.97030000000000005</v>
      </c>
      <c r="F8750" s="154">
        <v>45.2</v>
      </c>
      <c r="G8750" s="154">
        <v>1.1066</v>
      </c>
      <c r="H8750" s="154">
        <v>15.774000000000001</v>
      </c>
      <c r="I8750" s="154">
        <v>1.85894</v>
      </c>
      <c r="J8750" s="154"/>
    </row>
    <row r="8751" spans="1:10">
      <c r="A8751" s="164">
        <v>37790</v>
      </c>
      <c r="B8751" s="154">
        <v>1.542</v>
      </c>
      <c r="C8751" s="154">
        <v>2.2040999999999999</v>
      </c>
      <c r="D8751" s="154">
        <v>1.3109</v>
      </c>
      <c r="E8751" s="154">
        <v>0.97589999999999999</v>
      </c>
      <c r="F8751" s="154">
        <v>45.6</v>
      </c>
      <c r="G8751" s="154">
        <v>1.1073</v>
      </c>
      <c r="H8751" s="154">
        <v>15.983000000000001</v>
      </c>
      <c r="I8751" s="154">
        <v>1.86972</v>
      </c>
      <c r="J8751" s="154"/>
    </row>
    <row r="8752" spans="1:10">
      <c r="A8752" s="164">
        <v>37791</v>
      </c>
      <c r="B8752" s="154">
        <v>1.5483</v>
      </c>
      <c r="C8752" s="154">
        <v>2.2303999999999999</v>
      </c>
      <c r="D8752" s="154">
        <v>1.3315000000000001</v>
      </c>
      <c r="E8752" s="154">
        <v>0.98909999999999998</v>
      </c>
      <c r="F8752" s="154">
        <v>46.1</v>
      </c>
      <c r="G8752" s="154">
        <v>1.1217999999999999</v>
      </c>
      <c r="H8752" s="154">
        <v>15.909000000000001</v>
      </c>
      <c r="I8752" s="154">
        <v>1.8895999999999999</v>
      </c>
      <c r="J8752" s="154"/>
    </row>
    <row r="8753" spans="1:10">
      <c r="A8753" s="164">
        <v>37792</v>
      </c>
      <c r="B8753" s="154">
        <v>1.5455000000000001</v>
      </c>
      <c r="C8753" s="154">
        <v>2.2210000000000001</v>
      </c>
      <c r="D8753" s="154">
        <v>1.3229</v>
      </c>
      <c r="E8753" s="154">
        <v>0.98250000000000004</v>
      </c>
      <c r="F8753" s="154">
        <v>45.6</v>
      </c>
      <c r="G8753" s="154">
        <v>1.1176999999999999</v>
      </c>
      <c r="H8753" s="154">
        <v>16.100000000000001</v>
      </c>
      <c r="I8753" s="154">
        <v>1.87147</v>
      </c>
      <c r="J8753" s="154"/>
    </row>
    <row r="8754" spans="1:10">
      <c r="A8754" s="164">
        <v>37795</v>
      </c>
      <c r="B8754" s="154">
        <v>1.5358000000000001</v>
      </c>
      <c r="C8754" s="154">
        <v>2.2075</v>
      </c>
      <c r="D8754" s="154">
        <v>1.3294999999999999</v>
      </c>
      <c r="E8754" s="154">
        <v>0.97509999999999997</v>
      </c>
      <c r="F8754" s="154">
        <v>45.9</v>
      </c>
      <c r="G8754" s="154">
        <v>1.1262000000000001</v>
      </c>
      <c r="H8754" s="154">
        <v>15.99</v>
      </c>
      <c r="I8754" s="154">
        <v>1.87296</v>
      </c>
      <c r="J8754" s="154"/>
    </row>
    <row r="8755" spans="1:10">
      <c r="A8755" s="164">
        <v>37796</v>
      </c>
      <c r="B8755" s="154">
        <v>1.5316999999999998</v>
      </c>
      <c r="C8755" s="154">
        <v>2.2122000000000002</v>
      </c>
      <c r="D8755" s="154">
        <v>1.3254000000000001</v>
      </c>
      <c r="E8755" s="154">
        <v>0.9758</v>
      </c>
      <c r="F8755" s="154">
        <v>46.3</v>
      </c>
      <c r="G8755" s="154">
        <v>1.1252</v>
      </c>
      <c r="H8755" s="154">
        <v>16.077999999999999</v>
      </c>
      <c r="I8755" s="154">
        <v>1.8691</v>
      </c>
      <c r="J8755" s="154"/>
    </row>
    <row r="8756" spans="1:10">
      <c r="A8756" s="164">
        <v>37797</v>
      </c>
      <c r="B8756" s="154">
        <v>1.53</v>
      </c>
      <c r="C8756" s="154">
        <v>2.2079</v>
      </c>
      <c r="D8756" s="154">
        <v>1.327</v>
      </c>
      <c r="E8756" s="154">
        <v>0.97750000000000004</v>
      </c>
      <c r="F8756" s="154">
        <v>46.2</v>
      </c>
      <c r="G8756" s="154">
        <v>1.1304000000000001</v>
      </c>
      <c r="H8756" s="154">
        <v>15.994999999999999</v>
      </c>
      <c r="I8756" s="154">
        <v>1.8753</v>
      </c>
      <c r="J8756" s="154"/>
    </row>
    <row r="8757" spans="1:10">
      <c r="A8757" s="164">
        <v>37798</v>
      </c>
      <c r="B8757" s="154">
        <v>1.5373000000000001</v>
      </c>
      <c r="C8757" s="154">
        <v>2.2296999999999998</v>
      </c>
      <c r="D8757" s="154">
        <v>1.3365</v>
      </c>
      <c r="E8757" s="154">
        <v>0.99150000000000005</v>
      </c>
      <c r="F8757" s="154">
        <v>46.5</v>
      </c>
      <c r="G8757" s="154">
        <v>1.1283000000000001</v>
      </c>
      <c r="H8757" s="154">
        <v>16.277000000000001</v>
      </c>
      <c r="I8757" s="154">
        <v>1.88893</v>
      </c>
      <c r="J8757" s="154"/>
    </row>
    <row r="8758" spans="1:10">
      <c r="A8758" s="164">
        <v>37799</v>
      </c>
      <c r="B8758" s="154">
        <v>1.5446</v>
      </c>
      <c r="C8758" s="154">
        <v>2.2414000000000001</v>
      </c>
      <c r="D8758" s="154">
        <v>1.3538000000000001</v>
      </c>
      <c r="E8758" s="154">
        <v>0.99790000000000001</v>
      </c>
      <c r="F8758" s="154">
        <v>46.7</v>
      </c>
      <c r="G8758" s="154">
        <v>1.1284000000000001</v>
      </c>
      <c r="H8758" s="154">
        <v>16.332000000000001</v>
      </c>
      <c r="I8758" s="154">
        <v>1.89805</v>
      </c>
      <c r="J8758" s="154"/>
    </row>
    <row r="8759" spans="1:10">
      <c r="A8759" s="164">
        <v>37802</v>
      </c>
      <c r="B8759" s="154">
        <v>1.5518000000000001</v>
      </c>
      <c r="C8759" s="154">
        <v>2.2359</v>
      </c>
      <c r="D8759" s="154">
        <v>1.3561000000000001</v>
      </c>
      <c r="E8759" s="154">
        <v>1.0048999999999999</v>
      </c>
      <c r="F8759" s="154">
        <v>47</v>
      </c>
      <c r="G8759" s="154">
        <v>1.1317999999999999</v>
      </c>
      <c r="H8759" s="154">
        <v>16.349</v>
      </c>
      <c r="I8759" s="154">
        <v>1.9024999999999999</v>
      </c>
      <c r="J8759" s="154"/>
    </row>
    <row r="8760" spans="1:10">
      <c r="A8760" s="164">
        <v>37803</v>
      </c>
      <c r="B8760" s="154">
        <v>1.5552000000000001</v>
      </c>
      <c r="C8760" s="154">
        <v>2.2294999999999998</v>
      </c>
      <c r="D8760" s="154">
        <v>1.3479999999999999</v>
      </c>
      <c r="E8760" s="154">
        <v>0.99960000000000004</v>
      </c>
      <c r="F8760" s="154">
        <v>47.4</v>
      </c>
      <c r="G8760" s="154">
        <v>1.1253</v>
      </c>
      <c r="H8760" s="154">
        <v>16.198</v>
      </c>
      <c r="I8760" s="154">
        <v>1.89811</v>
      </c>
      <c r="J8760" s="154"/>
    </row>
    <row r="8761" spans="1:10">
      <c r="A8761" s="164">
        <v>37804</v>
      </c>
      <c r="B8761" s="154">
        <v>1.5512999999999999</v>
      </c>
      <c r="C8761" s="154">
        <v>2.2336999999999998</v>
      </c>
      <c r="D8761" s="154">
        <v>1.3435000000000001</v>
      </c>
      <c r="E8761" s="154">
        <v>0.99529999999999996</v>
      </c>
      <c r="F8761" s="154">
        <v>47.3</v>
      </c>
      <c r="G8761" s="154">
        <v>1.1284000000000001</v>
      </c>
      <c r="H8761" s="154">
        <v>16.274999999999999</v>
      </c>
      <c r="I8761" s="154">
        <v>1.8940600000000001</v>
      </c>
      <c r="J8761" s="154"/>
    </row>
    <row r="8762" spans="1:10">
      <c r="A8762" s="164">
        <v>37805</v>
      </c>
      <c r="B8762" s="154">
        <v>1.5503</v>
      </c>
      <c r="C8762" s="154">
        <v>2.2515000000000001</v>
      </c>
      <c r="D8762" s="154">
        <v>1.3533999999999999</v>
      </c>
      <c r="E8762" s="154">
        <v>1.0085</v>
      </c>
      <c r="F8762" s="154">
        <v>48</v>
      </c>
      <c r="G8762" s="154">
        <v>1.1454</v>
      </c>
      <c r="H8762" s="154">
        <v>16.291</v>
      </c>
      <c r="I8762" s="154">
        <v>1.9035299999999999</v>
      </c>
      <c r="J8762" s="154"/>
    </row>
    <row r="8763" spans="1:10">
      <c r="A8763" s="164">
        <v>37806</v>
      </c>
      <c r="B8763" s="154">
        <v>1.5493000000000001</v>
      </c>
      <c r="C8763" s="154">
        <v>2.2528999999999999</v>
      </c>
      <c r="D8763" s="154">
        <v>1.3488</v>
      </c>
      <c r="E8763" s="154">
        <v>1.0077</v>
      </c>
      <c r="F8763" s="154">
        <v>47.7</v>
      </c>
      <c r="G8763" s="154">
        <v>1.1415999999999999</v>
      </c>
      <c r="H8763" s="154">
        <v>16.276</v>
      </c>
      <c r="I8763" s="154" t="s">
        <v>472</v>
      </c>
      <c r="J8763" s="154"/>
    </row>
    <row r="8764" spans="1:10">
      <c r="A8764" s="164">
        <v>37809</v>
      </c>
      <c r="B8764" s="154">
        <v>1.5516000000000001</v>
      </c>
      <c r="C8764" s="154">
        <v>2.2566999999999999</v>
      </c>
      <c r="D8764" s="154">
        <v>1.3583000000000001</v>
      </c>
      <c r="E8764" s="154">
        <v>1.0106999999999999</v>
      </c>
      <c r="F8764" s="154">
        <v>47.8</v>
      </c>
      <c r="G8764" s="154">
        <v>1.1505000000000001</v>
      </c>
      <c r="H8764" s="154">
        <v>16.565000000000001</v>
      </c>
      <c r="I8764" s="154">
        <v>1.91717</v>
      </c>
      <c r="J8764" s="154"/>
    </row>
    <row r="8765" spans="1:10">
      <c r="A8765" s="164">
        <v>37810</v>
      </c>
      <c r="B8765" s="154">
        <v>1.5531999999999999</v>
      </c>
      <c r="C8765" s="154">
        <v>2.2570999999999999</v>
      </c>
      <c r="D8765" s="154">
        <v>1.375</v>
      </c>
      <c r="E8765" s="154">
        <v>1.0168999999999999</v>
      </c>
      <c r="F8765" s="154">
        <v>47.7</v>
      </c>
      <c r="G8765" s="154">
        <v>1.1614</v>
      </c>
      <c r="H8765" s="154">
        <v>16.561</v>
      </c>
      <c r="I8765" s="154">
        <v>1.92049</v>
      </c>
      <c r="J8765" s="154"/>
    </row>
    <row r="8766" spans="1:10">
      <c r="A8766" s="164">
        <v>37811</v>
      </c>
      <c r="B8766" s="154">
        <v>1.542</v>
      </c>
      <c r="C8766" s="154">
        <v>2.2189999999999999</v>
      </c>
      <c r="D8766" s="154">
        <v>1.3612</v>
      </c>
      <c r="E8766" s="154">
        <v>0.99750000000000005</v>
      </c>
      <c r="F8766" s="154">
        <v>47.4</v>
      </c>
      <c r="G8766" s="154">
        <v>1.1520999999999999</v>
      </c>
      <c r="H8766" s="154">
        <v>16.474</v>
      </c>
      <c r="I8766" s="154">
        <v>1.9036900000000001</v>
      </c>
      <c r="J8766" s="154"/>
    </row>
    <row r="8767" spans="1:10">
      <c r="A8767" s="164">
        <v>37812</v>
      </c>
      <c r="B8767" s="154">
        <v>1.5455999999999999</v>
      </c>
      <c r="C8767" s="154">
        <v>2.226</v>
      </c>
      <c r="D8767" s="154">
        <v>1.3637999999999999</v>
      </c>
      <c r="E8767" s="154">
        <v>0.98609999999999998</v>
      </c>
      <c r="F8767" s="154">
        <v>47.7</v>
      </c>
      <c r="G8767" s="154">
        <v>1.1584000000000001</v>
      </c>
      <c r="H8767" s="154">
        <v>16.440999999999999</v>
      </c>
      <c r="I8767" s="154">
        <v>1.91286</v>
      </c>
      <c r="J8767" s="154"/>
    </row>
    <row r="8768" spans="1:10">
      <c r="A8768" s="164">
        <v>37813</v>
      </c>
      <c r="B8768" s="154">
        <v>1.5481</v>
      </c>
      <c r="C8768" s="154">
        <v>2.2309999999999999</v>
      </c>
      <c r="D8768" s="154">
        <v>1.3660000000000001</v>
      </c>
      <c r="E8768" s="154">
        <v>0.98640000000000005</v>
      </c>
      <c r="F8768" s="154">
        <v>47.2</v>
      </c>
      <c r="G8768" s="154">
        <v>1.1598999999999999</v>
      </c>
      <c r="H8768" s="154">
        <v>16.577999999999999</v>
      </c>
      <c r="I8768" s="154">
        <v>1.91276</v>
      </c>
      <c r="J8768" s="154"/>
    </row>
    <row r="8769" spans="1:10">
      <c r="A8769" s="164">
        <v>37816</v>
      </c>
      <c r="B8769" s="154">
        <v>1.5533999999999999</v>
      </c>
      <c r="C8769" s="154">
        <v>2.2404000000000002</v>
      </c>
      <c r="D8769" s="154">
        <v>1.3794999999999999</v>
      </c>
      <c r="E8769" s="154">
        <v>1.0003</v>
      </c>
      <c r="F8769" s="154">
        <v>47.7</v>
      </c>
      <c r="G8769" s="154">
        <v>1.173</v>
      </c>
      <c r="H8769" s="154">
        <v>16.594000000000001</v>
      </c>
      <c r="I8769" s="154">
        <v>1.91686</v>
      </c>
      <c r="J8769" s="154"/>
    </row>
    <row r="8770" spans="1:10">
      <c r="A8770" s="164">
        <v>37817</v>
      </c>
      <c r="B8770" s="154">
        <v>1.5512999999999999</v>
      </c>
      <c r="C8770" s="154">
        <v>2.2113999999999998</v>
      </c>
      <c r="D8770" s="154">
        <v>1.3742000000000001</v>
      </c>
      <c r="E8770" s="154">
        <v>0.99770000000000003</v>
      </c>
      <c r="F8770" s="154">
        <v>47.9</v>
      </c>
      <c r="G8770" s="154">
        <v>1.1682999999999999</v>
      </c>
      <c r="H8770" s="154">
        <v>16.728000000000002</v>
      </c>
      <c r="I8770" s="154">
        <v>1.9124300000000001</v>
      </c>
      <c r="J8770" s="154"/>
    </row>
    <row r="8771" spans="1:10">
      <c r="A8771" s="164">
        <v>37818</v>
      </c>
      <c r="B8771" s="154">
        <v>1.5485</v>
      </c>
      <c r="C8771" s="154">
        <v>2.2076000000000002</v>
      </c>
      <c r="D8771" s="154">
        <v>1.3887</v>
      </c>
      <c r="E8771" s="154">
        <v>0.996</v>
      </c>
      <c r="F8771" s="154">
        <v>48.4</v>
      </c>
      <c r="G8771" s="154">
        <v>1.1735</v>
      </c>
      <c r="H8771" s="154">
        <v>16.62</v>
      </c>
      <c r="I8771" s="154">
        <v>1.92557</v>
      </c>
      <c r="J8771" s="154"/>
    </row>
    <row r="8772" spans="1:10">
      <c r="A8772" s="164">
        <v>37819</v>
      </c>
      <c r="B8772" s="154">
        <v>1.5375000000000001</v>
      </c>
      <c r="C8772" s="154">
        <v>2.1836000000000002</v>
      </c>
      <c r="D8772" s="154">
        <v>1.3686</v>
      </c>
      <c r="E8772" s="154">
        <v>0.98670000000000002</v>
      </c>
      <c r="F8772" s="154">
        <v>47.9</v>
      </c>
      <c r="G8772" s="154">
        <v>1.1569</v>
      </c>
      <c r="H8772" s="154">
        <v>16.556000000000001</v>
      </c>
      <c r="I8772" s="154">
        <v>1.90185</v>
      </c>
      <c r="J8772" s="154"/>
    </row>
    <row r="8773" spans="1:10">
      <c r="A8773" s="164">
        <v>37820</v>
      </c>
      <c r="B8773" s="154">
        <v>1.5362</v>
      </c>
      <c r="C8773" s="154">
        <v>2.1852999999999998</v>
      </c>
      <c r="D8773" s="154">
        <v>1.3712</v>
      </c>
      <c r="E8773" s="154">
        <v>0.97750000000000004</v>
      </c>
      <c r="F8773" s="154">
        <v>47.7</v>
      </c>
      <c r="G8773" s="154">
        <v>1.1516999999999999</v>
      </c>
      <c r="H8773" s="154">
        <v>16.448</v>
      </c>
      <c r="I8773" s="154">
        <v>1.90394</v>
      </c>
      <c r="J8773" s="154"/>
    </row>
    <row r="8774" spans="1:10">
      <c r="A8774" s="164">
        <v>37823</v>
      </c>
      <c r="B8774" s="154">
        <v>1.5366</v>
      </c>
      <c r="C8774" s="154">
        <v>2.1646000000000001</v>
      </c>
      <c r="D8774" s="154">
        <v>1.3631</v>
      </c>
      <c r="E8774" s="154">
        <v>0.96750000000000003</v>
      </c>
      <c r="F8774" s="154">
        <v>47.2</v>
      </c>
      <c r="G8774" s="154">
        <v>1.1496999999999999</v>
      </c>
      <c r="H8774" s="154">
        <v>16.378</v>
      </c>
      <c r="I8774" s="154">
        <v>1.89642</v>
      </c>
      <c r="J8774" s="154"/>
    </row>
    <row r="8775" spans="1:10">
      <c r="A8775" s="164">
        <v>37824</v>
      </c>
      <c r="B8775" s="154">
        <v>1.5424</v>
      </c>
      <c r="C8775" s="154">
        <v>2.1762000000000001</v>
      </c>
      <c r="D8775" s="154">
        <v>1.3568</v>
      </c>
      <c r="E8775" s="154">
        <v>0.96779999999999999</v>
      </c>
      <c r="F8775" s="154">
        <v>47.2</v>
      </c>
      <c r="G8775" s="154">
        <v>1.1392</v>
      </c>
      <c r="H8775" s="154">
        <v>16.442</v>
      </c>
      <c r="I8775" s="154">
        <v>1.89442</v>
      </c>
      <c r="J8775" s="154"/>
    </row>
    <row r="8776" spans="1:10">
      <c r="A8776" s="164">
        <v>37825</v>
      </c>
      <c r="B8776" s="154">
        <v>1.5436000000000001</v>
      </c>
      <c r="C8776" s="154">
        <v>2.1705000000000001</v>
      </c>
      <c r="D8776" s="154">
        <v>1.3559999999999999</v>
      </c>
      <c r="E8776" s="154">
        <v>0.95809999999999995</v>
      </c>
      <c r="F8776" s="154">
        <v>47</v>
      </c>
      <c r="G8776" s="154">
        <v>1.1406000000000001</v>
      </c>
      <c r="H8776" s="154">
        <v>16.260000000000002</v>
      </c>
      <c r="I8776" s="154">
        <v>1.89293</v>
      </c>
      <c r="J8776" s="154"/>
    </row>
    <row r="8777" spans="1:10">
      <c r="A8777" s="164">
        <v>37826</v>
      </c>
      <c r="B8777" s="154">
        <v>1.5479000000000001</v>
      </c>
      <c r="C8777" s="154">
        <v>2.1657999999999999</v>
      </c>
      <c r="D8777" s="154">
        <v>1.3468</v>
      </c>
      <c r="E8777" s="154">
        <v>0.96499999999999997</v>
      </c>
      <c r="F8777" s="154">
        <v>46.5</v>
      </c>
      <c r="G8777" s="154">
        <v>1.1342000000000001</v>
      </c>
      <c r="H8777" s="154">
        <v>16.309000000000001</v>
      </c>
      <c r="I8777" s="154">
        <v>1.8893900000000001</v>
      </c>
      <c r="J8777" s="154"/>
    </row>
    <row r="8778" spans="1:10">
      <c r="A8778" s="164">
        <v>37827</v>
      </c>
      <c r="B8778" s="154">
        <v>1.5472000000000001</v>
      </c>
      <c r="C8778" s="154">
        <v>2.1791999999999998</v>
      </c>
      <c r="D8778" s="154">
        <v>1.3467</v>
      </c>
      <c r="E8778" s="154">
        <v>0.96589999999999998</v>
      </c>
      <c r="F8778" s="154">
        <v>46.6</v>
      </c>
      <c r="G8778" s="154">
        <v>1.1314</v>
      </c>
      <c r="H8778" s="154">
        <v>16.225000000000001</v>
      </c>
      <c r="I8778" s="154">
        <v>1.8893200000000001</v>
      </c>
      <c r="J8778" s="154"/>
    </row>
    <row r="8779" spans="1:10">
      <c r="A8779" s="164">
        <v>37830</v>
      </c>
      <c r="B8779" s="154">
        <v>1.5474999999999999</v>
      </c>
      <c r="C8779" s="154">
        <v>2.181</v>
      </c>
      <c r="D8779" s="154">
        <v>1.3468</v>
      </c>
      <c r="E8779" s="154">
        <v>0.97470000000000001</v>
      </c>
      <c r="F8779" s="154">
        <v>46.6</v>
      </c>
      <c r="G8779" s="154">
        <v>1.1297999999999999</v>
      </c>
      <c r="H8779" s="154">
        <v>16.242000000000001</v>
      </c>
      <c r="I8779" s="154">
        <v>1.8928500000000001</v>
      </c>
      <c r="J8779" s="154"/>
    </row>
    <row r="8780" spans="1:10">
      <c r="A8780" s="164">
        <v>37831</v>
      </c>
      <c r="B8780" s="154">
        <v>1.5468999999999999</v>
      </c>
      <c r="C8780" s="154">
        <v>2.1879</v>
      </c>
      <c r="D8780" s="154">
        <v>1.3444</v>
      </c>
      <c r="E8780" s="154">
        <v>0.97099999999999997</v>
      </c>
      <c r="F8780" s="154">
        <v>46.4</v>
      </c>
      <c r="G8780" s="154">
        <v>1.1262000000000001</v>
      </c>
      <c r="H8780" s="154">
        <v>16.283000000000001</v>
      </c>
      <c r="I8780" s="154">
        <v>1.89113</v>
      </c>
      <c r="J8780" s="154"/>
    </row>
    <row r="8781" spans="1:10">
      <c r="A8781" s="164">
        <v>37832</v>
      </c>
      <c r="B8781" s="154">
        <v>1.5489999999999999</v>
      </c>
      <c r="C8781" s="154">
        <v>2.1964999999999999</v>
      </c>
      <c r="D8781" s="154">
        <v>1.3546</v>
      </c>
      <c r="E8781" s="154">
        <v>0.97219999999999995</v>
      </c>
      <c r="F8781" s="154">
        <v>46.1</v>
      </c>
      <c r="G8781" s="154">
        <v>1.1297999999999999</v>
      </c>
      <c r="H8781" s="154">
        <v>16.457999999999998</v>
      </c>
      <c r="I8781" s="154">
        <v>1.8943300000000001</v>
      </c>
      <c r="J8781" s="154"/>
    </row>
    <row r="8782" spans="1:10">
      <c r="A8782" s="164">
        <v>37833</v>
      </c>
      <c r="B8782" s="154">
        <v>1.5479000000000001</v>
      </c>
      <c r="C8782" s="154">
        <v>2.2016999999999998</v>
      </c>
      <c r="D8782" s="154">
        <v>1.3663000000000001</v>
      </c>
      <c r="E8782" s="154">
        <v>0.97360000000000002</v>
      </c>
      <c r="F8782" s="154">
        <v>46</v>
      </c>
      <c r="G8782" s="154">
        <v>1.1369</v>
      </c>
      <c r="H8782" s="154">
        <v>16.565000000000001</v>
      </c>
      <c r="I8782" s="154">
        <v>1.90557</v>
      </c>
      <c r="J8782" s="154"/>
    </row>
    <row r="8783" spans="1:10">
      <c r="A8783" s="164">
        <v>37834</v>
      </c>
      <c r="B8783" s="154" t="s">
        <v>472</v>
      </c>
      <c r="C8783" s="154" t="s">
        <v>472</v>
      </c>
      <c r="D8783" s="154" t="s">
        <v>472</v>
      </c>
      <c r="E8783" s="154" t="s">
        <v>472</v>
      </c>
      <c r="F8783" s="154" t="s">
        <v>472</v>
      </c>
      <c r="G8783" s="154" t="s">
        <v>472</v>
      </c>
      <c r="H8783" s="154">
        <v>16.512</v>
      </c>
      <c r="I8783" s="154" t="s">
        <v>472</v>
      </c>
      <c r="J8783" s="154"/>
    </row>
    <row r="8784" spans="1:10">
      <c r="A8784" s="164">
        <v>37837</v>
      </c>
      <c r="B8784" s="154">
        <v>1.5354000000000001</v>
      </c>
      <c r="C8784" s="154">
        <v>2.1907000000000001</v>
      </c>
      <c r="D8784" s="154">
        <v>1.3586</v>
      </c>
      <c r="E8784" s="154">
        <v>0.9718</v>
      </c>
      <c r="F8784" s="154">
        <v>44.8</v>
      </c>
      <c r="G8784" s="154">
        <v>1.1324000000000001</v>
      </c>
      <c r="H8784" s="154">
        <v>16.283000000000001</v>
      </c>
      <c r="I8784" s="154">
        <v>1.8895599999999999</v>
      </c>
      <c r="J8784" s="154"/>
    </row>
    <row r="8785" spans="1:10">
      <c r="A8785" s="164">
        <v>37838</v>
      </c>
      <c r="B8785" s="154">
        <v>1.5338000000000001</v>
      </c>
      <c r="C8785" s="154">
        <v>2.1764999999999999</v>
      </c>
      <c r="D8785" s="154">
        <v>1.3503000000000001</v>
      </c>
      <c r="E8785" s="154">
        <v>0.95879999999999999</v>
      </c>
      <c r="F8785" s="154">
        <v>44</v>
      </c>
      <c r="G8785" s="154">
        <v>1.1205000000000001</v>
      </c>
      <c r="H8785" s="154">
        <v>16.324999999999999</v>
      </c>
      <c r="I8785" s="154">
        <v>1.8834300000000002</v>
      </c>
      <c r="J8785" s="154"/>
    </row>
    <row r="8786" spans="1:10">
      <c r="A8786" s="164">
        <v>37839</v>
      </c>
      <c r="B8786" s="154">
        <v>1.5338000000000001</v>
      </c>
      <c r="C8786" s="154">
        <v>2.1716000000000002</v>
      </c>
      <c r="D8786" s="154">
        <v>1.3433999999999999</v>
      </c>
      <c r="E8786" s="154">
        <v>0.96009999999999995</v>
      </c>
      <c r="F8786" s="154">
        <v>44.4</v>
      </c>
      <c r="G8786" s="154">
        <v>1.1196999999999999</v>
      </c>
      <c r="H8786" s="154">
        <v>16.273</v>
      </c>
      <c r="I8786" s="154">
        <v>1.8811</v>
      </c>
      <c r="J8786" s="154"/>
    </row>
    <row r="8787" spans="1:10">
      <c r="A8787" s="164">
        <v>37840</v>
      </c>
      <c r="B8787" s="154">
        <v>1.5361</v>
      </c>
      <c r="C8787" s="154">
        <v>2.1758000000000002</v>
      </c>
      <c r="D8787" s="154">
        <v>1.3536999999999999</v>
      </c>
      <c r="E8787" s="154">
        <v>0.96309999999999996</v>
      </c>
      <c r="F8787" s="154">
        <v>44.3</v>
      </c>
      <c r="G8787" s="154">
        <v>1.1263000000000001</v>
      </c>
      <c r="H8787" s="154">
        <v>16.309999999999999</v>
      </c>
      <c r="I8787" s="154">
        <v>1.8869500000000001</v>
      </c>
      <c r="J8787" s="154"/>
    </row>
    <row r="8788" spans="1:10">
      <c r="A8788" s="164">
        <v>37841</v>
      </c>
      <c r="B8788" s="154">
        <v>1.5375999999999999</v>
      </c>
      <c r="C8788" s="154">
        <v>2.1859999999999999</v>
      </c>
      <c r="D8788" s="154">
        <v>1.3559000000000001</v>
      </c>
      <c r="E8788" s="154">
        <v>0.97199999999999998</v>
      </c>
      <c r="F8788" s="154">
        <v>45.4</v>
      </c>
      <c r="G8788" s="154">
        <v>1.1402000000000001</v>
      </c>
      <c r="H8788" s="154">
        <v>16.436</v>
      </c>
      <c r="I8788" s="154">
        <v>1.89164</v>
      </c>
      <c r="J8788" s="154"/>
    </row>
    <row r="8789" spans="1:10">
      <c r="A8789" s="164">
        <v>37844</v>
      </c>
      <c r="B8789" s="154">
        <v>1.5366</v>
      </c>
      <c r="C8789" s="154">
        <v>2.1798999999999999</v>
      </c>
      <c r="D8789" s="154">
        <v>1.3625</v>
      </c>
      <c r="E8789" s="154">
        <v>0.97309999999999997</v>
      </c>
      <c r="F8789" s="154">
        <v>45.4</v>
      </c>
      <c r="G8789" s="154">
        <v>1.1480999999999999</v>
      </c>
      <c r="H8789" s="154">
        <v>16.376000000000001</v>
      </c>
      <c r="I8789" s="154">
        <v>1.89978</v>
      </c>
      <c r="J8789" s="154"/>
    </row>
    <row r="8790" spans="1:10">
      <c r="A8790" s="164">
        <v>37845</v>
      </c>
      <c r="B8790" s="154">
        <v>1.5415999999999999</v>
      </c>
      <c r="C8790" s="154">
        <v>2.1821999999999999</v>
      </c>
      <c r="D8790" s="154">
        <v>1.3561000000000001</v>
      </c>
      <c r="E8790" s="154">
        <v>0.98160000000000003</v>
      </c>
      <c r="F8790" s="154">
        <v>45</v>
      </c>
      <c r="G8790" s="154">
        <v>1.1424000000000001</v>
      </c>
      <c r="H8790" s="154">
        <v>16.501000000000001</v>
      </c>
      <c r="I8790" s="154">
        <v>1.90019</v>
      </c>
      <c r="J8790" s="154"/>
    </row>
    <row r="8791" spans="1:10">
      <c r="A8791" s="164">
        <v>37846</v>
      </c>
      <c r="B8791" s="154">
        <v>1.5448</v>
      </c>
      <c r="C8791" s="154">
        <v>2.1979000000000002</v>
      </c>
      <c r="D8791" s="154">
        <v>1.3736999999999999</v>
      </c>
      <c r="E8791" s="154">
        <v>0.99099999999999999</v>
      </c>
      <c r="F8791" s="154">
        <v>45.2</v>
      </c>
      <c r="G8791" s="154">
        <v>1.153</v>
      </c>
      <c r="H8791" s="154">
        <v>16.507000000000001</v>
      </c>
      <c r="I8791" s="154">
        <v>1.90988</v>
      </c>
      <c r="J8791" s="154"/>
    </row>
    <row r="8792" spans="1:10">
      <c r="A8792" s="164">
        <v>37847</v>
      </c>
      <c r="B8792" s="154">
        <v>1.5474999999999999</v>
      </c>
      <c r="C8792" s="154">
        <v>2.2021000000000002</v>
      </c>
      <c r="D8792" s="154">
        <v>1.3658000000000001</v>
      </c>
      <c r="E8792" s="154">
        <v>0.99</v>
      </c>
      <c r="F8792" s="154">
        <v>45.4</v>
      </c>
      <c r="G8792" s="154">
        <v>1.1444000000000001</v>
      </c>
      <c r="H8792" s="154">
        <v>16.605</v>
      </c>
      <c r="I8792" s="154">
        <v>1.9091900000000002</v>
      </c>
      <c r="J8792" s="154"/>
    </row>
    <row r="8793" spans="1:10">
      <c r="A8793" s="164">
        <v>37848</v>
      </c>
      <c r="B8793" s="154">
        <v>1.5436000000000001</v>
      </c>
      <c r="C8793" s="154">
        <v>2.1951000000000001</v>
      </c>
      <c r="D8793" s="154">
        <v>1.3711</v>
      </c>
      <c r="E8793" s="154">
        <v>0.98519999999999996</v>
      </c>
      <c r="F8793" s="154">
        <v>45.6</v>
      </c>
      <c r="G8793" s="154">
        <v>1.1511</v>
      </c>
      <c r="H8793" s="154">
        <v>16.584</v>
      </c>
      <c r="I8793" s="154">
        <v>1.90541</v>
      </c>
      <c r="J8793" s="154"/>
    </row>
    <row r="8794" spans="1:10">
      <c r="A8794" s="164">
        <v>37851</v>
      </c>
      <c r="B8794" s="154">
        <v>1.5459000000000001</v>
      </c>
      <c r="C8794" s="154">
        <v>2.1949999999999998</v>
      </c>
      <c r="D8794" s="154">
        <v>1.3759999999999999</v>
      </c>
      <c r="E8794" s="154">
        <v>0.99250000000000005</v>
      </c>
      <c r="F8794" s="154">
        <v>46</v>
      </c>
      <c r="G8794" s="154">
        <v>1.1535</v>
      </c>
      <c r="H8794" s="154">
        <v>16.794</v>
      </c>
      <c r="I8794" s="154">
        <v>1.9151099999999999</v>
      </c>
      <c r="J8794" s="154"/>
    </row>
    <row r="8795" spans="1:10">
      <c r="A8795" s="164">
        <v>37852</v>
      </c>
      <c r="B8795" s="154">
        <v>1.548</v>
      </c>
      <c r="C8795" s="154">
        <v>2.2111999999999998</v>
      </c>
      <c r="D8795" s="154">
        <v>1.3954</v>
      </c>
      <c r="E8795" s="154">
        <v>1.0004</v>
      </c>
      <c r="F8795" s="154">
        <v>46.4</v>
      </c>
      <c r="G8795" s="154">
        <v>1.1671</v>
      </c>
      <c r="H8795" s="154">
        <v>16.82</v>
      </c>
      <c r="I8795" s="154">
        <v>1.9289700000000001</v>
      </c>
      <c r="J8795" s="154"/>
    </row>
    <row r="8796" spans="1:10">
      <c r="A8796" s="164">
        <v>37853</v>
      </c>
      <c r="B8796" s="154">
        <v>1.5463</v>
      </c>
      <c r="C8796" s="154">
        <v>2.2107999999999999</v>
      </c>
      <c r="D8796" s="154">
        <v>1.3900000000000001</v>
      </c>
      <c r="E8796" s="154">
        <v>0.99360000000000004</v>
      </c>
      <c r="F8796" s="154">
        <v>46.5</v>
      </c>
      <c r="G8796" s="154">
        <v>1.1749000000000001</v>
      </c>
      <c r="H8796" s="154">
        <v>16.785</v>
      </c>
      <c r="I8796" s="154">
        <v>1.9264399999999999</v>
      </c>
      <c r="J8796" s="154"/>
    </row>
    <row r="8797" spans="1:10">
      <c r="A8797" s="164">
        <v>37854</v>
      </c>
      <c r="B8797" s="154">
        <v>1.5409999999999999</v>
      </c>
      <c r="C8797" s="154">
        <v>2.218</v>
      </c>
      <c r="D8797" s="154">
        <v>1.3985000000000001</v>
      </c>
      <c r="E8797" s="154">
        <v>0.99419999999999997</v>
      </c>
      <c r="F8797" s="154">
        <v>46.6</v>
      </c>
      <c r="G8797" s="154">
        <v>1.1846000000000001</v>
      </c>
      <c r="H8797" s="154">
        <v>17.044</v>
      </c>
      <c r="I8797" s="154">
        <v>1.9350700000000001</v>
      </c>
      <c r="J8797" s="154"/>
    </row>
    <row r="8798" spans="1:10">
      <c r="A8798" s="164">
        <v>37855</v>
      </c>
      <c r="B8798" s="154">
        <v>1.5422</v>
      </c>
      <c r="C8798" s="154">
        <v>2.2248999999999999</v>
      </c>
      <c r="D8798" s="154">
        <v>1.4114</v>
      </c>
      <c r="E8798" s="154">
        <v>1.0004</v>
      </c>
      <c r="F8798" s="154">
        <v>46.9</v>
      </c>
      <c r="G8798" s="154">
        <v>1.1975</v>
      </c>
      <c r="H8798" s="154">
        <v>17.131</v>
      </c>
      <c r="I8798" s="154">
        <v>1.94411</v>
      </c>
      <c r="J8798" s="154"/>
    </row>
    <row r="8799" spans="1:10">
      <c r="A8799" s="164">
        <v>37858</v>
      </c>
      <c r="B8799" s="154">
        <v>1.5415999999999999</v>
      </c>
      <c r="C8799" s="154">
        <v>2.2294999999999998</v>
      </c>
      <c r="D8799" s="154">
        <v>1.4123000000000001</v>
      </c>
      <c r="E8799" s="154">
        <v>1.0091000000000001</v>
      </c>
      <c r="F8799" s="154">
        <v>47.2</v>
      </c>
      <c r="G8799" s="154">
        <v>1.2021999999999999</v>
      </c>
      <c r="H8799" s="154">
        <v>17.123999999999999</v>
      </c>
      <c r="I8799" s="154">
        <v>1.9436</v>
      </c>
      <c r="J8799" s="154"/>
    </row>
    <row r="8800" spans="1:10">
      <c r="A8800" s="164">
        <v>37859</v>
      </c>
      <c r="B8800" s="154">
        <v>1.5398000000000001</v>
      </c>
      <c r="C8800" s="154">
        <v>2.2263999999999999</v>
      </c>
      <c r="D8800" s="154">
        <v>1.4196</v>
      </c>
      <c r="E8800" s="154">
        <v>1.0119</v>
      </c>
      <c r="F8800" s="154">
        <v>47.3</v>
      </c>
      <c r="G8800" s="154">
        <v>1.2058</v>
      </c>
      <c r="H8800" s="154">
        <v>17.007000000000001</v>
      </c>
      <c r="I8800" s="154">
        <v>1.9503699999999999</v>
      </c>
      <c r="J8800" s="154"/>
    </row>
    <row r="8801" spans="1:10">
      <c r="A8801" s="164">
        <v>37860</v>
      </c>
      <c r="B8801" s="154">
        <v>1.5348000000000002</v>
      </c>
      <c r="C8801" s="154">
        <v>2.2128999999999999</v>
      </c>
      <c r="D8801" s="154">
        <v>1.4115</v>
      </c>
      <c r="E8801" s="154">
        <v>1.0093000000000001</v>
      </c>
      <c r="F8801" s="154">
        <v>47.4</v>
      </c>
      <c r="G8801" s="154">
        <v>1.1997</v>
      </c>
      <c r="H8801" s="154">
        <v>17.053999999999998</v>
      </c>
      <c r="I8801" s="154">
        <v>1.9380299999999999</v>
      </c>
      <c r="J8801" s="154"/>
    </row>
    <row r="8802" spans="1:10">
      <c r="A8802" s="164">
        <v>37861</v>
      </c>
      <c r="B8802" s="154">
        <v>1.5403</v>
      </c>
      <c r="C8802" s="154">
        <v>2.2275</v>
      </c>
      <c r="D8802" s="154">
        <v>1.4177999999999999</v>
      </c>
      <c r="E8802" s="154">
        <v>1.0087999999999999</v>
      </c>
      <c r="F8802" s="154">
        <v>47.9</v>
      </c>
      <c r="G8802" s="154">
        <v>1.2064999999999999</v>
      </c>
      <c r="H8802" s="154">
        <v>17.071999999999999</v>
      </c>
      <c r="I8802" s="154">
        <v>1.9508399999999999</v>
      </c>
      <c r="J8802" s="154"/>
    </row>
    <row r="8803" spans="1:10">
      <c r="A8803" s="164">
        <v>37862</v>
      </c>
      <c r="B8803" s="154">
        <v>1.5373000000000001</v>
      </c>
      <c r="C8803" s="154">
        <v>2.2282000000000002</v>
      </c>
      <c r="D8803" s="154">
        <v>1.4093</v>
      </c>
      <c r="E8803" s="154">
        <v>1.0105999999999999</v>
      </c>
      <c r="F8803" s="154">
        <v>47.6</v>
      </c>
      <c r="G8803" s="154">
        <v>1.2037</v>
      </c>
      <c r="H8803" s="154">
        <v>16.959</v>
      </c>
      <c r="I8803" s="154">
        <v>1.9405700000000001</v>
      </c>
      <c r="J8803" s="154"/>
    </row>
    <row r="8804" spans="1:10">
      <c r="A8804" s="164">
        <v>37865</v>
      </c>
      <c r="B8804" s="154">
        <v>1.5387</v>
      </c>
      <c r="C8804" s="154">
        <v>2.2075</v>
      </c>
      <c r="D8804" s="154">
        <v>1.4006000000000001</v>
      </c>
      <c r="E8804" s="154">
        <v>1.0135000000000001</v>
      </c>
      <c r="F8804" s="154">
        <v>47</v>
      </c>
      <c r="G8804" s="154">
        <v>1.2000999999999999</v>
      </c>
      <c r="H8804" s="154">
        <v>16.939</v>
      </c>
      <c r="I8804" s="154" t="s">
        <v>472</v>
      </c>
      <c r="J8804" s="154"/>
    </row>
    <row r="8805" spans="1:10">
      <c r="A8805" s="164">
        <v>37866</v>
      </c>
      <c r="B8805" s="154">
        <v>1.5354000000000001</v>
      </c>
      <c r="C8805" s="154">
        <v>2.2122000000000002</v>
      </c>
      <c r="D8805" s="154">
        <v>1.4137</v>
      </c>
      <c r="E8805" s="154">
        <v>1.0218</v>
      </c>
      <c r="F8805" s="154">
        <v>47.3</v>
      </c>
      <c r="G8805" s="154">
        <v>1.2083999999999999</v>
      </c>
      <c r="H8805" s="154">
        <v>17.067</v>
      </c>
      <c r="I8805" s="154">
        <v>1.9420199999999999</v>
      </c>
      <c r="J8805" s="154"/>
    </row>
    <row r="8806" spans="1:10">
      <c r="A8806" s="164">
        <v>37867</v>
      </c>
      <c r="B8806" s="154">
        <v>1.5312000000000001</v>
      </c>
      <c r="C8806" s="154">
        <v>2.2183999999999999</v>
      </c>
      <c r="D8806" s="154">
        <v>1.4175</v>
      </c>
      <c r="E8806" s="154">
        <v>1.016</v>
      </c>
      <c r="F8806" s="154">
        <v>47.9</v>
      </c>
      <c r="G8806" s="154">
        <v>1.2205999999999999</v>
      </c>
      <c r="H8806" s="154">
        <v>17.065000000000001</v>
      </c>
      <c r="I8806" s="154">
        <v>1.9481000000000002</v>
      </c>
      <c r="J8806" s="154"/>
    </row>
    <row r="8807" spans="1:10">
      <c r="A8807" s="164">
        <v>37868</v>
      </c>
      <c r="B8807" s="154">
        <v>1.5375000000000001</v>
      </c>
      <c r="C8807" s="154">
        <v>2.2357</v>
      </c>
      <c r="D8807" s="154">
        <v>1.4192</v>
      </c>
      <c r="E8807" s="154">
        <v>1.0274000000000001</v>
      </c>
      <c r="F8807" s="154">
        <v>47.9</v>
      </c>
      <c r="G8807" s="154">
        <v>1.214</v>
      </c>
      <c r="H8807" s="154">
        <v>17.039000000000001</v>
      </c>
      <c r="I8807" s="154">
        <v>1.9503900000000001</v>
      </c>
      <c r="J8807" s="154"/>
    </row>
    <row r="8808" spans="1:10">
      <c r="A8808" s="164">
        <v>37869</v>
      </c>
      <c r="B8808" s="154">
        <v>1.5384</v>
      </c>
      <c r="C8808" s="154">
        <v>2.2252000000000001</v>
      </c>
      <c r="D8808" s="154">
        <v>1.4054</v>
      </c>
      <c r="E8808" s="154">
        <v>1.0254000000000001</v>
      </c>
      <c r="F8808" s="154">
        <v>47.9</v>
      </c>
      <c r="G8808" s="154">
        <v>1.2025999999999999</v>
      </c>
      <c r="H8808" s="154">
        <v>16.751999999999999</v>
      </c>
      <c r="I8808" s="154">
        <v>1.94065</v>
      </c>
      <c r="J8808" s="154"/>
    </row>
    <row r="8809" spans="1:10">
      <c r="A8809" s="164">
        <v>37872</v>
      </c>
      <c r="B8809" s="154">
        <v>1.538</v>
      </c>
      <c r="C8809" s="154">
        <v>2.2061999999999999</v>
      </c>
      <c r="D8809" s="154">
        <v>1.3909</v>
      </c>
      <c r="E8809" s="154">
        <v>1.0126999999999999</v>
      </c>
      <c r="F8809" s="154">
        <v>47.8</v>
      </c>
      <c r="G8809" s="154">
        <v>1.1874</v>
      </c>
      <c r="H8809" s="154">
        <v>16.725000000000001</v>
      </c>
      <c r="I8809" s="154">
        <v>1.9217300000000002</v>
      </c>
      <c r="J8809" s="154"/>
    </row>
    <row r="8810" spans="1:10">
      <c r="A8810" s="164">
        <v>37873</v>
      </c>
      <c r="B8810" s="154">
        <v>1.5434999999999999</v>
      </c>
      <c r="C8810" s="154">
        <v>2.2004000000000001</v>
      </c>
      <c r="D8810" s="154">
        <v>1.3917999999999999</v>
      </c>
      <c r="E8810" s="154">
        <v>1.0138</v>
      </c>
      <c r="F8810" s="154">
        <v>47.1</v>
      </c>
      <c r="G8810" s="154">
        <v>1.196</v>
      </c>
      <c r="H8810" s="154">
        <v>16.649000000000001</v>
      </c>
      <c r="I8810" s="154">
        <v>1.9239600000000001</v>
      </c>
      <c r="J8810" s="154"/>
    </row>
    <row r="8811" spans="1:10">
      <c r="A8811" s="164">
        <v>37874</v>
      </c>
      <c r="B8811" s="154">
        <v>1.5491000000000001</v>
      </c>
      <c r="C8811" s="154">
        <v>2.2021999999999999</v>
      </c>
      <c r="D8811" s="154">
        <v>1.3828</v>
      </c>
      <c r="E8811" s="154">
        <v>1.0096000000000001</v>
      </c>
      <c r="F8811" s="154">
        <v>47.2</v>
      </c>
      <c r="G8811" s="154">
        <v>1.1836</v>
      </c>
      <c r="H8811" s="154">
        <v>16.765999999999998</v>
      </c>
      <c r="I8811" s="154">
        <v>1.92208</v>
      </c>
      <c r="J8811" s="154"/>
    </row>
    <row r="8812" spans="1:10">
      <c r="A8812" s="164">
        <v>37875</v>
      </c>
      <c r="B8812" s="154">
        <v>1.5512999999999999</v>
      </c>
      <c r="C8812" s="154">
        <v>2.1996000000000002</v>
      </c>
      <c r="D8812" s="154">
        <v>1.379</v>
      </c>
      <c r="E8812" s="154">
        <v>1.0072000000000001</v>
      </c>
      <c r="F8812" s="154">
        <v>47.7</v>
      </c>
      <c r="G8812" s="154">
        <v>1.1776</v>
      </c>
      <c r="H8812" s="154">
        <v>16.751999999999999</v>
      </c>
      <c r="I8812" s="154">
        <v>1.92469</v>
      </c>
      <c r="J8812" s="154"/>
    </row>
    <row r="8813" spans="1:10">
      <c r="A8813" s="164">
        <v>37876</v>
      </c>
      <c r="B8813" s="154">
        <v>1.5531000000000001</v>
      </c>
      <c r="C8813" s="154">
        <v>2.2115999999999998</v>
      </c>
      <c r="D8813" s="154">
        <v>1.389</v>
      </c>
      <c r="E8813" s="154">
        <v>1.0116000000000001</v>
      </c>
      <c r="F8813" s="154">
        <v>47.6</v>
      </c>
      <c r="G8813" s="154">
        <v>1.1865000000000001</v>
      </c>
      <c r="H8813" s="154">
        <v>16.606999999999999</v>
      </c>
      <c r="I8813" s="154">
        <v>1.9362599999999999</v>
      </c>
      <c r="J8813" s="154"/>
    </row>
    <row r="8814" spans="1:10">
      <c r="A8814" s="164">
        <v>37879</v>
      </c>
      <c r="B8814" s="154">
        <v>1.5566</v>
      </c>
      <c r="C8814" s="154">
        <v>2.2149000000000001</v>
      </c>
      <c r="D8814" s="154">
        <v>1.3804000000000001</v>
      </c>
      <c r="E8814" s="154">
        <v>1.0114000000000001</v>
      </c>
      <c r="F8814" s="154">
        <v>47.5</v>
      </c>
      <c r="G8814" s="154">
        <v>1.1738999999999999</v>
      </c>
      <c r="H8814" s="154">
        <v>16.645</v>
      </c>
      <c r="I8814" s="154">
        <v>1.92594</v>
      </c>
      <c r="J8814" s="154"/>
    </row>
    <row r="8815" spans="1:10">
      <c r="A8815" s="164">
        <v>37880</v>
      </c>
      <c r="B8815" s="154">
        <v>1.5573000000000001</v>
      </c>
      <c r="C8815" s="154">
        <v>2.214</v>
      </c>
      <c r="D8815" s="154">
        <v>1.3848</v>
      </c>
      <c r="E8815" s="154">
        <v>1.0115000000000001</v>
      </c>
      <c r="F8815" s="154">
        <v>48</v>
      </c>
      <c r="G8815" s="154">
        <v>1.1875</v>
      </c>
      <c r="H8815" s="154">
        <v>16.818999999999999</v>
      </c>
      <c r="I8815" s="154">
        <v>1.93299</v>
      </c>
      <c r="J8815" s="154"/>
    </row>
    <row r="8816" spans="1:10">
      <c r="A8816" s="164">
        <v>37881</v>
      </c>
      <c r="B8816" s="154">
        <v>1.5531999999999999</v>
      </c>
      <c r="C8816" s="154">
        <v>2.2103000000000002</v>
      </c>
      <c r="D8816" s="154">
        <v>1.3895</v>
      </c>
      <c r="E8816" s="154">
        <v>1.0131000000000001</v>
      </c>
      <c r="F8816" s="154">
        <v>47.6</v>
      </c>
      <c r="G8816" s="154">
        <v>1.1947000000000001</v>
      </c>
      <c r="H8816" s="154">
        <v>16.698</v>
      </c>
      <c r="I8816" s="154">
        <v>1.92557</v>
      </c>
      <c r="J8816" s="154"/>
    </row>
    <row r="8817" spans="1:10">
      <c r="A8817" s="164">
        <v>37882</v>
      </c>
      <c r="B8817" s="154">
        <v>1.5552000000000001</v>
      </c>
      <c r="C8817" s="154">
        <v>2.2271999999999998</v>
      </c>
      <c r="D8817" s="154">
        <v>1.3795999999999999</v>
      </c>
      <c r="E8817" s="154">
        <v>1.0096000000000001</v>
      </c>
      <c r="F8817" s="154">
        <v>47.4</v>
      </c>
      <c r="G8817" s="154">
        <v>1.1907000000000001</v>
      </c>
      <c r="H8817" s="154">
        <v>16.716000000000001</v>
      </c>
      <c r="I8817" s="154">
        <v>1.9313099999999999</v>
      </c>
      <c r="J8817" s="154"/>
    </row>
    <row r="8818" spans="1:10">
      <c r="A8818" s="164">
        <v>37883</v>
      </c>
      <c r="B8818" s="154">
        <v>1.5592999999999999</v>
      </c>
      <c r="C8818" s="154">
        <v>2.2439</v>
      </c>
      <c r="D8818" s="154">
        <v>1.3828</v>
      </c>
      <c r="E8818" s="154">
        <v>1.0169999999999999</v>
      </c>
      <c r="F8818" s="154">
        <v>47.6</v>
      </c>
      <c r="G8818" s="154">
        <v>1.2006000000000001</v>
      </c>
      <c r="H8818" s="154">
        <v>16.507000000000001</v>
      </c>
      <c r="I8818" s="154">
        <v>1.93397</v>
      </c>
      <c r="J8818" s="154"/>
    </row>
    <row r="8819" spans="1:10">
      <c r="A8819" s="164">
        <v>37886</v>
      </c>
      <c r="B8819" s="154">
        <v>1.5552999999999999</v>
      </c>
      <c r="C8819" s="154">
        <v>2.2330999999999999</v>
      </c>
      <c r="D8819" s="154">
        <v>1.3566</v>
      </c>
      <c r="E8819" s="154">
        <v>1.0122</v>
      </c>
      <c r="F8819" s="154">
        <v>46.7</v>
      </c>
      <c r="G8819" s="154">
        <v>1.2073</v>
      </c>
      <c r="H8819" s="154">
        <v>16.332999999999998</v>
      </c>
      <c r="I8819" s="154">
        <v>1.9170400000000001</v>
      </c>
      <c r="J8819" s="154"/>
    </row>
    <row r="8820" spans="1:10">
      <c r="A8820" s="164">
        <v>37887</v>
      </c>
      <c r="B8820" s="154">
        <v>1.552</v>
      </c>
      <c r="C8820" s="154">
        <v>2.2307000000000001</v>
      </c>
      <c r="D8820" s="154">
        <v>1.3482000000000001</v>
      </c>
      <c r="E8820" s="154">
        <v>1.0007999999999999</v>
      </c>
      <c r="F8820" s="154">
        <v>46.4</v>
      </c>
      <c r="G8820" s="154">
        <v>1.2133</v>
      </c>
      <c r="H8820" s="154">
        <v>16.346</v>
      </c>
      <c r="I8820" s="154">
        <v>1.9181300000000001</v>
      </c>
      <c r="J8820" s="154"/>
    </row>
    <row r="8821" spans="1:10">
      <c r="A8821" s="164">
        <v>37888</v>
      </c>
      <c r="B8821" s="154">
        <v>1.5535000000000001</v>
      </c>
      <c r="C8821" s="154">
        <v>2.2385999999999999</v>
      </c>
      <c r="D8821" s="154">
        <v>1.3536000000000001</v>
      </c>
      <c r="E8821" s="154">
        <v>0.99770000000000003</v>
      </c>
      <c r="F8821" s="154">
        <v>46.3</v>
      </c>
      <c r="G8821" s="154">
        <v>1.2113</v>
      </c>
      <c r="H8821" s="154">
        <v>16.367000000000001</v>
      </c>
      <c r="I8821" s="154">
        <v>1.91869</v>
      </c>
      <c r="J8821" s="154"/>
    </row>
    <row r="8822" spans="1:10">
      <c r="A8822" s="164">
        <v>37889</v>
      </c>
      <c r="B8822" s="154">
        <v>1.5510000000000002</v>
      </c>
      <c r="C8822" s="154">
        <v>2.2378</v>
      </c>
      <c r="D8822" s="154">
        <v>1.3525</v>
      </c>
      <c r="E8822" s="154">
        <v>1.0004</v>
      </c>
      <c r="F8822" s="154">
        <v>46.3</v>
      </c>
      <c r="G8822" s="154">
        <v>1.2084999999999999</v>
      </c>
      <c r="H8822" s="154">
        <v>16.251000000000001</v>
      </c>
      <c r="I8822" s="154">
        <v>1.9121899999999998</v>
      </c>
      <c r="J8822" s="154"/>
    </row>
    <row r="8823" spans="1:10">
      <c r="A8823" s="164">
        <v>37890</v>
      </c>
      <c r="B8823" s="154">
        <v>1.5432999999999999</v>
      </c>
      <c r="C8823" s="154">
        <v>2.2292000000000001</v>
      </c>
      <c r="D8823" s="154">
        <v>1.3451</v>
      </c>
      <c r="E8823" s="154">
        <v>0.99270000000000003</v>
      </c>
      <c r="F8823" s="154">
        <v>45.7</v>
      </c>
      <c r="G8823" s="154">
        <v>1.2010000000000001</v>
      </c>
      <c r="H8823" s="154">
        <v>16.228999999999999</v>
      </c>
      <c r="I8823" s="154">
        <v>1.90456</v>
      </c>
      <c r="J8823" s="154"/>
    </row>
    <row r="8824" spans="1:10">
      <c r="A8824" s="164">
        <v>37893</v>
      </c>
      <c r="B8824" s="154">
        <v>1.5411999999999999</v>
      </c>
      <c r="C8824" s="154">
        <v>2.2288000000000001</v>
      </c>
      <c r="D8824" s="154">
        <v>1.3508</v>
      </c>
      <c r="E8824" s="154">
        <v>0.99139999999999995</v>
      </c>
      <c r="F8824" s="154">
        <v>46</v>
      </c>
      <c r="G8824" s="154">
        <v>1.2118</v>
      </c>
      <c r="H8824" s="154">
        <v>16.079000000000001</v>
      </c>
      <c r="I8824" s="154">
        <v>1.91008</v>
      </c>
      <c r="J8824" s="154"/>
    </row>
    <row r="8825" spans="1:10">
      <c r="A8825" s="164">
        <v>37894</v>
      </c>
      <c r="B8825" s="154">
        <v>1.5383</v>
      </c>
      <c r="C8825" s="154">
        <v>2.2082999999999999</v>
      </c>
      <c r="D8825" s="154">
        <v>1.3191999999999999</v>
      </c>
      <c r="E8825" s="154">
        <v>0.97960000000000003</v>
      </c>
      <c r="F8825" s="154">
        <v>45.1</v>
      </c>
      <c r="G8825" s="154">
        <v>1.1947000000000001</v>
      </c>
      <c r="H8825" s="154">
        <v>15.932</v>
      </c>
      <c r="I8825" s="154">
        <v>1.88089</v>
      </c>
      <c r="J8825" s="154"/>
    </row>
    <row r="8826" spans="1:10">
      <c r="A8826" s="164">
        <v>37895</v>
      </c>
      <c r="B8826" s="154">
        <v>1.5424</v>
      </c>
      <c r="C8826" s="154">
        <v>2.1981999999999999</v>
      </c>
      <c r="D8826" s="154">
        <v>1.3220000000000001</v>
      </c>
      <c r="E8826" s="154">
        <v>0.98060000000000003</v>
      </c>
      <c r="F8826" s="154">
        <v>45.8</v>
      </c>
      <c r="G8826" s="154">
        <v>1.1877</v>
      </c>
      <c r="H8826" s="154">
        <v>15.89</v>
      </c>
      <c r="I8826" s="154">
        <v>1.8815</v>
      </c>
      <c r="J8826" s="154"/>
    </row>
    <row r="8827" spans="1:10">
      <c r="A8827" s="164">
        <v>37896</v>
      </c>
      <c r="B8827" s="154">
        <v>1.5427</v>
      </c>
      <c r="C8827" s="154">
        <v>2.1922000000000001</v>
      </c>
      <c r="D8827" s="154">
        <v>1.3151999999999999</v>
      </c>
      <c r="E8827" s="154">
        <v>0.97650000000000003</v>
      </c>
      <c r="F8827" s="154">
        <v>45.4</v>
      </c>
      <c r="G8827" s="154">
        <v>1.1849000000000001</v>
      </c>
      <c r="H8827" s="154">
        <v>15.913</v>
      </c>
      <c r="I8827" s="154">
        <v>1.8837899999999999</v>
      </c>
      <c r="J8827" s="154"/>
    </row>
    <row r="8828" spans="1:10">
      <c r="A8828" s="164">
        <v>37897</v>
      </c>
      <c r="B8828" s="154">
        <v>1.5425</v>
      </c>
      <c r="C8828" s="154">
        <v>2.2025999999999999</v>
      </c>
      <c r="D8828" s="154">
        <v>1.3170999999999999</v>
      </c>
      <c r="E8828" s="154">
        <v>0.9839</v>
      </c>
      <c r="F8828" s="154">
        <v>45.5</v>
      </c>
      <c r="G8828" s="154">
        <v>1.1938</v>
      </c>
      <c r="H8828" s="154">
        <v>16.152000000000001</v>
      </c>
      <c r="I8828" s="154">
        <v>1.88794</v>
      </c>
      <c r="J8828" s="154"/>
    </row>
    <row r="8829" spans="1:10">
      <c r="A8829" s="164">
        <v>37900</v>
      </c>
      <c r="B8829" s="154">
        <v>1.5467</v>
      </c>
      <c r="C8829" s="154">
        <v>2.2191999999999998</v>
      </c>
      <c r="D8829" s="154">
        <v>1.3351</v>
      </c>
      <c r="E8829" s="154">
        <v>0.99129999999999996</v>
      </c>
      <c r="F8829" s="154">
        <v>46.2</v>
      </c>
      <c r="G8829" s="154">
        <v>1.2025000000000001</v>
      </c>
      <c r="H8829" s="154">
        <v>15.943999999999999</v>
      </c>
      <c r="I8829" s="154">
        <v>1.90204</v>
      </c>
      <c r="J8829" s="154"/>
    </row>
    <row r="8830" spans="1:10">
      <c r="A8830" s="164">
        <v>37901</v>
      </c>
      <c r="B8830" s="154">
        <v>1.5470000000000002</v>
      </c>
      <c r="C8830" s="154">
        <v>2.2027999999999999</v>
      </c>
      <c r="D8830" s="154">
        <v>1.3138000000000001</v>
      </c>
      <c r="E8830" s="154">
        <v>0.98260000000000003</v>
      </c>
      <c r="F8830" s="154">
        <v>45.9</v>
      </c>
      <c r="G8830" s="154">
        <v>1.1886000000000001</v>
      </c>
      <c r="H8830" s="154">
        <v>15.885999999999999</v>
      </c>
      <c r="I8830" s="154">
        <v>1.8865400000000001</v>
      </c>
      <c r="J8830" s="154"/>
    </row>
    <row r="8831" spans="1:10">
      <c r="A8831" s="164">
        <v>37902</v>
      </c>
      <c r="B8831" s="154">
        <v>1.5470000000000002</v>
      </c>
      <c r="C8831" s="154">
        <v>2.1804000000000001</v>
      </c>
      <c r="D8831" s="154">
        <v>1.3102</v>
      </c>
      <c r="E8831" s="154">
        <v>0.98440000000000005</v>
      </c>
      <c r="F8831" s="154">
        <v>45.6</v>
      </c>
      <c r="G8831" s="154">
        <v>1.1930000000000001</v>
      </c>
      <c r="H8831" s="154">
        <v>15.891</v>
      </c>
      <c r="I8831" s="154">
        <v>1.8826399999999999</v>
      </c>
      <c r="J8831" s="154"/>
    </row>
    <row r="8832" spans="1:10">
      <c r="A8832" s="164">
        <v>37903</v>
      </c>
      <c r="B8832" s="154">
        <v>1.5493000000000001</v>
      </c>
      <c r="C8832" s="154">
        <v>2.1804999999999999</v>
      </c>
      <c r="D8832" s="154">
        <v>1.3082</v>
      </c>
      <c r="E8832" s="154">
        <v>0.98380000000000001</v>
      </c>
      <c r="F8832" s="154">
        <v>46</v>
      </c>
      <c r="G8832" s="154">
        <v>1.1993</v>
      </c>
      <c r="H8832" s="154">
        <v>15.981</v>
      </c>
      <c r="I8832" s="154">
        <v>1.88707</v>
      </c>
      <c r="J8832" s="154"/>
    </row>
    <row r="8833" spans="1:10">
      <c r="A8833" s="164">
        <v>37904</v>
      </c>
      <c r="B8833" s="154">
        <v>1.5474000000000001</v>
      </c>
      <c r="C8833" s="154">
        <v>2.1917</v>
      </c>
      <c r="D8833" s="154">
        <v>1.3187</v>
      </c>
      <c r="E8833" s="154">
        <v>0.98619999999999997</v>
      </c>
      <c r="F8833" s="154">
        <v>46.5</v>
      </c>
      <c r="G8833" s="154">
        <v>1.2155</v>
      </c>
      <c r="H8833" s="154">
        <v>15.850999999999999</v>
      </c>
      <c r="I8833" s="154">
        <v>1.88846</v>
      </c>
      <c r="J8833" s="154"/>
    </row>
    <row r="8834" spans="1:10">
      <c r="A8834" s="164">
        <v>37907</v>
      </c>
      <c r="B8834" s="154">
        <v>1.5481</v>
      </c>
      <c r="C8834" s="154">
        <v>2.1905999999999999</v>
      </c>
      <c r="D8834" s="154">
        <v>1.3206</v>
      </c>
      <c r="E8834" s="154">
        <v>0.99739999999999995</v>
      </c>
      <c r="F8834" s="154">
        <v>46.6</v>
      </c>
      <c r="G8834" s="154">
        <v>1.218</v>
      </c>
      <c r="H8834" s="154">
        <v>16.015999999999998</v>
      </c>
      <c r="I8834" s="154" t="s">
        <v>472</v>
      </c>
      <c r="J8834" s="154"/>
    </row>
    <row r="8835" spans="1:10">
      <c r="A8835" s="164">
        <v>37908</v>
      </c>
      <c r="B8835" s="154">
        <v>1.5487</v>
      </c>
      <c r="C8835" s="154">
        <v>2.2054</v>
      </c>
      <c r="D8835" s="154">
        <v>1.3304</v>
      </c>
      <c r="E8835" s="154">
        <v>1.0031000000000001</v>
      </c>
      <c r="F8835" s="154">
        <v>46.8</v>
      </c>
      <c r="G8835" s="154">
        <v>1.2107999999999999</v>
      </c>
      <c r="H8835" s="154">
        <v>15.896000000000001</v>
      </c>
      <c r="I8835" s="154">
        <v>1.8959999999999999</v>
      </c>
      <c r="J8835" s="154"/>
    </row>
    <row r="8836" spans="1:10">
      <c r="A8836" s="164">
        <v>37909</v>
      </c>
      <c r="B8836" s="154">
        <v>1.5451000000000001</v>
      </c>
      <c r="C8836" s="154">
        <v>2.2090999999999998</v>
      </c>
      <c r="D8836" s="154">
        <v>1.3195000000000001</v>
      </c>
      <c r="E8836" s="154">
        <v>0.99339999999999995</v>
      </c>
      <c r="F8836" s="154">
        <v>46.5</v>
      </c>
      <c r="G8836" s="154">
        <v>1.2089000000000001</v>
      </c>
      <c r="H8836" s="154">
        <v>16.065999999999999</v>
      </c>
      <c r="I8836" s="154">
        <v>1.8929100000000001</v>
      </c>
      <c r="J8836" s="154"/>
    </row>
    <row r="8837" spans="1:10">
      <c r="A8837" s="164">
        <v>37910</v>
      </c>
      <c r="B8837" s="154">
        <v>1.5488</v>
      </c>
      <c r="C8837" s="154">
        <v>2.2265999999999999</v>
      </c>
      <c r="D8837" s="154">
        <v>1.3333999999999999</v>
      </c>
      <c r="E8837" s="154">
        <v>1.0038</v>
      </c>
      <c r="F8837" s="154">
        <v>47</v>
      </c>
      <c r="G8837" s="154">
        <v>1.2130000000000001</v>
      </c>
      <c r="H8837" s="154">
        <v>16.102</v>
      </c>
      <c r="I8837" s="154">
        <v>1.90215</v>
      </c>
      <c r="J8837" s="154"/>
    </row>
    <row r="8838" spans="1:10">
      <c r="A8838" s="164">
        <v>37911</v>
      </c>
      <c r="B8838" s="154">
        <v>1.5489999999999999</v>
      </c>
      <c r="C8838" s="154">
        <v>2.2339000000000002</v>
      </c>
      <c r="D8838" s="154">
        <v>1.3347</v>
      </c>
      <c r="E8838" s="154">
        <v>1.0126999999999999</v>
      </c>
      <c r="F8838" s="154">
        <v>46.7</v>
      </c>
      <c r="G8838" s="154">
        <v>1.2162999999999999</v>
      </c>
      <c r="H8838" s="154">
        <v>16.123999999999999</v>
      </c>
      <c r="I8838" s="154">
        <v>1.9068800000000001</v>
      </c>
      <c r="J8838" s="154"/>
    </row>
    <row r="8839" spans="1:10">
      <c r="A8839" s="164">
        <v>37914</v>
      </c>
      <c r="B8839" s="154">
        <v>1.5512000000000001</v>
      </c>
      <c r="C8839" s="154">
        <v>2.2302</v>
      </c>
      <c r="D8839" s="154">
        <v>1.3285</v>
      </c>
      <c r="E8839" s="154">
        <v>1.0086999999999999</v>
      </c>
      <c r="F8839" s="154">
        <v>46.3</v>
      </c>
      <c r="G8839" s="154">
        <v>1.2132000000000001</v>
      </c>
      <c r="H8839" s="154">
        <v>16.091999999999999</v>
      </c>
      <c r="I8839" s="154">
        <v>1.9029400000000001</v>
      </c>
      <c r="J8839" s="154"/>
    </row>
    <row r="8840" spans="1:10">
      <c r="A8840" s="164">
        <v>37915</v>
      </c>
      <c r="B8840" s="154">
        <v>1.5533000000000001</v>
      </c>
      <c r="C8840" s="154">
        <v>2.2286999999999999</v>
      </c>
      <c r="D8840" s="154">
        <v>1.3341000000000001</v>
      </c>
      <c r="E8840" s="154">
        <v>1.0089999999999999</v>
      </c>
      <c r="F8840" s="154">
        <v>46.6</v>
      </c>
      <c r="G8840" s="154">
        <v>1.2136</v>
      </c>
      <c r="H8840" s="154">
        <v>16.059999999999999</v>
      </c>
      <c r="I8840" s="154">
        <v>1.90547</v>
      </c>
      <c r="J8840" s="154"/>
    </row>
    <row r="8841" spans="1:10">
      <c r="A8841" s="164">
        <v>37916</v>
      </c>
      <c r="B8841" s="154">
        <v>1.5525</v>
      </c>
      <c r="C8841" s="154">
        <v>2.2212000000000001</v>
      </c>
      <c r="D8841" s="154">
        <v>1.3270999999999999</v>
      </c>
      <c r="E8841" s="154">
        <v>1.0078</v>
      </c>
      <c r="F8841" s="154">
        <v>46.6</v>
      </c>
      <c r="G8841" s="154">
        <v>1.2113</v>
      </c>
      <c r="H8841" s="154">
        <v>15.891999999999999</v>
      </c>
      <c r="I8841" s="154">
        <v>1.9048699999999998</v>
      </c>
      <c r="J8841" s="154"/>
    </row>
    <row r="8842" spans="1:10">
      <c r="A8842" s="164">
        <v>37917</v>
      </c>
      <c r="B8842" s="154">
        <v>1.5453000000000001</v>
      </c>
      <c r="C8842" s="154">
        <v>2.2156000000000002</v>
      </c>
      <c r="D8842" s="154">
        <v>1.3082</v>
      </c>
      <c r="E8842" s="154">
        <v>1.0011000000000001</v>
      </c>
      <c r="F8842" s="154">
        <v>45.7</v>
      </c>
      <c r="G8842" s="154">
        <v>1.1929000000000001</v>
      </c>
      <c r="H8842" s="154">
        <v>15.877000000000001</v>
      </c>
      <c r="I8842" s="154">
        <v>1.8858899999999998</v>
      </c>
      <c r="J8842" s="154"/>
    </row>
    <row r="8843" spans="1:10">
      <c r="A8843" s="164">
        <v>37918</v>
      </c>
      <c r="B8843" s="154">
        <v>1.5476999999999999</v>
      </c>
      <c r="C8843" s="154">
        <v>2.2275</v>
      </c>
      <c r="D8843" s="154">
        <v>1.3140000000000001</v>
      </c>
      <c r="E8843" s="154">
        <v>1.006</v>
      </c>
      <c r="F8843" s="154">
        <v>45.8</v>
      </c>
      <c r="G8843" s="154">
        <v>1.198</v>
      </c>
      <c r="H8843" s="154">
        <v>15.769</v>
      </c>
      <c r="I8843" s="154">
        <v>1.8895900000000001</v>
      </c>
      <c r="J8843" s="154"/>
    </row>
    <row r="8844" spans="1:10">
      <c r="A8844" s="164">
        <v>37921</v>
      </c>
      <c r="B8844" s="154">
        <v>1.5466</v>
      </c>
      <c r="C8844" s="154">
        <v>2.23</v>
      </c>
      <c r="D8844" s="154">
        <v>1.3165</v>
      </c>
      <c r="E8844" s="154">
        <v>1.0068999999999999</v>
      </c>
      <c r="F8844" s="154">
        <v>45.8</v>
      </c>
      <c r="G8844" s="154">
        <v>1.2115</v>
      </c>
      <c r="H8844" s="154">
        <v>15.901</v>
      </c>
      <c r="I8844" s="154">
        <v>1.89116</v>
      </c>
      <c r="J8844" s="154"/>
    </row>
    <row r="8845" spans="1:10">
      <c r="A8845" s="164">
        <v>37922</v>
      </c>
      <c r="B8845" s="154">
        <v>1.5487</v>
      </c>
      <c r="C8845" s="154">
        <v>2.2345999999999999</v>
      </c>
      <c r="D8845" s="154">
        <v>1.3197999999999999</v>
      </c>
      <c r="E8845" s="154">
        <v>1.0034000000000001</v>
      </c>
      <c r="F8845" s="154">
        <v>46</v>
      </c>
      <c r="G8845" s="154">
        <v>1.216</v>
      </c>
      <c r="H8845" s="154">
        <v>16.077999999999999</v>
      </c>
      <c r="I8845" s="154">
        <v>1.90496</v>
      </c>
      <c r="J8845" s="154"/>
    </row>
    <row r="8846" spans="1:10">
      <c r="A8846" s="164">
        <v>37923</v>
      </c>
      <c r="B8846" s="154">
        <v>1.5535000000000001</v>
      </c>
      <c r="C8846" s="154">
        <v>2.2622</v>
      </c>
      <c r="D8846" s="154">
        <v>1.3275999999999999</v>
      </c>
      <c r="E8846" s="154">
        <v>1.0134000000000001</v>
      </c>
      <c r="F8846" s="154">
        <v>46.5</v>
      </c>
      <c r="G8846" s="154">
        <v>1.2302</v>
      </c>
      <c r="H8846" s="154">
        <v>16.067</v>
      </c>
      <c r="I8846" s="154">
        <v>1.9047499999999999</v>
      </c>
      <c r="J8846" s="154"/>
    </row>
    <row r="8847" spans="1:10">
      <c r="A8847" s="164">
        <v>37924</v>
      </c>
      <c r="B8847" s="154">
        <v>1.5526</v>
      </c>
      <c r="C8847" s="154">
        <v>2.2587999999999999</v>
      </c>
      <c r="D8847" s="154">
        <v>1.3303</v>
      </c>
      <c r="E8847" s="154">
        <v>1.0145</v>
      </c>
      <c r="F8847" s="154">
        <v>46.8</v>
      </c>
      <c r="G8847" s="154">
        <v>1.2314000000000001</v>
      </c>
      <c r="H8847" s="154">
        <v>16.097000000000001</v>
      </c>
      <c r="I8847" s="154">
        <v>1.90402</v>
      </c>
      <c r="J8847" s="154"/>
    </row>
    <row r="8848" spans="1:10">
      <c r="A8848" s="164">
        <v>37925</v>
      </c>
      <c r="B8848" s="154">
        <v>1.5491999999999999</v>
      </c>
      <c r="C8848" s="154">
        <v>2.2534999999999998</v>
      </c>
      <c r="D8848" s="154">
        <v>1.331</v>
      </c>
      <c r="E8848" s="154">
        <v>1.0109999999999999</v>
      </c>
      <c r="F8848" s="154">
        <v>46.7</v>
      </c>
      <c r="G8848" s="154">
        <v>1.2199</v>
      </c>
      <c r="H8848" s="154">
        <v>16.177</v>
      </c>
      <c r="I8848" s="154">
        <v>1.9077</v>
      </c>
      <c r="J8848" s="154"/>
    </row>
    <row r="8849" spans="1:10">
      <c r="A8849" s="164">
        <v>37928</v>
      </c>
      <c r="B8849" s="154">
        <v>1.5528999999999999</v>
      </c>
      <c r="C8849" s="154">
        <v>2.2711000000000001</v>
      </c>
      <c r="D8849" s="154">
        <v>1.3406</v>
      </c>
      <c r="E8849" s="154">
        <v>1.0124</v>
      </c>
      <c r="F8849" s="154">
        <v>46.7</v>
      </c>
      <c r="G8849" s="154">
        <v>1.2133</v>
      </c>
      <c r="H8849" s="154">
        <v>16.440000000000001</v>
      </c>
      <c r="I8849" s="154">
        <v>1.9122400000000002</v>
      </c>
      <c r="J8849" s="154"/>
    </row>
    <row r="8850" spans="1:10">
      <c r="A8850" s="164">
        <v>37929</v>
      </c>
      <c r="B8850" s="154">
        <v>1.5592000000000001</v>
      </c>
      <c r="C8850" s="154">
        <v>2.2818999999999998</v>
      </c>
      <c r="D8850" s="154">
        <v>1.3614999999999999</v>
      </c>
      <c r="E8850" s="154">
        <v>1.0166999999999999</v>
      </c>
      <c r="F8850" s="154">
        <v>47.7</v>
      </c>
      <c r="G8850" s="154">
        <v>1.2331000000000001</v>
      </c>
      <c r="H8850" s="154">
        <v>16.422000000000001</v>
      </c>
      <c r="I8850" s="154">
        <v>1.9335900000000001</v>
      </c>
      <c r="J8850" s="154"/>
    </row>
    <row r="8851" spans="1:10">
      <c r="A8851" s="164">
        <v>37930</v>
      </c>
      <c r="B8851" s="154">
        <v>1.5661</v>
      </c>
      <c r="C8851" s="154">
        <v>2.2955000000000001</v>
      </c>
      <c r="D8851" s="154">
        <v>1.367</v>
      </c>
      <c r="E8851" s="154">
        <v>1.0274000000000001</v>
      </c>
      <c r="F8851" s="154">
        <v>47.7</v>
      </c>
      <c r="G8851" s="154">
        <v>1.246</v>
      </c>
      <c r="H8851" s="154">
        <v>16.533000000000001</v>
      </c>
      <c r="I8851" s="154">
        <v>1.9416199999999999</v>
      </c>
      <c r="J8851" s="154"/>
    </row>
    <row r="8852" spans="1:10">
      <c r="A8852" s="164">
        <v>37931</v>
      </c>
      <c r="B8852" s="154">
        <v>1.5659999999999998</v>
      </c>
      <c r="C8852" s="154">
        <v>2.2854999999999999</v>
      </c>
      <c r="D8852" s="154">
        <v>1.3667</v>
      </c>
      <c r="E8852" s="154">
        <v>1.0235000000000001</v>
      </c>
      <c r="F8852" s="154">
        <v>47.8</v>
      </c>
      <c r="G8852" s="154">
        <v>1.2431000000000001</v>
      </c>
      <c r="H8852" s="154">
        <v>16.597000000000001</v>
      </c>
      <c r="I8852" s="154">
        <v>1.9430800000000001</v>
      </c>
      <c r="J8852" s="154"/>
    </row>
    <row r="8853" spans="1:10">
      <c r="A8853" s="164">
        <v>37932</v>
      </c>
      <c r="B8853" s="154">
        <v>1.5693000000000001</v>
      </c>
      <c r="C8853" s="154">
        <v>2.2852999999999999</v>
      </c>
      <c r="D8853" s="154">
        <v>1.3738000000000001</v>
      </c>
      <c r="E8853" s="154">
        <v>1.0261</v>
      </c>
      <c r="F8853" s="154">
        <v>47.7</v>
      </c>
      <c r="G8853" s="154">
        <v>1.2464999999999999</v>
      </c>
      <c r="H8853" s="154">
        <v>16.454000000000001</v>
      </c>
      <c r="I8853" s="154">
        <v>1.94682</v>
      </c>
      <c r="J8853" s="154"/>
    </row>
    <row r="8854" spans="1:10">
      <c r="A8854" s="164">
        <v>37935</v>
      </c>
      <c r="B8854" s="154">
        <v>1.5722</v>
      </c>
      <c r="C8854" s="154">
        <v>2.2873000000000001</v>
      </c>
      <c r="D8854" s="154">
        <v>1.3683000000000001</v>
      </c>
      <c r="E8854" s="154">
        <v>1.0352999999999999</v>
      </c>
      <c r="F8854" s="154">
        <v>47.7</v>
      </c>
      <c r="G8854" s="154">
        <v>1.2549000000000001</v>
      </c>
      <c r="H8854" s="154">
        <v>16.53</v>
      </c>
      <c r="I8854" s="154">
        <v>1.9515099999999999</v>
      </c>
      <c r="J8854" s="154"/>
    </row>
    <row r="8855" spans="1:10">
      <c r="A8855" s="164">
        <v>37936</v>
      </c>
      <c r="B8855" s="154">
        <v>1.5686</v>
      </c>
      <c r="C8855" s="154">
        <v>2.2743000000000002</v>
      </c>
      <c r="D8855" s="154">
        <v>1.3639999999999999</v>
      </c>
      <c r="E8855" s="154">
        <v>1.0367999999999999</v>
      </c>
      <c r="F8855" s="154">
        <v>47.2</v>
      </c>
      <c r="G8855" s="154">
        <v>1.2537</v>
      </c>
      <c r="H8855" s="154">
        <v>16.452000000000002</v>
      </c>
      <c r="I8855" s="154">
        <v>1.9425400000000002</v>
      </c>
      <c r="J8855" s="154"/>
    </row>
    <row r="8856" spans="1:10">
      <c r="A8856" s="164">
        <v>37937</v>
      </c>
      <c r="B8856" s="154">
        <v>1.5674000000000001</v>
      </c>
      <c r="C8856" s="154">
        <v>2.2618999999999998</v>
      </c>
      <c r="D8856" s="154">
        <v>1.353</v>
      </c>
      <c r="E8856" s="154">
        <v>1.0313000000000001</v>
      </c>
      <c r="F8856" s="154">
        <v>46.5</v>
      </c>
      <c r="G8856" s="154">
        <v>1.2416</v>
      </c>
      <c r="H8856" s="154">
        <v>16.27</v>
      </c>
      <c r="I8856" s="154">
        <v>1.92953</v>
      </c>
      <c r="J8856" s="154"/>
    </row>
    <row r="8857" spans="1:10">
      <c r="A8857" s="164">
        <v>37938</v>
      </c>
      <c r="B8857" s="154">
        <v>1.5705</v>
      </c>
      <c r="C8857" s="154">
        <v>2.2570000000000001</v>
      </c>
      <c r="D8857" s="154">
        <v>1.343</v>
      </c>
      <c r="E8857" s="154">
        <v>1.0335000000000001</v>
      </c>
      <c r="F8857" s="154">
        <v>46.2</v>
      </c>
      <c r="G8857" s="154">
        <v>1.2404999999999999</v>
      </c>
      <c r="H8857" s="154">
        <v>16.238</v>
      </c>
      <c r="I8857" s="154">
        <v>1.92879</v>
      </c>
      <c r="J8857" s="154"/>
    </row>
    <row r="8858" spans="1:10">
      <c r="A8858" s="164">
        <v>37939</v>
      </c>
      <c r="B8858" s="154">
        <v>1.5691000000000002</v>
      </c>
      <c r="C8858" s="154">
        <v>2.2464</v>
      </c>
      <c r="D8858" s="154">
        <v>1.3311999999999999</v>
      </c>
      <c r="E8858" s="154">
        <v>1.0263</v>
      </c>
      <c r="F8858" s="154">
        <v>45.1</v>
      </c>
      <c r="G8858" s="154">
        <v>1.232</v>
      </c>
      <c r="H8858" s="154">
        <v>16.103999999999999</v>
      </c>
      <c r="I8858" s="154">
        <v>1.91621</v>
      </c>
      <c r="J8858" s="154"/>
    </row>
    <row r="8859" spans="1:10">
      <c r="A8859" s="164">
        <v>37942</v>
      </c>
      <c r="B8859" s="154">
        <v>1.5615000000000001</v>
      </c>
      <c r="C8859" s="154">
        <v>2.2324999999999999</v>
      </c>
      <c r="D8859" s="154">
        <v>1.3206</v>
      </c>
      <c r="E8859" s="154">
        <v>1.014</v>
      </c>
      <c r="F8859" s="154">
        <v>44.7</v>
      </c>
      <c r="G8859" s="154">
        <v>1.2086999999999999</v>
      </c>
      <c r="H8859" s="154">
        <v>16.018000000000001</v>
      </c>
      <c r="I8859" s="154">
        <v>1.8988399999999999</v>
      </c>
      <c r="J8859" s="154"/>
    </row>
    <row r="8860" spans="1:10">
      <c r="A8860" s="164">
        <v>37943</v>
      </c>
      <c r="B8860" s="154">
        <v>1.5563</v>
      </c>
      <c r="C8860" s="154">
        <v>2.2370000000000001</v>
      </c>
      <c r="D8860" s="154">
        <v>1.321</v>
      </c>
      <c r="E8860" s="154">
        <v>1.0077</v>
      </c>
      <c r="F8860" s="154">
        <v>44.9</v>
      </c>
      <c r="G8860" s="154">
        <v>1.2119</v>
      </c>
      <c r="H8860" s="154">
        <v>15.747999999999999</v>
      </c>
      <c r="I8860" s="154">
        <v>1.9035</v>
      </c>
      <c r="J8860" s="154"/>
    </row>
    <row r="8861" spans="1:10">
      <c r="A8861" s="164">
        <v>37944</v>
      </c>
      <c r="B8861" s="154">
        <v>1.5497999999999998</v>
      </c>
      <c r="C8861" s="154">
        <v>2.2044999999999999</v>
      </c>
      <c r="D8861" s="154">
        <v>1.2979000000000001</v>
      </c>
      <c r="E8861" s="154">
        <v>0.99750000000000005</v>
      </c>
      <c r="F8861" s="154">
        <v>43.9</v>
      </c>
      <c r="G8861" s="154">
        <v>1.2016</v>
      </c>
      <c r="H8861" s="154">
        <v>15.75</v>
      </c>
      <c r="I8861" s="154">
        <v>1.8814500000000001</v>
      </c>
      <c r="J8861" s="154"/>
    </row>
    <row r="8862" spans="1:10">
      <c r="A8862" s="164">
        <v>37945</v>
      </c>
      <c r="B8862" s="154">
        <v>1.5499000000000001</v>
      </c>
      <c r="C8862" s="154">
        <v>2.2065000000000001</v>
      </c>
      <c r="D8862" s="154">
        <v>1.2999000000000001</v>
      </c>
      <c r="E8862" s="154">
        <v>0.997</v>
      </c>
      <c r="F8862" s="154">
        <v>44.1</v>
      </c>
      <c r="G8862" s="154">
        <v>1.1914</v>
      </c>
      <c r="H8862" s="154">
        <v>15.746</v>
      </c>
      <c r="I8862" s="154">
        <v>1.8789199999999999</v>
      </c>
      <c r="J8862" s="154"/>
    </row>
    <row r="8863" spans="1:10">
      <c r="A8863" s="164">
        <v>37946</v>
      </c>
      <c r="B8863" s="154">
        <v>1.5457999999999998</v>
      </c>
      <c r="C8863" s="154">
        <v>2.2130000000000001</v>
      </c>
      <c r="D8863" s="154">
        <v>1.3</v>
      </c>
      <c r="E8863" s="154">
        <v>0.99719999999999998</v>
      </c>
      <c r="F8863" s="154">
        <v>44.2</v>
      </c>
      <c r="G8863" s="154">
        <v>1.1932</v>
      </c>
      <c r="H8863" s="154">
        <v>15.677</v>
      </c>
      <c r="I8863" s="154">
        <v>1.87965</v>
      </c>
      <c r="J8863" s="154"/>
    </row>
    <row r="8864" spans="1:10">
      <c r="A8864" s="164">
        <v>37949</v>
      </c>
      <c r="B8864" s="154">
        <v>1.5497000000000001</v>
      </c>
      <c r="C8864" s="154">
        <v>2.2223000000000002</v>
      </c>
      <c r="D8864" s="154">
        <v>1.3057000000000001</v>
      </c>
      <c r="E8864" s="154">
        <v>1.0002</v>
      </c>
      <c r="F8864" s="154">
        <v>44.6</v>
      </c>
      <c r="G8864" s="154">
        <v>1.1990000000000001</v>
      </c>
      <c r="H8864" s="154">
        <v>15.952</v>
      </c>
      <c r="I8864" s="154">
        <v>1.8904999999999998</v>
      </c>
      <c r="J8864" s="154"/>
    </row>
    <row r="8865" spans="1:10">
      <c r="A8865" s="164">
        <v>37950</v>
      </c>
      <c r="B8865" s="154">
        <v>1.5537000000000001</v>
      </c>
      <c r="C8865" s="154">
        <v>2.2372000000000001</v>
      </c>
      <c r="D8865" s="154">
        <v>1.3184</v>
      </c>
      <c r="E8865" s="154">
        <v>1.0002</v>
      </c>
      <c r="F8865" s="154">
        <v>45.1</v>
      </c>
      <c r="G8865" s="154">
        <v>1.2018</v>
      </c>
      <c r="H8865" s="154">
        <v>15.901</v>
      </c>
      <c r="I8865" s="154">
        <v>1.8961000000000001</v>
      </c>
      <c r="J8865" s="154"/>
    </row>
    <row r="8866" spans="1:10">
      <c r="A8866" s="164">
        <v>37951</v>
      </c>
      <c r="B8866" s="154">
        <v>1.5507</v>
      </c>
      <c r="C8866" s="154">
        <v>2.2296999999999998</v>
      </c>
      <c r="D8866" s="154">
        <v>1.3102</v>
      </c>
      <c r="E8866" s="154">
        <v>0.99860000000000004</v>
      </c>
      <c r="F8866" s="154">
        <v>44.6</v>
      </c>
      <c r="G8866" s="154">
        <v>1.1967000000000001</v>
      </c>
      <c r="H8866" s="154">
        <v>15.664</v>
      </c>
      <c r="I8866" s="154">
        <v>1.8871500000000001</v>
      </c>
      <c r="J8866" s="154"/>
    </row>
    <row r="8867" spans="1:10">
      <c r="A8867" s="164">
        <v>37952</v>
      </c>
      <c r="B8867" s="154">
        <v>1.5474000000000001</v>
      </c>
      <c r="C8867" s="154">
        <v>2.2221000000000002</v>
      </c>
      <c r="D8867" s="154">
        <v>1.2990999999999999</v>
      </c>
      <c r="E8867" s="154">
        <v>0.99360000000000004</v>
      </c>
      <c r="F8867" s="154">
        <v>44</v>
      </c>
      <c r="G8867" s="154">
        <v>1.1899</v>
      </c>
      <c r="H8867" s="154">
        <v>15.718</v>
      </c>
      <c r="I8867" s="154" t="s">
        <v>472</v>
      </c>
      <c r="J8867" s="154"/>
    </row>
    <row r="8868" spans="1:10">
      <c r="A8868" s="164">
        <v>37953</v>
      </c>
      <c r="B8868" s="154">
        <v>1.5485</v>
      </c>
      <c r="C8868" s="154">
        <v>2.2229000000000001</v>
      </c>
      <c r="D8868" s="154">
        <v>1.2938000000000001</v>
      </c>
      <c r="E8868" s="154">
        <v>0.99409999999999998</v>
      </c>
      <c r="F8868" s="154">
        <v>43.9</v>
      </c>
      <c r="G8868" s="154">
        <v>1.1840999999999999</v>
      </c>
      <c r="H8868" s="154">
        <v>15.617000000000001</v>
      </c>
      <c r="I8868" s="154" t="s">
        <v>472</v>
      </c>
      <c r="J8868" s="154"/>
    </row>
    <row r="8869" spans="1:10">
      <c r="A8869" s="164">
        <v>37956</v>
      </c>
      <c r="B8869" s="154">
        <v>1.5512000000000001</v>
      </c>
      <c r="C8869" s="154">
        <v>2.2286000000000001</v>
      </c>
      <c r="D8869" s="154">
        <v>1.2927</v>
      </c>
      <c r="E8869" s="154">
        <v>0.99360000000000004</v>
      </c>
      <c r="F8869" s="154">
        <v>43.8</v>
      </c>
      <c r="G8869" s="154">
        <v>1.1812</v>
      </c>
      <c r="H8869" s="154">
        <v>15.69</v>
      </c>
      <c r="I8869" s="154">
        <v>1.8720400000000001</v>
      </c>
      <c r="J8869" s="154"/>
    </row>
    <row r="8870" spans="1:10">
      <c r="A8870" s="164">
        <v>37957</v>
      </c>
      <c r="B8870" s="154">
        <v>1.5544</v>
      </c>
      <c r="C8870" s="154">
        <v>2.2334000000000001</v>
      </c>
      <c r="D8870" s="154">
        <v>1.2993999999999999</v>
      </c>
      <c r="E8870" s="154">
        <v>0.995</v>
      </c>
      <c r="F8870" s="154">
        <v>44.4</v>
      </c>
      <c r="G8870" s="154">
        <v>1.1842999999999999</v>
      </c>
      <c r="H8870" s="154">
        <v>15.538</v>
      </c>
      <c r="I8870" s="154">
        <v>1.88629</v>
      </c>
      <c r="J8870" s="154"/>
    </row>
    <row r="8871" spans="1:10">
      <c r="A8871" s="164">
        <v>37958</v>
      </c>
      <c r="B8871" s="154">
        <v>1.5577999999999999</v>
      </c>
      <c r="C8871" s="154">
        <v>2.2269000000000001</v>
      </c>
      <c r="D8871" s="154">
        <v>1.2884</v>
      </c>
      <c r="E8871" s="154">
        <v>0.99390000000000001</v>
      </c>
      <c r="F8871" s="154">
        <v>43.9</v>
      </c>
      <c r="G8871" s="154">
        <v>1.1870000000000001</v>
      </c>
      <c r="H8871" s="154">
        <v>15.585000000000001</v>
      </c>
      <c r="I8871" s="154">
        <v>1.8711</v>
      </c>
      <c r="J8871" s="154"/>
    </row>
    <row r="8872" spans="1:10">
      <c r="A8872" s="164">
        <v>37959</v>
      </c>
      <c r="B8872" s="154">
        <v>1.5577000000000001</v>
      </c>
      <c r="C8872" s="154">
        <v>2.2237</v>
      </c>
      <c r="D8872" s="154">
        <v>1.2897000000000001</v>
      </c>
      <c r="E8872" s="154">
        <v>0.98729999999999996</v>
      </c>
      <c r="F8872" s="154">
        <v>43.9</v>
      </c>
      <c r="G8872" s="154">
        <v>1.1922999999999999</v>
      </c>
      <c r="H8872" s="154">
        <v>15.538</v>
      </c>
      <c r="I8872" s="154">
        <v>1.8788</v>
      </c>
      <c r="J8872" s="154"/>
    </row>
    <row r="8873" spans="1:10">
      <c r="A8873" s="164">
        <v>37960</v>
      </c>
      <c r="B8873" s="154">
        <v>1.5580000000000001</v>
      </c>
      <c r="C8873" s="154">
        <v>2.2198000000000002</v>
      </c>
      <c r="D8873" s="154">
        <v>1.2902</v>
      </c>
      <c r="E8873" s="154">
        <v>0.98140000000000005</v>
      </c>
      <c r="F8873" s="154">
        <v>43.8</v>
      </c>
      <c r="G8873" s="154">
        <v>1.1917</v>
      </c>
      <c r="H8873" s="154">
        <v>15.428000000000001</v>
      </c>
      <c r="I8873" s="154">
        <v>1.87704</v>
      </c>
      <c r="J8873" s="154"/>
    </row>
    <row r="8874" spans="1:10">
      <c r="A8874" s="164">
        <v>37963</v>
      </c>
      <c r="B8874" s="154">
        <v>1.5499000000000001</v>
      </c>
      <c r="C8874" s="154">
        <v>2.202</v>
      </c>
      <c r="D8874" s="154">
        <v>1.2713000000000001</v>
      </c>
      <c r="E8874" s="154">
        <v>0.97450000000000003</v>
      </c>
      <c r="F8874" s="154">
        <v>43.3</v>
      </c>
      <c r="G8874" s="154">
        <v>1.1816</v>
      </c>
      <c r="H8874" s="154">
        <v>15.3</v>
      </c>
      <c r="I8874" s="154">
        <v>1.8565700000000001</v>
      </c>
      <c r="J8874" s="154"/>
    </row>
    <row r="8875" spans="1:10">
      <c r="A8875" s="164">
        <v>37964</v>
      </c>
      <c r="B8875" s="154">
        <v>1.5462</v>
      </c>
      <c r="C8875" s="154">
        <v>2.1935000000000002</v>
      </c>
      <c r="D8875" s="154">
        <v>1.2610000000000001</v>
      </c>
      <c r="E8875" s="154">
        <v>0.97160000000000002</v>
      </c>
      <c r="F8875" s="154">
        <v>42.8</v>
      </c>
      <c r="G8875" s="154">
        <v>1.1756</v>
      </c>
      <c r="H8875" s="154">
        <v>15.317</v>
      </c>
      <c r="I8875" s="154">
        <v>1.8504100000000001</v>
      </c>
      <c r="J8875" s="154"/>
    </row>
    <row r="8876" spans="1:10">
      <c r="A8876" s="164">
        <v>37965</v>
      </c>
      <c r="B8876" s="154">
        <v>1.5472000000000001</v>
      </c>
      <c r="C8876" s="154">
        <v>2.2040999999999999</v>
      </c>
      <c r="D8876" s="154">
        <v>1.2690000000000001</v>
      </c>
      <c r="E8876" s="154">
        <v>0.96750000000000003</v>
      </c>
      <c r="F8876" s="154">
        <v>43.2</v>
      </c>
      <c r="G8876" s="154">
        <v>1.17</v>
      </c>
      <c r="H8876" s="154">
        <v>15.31</v>
      </c>
      <c r="I8876" s="154">
        <v>1.8511500000000001</v>
      </c>
      <c r="J8876" s="154"/>
    </row>
    <row r="8877" spans="1:10">
      <c r="A8877" s="164">
        <v>37966</v>
      </c>
      <c r="B8877" s="154">
        <v>1.5518999999999998</v>
      </c>
      <c r="C8877" s="154">
        <v>2.2195999999999998</v>
      </c>
      <c r="D8877" s="154">
        <v>1.2768999999999999</v>
      </c>
      <c r="E8877" s="154">
        <v>0.97189999999999999</v>
      </c>
      <c r="F8877" s="154">
        <v>43.3</v>
      </c>
      <c r="G8877" s="154">
        <v>1.1780999999999999</v>
      </c>
      <c r="H8877" s="154">
        <v>15.412000000000001</v>
      </c>
      <c r="I8877" s="154">
        <v>1.8639999999999999</v>
      </c>
      <c r="J8877" s="154"/>
    </row>
    <row r="8878" spans="1:10">
      <c r="A8878" s="164">
        <v>37967</v>
      </c>
      <c r="B8878" s="154">
        <v>1.5508999999999999</v>
      </c>
      <c r="C8878" s="154">
        <v>2.2132999999999998</v>
      </c>
      <c r="D8878" s="154">
        <v>1.2665</v>
      </c>
      <c r="E8878" s="154">
        <v>0.9627</v>
      </c>
      <c r="F8878" s="154">
        <v>43</v>
      </c>
      <c r="G8878" s="154">
        <v>1.1740999999999999</v>
      </c>
      <c r="H8878" s="154">
        <v>15.243</v>
      </c>
      <c r="I8878" s="154">
        <v>1.85409</v>
      </c>
      <c r="J8878" s="154"/>
    </row>
    <row r="8879" spans="1:10">
      <c r="A8879" s="164">
        <v>37970</v>
      </c>
      <c r="B8879" s="154">
        <v>1.5537999999999998</v>
      </c>
      <c r="C8879" s="154">
        <v>2.2137000000000002</v>
      </c>
      <c r="D8879" s="154">
        <v>1.2697000000000001</v>
      </c>
      <c r="E8879" s="154">
        <v>0.96199999999999997</v>
      </c>
      <c r="F8879" s="154">
        <v>43.2</v>
      </c>
      <c r="G8879" s="154">
        <v>1.1758999999999999</v>
      </c>
      <c r="H8879" s="154">
        <v>15.233000000000001</v>
      </c>
      <c r="I8879" s="154">
        <v>1.8607499999999999</v>
      </c>
      <c r="J8879" s="154"/>
    </row>
    <row r="8880" spans="1:10">
      <c r="A8880" s="164">
        <v>37971</v>
      </c>
      <c r="B8880" s="154">
        <v>1.5542</v>
      </c>
      <c r="C8880" s="154">
        <v>2.1987000000000001</v>
      </c>
      <c r="D8880" s="154">
        <v>1.2585</v>
      </c>
      <c r="E8880" s="154">
        <v>0.95720000000000005</v>
      </c>
      <c r="F8880" s="154">
        <v>43.1</v>
      </c>
      <c r="G8880" s="154">
        <v>1.1694</v>
      </c>
      <c r="H8880" s="154">
        <v>15.217000000000001</v>
      </c>
      <c r="I8880" s="154">
        <v>1.8488</v>
      </c>
      <c r="J8880" s="154"/>
    </row>
    <row r="8881" spans="1:10">
      <c r="A8881" s="164">
        <v>37972</v>
      </c>
      <c r="B8881" s="154">
        <v>1.5535999999999999</v>
      </c>
      <c r="C8881" s="154">
        <v>2.2073</v>
      </c>
      <c r="D8881" s="154">
        <v>1.2586999999999999</v>
      </c>
      <c r="E8881" s="154">
        <v>0.94489999999999996</v>
      </c>
      <c r="F8881" s="154">
        <v>42.8</v>
      </c>
      <c r="G8881" s="154">
        <v>1.1709000000000001</v>
      </c>
      <c r="H8881" s="154">
        <v>15.134</v>
      </c>
      <c r="I8881" s="154">
        <v>1.85327</v>
      </c>
      <c r="J8881" s="154"/>
    </row>
    <row r="8882" spans="1:10">
      <c r="A8882" s="164">
        <v>37973</v>
      </c>
      <c r="B8882" s="154">
        <v>1.556</v>
      </c>
      <c r="C8882" s="154">
        <v>2.2103999999999999</v>
      </c>
      <c r="D8882" s="154">
        <v>1.2519</v>
      </c>
      <c r="E8882" s="154">
        <v>0.94579999999999997</v>
      </c>
      <c r="F8882" s="154">
        <v>42.7</v>
      </c>
      <c r="G8882" s="154">
        <v>1.1636</v>
      </c>
      <c r="H8882" s="154">
        <v>15.101000000000001</v>
      </c>
      <c r="I8882" s="154">
        <v>1.8501099999999999</v>
      </c>
      <c r="J8882" s="154"/>
    </row>
    <row r="8883" spans="1:10">
      <c r="A8883" s="164">
        <v>37974</v>
      </c>
      <c r="B8883" s="154">
        <v>1.5544</v>
      </c>
      <c r="C8883" s="154">
        <v>2.2153</v>
      </c>
      <c r="D8883" s="154">
        <v>1.2509999999999999</v>
      </c>
      <c r="E8883" s="154">
        <v>0.93830000000000002</v>
      </c>
      <c r="F8883" s="154">
        <v>42.6</v>
      </c>
      <c r="G8883" s="154">
        <v>1.1617999999999999</v>
      </c>
      <c r="H8883" s="154">
        <v>15.166</v>
      </c>
      <c r="I8883" s="154">
        <v>1.8491200000000001</v>
      </c>
      <c r="J8883" s="154"/>
    </row>
    <row r="8884" spans="1:10">
      <c r="A8884" s="164">
        <v>37977</v>
      </c>
      <c r="B8884" s="154">
        <v>1.5558000000000001</v>
      </c>
      <c r="C8884" s="154">
        <v>2.2069999999999999</v>
      </c>
      <c r="D8884" s="154">
        <v>1.2509999999999999</v>
      </c>
      <c r="E8884" s="154">
        <v>0.93620000000000003</v>
      </c>
      <c r="F8884" s="154">
        <v>42.7</v>
      </c>
      <c r="G8884" s="154">
        <v>1.1646000000000001</v>
      </c>
      <c r="H8884" s="154">
        <v>15.157</v>
      </c>
      <c r="I8884" s="154">
        <v>1.8465400000000001</v>
      </c>
      <c r="J8884" s="154"/>
    </row>
    <row r="8885" spans="1:10">
      <c r="A8885" s="164">
        <v>37978</v>
      </c>
      <c r="B8885" s="154">
        <v>1.5601</v>
      </c>
      <c r="C8885" s="154">
        <v>2.2162000000000002</v>
      </c>
      <c r="D8885" s="154">
        <v>1.2563</v>
      </c>
      <c r="E8885" s="154">
        <v>0.94489999999999996</v>
      </c>
      <c r="F8885" s="154">
        <v>43</v>
      </c>
      <c r="G8885" s="154">
        <v>1.1700999999999999</v>
      </c>
      <c r="H8885" s="154">
        <v>15.221</v>
      </c>
      <c r="I8885" s="154">
        <v>1.85646</v>
      </c>
      <c r="J8885" s="154"/>
    </row>
    <row r="8886" spans="1:10">
      <c r="A8886" s="164">
        <v>37979</v>
      </c>
      <c r="B8886" s="154">
        <v>1.56</v>
      </c>
      <c r="C8886" s="154">
        <v>2.2178</v>
      </c>
      <c r="D8886" s="154">
        <v>1.2565</v>
      </c>
      <c r="E8886" s="154">
        <v>0.95089999999999997</v>
      </c>
      <c r="F8886" s="154">
        <v>43.2</v>
      </c>
      <c r="G8886" s="154">
        <v>1.1706000000000001</v>
      </c>
      <c r="H8886" s="154">
        <v>15.067</v>
      </c>
      <c r="I8886" s="154">
        <v>1.8539400000000001</v>
      </c>
      <c r="J8886" s="154"/>
    </row>
    <row r="8887" spans="1:10">
      <c r="A8887" s="164">
        <v>37980</v>
      </c>
      <c r="B8887" s="154" t="s">
        <v>472</v>
      </c>
      <c r="C8887" s="154" t="s">
        <v>472</v>
      </c>
      <c r="D8887" s="154" t="s">
        <v>472</v>
      </c>
      <c r="E8887" s="154" t="s">
        <v>472</v>
      </c>
      <c r="F8887" s="154" t="s">
        <v>472</v>
      </c>
      <c r="G8887" s="154" t="s">
        <v>472</v>
      </c>
      <c r="H8887" s="154">
        <v>15.076000000000001</v>
      </c>
      <c r="I8887" s="154" t="s">
        <v>472</v>
      </c>
      <c r="J8887" s="154"/>
    </row>
    <row r="8888" spans="1:10">
      <c r="A8888" s="164">
        <v>37981</v>
      </c>
      <c r="B8888" s="154" t="s">
        <v>472</v>
      </c>
      <c r="C8888" s="154" t="s">
        <v>472</v>
      </c>
      <c r="D8888" s="154" t="s">
        <v>472</v>
      </c>
      <c r="E8888" s="154" t="s">
        <v>472</v>
      </c>
      <c r="F8888" s="154" t="s">
        <v>472</v>
      </c>
      <c r="G8888" s="154" t="s">
        <v>472</v>
      </c>
      <c r="H8888" s="154">
        <v>15.146000000000001</v>
      </c>
      <c r="I8888" s="154" t="s">
        <v>472</v>
      </c>
      <c r="J8888" s="154"/>
    </row>
    <row r="8889" spans="1:10">
      <c r="A8889" s="164">
        <v>37984</v>
      </c>
      <c r="B8889" s="154">
        <v>1.5598000000000001</v>
      </c>
      <c r="C8889" s="154">
        <v>2.218</v>
      </c>
      <c r="D8889" s="154">
        <v>1.2502</v>
      </c>
      <c r="E8889" s="154">
        <v>0.95220000000000005</v>
      </c>
      <c r="F8889" s="154">
        <v>43</v>
      </c>
      <c r="G8889" s="154">
        <v>1.1686000000000001</v>
      </c>
      <c r="H8889" s="154">
        <v>15.09</v>
      </c>
      <c r="I8889" s="154">
        <v>1.84874</v>
      </c>
      <c r="J8889" s="154"/>
    </row>
    <row r="8890" spans="1:10">
      <c r="A8890" s="164">
        <v>37985</v>
      </c>
      <c r="B8890" s="154">
        <v>1.5605</v>
      </c>
      <c r="C8890" s="154">
        <v>2.2153</v>
      </c>
      <c r="D8890" s="154">
        <v>1.2484999999999999</v>
      </c>
      <c r="E8890" s="154">
        <v>0.95289999999999997</v>
      </c>
      <c r="F8890" s="154">
        <v>43.4</v>
      </c>
      <c r="G8890" s="154">
        <v>1.1671</v>
      </c>
      <c r="H8890" s="154">
        <v>15.035</v>
      </c>
      <c r="I8890" s="154">
        <v>1.84782</v>
      </c>
      <c r="J8890" s="154"/>
    </row>
    <row r="8891" spans="1:10">
      <c r="A8891" s="164">
        <v>37986</v>
      </c>
      <c r="B8891" s="154">
        <v>1.5586</v>
      </c>
      <c r="C8891" s="154">
        <v>2.2040000000000002</v>
      </c>
      <c r="D8891" s="154">
        <v>1.236</v>
      </c>
      <c r="E8891" s="154">
        <v>0.95720000000000005</v>
      </c>
      <c r="F8891" s="154">
        <v>42.5</v>
      </c>
      <c r="G8891" s="154">
        <v>1.1554</v>
      </c>
      <c r="H8891" s="154">
        <v>15.007999999999999</v>
      </c>
      <c r="I8891" s="154">
        <v>1.8380000000000001</v>
      </c>
      <c r="J8891" s="154"/>
    </row>
    <row r="8892" spans="1:10">
      <c r="A8892" s="164">
        <v>37987</v>
      </c>
      <c r="B8892" s="154" t="s">
        <v>472</v>
      </c>
      <c r="C8892" s="154" t="s">
        <v>472</v>
      </c>
      <c r="D8892" s="154" t="s">
        <v>472</v>
      </c>
      <c r="E8892" s="154" t="s">
        <v>472</v>
      </c>
      <c r="F8892" s="154" t="s">
        <v>472</v>
      </c>
      <c r="G8892" s="154" t="s">
        <v>472</v>
      </c>
      <c r="H8892" s="154">
        <v>14.972</v>
      </c>
      <c r="I8892" s="154" t="s">
        <v>472</v>
      </c>
      <c r="J8892" s="154"/>
    </row>
    <row r="8893" spans="1:10">
      <c r="A8893" s="164">
        <v>37988</v>
      </c>
      <c r="B8893" s="154" t="s">
        <v>472</v>
      </c>
      <c r="C8893" s="154" t="s">
        <v>472</v>
      </c>
      <c r="D8893" s="154" t="s">
        <v>472</v>
      </c>
      <c r="E8893" s="154" t="s">
        <v>472</v>
      </c>
      <c r="F8893" s="154" t="s">
        <v>472</v>
      </c>
      <c r="G8893" s="154" t="s">
        <v>472</v>
      </c>
      <c r="H8893" s="154">
        <v>14.94</v>
      </c>
      <c r="I8893" s="154" t="s">
        <v>472</v>
      </c>
      <c r="J8893" s="154"/>
    </row>
    <row r="8894" spans="1:10">
      <c r="A8894" s="164">
        <v>37991</v>
      </c>
      <c r="B8894" s="154">
        <v>1.5607</v>
      </c>
      <c r="C8894" s="154">
        <v>2.2181999999999999</v>
      </c>
      <c r="D8894" s="154">
        <v>1.2342</v>
      </c>
      <c r="E8894" s="154">
        <v>0.95809999999999995</v>
      </c>
      <c r="F8894" s="154">
        <v>42.8</v>
      </c>
      <c r="G8894" s="154">
        <v>1.1538999999999999</v>
      </c>
      <c r="H8894" s="154">
        <v>14.879</v>
      </c>
      <c r="I8894" s="154">
        <v>1.8355399999999999</v>
      </c>
      <c r="J8894" s="154"/>
    </row>
    <row r="8895" spans="1:10">
      <c r="A8895" s="164">
        <v>37992</v>
      </c>
      <c r="B8895" s="154">
        <v>1.5641</v>
      </c>
      <c r="C8895" s="154">
        <v>2.2328999999999999</v>
      </c>
      <c r="D8895" s="154">
        <v>1.2288000000000001</v>
      </c>
      <c r="E8895" s="154">
        <v>0.95930000000000004</v>
      </c>
      <c r="F8895" s="154">
        <v>43</v>
      </c>
      <c r="G8895" s="154">
        <v>1.1571</v>
      </c>
      <c r="H8895" s="154">
        <v>14.842000000000001</v>
      </c>
      <c r="I8895" s="154">
        <v>1.841</v>
      </c>
      <c r="J8895" s="154"/>
    </row>
    <row r="8896" spans="1:10">
      <c r="A8896" s="164">
        <v>37993</v>
      </c>
      <c r="B8896" s="154">
        <v>1.5689</v>
      </c>
      <c r="C8896" s="154">
        <v>2.2482000000000002</v>
      </c>
      <c r="D8896" s="154">
        <v>1.2379</v>
      </c>
      <c r="E8896" s="154">
        <v>0.95950000000000002</v>
      </c>
      <c r="F8896" s="154">
        <v>43.1</v>
      </c>
      <c r="G8896" s="154">
        <v>1.1655</v>
      </c>
      <c r="H8896" s="154">
        <v>14.952999999999999</v>
      </c>
      <c r="I8896" s="154">
        <v>1.8488799999999999</v>
      </c>
      <c r="J8896" s="154"/>
    </row>
    <row r="8897" spans="1:10">
      <c r="A8897" s="164">
        <v>37994</v>
      </c>
      <c r="B8897" s="154">
        <v>1.5683</v>
      </c>
      <c r="C8897" s="154">
        <v>2.2612999999999999</v>
      </c>
      <c r="D8897" s="154">
        <v>1.2474000000000001</v>
      </c>
      <c r="E8897" s="154">
        <v>0.96399999999999997</v>
      </c>
      <c r="F8897" s="154">
        <v>43.6</v>
      </c>
      <c r="G8897" s="154">
        <v>1.1748000000000001</v>
      </c>
      <c r="H8897" s="154">
        <v>14.806000000000001</v>
      </c>
      <c r="I8897" s="154">
        <v>1.85683</v>
      </c>
      <c r="J8897" s="154"/>
    </row>
    <row r="8898" spans="1:10">
      <c r="A8898" s="164">
        <v>37995</v>
      </c>
      <c r="B8898" s="154">
        <v>1.5666</v>
      </c>
      <c r="C8898" s="154">
        <v>2.2538999999999998</v>
      </c>
      <c r="D8898" s="154">
        <v>1.23</v>
      </c>
      <c r="E8898" s="154">
        <v>0.95930000000000004</v>
      </c>
      <c r="F8898" s="154">
        <v>43.1</v>
      </c>
      <c r="G8898" s="154">
        <v>1.1527000000000001</v>
      </c>
      <c r="H8898" s="154">
        <v>14.741</v>
      </c>
      <c r="I8898" s="154">
        <v>1.8401100000000001</v>
      </c>
      <c r="J8898" s="154"/>
    </row>
    <row r="8899" spans="1:10">
      <c r="A8899" s="164">
        <v>37998</v>
      </c>
      <c r="B8899" s="154">
        <v>1.5665</v>
      </c>
      <c r="C8899" s="154">
        <v>2.2563</v>
      </c>
      <c r="D8899" s="154">
        <v>1.216</v>
      </c>
      <c r="E8899" s="154">
        <v>0.95699999999999996</v>
      </c>
      <c r="F8899" s="154">
        <v>42.9</v>
      </c>
      <c r="G8899" s="154">
        <v>1.1416999999999999</v>
      </c>
      <c r="H8899" s="154">
        <v>14.781000000000001</v>
      </c>
      <c r="I8899" s="154">
        <v>1.8308800000000001</v>
      </c>
      <c r="J8899" s="154"/>
    </row>
    <row r="8900" spans="1:10">
      <c r="A8900" s="164">
        <v>37999</v>
      </c>
      <c r="B8900" s="154">
        <v>1.5636999999999999</v>
      </c>
      <c r="C8900" s="154">
        <v>2.2591000000000001</v>
      </c>
      <c r="D8900" s="154">
        <v>1.2231000000000001</v>
      </c>
      <c r="E8900" s="154">
        <v>0.95879999999999999</v>
      </c>
      <c r="F8900" s="154">
        <v>43.9</v>
      </c>
      <c r="G8900" s="154">
        <v>1.1492</v>
      </c>
      <c r="H8900" s="154">
        <v>14.823</v>
      </c>
      <c r="I8900" s="154">
        <v>1.8388900000000001</v>
      </c>
      <c r="J8900" s="154"/>
    </row>
    <row r="8901" spans="1:10">
      <c r="A8901" s="164">
        <v>38000</v>
      </c>
      <c r="B8901" s="154">
        <v>1.5620000000000001</v>
      </c>
      <c r="C8901" s="154">
        <v>2.2639</v>
      </c>
      <c r="D8901" s="154">
        <v>1.2313000000000001</v>
      </c>
      <c r="E8901" s="154">
        <v>0.9657</v>
      </c>
      <c r="F8901" s="154">
        <v>43.7</v>
      </c>
      <c r="G8901" s="154">
        <v>1.1584000000000001</v>
      </c>
      <c r="H8901" s="154">
        <v>14.824999999999999</v>
      </c>
      <c r="I8901" s="154">
        <v>1.8409900000000001</v>
      </c>
      <c r="J8901" s="154"/>
    </row>
    <row r="8902" spans="1:10">
      <c r="A8902" s="164">
        <v>38001</v>
      </c>
      <c r="B8902" s="154">
        <v>1.5622</v>
      </c>
      <c r="C8902" s="154">
        <v>2.2549999999999999</v>
      </c>
      <c r="D8902" s="154">
        <v>1.2342</v>
      </c>
      <c r="E8902" s="154">
        <v>0.95589999999999997</v>
      </c>
      <c r="F8902" s="154">
        <v>43.8</v>
      </c>
      <c r="G8902" s="154">
        <v>1.1629</v>
      </c>
      <c r="H8902" s="154">
        <v>15.03</v>
      </c>
      <c r="I8902" s="154">
        <v>1.8474699999999999</v>
      </c>
      <c r="J8902" s="154"/>
    </row>
    <row r="8903" spans="1:10">
      <c r="A8903" s="164">
        <v>38002</v>
      </c>
      <c r="B8903" s="154">
        <v>1.5663</v>
      </c>
      <c r="C8903" s="154">
        <v>2.2711000000000001</v>
      </c>
      <c r="D8903" s="154">
        <v>1.2525999999999999</v>
      </c>
      <c r="E8903" s="154">
        <v>0.96550000000000002</v>
      </c>
      <c r="F8903" s="154">
        <v>44.4</v>
      </c>
      <c r="G8903" s="154">
        <v>1.1822999999999999</v>
      </c>
      <c r="H8903" s="154">
        <v>15.321</v>
      </c>
      <c r="I8903" s="154">
        <v>1.8622700000000001</v>
      </c>
      <c r="J8903" s="154"/>
    </row>
    <row r="8904" spans="1:10">
      <c r="A8904" s="164">
        <v>38005</v>
      </c>
      <c r="B8904" s="154">
        <v>1.5693000000000001</v>
      </c>
      <c r="C8904" s="154">
        <v>2.2707000000000002</v>
      </c>
      <c r="D8904" s="154">
        <v>1.2713999999999999</v>
      </c>
      <c r="E8904" s="154">
        <v>0.97430000000000005</v>
      </c>
      <c r="F8904" s="154">
        <v>44.9</v>
      </c>
      <c r="G8904" s="154">
        <v>1.1836</v>
      </c>
      <c r="H8904" s="154">
        <v>15.331</v>
      </c>
      <c r="I8904" s="154" t="s">
        <v>472</v>
      </c>
      <c r="J8904" s="154"/>
    </row>
    <row r="8905" spans="1:10">
      <c r="A8905" s="164">
        <v>38006</v>
      </c>
      <c r="B8905" s="154">
        <v>1.5724</v>
      </c>
      <c r="C8905" s="154">
        <v>2.2645</v>
      </c>
      <c r="D8905" s="154">
        <v>1.2595000000000001</v>
      </c>
      <c r="E8905" s="154">
        <v>0.96970000000000001</v>
      </c>
      <c r="F8905" s="154">
        <v>44.3</v>
      </c>
      <c r="G8905" s="154">
        <v>1.1749000000000001</v>
      </c>
      <c r="H8905" s="154">
        <v>15.063000000000001</v>
      </c>
      <c r="I8905" s="154">
        <v>1.86432</v>
      </c>
      <c r="J8905" s="154"/>
    </row>
    <row r="8906" spans="1:10">
      <c r="A8906" s="164">
        <v>38007</v>
      </c>
      <c r="B8906" s="154">
        <v>1.5687</v>
      </c>
      <c r="C8906" s="154">
        <v>2.2698999999999998</v>
      </c>
      <c r="D8906" s="154">
        <v>1.2397</v>
      </c>
      <c r="E8906" s="154">
        <v>0.96160000000000001</v>
      </c>
      <c r="F8906" s="154">
        <v>43.6</v>
      </c>
      <c r="G8906" s="154">
        <v>1.1588000000000001</v>
      </c>
      <c r="H8906" s="154">
        <v>14.977</v>
      </c>
      <c r="I8906" s="154">
        <v>1.8537400000000002</v>
      </c>
      <c r="J8906" s="154"/>
    </row>
    <row r="8907" spans="1:10">
      <c r="A8907" s="164">
        <v>38008</v>
      </c>
      <c r="B8907" s="154">
        <v>1.5680000000000001</v>
      </c>
      <c r="C8907" s="154">
        <v>2.2726000000000002</v>
      </c>
      <c r="D8907" s="154">
        <v>1.2384999999999999</v>
      </c>
      <c r="E8907" s="154">
        <v>0.95150000000000001</v>
      </c>
      <c r="F8907" s="154">
        <v>43.6</v>
      </c>
      <c r="G8907" s="154">
        <v>1.1608000000000001</v>
      </c>
      <c r="H8907" s="154">
        <v>14.923</v>
      </c>
      <c r="I8907" s="154">
        <v>1.8479100000000002</v>
      </c>
      <c r="J8907" s="154"/>
    </row>
    <row r="8908" spans="1:10">
      <c r="A8908" s="164">
        <v>38009</v>
      </c>
      <c r="B8908" s="154">
        <v>1.5680000000000001</v>
      </c>
      <c r="C8908" s="154">
        <v>2.266</v>
      </c>
      <c r="D8908" s="154">
        <v>1.2282</v>
      </c>
      <c r="E8908" s="154">
        <v>0.94569999999999999</v>
      </c>
      <c r="F8908" s="154">
        <v>43.2</v>
      </c>
      <c r="G8908" s="154">
        <v>1.1594</v>
      </c>
      <c r="H8908" s="154">
        <v>15.007</v>
      </c>
      <c r="I8908" s="154">
        <v>1.8450500000000001</v>
      </c>
      <c r="J8908" s="154"/>
    </row>
    <row r="8909" spans="1:10">
      <c r="A8909" s="164">
        <v>38012</v>
      </c>
      <c r="B8909" s="154">
        <v>1.5644</v>
      </c>
      <c r="C8909" s="154">
        <v>2.2677</v>
      </c>
      <c r="D8909" s="154">
        <v>1.2438</v>
      </c>
      <c r="E8909" s="154">
        <v>0.94789999999999996</v>
      </c>
      <c r="F8909" s="154">
        <v>43.7</v>
      </c>
      <c r="G8909" s="154">
        <v>1.1711</v>
      </c>
      <c r="H8909" s="154">
        <v>15.103</v>
      </c>
      <c r="I8909" s="154">
        <v>1.8562799999999999</v>
      </c>
      <c r="J8909" s="154"/>
    </row>
    <row r="8910" spans="1:10">
      <c r="A8910" s="164">
        <v>38013</v>
      </c>
      <c r="B8910" s="154">
        <v>1.5674999999999999</v>
      </c>
      <c r="C8910" s="154">
        <v>2.2696999999999998</v>
      </c>
      <c r="D8910" s="154">
        <v>1.2566999999999999</v>
      </c>
      <c r="E8910" s="154">
        <v>0.95650000000000002</v>
      </c>
      <c r="F8910" s="154">
        <v>44.1</v>
      </c>
      <c r="G8910" s="154">
        <v>1.1855</v>
      </c>
      <c r="H8910" s="154">
        <v>15.004</v>
      </c>
      <c r="I8910" s="154">
        <v>1.8647100000000001</v>
      </c>
      <c r="J8910" s="154"/>
    </row>
    <row r="8911" spans="1:10">
      <c r="A8911" s="164">
        <v>38014</v>
      </c>
      <c r="B8911" s="154">
        <v>1.5676000000000001</v>
      </c>
      <c r="C8911" s="154">
        <v>2.2768999999999999</v>
      </c>
      <c r="D8911" s="154">
        <v>1.2450000000000001</v>
      </c>
      <c r="E8911" s="154">
        <v>0.94930000000000003</v>
      </c>
      <c r="F8911" s="154">
        <v>43.3</v>
      </c>
      <c r="G8911" s="154">
        <v>1.1762999999999999</v>
      </c>
      <c r="H8911" s="154">
        <v>15.013</v>
      </c>
      <c r="I8911" s="154">
        <v>1.85775</v>
      </c>
      <c r="J8911" s="154"/>
    </row>
    <row r="8912" spans="1:10">
      <c r="A8912" s="164">
        <v>38015</v>
      </c>
      <c r="B8912" s="154">
        <v>1.5649</v>
      </c>
      <c r="C8912" s="154">
        <v>2.2808999999999999</v>
      </c>
      <c r="D8912" s="154">
        <v>1.252</v>
      </c>
      <c r="E8912" s="154">
        <v>0.94389999999999996</v>
      </c>
      <c r="F8912" s="154">
        <v>43.1</v>
      </c>
      <c r="G8912" s="154">
        <v>1.1818</v>
      </c>
      <c r="H8912" s="154">
        <v>15.242000000000001</v>
      </c>
      <c r="I8912" s="154">
        <v>1.8593500000000001</v>
      </c>
      <c r="J8912" s="154"/>
    </row>
    <row r="8913" spans="1:10">
      <c r="A8913" s="164">
        <v>38016</v>
      </c>
      <c r="B8913" s="154">
        <v>1.5611999999999999</v>
      </c>
      <c r="C8913" s="154">
        <v>2.2824999999999998</v>
      </c>
      <c r="D8913" s="154">
        <v>1.2627999999999999</v>
      </c>
      <c r="E8913" s="154">
        <v>0.94789999999999996</v>
      </c>
      <c r="F8913" s="154">
        <v>43.1</v>
      </c>
      <c r="G8913" s="154">
        <v>1.1929000000000001</v>
      </c>
      <c r="H8913" s="154">
        <v>15.209</v>
      </c>
      <c r="I8913" s="154">
        <v>1.8694199999999999</v>
      </c>
      <c r="J8913" s="154"/>
    </row>
    <row r="8914" spans="1:10">
      <c r="A8914" s="164">
        <v>38019</v>
      </c>
      <c r="B8914" s="154">
        <v>1.5681</v>
      </c>
      <c r="C8914" s="154">
        <v>2.2923999999999998</v>
      </c>
      <c r="D8914" s="154">
        <v>1.2574000000000001</v>
      </c>
      <c r="E8914" s="154">
        <v>0.9486</v>
      </c>
      <c r="F8914" s="154">
        <v>42.9</v>
      </c>
      <c r="G8914" s="154">
        <v>1.1894</v>
      </c>
      <c r="H8914" s="154">
        <v>15.286</v>
      </c>
      <c r="I8914" s="154">
        <v>1.8712</v>
      </c>
      <c r="J8914" s="154"/>
    </row>
    <row r="8915" spans="1:10">
      <c r="A8915" s="164">
        <v>38020</v>
      </c>
      <c r="B8915" s="154">
        <v>1.5667</v>
      </c>
      <c r="C8915" s="154">
        <v>2.2915999999999999</v>
      </c>
      <c r="D8915" s="154">
        <v>1.2493000000000001</v>
      </c>
      <c r="E8915" s="154">
        <v>0.93710000000000004</v>
      </c>
      <c r="F8915" s="154">
        <v>42.6</v>
      </c>
      <c r="G8915" s="154">
        <v>1.1856</v>
      </c>
      <c r="H8915" s="154">
        <v>15.093999999999999</v>
      </c>
      <c r="I8915" s="154">
        <v>1.85859</v>
      </c>
      <c r="J8915" s="154"/>
    </row>
    <row r="8916" spans="1:10">
      <c r="A8916" s="164">
        <v>38021</v>
      </c>
      <c r="B8916" s="154">
        <v>1.5689</v>
      </c>
      <c r="C8916" s="154">
        <v>2.2964000000000002</v>
      </c>
      <c r="D8916" s="154">
        <v>1.2501</v>
      </c>
      <c r="E8916" s="154">
        <v>0.93310000000000004</v>
      </c>
      <c r="F8916" s="154">
        <v>42.8</v>
      </c>
      <c r="G8916" s="154">
        <v>1.1855</v>
      </c>
      <c r="H8916" s="154">
        <v>15.11</v>
      </c>
      <c r="I8916" s="154">
        <v>1.8656299999999999</v>
      </c>
      <c r="J8916" s="154"/>
    </row>
    <row r="8917" spans="1:10">
      <c r="A8917" s="164">
        <v>38022</v>
      </c>
      <c r="B8917" s="154">
        <v>1.5699999999999998</v>
      </c>
      <c r="C8917" s="154">
        <v>2.2892000000000001</v>
      </c>
      <c r="D8917" s="154">
        <v>1.2490000000000001</v>
      </c>
      <c r="E8917" s="154">
        <v>0.93569999999999998</v>
      </c>
      <c r="F8917" s="154">
        <v>42.6</v>
      </c>
      <c r="G8917" s="154">
        <v>1.1832</v>
      </c>
      <c r="H8917" s="154">
        <v>15.044</v>
      </c>
      <c r="I8917" s="154">
        <v>1.8619599999999998</v>
      </c>
      <c r="J8917" s="154"/>
    </row>
    <row r="8918" spans="1:10">
      <c r="A8918" s="164">
        <v>38023</v>
      </c>
      <c r="B8918" s="154">
        <v>1.5685</v>
      </c>
      <c r="C8918" s="154">
        <v>2.2947000000000002</v>
      </c>
      <c r="D8918" s="154">
        <v>1.2495000000000001</v>
      </c>
      <c r="E8918" s="154">
        <v>0.93420000000000003</v>
      </c>
      <c r="F8918" s="154">
        <v>42.4</v>
      </c>
      <c r="G8918" s="154">
        <v>1.1737</v>
      </c>
      <c r="H8918" s="154">
        <v>14.885999999999999</v>
      </c>
      <c r="I8918" s="154">
        <v>1.86555</v>
      </c>
      <c r="J8918" s="154"/>
    </row>
    <row r="8919" spans="1:10">
      <c r="A8919" s="164">
        <v>38026</v>
      </c>
      <c r="B8919" s="154">
        <v>1.5693000000000001</v>
      </c>
      <c r="C8919" s="154">
        <v>2.2927</v>
      </c>
      <c r="D8919" s="154">
        <v>1.2317</v>
      </c>
      <c r="E8919" s="154">
        <v>0.92979999999999996</v>
      </c>
      <c r="F8919" s="154">
        <v>42</v>
      </c>
      <c r="G8919" s="154">
        <v>1.1654</v>
      </c>
      <c r="H8919" s="154">
        <v>14.936999999999999</v>
      </c>
      <c r="I8919" s="154">
        <v>1.8501099999999999</v>
      </c>
      <c r="J8919" s="154"/>
    </row>
    <row r="8920" spans="1:10">
      <c r="A8920" s="164">
        <v>38027</v>
      </c>
      <c r="B8920" s="154">
        <v>1.5693000000000001</v>
      </c>
      <c r="C8920" s="154">
        <v>2.2928999999999999</v>
      </c>
      <c r="D8920" s="154">
        <v>1.2277</v>
      </c>
      <c r="E8920" s="154">
        <v>0.92749999999999999</v>
      </c>
      <c r="F8920" s="154">
        <v>41.9</v>
      </c>
      <c r="G8920" s="154">
        <v>1.1639999999999999</v>
      </c>
      <c r="H8920" s="154">
        <v>14.916</v>
      </c>
      <c r="I8920" s="154">
        <v>1.8485499999999999</v>
      </c>
      <c r="J8920" s="154"/>
    </row>
    <row r="8921" spans="1:10">
      <c r="A8921" s="164">
        <v>38028</v>
      </c>
      <c r="B8921" s="154">
        <v>1.5714000000000001</v>
      </c>
      <c r="C8921" s="154">
        <v>2.3170999999999999</v>
      </c>
      <c r="D8921" s="154">
        <v>1.2406999999999999</v>
      </c>
      <c r="E8921" s="154">
        <v>0.93069999999999997</v>
      </c>
      <c r="F8921" s="154">
        <v>42.4</v>
      </c>
      <c r="G8921" s="154">
        <v>1.1754</v>
      </c>
      <c r="H8921" s="154">
        <v>14.882999999999999</v>
      </c>
      <c r="I8921" s="154">
        <v>1.8641000000000001</v>
      </c>
      <c r="J8921" s="154"/>
    </row>
    <row r="8922" spans="1:10">
      <c r="A8922" s="164">
        <v>38029</v>
      </c>
      <c r="B8922" s="154">
        <v>1.5777000000000001</v>
      </c>
      <c r="C8922" s="154">
        <v>2.3307000000000002</v>
      </c>
      <c r="D8922" s="154">
        <v>1.2302</v>
      </c>
      <c r="E8922" s="154">
        <v>0.93320000000000003</v>
      </c>
      <c r="F8922" s="154">
        <v>42.3</v>
      </c>
      <c r="G8922" s="154">
        <v>1.1675</v>
      </c>
      <c r="H8922" s="154">
        <v>14.843</v>
      </c>
      <c r="I8922" s="154">
        <v>1.85571</v>
      </c>
      <c r="J8922" s="154"/>
    </row>
    <row r="8923" spans="1:10">
      <c r="A8923" s="164">
        <v>38030</v>
      </c>
      <c r="B8923" s="154">
        <v>1.5794999999999999</v>
      </c>
      <c r="C8923" s="154">
        <v>2.3323</v>
      </c>
      <c r="D8923" s="154">
        <v>1.2328999999999999</v>
      </c>
      <c r="E8923" s="154">
        <v>0.93659999999999999</v>
      </c>
      <c r="F8923" s="154">
        <v>42.4</v>
      </c>
      <c r="G8923" s="154">
        <v>1.1698</v>
      </c>
      <c r="H8923" s="154">
        <v>14.957000000000001</v>
      </c>
      <c r="I8923" s="154">
        <v>1.8578000000000001</v>
      </c>
      <c r="J8923" s="154"/>
    </row>
    <row r="8924" spans="1:10">
      <c r="A8924" s="164">
        <v>38033</v>
      </c>
      <c r="B8924" s="154">
        <v>1.5768</v>
      </c>
      <c r="C8924" s="154">
        <v>2.3315000000000001</v>
      </c>
      <c r="D8924" s="154">
        <v>1.2356</v>
      </c>
      <c r="E8924" s="154">
        <v>0.9385</v>
      </c>
      <c r="F8924" s="154">
        <v>42.5</v>
      </c>
      <c r="G8924" s="154">
        <v>1.1714</v>
      </c>
      <c r="H8924" s="154">
        <v>14.898</v>
      </c>
      <c r="I8924" s="154" t="s">
        <v>472</v>
      </c>
      <c r="J8924" s="154"/>
    </row>
    <row r="8925" spans="1:10">
      <c r="A8925" s="164">
        <v>38034</v>
      </c>
      <c r="B8925" s="154">
        <v>1.5737999999999999</v>
      </c>
      <c r="C8925" s="154">
        <v>2.3271000000000002</v>
      </c>
      <c r="D8925" s="154">
        <v>1.2261</v>
      </c>
      <c r="E8925" s="154">
        <v>0.93489999999999995</v>
      </c>
      <c r="F8925" s="154">
        <v>42.1</v>
      </c>
      <c r="G8925" s="154">
        <v>1.1615</v>
      </c>
      <c r="H8925" s="154">
        <v>14.811999999999999</v>
      </c>
      <c r="I8925" s="154">
        <v>1.84985</v>
      </c>
      <c r="J8925" s="154"/>
    </row>
    <row r="8926" spans="1:10">
      <c r="A8926" s="164">
        <v>38035</v>
      </c>
      <c r="B8926" s="154">
        <v>1.5743</v>
      </c>
      <c r="C8926" s="154">
        <v>2.3321000000000001</v>
      </c>
      <c r="D8926" s="154">
        <v>1.2206999999999999</v>
      </c>
      <c r="E8926" s="154">
        <v>0.93049999999999999</v>
      </c>
      <c r="F8926" s="154">
        <v>41.8</v>
      </c>
      <c r="G8926" s="154">
        <v>1.1548</v>
      </c>
      <c r="H8926" s="154">
        <v>14.879</v>
      </c>
      <c r="I8926" s="154">
        <v>1.8523499999999999</v>
      </c>
      <c r="J8926" s="154"/>
    </row>
    <row r="8927" spans="1:10">
      <c r="A8927" s="164">
        <v>38036</v>
      </c>
      <c r="B8927" s="154">
        <v>1.5750999999999999</v>
      </c>
      <c r="C8927" s="154">
        <v>2.3412000000000002</v>
      </c>
      <c r="D8927" s="154">
        <v>1.2406999999999999</v>
      </c>
      <c r="E8927" s="154">
        <v>0.93530000000000002</v>
      </c>
      <c r="F8927" s="154">
        <v>42.1</v>
      </c>
      <c r="G8927" s="154">
        <v>1.1595</v>
      </c>
      <c r="H8927" s="154">
        <v>14.994999999999999</v>
      </c>
      <c r="I8927" s="154">
        <v>1.8635299999999999</v>
      </c>
      <c r="J8927" s="154"/>
    </row>
    <row r="8928" spans="1:10">
      <c r="A8928" s="164">
        <v>38037</v>
      </c>
      <c r="B8928" s="154">
        <v>1.5762</v>
      </c>
      <c r="C8928" s="154">
        <v>2.347</v>
      </c>
      <c r="D8928" s="154">
        <v>1.2452000000000001</v>
      </c>
      <c r="E8928" s="154">
        <v>0.93440000000000001</v>
      </c>
      <c r="F8928" s="154">
        <v>42</v>
      </c>
      <c r="G8928" s="154">
        <v>1.155</v>
      </c>
      <c r="H8928" s="154">
        <v>15.271000000000001</v>
      </c>
      <c r="I8928" s="154">
        <v>1.8632200000000001</v>
      </c>
      <c r="J8928" s="154"/>
    </row>
    <row r="8929" spans="1:10">
      <c r="A8929" s="164">
        <v>38040</v>
      </c>
      <c r="B8929" s="154">
        <v>1.5779000000000001</v>
      </c>
      <c r="C8929" s="154">
        <v>2.3359000000000001</v>
      </c>
      <c r="D8929" s="154">
        <v>1.2555000000000001</v>
      </c>
      <c r="E8929" s="154">
        <v>0.9365</v>
      </c>
      <c r="F8929" s="154">
        <v>42.3</v>
      </c>
      <c r="G8929" s="154">
        <v>1.1608000000000001</v>
      </c>
      <c r="H8929" s="154">
        <v>15.153</v>
      </c>
      <c r="I8929" s="154">
        <v>1.87151</v>
      </c>
      <c r="J8929" s="154"/>
    </row>
    <row r="8930" spans="1:10">
      <c r="A8930" s="164">
        <v>38041</v>
      </c>
      <c r="B8930" s="154">
        <v>1.5758999999999999</v>
      </c>
      <c r="C8930" s="154">
        <v>2.3416000000000001</v>
      </c>
      <c r="D8930" s="154">
        <v>1.2549000000000001</v>
      </c>
      <c r="E8930" s="154">
        <v>0.93710000000000004</v>
      </c>
      <c r="F8930" s="154">
        <v>42.4</v>
      </c>
      <c r="G8930" s="154">
        <v>1.1580999999999999</v>
      </c>
      <c r="H8930" s="154">
        <v>14.977</v>
      </c>
      <c r="I8930" s="154">
        <v>1.8654999999999999</v>
      </c>
      <c r="J8930" s="154"/>
    </row>
    <row r="8931" spans="1:10">
      <c r="A8931" s="164">
        <v>38042</v>
      </c>
      <c r="B8931" s="154">
        <v>1.5742</v>
      </c>
      <c r="C8931" s="154">
        <v>2.3445999999999998</v>
      </c>
      <c r="D8931" s="154">
        <v>1.2419</v>
      </c>
      <c r="E8931" s="154">
        <v>0.93310000000000004</v>
      </c>
      <c r="F8931" s="154">
        <v>41.9</v>
      </c>
      <c r="G8931" s="154">
        <v>1.1451</v>
      </c>
      <c r="H8931" s="154">
        <v>15.223000000000001</v>
      </c>
      <c r="I8931" s="154">
        <v>1.86199</v>
      </c>
      <c r="J8931" s="154"/>
    </row>
    <row r="8932" spans="1:10">
      <c r="A8932" s="164">
        <v>38043</v>
      </c>
      <c r="B8932" s="154">
        <v>1.5731000000000002</v>
      </c>
      <c r="C8932" s="154">
        <v>2.3572000000000002</v>
      </c>
      <c r="D8932" s="154">
        <v>1.2644</v>
      </c>
      <c r="E8932" s="154">
        <v>0.94479999999999997</v>
      </c>
      <c r="F8932" s="154">
        <v>43</v>
      </c>
      <c r="G8932" s="154">
        <v>1.1544000000000001</v>
      </c>
      <c r="H8932" s="154">
        <v>15.305</v>
      </c>
      <c r="I8932" s="154">
        <v>1.8763700000000001</v>
      </c>
      <c r="J8932" s="154"/>
    </row>
    <row r="8933" spans="1:10">
      <c r="A8933" s="164">
        <v>38044</v>
      </c>
      <c r="B8933" s="154">
        <v>1.5758000000000001</v>
      </c>
      <c r="C8933" s="154">
        <v>2.3548</v>
      </c>
      <c r="D8933" s="154">
        <v>1.2678</v>
      </c>
      <c r="E8933" s="154">
        <v>0.94420000000000004</v>
      </c>
      <c r="F8933" s="154">
        <v>43.2</v>
      </c>
      <c r="G8933" s="154">
        <v>1.1632</v>
      </c>
      <c r="H8933" s="154">
        <v>15.263999999999999</v>
      </c>
      <c r="I8933" s="154">
        <v>1.8848799999999999</v>
      </c>
      <c r="J8933" s="154"/>
    </row>
    <row r="8934" spans="1:10">
      <c r="A8934" s="164">
        <v>38047</v>
      </c>
      <c r="B8934" s="154">
        <v>1.577</v>
      </c>
      <c r="C8934" s="154">
        <v>2.3624000000000001</v>
      </c>
      <c r="D8934" s="154">
        <v>1.2621</v>
      </c>
      <c r="E8934" s="154">
        <v>0.94330000000000003</v>
      </c>
      <c r="F8934" s="154">
        <v>43.4</v>
      </c>
      <c r="G8934" s="154">
        <v>1.1546000000000001</v>
      </c>
      <c r="H8934" s="154">
        <v>15.327</v>
      </c>
      <c r="I8934" s="154">
        <v>1.8771499999999999</v>
      </c>
      <c r="J8934" s="154"/>
    </row>
    <row r="8935" spans="1:10">
      <c r="A8935" s="164">
        <v>38048</v>
      </c>
      <c r="B8935" s="154">
        <v>1.5819000000000001</v>
      </c>
      <c r="C8935" s="154">
        <v>2.3746999999999998</v>
      </c>
      <c r="D8935" s="154">
        <v>1.2742</v>
      </c>
      <c r="E8935" s="154">
        <v>0.94979999999999998</v>
      </c>
      <c r="F8935" s="154">
        <v>43.9</v>
      </c>
      <c r="G8935" s="154">
        <v>1.1647000000000001</v>
      </c>
      <c r="H8935" s="154">
        <v>15.679</v>
      </c>
      <c r="I8935" s="154">
        <v>1.8907799999999999</v>
      </c>
      <c r="J8935" s="154"/>
    </row>
    <row r="8936" spans="1:10">
      <c r="A8936" s="164">
        <v>38049</v>
      </c>
      <c r="B8936" s="154">
        <v>1.5813000000000001</v>
      </c>
      <c r="C8936" s="154">
        <v>2.3834</v>
      </c>
      <c r="D8936" s="154">
        <v>1.2993000000000001</v>
      </c>
      <c r="E8936" s="154">
        <v>0.95909999999999995</v>
      </c>
      <c r="F8936" s="154">
        <v>44.9</v>
      </c>
      <c r="G8936" s="154">
        <v>1.1789000000000001</v>
      </c>
      <c r="H8936" s="154">
        <v>15.71</v>
      </c>
      <c r="I8936" s="154">
        <v>1.90831</v>
      </c>
      <c r="J8936" s="154"/>
    </row>
    <row r="8937" spans="1:10">
      <c r="A8937" s="164">
        <v>38050</v>
      </c>
      <c r="B8937" s="154">
        <v>1.5782</v>
      </c>
      <c r="C8937" s="154">
        <v>2.3719999999999999</v>
      </c>
      <c r="D8937" s="154">
        <v>1.2927999999999999</v>
      </c>
      <c r="E8937" s="154">
        <v>0.96560000000000001</v>
      </c>
      <c r="F8937" s="154">
        <v>44.7</v>
      </c>
      <c r="G8937" s="154">
        <v>1.1709000000000001</v>
      </c>
      <c r="H8937" s="154">
        <v>15.637</v>
      </c>
      <c r="I8937" s="154">
        <v>1.8969100000000001</v>
      </c>
      <c r="J8937" s="154"/>
    </row>
    <row r="8938" spans="1:10">
      <c r="A8938" s="164">
        <v>38051</v>
      </c>
      <c r="B8938" s="154">
        <v>1.5783</v>
      </c>
      <c r="C8938" s="154">
        <v>2.3536999999999999</v>
      </c>
      <c r="D8938" s="154">
        <v>1.2943</v>
      </c>
      <c r="E8938" s="154">
        <v>0.96840000000000004</v>
      </c>
      <c r="F8938" s="154">
        <v>44.8</v>
      </c>
      <c r="G8938" s="154">
        <v>1.163</v>
      </c>
      <c r="H8938" s="154">
        <v>15.39</v>
      </c>
      <c r="I8938" s="154">
        <v>1.8940299999999999</v>
      </c>
      <c r="J8938" s="154"/>
    </row>
    <row r="8939" spans="1:10">
      <c r="A8939" s="164">
        <v>38054</v>
      </c>
      <c r="B8939" s="154">
        <v>1.5815000000000001</v>
      </c>
      <c r="C8939" s="154">
        <v>2.3613</v>
      </c>
      <c r="D8939" s="154">
        <v>1.2783</v>
      </c>
      <c r="E8939" s="154">
        <v>0.96419999999999995</v>
      </c>
      <c r="F8939" s="154">
        <v>44.4</v>
      </c>
      <c r="G8939" s="154">
        <v>1.1398999999999999</v>
      </c>
      <c r="H8939" s="154">
        <v>15.452</v>
      </c>
      <c r="I8939" s="154">
        <v>1.88392</v>
      </c>
      <c r="J8939" s="154"/>
    </row>
    <row r="8940" spans="1:10">
      <c r="A8940" s="164">
        <v>38055</v>
      </c>
      <c r="B8940" s="154">
        <v>1.5832000000000002</v>
      </c>
      <c r="C8940" s="154">
        <v>2.3570000000000002</v>
      </c>
      <c r="D8940" s="154">
        <v>1.2732999999999999</v>
      </c>
      <c r="E8940" s="154">
        <v>0.96409999999999996</v>
      </c>
      <c r="F8940" s="154">
        <v>44.3</v>
      </c>
      <c r="G8940" s="154">
        <v>1.1442000000000001</v>
      </c>
      <c r="H8940" s="154">
        <v>15.35</v>
      </c>
      <c r="I8940" s="154">
        <v>1.8845000000000001</v>
      </c>
      <c r="J8940" s="154"/>
    </row>
    <row r="8941" spans="1:10">
      <c r="A8941" s="164">
        <v>38056</v>
      </c>
      <c r="B8941" s="154">
        <v>1.5770999999999999</v>
      </c>
      <c r="C8941" s="154">
        <v>2.3363</v>
      </c>
      <c r="D8941" s="154">
        <v>1.2828999999999999</v>
      </c>
      <c r="E8941" s="154">
        <v>0.96819999999999995</v>
      </c>
      <c r="F8941" s="154">
        <v>44.5</v>
      </c>
      <c r="G8941" s="154">
        <v>1.1527000000000001</v>
      </c>
      <c r="H8941" s="154">
        <v>15.565</v>
      </c>
      <c r="I8941" s="154">
        <v>1.88232</v>
      </c>
      <c r="J8941" s="154"/>
    </row>
    <row r="8942" spans="1:10">
      <c r="A8942" s="164">
        <v>38057</v>
      </c>
      <c r="B8942" s="154">
        <v>1.5697000000000001</v>
      </c>
      <c r="C8942" s="154">
        <v>2.3106999999999998</v>
      </c>
      <c r="D8942" s="154">
        <v>1.2861</v>
      </c>
      <c r="E8942" s="154">
        <v>0.96930000000000005</v>
      </c>
      <c r="F8942" s="154">
        <v>44.3</v>
      </c>
      <c r="G8942" s="154">
        <v>1.1609</v>
      </c>
      <c r="H8942" s="154">
        <v>15.455</v>
      </c>
      <c r="I8942" s="154">
        <v>1.8769</v>
      </c>
      <c r="J8942" s="154"/>
    </row>
    <row r="8943" spans="1:10">
      <c r="A8943" s="164">
        <v>38058</v>
      </c>
      <c r="B8943" s="154">
        <v>1.5645</v>
      </c>
      <c r="C8943" s="154">
        <v>2.2903000000000002</v>
      </c>
      <c r="D8943" s="154">
        <v>1.2762</v>
      </c>
      <c r="E8943" s="154">
        <v>0.96519999999999995</v>
      </c>
      <c r="F8943" s="154">
        <v>43.7</v>
      </c>
      <c r="G8943" s="154">
        <v>1.1458999999999999</v>
      </c>
      <c r="H8943" s="154">
        <v>15.521000000000001</v>
      </c>
      <c r="I8943" s="154">
        <v>1.87798</v>
      </c>
      <c r="J8943" s="154"/>
    </row>
    <row r="8944" spans="1:10">
      <c r="A8944" s="164">
        <v>38061</v>
      </c>
      <c r="B8944" s="154">
        <v>1.5653999999999999</v>
      </c>
      <c r="C8944" s="154">
        <v>2.3056000000000001</v>
      </c>
      <c r="D8944" s="154">
        <v>1.274</v>
      </c>
      <c r="E8944" s="154">
        <v>0.95640000000000003</v>
      </c>
      <c r="F8944" s="154">
        <v>43.9</v>
      </c>
      <c r="G8944" s="154">
        <v>1.1485000000000001</v>
      </c>
      <c r="H8944" s="154">
        <v>15.417999999999999</v>
      </c>
      <c r="I8944" s="154">
        <v>1.86961</v>
      </c>
      <c r="J8944" s="154"/>
    </row>
    <row r="8945" spans="1:10">
      <c r="A8945" s="164">
        <v>38062</v>
      </c>
      <c r="B8945" s="154">
        <v>1.5665</v>
      </c>
      <c r="C8945" s="154">
        <v>2.3003</v>
      </c>
      <c r="D8945" s="154">
        <v>1.2706</v>
      </c>
      <c r="E8945" s="154">
        <v>0.95330000000000004</v>
      </c>
      <c r="F8945" s="154">
        <v>43.7</v>
      </c>
      <c r="G8945" s="154">
        <v>1.1596</v>
      </c>
      <c r="H8945" s="154">
        <v>15.436</v>
      </c>
      <c r="I8945" s="154">
        <v>1.8709899999999999</v>
      </c>
      <c r="J8945" s="154"/>
    </row>
    <row r="8946" spans="1:10">
      <c r="A8946" s="164">
        <v>38063</v>
      </c>
      <c r="B8946" s="154">
        <v>1.5678999999999998</v>
      </c>
      <c r="C8946" s="154">
        <v>2.3157999999999999</v>
      </c>
      <c r="D8946" s="154">
        <v>1.2803</v>
      </c>
      <c r="E8946" s="154">
        <v>0.95920000000000005</v>
      </c>
      <c r="F8946" s="154">
        <v>44.1</v>
      </c>
      <c r="G8946" s="154">
        <v>1.1816</v>
      </c>
      <c r="H8946" s="154">
        <v>15.457000000000001</v>
      </c>
      <c r="I8946" s="154">
        <v>1.8825799999999999</v>
      </c>
      <c r="J8946" s="154"/>
    </row>
    <row r="8947" spans="1:10">
      <c r="A8947" s="164">
        <v>38064</v>
      </c>
      <c r="B8947" s="154">
        <v>1.5619000000000001</v>
      </c>
      <c r="C8947" s="154">
        <v>2.3205</v>
      </c>
      <c r="D8947" s="154">
        <v>1.2719</v>
      </c>
      <c r="E8947" s="154">
        <v>0.95069999999999999</v>
      </c>
      <c r="F8947" s="154">
        <v>43.6</v>
      </c>
      <c r="G8947" s="154">
        <v>1.1909000000000001</v>
      </c>
      <c r="H8947" s="154">
        <v>15.186999999999999</v>
      </c>
      <c r="I8947" s="154">
        <v>1.8810199999999999</v>
      </c>
      <c r="J8947" s="154"/>
    </row>
    <row r="8948" spans="1:10">
      <c r="A8948" s="164">
        <v>38065</v>
      </c>
      <c r="B8948" s="154">
        <v>1.5571000000000002</v>
      </c>
      <c r="C8948" s="154">
        <v>2.3094000000000001</v>
      </c>
      <c r="D8948" s="154">
        <v>1.2610000000000001</v>
      </c>
      <c r="E8948" s="154">
        <v>0.94579999999999997</v>
      </c>
      <c r="F8948" s="154">
        <v>43.3</v>
      </c>
      <c r="G8948" s="154">
        <v>1.1785000000000001</v>
      </c>
      <c r="H8948" s="154">
        <v>15.324999999999999</v>
      </c>
      <c r="I8948" s="154">
        <v>1.8677899999999998</v>
      </c>
      <c r="J8948" s="154"/>
    </row>
    <row r="8949" spans="1:10">
      <c r="A8949" s="164">
        <v>38068</v>
      </c>
      <c r="B8949" s="154">
        <v>1.5565</v>
      </c>
      <c r="C8949" s="154">
        <v>2.3233000000000001</v>
      </c>
      <c r="D8949" s="154">
        <v>1.2671999999999999</v>
      </c>
      <c r="E8949" s="154">
        <v>0.95150000000000001</v>
      </c>
      <c r="F8949" s="154">
        <v>43.6</v>
      </c>
      <c r="G8949" s="154">
        <v>1.1820999999999999</v>
      </c>
      <c r="H8949" s="154">
        <v>15.180999999999999</v>
      </c>
      <c r="I8949" s="154">
        <v>1.8678300000000001</v>
      </c>
      <c r="J8949" s="154"/>
    </row>
    <row r="8950" spans="1:10">
      <c r="A8950" s="164">
        <v>38069</v>
      </c>
      <c r="B8950" s="154">
        <v>1.5495000000000001</v>
      </c>
      <c r="C8950" s="154">
        <v>2.3180999999999998</v>
      </c>
      <c r="D8950" s="154">
        <v>1.2565</v>
      </c>
      <c r="E8950" s="154">
        <v>0.94399999999999995</v>
      </c>
      <c r="F8950" s="154">
        <v>43.2</v>
      </c>
      <c r="G8950" s="154">
        <v>1.1755</v>
      </c>
      <c r="H8950" s="154">
        <v>15.191000000000001</v>
      </c>
      <c r="I8950" s="154">
        <v>1.86697</v>
      </c>
      <c r="J8950" s="154"/>
    </row>
    <row r="8951" spans="1:10">
      <c r="A8951" s="164">
        <v>38070</v>
      </c>
      <c r="B8951" s="154">
        <v>1.5526</v>
      </c>
      <c r="C8951" s="154">
        <v>2.3304</v>
      </c>
      <c r="D8951" s="154">
        <v>1.2631000000000001</v>
      </c>
      <c r="E8951" s="154">
        <v>0.94720000000000004</v>
      </c>
      <c r="F8951" s="154">
        <v>43.3</v>
      </c>
      <c r="G8951" s="154">
        <v>1.1896</v>
      </c>
      <c r="H8951" s="154">
        <v>15.353</v>
      </c>
      <c r="I8951" s="154">
        <v>1.8745400000000001</v>
      </c>
      <c r="J8951" s="154"/>
    </row>
    <row r="8952" spans="1:10">
      <c r="A8952" s="164">
        <v>38071</v>
      </c>
      <c r="B8952" s="154">
        <v>1.5478000000000001</v>
      </c>
      <c r="C8952" s="154">
        <v>2.3134000000000001</v>
      </c>
      <c r="D8952" s="154">
        <v>1.2756000000000001</v>
      </c>
      <c r="E8952" s="154">
        <v>0.95220000000000005</v>
      </c>
      <c r="F8952" s="154">
        <v>43.6</v>
      </c>
      <c r="G8952" s="154">
        <v>1.2017</v>
      </c>
      <c r="H8952" s="154">
        <v>15.388</v>
      </c>
      <c r="I8952" s="154">
        <v>1.8791099999999998</v>
      </c>
      <c r="J8952" s="154"/>
    </row>
    <row r="8953" spans="1:10">
      <c r="A8953" s="164">
        <v>38072</v>
      </c>
      <c r="B8953" s="154">
        <v>1.5556999999999999</v>
      </c>
      <c r="C8953" s="154">
        <v>2.3195999999999999</v>
      </c>
      <c r="D8953" s="154">
        <v>1.2838000000000001</v>
      </c>
      <c r="E8953" s="154">
        <v>0.96689999999999998</v>
      </c>
      <c r="F8953" s="154">
        <v>43.6</v>
      </c>
      <c r="G8953" s="154">
        <v>1.2158</v>
      </c>
      <c r="H8953" s="154">
        <v>15.523</v>
      </c>
      <c r="I8953" s="154">
        <v>1.8821300000000001</v>
      </c>
      <c r="J8953" s="154"/>
    </row>
    <row r="8954" spans="1:10">
      <c r="A8954" s="164">
        <v>38075</v>
      </c>
      <c r="B8954" s="154">
        <v>1.5581</v>
      </c>
      <c r="C8954" s="154">
        <v>2.331</v>
      </c>
      <c r="D8954" s="154">
        <v>1.2884</v>
      </c>
      <c r="E8954" s="154">
        <v>0.97470000000000001</v>
      </c>
      <c r="F8954" s="154">
        <v>43.8</v>
      </c>
      <c r="G8954" s="154">
        <v>1.2192000000000001</v>
      </c>
      <c r="H8954" s="154">
        <v>15.542999999999999</v>
      </c>
      <c r="I8954" s="154">
        <v>1.8911</v>
      </c>
      <c r="J8954" s="154"/>
    </row>
    <row r="8955" spans="1:10">
      <c r="A8955" s="164">
        <v>38076</v>
      </c>
      <c r="B8955" s="154">
        <v>1.5603</v>
      </c>
      <c r="C8955" s="154">
        <v>2.3298999999999999</v>
      </c>
      <c r="D8955" s="154">
        <v>1.2786</v>
      </c>
      <c r="E8955" s="154">
        <v>0.97640000000000005</v>
      </c>
      <c r="F8955" s="154">
        <v>43.5</v>
      </c>
      <c r="G8955" s="154">
        <v>1.2086999999999999</v>
      </c>
      <c r="H8955" s="154">
        <v>15.449</v>
      </c>
      <c r="I8955" s="154">
        <v>1.8837699999999999</v>
      </c>
      <c r="J8955" s="154"/>
    </row>
    <row r="8956" spans="1:10">
      <c r="A8956" s="164">
        <v>38077</v>
      </c>
      <c r="B8956" s="154">
        <v>1.5588</v>
      </c>
      <c r="C8956" s="154">
        <v>2.3359999999999999</v>
      </c>
      <c r="D8956" s="154">
        <v>1.2739</v>
      </c>
      <c r="E8956" s="154">
        <v>0.97740000000000005</v>
      </c>
      <c r="F8956" s="154">
        <v>43.8</v>
      </c>
      <c r="G8956" s="154">
        <v>1.2292000000000001</v>
      </c>
      <c r="H8956" s="154">
        <v>15.314</v>
      </c>
      <c r="I8956" s="154">
        <v>1.8889800000000001</v>
      </c>
      <c r="J8956" s="154"/>
    </row>
    <row r="8957" spans="1:10">
      <c r="A8957" s="164">
        <v>38078</v>
      </c>
      <c r="B8957" s="154">
        <v>1.5586</v>
      </c>
      <c r="C8957" s="154">
        <v>2.3393999999999999</v>
      </c>
      <c r="D8957" s="154">
        <v>1.2676000000000001</v>
      </c>
      <c r="E8957" s="154">
        <v>0.96689999999999998</v>
      </c>
      <c r="F8957" s="154">
        <v>43.7</v>
      </c>
      <c r="G8957" s="154">
        <v>1.2176</v>
      </c>
      <c r="H8957" s="154">
        <v>15.255000000000001</v>
      </c>
      <c r="I8957" s="154">
        <v>1.8803100000000001</v>
      </c>
      <c r="J8957" s="154"/>
    </row>
    <row r="8958" spans="1:10">
      <c r="A8958" s="164">
        <v>38079</v>
      </c>
      <c r="B8958" s="154">
        <v>1.5627</v>
      </c>
      <c r="C8958" s="154">
        <v>2.3464</v>
      </c>
      <c r="D8958" s="154">
        <v>1.2673000000000001</v>
      </c>
      <c r="E8958" s="154">
        <v>0.96870000000000001</v>
      </c>
      <c r="F8958" s="154">
        <v>43.8</v>
      </c>
      <c r="G8958" s="154">
        <v>1.2158</v>
      </c>
      <c r="H8958" s="154">
        <v>15.622999999999999</v>
      </c>
      <c r="I8958" s="154">
        <v>1.8854600000000001</v>
      </c>
      <c r="J8958" s="154"/>
    </row>
    <row r="8959" spans="1:10">
      <c r="A8959" s="164">
        <v>38082</v>
      </c>
      <c r="B8959" s="154">
        <v>1.5653000000000001</v>
      </c>
      <c r="C8959" s="154">
        <v>2.3664000000000001</v>
      </c>
      <c r="D8959" s="154">
        <v>1.2942</v>
      </c>
      <c r="E8959" s="154">
        <v>0.98370000000000002</v>
      </c>
      <c r="F8959" s="154">
        <v>44.7</v>
      </c>
      <c r="G8959" s="154">
        <v>1.2346999999999999</v>
      </c>
      <c r="H8959" s="154">
        <v>15.766</v>
      </c>
      <c r="I8959" s="154">
        <v>1.9046400000000001</v>
      </c>
      <c r="J8959" s="154"/>
    </row>
    <row r="8960" spans="1:10">
      <c r="A8960" s="164">
        <v>38083</v>
      </c>
      <c r="B8960" s="154">
        <v>1.5667</v>
      </c>
      <c r="C8960" s="154">
        <v>2.3733</v>
      </c>
      <c r="D8960" s="154">
        <v>1.2995000000000001</v>
      </c>
      <c r="E8960" s="154">
        <v>0.9869</v>
      </c>
      <c r="F8960" s="154">
        <v>45.1</v>
      </c>
      <c r="G8960" s="154">
        <v>1.2259</v>
      </c>
      <c r="H8960" s="154">
        <v>15.589</v>
      </c>
      <c r="I8960" s="154">
        <v>1.90402</v>
      </c>
      <c r="J8960" s="154"/>
    </row>
    <row r="8961" spans="1:10">
      <c r="A8961" s="164">
        <v>38084</v>
      </c>
      <c r="B8961" s="154">
        <v>1.5583</v>
      </c>
      <c r="C8961" s="154">
        <v>2.3719000000000001</v>
      </c>
      <c r="D8961" s="154">
        <v>1.2898000000000001</v>
      </c>
      <c r="E8961" s="154">
        <v>0.98380000000000001</v>
      </c>
      <c r="F8961" s="154">
        <v>44.7</v>
      </c>
      <c r="G8961" s="154">
        <v>1.2193000000000001</v>
      </c>
      <c r="H8961" s="154">
        <v>15.404</v>
      </c>
      <c r="I8961" s="154">
        <v>1.89734</v>
      </c>
      <c r="J8961" s="154"/>
    </row>
    <row r="8962" spans="1:10">
      <c r="A8962" s="164">
        <v>38085</v>
      </c>
      <c r="B8962" s="154">
        <v>1.5548</v>
      </c>
      <c r="C8962" s="154">
        <v>2.3496999999999999</v>
      </c>
      <c r="D8962" s="154">
        <v>1.2772999999999999</v>
      </c>
      <c r="E8962" s="154">
        <v>0.97330000000000005</v>
      </c>
      <c r="F8962" s="154">
        <v>44.3</v>
      </c>
      <c r="G8962" s="154">
        <v>1.2056</v>
      </c>
      <c r="H8962" s="154">
        <v>15.515000000000001</v>
      </c>
      <c r="I8962" s="154">
        <v>1.8867099999999999</v>
      </c>
      <c r="J8962" s="154"/>
    </row>
    <row r="8963" spans="1:10">
      <c r="A8963" s="164">
        <v>38086</v>
      </c>
      <c r="B8963" s="154" t="s">
        <v>472</v>
      </c>
      <c r="C8963" s="154" t="s">
        <v>472</v>
      </c>
      <c r="D8963" s="154" t="s">
        <v>472</v>
      </c>
      <c r="E8963" s="154" t="s">
        <v>472</v>
      </c>
      <c r="F8963" s="154" t="s">
        <v>472</v>
      </c>
      <c r="G8963" s="154" t="s">
        <v>472</v>
      </c>
      <c r="H8963" s="154">
        <v>15.5</v>
      </c>
      <c r="I8963" s="154" t="s">
        <v>472</v>
      </c>
      <c r="J8963" s="154"/>
    </row>
    <row r="8964" spans="1:10">
      <c r="A8964" s="164">
        <v>38089</v>
      </c>
      <c r="B8964" s="154" t="s">
        <v>472</v>
      </c>
      <c r="C8964" s="154" t="s">
        <v>472</v>
      </c>
      <c r="D8964" s="154" t="s">
        <v>472</v>
      </c>
      <c r="E8964" s="154" t="s">
        <v>472</v>
      </c>
      <c r="F8964" s="154" t="s">
        <v>472</v>
      </c>
      <c r="G8964" s="154" t="s">
        <v>472</v>
      </c>
      <c r="H8964" s="154">
        <v>15.51</v>
      </c>
      <c r="I8964" s="154" t="s">
        <v>472</v>
      </c>
      <c r="J8964" s="154"/>
    </row>
    <row r="8965" spans="1:10">
      <c r="A8965" s="164">
        <v>38090</v>
      </c>
      <c r="B8965" s="154">
        <v>1.5491999999999999</v>
      </c>
      <c r="C8965" s="154">
        <v>2.3580000000000001</v>
      </c>
      <c r="D8965" s="154">
        <v>1.2905</v>
      </c>
      <c r="E8965" s="154">
        <v>0.96360000000000001</v>
      </c>
      <c r="F8965" s="154">
        <v>44.7</v>
      </c>
      <c r="G8965" s="154">
        <v>1.2199</v>
      </c>
      <c r="H8965" s="154">
        <v>15.733000000000001</v>
      </c>
      <c r="I8965" s="154">
        <v>1.8964799999999999</v>
      </c>
      <c r="J8965" s="154"/>
    </row>
    <row r="8966" spans="1:10">
      <c r="A8966" s="164">
        <v>38091</v>
      </c>
      <c r="B8966" s="154">
        <v>1.5516999999999999</v>
      </c>
      <c r="C8966" s="154">
        <v>2.3515000000000001</v>
      </c>
      <c r="D8966" s="154">
        <v>1.3002</v>
      </c>
      <c r="E8966" s="154">
        <v>0.9728</v>
      </c>
      <c r="F8966" s="154">
        <v>44.9</v>
      </c>
      <c r="G8966" s="154">
        <v>1.2111000000000001</v>
      </c>
      <c r="H8966" s="154">
        <v>15.709</v>
      </c>
      <c r="I8966" s="154">
        <v>1.89554</v>
      </c>
      <c r="J8966" s="154"/>
    </row>
    <row r="8967" spans="1:10">
      <c r="A8967" s="164">
        <v>38092</v>
      </c>
      <c r="B8967" s="154">
        <v>1.5468999999999999</v>
      </c>
      <c r="C8967" s="154">
        <v>2.3195999999999999</v>
      </c>
      <c r="D8967" s="154">
        <v>1.2934000000000001</v>
      </c>
      <c r="E8967" s="154">
        <v>0.96389999999999998</v>
      </c>
      <c r="F8967" s="154">
        <v>44.7</v>
      </c>
      <c r="G8967" s="154">
        <v>1.1908000000000001</v>
      </c>
      <c r="H8967" s="154">
        <v>15.693999999999999</v>
      </c>
      <c r="I8967" s="154">
        <v>1.8889800000000001</v>
      </c>
      <c r="J8967" s="154"/>
    </row>
    <row r="8968" spans="1:10">
      <c r="A8968" s="164">
        <v>38093</v>
      </c>
      <c r="B8968" s="154">
        <v>1.5528</v>
      </c>
      <c r="C8968" s="154">
        <v>2.3256000000000001</v>
      </c>
      <c r="D8968" s="154">
        <v>1.2955000000000001</v>
      </c>
      <c r="E8968" s="154">
        <v>0.96440000000000003</v>
      </c>
      <c r="F8968" s="154">
        <v>44.3</v>
      </c>
      <c r="G8968" s="154">
        <v>1.1968000000000001</v>
      </c>
      <c r="H8968" s="154">
        <v>15.644</v>
      </c>
      <c r="I8968" s="154">
        <v>1.8927</v>
      </c>
      <c r="J8968" s="154"/>
    </row>
    <row r="8969" spans="1:10">
      <c r="A8969" s="164">
        <v>38096</v>
      </c>
      <c r="B8969" s="154">
        <v>1.5499000000000001</v>
      </c>
      <c r="C8969" s="154">
        <v>2.3222999999999998</v>
      </c>
      <c r="D8969" s="154">
        <v>1.2843</v>
      </c>
      <c r="E8969" s="154">
        <v>0.95540000000000003</v>
      </c>
      <c r="F8969" s="154">
        <v>44.1</v>
      </c>
      <c r="G8969" s="154">
        <v>1.1916</v>
      </c>
      <c r="H8969" s="154">
        <v>15.595000000000001</v>
      </c>
      <c r="I8969" s="154">
        <v>1.8814600000000001</v>
      </c>
      <c r="J8969" s="154"/>
    </row>
    <row r="8970" spans="1:10">
      <c r="A8970" s="164">
        <v>38097</v>
      </c>
      <c r="B8970" s="154">
        <v>1.5529999999999999</v>
      </c>
      <c r="C8970" s="154">
        <v>2.3388999999999998</v>
      </c>
      <c r="D8970" s="154">
        <v>1.3004</v>
      </c>
      <c r="E8970" s="154">
        <v>0.96160000000000001</v>
      </c>
      <c r="F8970" s="154">
        <v>44.7</v>
      </c>
      <c r="G8970" s="154">
        <v>1.2051000000000001</v>
      </c>
      <c r="H8970" s="154">
        <v>15.786</v>
      </c>
      <c r="I8970" s="154">
        <v>1.89591</v>
      </c>
      <c r="J8970" s="154"/>
    </row>
    <row r="8971" spans="1:10">
      <c r="A8971" s="164">
        <v>38098</v>
      </c>
      <c r="B8971" s="154">
        <v>1.5567</v>
      </c>
      <c r="C8971" s="154">
        <v>2.3353999999999999</v>
      </c>
      <c r="D8971" s="154">
        <v>1.3171999999999999</v>
      </c>
      <c r="E8971" s="154">
        <v>0.96760000000000002</v>
      </c>
      <c r="F8971" s="154">
        <v>44.9</v>
      </c>
      <c r="G8971" s="154">
        <v>1.2067000000000001</v>
      </c>
      <c r="H8971" s="154">
        <v>15.831</v>
      </c>
      <c r="I8971" s="154">
        <v>1.90326</v>
      </c>
      <c r="J8971" s="154"/>
    </row>
    <row r="8972" spans="1:10">
      <c r="A8972" s="164">
        <v>38099</v>
      </c>
      <c r="B8972" s="154">
        <v>1.5531000000000001</v>
      </c>
      <c r="C8972" s="154">
        <v>2.3209</v>
      </c>
      <c r="D8972" s="154">
        <v>1.3129999999999999</v>
      </c>
      <c r="E8972" s="154">
        <v>0.9637</v>
      </c>
      <c r="F8972" s="154">
        <v>44.9</v>
      </c>
      <c r="G8972" s="154">
        <v>1.1990000000000001</v>
      </c>
      <c r="H8972" s="154">
        <v>15.861000000000001</v>
      </c>
      <c r="I8972" s="154">
        <v>1.8974600000000001</v>
      </c>
      <c r="J8972" s="154"/>
    </row>
    <row r="8973" spans="1:10">
      <c r="A8973" s="164">
        <v>38100</v>
      </c>
      <c r="B8973" s="154">
        <v>1.5607</v>
      </c>
      <c r="C8973" s="154">
        <v>2.3247999999999998</v>
      </c>
      <c r="D8973" s="154">
        <v>1.3130999999999999</v>
      </c>
      <c r="E8973" s="154">
        <v>0.96950000000000003</v>
      </c>
      <c r="F8973" s="154">
        <v>44.8</v>
      </c>
      <c r="G8973" s="154">
        <v>1.2027000000000001</v>
      </c>
      <c r="H8973" s="154">
        <v>15.917999999999999</v>
      </c>
      <c r="I8973" s="154">
        <v>1.9040699999999999</v>
      </c>
      <c r="J8973" s="154"/>
    </row>
    <row r="8974" spans="1:10">
      <c r="A8974" s="164">
        <v>38103</v>
      </c>
      <c r="B8974" s="154">
        <v>1.5571999999999999</v>
      </c>
      <c r="C8974" s="154">
        <v>2.3431000000000002</v>
      </c>
      <c r="D8974" s="154">
        <v>1.3169999999999999</v>
      </c>
      <c r="E8974" s="154">
        <v>0.97140000000000004</v>
      </c>
      <c r="F8974" s="154">
        <v>45.2</v>
      </c>
      <c r="G8974" s="154">
        <v>1.2083999999999999</v>
      </c>
      <c r="H8974" s="154">
        <v>15.831</v>
      </c>
      <c r="I8974" s="154">
        <v>1.90662</v>
      </c>
      <c r="J8974" s="154"/>
    </row>
    <row r="8975" spans="1:10">
      <c r="A8975" s="164">
        <v>38104</v>
      </c>
      <c r="B8975" s="154">
        <v>1.5491999999999999</v>
      </c>
      <c r="C8975" s="154">
        <v>2.3342000000000001</v>
      </c>
      <c r="D8975" s="154">
        <v>1.3035999999999999</v>
      </c>
      <c r="E8975" s="154">
        <v>0.96719999999999995</v>
      </c>
      <c r="F8975" s="154">
        <v>44.7</v>
      </c>
      <c r="G8975" s="154">
        <v>1.2002999999999999</v>
      </c>
      <c r="H8975" s="154">
        <v>15.704000000000001</v>
      </c>
      <c r="I8975" s="154">
        <v>1.8917299999999999</v>
      </c>
      <c r="J8975" s="154"/>
    </row>
    <row r="8976" spans="1:10">
      <c r="A8976" s="164">
        <v>38105</v>
      </c>
      <c r="B8976" s="154">
        <v>1.548</v>
      </c>
      <c r="C8976" s="154">
        <v>2.3235999999999999</v>
      </c>
      <c r="D8976" s="154">
        <v>1.2995000000000001</v>
      </c>
      <c r="E8976" s="154">
        <v>0.9607</v>
      </c>
      <c r="F8976" s="154">
        <v>44.5</v>
      </c>
      <c r="G8976" s="154">
        <v>1.1907000000000001</v>
      </c>
      <c r="H8976" s="154">
        <v>15.803000000000001</v>
      </c>
      <c r="I8976" s="154">
        <v>1.8896299999999999</v>
      </c>
      <c r="J8976" s="154"/>
    </row>
    <row r="8977" spans="1:10">
      <c r="A8977" s="164">
        <v>38106</v>
      </c>
      <c r="B8977" s="154">
        <v>1.5472999999999999</v>
      </c>
      <c r="C8977" s="154">
        <v>2.3111000000000002</v>
      </c>
      <c r="D8977" s="154">
        <v>1.3085</v>
      </c>
      <c r="E8977" s="154">
        <v>0.95389999999999997</v>
      </c>
      <c r="F8977" s="154">
        <v>44.3</v>
      </c>
      <c r="G8977" s="154">
        <v>1.1827000000000001</v>
      </c>
      <c r="H8977" s="154">
        <v>15.654</v>
      </c>
      <c r="I8977" s="154">
        <v>1.8880400000000002</v>
      </c>
      <c r="J8977" s="154"/>
    </row>
    <row r="8978" spans="1:10">
      <c r="A8978" s="164">
        <v>38107</v>
      </c>
      <c r="B8978" s="154">
        <v>1.5521</v>
      </c>
      <c r="C8978" s="154">
        <v>2.2948</v>
      </c>
      <c r="D8978" s="154">
        <v>1.2978000000000001</v>
      </c>
      <c r="E8978" s="154">
        <v>0.94510000000000005</v>
      </c>
      <c r="F8978" s="154">
        <v>43.7</v>
      </c>
      <c r="G8978" s="154">
        <v>1.1758999999999999</v>
      </c>
      <c r="H8978" s="154">
        <v>15.676</v>
      </c>
      <c r="I8978" s="154">
        <v>1.8827400000000001</v>
      </c>
      <c r="J8978" s="154"/>
    </row>
    <row r="8979" spans="1:10">
      <c r="A8979" s="164">
        <v>38110</v>
      </c>
      <c r="B8979" s="154">
        <v>1.5531999999999999</v>
      </c>
      <c r="C8979" s="154">
        <v>2.3029000000000002</v>
      </c>
      <c r="D8979" s="154">
        <v>1.2983</v>
      </c>
      <c r="E8979" s="154">
        <v>0.94420000000000004</v>
      </c>
      <c r="F8979" s="154">
        <v>44.2</v>
      </c>
      <c r="G8979" s="154">
        <v>1.179</v>
      </c>
      <c r="H8979" s="154">
        <v>15.728999999999999</v>
      </c>
      <c r="I8979" s="154">
        <v>1.8830800000000001</v>
      </c>
      <c r="J8979" s="154"/>
    </row>
    <row r="8980" spans="1:10">
      <c r="A8980" s="164">
        <v>38111</v>
      </c>
      <c r="B8980" s="154">
        <v>1.5528</v>
      </c>
      <c r="C8980" s="154">
        <v>2.3083</v>
      </c>
      <c r="D8980" s="154">
        <v>1.2955000000000001</v>
      </c>
      <c r="E8980" s="154">
        <v>0.94550000000000001</v>
      </c>
      <c r="F8980" s="154">
        <v>43.5</v>
      </c>
      <c r="G8980" s="154">
        <v>1.1724000000000001</v>
      </c>
      <c r="H8980" s="154">
        <v>15.518000000000001</v>
      </c>
      <c r="I8980" s="154">
        <v>1.87547</v>
      </c>
      <c r="J8980" s="154"/>
    </row>
    <row r="8981" spans="1:10">
      <c r="A8981" s="164">
        <v>38112</v>
      </c>
      <c r="B8981" s="154">
        <v>1.5466</v>
      </c>
      <c r="C8981" s="154">
        <v>2.2904</v>
      </c>
      <c r="D8981" s="154">
        <v>1.2751999999999999</v>
      </c>
      <c r="E8981" s="154">
        <v>0.9284</v>
      </c>
      <c r="F8981" s="154">
        <v>42.9</v>
      </c>
      <c r="G8981" s="154">
        <v>1.1657</v>
      </c>
      <c r="H8981" s="154">
        <v>15.399000000000001</v>
      </c>
      <c r="I8981" s="154">
        <v>1.86364</v>
      </c>
      <c r="J8981" s="154"/>
    </row>
    <row r="8982" spans="1:10">
      <c r="A8982" s="164">
        <v>38113</v>
      </c>
      <c r="B8982" s="154">
        <v>1.5507</v>
      </c>
      <c r="C8982" s="154">
        <v>2.2852000000000001</v>
      </c>
      <c r="D8982" s="154">
        <v>1.2755000000000001</v>
      </c>
      <c r="E8982" s="154">
        <v>0.92849999999999999</v>
      </c>
      <c r="F8982" s="154">
        <v>43.1</v>
      </c>
      <c r="G8982" s="154">
        <v>1.1705000000000001</v>
      </c>
      <c r="H8982" s="154">
        <v>15.500999999999999</v>
      </c>
      <c r="I8982" s="154">
        <v>1.8686799999999999</v>
      </c>
      <c r="J8982" s="154"/>
    </row>
    <row r="8983" spans="1:10">
      <c r="A8983" s="164">
        <v>38114</v>
      </c>
      <c r="B8983" s="154">
        <v>1.5512000000000001</v>
      </c>
      <c r="C8983" s="154">
        <v>2.3033000000000001</v>
      </c>
      <c r="D8983" s="154">
        <v>1.2875000000000001</v>
      </c>
      <c r="E8983" s="154">
        <v>0.93179999999999996</v>
      </c>
      <c r="F8983" s="154">
        <v>42.9</v>
      </c>
      <c r="G8983" s="154">
        <v>1.1637</v>
      </c>
      <c r="H8983" s="154">
        <v>15.718</v>
      </c>
      <c r="I8983" s="154">
        <v>1.8711600000000002</v>
      </c>
      <c r="J8983" s="154"/>
    </row>
    <row r="8984" spans="1:10">
      <c r="A8984" s="164">
        <v>38117</v>
      </c>
      <c r="B8984" s="154">
        <v>1.5409000000000002</v>
      </c>
      <c r="C8984" s="154">
        <v>2.3104</v>
      </c>
      <c r="D8984" s="154">
        <v>1.2991999999999999</v>
      </c>
      <c r="E8984" s="154">
        <v>0.93489999999999995</v>
      </c>
      <c r="F8984" s="154">
        <v>42.4</v>
      </c>
      <c r="G8984" s="154">
        <v>1.1468</v>
      </c>
      <c r="H8984" s="154">
        <v>15.718</v>
      </c>
      <c r="I8984" s="154">
        <v>1.8772899999999999</v>
      </c>
      <c r="J8984" s="154"/>
    </row>
    <row r="8985" spans="1:10">
      <c r="A8985" s="164">
        <v>38118</v>
      </c>
      <c r="B8985" s="154">
        <v>1.5422</v>
      </c>
      <c r="C8985" s="154">
        <v>2.3035000000000001</v>
      </c>
      <c r="D8985" s="154">
        <v>1.2991999999999999</v>
      </c>
      <c r="E8985" s="154">
        <v>0.9335</v>
      </c>
      <c r="F8985" s="154">
        <v>41.3</v>
      </c>
      <c r="G8985" s="154">
        <v>1.1463000000000001</v>
      </c>
      <c r="H8985" s="154">
        <v>15.725999999999999</v>
      </c>
      <c r="I8985" s="154">
        <v>1.87663</v>
      </c>
      <c r="J8985" s="154"/>
    </row>
    <row r="8986" spans="1:10">
      <c r="A8986" s="164">
        <v>38119</v>
      </c>
      <c r="B8986" s="154">
        <v>1.5407</v>
      </c>
      <c r="C8986" s="154">
        <v>2.2884000000000002</v>
      </c>
      <c r="D8986" s="154">
        <v>1.2974000000000001</v>
      </c>
      <c r="E8986" s="154">
        <v>0.93740000000000001</v>
      </c>
      <c r="F8986" s="154">
        <v>42.1</v>
      </c>
      <c r="G8986" s="154">
        <v>1.1514</v>
      </c>
      <c r="H8986" s="154">
        <v>15.593999999999999</v>
      </c>
      <c r="I8986" s="154">
        <v>1.8756300000000001</v>
      </c>
      <c r="J8986" s="154"/>
    </row>
    <row r="8987" spans="1:10">
      <c r="A8987" s="164">
        <v>38120</v>
      </c>
      <c r="B8987" s="154">
        <v>1.5364</v>
      </c>
      <c r="C8987" s="154">
        <v>2.2898999999999998</v>
      </c>
      <c r="D8987" s="154">
        <v>1.2941</v>
      </c>
      <c r="E8987" s="154">
        <v>0.93030000000000002</v>
      </c>
      <c r="F8987" s="154">
        <v>41.1</v>
      </c>
      <c r="G8987" s="154">
        <v>1.1360000000000001</v>
      </c>
      <c r="H8987" s="154">
        <v>15.749000000000001</v>
      </c>
      <c r="I8987" s="154">
        <v>1.8696700000000002</v>
      </c>
      <c r="J8987" s="154"/>
    </row>
    <row r="8988" spans="1:10">
      <c r="A8988" s="164">
        <v>38121</v>
      </c>
      <c r="B8988" s="154">
        <v>1.5390999999999999</v>
      </c>
      <c r="C8988" s="154">
        <v>2.2854000000000001</v>
      </c>
      <c r="D8988" s="154">
        <v>1.3043</v>
      </c>
      <c r="E8988" s="154">
        <v>0.93410000000000004</v>
      </c>
      <c r="F8988" s="154">
        <v>41.6</v>
      </c>
      <c r="G8988" s="154">
        <v>1.1373</v>
      </c>
      <c r="H8988" s="154">
        <v>15.662000000000001</v>
      </c>
      <c r="I8988" s="154">
        <v>1.87233</v>
      </c>
      <c r="J8988" s="154"/>
    </row>
    <row r="8989" spans="1:10">
      <c r="A8989" s="164">
        <v>38124</v>
      </c>
      <c r="B8989" s="154">
        <v>1.5338000000000001</v>
      </c>
      <c r="C8989" s="154">
        <v>2.2505000000000002</v>
      </c>
      <c r="D8989" s="154">
        <v>1.2734000000000001</v>
      </c>
      <c r="E8989" s="154">
        <v>0.92159999999999997</v>
      </c>
      <c r="F8989" s="154">
        <v>41.2</v>
      </c>
      <c r="G8989" s="154">
        <v>1.1234999999999999</v>
      </c>
      <c r="H8989" s="154">
        <v>15.423999999999999</v>
      </c>
      <c r="I8989" s="154">
        <v>1.85042</v>
      </c>
      <c r="J8989" s="154"/>
    </row>
    <row r="8990" spans="1:10">
      <c r="A8990" s="164">
        <v>38125</v>
      </c>
      <c r="B8990" s="154">
        <v>1.5347</v>
      </c>
      <c r="C8990" s="154">
        <v>2.2557</v>
      </c>
      <c r="D8990" s="154">
        <v>1.2775000000000001</v>
      </c>
      <c r="E8990" s="154">
        <v>0.91559999999999997</v>
      </c>
      <c r="F8990" s="154">
        <v>40.9</v>
      </c>
      <c r="G8990" s="154">
        <v>1.1194999999999999</v>
      </c>
      <c r="H8990" s="154">
        <v>15.5</v>
      </c>
      <c r="I8990" s="154">
        <v>1.85155</v>
      </c>
      <c r="J8990" s="154"/>
    </row>
    <row r="8991" spans="1:10">
      <c r="A8991" s="164">
        <v>38126</v>
      </c>
      <c r="B8991" s="154">
        <v>1.5384</v>
      </c>
      <c r="C8991" s="154">
        <v>2.2751000000000001</v>
      </c>
      <c r="D8991" s="154">
        <v>1.2817000000000001</v>
      </c>
      <c r="E8991" s="154">
        <v>0.92410000000000003</v>
      </c>
      <c r="F8991" s="154">
        <v>40.9</v>
      </c>
      <c r="G8991" s="154">
        <v>1.1364000000000001</v>
      </c>
      <c r="H8991" s="154">
        <v>15.426</v>
      </c>
      <c r="I8991" s="154">
        <v>1.8603100000000001</v>
      </c>
      <c r="J8991" s="154"/>
    </row>
    <row r="8992" spans="1:10">
      <c r="A8992" s="164">
        <v>38127</v>
      </c>
      <c r="B8992" s="154" t="s">
        <v>472</v>
      </c>
      <c r="C8992" s="154" t="s">
        <v>472</v>
      </c>
      <c r="D8992" s="154" t="s">
        <v>472</v>
      </c>
      <c r="E8992" s="154" t="s">
        <v>472</v>
      </c>
      <c r="F8992" s="154" t="s">
        <v>472</v>
      </c>
      <c r="G8992" s="154" t="s">
        <v>472</v>
      </c>
      <c r="H8992" s="154">
        <v>15.589</v>
      </c>
      <c r="I8992" s="154" t="s">
        <v>472</v>
      </c>
      <c r="J8992" s="154"/>
    </row>
    <row r="8993" spans="1:10">
      <c r="A8993" s="164">
        <v>38128</v>
      </c>
      <c r="B8993" s="154">
        <v>1.5346</v>
      </c>
      <c r="C8993" s="154">
        <v>2.2810000000000001</v>
      </c>
      <c r="D8993" s="154">
        <v>1.278</v>
      </c>
      <c r="E8993" s="154">
        <v>0.93140000000000001</v>
      </c>
      <c r="F8993" s="154">
        <v>39.700000000000003</v>
      </c>
      <c r="G8993" s="154">
        <v>1.1403000000000001</v>
      </c>
      <c r="H8993" s="154">
        <v>15.461</v>
      </c>
      <c r="I8993" s="154">
        <v>1.8534199999999998</v>
      </c>
      <c r="J8993" s="154"/>
    </row>
    <row r="8994" spans="1:10">
      <c r="A8994" s="164">
        <v>38131</v>
      </c>
      <c r="B8994" s="154">
        <v>1.5348999999999999</v>
      </c>
      <c r="C8994" s="154">
        <v>2.2930000000000001</v>
      </c>
      <c r="D8994" s="154">
        <v>1.2831000000000001</v>
      </c>
      <c r="E8994" s="154">
        <v>0.93330000000000002</v>
      </c>
      <c r="F8994" s="154">
        <v>40.1</v>
      </c>
      <c r="G8994" s="154">
        <v>1.1403000000000001</v>
      </c>
      <c r="H8994" s="154">
        <v>15.433</v>
      </c>
      <c r="I8994" s="154">
        <v>1.86178</v>
      </c>
      <c r="J8994" s="154"/>
    </row>
    <row r="8995" spans="1:10">
      <c r="A8995" s="164">
        <v>38132</v>
      </c>
      <c r="B8995" s="154">
        <v>1.5367</v>
      </c>
      <c r="C8995" s="154">
        <v>2.2963</v>
      </c>
      <c r="D8995" s="154">
        <v>1.2713000000000001</v>
      </c>
      <c r="E8995" s="154">
        <v>0.9284</v>
      </c>
      <c r="F8995" s="154">
        <v>40</v>
      </c>
      <c r="G8995" s="154">
        <v>1.1298999999999999</v>
      </c>
      <c r="H8995" s="154">
        <v>15.329000000000001</v>
      </c>
      <c r="I8995" s="154">
        <v>1.8530500000000001</v>
      </c>
      <c r="J8995" s="154"/>
    </row>
    <row r="8996" spans="1:10">
      <c r="A8996" s="164">
        <v>38133</v>
      </c>
      <c r="B8996" s="154">
        <v>1.5398000000000001</v>
      </c>
      <c r="C8996" s="154">
        <v>2.3043</v>
      </c>
      <c r="D8996" s="154">
        <v>1.2696000000000001</v>
      </c>
      <c r="E8996" s="154">
        <v>0.92749999999999999</v>
      </c>
      <c r="F8996" s="154">
        <v>40.4</v>
      </c>
      <c r="G8996" s="154">
        <v>1.1397999999999999</v>
      </c>
      <c r="H8996" s="154">
        <v>15.37</v>
      </c>
      <c r="I8996" s="154">
        <v>1.85385</v>
      </c>
      <c r="J8996" s="154"/>
    </row>
    <row r="8997" spans="1:10">
      <c r="A8997" s="164">
        <v>38134</v>
      </c>
      <c r="B8997" s="154">
        <v>1.5377000000000001</v>
      </c>
      <c r="C8997" s="154">
        <v>2.3106999999999998</v>
      </c>
      <c r="D8997" s="154">
        <v>1.2665999999999999</v>
      </c>
      <c r="E8997" s="154">
        <v>0.92610000000000003</v>
      </c>
      <c r="F8997" s="154">
        <v>40</v>
      </c>
      <c r="G8997" s="154">
        <v>1.135</v>
      </c>
      <c r="H8997" s="154">
        <v>15.068</v>
      </c>
      <c r="I8997" s="154">
        <v>1.84673</v>
      </c>
      <c r="J8997" s="154"/>
    </row>
    <row r="8998" spans="1:10">
      <c r="A8998" s="164">
        <v>38135</v>
      </c>
      <c r="B8998" s="154">
        <v>1.5301</v>
      </c>
      <c r="C8998" s="154">
        <v>2.2913999999999999</v>
      </c>
      <c r="D8998" s="154">
        <v>1.246</v>
      </c>
      <c r="E8998" s="154">
        <v>0.91669999999999996</v>
      </c>
      <c r="F8998" s="154">
        <v>39.9</v>
      </c>
      <c r="G8998" s="154">
        <v>1.1269</v>
      </c>
      <c r="H8998" s="154">
        <v>15.125999999999999</v>
      </c>
      <c r="I8998" s="154">
        <v>1.83426</v>
      </c>
      <c r="J8998" s="154"/>
    </row>
    <row r="8999" spans="1:10">
      <c r="A8999" s="164">
        <v>38138</v>
      </c>
      <c r="B8999" s="154" t="s">
        <v>472</v>
      </c>
      <c r="C8999" s="154" t="s">
        <v>472</v>
      </c>
      <c r="D8999" s="154" t="s">
        <v>472</v>
      </c>
      <c r="E8999" s="154" t="s">
        <v>472</v>
      </c>
      <c r="F8999" s="154" t="s">
        <v>472</v>
      </c>
      <c r="G8999" s="154" t="s">
        <v>472</v>
      </c>
      <c r="H8999" s="154">
        <v>15.154</v>
      </c>
      <c r="I8999" s="154" t="s">
        <v>472</v>
      </c>
      <c r="J8999" s="154"/>
    </row>
    <row r="9000" spans="1:10">
      <c r="A9000" s="164">
        <v>38139</v>
      </c>
      <c r="B9000" s="154">
        <v>1.5281</v>
      </c>
      <c r="C9000" s="154">
        <v>2.2936999999999999</v>
      </c>
      <c r="D9000" s="154">
        <v>1.2482</v>
      </c>
      <c r="E9000" s="154">
        <v>0.9163</v>
      </c>
      <c r="F9000" s="154">
        <v>39.1</v>
      </c>
      <c r="G9000" s="154">
        <v>1.1414</v>
      </c>
      <c r="H9000" s="154">
        <v>15.058999999999999</v>
      </c>
      <c r="I9000" s="154">
        <v>1.8374200000000001</v>
      </c>
      <c r="J9000" s="154"/>
    </row>
    <row r="9001" spans="1:10">
      <c r="A9001" s="164">
        <v>38140</v>
      </c>
      <c r="B9001" s="154">
        <v>1.526</v>
      </c>
      <c r="C9001" s="154">
        <v>2.2944</v>
      </c>
      <c r="D9001" s="154">
        <v>1.2433000000000001</v>
      </c>
      <c r="E9001" s="154">
        <v>0.91059999999999997</v>
      </c>
      <c r="F9001" s="154">
        <v>39.5</v>
      </c>
      <c r="G9001" s="154">
        <v>1.1236999999999999</v>
      </c>
      <c r="H9001" s="154">
        <v>15.1</v>
      </c>
      <c r="I9001" s="154">
        <v>1.8313299999999999</v>
      </c>
      <c r="J9001" s="154"/>
    </row>
    <row r="9002" spans="1:10">
      <c r="A9002" s="164">
        <v>38141</v>
      </c>
      <c r="B9002" s="154">
        <v>1.5268000000000002</v>
      </c>
      <c r="C9002" s="154">
        <v>2.2913999999999999</v>
      </c>
      <c r="D9002" s="154">
        <v>1.2502</v>
      </c>
      <c r="E9002" s="154">
        <v>0.91859999999999997</v>
      </c>
      <c r="F9002" s="154">
        <v>39.9</v>
      </c>
      <c r="G9002" s="154">
        <v>1.1306</v>
      </c>
      <c r="H9002" s="154">
        <v>15.137</v>
      </c>
      <c r="I9002" s="154">
        <v>1.8383500000000002</v>
      </c>
      <c r="J9002" s="154"/>
    </row>
    <row r="9003" spans="1:10">
      <c r="A9003" s="164">
        <v>38142</v>
      </c>
      <c r="B9003" s="154">
        <v>1.5287999999999999</v>
      </c>
      <c r="C9003" s="154">
        <v>2.3018999999999998</v>
      </c>
      <c r="D9003" s="154">
        <v>1.2532000000000001</v>
      </c>
      <c r="E9003" s="154">
        <v>0.91879999999999995</v>
      </c>
      <c r="F9003" s="154">
        <v>39.700000000000003</v>
      </c>
      <c r="G9003" s="154">
        <v>1.1295999999999999</v>
      </c>
      <c r="H9003" s="154">
        <v>14.983000000000001</v>
      </c>
      <c r="I9003" s="154">
        <v>1.8358400000000001</v>
      </c>
      <c r="J9003" s="154"/>
    </row>
    <row r="9004" spans="1:10">
      <c r="A9004" s="164">
        <v>38145</v>
      </c>
      <c r="B9004" s="154">
        <v>1.5238</v>
      </c>
      <c r="C9004" s="154">
        <v>2.2772000000000001</v>
      </c>
      <c r="D9004" s="154">
        <v>1.236</v>
      </c>
      <c r="E9004" s="154">
        <v>0.91569999999999996</v>
      </c>
      <c r="F9004" s="154">
        <v>39.5</v>
      </c>
      <c r="G9004" s="154">
        <v>1.1244000000000001</v>
      </c>
      <c r="H9004" s="154">
        <v>14.923999999999999</v>
      </c>
      <c r="I9004" s="154">
        <v>1.8231999999999999</v>
      </c>
      <c r="J9004" s="154"/>
    </row>
    <row r="9005" spans="1:10">
      <c r="A9005" s="164">
        <v>38146</v>
      </c>
      <c r="B9005" s="154">
        <v>1.5211999999999999</v>
      </c>
      <c r="C9005" s="154">
        <v>2.2734999999999999</v>
      </c>
      <c r="D9005" s="154">
        <v>1.2326999999999999</v>
      </c>
      <c r="E9005" s="154">
        <v>0.91620000000000001</v>
      </c>
      <c r="F9005" s="154">
        <v>39.6</v>
      </c>
      <c r="G9005" s="154">
        <v>1.1242000000000001</v>
      </c>
      <c r="H9005" s="154">
        <v>14.964</v>
      </c>
      <c r="I9005" s="154">
        <v>1.8214299999999999</v>
      </c>
      <c r="J9005" s="154"/>
    </row>
    <row r="9006" spans="1:10">
      <c r="A9006" s="164">
        <v>38147</v>
      </c>
      <c r="B9006" s="154">
        <v>1.5179</v>
      </c>
      <c r="C9006" s="154">
        <v>2.2837000000000001</v>
      </c>
      <c r="D9006" s="154">
        <v>1.2433000000000001</v>
      </c>
      <c r="E9006" s="154">
        <v>0.91969999999999996</v>
      </c>
      <c r="F9006" s="154">
        <v>39.9</v>
      </c>
      <c r="G9006" s="154">
        <v>1.1432</v>
      </c>
      <c r="H9006" s="154">
        <v>15.141</v>
      </c>
      <c r="I9006" s="154">
        <v>1.83192</v>
      </c>
      <c r="J9006" s="154"/>
    </row>
    <row r="9007" spans="1:10">
      <c r="A9007" s="164">
        <v>38148</v>
      </c>
      <c r="B9007" s="154">
        <v>1.5144</v>
      </c>
      <c r="C9007" s="154">
        <v>2.2953999999999999</v>
      </c>
      <c r="D9007" s="154">
        <v>1.2557</v>
      </c>
      <c r="E9007" s="154">
        <v>0.9234</v>
      </c>
      <c r="F9007" s="154">
        <v>40.1</v>
      </c>
      <c r="G9007" s="154">
        <v>1.1403000000000001</v>
      </c>
      <c r="H9007" s="154">
        <v>15.04</v>
      </c>
      <c r="I9007" s="154">
        <v>1.83605</v>
      </c>
      <c r="J9007" s="154"/>
    </row>
    <row r="9008" spans="1:10">
      <c r="A9008" s="164">
        <v>38149</v>
      </c>
      <c r="B9008" s="154">
        <v>1.5079</v>
      </c>
      <c r="C9008" s="154">
        <v>2.2944</v>
      </c>
      <c r="D9008" s="154">
        <v>1.2575000000000001</v>
      </c>
      <c r="E9008" s="154">
        <v>0.92169999999999996</v>
      </c>
      <c r="F9008" s="154">
        <v>40.200000000000003</v>
      </c>
      <c r="G9008" s="154">
        <v>1.141</v>
      </c>
      <c r="H9008" s="154">
        <v>15.214</v>
      </c>
      <c r="I9008" s="154" t="s">
        <v>472</v>
      </c>
      <c r="J9008" s="154"/>
    </row>
    <row r="9009" spans="1:10">
      <c r="A9009" s="164">
        <v>38152</v>
      </c>
      <c r="B9009" s="154">
        <v>1.5129000000000001</v>
      </c>
      <c r="C9009" s="154">
        <v>2.2833000000000001</v>
      </c>
      <c r="D9009" s="154">
        <v>1.2634000000000001</v>
      </c>
      <c r="E9009" s="154">
        <v>0.92359999999999998</v>
      </c>
      <c r="F9009" s="154">
        <v>40.200000000000003</v>
      </c>
      <c r="G9009" s="154">
        <v>1.1395999999999999</v>
      </c>
      <c r="H9009" s="154">
        <v>15.188000000000001</v>
      </c>
      <c r="I9009" s="154">
        <v>1.8355999999999999</v>
      </c>
      <c r="J9009" s="154"/>
    </row>
    <row r="9010" spans="1:10">
      <c r="A9010" s="164">
        <v>38153</v>
      </c>
      <c r="B9010" s="154">
        <v>1.5171999999999999</v>
      </c>
      <c r="C9010" s="154">
        <v>2.2831999999999999</v>
      </c>
      <c r="D9010" s="154">
        <v>1.2602</v>
      </c>
      <c r="E9010" s="154">
        <v>0.91510000000000002</v>
      </c>
      <c r="F9010" s="154">
        <v>39.700000000000003</v>
      </c>
      <c r="G9010" s="154">
        <v>1.1323000000000001</v>
      </c>
      <c r="H9010" s="154">
        <v>15.093999999999999</v>
      </c>
      <c r="I9010" s="154">
        <v>1.83796</v>
      </c>
      <c r="J9010" s="154"/>
    </row>
    <row r="9011" spans="1:10">
      <c r="A9011" s="164">
        <v>38154</v>
      </c>
      <c r="B9011" s="154">
        <v>1.5230999999999999</v>
      </c>
      <c r="C9011" s="154">
        <v>2.2982</v>
      </c>
      <c r="D9011" s="154">
        <v>1.2558</v>
      </c>
      <c r="E9011" s="154">
        <v>0.91759999999999997</v>
      </c>
      <c r="F9011" s="154">
        <v>40.200000000000003</v>
      </c>
      <c r="G9011" s="154">
        <v>1.1452</v>
      </c>
      <c r="H9011" s="154">
        <v>15.31</v>
      </c>
      <c r="I9011" s="154">
        <v>1.8461099999999999</v>
      </c>
      <c r="J9011" s="154"/>
    </row>
    <row r="9012" spans="1:10">
      <c r="A9012" s="164">
        <v>38155</v>
      </c>
      <c r="B9012" s="154">
        <v>1.5143</v>
      </c>
      <c r="C9012" s="154">
        <v>2.3064999999999998</v>
      </c>
      <c r="D9012" s="154">
        <v>1.258</v>
      </c>
      <c r="E9012" s="154">
        <v>0.91859999999999997</v>
      </c>
      <c r="F9012" s="154">
        <v>40</v>
      </c>
      <c r="G9012" s="154">
        <v>1.1493</v>
      </c>
      <c r="H9012" s="154">
        <v>15.13</v>
      </c>
      <c r="I9012" s="154">
        <v>1.84046</v>
      </c>
      <c r="J9012" s="154"/>
    </row>
    <row r="9013" spans="1:10">
      <c r="A9013" s="164">
        <v>38156</v>
      </c>
      <c r="B9013" s="154">
        <v>1.5117</v>
      </c>
      <c r="C9013" s="154">
        <v>2.3018999999999998</v>
      </c>
      <c r="D9013" s="154">
        <v>1.2583</v>
      </c>
      <c r="E9013" s="154">
        <v>0.91479999999999995</v>
      </c>
      <c r="F9013" s="154">
        <v>40.200000000000003</v>
      </c>
      <c r="G9013" s="154">
        <v>1.149</v>
      </c>
      <c r="H9013" s="154">
        <v>15.026</v>
      </c>
      <c r="I9013" s="154">
        <v>1.8366799999999999</v>
      </c>
      <c r="J9013" s="154"/>
    </row>
    <row r="9014" spans="1:10">
      <c r="A9014" s="164">
        <v>38159</v>
      </c>
      <c r="B9014" s="154">
        <v>1.5089000000000001</v>
      </c>
      <c r="C9014" s="154">
        <v>2.2856999999999998</v>
      </c>
      <c r="D9014" s="154">
        <v>1.2473000000000001</v>
      </c>
      <c r="E9014" s="154">
        <v>0.91439999999999999</v>
      </c>
      <c r="F9014" s="154">
        <v>39.700000000000003</v>
      </c>
      <c r="G9014" s="154">
        <v>1.1480999999999999</v>
      </c>
      <c r="H9014" s="154">
        <v>15.073</v>
      </c>
      <c r="I9014" s="154">
        <v>1.8310499999999998</v>
      </c>
      <c r="J9014" s="154"/>
    </row>
    <row r="9015" spans="1:10">
      <c r="A9015" s="164">
        <v>38160</v>
      </c>
      <c r="B9015" s="154">
        <v>1.5117</v>
      </c>
      <c r="C9015" s="154">
        <v>2.2841</v>
      </c>
      <c r="D9015" s="154">
        <v>1.2511999999999999</v>
      </c>
      <c r="E9015" s="154">
        <v>0.91579999999999995</v>
      </c>
      <c r="F9015" s="154">
        <v>39.799999999999997</v>
      </c>
      <c r="G9015" s="154">
        <v>1.1535</v>
      </c>
      <c r="H9015" s="154">
        <v>15.111000000000001</v>
      </c>
      <c r="I9015" s="154">
        <v>1.83439</v>
      </c>
      <c r="J9015" s="154"/>
    </row>
    <row r="9016" spans="1:10">
      <c r="A9016" s="164">
        <v>38161</v>
      </c>
      <c r="B9016" s="154">
        <v>1.5156000000000001</v>
      </c>
      <c r="C9016" s="154">
        <v>2.2702999999999998</v>
      </c>
      <c r="D9016" s="154">
        <v>1.246</v>
      </c>
      <c r="E9016" s="154">
        <v>0.91769999999999996</v>
      </c>
      <c r="F9016" s="154">
        <v>39.700000000000003</v>
      </c>
      <c r="G9016" s="154">
        <v>1.1463000000000001</v>
      </c>
      <c r="H9016" s="154">
        <v>15.137</v>
      </c>
      <c r="I9016" s="154">
        <v>1.8392200000000001</v>
      </c>
      <c r="J9016" s="154"/>
    </row>
    <row r="9017" spans="1:10">
      <c r="A9017" s="164">
        <v>38162</v>
      </c>
      <c r="B9017" s="154">
        <v>1.5093999999999999</v>
      </c>
      <c r="C9017" s="154">
        <v>2.2640000000000002</v>
      </c>
      <c r="D9017" s="154">
        <v>1.2448999999999999</v>
      </c>
      <c r="E9017" s="154">
        <v>0.91790000000000005</v>
      </c>
      <c r="F9017" s="154">
        <v>39.799999999999997</v>
      </c>
      <c r="G9017" s="154">
        <v>1.1547000000000001</v>
      </c>
      <c r="H9017" s="154">
        <v>15.007</v>
      </c>
      <c r="I9017" s="154">
        <v>1.83087</v>
      </c>
      <c r="J9017" s="154"/>
    </row>
    <row r="9018" spans="1:10">
      <c r="A9018" s="164">
        <v>38163</v>
      </c>
      <c r="B9018" s="154">
        <v>1.5143</v>
      </c>
      <c r="C9018" s="154">
        <v>2.2719</v>
      </c>
      <c r="D9018" s="154">
        <v>1.2481</v>
      </c>
      <c r="E9018" s="154">
        <v>0.92600000000000005</v>
      </c>
      <c r="F9018" s="154">
        <v>40.299999999999997</v>
      </c>
      <c r="G9018" s="154">
        <v>1.1591</v>
      </c>
      <c r="H9018" s="154">
        <v>15.124000000000001</v>
      </c>
      <c r="I9018" s="154">
        <v>1.83186</v>
      </c>
      <c r="J9018" s="154"/>
    </row>
    <row r="9019" spans="1:10">
      <c r="A9019" s="164">
        <v>38166</v>
      </c>
      <c r="B9019" s="154">
        <v>1.5217000000000001</v>
      </c>
      <c r="C9019" s="154">
        <v>2.2833000000000001</v>
      </c>
      <c r="D9019" s="154">
        <v>1.2501</v>
      </c>
      <c r="E9019" s="154">
        <v>0.92710000000000004</v>
      </c>
      <c r="F9019" s="154">
        <v>40.1</v>
      </c>
      <c r="G9019" s="154">
        <v>1.1583000000000001</v>
      </c>
      <c r="H9019" s="154">
        <v>15.12</v>
      </c>
      <c r="I9019" s="154">
        <v>1.8386200000000001</v>
      </c>
      <c r="J9019" s="154"/>
    </row>
    <row r="9020" spans="1:10">
      <c r="A9020" s="164">
        <v>38167</v>
      </c>
      <c r="B9020" s="154">
        <v>1.5278</v>
      </c>
      <c r="C9020" s="154">
        <v>2.2913000000000001</v>
      </c>
      <c r="D9020" s="154">
        <v>1.2578</v>
      </c>
      <c r="E9020" s="154">
        <v>0.93269999999999997</v>
      </c>
      <c r="F9020" s="154">
        <v>40.200000000000003</v>
      </c>
      <c r="G9020" s="154">
        <v>1.1564000000000001</v>
      </c>
      <c r="H9020" s="154">
        <v>15.255000000000001</v>
      </c>
      <c r="I9020" s="154">
        <v>1.8454700000000002</v>
      </c>
      <c r="J9020" s="154"/>
    </row>
    <row r="9021" spans="1:10">
      <c r="A9021" s="164">
        <v>38168</v>
      </c>
      <c r="B9021" s="154">
        <v>1.5281</v>
      </c>
      <c r="C9021" s="154">
        <v>2.2786</v>
      </c>
      <c r="D9021" s="154">
        <v>1.2612000000000001</v>
      </c>
      <c r="E9021" s="154">
        <v>0.93540000000000001</v>
      </c>
      <c r="F9021" s="154">
        <v>40.5</v>
      </c>
      <c r="G9021" s="154">
        <v>1.1587000000000001</v>
      </c>
      <c r="H9021" s="154">
        <v>15.144</v>
      </c>
      <c r="I9021" s="154">
        <v>1.8383500000000002</v>
      </c>
      <c r="J9021" s="154"/>
    </row>
    <row r="9022" spans="1:10">
      <c r="A9022" s="164">
        <v>38169</v>
      </c>
      <c r="B9022" s="154">
        <v>1.5239</v>
      </c>
      <c r="C9022" s="154">
        <v>2.2759999999999998</v>
      </c>
      <c r="D9022" s="154">
        <v>1.2547999999999999</v>
      </c>
      <c r="E9022" s="154">
        <v>0.94110000000000005</v>
      </c>
      <c r="F9022" s="154">
        <v>40.700000000000003</v>
      </c>
      <c r="G9022" s="154">
        <v>1.1602999999999999</v>
      </c>
      <c r="H9022" s="154">
        <v>15.097</v>
      </c>
      <c r="I9022" s="154">
        <v>1.83752</v>
      </c>
      <c r="J9022" s="154"/>
    </row>
    <row r="9023" spans="1:10">
      <c r="A9023" s="164">
        <v>38170</v>
      </c>
      <c r="B9023" s="154">
        <v>1.5190000000000001</v>
      </c>
      <c r="C9023" s="154">
        <v>2.2738999999999998</v>
      </c>
      <c r="D9023" s="154">
        <v>1.2502</v>
      </c>
      <c r="E9023" s="154">
        <v>0.93740000000000001</v>
      </c>
      <c r="F9023" s="154">
        <v>40.6</v>
      </c>
      <c r="G9023" s="154">
        <v>1.1469</v>
      </c>
      <c r="H9023" s="154">
        <v>14.877000000000001</v>
      </c>
      <c r="I9023" s="154">
        <v>1.8344200000000002</v>
      </c>
      <c r="J9023" s="154"/>
    </row>
    <row r="9024" spans="1:10">
      <c r="A9024" s="164">
        <v>38173</v>
      </c>
      <c r="B9024" s="154">
        <v>1.5181</v>
      </c>
      <c r="C9024" s="154">
        <v>2.2597999999999998</v>
      </c>
      <c r="D9024" s="154">
        <v>1.2339</v>
      </c>
      <c r="E9024" s="154">
        <v>0.93120000000000003</v>
      </c>
      <c r="F9024" s="154">
        <v>40.5</v>
      </c>
      <c r="G9024" s="154">
        <v>1.1348</v>
      </c>
      <c r="H9024" s="154">
        <v>14.936999999999999</v>
      </c>
      <c r="I9024" s="154" t="s">
        <v>472</v>
      </c>
      <c r="J9024" s="154"/>
    </row>
    <row r="9025" spans="1:10">
      <c r="A9025" s="164">
        <v>38174</v>
      </c>
      <c r="B9025" s="154">
        <v>1.5202</v>
      </c>
      <c r="C9025" s="154">
        <v>2.2646999999999999</v>
      </c>
      <c r="D9025" s="154">
        <v>1.2368000000000001</v>
      </c>
      <c r="E9025" s="154">
        <v>0.93340000000000001</v>
      </c>
      <c r="F9025" s="154">
        <v>40.799999999999997</v>
      </c>
      <c r="G9025" s="154">
        <v>1.1299999999999999</v>
      </c>
      <c r="H9025" s="154">
        <v>14.901999999999999</v>
      </c>
      <c r="I9025" s="154">
        <v>1.82155</v>
      </c>
      <c r="J9025" s="154"/>
    </row>
    <row r="9026" spans="1:10">
      <c r="A9026" s="164">
        <v>38175</v>
      </c>
      <c r="B9026" s="154">
        <v>1.5184</v>
      </c>
      <c r="C9026" s="154">
        <v>2.2702999999999998</v>
      </c>
      <c r="D9026" s="154">
        <v>1.2288000000000001</v>
      </c>
      <c r="E9026" s="154">
        <v>0.92959999999999998</v>
      </c>
      <c r="F9026" s="154">
        <v>40.299999999999997</v>
      </c>
      <c r="G9026" s="154">
        <v>1.1314</v>
      </c>
      <c r="H9026" s="154">
        <v>14.829000000000001</v>
      </c>
      <c r="I9026" s="154">
        <v>1.81698</v>
      </c>
      <c r="J9026" s="154"/>
    </row>
    <row r="9027" spans="1:10">
      <c r="A9027" s="164">
        <v>38176</v>
      </c>
      <c r="B9027" s="154">
        <v>1.5183</v>
      </c>
      <c r="C9027" s="154">
        <v>2.2721999999999998</v>
      </c>
      <c r="D9027" s="154">
        <v>1.2282999999999999</v>
      </c>
      <c r="E9027" s="154">
        <v>0.92779999999999996</v>
      </c>
      <c r="F9027" s="154">
        <v>40.4</v>
      </c>
      <c r="G9027" s="154">
        <v>1.1274</v>
      </c>
      <c r="H9027" s="154">
        <v>14.8</v>
      </c>
      <c r="I9027" s="154">
        <v>1.8164899999999999</v>
      </c>
      <c r="J9027" s="154"/>
    </row>
    <row r="9028" spans="1:10">
      <c r="A9028" s="164">
        <v>38177</v>
      </c>
      <c r="B9028" s="154">
        <v>1.5205</v>
      </c>
      <c r="C9028" s="154">
        <v>2.2732000000000001</v>
      </c>
      <c r="D9028" s="154">
        <v>1.2281</v>
      </c>
      <c r="E9028" s="154">
        <v>0.93140000000000001</v>
      </c>
      <c r="F9028" s="154">
        <v>40.1</v>
      </c>
      <c r="G9028" s="154">
        <v>1.1329</v>
      </c>
      <c r="H9028" s="154">
        <v>14.8</v>
      </c>
      <c r="I9028" s="154">
        <v>1.8137099999999999</v>
      </c>
      <c r="J9028" s="154"/>
    </row>
    <row r="9029" spans="1:10">
      <c r="A9029" s="164">
        <v>38180</v>
      </c>
      <c r="B9029" s="154">
        <v>1.5182</v>
      </c>
      <c r="C9029" s="154">
        <v>2.2776999999999998</v>
      </c>
      <c r="D9029" s="154">
        <v>1.2216</v>
      </c>
      <c r="E9029" s="154">
        <v>0.92830000000000001</v>
      </c>
      <c r="F9029" s="154">
        <v>40.1</v>
      </c>
      <c r="G9029" s="154">
        <v>1.1336999999999999</v>
      </c>
      <c r="H9029" s="154">
        <v>14.79</v>
      </c>
      <c r="I9029" s="154">
        <v>1.8149500000000001</v>
      </c>
      <c r="J9029" s="154"/>
    </row>
    <row r="9030" spans="1:10">
      <c r="A9030" s="164">
        <v>38181</v>
      </c>
      <c r="B9030" s="154">
        <v>1.5223</v>
      </c>
      <c r="C9030" s="154">
        <v>2.2837000000000001</v>
      </c>
      <c r="D9030" s="154">
        <v>1.2302</v>
      </c>
      <c r="E9030" s="154">
        <v>0.92989999999999995</v>
      </c>
      <c r="F9030" s="154">
        <v>40.5</v>
      </c>
      <c r="G9030" s="154">
        <v>1.1334</v>
      </c>
      <c r="H9030" s="154">
        <v>14.938000000000001</v>
      </c>
      <c r="I9030" s="154">
        <v>1.8224800000000001</v>
      </c>
      <c r="J9030" s="154"/>
    </row>
    <row r="9031" spans="1:10">
      <c r="A9031" s="164">
        <v>38182</v>
      </c>
      <c r="B9031" s="154">
        <v>1.5253000000000001</v>
      </c>
      <c r="C9031" s="154">
        <v>2.2911999999999999</v>
      </c>
      <c r="D9031" s="154">
        <v>1.2322</v>
      </c>
      <c r="E9031" s="154">
        <v>0.93520000000000003</v>
      </c>
      <c r="F9031" s="154">
        <v>40.5</v>
      </c>
      <c r="G9031" s="154">
        <v>1.1294</v>
      </c>
      <c r="H9031" s="154">
        <v>14.837</v>
      </c>
      <c r="I9031" s="154">
        <v>1.82335</v>
      </c>
      <c r="J9031" s="154"/>
    </row>
    <row r="9032" spans="1:10">
      <c r="A9032" s="164">
        <v>38183</v>
      </c>
      <c r="B9032" s="154">
        <v>1.5257000000000001</v>
      </c>
      <c r="C9032" s="154">
        <v>2.2879</v>
      </c>
      <c r="D9032" s="154">
        <v>1.2363</v>
      </c>
      <c r="E9032" s="154">
        <v>0.93369999999999997</v>
      </c>
      <c r="F9032" s="154">
        <v>40.799999999999997</v>
      </c>
      <c r="G9032" s="154">
        <v>1.1284000000000001</v>
      </c>
      <c r="H9032" s="154">
        <v>14.958</v>
      </c>
      <c r="I9032" s="154">
        <v>1.82609</v>
      </c>
      <c r="J9032" s="154"/>
    </row>
    <row r="9033" spans="1:10">
      <c r="A9033" s="164">
        <v>38184</v>
      </c>
      <c r="B9033" s="154">
        <v>1.5266999999999999</v>
      </c>
      <c r="C9033" s="154">
        <v>2.2854999999999999</v>
      </c>
      <c r="D9033" s="154">
        <v>1.2338</v>
      </c>
      <c r="E9033" s="154">
        <v>0.93459999999999999</v>
      </c>
      <c r="F9033" s="154">
        <v>40.9</v>
      </c>
      <c r="G9033" s="154">
        <v>1.1263000000000001</v>
      </c>
      <c r="H9033" s="154">
        <v>14.802</v>
      </c>
      <c r="I9033" s="154">
        <v>1.8274599999999999</v>
      </c>
      <c r="J9033" s="154"/>
    </row>
    <row r="9034" spans="1:10">
      <c r="A9034" s="164">
        <v>38187</v>
      </c>
      <c r="B9034" s="154">
        <v>1.5268000000000002</v>
      </c>
      <c r="C9034" s="154">
        <v>2.2978000000000001</v>
      </c>
      <c r="D9034" s="154">
        <v>1.2279</v>
      </c>
      <c r="E9034" s="154">
        <v>0.93769999999999998</v>
      </c>
      <c r="F9034" s="154">
        <v>40.9</v>
      </c>
      <c r="G9034" s="154">
        <v>1.1335</v>
      </c>
      <c r="H9034" s="154">
        <v>14.839</v>
      </c>
      <c r="I9034" s="154">
        <v>1.8253200000000001</v>
      </c>
      <c r="J9034" s="154"/>
    </row>
    <row r="9035" spans="1:10">
      <c r="A9035" s="164">
        <v>38188</v>
      </c>
      <c r="B9035" s="154">
        <v>1.5276000000000001</v>
      </c>
      <c r="C9035" s="154">
        <v>2.2867999999999999</v>
      </c>
      <c r="D9035" s="154">
        <v>1.2271000000000001</v>
      </c>
      <c r="E9035" s="154">
        <v>0.9385</v>
      </c>
      <c r="F9035" s="154">
        <v>40.9</v>
      </c>
      <c r="G9035" s="154">
        <v>1.1317999999999999</v>
      </c>
      <c r="H9035" s="154">
        <v>14.96</v>
      </c>
      <c r="I9035" s="154">
        <v>1.83081</v>
      </c>
      <c r="J9035" s="154"/>
    </row>
    <row r="9036" spans="1:10">
      <c r="A9036" s="164">
        <v>38189</v>
      </c>
      <c r="B9036" s="154">
        <v>1.5333999999999999</v>
      </c>
      <c r="C9036" s="154">
        <v>2.2999000000000001</v>
      </c>
      <c r="D9036" s="154">
        <v>1.242</v>
      </c>
      <c r="E9036" s="154">
        <v>0.94340000000000002</v>
      </c>
      <c r="F9036" s="154">
        <v>41.4</v>
      </c>
      <c r="G9036" s="154">
        <v>1.1434</v>
      </c>
      <c r="H9036" s="154">
        <v>15.161</v>
      </c>
      <c r="I9036" s="154">
        <v>1.8411599999999999</v>
      </c>
      <c r="J9036" s="154"/>
    </row>
    <row r="9037" spans="1:10">
      <c r="A9037" s="164">
        <v>38190</v>
      </c>
      <c r="B9037" s="154">
        <v>1.534</v>
      </c>
      <c r="C9037" s="154">
        <v>2.2989000000000002</v>
      </c>
      <c r="D9037" s="154">
        <v>1.252</v>
      </c>
      <c r="E9037" s="154">
        <v>0.94499999999999995</v>
      </c>
      <c r="F9037" s="154">
        <v>41.3</v>
      </c>
      <c r="G9037" s="154">
        <v>1.1396999999999999</v>
      </c>
      <c r="H9037" s="154">
        <v>15.061999999999999</v>
      </c>
      <c r="I9037" s="154">
        <v>1.83968</v>
      </c>
      <c r="J9037" s="154"/>
    </row>
    <row r="9038" spans="1:10">
      <c r="A9038" s="164">
        <v>38191</v>
      </c>
      <c r="B9038" s="154">
        <v>1.5295000000000001</v>
      </c>
      <c r="C9038" s="154">
        <v>2.3008999999999999</v>
      </c>
      <c r="D9038" s="154">
        <v>1.2506999999999999</v>
      </c>
      <c r="E9038" s="154">
        <v>0.94789999999999996</v>
      </c>
      <c r="F9038" s="154">
        <v>41.1</v>
      </c>
      <c r="G9038" s="154">
        <v>1.1376999999999999</v>
      </c>
      <c r="H9038" s="154">
        <v>15.252000000000001</v>
      </c>
      <c r="I9038" s="154">
        <v>1.84274</v>
      </c>
      <c r="J9038" s="154"/>
    </row>
    <row r="9039" spans="1:10">
      <c r="A9039" s="164">
        <v>38194</v>
      </c>
      <c r="B9039" s="154">
        <v>1.5322</v>
      </c>
      <c r="C9039" s="154">
        <v>2.3167</v>
      </c>
      <c r="D9039" s="154">
        <v>1.2605999999999999</v>
      </c>
      <c r="E9039" s="154">
        <v>0.95399999999999996</v>
      </c>
      <c r="F9039" s="154">
        <v>41.2</v>
      </c>
      <c r="G9039" s="154">
        <v>1.1480999999999999</v>
      </c>
      <c r="H9039" s="154">
        <v>15.256</v>
      </c>
      <c r="I9039" s="154">
        <v>1.84975</v>
      </c>
      <c r="J9039" s="154"/>
    </row>
    <row r="9040" spans="1:10">
      <c r="A9040" s="164">
        <v>38195</v>
      </c>
      <c r="B9040" s="154">
        <v>1.5354000000000001</v>
      </c>
      <c r="C9040" s="154">
        <v>2.3243</v>
      </c>
      <c r="D9040" s="154">
        <v>1.2615000000000001</v>
      </c>
      <c r="E9040" s="154">
        <v>0.94810000000000005</v>
      </c>
      <c r="F9040" s="154">
        <v>41</v>
      </c>
      <c r="G9040" s="154">
        <v>1.1501999999999999</v>
      </c>
      <c r="H9040" s="154">
        <v>15.391999999999999</v>
      </c>
      <c r="I9040" s="154">
        <v>1.8534899999999999</v>
      </c>
      <c r="J9040" s="154"/>
    </row>
    <row r="9041" spans="1:10">
      <c r="A9041" s="164">
        <v>38196</v>
      </c>
      <c r="B9041" s="154">
        <v>1.536</v>
      </c>
      <c r="C9041" s="154">
        <v>2.3197999999999999</v>
      </c>
      <c r="D9041" s="154">
        <v>1.2739</v>
      </c>
      <c r="E9041" s="154">
        <v>0.95440000000000003</v>
      </c>
      <c r="F9041" s="154">
        <v>41.5</v>
      </c>
      <c r="G9041" s="154">
        <v>1.1465000000000001</v>
      </c>
      <c r="H9041" s="154">
        <v>15.407999999999999</v>
      </c>
      <c r="I9041" s="154">
        <v>1.86158</v>
      </c>
      <c r="J9041" s="154"/>
    </row>
    <row r="9042" spans="1:10">
      <c r="A9042" s="164">
        <v>38197</v>
      </c>
      <c r="B9042" s="154">
        <v>1.5373000000000001</v>
      </c>
      <c r="C9042" s="154">
        <v>2.3258000000000001</v>
      </c>
      <c r="D9042" s="154">
        <v>1.2766</v>
      </c>
      <c r="E9042" s="154">
        <v>0.95860000000000001</v>
      </c>
      <c r="F9042" s="154">
        <v>41.8</v>
      </c>
      <c r="G9042" s="154">
        <v>1.1412</v>
      </c>
      <c r="H9042" s="154">
        <v>15.455</v>
      </c>
      <c r="I9042" s="154">
        <v>1.86144</v>
      </c>
      <c r="J9042" s="154"/>
    </row>
    <row r="9043" spans="1:10">
      <c r="A9043" s="164">
        <v>38198</v>
      </c>
      <c r="B9043" s="154">
        <v>1.5399</v>
      </c>
      <c r="C9043" s="154">
        <v>2.3188</v>
      </c>
      <c r="D9043" s="154">
        <v>1.2765</v>
      </c>
      <c r="E9043" s="154">
        <v>0.9647</v>
      </c>
      <c r="F9043" s="154">
        <v>42</v>
      </c>
      <c r="G9043" s="154">
        <v>1.1466000000000001</v>
      </c>
      <c r="H9043" s="154">
        <v>15.496</v>
      </c>
      <c r="I9043" s="154">
        <v>1.8633</v>
      </c>
      <c r="J9043" s="154"/>
    </row>
    <row r="9044" spans="1:10">
      <c r="A9044" s="164">
        <v>38201</v>
      </c>
      <c r="B9044" s="154">
        <v>1.5342</v>
      </c>
      <c r="C9044" s="154">
        <v>2.3256999999999999</v>
      </c>
      <c r="D9044" s="154">
        <v>1.2711999999999999</v>
      </c>
      <c r="E9044" s="154">
        <v>0.95720000000000005</v>
      </c>
      <c r="F9044" s="154">
        <v>41.8</v>
      </c>
      <c r="G9044" s="154">
        <v>1.1461000000000001</v>
      </c>
      <c r="H9044" s="154">
        <v>15.438000000000001</v>
      </c>
      <c r="I9044" s="154">
        <v>1.8572199999999999</v>
      </c>
      <c r="J9044" s="154"/>
    </row>
    <row r="9045" spans="1:10">
      <c r="A9045" s="164">
        <v>38202</v>
      </c>
      <c r="B9045" s="154">
        <v>1.5377999999999998</v>
      </c>
      <c r="C9045" s="154">
        <v>2.3281999999999998</v>
      </c>
      <c r="D9045" s="154">
        <v>1.2793000000000001</v>
      </c>
      <c r="E9045" s="154">
        <v>0.9617</v>
      </c>
      <c r="F9045" s="154">
        <v>41.9</v>
      </c>
      <c r="G9045" s="154">
        <v>1.1528</v>
      </c>
      <c r="H9045" s="154">
        <v>15.442</v>
      </c>
      <c r="I9045" s="154">
        <v>1.8659300000000001</v>
      </c>
      <c r="J9045" s="154"/>
    </row>
    <row r="9046" spans="1:10">
      <c r="A9046" s="164">
        <v>38203</v>
      </c>
      <c r="B9046" s="154">
        <v>1.5413000000000001</v>
      </c>
      <c r="C9046" s="154">
        <v>2.3372000000000002</v>
      </c>
      <c r="D9046" s="154">
        <v>1.2839</v>
      </c>
      <c r="E9046" s="154">
        <v>0.97170000000000001</v>
      </c>
      <c r="F9046" s="154">
        <v>42</v>
      </c>
      <c r="G9046" s="154">
        <v>1.1522000000000001</v>
      </c>
      <c r="H9046" s="154">
        <v>15.414</v>
      </c>
      <c r="I9046" s="154">
        <v>1.8662999999999998</v>
      </c>
      <c r="J9046" s="154"/>
    </row>
    <row r="9047" spans="1:10">
      <c r="A9047" s="164">
        <v>38204</v>
      </c>
      <c r="B9047" s="154">
        <v>1.5382</v>
      </c>
      <c r="C9047" s="154">
        <v>2.33</v>
      </c>
      <c r="D9047" s="154">
        <v>1.2758</v>
      </c>
      <c r="E9047" s="154">
        <v>0.96799999999999997</v>
      </c>
      <c r="F9047" s="154">
        <v>41.7</v>
      </c>
      <c r="G9047" s="154">
        <v>1.1486000000000001</v>
      </c>
      <c r="H9047" s="154">
        <v>15.41</v>
      </c>
      <c r="I9047" s="154">
        <v>1.8607499999999999</v>
      </c>
      <c r="J9047" s="154"/>
    </row>
    <row r="9048" spans="1:10">
      <c r="A9048" s="164">
        <v>38205</v>
      </c>
      <c r="B9048" s="154">
        <v>1.5386</v>
      </c>
      <c r="C9048" s="154">
        <v>2.3290000000000002</v>
      </c>
      <c r="D9048" s="154">
        <v>1.2759</v>
      </c>
      <c r="E9048" s="154">
        <v>0.96750000000000003</v>
      </c>
      <c r="F9048" s="154">
        <v>41.5</v>
      </c>
      <c r="G9048" s="154">
        <v>1.1434</v>
      </c>
      <c r="H9048" s="154">
        <v>15.109</v>
      </c>
      <c r="I9048" s="154">
        <v>1.8612899999999999</v>
      </c>
      <c r="J9048" s="154"/>
    </row>
    <row r="9049" spans="1:10">
      <c r="A9049" s="164">
        <v>38208</v>
      </c>
      <c r="B9049" s="154">
        <v>1.5385</v>
      </c>
      <c r="C9049" s="154">
        <v>2.3094000000000001</v>
      </c>
      <c r="D9049" s="154">
        <v>1.2551000000000001</v>
      </c>
      <c r="E9049" s="154">
        <v>0.95469999999999999</v>
      </c>
      <c r="F9049" s="154">
        <v>41.3</v>
      </c>
      <c r="G9049" s="154">
        <v>1.1353</v>
      </c>
      <c r="H9049" s="154">
        <v>15.16</v>
      </c>
      <c r="I9049" s="154">
        <v>1.8464100000000001</v>
      </c>
      <c r="J9049" s="154"/>
    </row>
    <row r="9050" spans="1:10">
      <c r="A9050" s="164">
        <v>38209</v>
      </c>
      <c r="B9050" s="154">
        <v>1.5387</v>
      </c>
      <c r="C9050" s="154">
        <v>2.3018999999999998</v>
      </c>
      <c r="D9050" s="154">
        <v>1.2536</v>
      </c>
      <c r="E9050" s="154">
        <v>0.95040000000000002</v>
      </c>
      <c r="F9050" s="154">
        <v>41.2</v>
      </c>
      <c r="G9050" s="154">
        <v>1.1324000000000001</v>
      </c>
      <c r="H9050" s="154">
        <v>15.147</v>
      </c>
      <c r="I9050" s="154">
        <v>1.8435899999999998</v>
      </c>
      <c r="J9050" s="154"/>
    </row>
    <row r="9051" spans="1:10">
      <c r="A9051" s="164">
        <v>38210</v>
      </c>
      <c r="B9051" s="154">
        <v>1.5415000000000001</v>
      </c>
      <c r="C9051" s="154">
        <v>2.3045</v>
      </c>
      <c r="D9051" s="154">
        <v>1.2607999999999999</v>
      </c>
      <c r="E9051" s="154">
        <v>0.95140000000000002</v>
      </c>
      <c r="F9051" s="154">
        <v>41.6</v>
      </c>
      <c r="G9051" s="154">
        <v>1.1324000000000001</v>
      </c>
      <c r="H9051" s="154">
        <v>15.238</v>
      </c>
      <c r="I9051" s="154">
        <v>1.84981</v>
      </c>
      <c r="J9051" s="154"/>
    </row>
    <row r="9052" spans="1:10">
      <c r="A9052" s="164">
        <v>38211</v>
      </c>
      <c r="B9052" s="154">
        <v>1.5388722700000002</v>
      </c>
      <c r="C9052" s="154">
        <v>2.2999999999999998</v>
      </c>
      <c r="D9052" s="154">
        <v>1.2553000000000001</v>
      </c>
      <c r="E9052" s="154">
        <v>0.94850000000000001</v>
      </c>
      <c r="F9052" s="154">
        <v>41.3</v>
      </c>
      <c r="G9052" s="154">
        <v>1.1345000000000001</v>
      </c>
      <c r="H9052" s="154">
        <v>15.189</v>
      </c>
      <c r="I9052" s="154">
        <v>1.8444400000000001</v>
      </c>
      <c r="J9052" s="154"/>
    </row>
    <row r="9053" spans="1:10">
      <c r="A9053" s="164">
        <v>38212</v>
      </c>
      <c r="B9053" s="154">
        <v>1.5350999999999999</v>
      </c>
      <c r="C9053" s="154">
        <v>2.2865000000000002</v>
      </c>
      <c r="D9053" s="154">
        <v>1.2587999999999999</v>
      </c>
      <c r="E9053" s="154">
        <v>0.94579999999999997</v>
      </c>
      <c r="F9053" s="154">
        <v>41.4</v>
      </c>
      <c r="G9053" s="154">
        <v>1.125</v>
      </c>
      <c r="H9053" s="154">
        <v>14.974</v>
      </c>
      <c r="I9053" s="154">
        <v>1.84151</v>
      </c>
      <c r="J9053" s="154"/>
    </row>
    <row r="9054" spans="1:10">
      <c r="A9054" s="164">
        <v>38215</v>
      </c>
      <c r="B9054" s="154">
        <v>1.5335999999999999</v>
      </c>
      <c r="C9054" s="154">
        <v>2.2873999999999999</v>
      </c>
      <c r="D9054" s="154">
        <v>1.2426999999999999</v>
      </c>
      <c r="E9054" s="154">
        <v>0.94779999999999998</v>
      </c>
      <c r="F9054" s="154">
        <v>41.1</v>
      </c>
      <c r="G9054" s="154">
        <v>1.1215999999999999</v>
      </c>
      <c r="H9054" s="154">
        <v>15.019</v>
      </c>
      <c r="I9054" s="154">
        <v>1.8307500000000001</v>
      </c>
      <c r="J9054" s="154"/>
    </row>
    <row r="9055" spans="1:10">
      <c r="A9055" s="164">
        <v>38216</v>
      </c>
      <c r="B9055" s="154">
        <v>1.5335000000000001</v>
      </c>
      <c r="C9055" s="154">
        <v>2.2806000000000002</v>
      </c>
      <c r="D9055" s="154">
        <v>1.2413000000000001</v>
      </c>
      <c r="E9055" s="154">
        <v>0.95140000000000002</v>
      </c>
      <c r="F9055" s="154">
        <v>41.2</v>
      </c>
      <c r="G9055" s="154">
        <v>1.1245000000000001</v>
      </c>
      <c r="H9055" s="154">
        <v>15.045</v>
      </c>
      <c r="I9055" s="154">
        <v>1.83528</v>
      </c>
      <c r="J9055" s="154"/>
    </row>
    <row r="9056" spans="1:10">
      <c r="A9056" s="164">
        <v>38217</v>
      </c>
      <c r="B9056" s="154">
        <v>1.5348000000000002</v>
      </c>
      <c r="C9056" s="154">
        <v>2.2747999999999999</v>
      </c>
      <c r="D9056" s="154">
        <v>1.2458</v>
      </c>
      <c r="E9056" s="154">
        <v>0.95320000000000005</v>
      </c>
      <c r="F9056" s="154">
        <v>41.5</v>
      </c>
      <c r="G9056" s="154">
        <v>1.1335</v>
      </c>
      <c r="H9056" s="154">
        <v>15.055999999999999</v>
      </c>
      <c r="I9056" s="154">
        <v>1.83456</v>
      </c>
      <c r="J9056" s="154"/>
    </row>
    <row r="9057" spans="1:10">
      <c r="A9057" s="164">
        <v>38218</v>
      </c>
      <c r="B9057" s="154">
        <v>1.5361</v>
      </c>
      <c r="C9057" s="154">
        <v>2.2667999999999999</v>
      </c>
      <c r="D9057" s="154">
        <v>1.2442</v>
      </c>
      <c r="E9057" s="154">
        <v>0.95489999999999997</v>
      </c>
      <c r="F9057" s="154">
        <v>41.7</v>
      </c>
      <c r="G9057" s="154">
        <v>1.1351</v>
      </c>
      <c r="H9057" s="154">
        <v>15.025</v>
      </c>
      <c r="I9057" s="154">
        <v>1.8328799999999998</v>
      </c>
      <c r="J9057" s="154"/>
    </row>
    <row r="9058" spans="1:10">
      <c r="A9058" s="164">
        <v>38219</v>
      </c>
      <c r="B9058" s="154">
        <v>1.5352000000000001</v>
      </c>
      <c r="C9058" s="154">
        <v>2.2732000000000001</v>
      </c>
      <c r="D9058" s="154">
        <v>1.2411000000000001</v>
      </c>
      <c r="E9058" s="154">
        <v>0.95630000000000004</v>
      </c>
      <c r="F9058" s="154">
        <v>41.5</v>
      </c>
      <c r="G9058" s="154">
        <v>1.1365000000000001</v>
      </c>
      <c r="H9058" s="154">
        <v>15.125999999999999</v>
      </c>
      <c r="I9058" s="154">
        <v>1.8384800000000001</v>
      </c>
      <c r="J9058" s="154"/>
    </row>
    <row r="9059" spans="1:10">
      <c r="A9059" s="164">
        <v>38222</v>
      </c>
      <c r="B9059" s="154">
        <v>1.5403</v>
      </c>
      <c r="C9059" s="154">
        <v>2.274</v>
      </c>
      <c r="D9059" s="154">
        <v>1.2536</v>
      </c>
      <c r="E9059" s="154">
        <v>0.9637</v>
      </c>
      <c r="F9059" s="154">
        <v>42.2</v>
      </c>
      <c r="G9059" s="154">
        <v>1.1459999999999999</v>
      </c>
      <c r="H9059" s="154">
        <v>15.295</v>
      </c>
      <c r="I9059" s="154">
        <v>1.8466499999999999</v>
      </c>
      <c r="J9059" s="154"/>
    </row>
    <row r="9060" spans="1:10">
      <c r="A9060" s="164">
        <v>38223</v>
      </c>
      <c r="B9060" s="154">
        <v>1.5407999999999999</v>
      </c>
      <c r="C9060" s="154">
        <v>2.2896000000000001</v>
      </c>
      <c r="D9060" s="154">
        <v>1.2675000000000001</v>
      </c>
      <c r="E9060" s="154">
        <v>0.97099999999999997</v>
      </c>
      <c r="F9060" s="154">
        <v>42.7</v>
      </c>
      <c r="G9060" s="154">
        <v>1.1545000000000001</v>
      </c>
      <c r="H9060" s="154">
        <v>15.397</v>
      </c>
      <c r="I9060" s="154">
        <v>1.85877</v>
      </c>
      <c r="J9060" s="154"/>
    </row>
    <row r="9061" spans="1:10">
      <c r="A9061" s="164">
        <v>38224</v>
      </c>
      <c r="B9061" s="154">
        <v>1.5377000000000001</v>
      </c>
      <c r="C9061" s="154">
        <v>2.2839</v>
      </c>
      <c r="D9061" s="154">
        <v>1.2701</v>
      </c>
      <c r="E9061" s="154">
        <v>0.97199999999999998</v>
      </c>
      <c r="F9061" s="154">
        <v>42.9</v>
      </c>
      <c r="G9061" s="154">
        <v>1.1557999999999999</v>
      </c>
      <c r="H9061" s="154">
        <v>15.388999999999999</v>
      </c>
      <c r="I9061" s="154">
        <v>1.8580299999999998</v>
      </c>
      <c r="J9061" s="154"/>
    </row>
    <row r="9062" spans="1:10">
      <c r="A9062" s="164">
        <v>38225</v>
      </c>
      <c r="B9062" s="154">
        <v>1.5390000000000001</v>
      </c>
      <c r="C9062" s="154">
        <v>2.2894000000000001</v>
      </c>
      <c r="D9062" s="154">
        <v>1.2756000000000001</v>
      </c>
      <c r="E9062" s="154">
        <v>0.97609999999999997</v>
      </c>
      <c r="F9062" s="154">
        <v>43.2</v>
      </c>
      <c r="G9062" s="154">
        <v>1.1577</v>
      </c>
      <c r="H9062" s="154">
        <v>15.393000000000001</v>
      </c>
      <c r="I9062" s="154">
        <v>1.8606</v>
      </c>
      <c r="J9062" s="154"/>
    </row>
    <row r="9063" spans="1:10">
      <c r="A9063" s="164">
        <v>38226</v>
      </c>
      <c r="B9063" s="154">
        <v>1.5409000000000002</v>
      </c>
      <c r="C9063" s="154">
        <v>2.2922000000000002</v>
      </c>
      <c r="D9063" s="154">
        <v>1.2746999999999999</v>
      </c>
      <c r="E9063" s="154">
        <v>0.97470000000000001</v>
      </c>
      <c r="F9063" s="154">
        <v>43.1</v>
      </c>
      <c r="G9063" s="154">
        <v>1.1637</v>
      </c>
      <c r="H9063" s="154">
        <v>15.516</v>
      </c>
      <c r="I9063" s="154">
        <v>1.8616899999999998</v>
      </c>
      <c r="J9063" s="154"/>
    </row>
    <row r="9064" spans="1:10">
      <c r="A9064" s="164">
        <v>38229</v>
      </c>
      <c r="B9064" s="154">
        <v>1.54</v>
      </c>
      <c r="C9064" s="154">
        <v>2.2919999999999998</v>
      </c>
      <c r="D9064" s="154">
        <v>1.2808999999999999</v>
      </c>
      <c r="E9064" s="154">
        <v>0.97209999999999996</v>
      </c>
      <c r="F9064" s="154">
        <v>43.3</v>
      </c>
      <c r="G9064" s="154">
        <v>1.1629</v>
      </c>
      <c r="H9064" s="154">
        <v>15.430999999999999</v>
      </c>
      <c r="I9064" s="154">
        <v>1.8658700000000001</v>
      </c>
      <c r="J9064" s="154"/>
    </row>
    <row r="9065" spans="1:10">
      <c r="A9065" s="164">
        <v>38230</v>
      </c>
      <c r="B9065" s="154">
        <v>1.5426</v>
      </c>
      <c r="C9065" s="154">
        <v>2.2915000000000001</v>
      </c>
      <c r="D9065" s="154">
        <v>1.2774000000000001</v>
      </c>
      <c r="E9065" s="154">
        <v>0.97089999999999999</v>
      </c>
      <c r="F9065" s="154">
        <v>43.3</v>
      </c>
      <c r="G9065" s="154">
        <v>1.1623999999999999</v>
      </c>
      <c r="H9065" s="154">
        <v>15.287000000000001</v>
      </c>
      <c r="I9065" s="154">
        <v>1.85951</v>
      </c>
      <c r="J9065" s="154"/>
    </row>
    <row r="9066" spans="1:10">
      <c r="A9066" s="164">
        <v>38231</v>
      </c>
      <c r="B9066" s="154">
        <v>1.5394000000000001</v>
      </c>
      <c r="C9066" s="154">
        <v>2.2696999999999998</v>
      </c>
      <c r="D9066" s="154">
        <v>1.2658</v>
      </c>
      <c r="E9066" s="154">
        <v>0.96209999999999996</v>
      </c>
      <c r="F9066" s="154">
        <v>43.2</v>
      </c>
      <c r="G9066" s="154">
        <v>1.1575</v>
      </c>
      <c r="H9066" s="154">
        <v>15.227</v>
      </c>
      <c r="I9066" s="154">
        <v>1.8518400000000002</v>
      </c>
      <c r="J9066" s="154"/>
    </row>
    <row r="9067" spans="1:10">
      <c r="A9067" s="164">
        <v>38232</v>
      </c>
      <c r="B9067" s="154">
        <v>1.5342</v>
      </c>
      <c r="C9067" s="154">
        <v>2.2610999999999999</v>
      </c>
      <c r="D9067" s="154">
        <v>1.2585</v>
      </c>
      <c r="E9067" s="154">
        <v>0.96309999999999996</v>
      </c>
      <c r="F9067" s="154">
        <v>42.9</v>
      </c>
      <c r="G9067" s="154">
        <v>1.1501999999999999</v>
      </c>
      <c r="H9067" s="154">
        <v>15.256</v>
      </c>
      <c r="I9067" s="154">
        <v>1.84581</v>
      </c>
      <c r="J9067" s="154"/>
    </row>
    <row r="9068" spans="1:10">
      <c r="A9068" s="164">
        <v>38233</v>
      </c>
      <c r="B9068" s="154">
        <v>1.5346</v>
      </c>
      <c r="C9068" s="154">
        <v>2.2536999999999998</v>
      </c>
      <c r="D9068" s="154">
        <v>1.2608999999999999</v>
      </c>
      <c r="E9068" s="154">
        <v>0.96989999999999998</v>
      </c>
      <c r="F9068" s="154">
        <v>42.8</v>
      </c>
      <c r="G9068" s="154">
        <v>1.1515</v>
      </c>
      <c r="H9068" s="154">
        <v>15.332000000000001</v>
      </c>
      <c r="I9068" s="154">
        <v>1.84507</v>
      </c>
      <c r="J9068" s="154"/>
    </row>
    <row r="9069" spans="1:10">
      <c r="A9069" s="164">
        <v>38236</v>
      </c>
      <c r="B9069" s="154">
        <v>1.5329000000000002</v>
      </c>
      <c r="C9069" s="154">
        <v>2.2597</v>
      </c>
      <c r="D9069" s="154">
        <v>1.2708999999999999</v>
      </c>
      <c r="E9069" s="154">
        <v>0.97899999999999998</v>
      </c>
      <c r="F9069" s="154">
        <v>43.3</v>
      </c>
      <c r="G9069" s="154">
        <v>1.1534</v>
      </c>
      <c r="H9069" s="154">
        <v>15.352</v>
      </c>
      <c r="I9069" s="154" t="s">
        <v>472</v>
      </c>
      <c r="J9069" s="154"/>
    </row>
    <row r="9070" spans="1:10">
      <c r="A9070" s="164">
        <v>38237</v>
      </c>
      <c r="B9070" s="154">
        <v>1.5335000000000001</v>
      </c>
      <c r="C9070" s="154">
        <v>2.2595999999999998</v>
      </c>
      <c r="D9070" s="154">
        <v>1.2685</v>
      </c>
      <c r="E9070" s="154">
        <v>0.97619999999999996</v>
      </c>
      <c r="F9070" s="154">
        <v>43.6</v>
      </c>
      <c r="G9070" s="154">
        <v>1.1560999999999999</v>
      </c>
      <c r="H9070" s="154">
        <v>15.343</v>
      </c>
      <c r="I9070" s="154">
        <v>1.8482099999999999</v>
      </c>
      <c r="J9070" s="154"/>
    </row>
    <row r="9071" spans="1:10">
      <c r="A9071" s="164">
        <v>38238</v>
      </c>
      <c r="B9071" s="154">
        <v>1.5356999999999998</v>
      </c>
      <c r="C9071" s="154">
        <v>2.2538</v>
      </c>
      <c r="D9071" s="154">
        <v>1.2706999999999999</v>
      </c>
      <c r="E9071" s="154">
        <v>0.98450000000000004</v>
      </c>
      <c r="F9071" s="154">
        <v>43.6</v>
      </c>
      <c r="G9071" s="154">
        <v>1.1596</v>
      </c>
      <c r="H9071" s="154">
        <v>15.243</v>
      </c>
      <c r="I9071" s="154">
        <v>1.8583099999999999</v>
      </c>
      <c r="J9071" s="154"/>
    </row>
    <row r="9072" spans="1:10">
      <c r="A9072" s="164">
        <v>38239</v>
      </c>
      <c r="B9072" s="154">
        <v>1.5387999999999999</v>
      </c>
      <c r="C9072" s="154">
        <v>2.2557</v>
      </c>
      <c r="D9072" s="154">
        <v>1.262</v>
      </c>
      <c r="E9072" s="154">
        <v>0.97889999999999999</v>
      </c>
      <c r="F9072" s="154">
        <v>43.5</v>
      </c>
      <c r="G9072" s="154">
        <v>1.1504000000000001</v>
      </c>
      <c r="H9072" s="154">
        <v>15.266999999999999</v>
      </c>
      <c r="I9072" s="154">
        <v>1.84754</v>
      </c>
      <c r="J9072" s="154"/>
    </row>
    <row r="9073" spans="1:10">
      <c r="A9073" s="164">
        <v>38240</v>
      </c>
      <c r="B9073" s="154">
        <v>1.5424</v>
      </c>
      <c r="C9073" s="154">
        <v>2.2574000000000001</v>
      </c>
      <c r="D9073" s="154">
        <v>1.2616000000000001</v>
      </c>
      <c r="E9073" s="154">
        <v>0.97950000000000004</v>
      </c>
      <c r="F9073" s="154">
        <v>43.5</v>
      </c>
      <c r="G9073" s="154">
        <v>1.1459999999999999</v>
      </c>
      <c r="H9073" s="154">
        <v>15.169</v>
      </c>
      <c r="I9073" s="154">
        <v>1.84581</v>
      </c>
      <c r="J9073" s="154"/>
    </row>
    <row r="9074" spans="1:10">
      <c r="A9074" s="164">
        <v>38243</v>
      </c>
      <c r="B9074" s="154">
        <v>1.5411999999999999</v>
      </c>
      <c r="C9074" s="154">
        <v>2.2568999999999999</v>
      </c>
      <c r="D9074" s="154">
        <v>1.2568999999999999</v>
      </c>
      <c r="E9074" s="154">
        <v>0.97389999999999999</v>
      </c>
      <c r="F9074" s="154">
        <v>43.3</v>
      </c>
      <c r="G9074" s="154">
        <v>1.1456999999999999</v>
      </c>
      <c r="H9074" s="154">
        <v>15.195</v>
      </c>
      <c r="I9074" s="154">
        <v>1.8452899999999999</v>
      </c>
      <c r="J9074" s="154"/>
    </row>
    <row r="9075" spans="1:10">
      <c r="A9075" s="164">
        <v>38244</v>
      </c>
      <c r="B9075" s="154">
        <v>1.5427</v>
      </c>
      <c r="C9075" s="154">
        <v>2.2606999999999999</v>
      </c>
      <c r="D9075" s="154">
        <v>1.2575000000000001</v>
      </c>
      <c r="E9075" s="154">
        <v>0.96760000000000002</v>
      </c>
      <c r="F9075" s="154">
        <v>43.2</v>
      </c>
      <c r="G9075" s="154">
        <v>1.1448</v>
      </c>
      <c r="H9075" s="154">
        <v>15.196999999999999</v>
      </c>
      <c r="I9075" s="154">
        <v>1.85124</v>
      </c>
      <c r="J9075" s="154"/>
    </row>
    <row r="9076" spans="1:10">
      <c r="A9076" s="164">
        <v>38245</v>
      </c>
      <c r="B9076" s="154">
        <v>1.5413999999999999</v>
      </c>
      <c r="C9076" s="154">
        <v>2.2543000000000002</v>
      </c>
      <c r="D9076" s="154">
        <v>1.2587999999999999</v>
      </c>
      <c r="E9076" s="154">
        <v>0.97050000000000003</v>
      </c>
      <c r="F9076" s="154">
        <v>43.2</v>
      </c>
      <c r="G9076" s="154">
        <v>1.1504000000000001</v>
      </c>
      <c r="H9076" s="154">
        <v>15.353999999999999</v>
      </c>
      <c r="I9076" s="154">
        <v>1.84676</v>
      </c>
      <c r="J9076" s="154"/>
    </row>
    <row r="9077" spans="1:10">
      <c r="A9077" s="164">
        <v>38246</v>
      </c>
      <c r="B9077" s="154">
        <v>1.5430999999999999</v>
      </c>
      <c r="C9077" s="154">
        <v>2.2566000000000002</v>
      </c>
      <c r="D9077" s="154">
        <v>1.2683</v>
      </c>
      <c r="E9077" s="154">
        <v>0.97799999999999998</v>
      </c>
      <c r="F9077" s="154">
        <v>43.7</v>
      </c>
      <c r="G9077" s="154">
        <v>1.1558999999999999</v>
      </c>
      <c r="H9077" s="154">
        <v>15.327999999999999</v>
      </c>
      <c r="I9077" s="154">
        <v>1.8561700000000001</v>
      </c>
      <c r="J9077" s="154"/>
    </row>
    <row r="9078" spans="1:10">
      <c r="A9078" s="164">
        <v>38247</v>
      </c>
      <c r="B9078" s="154">
        <v>1.5466</v>
      </c>
      <c r="C9078" s="154">
        <v>2.2732999999999999</v>
      </c>
      <c r="D9078" s="154">
        <v>1.2666999999999999</v>
      </c>
      <c r="E9078" s="154">
        <v>0.98150000000000004</v>
      </c>
      <c r="F9078" s="154">
        <v>43.9</v>
      </c>
      <c r="G9078" s="154">
        <v>1.1525000000000001</v>
      </c>
      <c r="H9078" s="154">
        <v>15.356</v>
      </c>
      <c r="I9078" s="154">
        <v>1.85775</v>
      </c>
      <c r="J9078" s="154"/>
    </row>
    <row r="9079" spans="1:10">
      <c r="A9079" s="164">
        <v>38250</v>
      </c>
      <c r="B9079" s="154">
        <v>1.5457000000000001</v>
      </c>
      <c r="C9079" s="154">
        <v>2.2732000000000001</v>
      </c>
      <c r="D9079" s="154">
        <v>1.2722</v>
      </c>
      <c r="E9079" s="154">
        <v>0.97909999999999997</v>
      </c>
      <c r="F9079" s="154">
        <v>44.3</v>
      </c>
      <c r="G9079" s="154">
        <v>1.1588000000000001</v>
      </c>
      <c r="H9079" s="154">
        <v>15.391</v>
      </c>
      <c r="I9079" s="154">
        <v>1.86188</v>
      </c>
      <c r="J9079" s="154"/>
    </row>
    <row r="9080" spans="1:10">
      <c r="A9080" s="164">
        <v>38251</v>
      </c>
      <c r="B9080" s="154">
        <v>1.5482</v>
      </c>
      <c r="C9080" s="154">
        <v>2.266</v>
      </c>
      <c r="D9080" s="154">
        <v>1.2685999999999999</v>
      </c>
      <c r="E9080" s="154">
        <v>0.98009999999999997</v>
      </c>
      <c r="F9080" s="154">
        <v>44.1</v>
      </c>
      <c r="G9080" s="154">
        <v>1.1534</v>
      </c>
      <c r="H9080" s="154">
        <v>15.206</v>
      </c>
      <c r="I9080" s="154">
        <v>1.8509</v>
      </c>
      <c r="J9080" s="154"/>
    </row>
    <row r="9081" spans="1:10">
      <c r="A9081" s="164">
        <v>38252</v>
      </c>
      <c r="B9081" s="154">
        <v>1.5470000000000002</v>
      </c>
      <c r="C9081" s="154">
        <v>2.2585999999999999</v>
      </c>
      <c r="D9081" s="154">
        <v>1.2579</v>
      </c>
      <c r="E9081" s="154">
        <v>0.9758</v>
      </c>
      <c r="F9081" s="154">
        <v>43.8</v>
      </c>
      <c r="G9081" s="154">
        <v>1.1424000000000001</v>
      </c>
      <c r="H9081" s="154">
        <v>15.247999999999999</v>
      </c>
      <c r="I9081" s="154">
        <v>1.8507199999999999</v>
      </c>
      <c r="J9081" s="154"/>
    </row>
    <row r="9082" spans="1:10">
      <c r="A9082" s="164">
        <v>38253</v>
      </c>
      <c r="B9082" s="154">
        <v>1.5464</v>
      </c>
      <c r="C9082" s="154">
        <v>2.2625000000000002</v>
      </c>
      <c r="D9082" s="154">
        <v>1.2585</v>
      </c>
      <c r="E9082" s="154">
        <v>0.98080000000000001</v>
      </c>
      <c r="F9082" s="154">
        <v>43.6</v>
      </c>
      <c r="G9082" s="154">
        <v>1.1360000000000001</v>
      </c>
      <c r="H9082" s="154">
        <v>15.173999999999999</v>
      </c>
      <c r="I9082" s="154">
        <v>1.84426</v>
      </c>
      <c r="J9082" s="154"/>
    </row>
    <row r="9083" spans="1:10">
      <c r="A9083" s="164">
        <v>38254</v>
      </c>
      <c r="B9083" s="154">
        <v>1.5462</v>
      </c>
      <c r="C9083" s="154">
        <v>2.2652999999999999</v>
      </c>
      <c r="D9083" s="154">
        <v>1.2597</v>
      </c>
      <c r="E9083" s="154">
        <v>0.98350000000000004</v>
      </c>
      <c r="F9083" s="154">
        <v>43.7</v>
      </c>
      <c r="G9083" s="154">
        <v>1.1375999999999999</v>
      </c>
      <c r="H9083" s="154">
        <v>15.266999999999999</v>
      </c>
      <c r="I9083" s="154">
        <v>1.84724</v>
      </c>
      <c r="J9083" s="154"/>
    </row>
    <row r="9084" spans="1:10">
      <c r="A9084" s="164">
        <v>38257</v>
      </c>
      <c r="B9084" s="154">
        <v>1.5493000000000001</v>
      </c>
      <c r="C9084" s="154">
        <v>2.2801</v>
      </c>
      <c r="D9084" s="154">
        <v>1.2633000000000001</v>
      </c>
      <c r="E9084" s="154">
        <v>0.99009999999999998</v>
      </c>
      <c r="F9084" s="154">
        <v>44</v>
      </c>
      <c r="G9084" s="154">
        <v>1.1393</v>
      </c>
      <c r="H9084" s="154">
        <v>15.218999999999999</v>
      </c>
      <c r="I9084" s="154">
        <v>1.8534199999999998</v>
      </c>
      <c r="J9084" s="154"/>
    </row>
    <row r="9085" spans="1:10">
      <c r="A9085" s="164">
        <v>38258</v>
      </c>
      <c r="B9085" s="154">
        <v>1.5518999999999998</v>
      </c>
      <c r="C9085" s="154">
        <v>2.2842000000000002</v>
      </c>
      <c r="D9085" s="154">
        <v>1.2612999999999999</v>
      </c>
      <c r="E9085" s="154">
        <v>0.9909</v>
      </c>
      <c r="F9085" s="154">
        <v>43.9</v>
      </c>
      <c r="G9085" s="154">
        <v>1.1297999999999999</v>
      </c>
      <c r="H9085" s="154">
        <v>15.221</v>
      </c>
      <c r="I9085" s="154">
        <v>1.85118</v>
      </c>
      <c r="J9085" s="154"/>
    </row>
    <row r="9086" spans="1:10">
      <c r="A9086" s="164">
        <v>38259</v>
      </c>
      <c r="B9086" s="154">
        <v>1.5527</v>
      </c>
      <c r="C9086" s="154">
        <v>2.2816000000000001</v>
      </c>
      <c r="D9086" s="154">
        <v>1.26</v>
      </c>
      <c r="E9086" s="154">
        <v>0.99080000000000001</v>
      </c>
      <c r="F9086" s="154">
        <v>43.9</v>
      </c>
      <c r="G9086" s="154">
        <v>1.1342000000000001</v>
      </c>
      <c r="H9086" s="154">
        <v>15.23</v>
      </c>
      <c r="I9086" s="154">
        <v>1.8502999999999998</v>
      </c>
      <c r="J9086" s="154"/>
    </row>
    <row r="9087" spans="1:10">
      <c r="A9087" s="164">
        <v>38260</v>
      </c>
      <c r="B9087" s="154">
        <v>1.5535000000000001</v>
      </c>
      <c r="C9087" s="154">
        <v>2.2650999999999999</v>
      </c>
      <c r="D9087" s="154">
        <v>1.2605</v>
      </c>
      <c r="E9087" s="154">
        <v>0.99060000000000004</v>
      </c>
      <c r="F9087" s="154">
        <v>44.1</v>
      </c>
      <c r="G9087" s="154">
        <v>1.1358999999999999</v>
      </c>
      <c r="H9087" s="154">
        <v>15.053000000000001</v>
      </c>
      <c r="I9087" s="154">
        <v>1.8502000000000001</v>
      </c>
      <c r="J9087" s="154"/>
    </row>
    <row r="9088" spans="1:10">
      <c r="A9088" s="164">
        <v>38261</v>
      </c>
      <c r="B9088" s="154">
        <v>1.5489000000000002</v>
      </c>
      <c r="C9088" s="154">
        <v>2.2553000000000001</v>
      </c>
      <c r="D9088" s="154">
        <v>1.2490000000000001</v>
      </c>
      <c r="E9088" s="154">
        <v>0.98939999999999995</v>
      </c>
      <c r="F9088" s="154">
        <v>43.6</v>
      </c>
      <c r="G9088" s="154">
        <v>1.1307</v>
      </c>
      <c r="H9088" s="154">
        <v>15.101000000000001</v>
      </c>
      <c r="I9088" s="154">
        <v>1.84148</v>
      </c>
      <c r="J9088" s="154"/>
    </row>
    <row r="9089" spans="1:10">
      <c r="A9089" s="164">
        <v>38264</v>
      </c>
      <c r="B9089" s="154">
        <v>1.5512000000000001</v>
      </c>
      <c r="C9089" s="154">
        <v>2.2496999999999998</v>
      </c>
      <c r="D9089" s="154">
        <v>1.2534000000000001</v>
      </c>
      <c r="E9089" s="154">
        <v>0.99139999999999995</v>
      </c>
      <c r="F9089" s="154">
        <v>44.1</v>
      </c>
      <c r="G9089" s="154">
        <v>1.1332</v>
      </c>
      <c r="H9089" s="154">
        <v>15.295999999999999</v>
      </c>
      <c r="I9089" s="154">
        <v>1.8433600000000001</v>
      </c>
      <c r="J9089" s="154"/>
    </row>
    <row r="9090" spans="1:10">
      <c r="A9090" s="164">
        <v>38265</v>
      </c>
      <c r="B9090" s="154">
        <v>1.5528999999999999</v>
      </c>
      <c r="C9090" s="154">
        <v>2.2584</v>
      </c>
      <c r="D9090" s="154">
        <v>1.2652000000000001</v>
      </c>
      <c r="E9090" s="154">
        <v>0.99360000000000004</v>
      </c>
      <c r="F9090" s="154">
        <v>44.7</v>
      </c>
      <c r="G9090" s="154">
        <v>1.1403000000000001</v>
      </c>
      <c r="H9090" s="154">
        <v>15.246</v>
      </c>
      <c r="I9090" s="154">
        <v>1.8534999999999999</v>
      </c>
      <c r="J9090" s="154"/>
    </row>
    <row r="9091" spans="1:10">
      <c r="A9091" s="164">
        <v>38266</v>
      </c>
      <c r="B9091" s="154">
        <v>1.5539000000000001</v>
      </c>
      <c r="C9091" s="154">
        <v>2.2583000000000002</v>
      </c>
      <c r="D9091" s="154">
        <v>1.2644</v>
      </c>
      <c r="E9091" s="154">
        <v>1.0005999999999999</v>
      </c>
      <c r="F9091" s="154">
        <v>44.6</v>
      </c>
      <c r="G9091" s="154">
        <v>1.1360000000000001</v>
      </c>
      <c r="H9091" s="154">
        <v>15.288</v>
      </c>
      <c r="I9091" s="154">
        <v>1.85223</v>
      </c>
      <c r="J9091" s="154"/>
    </row>
    <row r="9092" spans="1:10">
      <c r="A9092" s="164">
        <v>38267</v>
      </c>
      <c r="B9092" s="154">
        <v>1.5528999999999999</v>
      </c>
      <c r="C9092" s="154">
        <v>2.2479</v>
      </c>
      <c r="D9092" s="154">
        <v>1.2647999999999999</v>
      </c>
      <c r="E9092" s="154">
        <v>1.0041</v>
      </c>
      <c r="F9092" s="154">
        <v>44.5</v>
      </c>
      <c r="G9092" s="154">
        <v>1.1365000000000001</v>
      </c>
      <c r="H9092" s="154">
        <v>15.265000000000001</v>
      </c>
      <c r="I9092" s="154">
        <v>1.8507400000000001</v>
      </c>
      <c r="J9092" s="154"/>
    </row>
    <row r="9093" spans="1:10">
      <c r="A9093" s="164">
        <v>38268</v>
      </c>
      <c r="B9093" s="154">
        <v>1.5514999999999999</v>
      </c>
      <c r="C9093" s="154">
        <v>2.2483</v>
      </c>
      <c r="D9093" s="154">
        <v>1.2570999999999999</v>
      </c>
      <c r="E9093" s="154">
        <v>0.99850000000000005</v>
      </c>
      <c r="F9093" s="154">
        <v>44</v>
      </c>
      <c r="G9093" s="154">
        <v>1.1391</v>
      </c>
      <c r="H9093" s="154">
        <v>15.093</v>
      </c>
      <c r="I9093" s="154">
        <v>1.84964</v>
      </c>
      <c r="J9093" s="154"/>
    </row>
    <row r="9094" spans="1:10">
      <c r="A9094" s="164">
        <v>38271</v>
      </c>
      <c r="B9094" s="154">
        <v>1.5507</v>
      </c>
      <c r="C9094" s="154">
        <v>2.2425000000000002</v>
      </c>
      <c r="D9094" s="154">
        <v>1.25</v>
      </c>
      <c r="E9094" s="154">
        <v>0.99709999999999999</v>
      </c>
      <c r="F9094" s="154">
        <v>44.2</v>
      </c>
      <c r="G9094" s="154">
        <v>1.1440999999999999</v>
      </c>
      <c r="H9094" s="154">
        <v>15.122</v>
      </c>
      <c r="I9094" s="154" t="s">
        <v>472</v>
      </c>
      <c r="J9094" s="154"/>
    </row>
    <row r="9095" spans="1:10">
      <c r="A9095" s="164">
        <v>38272</v>
      </c>
      <c r="B9095" s="154">
        <v>1.5488</v>
      </c>
      <c r="C9095" s="154">
        <v>2.2515999999999998</v>
      </c>
      <c r="D9095" s="154">
        <v>1.2574000000000001</v>
      </c>
      <c r="E9095" s="154">
        <v>0.99909999999999999</v>
      </c>
      <c r="F9095" s="154">
        <v>44.6</v>
      </c>
      <c r="G9095" s="154">
        <v>1.1440999999999999</v>
      </c>
      <c r="H9095" s="154">
        <v>15.191000000000001</v>
      </c>
      <c r="I9095" s="154">
        <v>1.8490899999999999</v>
      </c>
      <c r="J9095" s="154"/>
    </row>
    <row r="9096" spans="1:10">
      <c r="A9096" s="164">
        <v>38273</v>
      </c>
      <c r="B9096" s="154">
        <v>1.5462</v>
      </c>
      <c r="C9096" s="154">
        <v>2.2482000000000002</v>
      </c>
      <c r="D9096" s="154">
        <v>1.2544999999999999</v>
      </c>
      <c r="E9096" s="154">
        <v>0.99239999999999995</v>
      </c>
      <c r="F9096" s="154">
        <v>44.5</v>
      </c>
      <c r="G9096" s="154">
        <v>1.1413</v>
      </c>
      <c r="H9096" s="154">
        <v>15.221</v>
      </c>
      <c r="I9096" s="154">
        <v>1.8466200000000002</v>
      </c>
      <c r="J9096" s="154"/>
    </row>
    <row r="9097" spans="1:10">
      <c r="A9097" s="164">
        <v>38274</v>
      </c>
      <c r="B9097" s="154">
        <v>1.5448</v>
      </c>
      <c r="C9097" s="154">
        <v>2.2518000000000002</v>
      </c>
      <c r="D9097" s="154">
        <v>1.25</v>
      </c>
      <c r="E9097" s="154">
        <v>0.99419999999999997</v>
      </c>
      <c r="F9097" s="154">
        <v>44</v>
      </c>
      <c r="G9097" s="154">
        <v>1.1416999999999999</v>
      </c>
      <c r="H9097" s="154">
        <v>15.055</v>
      </c>
      <c r="I9097" s="154">
        <v>1.84032</v>
      </c>
      <c r="J9097" s="154"/>
    </row>
    <row r="9098" spans="1:10">
      <c r="A9098" s="164">
        <v>38275</v>
      </c>
      <c r="B9098" s="154">
        <v>1.5417999999999998</v>
      </c>
      <c r="C9098" s="154">
        <v>2.2355999999999998</v>
      </c>
      <c r="D9098" s="154">
        <v>1.2442</v>
      </c>
      <c r="E9098" s="154">
        <v>0.98909999999999998</v>
      </c>
      <c r="F9098" s="154">
        <v>43.3</v>
      </c>
      <c r="G9098" s="154">
        <v>1.1351</v>
      </c>
      <c r="H9098" s="154">
        <v>14.914999999999999</v>
      </c>
      <c r="I9098" s="154">
        <v>1.8331599999999999</v>
      </c>
      <c r="J9098" s="154"/>
    </row>
    <row r="9099" spans="1:10">
      <c r="A9099" s="164">
        <v>38278</v>
      </c>
      <c r="B9099" s="154">
        <v>1.5402</v>
      </c>
      <c r="C9099" s="154">
        <v>2.2246000000000001</v>
      </c>
      <c r="D9099" s="154">
        <v>1.2343</v>
      </c>
      <c r="E9099" s="154">
        <v>0.98350000000000004</v>
      </c>
      <c r="F9099" s="154">
        <v>43.2</v>
      </c>
      <c r="G9099" s="154">
        <v>1.1292</v>
      </c>
      <c r="H9099" s="154">
        <v>14.882999999999999</v>
      </c>
      <c r="I9099" s="154">
        <v>1.8216600000000001</v>
      </c>
      <c r="J9099" s="154"/>
    </row>
    <row r="9100" spans="1:10">
      <c r="A9100" s="164">
        <v>38279</v>
      </c>
      <c r="B9100" s="154">
        <v>1.5407999999999999</v>
      </c>
      <c r="C9100" s="154">
        <v>2.2153999999999998</v>
      </c>
      <c r="D9100" s="154">
        <v>1.2343</v>
      </c>
      <c r="E9100" s="154">
        <v>0.98009999999999997</v>
      </c>
      <c r="F9100" s="154">
        <v>43.1</v>
      </c>
      <c r="G9100" s="154">
        <v>1.1294</v>
      </c>
      <c r="H9100" s="154">
        <v>14.86</v>
      </c>
      <c r="I9100" s="154">
        <v>1.82192</v>
      </c>
      <c r="J9100" s="154"/>
    </row>
    <row r="9101" spans="1:10">
      <c r="A9101" s="164">
        <v>38280</v>
      </c>
      <c r="B9101" s="154">
        <v>1.5377999999999998</v>
      </c>
      <c r="C9101" s="154">
        <v>2.21</v>
      </c>
      <c r="D9101" s="154">
        <v>1.222</v>
      </c>
      <c r="E9101" s="154">
        <v>0.97470000000000001</v>
      </c>
      <c r="F9101" s="154">
        <v>42.4</v>
      </c>
      <c r="G9101" s="154">
        <v>1.1294</v>
      </c>
      <c r="H9101" s="154">
        <v>14.747</v>
      </c>
      <c r="I9101" s="154">
        <v>1.81419</v>
      </c>
      <c r="J9101" s="154"/>
    </row>
    <row r="9102" spans="1:10">
      <c r="A9102" s="164">
        <v>38281</v>
      </c>
      <c r="B9102" s="154">
        <v>1.5371999999999999</v>
      </c>
      <c r="C9102" s="154">
        <v>2.2218</v>
      </c>
      <c r="D9102" s="154">
        <v>1.2161</v>
      </c>
      <c r="E9102" s="154">
        <v>0.97840000000000005</v>
      </c>
      <c r="F9102" s="154">
        <v>42.3</v>
      </c>
      <c r="G9102" s="154">
        <v>1.1299999999999999</v>
      </c>
      <c r="H9102" s="154">
        <v>14.704000000000001</v>
      </c>
      <c r="I9102" s="154">
        <v>1.8135699999999999</v>
      </c>
      <c r="J9102" s="154"/>
    </row>
    <row r="9103" spans="1:10">
      <c r="A9103" s="164">
        <v>38282</v>
      </c>
      <c r="B9103" s="154">
        <v>1.5383</v>
      </c>
      <c r="C9103" s="154">
        <v>2.2263000000000002</v>
      </c>
      <c r="D9103" s="154">
        <v>1.2181999999999999</v>
      </c>
      <c r="E9103" s="154">
        <v>0.97899999999999998</v>
      </c>
      <c r="F9103" s="154">
        <v>42.6</v>
      </c>
      <c r="G9103" s="154">
        <v>1.1322000000000001</v>
      </c>
      <c r="H9103" s="154">
        <v>14.702999999999999</v>
      </c>
      <c r="I9103" s="154">
        <v>1.81545</v>
      </c>
      <c r="J9103" s="154"/>
    </row>
    <row r="9104" spans="1:10">
      <c r="A9104" s="164">
        <v>38285</v>
      </c>
      <c r="B9104" s="154">
        <v>1.5323</v>
      </c>
      <c r="C9104" s="154">
        <v>2.206</v>
      </c>
      <c r="D9104" s="154">
        <v>1.1992</v>
      </c>
      <c r="E9104" s="154">
        <v>0.98150000000000004</v>
      </c>
      <c r="F9104" s="154">
        <v>41.7</v>
      </c>
      <c r="G9104" s="154">
        <v>1.1272</v>
      </c>
      <c r="H9104" s="154">
        <v>14.451000000000001</v>
      </c>
      <c r="I9104" s="154">
        <v>1.79617</v>
      </c>
      <c r="J9104" s="154"/>
    </row>
    <row r="9105" spans="1:10">
      <c r="A9105" s="164">
        <v>38286</v>
      </c>
      <c r="B9105" s="154">
        <v>1.5333999999999999</v>
      </c>
      <c r="C9105" s="154">
        <v>2.2025000000000001</v>
      </c>
      <c r="D9105" s="154">
        <v>1.1981999999999999</v>
      </c>
      <c r="E9105" s="154">
        <v>0.98</v>
      </c>
      <c r="F9105" s="154">
        <v>41.5</v>
      </c>
      <c r="G9105" s="154">
        <v>1.1217999999999999</v>
      </c>
      <c r="H9105" s="154">
        <v>14.539</v>
      </c>
      <c r="I9105" s="154">
        <v>1.79599</v>
      </c>
      <c r="J9105" s="154"/>
    </row>
    <row r="9106" spans="1:10">
      <c r="A9106" s="164">
        <v>38287</v>
      </c>
      <c r="B9106" s="154">
        <v>1.5322</v>
      </c>
      <c r="C9106" s="154">
        <v>2.2059000000000002</v>
      </c>
      <c r="D9106" s="154">
        <v>1.2012</v>
      </c>
      <c r="E9106" s="154">
        <v>0.98050000000000004</v>
      </c>
      <c r="F9106" s="154">
        <v>41.9</v>
      </c>
      <c r="G9106" s="154">
        <v>1.1243000000000001</v>
      </c>
      <c r="H9106" s="154">
        <v>14.571</v>
      </c>
      <c r="I9106" s="154">
        <v>1.7971699999999999</v>
      </c>
      <c r="J9106" s="154"/>
    </row>
    <row r="9107" spans="1:10">
      <c r="A9107" s="164">
        <v>38288</v>
      </c>
      <c r="B9107" s="154">
        <v>1.5325</v>
      </c>
      <c r="C9107" s="154">
        <v>2.2050999999999998</v>
      </c>
      <c r="D9107" s="154">
        <v>1.204</v>
      </c>
      <c r="E9107" s="154">
        <v>0.98399999999999999</v>
      </c>
      <c r="F9107" s="154">
        <v>42.1</v>
      </c>
      <c r="G9107" s="154">
        <v>1.1348</v>
      </c>
      <c r="H9107" s="154">
        <v>14.481999999999999</v>
      </c>
      <c r="I9107" s="154">
        <v>1.80488</v>
      </c>
      <c r="J9107" s="154"/>
    </row>
    <row r="9108" spans="1:10">
      <c r="A9108" s="164">
        <v>38289</v>
      </c>
      <c r="B9108" s="154">
        <v>1.5276999999999998</v>
      </c>
      <c r="C9108" s="154">
        <v>2.1949999999999998</v>
      </c>
      <c r="D9108" s="154">
        <v>1.1975</v>
      </c>
      <c r="E9108" s="154">
        <v>0.98160000000000003</v>
      </c>
      <c r="F9108" s="154">
        <v>41.6</v>
      </c>
      <c r="G9108" s="154">
        <v>1.1295999999999999</v>
      </c>
      <c r="H9108" s="154">
        <v>14.464</v>
      </c>
      <c r="I9108" s="154">
        <v>1.79809</v>
      </c>
      <c r="J9108" s="154"/>
    </row>
    <row r="9109" spans="1:10">
      <c r="A9109" s="164">
        <v>38292</v>
      </c>
      <c r="B9109" s="154">
        <v>1.5303</v>
      </c>
      <c r="C9109" s="154">
        <v>2.2000000000000002</v>
      </c>
      <c r="D9109" s="154">
        <v>1.2014</v>
      </c>
      <c r="E9109" s="154">
        <v>0.98299999999999998</v>
      </c>
      <c r="F9109" s="154">
        <v>42</v>
      </c>
      <c r="G9109" s="154">
        <v>1.1274</v>
      </c>
      <c r="H9109" s="154">
        <v>14.529</v>
      </c>
      <c r="I9109" s="154">
        <v>1.7986499999999999</v>
      </c>
      <c r="J9109" s="154"/>
    </row>
    <row r="9110" spans="1:10">
      <c r="A9110" s="164">
        <v>38293</v>
      </c>
      <c r="B9110" s="154">
        <v>1.5316000000000001</v>
      </c>
      <c r="C9110" s="154">
        <v>2.2075</v>
      </c>
      <c r="D9110" s="154">
        <v>1.2044999999999999</v>
      </c>
      <c r="E9110" s="154">
        <v>0.98299999999999998</v>
      </c>
      <c r="F9110" s="154">
        <v>42.2</v>
      </c>
      <c r="G9110" s="154">
        <v>1.1306</v>
      </c>
      <c r="H9110" s="154">
        <v>14.603</v>
      </c>
      <c r="I9110" s="154">
        <v>1.8042099999999999</v>
      </c>
      <c r="J9110" s="154"/>
    </row>
    <row r="9111" spans="1:10">
      <c r="A9111" s="164">
        <v>38294</v>
      </c>
      <c r="B9111" s="154">
        <v>1.5333000000000001</v>
      </c>
      <c r="C9111" s="154">
        <v>2.2217000000000002</v>
      </c>
      <c r="D9111" s="154">
        <v>1.2084999999999999</v>
      </c>
      <c r="E9111" s="154">
        <v>0.98540000000000005</v>
      </c>
      <c r="F9111" s="154">
        <v>42.3</v>
      </c>
      <c r="G9111" s="154">
        <v>1.1320999999999999</v>
      </c>
      <c r="H9111" s="154">
        <v>14.478</v>
      </c>
      <c r="I9111" s="154">
        <v>1.80501</v>
      </c>
      <c r="J9111" s="154"/>
    </row>
    <row r="9112" spans="1:10">
      <c r="A9112" s="164">
        <v>38295</v>
      </c>
      <c r="B9112" s="154">
        <v>1.5305</v>
      </c>
      <c r="C9112" s="154">
        <v>2.2031000000000001</v>
      </c>
      <c r="D9112" s="154">
        <v>1.1941999999999999</v>
      </c>
      <c r="E9112" s="154">
        <v>0.98799999999999999</v>
      </c>
      <c r="F9112" s="154">
        <v>42.2</v>
      </c>
      <c r="G9112" s="154">
        <v>1.1224000000000001</v>
      </c>
      <c r="H9112" s="154">
        <v>14.345000000000001</v>
      </c>
      <c r="I9112" s="154">
        <v>1.79034</v>
      </c>
      <c r="J9112" s="154"/>
    </row>
    <row r="9113" spans="1:10">
      <c r="A9113" s="164">
        <v>38296</v>
      </c>
      <c r="B9113" s="154">
        <v>1.5305</v>
      </c>
      <c r="C9113" s="154">
        <v>2.1898</v>
      </c>
      <c r="D9113" s="154">
        <v>1.1899</v>
      </c>
      <c r="E9113" s="154">
        <v>0.98419999999999996</v>
      </c>
      <c r="F9113" s="154">
        <v>42.2</v>
      </c>
      <c r="G9113" s="154">
        <v>1.1204000000000001</v>
      </c>
      <c r="H9113" s="154">
        <v>14.278</v>
      </c>
      <c r="I9113" s="154">
        <v>1.78979</v>
      </c>
      <c r="J9113" s="154"/>
    </row>
    <row r="9114" spans="1:10">
      <c r="A9114" s="164">
        <v>38299</v>
      </c>
      <c r="B9114" s="154">
        <v>1.5276000000000001</v>
      </c>
      <c r="C9114" s="154">
        <v>2.1884000000000001</v>
      </c>
      <c r="D9114" s="154">
        <v>1.1792</v>
      </c>
      <c r="E9114" s="154">
        <v>0.98560000000000003</v>
      </c>
      <c r="F9114" s="154">
        <v>41.8</v>
      </c>
      <c r="G9114" s="154">
        <v>1.1175999999999999</v>
      </c>
      <c r="H9114" s="154">
        <v>14.276999999999999</v>
      </c>
      <c r="I9114" s="154">
        <v>1.7819400000000001</v>
      </c>
      <c r="J9114" s="154"/>
    </row>
    <row r="9115" spans="1:10">
      <c r="A9115" s="164">
        <v>38300</v>
      </c>
      <c r="B9115" s="154">
        <v>1.5276999999999998</v>
      </c>
      <c r="C9115" s="154">
        <v>2.1939000000000002</v>
      </c>
      <c r="D9115" s="154">
        <v>1.1821999999999999</v>
      </c>
      <c r="E9115" s="154">
        <v>0.99029999999999996</v>
      </c>
      <c r="F9115" s="154">
        <v>41.6</v>
      </c>
      <c r="G9115" s="154">
        <v>1.1183000000000001</v>
      </c>
      <c r="H9115" s="154">
        <v>14.29</v>
      </c>
      <c r="I9115" s="154">
        <v>1.7856000000000001</v>
      </c>
      <c r="J9115" s="154"/>
    </row>
    <row r="9116" spans="1:10">
      <c r="A9116" s="164">
        <v>38301</v>
      </c>
      <c r="B9116" s="154">
        <v>1.5257000000000001</v>
      </c>
      <c r="C9116" s="154">
        <v>2.194</v>
      </c>
      <c r="D9116" s="154">
        <v>1.1814</v>
      </c>
      <c r="E9116" s="154">
        <v>0.98519999999999996</v>
      </c>
      <c r="F9116" s="154">
        <v>41.8</v>
      </c>
      <c r="G9116" s="154">
        <v>1.1140000000000001</v>
      </c>
      <c r="H9116" s="154">
        <v>14.292999999999999</v>
      </c>
      <c r="I9116" s="154">
        <v>1.77586</v>
      </c>
      <c r="J9116" s="154"/>
    </row>
    <row r="9117" spans="1:10">
      <c r="A9117" s="164">
        <v>38302</v>
      </c>
      <c r="B9117" s="154">
        <v>1.5218</v>
      </c>
      <c r="C9117" s="154">
        <v>2.1779999999999999</v>
      </c>
      <c r="D9117" s="154">
        <v>1.18</v>
      </c>
      <c r="E9117" s="154">
        <v>0.98470000000000002</v>
      </c>
      <c r="F9117" s="154">
        <v>41.7</v>
      </c>
      <c r="G9117" s="154">
        <v>1.1036999999999999</v>
      </c>
      <c r="H9117" s="154">
        <v>14.221</v>
      </c>
      <c r="I9117" s="154">
        <v>1.7758099999999999</v>
      </c>
      <c r="J9117" s="154"/>
    </row>
    <row r="9118" spans="1:10">
      <c r="A9118" s="164">
        <v>38303</v>
      </c>
      <c r="B9118" s="154">
        <v>1.5219</v>
      </c>
      <c r="C9118" s="154">
        <v>2.1751</v>
      </c>
      <c r="D9118" s="154">
        <v>1.1779999999999999</v>
      </c>
      <c r="E9118" s="154">
        <v>0.98680000000000001</v>
      </c>
      <c r="F9118" s="154">
        <v>41.7</v>
      </c>
      <c r="G9118" s="154">
        <v>1.1104000000000001</v>
      </c>
      <c r="H9118" s="154">
        <v>14.167</v>
      </c>
      <c r="I9118" s="154">
        <v>1.77443</v>
      </c>
      <c r="J9118" s="154"/>
    </row>
    <row r="9119" spans="1:10">
      <c r="A9119" s="164">
        <v>38306</v>
      </c>
      <c r="B9119" s="154">
        <v>1.5226</v>
      </c>
      <c r="C9119" s="154">
        <v>2.1800999999999999</v>
      </c>
      <c r="D9119" s="154">
        <v>1.1747000000000001</v>
      </c>
      <c r="E9119" s="154">
        <v>0.98170000000000002</v>
      </c>
      <c r="F9119" s="154">
        <v>42.1</v>
      </c>
      <c r="G9119" s="154">
        <v>1.1139000000000001</v>
      </c>
      <c r="H9119" s="154">
        <v>14.268000000000001</v>
      </c>
      <c r="I9119" s="154">
        <v>1.7773400000000001</v>
      </c>
      <c r="J9119" s="154"/>
    </row>
    <row r="9120" spans="1:10">
      <c r="A9120" s="164">
        <v>38307</v>
      </c>
      <c r="B9120" s="154">
        <v>1.5234999999999999</v>
      </c>
      <c r="C9120" s="154">
        <v>2.1718000000000002</v>
      </c>
      <c r="D9120" s="154">
        <v>1.1739999999999999</v>
      </c>
      <c r="E9120" s="154">
        <v>0.98250000000000004</v>
      </c>
      <c r="F9120" s="154">
        <v>42</v>
      </c>
      <c r="G9120" s="154">
        <v>1.115</v>
      </c>
      <c r="H9120" s="154">
        <v>14.2</v>
      </c>
      <c r="I9120" s="154">
        <v>1.7768899999999999</v>
      </c>
      <c r="J9120" s="154"/>
    </row>
    <row r="9121" spans="1:10">
      <c r="A9121" s="164">
        <v>38308</v>
      </c>
      <c r="B9121" s="154">
        <v>1.5226999999999999</v>
      </c>
      <c r="C9121" s="154">
        <v>2.1736</v>
      </c>
      <c r="D9121" s="154">
        <v>1.1718999999999999</v>
      </c>
      <c r="E9121" s="154">
        <v>0.9829</v>
      </c>
      <c r="F9121" s="154">
        <v>42</v>
      </c>
      <c r="G9121" s="154">
        <v>1.119</v>
      </c>
      <c r="H9121" s="154">
        <v>14.074</v>
      </c>
      <c r="I9121" s="154">
        <v>1.76881</v>
      </c>
      <c r="J9121" s="154"/>
    </row>
    <row r="9122" spans="1:10">
      <c r="A9122" s="164">
        <v>38309</v>
      </c>
      <c r="B9122" s="154">
        <v>1.5173000000000001</v>
      </c>
      <c r="C9122" s="154">
        <v>2.1585999999999999</v>
      </c>
      <c r="D9122" s="154">
        <v>1.1617</v>
      </c>
      <c r="E9122" s="154">
        <v>0.97389999999999999</v>
      </c>
      <c r="F9122" s="154">
        <v>42</v>
      </c>
      <c r="G9122" s="154">
        <v>1.1173999999999999</v>
      </c>
      <c r="H9122" s="154">
        <v>14.154999999999999</v>
      </c>
      <c r="I9122" s="154">
        <v>1.76606</v>
      </c>
      <c r="J9122" s="154"/>
    </row>
    <row r="9123" spans="1:10">
      <c r="A9123" s="164">
        <v>38310</v>
      </c>
      <c r="B9123" s="154">
        <v>1.5150999999999999</v>
      </c>
      <c r="C9123" s="154">
        <v>2.1625999999999999</v>
      </c>
      <c r="D9123" s="154">
        <v>1.1659999999999999</v>
      </c>
      <c r="E9123" s="154">
        <v>0.97089999999999999</v>
      </c>
      <c r="F9123" s="154">
        <v>41.9</v>
      </c>
      <c r="G9123" s="154">
        <v>1.1226</v>
      </c>
      <c r="H9123" s="154">
        <v>14.018000000000001</v>
      </c>
      <c r="I9123" s="154">
        <v>1.7643200000000001</v>
      </c>
      <c r="J9123" s="154"/>
    </row>
    <row r="9124" spans="1:10">
      <c r="A9124" s="164">
        <v>38313</v>
      </c>
      <c r="B9124" s="154">
        <v>1.5148000000000001</v>
      </c>
      <c r="C9124" s="154">
        <v>2.1553</v>
      </c>
      <c r="D9124" s="154">
        <v>1.163</v>
      </c>
      <c r="E9124" s="154">
        <v>0.97719999999999996</v>
      </c>
      <c r="F9124" s="154">
        <v>41.7</v>
      </c>
      <c r="G9124" s="154">
        <v>1.1263000000000001</v>
      </c>
      <c r="H9124" s="154">
        <v>14.047000000000001</v>
      </c>
      <c r="I9124" s="154">
        <v>1.76519</v>
      </c>
      <c r="J9124" s="154"/>
    </row>
    <row r="9125" spans="1:10">
      <c r="A9125" s="164">
        <v>38314</v>
      </c>
      <c r="B9125" s="154">
        <v>1.5171999999999999</v>
      </c>
      <c r="C9125" s="154">
        <v>2.1671999999999998</v>
      </c>
      <c r="D9125" s="154">
        <v>1.1677999999999999</v>
      </c>
      <c r="E9125" s="154">
        <v>0.98080000000000001</v>
      </c>
      <c r="F9125" s="154">
        <v>42.4</v>
      </c>
      <c r="G9125" s="154">
        <v>1.1273</v>
      </c>
      <c r="H9125" s="154">
        <v>13.977</v>
      </c>
      <c r="I9125" s="154">
        <v>1.7634799999999999</v>
      </c>
      <c r="J9125" s="154"/>
    </row>
    <row r="9126" spans="1:10">
      <c r="A9126" s="164">
        <v>38315</v>
      </c>
      <c r="B9126" s="154">
        <v>1.5154999999999998</v>
      </c>
      <c r="C9126" s="154">
        <v>2.1625000000000001</v>
      </c>
      <c r="D9126" s="154">
        <v>1.1535</v>
      </c>
      <c r="E9126" s="154">
        <v>0.97650000000000003</v>
      </c>
      <c r="F9126" s="154">
        <v>42</v>
      </c>
      <c r="G9126" s="154">
        <v>1.1185</v>
      </c>
      <c r="H9126" s="154">
        <v>13.859</v>
      </c>
      <c r="I9126" s="154">
        <v>1.7584499999999998</v>
      </c>
      <c r="J9126" s="154"/>
    </row>
    <row r="9127" spans="1:10">
      <c r="A9127" s="164">
        <v>38316</v>
      </c>
      <c r="B9127" s="154">
        <v>1.5102</v>
      </c>
      <c r="C9127" s="154">
        <v>2.1583000000000001</v>
      </c>
      <c r="D9127" s="154">
        <v>1.1446000000000001</v>
      </c>
      <c r="E9127" s="154">
        <v>0.97030000000000005</v>
      </c>
      <c r="F9127" s="154">
        <v>41.5</v>
      </c>
      <c r="G9127" s="154">
        <v>1.1147</v>
      </c>
      <c r="H9127" s="154">
        <v>13.782</v>
      </c>
      <c r="I9127" s="154" t="s">
        <v>472</v>
      </c>
      <c r="J9127" s="154"/>
    </row>
    <row r="9128" spans="1:10">
      <c r="A9128" s="164">
        <v>38317</v>
      </c>
      <c r="B9128" s="154">
        <v>1.5152000000000001</v>
      </c>
      <c r="C9128" s="154">
        <v>2.1638999999999999</v>
      </c>
      <c r="D9128" s="154">
        <v>1.1469</v>
      </c>
      <c r="E9128" s="154">
        <v>0.97109999999999996</v>
      </c>
      <c r="F9128" s="154">
        <v>41.8</v>
      </c>
      <c r="G9128" s="154">
        <v>1.1112</v>
      </c>
      <c r="H9128" s="154">
        <v>13.763999999999999</v>
      </c>
      <c r="I9128" s="154" t="s">
        <v>472</v>
      </c>
      <c r="J9128" s="154"/>
    </row>
    <row r="9129" spans="1:10">
      <c r="A9129" s="164">
        <v>38320</v>
      </c>
      <c r="B9129" s="154">
        <v>1.5165</v>
      </c>
      <c r="C9129" s="154">
        <v>2.1576</v>
      </c>
      <c r="D9129" s="154">
        <v>1.1442000000000001</v>
      </c>
      <c r="E9129" s="154">
        <v>0.96589999999999998</v>
      </c>
      <c r="F9129" s="154">
        <v>41.8</v>
      </c>
      <c r="G9129" s="154">
        <v>1.1113999999999999</v>
      </c>
      <c r="H9129" s="154">
        <v>13.766999999999999</v>
      </c>
      <c r="I9129" s="154">
        <v>1.75298</v>
      </c>
      <c r="J9129" s="154"/>
    </row>
    <row r="9130" spans="1:10">
      <c r="A9130" s="164">
        <v>38321</v>
      </c>
      <c r="B9130" s="154">
        <v>1.5141</v>
      </c>
      <c r="C9130" s="154">
        <v>2.1638000000000002</v>
      </c>
      <c r="D9130" s="154">
        <v>1.1417999999999999</v>
      </c>
      <c r="E9130" s="154">
        <v>0.96050000000000002</v>
      </c>
      <c r="F9130" s="154">
        <v>41.5</v>
      </c>
      <c r="G9130" s="154">
        <v>1.1080000000000001</v>
      </c>
      <c r="H9130" s="154">
        <v>13.768000000000001</v>
      </c>
      <c r="I9130" s="154">
        <v>1.74556</v>
      </c>
      <c r="J9130" s="154"/>
    </row>
    <row r="9131" spans="1:10">
      <c r="A9131" s="164">
        <v>38322</v>
      </c>
      <c r="B9131" s="154">
        <v>1.5169000000000001</v>
      </c>
      <c r="C9131" s="154">
        <v>2.1907000000000001</v>
      </c>
      <c r="D9131" s="154">
        <v>1.1416999999999999</v>
      </c>
      <c r="E9131" s="154">
        <v>0.95809999999999995</v>
      </c>
      <c r="F9131" s="154">
        <v>42</v>
      </c>
      <c r="G9131" s="154">
        <v>1.1091</v>
      </c>
      <c r="H9131" s="154">
        <v>13.815</v>
      </c>
      <c r="I9131" s="154">
        <v>1.75343</v>
      </c>
      <c r="J9131" s="154"/>
    </row>
    <row r="9132" spans="1:10">
      <c r="A9132" s="164">
        <v>38323</v>
      </c>
      <c r="B9132" s="154">
        <v>1.5218</v>
      </c>
      <c r="C9132" s="154">
        <v>2.2088999999999999</v>
      </c>
      <c r="D9132" s="154">
        <v>1.1402000000000001</v>
      </c>
      <c r="E9132" s="154">
        <v>0.96160000000000001</v>
      </c>
      <c r="F9132" s="154">
        <v>42</v>
      </c>
      <c r="G9132" s="154">
        <v>1.1134999999999999</v>
      </c>
      <c r="H9132" s="154">
        <v>13.909000000000001</v>
      </c>
      <c r="I9132" s="154">
        <v>1.7626500000000001</v>
      </c>
      <c r="J9132" s="154"/>
    </row>
    <row r="9133" spans="1:10">
      <c r="A9133" s="164">
        <v>38324</v>
      </c>
      <c r="B9133" s="154">
        <v>1.5264</v>
      </c>
      <c r="C9133" s="154">
        <v>2.2113</v>
      </c>
      <c r="D9133" s="154">
        <v>1.1496</v>
      </c>
      <c r="E9133" s="154">
        <v>0.96530000000000005</v>
      </c>
      <c r="F9133" s="154">
        <v>42</v>
      </c>
      <c r="G9133" s="154">
        <v>1.1114999999999999</v>
      </c>
      <c r="H9133" s="154">
        <v>13.734</v>
      </c>
      <c r="I9133" s="154">
        <v>1.7637700000000001</v>
      </c>
      <c r="J9133" s="154"/>
    </row>
    <row r="9134" spans="1:10">
      <c r="A9134" s="164">
        <v>38327</v>
      </c>
      <c r="B9134" s="154">
        <v>1.5270000000000001</v>
      </c>
      <c r="C9134" s="154">
        <v>2.2067999999999999</v>
      </c>
      <c r="D9134" s="154">
        <v>1.1363000000000001</v>
      </c>
      <c r="E9134" s="154">
        <v>0.9506</v>
      </c>
      <c r="F9134" s="154">
        <v>41.9</v>
      </c>
      <c r="G9134" s="154">
        <v>1.1093</v>
      </c>
      <c r="H9134" s="154">
        <v>13.728</v>
      </c>
      <c r="I9134" s="154">
        <v>1.7572399999999999</v>
      </c>
      <c r="J9134" s="154"/>
    </row>
    <row r="9135" spans="1:10">
      <c r="A9135" s="164">
        <v>38328</v>
      </c>
      <c r="B9135" s="154">
        <v>1.5291000000000001</v>
      </c>
      <c r="C9135" s="154">
        <v>2.2132999999999998</v>
      </c>
      <c r="D9135" s="154">
        <v>1.1371</v>
      </c>
      <c r="E9135" s="154">
        <v>0.94930000000000003</v>
      </c>
      <c r="F9135" s="154">
        <v>41.8</v>
      </c>
      <c r="G9135" s="154">
        <v>1.1081000000000001</v>
      </c>
      <c r="H9135" s="154">
        <v>13.774000000000001</v>
      </c>
      <c r="I9135" s="154">
        <v>1.7587999999999999</v>
      </c>
      <c r="J9135" s="154"/>
    </row>
    <row r="9136" spans="1:10">
      <c r="A9136" s="164">
        <v>38329</v>
      </c>
      <c r="B9136" s="154">
        <v>1.5329999999999999</v>
      </c>
      <c r="C9136" s="154">
        <v>2.2214999999999998</v>
      </c>
      <c r="D9136" s="154">
        <v>1.1508</v>
      </c>
      <c r="E9136" s="154">
        <v>0.94569999999999999</v>
      </c>
      <c r="F9136" s="154">
        <v>41.7</v>
      </c>
      <c r="G9136" s="154">
        <v>1.1088</v>
      </c>
      <c r="H9136" s="154">
        <v>13.92</v>
      </c>
      <c r="I9136" s="154">
        <v>1.7682600000000002</v>
      </c>
      <c r="J9136" s="154"/>
    </row>
    <row r="9137" spans="1:10">
      <c r="A9137" s="164">
        <v>38330</v>
      </c>
      <c r="B9137" s="154">
        <v>1.5333999999999999</v>
      </c>
      <c r="C9137" s="154">
        <v>2.2120000000000002</v>
      </c>
      <c r="D9137" s="154">
        <v>1.1516</v>
      </c>
      <c r="E9137" s="154">
        <v>0.94310000000000005</v>
      </c>
      <c r="F9137" s="154">
        <v>41.7</v>
      </c>
      <c r="G9137" s="154">
        <v>1.1052</v>
      </c>
      <c r="H9137" s="154">
        <v>13.957000000000001</v>
      </c>
      <c r="I9137" s="154">
        <v>1.7707899999999999</v>
      </c>
      <c r="J9137" s="154"/>
    </row>
    <row r="9138" spans="1:10">
      <c r="A9138" s="164">
        <v>38331</v>
      </c>
      <c r="B9138" s="154">
        <v>1.5335000000000001</v>
      </c>
      <c r="C9138" s="154">
        <v>2.2168999999999999</v>
      </c>
      <c r="D9138" s="154">
        <v>1.1594</v>
      </c>
      <c r="E9138" s="154">
        <v>0.94330000000000003</v>
      </c>
      <c r="F9138" s="154">
        <v>41.7</v>
      </c>
      <c r="G9138" s="154">
        <v>1.0977999999999999</v>
      </c>
      <c r="H9138" s="154">
        <v>14.03</v>
      </c>
      <c r="I9138" s="154">
        <v>1.7767500000000001</v>
      </c>
      <c r="J9138" s="154"/>
    </row>
    <row r="9139" spans="1:10">
      <c r="A9139" s="164">
        <v>38334</v>
      </c>
      <c r="B9139" s="154">
        <v>1.5354999999999999</v>
      </c>
      <c r="C9139" s="154">
        <v>2.2145999999999999</v>
      </c>
      <c r="D9139" s="154">
        <v>1.1556</v>
      </c>
      <c r="E9139" s="154">
        <v>0.94569999999999999</v>
      </c>
      <c r="F9139" s="154">
        <v>41.6</v>
      </c>
      <c r="G9139" s="154">
        <v>1.1027</v>
      </c>
      <c r="H9139" s="154">
        <v>13.946</v>
      </c>
      <c r="I9139" s="154">
        <v>1.7721499999999999</v>
      </c>
      <c r="J9139" s="154"/>
    </row>
    <row r="9140" spans="1:10">
      <c r="A9140" s="164">
        <v>38335</v>
      </c>
      <c r="B9140" s="154">
        <v>1.5367</v>
      </c>
      <c r="C9140" s="154">
        <v>2.2218999999999998</v>
      </c>
      <c r="D9140" s="154">
        <v>1.1543000000000001</v>
      </c>
      <c r="E9140" s="154">
        <v>0.93910000000000005</v>
      </c>
      <c r="F9140" s="154">
        <v>41.7</v>
      </c>
      <c r="G9140" s="154">
        <v>1.1001000000000001</v>
      </c>
      <c r="H9140" s="154">
        <v>13.967000000000001</v>
      </c>
      <c r="I9140" s="154">
        <v>1.7693699999999999</v>
      </c>
      <c r="J9140" s="154"/>
    </row>
    <row r="9141" spans="1:10">
      <c r="A9141" s="164">
        <v>38336</v>
      </c>
      <c r="B9141" s="154">
        <v>1.5322</v>
      </c>
      <c r="C9141" s="154">
        <v>2.2193999999999998</v>
      </c>
      <c r="D9141" s="154">
        <v>1.1508</v>
      </c>
      <c r="E9141" s="154">
        <v>0.93140000000000001</v>
      </c>
      <c r="F9141" s="154">
        <v>41.6</v>
      </c>
      <c r="G9141" s="154">
        <v>1.0979000000000001</v>
      </c>
      <c r="H9141" s="154">
        <v>13.788</v>
      </c>
      <c r="I9141" s="154">
        <v>1.75905</v>
      </c>
      <c r="J9141" s="154"/>
    </row>
    <row r="9142" spans="1:10">
      <c r="A9142" s="164">
        <v>38337</v>
      </c>
      <c r="B9142" s="154">
        <v>1.5329999999999999</v>
      </c>
      <c r="C9142" s="154">
        <v>2.2197</v>
      </c>
      <c r="D9142" s="154">
        <v>1.1428</v>
      </c>
      <c r="E9142" s="154">
        <v>0.93179999999999996</v>
      </c>
      <c r="F9142" s="154">
        <v>41.9</v>
      </c>
      <c r="G9142" s="154">
        <v>1.0954999999999999</v>
      </c>
      <c r="H9142" s="154">
        <v>13.993</v>
      </c>
      <c r="I9142" s="154">
        <v>1.7645</v>
      </c>
      <c r="J9142" s="154"/>
    </row>
    <row r="9143" spans="1:10">
      <c r="A9143" s="164">
        <v>38338</v>
      </c>
      <c r="B9143" s="154">
        <v>1.5350999999999999</v>
      </c>
      <c r="C9143" s="154">
        <v>2.2416</v>
      </c>
      <c r="D9143" s="154">
        <v>1.1538999999999999</v>
      </c>
      <c r="E9143" s="154">
        <v>0.93679999999999997</v>
      </c>
      <c r="F9143" s="154">
        <v>42.1</v>
      </c>
      <c r="G9143" s="154">
        <v>1.1071</v>
      </c>
      <c r="H9143" s="154">
        <v>13.987</v>
      </c>
      <c r="I9143" s="154">
        <v>1.7758099999999999</v>
      </c>
      <c r="J9143" s="154"/>
    </row>
    <row r="9144" spans="1:10">
      <c r="A9144" s="164">
        <v>38341</v>
      </c>
      <c r="B9144" s="154">
        <v>1.5366</v>
      </c>
      <c r="C9144" s="154">
        <v>2.2391999999999999</v>
      </c>
      <c r="D9144" s="154">
        <v>1.1493</v>
      </c>
      <c r="E9144" s="154">
        <v>0.93820000000000003</v>
      </c>
      <c r="F9144" s="154">
        <v>42.4</v>
      </c>
      <c r="G9144" s="154">
        <v>1.1016999999999999</v>
      </c>
      <c r="H9144" s="154">
        <v>13.888999999999999</v>
      </c>
      <c r="I9144" s="154">
        <v>1.7679399999999998</v>
      </c>
      <c r="J9144" s="154"/>
    </row>
    <row r="9145" spans="1:10">
      <c r="A9145" s="164">
        <v>38342</v>
      </c>
      <c r="B9145" s="154">
        <v>1.5406</v>
      </c>
      <c r="C9145" s="154">
        <v>2.2311000000000001</v>
      </c>
      <c r="D9145" s="154">
        <v>1.1533</v>
      </c>
      <c r="E9145" s="154">
        <v>0.94010000000000005</v>
      </c>
      <c r="F9145" s="154">
        <v>43</v>
      </c>
      <c r="G9145" s="154">
        <v>1.1048</v>
      </c>
      <c r="H9145" s="154">
        <v>13.931000000000001</v>
      </c>
      <c r="I9145" s="154">
        <v>1.76949</v>
      </c>
      <c r="J9145" s="154"/>
    </row>
    <row r="9146" spans="1:10">
      <c r="A9146" s="164">
        <v>38343</v>
      </c>
      <c r="B9146" s="154">
        <v>1.5413999999999999</v>
      </c>
      <c r="C9146" s="154">
        <v>2.2222</v>
      </c>
      <c r="D9146" s="154">
        <v>1.1522999999999999</v>
      </c>
      <c r="E9146" s="154">
        <v>0.9375</v>
      </c>
      <c r="F9146" s="154">
        <v>42.6</v>
      </c>
      <c r="G9146" s="154">
        <v>1.1049</v>
      </c>
      <c r="H9146" s="154">
        <v>13.925000000000001</v>
      </c>
      <c r="I9146" s="154">
        <v>1.77403</v>
      </c>
      <c r="J9146" s="154"/>
    </row>
    <row r="9147" spans="1:10">
      <c r="A9147" s="164">
        <v>38344</v>
      </c>
      <c r="B9147" s="154">
        <v>1.5432999999999999</v>
      </c>
      <c r="C9147" s="154">
        <v>2.2058</v>
      </c>
      <c r="D9147" s="154">
        <v>1.1473</v>
      </c>
      <c r="E9147" s="154">
        <v>0.9284</v>
      </c>
      <c r="F9147" s="154">
        <v>42.4</v>
      </c>
      <c r="G9147" s="154">
        <v>1.1039000000000001</v>
      </c>
      <c r="H9147" s="154">
        <v>13.842000000000001</v>
      </c>
      <c r="I9147" s="154">
        <v>1.76881</v>
      </c>
      <c r="J9147" s="154"/>
    </row>
    <row r="9148" spans="1:10">
      <c r="A9148" s="164">
        <v>38345</v>
      </c>
      <c r="B9148" s="154">
        <v>1.5453999999999999</v>
      </c>
      <c r="C9148" s="154">
        <v>2.1987999999999999</v>
      </c>
      <c r="D9148" s="154">
        <v>1.1412</v>
      </c>
      <c r="E9148" s="154">
        <v>0.92749999999999999</v>
      </c>
      <c r="F9148" s="154">
        <v>42.2</v>
      </c>
      <c r="G9148" s="154">
        <v>1.1016999999999999</v>
      </c>
      <c r="H9148" s="154">
        <v>13.808</v>
      </c>
      <c r="I9148" s="154" t="s">
        <v>472</v>
      </c>
      <c r="J9148" s="154"/>
    </row>
    <row r="9149" spans="1:10">
      <c r="A9149" s="164">
        <v>38348</v>
      </c>
      <c r="B9149" s="154">
        <v>1.5463</v>
      </c>
      <c r="C9149" s="154">
        <v>2.1983999999999999</v>
      </c>
      <c r="D9149" s="154">
        <v>1.1428</v>
      </c>
      <c r="E9149" s="154">
        <v>0.93049999999999999</v>
      </c>
      <c r="F9149" s="154">
        <v>42.4</v>
      </c>
      <c r="G9149" s="154">
        <v>1.1001000000000001</v>
      </c>
      <c r="H9149" s="154">
        <v>13.709</v>
      </c>
      <c r="I9149" s="154">
        <v>1.77691</v>
      </c>
      <c r="J9149" s="154"/>
    </row>
    <row r="9150" spans="1:10">
      <c r="A9150" s="164">
        <v>38349</v>
      </c>
      <c r="B9150" s="154">
        <v>1.5453999999999999</v>
      </c>
      <c r="C9150" s="154">
        <v>2.1959</v>
      </c>
      <c r="D9150" s="154">
        <v>1.1335999999999999</v>
      </c>
      <c r="E9150" s="154">
        <v>0.93189999999999995</v>
      </c>
      <c r="F9150" s="154">
        <v>42.1</v>
      </c>
      <c r="G9150" s="154">
        <v>1.0994999999999999</v>
      </c>
      <c r="H9150" s="154">
        <v>13.696</v>
      </c>
      <c r="I9150" s="154">
        <v>1.7588699999999999</v>
      </c>
      <c r="J9150" s="154"/>
    </row>
    <row r="9151" spans="1:10">
      <c r="A9151" s="164">
        <v>38350</v>
      </c>
      <c r="B9151" s="154">
        <v>1.5448</v>
      </c>
      <c r="C9151" s="154">
        <v>2.1846999999999999</v>
      </c>
      <c r="D9151" s="154">
        <v>1.133</v>
      </c>
      <c r="E9151" s="154">
        <v>0.93140000000000001</v>
      </c>
      <c r="F9151" s="154">
        <v>42.1</v>
      </c>
      <c r="G9151" s="154">
        <v>1.0972</v>
      </c>
      <c r="H9151" s="154">
        <v>13.743</v>
      </c>
      <c r="I9151" s="154">
        <v>1.7564</v>
      </c>
      <c r="J9151" s="154"/>
    </row>
    <row r="9152" spans="1:10">
      <c r="A9152" s="164">
        <v>38351</v>
      </c>
      <c r="B9152" s="154">
        <v>1.5444</v>
      </c>
      <c r="C9152" s="154">
        <v>2.1783999999999999</v>
      </c>
      <c r="D9152" s="154">
        <v>1.1337999999999999</v>
      </c>
      <c r="E9152" s="154">
        <v>0.93679999999999997</v>
      </c>
      <c r="F9152" s="154">
        <v>42.4</v>
      </c>
      <c r="G9152" s="154">
        <v>1.0922000000000001</v>
      </c>
      <c r="H9152" s="154">
        <v>13.686999999999999</v>
      </c>
      <c r="I9152" s="154">
        <v>1.7581899999999999</v>
      </c>
      <c r="J9152" s="154"/>
    </row>
    <row r="9153" spans="1:10">
      <c r="A9153" s="164">
        <v>38352</v>
      </c>
      <c r="B9153" s="154">
        <v>1.5430999999999999</v>
      </c>
      <c r="C9153" s="154">
        <v>2.1829999999999998</v>
      </c>
      <c r="D9153" s="154">
        <v>1.1318999999999999</v>
      </c>
      <c r="E9153" s="154">
        <v>0.94020000000000004</v>
      </c>
      <c r="F9153" s="154">
        <v>42.6</v>
      </c>
      <c r="G9153" s="154">
        <v>1.1032999999999999</v>
      </c>
      <c r="H9153" s="154">
        <v>13.781000000000001</v>
      </c>
      <c r="I9153" s="154" t="s">
        <v>472</v>
      </c>
      <c r="J9153" s="154"/>
    </row>
    <row r="9154" spans="1:10">
      <c r="A9154" s="164">
        <v>38355</v>
      </c>
      <c r="B9154" s="154">
        <v>1.5442</v>
      </c>
      <c r="C9154" s="154">
        <v>2.1798999999999999</v>
      </c>
      <c r="D9154" s="154">
        <v>1.1381999999999999</v>
      </c>
      <c r="E9154" s="154">
        <v>0.94430000000000003</v>
      </c>
      <c r="F9154" s="154">
        <v>42.8</v>
      </c>
      <c r="G9154" s="154">
        <v>1.1097999999999999</v>
      </c>
      <c r="H9154" s="154">
        <v>13.855</v>
      </c>
      <c r="I9154" s="154">
        <v>1.76302</v>
      </c>
      <c r="J9154" s="154"/>
    </row>
    <row r="9155" spans="1:10">
      <c r="A9155" s="164">
        <v>38356</v>
      </c>
      <c r="B9155" s="154">
        <v>1.5465</v>
      </c>
      <c r="C9155" s="154">
        <v>2.1907000000000001</v>
      </c>
      <c r="D9155" s="154">
        <v>1.1535</v>
      </c>
      <c r="E9155" s="154">
        <v>0.95179999999999998</v>
      </c>
      <c r="F9155" s="154">
        <v>43.1</v>
      </c>
      <c r="G9155" s="154">
        <v>1.1179000000000001</v>
      </c>
      <c r="H9155" s="154">
        <v>14.093</v>
      </c>
      <c r="I9155" s="154">
        <v>1.7763900000000001</v>
      </c>
      <c r="J9155" s="154"/>
    </row>
    <row r="9156" spans="1:10">
      <c r="A9156" s="164">
        <v>38357</v>
      </c>
      <c r="B9156" s="154">
        <v>1.5514999999999999</v>
      </c>
      <c r="C9156" s="154">
        <v>2.1962999999999999</v>
      </c>
      <c r="D9156" s="154">
        <v>1.1692</v>
      </c>
      <c r="E9156" s="154">
        <v>0.95489999999999997</v>
      </c>
      <c r="F9156" s="154">
        <v>43.3</v>
      </c>
      <c r="G9156" s="154">
        <v>1.1169</v>
      </c>
      <c r="H9156" s="154">
        <v>14.11</v>
      </c>
      <c r="I9156" s="154">
        <v>1.7908300000000001</v>
      </c>
      <c r="J9156" s="154"/>
    </row>
    <row r="9157" spans="1:10">
      <c r="A9157" s="164">
        <v>38358</v>
      </c>
      <c r="B9157" s="154">
        <v>1.5505</v>
      </c>
      <c r="C9157" s="154">
        <v>2.2027000000000001</v>
      </c>
      <c r="D9157" s="154">
        <v>1.175</v>
      </c>
      <c r="E9157" s="154">
        <v>0.95540000000000003</v>
      </c>
      <c r="F9157" s="154">
        <v>43.4</v>
      </c>
      <c r="G9157" s="154">
        <v>1.1209</v>
      </c>
      <c r="H9157" s="154">
        <v>14.183999999999999</v>
      </c>
      <c r="I9157" s="154">
        <v>1.79098</v>
      </c>
      <c r="J9157" s="154"/>
    </row>
    <row r="9158" spans="1:10">
      <c r="A9158" s="164">
        <v>38359</v>
      </c>
      <c r="B9158" s="154">
        <v>1.5472000000000001</v>
      </c>
      <c r="C9158" s="154">
        <v>2.2010999999999998</v>
      </c>
      <c r="D9158" s="154">
        <v>1.1700999999999999</v>
      </c>
      <c r="E9158" s="154">
        <v>0.94979999999999998</v>
      </c>
      <c r="F9158" s="154">
        <v>43</v>
      </c>
      <c r="G9158" s="154">
        <v>1.1204000000000001</v>
      </c>
      <c r="H9158" s="154">
        <v>14.36</v>
      </c>
      <c r="I9158" s="154">
        <v>1.7883800000000001</v>
      </c>
      <c r="J9158" s="154"/>
    </row>
    <row r="9159" spans="1:10">
      <c r="A9159" s="164">
        <v>38362</v>
      </c>
      <c r="B9159" s="154">
        <v>1.5465</v>
      </c>
      <c r="C9159" s="154">
        <v>2.2126999999999999</v>
      </c>
      <c r="D9159" s="154">
        <v>1.1804000000000001</v>
      </c>
      <c r="E9159" s="154">
        <v>0.96050000000000002</v>
      </c>
      <c r="F9159" s="154">
        <v>43.5</v>
      </c>
      <c r="G9159" s="154">
        <v>1.1291</v>
      </c>
      <c r="H9159" s="154">
        <v>14.285</v>
      </c>
      <c r="I9159" s="154">
        <v>1.79488</v>
      </c>
      <c r="J9159" s="154"/>
    </row>
    <row r="9160" spans="1:10">
      <c r="A9160" s="164">
        <v>38363</v>
      </c>
      <c r="B9160" s="154">
        <v>1.5462</v>
      </c>
      <c r="C9160" s="154">
        <v>2.2092999999999998</v>
      </c>
      <c r="D9160" s="154">
        <v>1.1767000000000001</v>
      </c>
      <c r="E9160" s="154">
        <v>0.96399999999999997</v>
      </c>
      <c r="F9160" s="154">
        <v>43.5</v>
      </c>
      <c r="G9160" s="154">
        <v>1.1295999999999999</v>
      </c>
      <c r="H9160" s="154">
        <v>14.263999999999999</v>
      </c>
      <c r="I9160" s="154">
        <v>1.79138</v>
      </c>
      <c r="J9160" s="154"/>
    </row>
    <row r="9161" spans="1:10">
      <c r="A9161" s="164">
        <v>38364</v>
      </c>
      <c r="B9161" s="154">
        <v>1.5491999999999999</v>
      </c>
      <c r="C9161" s="154">
        <v>2.2137000000000002</v>
      </c>
      <c r="D9161" s="154">
        <v>1.1826000000000001</v>
      </c>
      <c r="E9161" s="154">
        <v>0.96899999999999997</v>
      </c>
      <c r="F9161" s="154">
        <v>43.4</v>
      </c>
      <c r="G9161" s="154">
        <v>1.1428</v>
      </c>
      <c r="H9161" s="154">
        <v>14.086</v>
      </c>
      <c r="I9161" s="154">
        <v>1.79911</v>
      </c>
      <c r="J9161" s="154"/>
    </row>
    <row r="9162" spans="1:10">
      <c r="A9162" s="164">
        <v>38365</v>
      </c>
      <c r="B9162" s="154">
        <v>1.5479000000000001</v>
      </c>
      <c r="C9162" s="154">
        <v>2.2084999999999999</v>
      </c>
      <c r="D9162" s="154">
        <v>1.1706000000000001</v>
      </c>
      <c r="E9162" s="154">
        <v>0.97330000000000005</v>
      </c>
      <c r="F9162" s="154">
        <v>43.3</v>
      </c>
      <c r="G9162" s="154">
        <v>1.1432</v>
      </c>
      <c r="H9162" s="154">
        <v>14.163</v>
      </c>
      <c r="I9162" s="154">
        <v>1.7909199999999998</v>
      </c>
      <c r="J9162" s="154"/>
    </row>
    <row r="9163" spans="1:10">
      <c r="A9163" s="164">
        <v>38366</v>
      </c>
      <c r="B9163" s="154">
        <v>1.5501</v>
      </c>
      <c r="C9163" s="154">
        <v>2.2096</v>
      </c>
      <c r="D9163" s="154">
        <v>1.1832</v>
      </c>
      <c r="E9163" s="154">
        <v>0.97499999999999998</v>
      </c>
      <c r="F9163" s="154">
        <v>43.8</v>
      </c>
      <c r="G9163" s="154">
        <v>1.1506000000000001</v>
      </c>
      <c r="H9163" s="154">
        <v>14.292</v>
      </c>
      <c r="I9163" s="154">
        <v>1.8010600000000001</v>
      </c>
      <c r="J9163" s="154"/>
    </row>
    <row r="9164" spans="1:10">
      <c r="A9164" s="164">
        <v>38369</v>
      </c>
      <c r="B9164" s="154">
        <v>1.5447</v>
      </c>
      <c r="C9164" s="154">
        <v>2.2052999999999998</v>
      </c>
      <c r="D9164" s="154">
        <v>1.1779999999999999</v>
      </c>
      <c r="E9164" s="154">
        <v>0.97030000000000005</v>
      </c>
      <c r="F9164" s="154">
        <v>43.6</v>
      </c>
      <c r="G9164" s="154">
        <v>1.1565000000000001</v>
      </c>
      <c r="H9164" s="154">
        <v>14.285</v>
      </c>
      <c r="I9164" s="154" t="s">
        <v>472</v>
      </c>
      <c r="J9164" s="154"/>
    </row>
    <row r="9165" spans="1:10">
      <c r="A9165" s="164">
        <v>38370</v>
      </c>
      <c r="B9165" s="154">
        <v>1.5455000000000001</v>
      </c>
      <c r="C9165" s="154">
        <v>2.2067999999999999</v>
      </c>
      <c r="D9165" s="154">
        <v>1.1859999999999999</v>
      </c>
      <c r="E9165" s="154">
        <v>0.96850000000000003</v>
      </c>
      <c r="F9165" s="154">
        <v>43.9</v>
      </c>
      <c r="G9165" s="154">
        <v>1.1540999999999999</v>
      </c>
      <c r="H9165" s="154">
        <v>14.318</v>
      </c>
      <c r="I9165" s="154">
        <v>1.7957800000000002</v>
      </c>
      <c r="J9165" s="154"/>
    </row>
    <row r="9166" spans="1:10">
      <c r="A9166" s="164">
        <v>38371</v>
      </c>
      <c r="B9166" s="154">
        <v>1.5434999999999999</v>
      </c>
      <c r="C9166" s="154">
        <v>2.2119</v>
      </c>
      <c r="D9166" s="154">
        <v>1.1787000000000001</v>
      </c>
      <c r="E9166" s="154">
        <v>0.96650000000000003</v>
      </c>
      <c r="F9166" s="154">
        <v>43.3</v>
      </c>
      <c r="G9166" s="154">
        <v>1.1491</v>
      </c>
      <c r="H9166" s="154">
        <v>14.342000000000001</v>
      </c>
      <c r="I9166" s="154">
        <v>1.7957800000000002</v>
      </c>
      <c r="J9166" s="154"/>
    </row>
    <row r="9167" spans="1:10">
      <c r="A9167" s="164">
        <v>38372</v>
      </c>
      <c r="B9167" s="154">
        <v>1.5413999999999999</v>
      </c>
      <c r="C9167" s="154">
        <v>2.2149999999999999</v>
      </c>
      <c r="D9167" s="154">
        <v>1.1863999999999999</v>
      </c>
      <c r="E9167" s="154">
        <v>0.96450000000000002</v>
      </c>
      <c r="F9167" s="154">
        <v>43.7</v>
      </c>
      <c r="G9167" s="154">
        <v>1.1533</v>
      </c>
      <c r="H9167" s="154">
        <v>14.391</v>
      </c>
      <c r="I9167" s="154" t="s">
        <v>472</v>
      </c>
      <c r="J9167" s="154"/>
    </row>
    <row r="9168" spans="1:10">
      <c r="A9168" s="164">
        <v>38373</v>
      </c>
      <c r="B9168" s="154">
        <v>1.546</v>
      </c>
      <c r="C9168" s="154">
        <v>2.2259000000000002</v>
      </c>
      <c r="D9168" s="154">
        <v>1.1899</v>
      </c>
      <c r="E9168" s="154">
        <v>0.97070000000000001</v>
      </c>
      <c r="F9168" s="154">
        <v>43.7</v>
      </c>
      <c r="G9168" s="154">
        <v>1.1466000000000001</v>
      </c>
      <c r="H9168" s="154">
        <v>14.321</v>
      </c>
      <c r="I9168" s="154">
        <v>1.8080400000000001</v>
      </c>
      <c r="J9168" s="154"/>
    </row>
    <row r="9169" spans="1:10">
      <c r="A9169" s="164">
        <v>38376</v>
      </c>
      <c r="B9169" s="154">
        <v>1.5455999999999999</v>
      </c>
      <c r="C9169" s="154">
        <v>2.2229000000000001</v>
      </c>
      <c r="D9169" s="154">
        <v>1.1814</v>
      </c>
      <c r="E9169" s="154">
        <v>0.97</v>
      </c>
      <c r="F9169" s="154">
        <v>43.9</v>
      </c>
      <c r="G9169" s="154">
        <v>1.1474</v>
      </c>
      <c r="H9169" s="154">
        <v>14.326000000000001</v>
      </c>
      <c r="I9169" s="154">
        <v>1.7991999999999999</v>
      </c>
      <c r="J9169" s="154"/>
    </row>
    <row r="9170" spans="1:10">
      <c r="A9170" s="164">
        <v>38377</v>
      </c>
      <c r="B9170" s="154">
        <v>1.544</v>
      </c>
      <c r="C9170" s="154">
        <v>2.2206000000000001</v>
      </c>
      <c r="D9170" s="154">
        <v>1.1819</v>
      </c>
      <c r="E9170" s="154">
        <v>0.96689999999999998</v>
      </c>
      <c r="F9170" s="154">
        <v>44.1</v>
      </c>
      <c r="G9170" s="154">
        <v>1.145</v>
      </c>
      <c r="H9170" s="154">
        <v>14.442</v>
      </c>
      <c r="I9170" s="154">
        <v>1.7994300000000001</v>
      </c>
      <c r="J9170" s="154"/>
    </row>
    <row r="9171" spans="1:10">
      <c r="A9171" s="164">
        <v>38378</v>
      </c>
      <c r="B9171" s="154">
        <v>1.5491999999999999</v>
      </c>
      <c r="C9171" s="154">
        <v>2.2302</v>
      </c>
      <c r="D9171" s="154">
        <v>1.1907000000000001</v>
      </c>
      <c r="E9171" s="154">
        <v>0.96460000000000001</v>
      </c>
      <c r="F9171" s="154">
        <v>44.2</v>
      </c>
      <c r="G9171" s="154">
        <v>1.1505000000000001</v>
      </c>
      <c r="H9171" s="154">
        <v>14.275</v>
      </c>
      <c r="I9171" s="154">
        <v>1.8084199999999999</v>
      </c>
      <c r="J9171" s="154"/>
    </row>
    <row r="9172" spans="1:10">
      <c r="A9172" s="164">
        <v>38379</v>
      </c>
      <c r="B9172" s="154">
        <v>1.5468999999999999</v>
      </c>
      <c r="C9172" s="154">
        <v>2.2267000000000001</v>
      </c>
      <c r="D9172" s="154">
        <v>1.1819999999999999</v>
      </c>
      <c r="E9172" s="154">
        <v>0.95730000000000004</v>
      </c>
      <c r="F9172" s="154">
        <v>44.3</v>
      </c>
      <c r="G9172" s="154">
        <v>1.145</v>
      </c>
      <c r="H9172" s="154">
        <v>14.33</v>
      </c>
      <c r="I9172" s="154">
        <v>1.8028999999999999</v>
      </c>
      <c r="J9172" s="154"/>
    </row>
    <row r="9173" spans="1:10">
      <c r="A9173" s="164">
        <v>38380</v>
      </c>
      <c r="B9173" s="154">
        <v>1.5453000000000001</v>
      </c>
      <c r="C9173" s="154">
        <v>2.2358000000000002</v>
      </c>
      <c r="D9173" s="154">
        <v>1.1853</v>
      </c>
      <c r="E9173" s="154">
        <v>0.95499999999999996</v>
      </c>
      <c r="F9173" s="154">
        <v>44.4</v>
      </c>
      <c r="G9173" s="154">
        <v>1.1473</v>
      </c>
      <c r="H9173" s="154">
        <v>14.350999999999999</v>
      </c>
      <c r="I9173" s="154">
        <v>1.80433</v>
      </c>
      <c r="J9173" s="154"/>
    </row>
    <row r="9174" spans="1:10">
      <c r="A9174" s="164">
        <v>38383</v>
      </c>
      <c r="B9174" s="154">
        <v>1.5493000000000001</v>
      </c>
      <c r="C9174" s="154">
        <v>2.2427999999999999</v>
      </c>
      <c r="D9174" s="154">
        <v>1.1918</v>
      </c>
      <c r="E9174" s="154">
        <v>0.96</v>
      </c>
      <c r="F9174" s="154">
        <v>45</v>
      </c>
      <c r="G9174" s="154">
        <v>1.1485000000000001</v>
      </c>
      <c r="H9174" s="154">
        <v>14.352</v>
      </c>
      <c r="I9174" s="154">
        <v>1.80589</v>
      </c>
      <c r="J9174" s="154"/>
    </row>
    <row r="9175" spans="1:10">
      <c r="A9175" s="164">
        <v>38384</v>
      </c>
      <c r="B9175" s="154">
        <v>1.5521</v>
      </c>
      <c r="C9175" s="154">
        <v>2.2412000000000001</v>
      </c>
      <c r="D9175" s="154">
        <v>1.1913</v>
      </c>
      <c r="E9175" s="154">
        <v>0.96</v>
      </c>
      <c r="F9175" s="154">
        <v>45.6</v>
      </c>
      <c r="G9175" s="154">
        <v>1.1464000000000001</v>
      </c>
      <c r="H9175" s="154">
        <v>14.403</v>
      </c>
      <c r="I9175" s="154">
        <v>1.8094700000000001</v>
      </c>
      <c r="J9175" s="154"/>
    </row>
    <row r="9176" spans="1:10">
      <c r="A9176" s="164">
        <v>38385</v>
      </c>
      <c r="B9176" s="154">
        <v>1.5525</v>
      </c>
      <c r="C9176" s="154">
        <v>2.2366000000000001</v>
      </c>
      <c r="D9176" s="154">
        <v>1.1874</v>
      </c>
      <c r="E9176" s="154">
        <v>0.96279999999999999</v>
      </c>
      <c r="F9176" s="154">
        <v>45.5</v>
      </c>
      <c r="G9176" s="154">
        <v>1.1461999999999999</v>
      </c>
      <c r="H9176" s="154">
        <v>14.425000000000001</v>
      </c>
      <c r="I9176" s="154">
        <v>1.8085800000000001</v>
      </c>
      <c r="J9176" s="154"/>
    </row>
    <row r="9177" spans="1:10">
      <c r="A9177" s="164">
        <v>38386</v>
      </c>
      <c r="B9177" s="154">
        <v>1.5562</v>
      </c>
      <c r="C9177" s="154">
        <v>2.2526000000000002</v>
      </c>
      <c r="D9177" s="154">
        <v>1.1951000000000001</v>
      </c>
      <c r="E9177" s="154">
        <v>0.9647</v>
      </c>
      <c r="F9177" s="154">
        <v>45.9</v>
      </c>
      <c r="G9177" s="154">
        <v>1.1484000000000001</v>
      </c>
      <c r="H9177" s="154">
        <v>14.532</v>
      </c>
      <c r="I9177" s="154">
        <v>1.8169900000000001</v>
      </c>
      <c r="J9177" s="154"/>
    </row>
    <row r="9178" spans="1:10">
      <c r="A9178" s="164">
        <v>38387</v>
      </c>
      <c r="B9178" s="154">
        <v>1.5587</v>
      </c>
      <c r="C9178" s="154">
        <v>2.2624</v>
      </c>
      <c r="D9178" s="154">
        <v>1.2027000000000001</v>
      </c>
      <c r="E9178" s="154">
        <v>0.96830000000000005</v>
      </c>
      <c r="F9178" s="154">
        <v>46.1</v>
      </c>
      <c r="G9178" s="154">
        <v>1.1533</v>
      </c>
      <c r="H9178" s="154">
        <v>14.62</v>
      </c>
      <c r="I9178" s="154">
        <v>1.8223</v>
      </c>
      <c r="J9178" s="154"/>
    </row>
    <row r="9179" spans="1:10">
      <c r="A9179" s="164">
        <v>38390</v>
      </c>
      <c r="B9179" s="154">
        <v>1.5581</v>
      </c>
      <c r="C9179" s="154">
        <v>2.2684000000000002</v>
      </c>
      <c r="D9179" s="154">
        <v>1.2135</v>
      </c>
      <c r="E9179" s="154">
        <v>0.96819999999999995</v>
      </c>
      <c r="F9179" s="154">
        <v>46.4</v>
      </c>
      <c r="G9179" s="154">
        <v>1.1614</v>
      </c>
      <c r="H9179" s="154">
        <v>14.79</v>
      </c>
      <c r="I9179" s="154">
        <v>1.83138</v>
      </c>
      <c r="J9179" s="154"/>
    </row>
    <row r="9180" spans="1:10">
      <c r="A9180" s="164">
        <v>38391</v>
      </c>
      <c r="B9180" s="154">
        <v>1.5594000000000001</v>
      </c>
      <c r="C9180" s="154">
        <v>2.2663000000000002</v>
      </c>
      <c r="D9180" s="154">
        <v>1.2217</v>
      </c>
      <c r="E9180" s="154">
        <v>0.97240000000000004</v>
      </c>
      <c r="F9180" s="154">
        <v>46.7</v>
      </c>
      <c r="G9180" s="154">
        <v>1.1579999999999999</v>
      </c>
      <c r="H9180" s="154">
        <v>14.737</v>
      </c>
      <c r="I9180" s="154">
        <v>1.8357999999999999</v>
      </c>
      <c r="J9180" s="154"/>
    </row>
    <row r="9181" spans="1:10">
      <c r="A9181" s="164">
        <v>38392</v>
      </c>
      <c r="B9181" s="154">
        <v>1.5569</v>
      </c>
      <c r="C9181" s="154">
        <v>2.2667000000000002</v>
      </c>
      <c r="D9181" s="154">
        <v>1.2183999999999999</v>
      </c>
      <c r="E9181" s="154">
        <v>0.97729999999999995</v>
      </c>
      <c r="F9181" s="154">
        <v>46.2</v>
      </c>
      <c r="G9181" s="154">
        <v>1.153</v>
      </c>
      <c r="H9181" s="154">
        <v>14.714</v>
      </c>
      <c r="I9181" s="154">
        <v>1.8331599999999999</v>
      </c>
      <c r="J9181" s="154"/>
    </row>
    <row r="9182" spans="1:10">
      <c r="A9182" s="164">
        <v>38393</v>
      </c>
      <c r="B9182" s="154">
        <v>1.5568</v>
      </c>
      <c r="C9182" s="154">
        <v>2.2616000000000001</v>
      </c>
      <c r="D9182" s="154">
        <v>1.2161999999999999</v>
      </c>
      <c r="E9182" s="154">
        <v>0.97440000000000004</v>
      </c>
      <c r="F9182" s="154">
        <v>46.7</v>
      </c>
      <c r="G9182" s="154">
        <v>1.1501999999999999</v>
      </c>
      <c r="H9182" s="154">
        <v>14.551</v>
      </c>
      <c r="I9182" s="154">
        <v>1.8308900000000001</v>
      </c>
      <c r="J9182" s="154"/>
    </row>
    <row r="9183" spans="1:10">
      <c r="A9183" s="164">
        <v>38394</v>
      </c>
      <c r="B9183" s="154">
        <v>1.5556000000000001</v>
      </c>
      <c r="C9183" s="154">
        <v>2.2591999999999999</v>
      </c>
      <c r="D9183" s="154">
        <v>1.2088000000000001</v>
      </c>
      <c r="E9183" s="154">
        <v>0.97289999999999999</v>
      </c>
      <c r="F9183" s="154">
        <v>46.1</v>
      </c>
      <c r="G9183" s="154">
        <v>1.1444000000000001</v>
      </c>
      <c r="H9183" s="154">
        <v>14.622</v>
      </c>
      <c r="I9183" s="154">
        <v>1.8211300000000001</v>
      </c>
      <c r="J9183" s="154"/>
    </row>
    <row r="9184" spans="1:10">
      <c r="A9184" s="164">
        <v>38397</v>
      </c>
      <c r="B9184" s="154">
        <v>1.5533999999999999</v>
      </c>
      <c r="C9184" s="154">
        <v>2.2543000000000002</v>
      </c>
      <c r="D9184" s="154">
        <v>1.1977</v>
      </c>
      <c r="E9184" s="154">
        <v>0.97240000000000004</v>
      </c>
      <c r="F9184" s="154">
        <v>45.9</v>
      </c>
      <c r="G9184" s="154">
        <v>1.1426000000000001</v>
      </c>
      <c r="H9184" s="154">
        <v>14.472</v>
      </c>
      <c r="I9184" s="154">
        <v>1.81606</v>
      </c>
      <c r="J9184" s="154"/>
    </row>
    <row r="9185" spans="1:10">
      <c r="A9185" s="164">
        <v>38398</v>
      </c>
      <c r="B9185" s="154">
        <v>1.5514999999999999</v>
      </c>
      <c r="C9185" s="154">
        <v>2.2559</v>
      </c>
      <c r="D9185" s="154">
        <v>1.1948000000000001</v>
      </c>
      <c r="E9185" s="154">
        <v>0.96840000000000004</v>
      </c>
      <c r="F9185" s="154">
        <v>46.3</v>
      </c>
      <c r="G9185" s="154">
        <v>1.1375999999999999</v>
      </c>
      <c r="H9185" s="154">
        <v>14.371</v>
      </c>
      <c r="I9185" s="154">
        <v>1.81151</v>
      </c>
      <c r="J9185" s="154"/>
    </row>
    <row r="9186" spans="1:10">
      <c r="A9186" s="164">
        <v>38399</v>
      </c>
      <c r="B9186" s="154">
        <v>1.5467</v>
      </c>
      <c r="C9186" s="154">
        <v>2.2477999999999998</v>
      </c>
      <c r="D9186" s="154">
        <v>1.1886000000000001</v>
      </c>
      <c r="E9186" s="154">
        <v>0.96379999999999999</v>
      </c>
      <c r="F9186" s="154">
        <v>45.9</v>
      </c>
      <c r="G9186" s="154">
        <v>1.1297999999999999</v>
      </c>
      <c r="H9186" s="154">
        <v>14.358000000000001</v>
      </c>
      <c r="I9186" s="154">
        <v>1.80244</v>
      </c>
      <c r="J9186" s="154"/>
    </row>
    <row r="9187" spans="1:10">
      <c r="A9187" s="164">
        <v>38400</v>
      </c>
      <c r="B9187" s="154">
        <v>1.5478000000000001</v>
      </c>
      <c r="C9187" s="154">
        <v>2.2416999999999998</v>
      </c>
      <c r="D9187" s="154">
        <v>1.1859999999999999</v>
      </c>
      <c r="E9187" s="154">
        <v>0.96030000000000004</v>
      </c>
      <c r="F9187" s="154">
        <v>45.9</v>
      </c>
      <c r="G9187" s="154">
        <v>1.1252</v>
      </c>
      <c r="H9187" s="154">
        <v>14.284000000000001</v>
      </c>
      <c r="I9187" s="154">
        <v>1.79945</v>
      </c>
      <c r="J9187" s="154"/>
    </row>
    <row r="9188" spans="1:10">
      <c r="A9188" s="164">
        <v>38401</v>
      </c>
      <c r="B9188" s="154">
        <v>1.5466</v>
      </c>
      <c r="C9188" s="154">
        <v>2.2427000000000001</v>
      </c>
      <c r="D9188" s="154">
        <v>1.1842999999999999</v>
      </c>
      <c r="E9188" s="154">
        <v>0.96179999999999999</v>
      </c>
      <c r="F9188" s="154">
        <v>46.2</v>
      </c>
      <c r="G9188" s="154">
        <v>1.1234999999999999</v>
      </c>
      <c r="H9188" s="154">
        <v>14.285</v>
      </c>
      <c r="I9188" s="154">
        <v>1.8030599999999999</v>
      </c>
      <c r="J9188" s="154"/>
    </row>
    <row r="9189" spans="1:10">
      <c r="A9189" s="164">
        <v>38404</v>
      </c>
      <c r="B9189" s="154">
        <v>1.5455999999999999</v>
      </c>
      <c r="C9189" s="154">
        <v>2.2452999999999999</v>
      </c>
      <c r="D9189" s="154">
        <v>1.1833</v>
      </c>
      <c r="E9189" s="154">
        <v>0.96099999999999997</v>
      </c>
      <c r="F9189" s="154">
        <v>45.9</v>
      </c>
      <c r="G9189" s="154">
        <v>1.1203000000000001</v>
      </c>
      <c r="H9189" s="154">
        <v>14.276999999999999</v>
      </c>
      <c r="I9189" s="154" t="s">
        <v>472</v>
      </c>
      <c r="J9189" s="154"/>
    </row>
    <row r="9190" spans="1:10">
      <c r="A9190" s="164">
        <v>38405</v>
      </c>
      <c r="B9190" s="154">
        <v>1.5413000000000001</v>
      </c>
      <c r="C9190" s="154">
        <v>2.2309000000000001</v>
      </c>
      <c r="D9190" s="154">
        <v>1.169</v>
      </c>
      <c r="E9190" s="154">
        <v>0.95299999999999996</v>
      </c>
      <c r="F9190" s="154">
        <v>45.3</v>
      </c>
      <c r="G9190" s="154">
        <v>1.123</v>
      </c>
      <c r="H9190" s="154">
        <v>14.035</v>
      </c>
      <c r="I9190" s="154">
        <v>1.7812299999999999</v>
      </c>
      <c r="J9190" s="154"/>
    </row>
    <row r="9191" spans="1:10">
      <c r="A9191" s="164">
        <v>38406</v>
      </c>
      <c r="B9191" s="154">
        <v>1.5385</v>
      </c>
      <c r="C9191" s="154">
        <v>2.2235999999999998</v>
      </c>
      <c r="D9191" s="154">
        <v>1.1635</v>
      </c>
      <c r="E9191" s="154">
        <v>0.9456</v>
      </c>
      <c r="F9191" s="154">
        <v>44.8</v>
      </c>
      <c r="G9191" s="154">
        <v>1.111</v>
      </c>
      <c r="H9191" s="154">
        <v>14.069000000000001</v>
      </c>
      <c r="I9191" s="154">
        <v>1.7805200000000001</v>
      </c>
      <c r="J9191" s="154"/>
    </row>
    <row r="9192" spans="1:10">
      <c r="A9192" s="164">
        <v>38407</v>
      </c>
      <c r="B9192" s="154">
        <v>1.5384</v>
      </c>
      <c r="C9192" s="154">
        <v>2.2109000000000001</v>
      </c>
      <c r="D9192" s="154">
        <v>1.1619999999999999</v>
      </c>
      <c r="E9192" s="154">
        <v>0.93400000000000005</v>
      </c>
      <c r="F9192" s="154">
        <v>44.8</v>
      </c>
      <c r="G9192" s="154">
        <v>1.1066</v>
      </c>
      <c r="H9192" s="154">
        <v>14.111000000000001</v>
      </c>
      <c r="I9192" s="154">
        <v>1.7763800000000001</v>
      </c>
      <c r="J9192" s="154"/>
    </row>
    <row r="9193" spans="1:10">
      <c r="A9193" s="164">
        <v>38408</v>
      </c>
      <c r="B9193" s="154">
        <v>1.5426</v>
      </c>
      <c r="C9193" s="154">
        <v>2.2328000000000001</v>
      </c>
      <c r="D9193" s="154">
        <v>1.1681999999999999</v>
      </c>
      <c r="E9193" s="154">
        <v>0.9405</v>
      </c>
      <c r="F9193" s="154">
        <v>44.4</v>
      </c>
      <c r="G9193" s="154">
        <v>1.1095999999999999</v>
      </c>
      <c r="H9193" s="154">
        <v>14.086</v>
      </c>
      <c r="I9193" s="154">
        <v>1.7883100000000001</v>
      </c>
      <c r="J9193" s="154"/>
    </row>
    <row r="9194" spans="1:10">
      <c r="A9194" s="164">
        <v>38411</v>
      </c>
      <c r="B9194" s="154">
        <v>1.5394000000000001</v>
      </c>
      <c r="C9194" s="154">
        <v>2.2345000000000002</v>
      </c>
      <c r="D9194" s="154">
        <v>1.1617</v>
      </c>
      <c r="E9194" s="154">
        <v>0.94289999999999996</v>
      </c>
      <c r="F9194" s="154">
        <v>44.3</v>
      </c>
      <c r="G9194" s="154">
        <v>1.1121000000000001</v>
      </c>
      <c r="H9194" s="154">
        <v>14.02</v>
      </c>
      <c r="I9194" s="154">
        <v>1.7797100000000001</v>
      </c>
      <c r="J9194" s="154"/>
    </row>
    <row r="9195" spans="1:10">
      <c r="A9195" s="164">
        <v>38412</v>
      </c>
      <c r="B9195" s="154">
        <v>1.5364</v>
      </c>
      <c r="C9195" s="154">
        <v>2.2339000000000002</v>
      </c>
      <c r="D9195" s="154">
        <v>1.1642999999999999</v>
      </c>
      <c r="E9195" s="154">
        <v>0.94350000000000001</v>
      </c>
      <c r="F9195" s="154">
        <v>44.9</v>
      </c>
      <c r="G9195" s="154">
        <v>1.1136999999999999</v>
      </c>
      <c r="H9195" s="154">
        <v>14.097</v>
      </c>
      <c r="I9195" s="154">
        <v>1.7806600000000001</v>
      </c>
      <c r="J9195" s="154"/>
    </row>
    <row r="9196" spans="1:10">
      <c r="A9196" s="164">
        <v>38413</v>
      </c>
      <c r="B9196" s="154">
        <v>1.5387</v>
      </c>
      <c r="C9196" s="154">
        <v>2.2406000000000001</v>
      </c>
      <c r="D9196" s="154">
        <v>1.1726000000000001</v>
      </c>
      <c r="E9196" s="154">
        <v>0.9415</v>
      </c>
      <c r="F9196" s="154">
        <v>44.7</v>
      </c>
      <c r="G9196" s="154">
        <v>1.1175999999999999</v>
      </c>
      <c r="H9196" s="154">
        <v>14.202999999999999</v>
      </c>
      <c r="I9196" s="154">
        <v>1.7908599999999999</v>
      </c>
      <c r="J9196" s="154"/>
    </row>
    <row r="9197" spans="1:10">
      <c r="A9197" s="164">
        <v>38414</v>
      </c>
      <c r="B9197" s="154">
        <v>1.5443</v>
      </c>
      <c r="C9197" s="154">
        <v>2.2423000000000002</v>
      </c>
      <c r="D9197" s="154">
        <v>1.1738</v>
      </c>
      <c r="E9197" s="154">
        <v>0.94620000000000004</v>
      </c>
      <c r="F9197" s="154">
        <v>44.4</v>
      </c>
      <c r="G9197" s="154">
        <v>1.1183000000000001</v>
      </c>
      <c r="H9197" s="154">
        <v>14.25</v>
      </c>
      <c r="I9197" s="154">
        <v>1.79362</v>
      </c>
      <c r="J9197" s="154"/>
    </row>
    <row r="9198" spans="1:10">
      <c r="A9198" s="164">
        <v>38415</v>
      </c>
      <c r="B9198" s="154">
        <v>1.5489999999999999</v>
      </c>
      <c r="C9198" s="154">
        <v>2.2511999999999999</v>
      </c>
      <c r="D9198" s="154">
        <v>1.181</v>
      </c>
      <c r="E9198" s="154">
        <v>0.94910000000000005</v>
      </c>
      <c r="F9198" s="154">
        <v>44</v>
      </c>
      <c r="G9198" s="154">
        <v>1.1200000000000001</v>
      </c>
      <c r="H9198" s="154">
        <v>14.105</v>
      </c>
      <c r="I9198" s="154">
        <v>1.79894</v>
      </c>
      <c r="J9198" s="154"/>
    </row>
    <row r="9199" spans="1:10">
      <c r="A9199" s="164">
        <v>38418</v>
      </c>
      <c r="B9199" s="154">
        <v>1.5476999999999999</v>
      </c>
      <c r="C9199" s="154">
        <v>2.2446000000000002</v>
      </c>
      <c r="D9199" s="154">
        <v>1.1709000000000001</v>
      </c>
      <c r="E9199" s="154">
        <v>0.95020000000000004</v>
      </c>
      <c r="F9199" s="154">
        <v>44.1</v>
      </c>
      <c r="G9199" s="154">
        <v>1.1151</v>
      </c>
      <c r="H9199" s="154">
        <v>14.198</v>
      </c>
      <c r="I9199" s="154">
        <v>1.7933400000000002</v>
      </c>
      <c r="J9199" s="154"/>
    </row>
    <row r="9200" spans="1:10">
      <c r="A9200" s="164">
        <v>38419</v>
      </c>
      <c r="B9200" s="154">
        <v>1.5523</v>
      </c>
      <c r="C9200" s="154">
        <v>2.2488999999999999</v>
      </c>
      <c r="D9200" s="154">
        <v>1.1714</v>
      </c>
      <c r="E9200" s="154">
        <v>0.95309999999999995</v>
      </c>
      <c r="F9200" s="154">
        <v>43.7</v>
      </c>
      <c r="G9200" s="154">
        <v>1.1167</v>
      </c>
      <c r="H9200" s="154">
        <v>14.037000000000001</v>
      </c>
      <c r="I9200" s="154">
        <v>1.79037</v>
      </c>
      <c r="J9200" s="154"/>
    </row>
    <row r="9201" spans="1:10">
      <c r="A9201" s="164">
        <v>38420</v>
      </c>
      <c r="B9201" s="154">
        <v>1.5510000000000002</v>
      </c>
      <c r="C9201" s="154">
        <v>2.2385000000000002</v>
      </c>
      <c r="D9201" s="154">
        <v>1.1599999999999999</v>
      </c>
      <c r="E9201" s="154">
        <v>0.96120000000000005</v>
      </c>
      <c r="F9201" s="154">
        <v>43</v>
      </c>
      <c r="G9201" s="154">
        <v>1.1123000000000001</v>
      </c>
      <c r="H9201" s="154">
        <v>13.984</v>
      </c>
      <c r="I9201" s="154">
        <v>1.7838699999999998</v>
      </c>
      <c r="J9201" s="154"/>
    </row>
    <row r="9202" spans="1:10">
      <c r="A9202" s="164">
        <v>38421</v>
      </c>
      <c r="B9202" s="154">
        <v>1.5497000000000001</v>
      </c>
      <c r="C9202" s="154">
        <v>2.2242999999999999</v>
      </c>
      <c r="D9202" s="154">
        <v>1.1529</v>
      </c>
      <c r="E9202" s="154">
        <v>0.96</v>
      </c>
      <c r="F9202" s="154">
        <v>42.5</v>
      </c>
      <c r="G9202" s="154">
        <v>1.1087</v>
      </c>
      <c r="H9202" s="154">
        <v>13.948</v>
      </c>
      <c r="I9202" s="154">
        <v>1.7780100000000001</v>
      </c>
      <c r="J9202" s="154"/>
    </row>
    <row r="9203" spans="1:10">
      <c r="A9203" s="164">
        <v>38422</v>
      </c>
      <c r="B9203" s="154">
        <v>1.5491999999999999</v>
      </c>
      <c r="C9203" s="154">
        <v>2.2147000000000001</v>
      </c>
      <c r="D9203" s="154">
        <v>1.1555</v>
      </c>
      <c r="E9203" s="154">
        <v>0.95830000000000004</v>
      </c>
      <c r="F9203" s="154">
        <v>42.6</v>
      </c>
      <c r="G9203" s="154">
        <v>1.1088</v>
      </c>
      <c r="H9203" s="154">
        <v>13.904</v>
      </c>
      <c r="I9203" s="154">
        <v>1.7793600000000001</v>
      </c>
      <c r="J9203" s="154"/>
    </row>
    <row r="9204" spans="1:10">
      <c r="A9204" s="164">
        <v>38425</v>
      </c>
      <c r="B9204" s="154">
        <v>1.5503</v>
      </c>
      <c r="C9204" s="154">
        <v>2.2185999999999999</v>
      </c>
      <c r="D9204" s="154">
        <v>1.1568000000000001</v>
      </c>
      <c r="E9204" s="154">
        <v>0.95699999999999996</v>
      </c>
      <c r="F9204" s="154">
        <v>42.5</v>
      </c>
      <c r="G9204" s="154">
        <v>1.1042000000000001</v>
      </c>
      <c r="H9204" s="154">
        <v>14.041</v>
      </c>
      <c r="I9204" s="154">
        <v>1.77894</v>
      </c>
      <c r="J9204" s="154"/>
    </row>
    <row r="9205" spans="1:10">
      <c r="A9205" s="164">
        <v>38426</v>
      </c>
      <c r="B9205" s="154">
        <v>1.5497999999999998</v>
      </c>
      <c r="C9205" s="154">
        <v>2.2183999999999999</v>
      </c>
      <c r="D9205" s="154">
        <v>1.1599999999999999</v>
      </c>
      <c r="E9205" s="154">
        <v>0.95979999999999999</v>
      </c>
      <c r="F9205" s="154">
        <v>42.1</v>
      </c>
      <c r="G9205" s="154">
        <v>1.1073</v>
      </c>
      <c r="H9205" s="154">
        <v>14.071</v>
      </c>
      <c r="I9205" s="154">
        <v>1.78135</v>
      </c>
      <c r="J9205" s="154"/>
    </row>
    <row r="9206" spans="1:10">
      <c r="A9206" s="164">
        <v>38427</v>
      </c>
      <c r="B9206" s="154">
        <v>1.5485</v>
      </c>
      <c r="C9206" s="154">
        <v>2.226</v>
      </c>
      <c r="D9206" s="154">
        <v>1.1593</v>
      </c>
      <c r="E9206" s="154">
        <v>0.96199999999999997</v>
      </c>
      <c r="F9206" s="154">
        <v>41.9</v>
      </c>
      <c r="G9206" s="154">
        <v>1.111</v>
      </c>
      <c r="H9206" s="154">
        <v>13.94</v>
      </c>
      <c r="I9206" s="154">
        <v>1.77789</v>
      </c>
      <c r="J9206" s="154"/>
    </row>
    <row r="9207" spans="1:10">
      <c r="A9207" s="164">
        <v>38428</v>
      </c>
      <c r="B9207" s="154">
        <v>1.5451999999999999</v>
      </c>
      <c r="C9207" s="154">
        <v>2.2191000000000001</v>
      </c>
      <c r="D9207" s="154">
        <v>1.1532</v>
      </c>
      <c r="E9207" s="154">
        <v>0.95479999999999998</v>
      </c>
      <c r="F9207" s="154">
        <v>41.7</v>
      </c>
      <c r="G9207" s="154">
        <v>1.1068</v>
      </c>
      <c r="H9207" s="154">
        <v>13.996</v>
      </c>
      <c r="I9207" s="154">
        <v>1.77556</v>
      </c>
      <c r="J9207" s="154"/>
    </row>
    <row r="9208" spans="1:10">
      <c r="A9208" s="164">
        <v>38429</v>
      </c>
      <c r="B9208" s="154">
        <v>1.5484</v>
      </c>
      <c r="C9208" s="154">
        <v>2.2273000000000001</v>
      </c>
      <c r="D9208" s="154">
        <v>1.1628000000000001</v>
      </c>
      <c r="E9208" s="154">
        <v>0.96350000000000002</v>
      </c>
      <c r="F9208" s="154">
        <v>42.7</v>
      </c>
      <c r="G9208" s="154">
        <v>1.1087</v>
      </c>
      <c r="H9208" s="154">
        <v>14.069000000000001</v>
      </c>
      <c r="I9208" s="154">
        <v>1.7848000000000002</v>
      </c>
      <c r="J9208" s="154"/>
    </row>
    <row r="9209" spans="1:10">
      <c r="A9209" s="164">
        <v>38432</v>
      </c>
      <c r="B9209" s="154">
        <v>1.5510000000000002</v>
      </c>
      <c r="C9209" s="154">
        <v>2.2364999999999999</v>
      </c>
      <c r="D9209" s="154">
        <v>1.1738999999999999</v>
      </c>
      <c r="E9209" s="154">
        <v>0.96719999999999995</v>
      </c>
      <c r="F9209" s="154">
        <v>43.2</v>
      </c>
      <c r="G9209" s="154">
        <v>1.1151</v>
      </c>
      <c r="H9209" s="154">
        <v>14.252000000000001</v>
      </c>
      <c r="I9209" s="154">
        <v>1.79447</v>
      </c>
      <c r="J9209" s="154"/>
    </row>
    <row r="9210" spans="1:10">
      <c r="A9210" s="164">
        <v>38433</v>
      </c>
      <c r="B9210" s="154">
        <v>1.5528</v>
      </c>
      <c r="C9210" s="154">
        <v>2.2372000000000001</v>
      </c>
      <c r="D9210" s="154">
        <v>1.179</v>
      </c>
      <c r="E9210" s="154">
        <v>0.97450000000000003</v>
      </c>
      <c r="F9210" s="154">
        <v>43.2</v>
      </c>
      <c r="G9210" s="154">
        <v>1.1218999999999999</v>
      </c>
      <c r="H9210" s="154">
        <v>14.217000000000001</v>
      </c>
      <c r="I9210" s="154">
        <v>1.7959800000000001</v>
      </c>
      <c r="J9210" s="154"/>
    </row>
    <row r="9211" spans="1:10">
      <c r="A9211" s="164">
        <v>38434</v>
      </c>
      <c r="B9211" s="154">
        <v>1.5548</v>
      </c>
      <c r="C9211" s="154">
        <v>2.2439999999999998</v>
      </c>
      <c r="D9211" s="154">
        <v>1.1923999999999999</v>
      </c>
      <c r="E9211" s="154">
        <v>0.9829</v>
      </c>
      <c r="F9211" s="154">
        <v>43.5</v>
      </c>
      <c r="G9211" s="154">
        <v>1.1280999999999999</v>
      </c>
      <c r="H9211" s="154">
        <v>14.457000000000001</v>
      </c>
      <c r="I9211" s="154">
        <v>1.8088199999999999</v>
      </c>
      <c r="J9211" s="154"/>
    </row>
    <row r="9212" spans="1:10">
      <c r="A9212" s="164">
        <v>38435</v>
      </c>
      <c r="B9212" s="154">
        <v>1.5531999999999999</v>
      </c>
      <c r="C9212" s="154">
        <v>2.2326000000000001</v>
      </c>
      <c r="D9212" s="154">
        <v>1.1936</v>
      </c>
      <c r="E9212" s="154">
        <v>0.98209999999999997</v>
      </c>
      <c r="F9212" s="154">
        <v>43.4</v>
      </c>
      <c r="G9212" s="154">
        <v>1.1209</v>
      </c>
      <c r="H9212" s="154">
        <v>14.493</v>
      </c>
      <c r="I9212" s="154">
        <v>1.8092000000000001</v>
      </c>
      <c r="J9212" s="154"/>
    </row>
    <row r="9213" spans="1:10">
      <c r="A9213" s="164">
        <v>38436</v>
      </c>
      <c r="B9213" s="154" t="s">
        <v>472</v>
      </c>
      <c r="C9213" s="154" t="s">
        <v>472</v>
      </c>
      <c r="D9213" s="154" t="s">
        <v>472</v>
      </c>
      <c r="E9213" s="154" t="s">
        <v>472</v>
      </c>
      <c r="F9213" s="154" t="s">
        <v>472</v>
      </c>
      <c r="G9213" s="154" t="s">
        <v>472</v>
      </c>
      <c r="H9213" s="154">
        <v>14.500999999999999</v>
      </c>
      <c r="I9213" s="154" t="s">
        <v>472</v>
      </c>
      <c r="J9213" s="154"/>
    </row>
    <row r="9214" spans="1:10">
      <c r="A9214" s="164">
        <v>38439</v>
      </c>
      <c r="B9214" s="154" t="s">
        <v>472</v>
      </c>
      <c r="C9214" s="154" t="s">
        <v>472</v>
      </c>
      <c r="D9214" s="154" t="s">
        <v>472</v>
      </c>
      <c r="E9214" s="154" t="s">
        <v>472</v>
      </c>
      <c r="F9214" s="154" t="s">
        <v>472</v>
      </c>
      <c r="G9214" s="154" t="s">
        <v>472</v>
      </c>
      <c r="H9214" s="154">
        <v>14.566000000000001</v>
      </c>
      <c r="I9214" s="154" t="s">
        <v>472</v>
      </c>
      <c r="J9214" s="154"/>
    </row>
    <row r="9215" spans="1:10">
      <c r="A9215" s="164">
        <v>38440</v>
      </c>
      <c r="B9215" s="154">
        <v>1.552</v>
      </c>
      <c r="C9215" s="154">
        <v>2.2480000000000002</v>
      </c>
      <c r="D9215" s="154">
        <v>1.2001999999999999</v>
      </c>
      <c r="E9215" s="154">
        <v>0.99009999999999998</v>
      </c>
      <c r="F9215" s="154">
        <v>44</v>
      </c>
      <c r="G9215" s="154">
        <v>1.1191</v>
      </c>
      <c r="H9215" s="154">
        <v>14.54</v>
      </c>
      <c r="I9215" s="154">
        <v>1.8108499999999998</v>
      </c>
      <c r="J9215" s="154"/>
    </row>
    <row r="9216" spans="1:10">
      <c r="A9216" s="164">
        <v>38441</v>
      </c>
      <c r="B9216" s="154">
        <v>1.5518999999999998</v>
      </c>
      <c r="C9216" s="154">
        <v>2.2490000000000001</v>
      </c>
      <c r="D9216" s="154">
        <v>1.1970000000000001</v>
      </c>
      <c r="E9216" s="154">
        <v>0.99129999999999996</v>
      </c>
      <c r="F9216" s="154">
        <v>44.4</v>
      </c>
      <c r="G9216" s="154">
        <v>1.1154999999999999</v>
      </c>
      <c r="H9216" s="154">
        <v>14.435</v>
      </c>
      <c r="I9216" s="154">
        <v>1.80924</v>
      </c>
      <c r="J9216" s="154"/>
    </row>
    <row r="9217" spans="1:10">
      <c r="A9217" s="164">
        <v>38442</v>
      </c>
      <c r="B9217" s="154">
        <v>1.55</v>
      </c>
      <c r="C9217" s="154">
        <v>2.2486999999999999</v>
      </c>
      <c r="D9217" s="154">
        <v>1.196</v>
      </c>
      <c r="E9217" s="154">
        <v>0.9849</v>
      </c>
      <c r="F9217" s="154">
        <v>44.6</v>
      </c>
      <c r="G9217" s="154">
        <v>1.1185</v>
      </c>
      <c r="H9217" s="154">
        <v>14.448</v>
      </c>
      <c r="I9217" s="154">
        <v>1.8057400000000001</v>
      </c>
      <c r="J9217" s="154"/>
    </row>
    <row r="9218" spans="1:10">
      <c r="A9218" s="164">
        <v>38443</v>
      </c>
      <c r="B9218" s="154">
        <v>1.5514999999999999</v>
      </c>
      <c r="C9218" s="154">
        <v>2.2566000000000002</v>
      </c>
      <c r="D9218" s="154">
        <v>1.196</v>
      </c>
      <c r="E9218" s="154">
        <v>0.98660000000000003</v>
      </c>
      <c r="F9218" s="154">
        <v>44.8</v>
      </c>
      <c r="G9218" s="154">
        <v>1.1147</v>
      </c>
      <c r="H9218" s="154">
        <v>14.554</v>
      </c>
      <c r="I9218" s="154">
        <v>1.80924</v>
      </c>
      <c r="J9218" s="154"/>
    </row>
    <row r="9219" spans="1:10">
      <c r="A9219" s="164">
        <v>38446</v>
      </c>
      <c r="B9219" s="154">
        <v>1.5528</v>
      </c>
      <c r="C9219" s="154">
        <v>2.2587000000000002</v>
      </c>
      <c r="D9219" s="154">
        <v>1.2049000000000001</v>
      </c>
      <c r="E9219" s="154">
        <v>0.98899999999999999</v>
      </c>
      <c r="F9219" s="154">
        <v>45.3</v>
      </c>
      <c r="G9219" s="154">
        <v>1.1161000000000001</v>
      </c>
      <c r="H9219" s="154">
        <v>14.627000000000001</v>
      </c>
      <c r="I9219" s="154">
        <v>1.8139799999999999</v>
      </c>
      <c r="J9219" s="154"/>
    </row>
    <row r="9220" spans="1:10">
      <c r="A9220" s="164">
        <v>38447</v>
      </c>
      <c r="B9220" s="154">
        <v>1.5543</v>
      </c>
      <c r="C9220" s="154">
        <v>2.2742</v>
      </c>
      <c r="D9220" s="154">
        <v>1.2128000000000001</v>
      </c>
      <c r="E9220" s="154">
        <v>0.99139999999999995</v>
      </c>
      <c r="F9220" s="154">
        <v>45.9</v>
      </c>
      <c r="G9220" s="154">
        <v>1.1152</v>
      </c>
      <c r="H9220" s="154">
        <v>14.583</v>
      </c>
      <c r="I9220" s="154">
        <v>1.8204899999999999</v>
      </c>
      <c r="J9220" s="154"/>
    </row>
    <row r="9221" spans="1:10">
      <c r="A9221" s="164">
        <v>38448</v>
      </c>
      <c r="B9221" s="154">
        <v>1.5504</v>
      </c>
      <c r="C9221" s="154">
        <v>2.2641</v>
      </c>
      <c r="D9221" s="154">
        <v>1.2038</v>
      </c>
      <c r="E9221" s="154">
        <v>0.98780000000000001</v>
      </c>
      <c r="F9221" s="154">
        <v>45.8</v>
      </c>
      <c r="G9221" s="154">
        <v>1.1129</v>
      </c>
      <c r="H9221" s="154">
        <v>14.542999999999999</v>
      </c>
      <c r="I9221" s="154">
        <v>1.8102100000000001</v>
      </c>
      <c r="J9221" s="154"/>
    </row>
    <row r="9222" spans="1:10">
      <c r="A9222" s="164">
        <v>38449</v>
      </c>
      <c r="B9222" s="154">
        <v>1.5505</v>
      </c>
      <c r="C9222" s="154">
        <v>2.2616000000000001</v>
      </c>
      <c r="D9222" s="154">
        <v>1.2008000000000001</v>
      </c>
      <c r="E9222" s="154">
        <v>0.98429999999999995</v>
      </c>
      <c r="F9222" s="154">
        <v>46.1</v>
      </c>
      <c r="G9222" s="154">
        <v>1.1092</v>
      </c>
      <c r="H9222" s="154">
        <v>14.521000000000001</v>
      </c>
      <c r="I9222" s="154">
        <v>1.80938</v>
      </c>
      <c r="J9222" s="154"/>
    </row>
    <row r="9223" spans="1:10">
      <c r="A9223" s="164">
        <v>38450</v>
      </c>
      <c r="B9223" s="154">
        <v>1.5504</v>
      </c>
      <c r="C9223" s="154">
        <v>2.2578</v>
      </c>
      <c r="D9223" s="154">
        <v>1.2084999999999999</v>
      </c>
      <c r="E9223" s="154">
        <v>0.98770000000000002</v>
      </c>
      <c r="F9223" s="154">
        <v>46.5</v>
      </c>
      <c r="G9223" s="154">
        <v>1.1115999999999999</v>
      </c>
      <c r="H9223" s="154">
        <v>14.474</v>
      </c>
      <c r="I9223" s="154">
        <v>1.8125</v>
      </c>
      <c r="J9223" s="154"/>
    </row>
    <row r="9224" spans="1:10">
      <c r="A9224" s="164">
        <v>38453</v>
      </c>
      <c r="B9224" s="154">
        <v>1.5483</v>
      </c>
      <c r="C9224" s="154">
        <v>2.2547999999999999</v>
      </c>
      <c r="D9224" s="154">
        <v>1.1935</v>
      </c>
      <c r="E9224" s="154">
        <v>0.97409999999999997</v>
      </c>
      <c r="F9224" s="154">
        <v>46.1</v>
      </c>
      <c r="G9224" s="154">
        <v>1.1066</v>
      </c>
      <c r="H9224" s="154">
        <v>14.385</v>
      </c>
      <c r="I9224" s="154">
        <v>1.80521</v>
      </c>
      <c r="J9224" s="154"/>
    </row>
    <row r="9225" spans="1:10">
      <c r="A9225" s="164">
        <v>38454</v>
      </c>
      <c r="B9225" s="154">
        <v>1.5486</v>
      </c>
      <c r="C9225" s="154">
        <v>2.2545999999999999</v>
      </c>
      <c r="D9225" s="154">
        <v>1.1916</v>
      </c>
      <c r="E9225" s="154">
        <v>0.96619999999999995</v>
      </c>
      <c r="F9225" s="154">
        <v>46</v>
      </c>
      <c r="G9225" s="154">
        <v>1.1064000000000001</v>
      </c>
      <c r="H9225" s="154">
        <v>14.532</v>
      </c>
      <c r="I9225" s="154">
        <v>1.80349</v>
      </c>
      <c r="J9225" s="154"/>
    </row>
    <row r="9226" spans="1:10">
      <c r="A9226" s="164">
        <v>38455</v>
      </c>
      <c r="B9226" s="154">
        <v>1.5476999999999999</v>
      </c>
      <c r="C9226" s="154">
        <v>2.2640000000000002</v>
      </c>
      <c r="D9226" s="154">
        <v>1.1955</v>
      </c>
      <c r="E9226" s="154">
        <v>0.96870000000000001</v>
      </c>
      <c r="F9226" s="154">
        <v>46.4</v>
      </c>
      <c r="G9226" s="154">
        <v>1.1149</v>
      </c>
      <c r="H9226" s="154">
        <v>14.515000000000001</v>
      </c>
      <c r="I9226" s="154">
        <v>1.8084799999999999</v>
      </c>
      <c r="J9226" s="154"/>
    </row>
    <row r="9227" spans="1:10">
      <c r="A9227" s="164">
        <v>38456</v>
      </c>
      <c r="B9227" s="154">
        <v>1.5518000000000001</v>
      </c>
      <c r="C9227" s="154">
        <v>2.2747000000000002</v>
      </c>
      <c r="D9227" s="154">
        <v>1.2052</v>
      </c>
      <c r="E9227" s="154">
        <v>0.97309999999999997</v>
      </c>
      <c r="F9227" s="154">
        <v>47</v>
      </c>
      <c r="G9227" s="154">
        <v>1.1185</v>
      </c>
      <c r="H9227" s="154">
        <v>14.663</v>
      </c>
      <c r="I9227" s="154">
        <v>1.8216299999999999</v>
      </c>
      <c r="J9227" s="154"/>
    </row>
    <row r="9228" spans="1:10">
      <c r="A9228" s="164">
        <v>38457</v>
      </c>
      <c r="B9228" s="154">
        <v>1.5531999999999999</v>
      </c>
      <c r="C9228" s="154">
        <v>2.2770999999999999</v>
      </c>
      <c r="D9228" s="154">
        <v>1.2094</v>
      </c>
      <c r="E9228" s="154">
        <v>0.97309999999999997</v>
      </c>
      <c r="F9228" s="154">
        <v>46.6</v>
      </c>
      <c r="G9228" s="154">
        <v>1.1157999999999999</v>
      </c>
      <c r="H9228" s="154">
        <v>14.516</v>
      </c>
      <c r="I9228" s="154">
        <v>1.81897</v>
      </c>
      <c r="J9228" s="154"/>
    </row>
    <row r="9229" spans="1:10">
      <c r="A9229" s="164">
        <v>38460</v>
      </c>
      <c r="B9229" s="154">
        <v>1.5462</v>
      </c>
      <c r="C9229" s="154">
        <v>2.2608999999999999</v>
      </c>
      <c r="D9229" s="154">
        <v>1.1919</v>
      </c>
      <c r="E9229" s="154">
        <v>0.95799999999999996</v>
      </c>
      <c r="F9229" s="154">
        <v>45.5</v>
      </c>
      <c r="G9229" s="154">
        <v>1.1078000000000001</v>
      </c>
      <c r="H9229" s="154">
        <v>14.33</v>
      </c>
      <c r="I9229" s="154">
        <v>1.8018100000000001</v>
      </c>
      <c r="J9229" s="154"/>
    </row>
    <row r="9230" spans="1:10">
      <c r="A9230" s="164">
        <v>38461</v>
      </c>
      <c r="B9230" s="154">
        <v>1.5453999999999999</v>
      </c>
      <c r="C9230" s="154">
        <v>2.2656999999999998</v>
      </c>
      <c r="D9230" s="154">
        <v>1.1871</v>
      </c>
      <c r="E9230" s="154">
        <v>0.95099999999999996</v>
      </c>
      <c r="F9230" s="154">
        <v>45.5</v>
      </c>
      <c r="G9230" s="154">
        <v>1.1073999999999999</v>
      </c>
      <c r="H9230" s="154">
        <v>14.319000000000001</v>
      </c>
      <c r="I9230" s="154">
        <v>1.80009</v>
      </c>
      <c r="J9230" s="154"/>
    </row>
    <row r="9231" spans="1:10">
      <c r="A9231" s="164">
        <v>38462</v>
      </c>
      <c r="B9231" s="154">
        <v>1.5442</v>
      </c>
      <c r="C9231" s="154">
        <v>2.2684000000000002</v>
      </c>
      <c r="D9231" s="154">
        <v>1.1844000000000001</v>
      </c>
      <c r="E9231" s="154">
        <v>0.95589999999999997</v>
      </c>
      <c r="F9231" s="154">
        <v>46</v>
      </c>
      <c r="G9231" s="154">
        <v>1.1069</v>
      </c>
      <c r="H9231" s="154">
        <v>14.237</v>
      </c>
      <c r="I9231" s="154">
        <v>1.7968299999999999</v>
      </c>
      <c r="J9231" s="154"/>
    </row>
    <row r="9232" spans="1:10">
      <c r="A9232" s="164">
        <v>38463</v>
      </c>
      <c r="B9232" s="154">
        <v>1.5427999999999999</v>
      </c>
      <c r="C9232" s="154">
        <v>2.2608999999999999</v>
      </c>
      <c r="D9232" s="154">
        <v>1.1797</v>
      </c>
      <c r="E9232" s="154">
        <v>0.95179999999999998</v>
      </c>
      <c r="F9232" s="154">
        <v>46</v>
      </c>
      <c r="G9232" s="154">
        <v>1.1014999999999999</v>
      </c>
      <c r="H9232" s="154">
        <v>14.311999999999999</v>
      </c>
      <c r="I9232" s="154">
        <v>1.78921</v>
      </c>
      <c r="J9232" s="154"/>
    </row>
    <row r="9233" spans="1:10">
      <c r="A9233" s="164">
        <v>38464</v>
      </c>
      <c r="B9233" s="154">
        <v>1.5439000000000001</v>
      </c>
      <c r="C9233" s="154">
        <v>2.2595000000000001</v>
      </c>
      <c r="D9233" s="154">
        <v>1.1815</v>
      </c>
      <c r="E9233" s="154">
        <v>0.95499999999999996</v>
      </c>
      <c r="F9233" s="154">
        <v>46.3</v>
      </c>
      <c r="G9233" s="154">
        <v>1.1107</v>
      </c>
      <c r="H9233" s="154">
        <v>14.305</v>
      </c>
      <c r="I9233" s="154">
        <v>1.7956699999999999</v>
      </c>
      <c r="J9233" s="154"/>
    </row>
    <row r="9234" spans="1:10">
      <c r="A9234" s="164">
        <v>38467</v>
      </c>
      <c r="B9234" s="154">
        <v>1.5432999999999999</v>
      </c>
      <c r="C9234" s="154">
        <v>2.2690999999999999</v>
      </c>
      <c r="D9234" s="154">
        <v>1.1863999999999999</v>
      </c>
      <c r="E9234" s="154">
        <v>0.95860000000000001</v>
      </c>
      <c r="F9234" s="154">
        <v>46.7</v>
      </c>
      <c r="G9234" s="154">
        <v>1.1201000000000001</v>
      </c>
      <c r="H9234" s="154">
        <v>14.37</v>
      </c>
      <c r="I9234" s="154">
        <v>1.8052600000000001</v>
      </c>
      <c r="J9234" s="154"/>
    </row>
    <row r="9235" spans="1:10">
      <c r="A9235" s="164">
        <v>38468</v>
      </c>
      <c r="B9235" s="154">
        <v>1.5436000000000001</v>
      </c>
      <c r="C9235" s="154">
        <v>2.2663000000000002</v>
      </c>
      <c r="D9235" s="154">
        <v>1.1888000000000001</v>
      </c>
      <c r="E9235" s="154">
        <v>0.9587</v>
      </c>
      <c r="F9235" s="154">
        <v>47.1</v>
      </c>
      <c r="G9235" s="154">
        <v>1.1228</v>
      </c>
      <c r="H9235" s="154">
        <v>14.382999999999999</v>
      </c>
      <c r="I9235" s="154">
        <v>1.8017699999999999</v>
      </c>
      <c r="J9235" s="154"/>
    </row>
    <row r="9236" spans="1:10">
      <c r="A9236" s="164">
        <v>38469</v>
      </c>
      <c r="B9236" s="154">
        <v>1.5430000000000001</v>
      </c>
      <c r="C9236" s="154">
        <v>2.2694999999999999</v>
      </c>
      <c r="D9236" s="154">
        <v>1.1936</v>
      </c>
      <c r="E9236" s="154">
        <v>0.95599999999999996</v>
      </c>
      <c r="F9236" s="154">
        <v>47</v>
      </c>
      <c r="G9236" s="154">
        <v>1.1235999999999999</v>
      </c>
      <c r="H9236" s="154">
        <v>14.404999999999999</v>
      </c>
      <c r="I9236" s="154">
        <v>1.80664</v>
      </c>
      <c r="J9236" s="154"/>
    </row>
    <row r="9237" spans="1:10">
      <c r="A9237" s="164">
        <v>38470</v>
      </c>
      <c r="B9237" s="154">
        <v>1.5406</v>
      </c>
      <c r="C9237" s="154">
        <v>2.2684000000000002</v>
      </c>
      <c r="D9237" s="154">
        <v>1.1916</v>
      </c>
      <c r="E9237" s="154">
        <v>0.95209999999999995</v>
      </c>
      <c r="F9237" s="154">
        <v>47.3</v>
      </c>
      <c r="G9237" s="154">
        <v>1.1259000000000001</v>
      </c>
      <c r="H9237" s="154">
        <v>14.417</v>
      </c>
      <c r="I9237" s="154">
        <v>1.8044500000000001</v>
      </c>
      <c r="J9237" s="154"/>
    </row>
    <row r="9238" spans="1:10">
      <c r="A9238" s="164">
        <v>38471</v>
      </c>
      <c r="B9238" s="154">
        <v>1.5371999999999999</v>
      </c>
      <c r="C9238" s="154">
        <v>2.2675999999999998</v>
      </c>
      <c r="D9238" s="154">
        <v>1.1859999999999999</v>
      </c>
      <c r="E9238" s="154">
        <v>0.94930000000000003</v>
      </c>
      <c r="F9238" s="154">
        <v>46.6</v>
      </c>
      <c r="G9238" s="154">
        <v>1.1259999999999999</v>
      </c>
      <c r="H9238" s="154">
        <v>14.401999999999999</v>
      </c>
      <c r="I9238" s="154">
        <v>1.79966</v>
      </c>
      <c r="J9238" s="154"/>
    </row>
    <row r="9239" spans="1:10">
      <c r="A9239" s="164">
        <v>38474</v>
      </c>
      <c r="B9239" s="154">
        <v>1.5392999999999999</v>
      </c>
      <c r="C9239" s="154">
        <v>2.2778</v>
      </c>
      <c r="D9239" s="154">
        <v>1.1964999999999999</v>
      </c>
      <c r="E9239" s="154">
        <v>0.94889999999999997</v>
      </c>
      <c r="F9239" s="154">
        <v>47.3</v>
      </c>
      <c r="G9239" s="154">
        <v>1.1357999999999999</v>
      </c>
      <c r="H9239" s="154">
        <v>14.493</v>
      </c>
      <c r="I9239" s="154">
        <v>1.8084799999999999</v>
      </c>
      <c r="J9239" s="154"/>
    </row>
    <row r="9240" spans="1:10">
      <c r="A9240" s="164">
        <v>38475</v>
      </c>
      <c r="B9240" s="154">
        <v>1.5425</v>
      </c>
      <c r="C9240" s="154">
        <v>2.2732999999999999</v>
      </c>
      <c r="D9240" s="154">
        <v>1.2001999999999999</v>
      </c>
      <c r="E9240" s="154">
        <v>0.95479999999999998</v>
      </c>
      <c r="F9240" s="154">
        <v>47.8</v>
      </c>
      <c r="G9240" s="154">
        <v>1.1416999999999999</v>
      </c>
      <c r="H9240" s="154">
        <v>14.459</v>
      </c>
      <c r="I9240" s="154">
        <v>1.81351</v>
      </c>
      <c r="J9240" s="154"/>
    </row>
    <row r="9241" spans="1:10">
      <c r="A9241" s="164">
        <v>38476</v>
      </c>
      <c r="B9241" s="154">
        <v>1.5423</v>
      </c>
      <c r="C9241" s="154">
        <v>2.2624</v>
      </c>
      <c r="D9241" s="154">
        <v>1.1913</v>
      </c>
      <c r="E9241" s="154">
        <v>0.95330000000000004</v>
      </c>
      <c r="F9241" s="154">
        <v>47.8</v>
      </c>
      <c r="G9241" s="154">
        <v>1.1381000000000001</v>
      </c>
      <c r="H9241" s="154">
        <v>14.414</v>
      </c>
      <c r="I9241" s="154">
        <v>1.80522</v>
      </c>
      <c r="J9241" s="154"/>
    </row>
    <row r="9242" spans="1:10">
      <c r="A9242" s="164">
        <v>38477</v>
      </c>
      <c r="B9242" s="154" t="s">
        <v>472</v>
      </c>
      <c r="C9242" s="154" t="s">
        <v>472</v>
      </c>
      <c r="D9242" s="154" t="s">
        <v>472</v>
      </c>
      <c r="E9242" s="154" t="s">
        <v>472</v>
      </c>
      <c r="F9242" s="154" t="s">
        <v>472</v>
      </c>
      <c r="G9242" s="154" t="s">
        <v>472</v>
      </c>
      <c r="H9242" s="154">
        <v>14.425000000000001</v>
      </c>
      <c r="I9242" s="154" t="s">
        <v>472</v>
      </c>
      <c r="J9242" s="154"/>
    </row>
    <row r="9243" spans="1:10">
      <c r="A9243" s="164">
        <v>38478</v>
      </c>
      <c r="B9243" s="154">
        <v>1.5478000000000001</v>
      </c>
      <c r="C9243" s="154">
        <v>2.2663000000000002</v>
      </c>
      <c r="D9243" s="154">
        <v>1.1953</v>
      </c>
      <c r="E9243" s="154">
        <v>0.95879999999999999</v>
      </c>
      <c r="F9243" s="154">
        <v>48.5</v>
      </c>
      <c r="G9243" s="154">
        <v>1.141</v>
      </c>
      <c r="H9243" s="154">
        <v>14.561</v>
      </c>
      <c r="I9243" s="154">
        <v>1.81193</v>
      </c>
      <c r="J9243" s="154"/>
    </row>
    <row r="9244" spans="1:10">
      <c r="A9244" s="164">
        <v>38481</v>
      </c>
      <c r="B9244" s="154">
        <v>1.5482</v>
      </c>
      <c r="C9244" s="154">
        <v>2.2763</v>
      </c>
      <c r="D9244" s="154">
        <v>1.2076</v>
      </c>
      <c r="E9244" s="154">
        <v>0.9728</v>
      </c>
      <c r="F9244" s="154">
        <v>49</v>
      </c>
      <c r="G9244" s="154">
        <v>1.1463000000000001</v>
      </c>
      <c r="H9244" s="154">
        <v>14.574</v>
      </c>
      <c r="I9244" s="154">
        <v>1.8189</v>
      </c>
      <c r="J9244" s="154"/>
    </row>
    <row r="9245" spans="1:10">
      <c r="A9245" s="164">
        <v>38482</v>
      </c>
      <c r="B9245" s="154">
        <v>1.5468</v>
      </c>
      <c r="C9245" s="154">
        <v>2.2648000000000001</v>
      </c>
      <c r="D9245" s="154">
        <v>1.2064999999999999</v>
      </c>
      <c r="E9245" s="154">
        <v>0.97460000000000002</v>
      </c>
      <c r="F9245" s="154">
        <v>49.2</v>
      </c>
      <c r="G9245" s="154">
        <v>1.1386000000000001</v>
      </c>
      <c r="H9245" s="154">
        <v>14.512</v>
      </c>
      <c r="I9245" s="154">
        <v>1.8148599999999999</v>
      </c>
      <c r="J9245" s="154"/>
    </row>
    <row r="9246" spans="1:10">
      <c r="A9246" s="164">
        <v>38483</v>
      </c>
      <c r="B9246" s="154">
        <v>1.5451000000000001</v>
      </c>
      <c r="C9246" s="154">
        <v>2.2633999999999999</v>
      </c>
      <c r="D9246" s="154">
        <v>1.1993</v>
      </c>
      <c r="E9246" s="154">
        <v>0.96650000000000003</v>
      </c>
      <c r="F9246" s="154">
        <v>48.4</v>
      </c>
      <c r="G9246" s="154">
        <v>1.1403000000000001</v>
      </c>
      <c r="H9246" s="154">
        <v>14.563000000000001</v>
      </c>
      <c r="I9246" s="154">
        <v>1.8105799999999999</v>
      </c>
      <c r="J9246" s="154"/>
    </row>
    <row r="9247" spans="1:10">
      <c r="A9247" s="164">
        <v>38484</v>
      </c>
      <c r="B9247" s="154">
        <v>1.5453999999999999</v>
      </c>
      <c r="C9247" s="154">
        <v>2.2591999999999999</v>
      </c>
      <c r="D9247" s="154">
        <v>1.2105999999999999</v>
      </c>
      <c r="E9247" s="154">
        <v>0.96889999999999998</v>
      </c>
      <c r="F9247" s="154">
        <v>49.3</v>
      </c>
      <c r="G9247" s="154">
        <v>1.1400000000000001</v>
      </c>
      <c r="H9247" s="154">
        <v>14.698</v>
      </c>
      <c r="I9247" s="154">
        <v>1.8183199999999999</v>
      </c>
      <c r="J9247" s="154"/>
    </row>
    <row r="9248" spans="1:10">
      <c r="A9248" s="164">
        <v>38485</v>
      </c>
      <c r="B9248" s="154">
        <v>1.5441</v>
      </c>
      <c r="C9248" s="154">
        <v>2.2673999999999999</v>
      </c>
      <c r="D9248" s="154">
        <v>1.218</v>
      </c>
      <c r="E9248" s="154">
        <v>0.97309999999999997</v>
      </c>
      <c r="F9248" s="154">
        <v>49.3</v>
      </c>
      <c r="G9248" s="154">
        <v>1.1394</v>
      </c>
      <c r="H9248" s="154">
        <v>14.794</v>
      </c>
      <c r="I9248" s="154">
        <v>1.8269</v>
      </c>
      <c r="J9248" s="154"/>
    </row>
    <row r="9249" spans="1:10">
      <c r="A9249" s="164">
        <v>38488</v>
      </c>
      <c r="B9249" s="154" t="s">
        <v>472</v>
      </c>
      <c r="C9249" s="154" t="s">
        <v>472</v>
      </c>
      <c r="D9249" s="154" t="s">
        <v>472</v>
      </c>
      <c r="E9249" s="154" t="s">
        <v>472</v>
      </c>
      <c r="F9249" s="154" t="s">
        <v>472</v>
      </c>
      <c r="G9249" s="154" t="s">
        <v>472</v>
      </c>
      <c r="H9249" s="154">
        <v>14.760999999999999</v>
      </c>
      <c r="I9249" s="154" t="s">
        <v>472</v>
      </c>
      <c r="J9249" s="154"/>
    </row>
    <row r="9250" spans="1:10">
      <c r="A9250" s="164">
        <v>38489</v>
      </c>
      <c r="B9250" s="154">
        <v>1.5446</v>
      </c>
      <c r="C9250" s="154">
        <v>2.2473999999999998</v>
      </c>
      <c r="D9250" s="154">
        <v>1.2227000000000001</v>
      </c>
      <c r="E9250" s="154">
        <v>0.96309999999999996</v>
      </c>
      <c r="F9250" s="154">
        <v>49.3</v>
      </c>
      <c r="G9250" s="154">
        <v>1.1412</v>
      </c>
      <c r="H9250" s="154">
        <v>14.743</v>
      </c>
      <c r="I9250" s="154">
        <v>1.82239</v>
      </c>
      <c r="J9250" s="154"/>
    </row>
    <row r="9251" spans="1:10">
      <c r="A9251" s="164">
        <v>38490</v>
      </c>
      <c r="B9251" s="154">
        <v>1.5417999999999998</v>
      </c>
      <c r="C9251" s="154">
        <v>2.2402000000000002</v>
      </c>
      <c r="D9251" s="154">
        <v>1.2211000000000001</v>
      </c>
      <c r="E9251" s="154">
        <v>0.9667</v>
      </c>
      <c r="F9251" s="154">
        <v>49.2</v>
      </c>
      <c r="G9251" s="154">
        <v>1.1369</v>
      </c>
      <c r="H9251" s="154">
        <v>14.718</v>
      </c>
      <c r="I9251" s="154">
        <v>1.8227600000000002</v>
      </c>
      <c r="J9251" s="154"/>
    </row>
    <row r="9252" spans="1:10">
      <c r="A9252" s="164">
        <v>38491</v>
      </c>
      <c r="B9252" s="154">
        <v>1.5432999999999999</v>
      </c>
      <c r="C9252" s="154">
        <v>2.2450999999999999</v>
      </c>
      <c r="D9252" s="154">
        <v>1.2189000000000001</v>
      </c>
      <c r="E9252" s="154">
        <v>0.96619999999999995</v>
      </c>
      <c r="F9252" s="154">
        <v>49.5</v>
      </c>
      <c r="G9252" s="154">
        <v>1.1375999999999999</v>
      </c>
      <c r="H9252" s="154">
        <v>14.776999999999999</v>
      </c>
      <c r="I9252" s="154">
        <v>1.821</v>
      </c>
      <c r="J9252" s="154"/>
    </row>
    <row r="9253" spans="1:10">
      <c r="A9253" s="164">
        <v>38492</v>
      </c>
      <c r="B9253" s="154">
        <v>1.5455000000000001</v>
      </c>
      <c r="C9253" s="154">
        <v>2.2477999999999998</v>
      </c>
      <c r="D9253" s="154">
        <v>1.2224999999999999</v>
      </c>
      <c r="E9253" s="154">
        <v>0.97250000000000003</v>
      </c>
      <c r="F9253" s="154">
        <v>50</v>
      </c>
      <c r="G9253" s="154">
        <v>1.1379999999999999</v>
      </c>
      <c r="H9253" s="154">
        <v>14.913</v>
      </c>
      <c r="I9253" s="154">
        <v>1.8264899999999999</v>
      </c>
      <c r="J9253" s="154"/>
    </row>
    <row r="9254" spans="1:10">
      <c r="A9254" s="164">
        <v>38495</v>
      </c>
      <c r="B9254" s="154">
        <v>1.5476000000000001</v>
      </c>
      <c r="C9254" s="154">
        <v>2.2549000000000001</v>
      </c>
      <c r="D9254" s="154">
        <v>1.2332000000000001</v>
      </c>
      <c r="E9254" s="154">
        <v>0.97699999999999998</v>
      </c>
      <c r="F9254" s="154">
        <v>50.5</v>
      </c>
      <c r="G9254" s="154">
        <v>1.1418999999999999</v>
      </c>
      <c r="H9254" s="154">
        <v>14.893000000000001</v>
      </c>
      <c r="I9254" s="154">
        <v>1.8321100000000001</v>
      </c>
      <c r="J9254" s="154"/>
    </row>
    <row r="9255" spans="1:10">
      <c r="A9255" s="164">
        <v>38496</v>
      </c>
      <c r="B9255" s="154">
        <v>1.5465</v>
      </c>
      <c r="C9255" s="154">
        <v>2.2496999999999998</v>
      </c>
      <c r="D9255" s="154">
        <v>1.2288000000000001</v>
      </c>
      <c r="E9255" s="154">
        <v>0.97489999999999999</v>
      </c>
      <c r="F9255" s="154">
        <v>50.6</v>
      </c>
      <c r="G9255" s="154">
        <v>1.1419999999999999</v>
      </c>
      <c r="H9255" s="154">
        <v>14.869</v>
      </c>
      <c r="I9255" s="154">
        <v>1.82867</v>
      </c>
      <c r="J9255" s="154"/>
    </row>
    <row r="9256" spans="1:10">
      <c r="A9256" s="164">
        <v>38497</v>
      </c>
      <c r="B9256" s="154">
        <v>1.5455000000000001</v>
      </c>
      <c r="C9256" s="154">
        <v>2.2437</v>
      </c>
      <c r="D9256" s="154">
        <v>1.2285999999999999</v>
      </c>
      <c r="E9256" s="154">
        <v>0.97450000000000003</v>
      </c>
      <c r="F9256" s="154">
        <v>50.6</v>
      </c>
      <c r="G9256" s="154">
        <v>1.1432</v>
      </c>
      <c r="H9256" s="154">
        <v>14.818</v>
      </c>
      <c r="I9256" s="154">
        <v>1.83073</v>
      </c>
      <c r="J9256" s="154"/>
    </row>
    <row r="9257" spans="1:10">
      <c r="A9257" s="164">
        <v>38498</v>
      </c>
      <c r="B9257" s="154">
        <v>1.5451999999999999</v>
      </c>
      <c r="C9257" s="154">
        <v>2.2452000000000001</v>
      </c>
      <c r="D9257" s="154">
        <v>1.2309000000000001</v>
      </c>
      <c r="E9257" s="154">
        <v>0.97270000000000001</v>
      </c>
      <c r="F9257" s="154">
        <v>51</v>
      </c>
      <c r="G9257" s="154">
        <v>1.1388</v>
      </c>
      <c r="H9257" s="154">
        <v>14.941000000000001</v>
      </c>
      <c r="I9257" s="154">
        <v>1.8326199999999999</v>
      </c>
      <c r="J9257" s="154"/>
    </row>
    <row r="9258" spans="1:10">
      <c r="A9258" s="164">
        <v>38499</v>
      </c>
      <c r="B9258" s="154">
        <v>1.5468999999999999</v>
      </c>
      <c r="C9258" s="154">
        <v>2.2503000000000002</v>
      </c>
      <c r="D9258" s="154">
        <v>1.2343</v>
      </c>
      <c r="E9258" s="154">
        <v>0.97489999999999999</v>
      </c>
      <c r="F9258" s="154">
        <v>51.2</v>
      </c>
      <c r="G9258" s="154">
        <v>1.1435</v>
      </c>
      <c r="H9258" s="154">
        <v>14.866</v>
      </c>
      <c r="I9258" s="154">
        <v>1.8331300000000001</v>
      </c>
      <c r="J9258" s="154"/>
    </row>
    <row r="9259" spans="1:10">
      <c r="A9259" s="164">
        <v>38502</v>
      </c>
      <c r="B9259" s="154">
        <v>1.5453000000000001</v>
      </c>
      <c r="C9259" s="154">
        <v>2.2513000000000001</v>
      </c>
      <c r="D9259" s="154">
        <v>1.2342</v>
      </c>
      <c r="E9259" s="154">
        <v>0.9819</v>
      </c>
      <c r="F9259" s="154">
        <v>51.7</v>
      </c>
      <c r="G9259" s="154">
        <v>1.1433</v>
      </c>
      <c r="H9259" s="154">
        <v>14.975</v>
      </c>
      <c r="I9259" s="154" t="s">
        <v>472</v>
      </c>
      <c r="J9259" s="154"/>
    </row>
    <row r="9260" spans="1:10">
      <c r="A9260" s="164">
        <v>38503</v>
      </c>
      <c r="B9260" s="154">
        <v>1.5425</v>
      </c>
      <c r="C9260" s="154">
        <v>2.2635999999999998</v>
      </c>
      <c r="D9260" s="154">
        <v>1.2452000000000001</v>
      </c>
      <c r="E9260" s="154">
        <v>0.98770000000000002</v>
      </c>
      <c r="F9260" s="154">
        <v>52.5</v>
      </c>
      <c r="G9260" s="154">
        <v>1.1527000000000001</v>
      </c>
      <c r="H9260" s="154">
        <v>15.045</v>
      </c>
      <c r="I9260" s="154">
        <v>1.84073</v>
      </c>
      <c r="J9260" s="154"/>
    </row>
    <row r="9261" spans="1:10">
      <c r="A9261" s="164">
        <v>38504</v>
      </c>
      <c r="B9261" s="154">
        <v>1.5327999999999999</v>
      </c>
      <c r="C9261" s="154">
        <v>2.2683</v>
      </c>
      <c r="D9261" s="154">
        <v>1.2484999999999999</v>
      </c>
      <c r="E9261" s="154">
        <v>0.99429999999999996</v>
      </c>
      <c r="F9261" s="154">
        <v>52.2</v>
      </c>
      <c r="G9261" s="154">
        <v>1.1509</v>
      </c>
      <c r="H9261" s="154">
        <v>15.138</v>
      </c>
      <c r="I9261" s="154">
        <v>1.8397999999999999</v>
      </c>
      <c r="J9261" s="154"/>
    </row>
    <row r="9262" spans="1:10">
      <c r="A9262" s="164">
        <v>38505</v>
      </c>
      <c r="B9262" s="154">
        <v>1.5335000000000001</v>
      </c>
      <c r="C9262" s="154">
        <v>2.2726999999999999</v>
      </c>
      <c r="D9262" s="154">
        <v>1.2493000000000001</v>
      </c>
      <c r="E9262" s="154">
        <v>0.999</v>
      </c>
      <c r="F9262" s="154">
        <v>51.1</v>
      </c>
      <c r="G9262" s="154">
        <v>1.1536999999999999</v>
      </c>
      <c r="H9262" s="154">
        <v>15.113</v>
      </c>
      <c r="I9262" s="154">
        <v>1.8414899999999998</v>
      </c>
      <c r="J9262" s="154"/>
    </row>
    <row r="9263" spans="1:10">
      <c r="A9263" s="164">
        <v>38506</v>
      </c>
      <c r="B9263" s="154">
        <v>1.5346</v>
      </c>
      <c r="C9263" s="154">
        <v>2.2717999999999998</v>
      </c>
      <c r="D9263" s="154">
        <v>1.2499</v>
      </c>
      <c r="E9263" s="154">
        <v>1.0018</v>
      </c>
      <c r="F9263" s="154">
        <v>51.7</v>
      </c>
      <c r="G9263" s="154">
        <v>1.1584000000000001</v>
      </c>
      <c r="H9263" s="154">
        <v>15.164999999999999</v>
      </c>
      <c r="I9263" s="154">
        <v>1.8418099999999999</v>
      </c>
      <c r="J9263" s="154"/>
    </row>
    <row r="9264" spans="1:10">
      <c r="A9264" s="164">
        <v>38509</v>
      </c>
      <c r="B9264" s="154">
        <v>1.5312000000000001</v>
      </c>
      <c r="C9264" s="154">
        <v>2.2709999999999999</v>
      </c>
      <c r="D9264" s="154">
        <v>1.2492000000000001</v>
      </c>
      <c r="E9264" s="154">
        <v>1.0024</v>
      </c>
      <c r="F9264" s="154">
        <v>51.5</v>
      </c>
      <c r="G9264" s="154">
        <v>1.1646000000000001</v>
      </c>
      <c r="H9264" s="154">
        <v>15.077999999999999</v>
      </c>
      <c r="I9264" s="154">
        <v>1.8420999999999998</v>
      </c>
      <c r="J9264" s="154"/>
    </row>
    <row r="9265" spans="1:10">
      <c r="A9265" s="164">
        <v>38510</v>
      </c>
      <c r="B9265" s="154">
        <v>1.5305</v>
      </c>
      <c r="C9265" s="154">
        <v>2.2782</v>
      </c>
      <c r="D9265" s="154">
        <v>1.2448999999999999</v>
      </c>
      <c r="E9265" s="154">
        <v>1.0009999999999999</v>
      </c>
      <c r="F9265" s="154">
        <v>50.8</v>
      </c>
      <c r="G9265" s="154">
        <v>1.1660999999999999</v>
      </c>
      <c r="H9265" s="154">
        <v>15.074</v>
      </c>
      <c r="I9265" s="154">
        <v>1.8394599999999999</v>
      </c>
      <c r="J9265" s="154"/>
    </row>
    <row r="9266" spans="1:10">
      <c r="A9266" s="164">
        <v>38511</v>
      </c>
      <c r="B9266" s="154">
        <v>1.5327999999999999</v>
      </c>
      <c r="C9266" s="154">
        <v>2.2852000000000001</v>
      </c>
      <c r="D9266" s="154">
        <v>1.2444</v>
      </c>
      <c r="E9266" s="154">
        <v>0.99790000000000001</v>
      </c>
      <c r="F9266" s="154">
        <v>50.6</v>
      </c>
      <c r="G9266" s="154">
        <v>1.165</v>
      </c>
      <c r="H9266" s="154">
        <v>15.11</v>
      </c>
      <c r="I9266" s="154">
        <v>1.83944</v>
      </c>
      <c r="J9266" s="154"/>
    </row>
    <row r="9267" spans="1:10">
      <c r="A9267" s="164">
        <v>38512</v>
      </c>
      <c r="B9267" s="154">
        <v>1.5316999999999998</v>
      </c>
      <c r="C9267" s="154">
        <v>2.2852999999999999</v>
      </c>
      <c r="D9267" s="154">
        <v>1.2523</v>
      </c>
      <c r="E9267" s="154">
        <v>0.99860000000000004</v>
      </c>
      <c r="F9267" s="154">
        <v>50.8</v>
      </c>
      <c r="G9267" s="154">
        <v>1.1678999999999999</v>
      </c>
      <c r="H9267" s="154">
        <v>15.137</v>
      </c>
      <c r="I9267" s="154">
        <v>1.8473899999999999</v>
      </c>
      <c r="J9267" s="154"/>
    </row>
    <row r="9268" spans="1:10">
      <c r="A9268" s="164">
        <v>38513</v>
      </c>
      <c r="B9268" s="154">
        <v>1.5331999999999999</v>
      </c>
      <c r="C9268" s="154">
        <v>2.2854999999999999</v>
      </c>
      <c r="D9268" s="154">
        <v>1.2547999999999999</v>
      </c>
      <c r="E9268" s="154">
        <v>0.99750000000000005</v>
      </c>
      <c r="F9268" s="154">
        <v>50.2</v>
      </c>
      <c r="G9268" s="154">
        <v>1.1675</v>
      </c>
      <c r="H9268" s="154">
        <v>15.335000000000001</v>
      </c>
      <c r="I9268" s="154">
        <v>1.8458399999999999</v>
      </c>
      <c r="J9268" s="154"/>
    </row>
    <row r="9269" spans="1:10">
      <c r="A9269" s="164">
        <v>38516</v>
      </c>
      <c r="B9269" s="154">
        <v>1.5377999999999998</v>
      </c>
      <c r="C9269" s="154">
        <v>2.3039000000000001</v>
      </c>
      <c r="D9269" s="154">
        <v>1.2732000000000001</v>
      </c>
      <c r="E9269" s="154">
        <v>1.0150999999999999</v>
      </c>
      <c r="F9269" s="154">
        <v>51.4</v>
      </c>
      <c r="G9269" s="154">
        <v>1.1708000000000001</v>
      </c>
      <c r="H9269" s="154">
        <v>15.404999999999999</v>
      </c>
      <c r="I9269" s="154">
        <v>1.86347</v>
      </c>
      <c r="J9269" s="154"/>
    </row>
    <row r="9270" spans="1:10">
      <c r="A9270" s="164">
        <v>38517</v>
      </c>
      <c r="B9270" s="154">
        <v>1.5390999999999999</v>
      </c>
      <c r="C9270" s="154">
        <v>2.2949000000000002</v>
      </c>
      <c r="D9270" s="154">
        <v>1.2684</v>
      </c>
      <c r="E9270" s="154">
        <v>1.0104</v>
      </c>
      <c r="F9270" s="154">
        <v>51.7</v>
      </c>
      <c r="G9270" s="154">
        <v>1.1602999999999999</v>
      </c>
      <c r="H9270" s="154">
        <v>15.439</v>
      </c>
      <c r="I9270" s="154">
        <v>1.8595999999999999</v>
      </c>
      <c r="J9270" s="154"/>
    </row>
    <row r="9271" spans="1:10">
      <c r="A9271" s="164">
        <v>38518</v>
      </c>
      <c r="B9271" s="154">
        <v>1.5387</v>
      </c>
      <c r="C9271" s="154">
        <v>2.3079000000000001</v>
      </c>
      <c r="D9271" s="154">
        <v>1.276</v>
      </c>
      <c r="E9271" s="154">
        <v>1.0207999999999999</v>
      </c>
      <c r="F9271" s="154">
        <v>52.4</v>
      </c>
      <c r="G9271" s="154">
        <v>1.1675</v>
      </c>
      <c r="H9271" s="154">
        <v>15.364000000000001</v>
      </c>
      <c r="I9271" s="154">
        <v>1.8544399999999999</v>
      </c>
      <c r="J9271" s="154"/>
    </row>
    <row r="9272" spans="1:10">
      <c r="A9272" s="164">
        <v>38519</v>
      </c>
      <c r="B9272" s="154">
        <v>1.5379</v>
      </c>
      <c r="C9272" s="154">
        <v>2.3134000000000001</v>
      </c>
      <c r="D9272" s="154">
        <v>1.2723</v>
      </c>
      <c r="E9272" s="154">
        <v>1.0269999999999999</v>
      </c>
      <c r="F9272" s="154">
        <v>52.2</v>
      </c>
      <c r="G9272" s="154">
        <v>1.1635</v>
      </c>
      <c r="H9272" s="154">
        <v>15.391</v>
      </c>
      <c r="I9272" s="154">
        <v>1.8610500000000001</v>
      </c>
      <c r="J9272" s="154"/>
    </row>
    <row r="9273" spans="1:10">
      <c r="A9273" s="164">
        <v>38520</v>
      </c>
      <c r="B9273" s="154">
        <v>1.5413000000000001</v>
      </c>
      <c r="C9273" s="154">
        <v>2.3174999999999999</v>
      </c>
      <c r="D9273" s="154">
        <v>1.2698</v>
      </c>
      <c r="E9273" s="154">
        <v>1.0257000000000001</v>
      </c>
      <c r="F9273" s="154">
        <v>52.7</v>
      </c>
      <c r="G9273" s="154">
        <v>1.1654</v>
      </c>
      <c r="H9273" s="154">
        <v>15.259</v>
      </c>
      <c r="I9273" s="154">
        <v>1.8621400000000001</v>
      </c>
      <c r="J9273" s="154"/>
    </row>
    <row r="9274" spans="1:10">
      <c r="A9274" s="164">
        <v>38523</v>
      </c>
      <c r="B9274" s="154">
        <v>1.5442</v>
      </c>
      <c r="C9274" s="154">
        <v>2.3088000000000002</v>
      </c>
      <c r="D9274" s="154">
        <v>1.2647999999999999</v>
      </c>
      <c r="E9274" s="154">
        <v>1.0266999999999999</v>
      </c>
      <c r="F9274" s="154">
        <v>53</v>
      </c>
      <c r="G9274" s="154">
        <v>1.1628000000000001</v>
      </c>
      <c r="H9274" s="154">
        <v>15.362</v>
      </c>
      <c r="I9274" s="154">
        <v>1.85904</v>
      </c>
      <c r="J9274" s="154"/>
    </row>
    <row r="9275" spans="1:10">
      <c r="A9275" s="164">
        <v>38524</v>
      </c>
      <c r="B9275" s="154">
        <v>1.5417999999999998</v>
      </c>
      <c r="C9275" s="154">
        <v>2.3169</v>
      </c>
      <c r="D9275" s="154">
        <v>1.2749999999999999</v>
      </c>
      <c r="E9275" s="154">
        <v>1.0274000000000001</v>
      </c>
      <c r="F9275" s="154">
        <v>53.2</v>
      </c>
      <c r="G9275" s="154">
        <v>1.1646000000000001</v>
      </c>
      <c r="H9275" s="154">
        <v>15.334</v>
      </c>
      <c r="I9275" s="154">
        <v>1.8685399999999999</v>
      </c>
      <c r="J9275" s="154"/>
    </row>
    <row r="9276" spans="1:10">
      <c r="A9276" s="164">
        <v>38525</v>
      </c>
      <c r="B9276" s="154">
        <v>1.5392999999999999</v>
      </c>
      <c r="C9276" s="154">
        <v>2.3098000000000001</v>
      </c>
      <c r="D9276" s="154">
        <v>1.2625999999999999</v>
      </c>
      <c r="E9276" s="154">
        <v>1.0238</v>
      </c>
      <c r="F9276" s="154">
        <v>53.2</v>
      </c>
      <c r="G9276" s="154">
        <v>1.1640999999999999</v>
      </c>
      <c r="H9276" s="154">
        <v>15.391</v>
      </c>
      <c r="I9276" s="154">
        <v>1.86198</v>
      </c>
      <c r="J9276" s="154"/>
    </row>
    <row r="9277" spans="1:10">
      <c r="A9277" s="164">
        <v>38526</v>
      </c>
      <c r="B9277" s="154">
        <v>1.5407999999999999</v>
      </c>
      <c r="C9277" s="154">
        <v>2.3199000000000001</v>
      </c>
      <c r="D9277" s="154">
        <v>1.2739</v>
      </c>
      <c r="E9277" s="154">
        <v>1.0302</v>
      </c>
      <c r="F9277" s="154">
        <v>53.4</v>
      </c>
      <c r="G9277" s="154">
        <v>1.1721999999999999</v>
      </c>
      <c r="H9277" s="154">
        <v>15.452</v>
      </c>
      <c r="I9277" s="154">
        <v>1.8665400000000001</v>
      </c>
      <c r="J9277" s="154"/>
    </row>
    <row r="9278" spans="1:10">
      <c r="A9278" s="164">
        <v>38527</v>
      </c>
      <c r="B9278" s="154">
        <v>1.5402</v>
      </c>
      <c r="C9278" s="154">
        <v>2.3203</v>
      </c>
      <c r="D9278" s="154">
        <v>1.2763</v>
      </c>
      <c r="E9278" s="154">
        <v>1.0363</v>
      </c>
      <c r="F9278" s="154">
        <v>53.2</v>
      </c>
      <c r="G9278" s="154">
        <v>1.1677999999999999</v>
      </c>
      <c r="H9278" s="154">
        <v>15.407</v>
      </c>
      <c r="I9278" s="154">
        <v>1.86602</v>
      </c>
      <c r="J9278" s="154"/>
    </row>
    <row r="9279" spans="1:10">
      <c r="A9279" s="164">
        <v>38530</v>
      </c>
      <c r="B9279" s="154">
        <v>1.5415999999999999</v>
      </c>
      <c r="C9279" s="154">
        <v>2.3174999999999999</v>
      </c>
      <c r="D9279" s="154">
        <v>1.2685</v>
      </c>
      <c r="E9279" s="154">
        <v>1.0285</v>
      </c>
      <c r="F9279" s="154">
        <v>53.1</v>
      </c>
      <c r="G9279" s="154">
        <v>1.1605000000000001</v>
      </c>
      <c r="H9279" s="154">
        <v>15.329000000000001</v>
      </c>
      <c r="I9279" s="154">
        <v>1.85982</v>
      </c>
      <c r="J9279" s="154"/>
    </row>
    <row r="9280" spans="1:10">
      <c r="A9280" s="164">
        <v>38531</v>
      </c>
      <c r="B9280" s="154">
        <v>1.5443</v>
      </c>
      <c r="C9280" s="154">
        <v>2.3199999999999998</v>
      </c>
      <c r="D9280" s="154">
        <v>1.2737000000000001</v>
      </c>
      <c r="E9280" s="154">
        <v>1.0319</v>
      </c>
      <c r="F9280" s="154">
        <v>53.6</v>
      </c>
      <c r="G9280" s="154">
        <v>1.1597999999999999</v>
      </c>
      <c r="H9280" s="154">
        <v>15.467000000000001</v>
      </c>
      <c r="I9280" s="154">
        <v>1.8672299999999999</v>
      </c>
      <c r="J9280" s="154"/>
    </row>
    <row r="9281" spans="1:10">
      <c r="A9281" s="164">
        <v>38532</v>
      </c>
      <c r="B9281" s="154">
        <v>1.5451999999999999</v>
      </c>
      <c r="C9281" s="154">
        <v>2.3275999999999999</v>
      </c>
      <c r="D9281" s="154">
        <v>1.2835000000000001</v>
      </c>
      <c r="E9281" s="154">
        <v>1.0402</v>
      </c>
      <c r="F9281" s="154">
        <v>54.2</v>
      </c>
      <c r="G9281" s="154">
        <v>1.1627000000000001</v>
      </c>
      <c r="H9281" s="154">
        <v>15.47</v>
      </c>
      <c r="I9281" s="154">
        <v>1.8706199999999999</v>
      </c>
      <c r="J9281" s="154"/>
    </row>
    <row r="9282" spans="1:10">
      <c r="A9282" s="164">
        <v>38533</v>
      </c>
      <c r="B9282" s="154">
        <v>1.5489000000000002</v>
      </c>
      <c r="C9282" s="154">
        <v>2.3117999999999999</v>
      </c>
      <c r="D9282" s="154">
        <v>1.2831999999999999</v>
      </c>
      <c r="E9282" s="154">
        <v>1.0428999999999999</v>
      </c>
      <c r="F9282" s="154">
        <v>54.4</v>
      </c>
      <c r="G9282" s="154">
        <v>1.1614</v>
      </c>
      <c r="H9282" s="154">
        <v>15.507999999999999</v>
      </c>
      <c r="I9282" s="154">
        <v>1.8715999999999999</v>
      </c>
      <c r="J9282" s="154"/>
    </row>
    <row r="9283" spans="1:10">
      <c r="A9283" s="164">
        <v>38534</v>
      </c>
      <c r="B9283" s="154">
        <v>1.5525</v>
      </c>
      <c r="C9283" s="154">
        <v>2.2866</v>
      </c>
      <c r="D9283" s="154">
        <v>1.2873999999999999</v>
      </c>
      <c r="E9283" s="154">
        <v>1.0472999999999999</v>
      </c>
      <c r="F9283" s="154">
        <v>55.1</v>
      </c>
      <c r="G9283" s="154">
        <v>1.1594</v>
      </c>
      <c r="H9283" s="154">
        <v>15.666</v>
      </c>
      <c r="I9283" s="154">
        <v>1.8699400000000002</v>
      </c>
      <c r="J9283" s="154"/>
    </row>
    <row r="9284" spans="1:10">
      <c r="A9284" s="164">
        <v>38537</v>
      </c>
      <c r="B9284" s="154">
        <v>1.5489000000000002</v>
      </c>
      <c r="C9284" s="154">
        <v>2.2886000000000002</v>
      </c>
      <c r="D9284" s="154">
        <v>1.2993999999999999</v>
      </c>
      <c r="E9284" s="154">
        <v>1.0444</v>
      </c>
      <c r="F9284" s="154">
        <v>55.5</v>
      </c>
      <c r="G9284" s="154">
        <v>1.1639999999999999</v>
      </c>
      <c r="H9284" s="154">
        <v>15.754</v>
      </c>
      <c r="I9284" s="154" t="s">
        <v>472</v>
      </c>
      <c r="J9284" s="154"/>
    </row>
    <row r="9285" spans="1:10">
      <c r="A9285" s="164">
        <v>38538</v>
      </c>
      <c r="B9285" s="154">
        <v>1.5516000000000001</v>
      </c>
      <c r="C9285" s="154">
        <v>2.2898999999999998</v>
      </c>
      <c r="D9285" s="154">
        <v>1.3045</v>
      </c>
      <c r="E9285" s="154">
        <v>1.0502</v>
      </c>
      <c r="F9285" s="154">
        <v>55.1</v>
      </c>
      <c r="G9285" s="154">
        <v>1.1649</v>
      </c>
      <c r="H9285" s="154">
        <v>15.769</v>
      </c>
      <c r="I9285" s="154">
        <v>1.8847499999999999</v>
      </c>
      <c r="J9285" s="154"/>
    </row>
    <row r="9286" spans="1:10">
      <c r="A9286" s="164">
        <v>38539</v>
      </c>
      <c r="B9286" s="154">
        <v>1.5533999999999999</v>
      </c>
      <c r="C9286" s="154">
        <v>2.2858000000000001</v>
      </c>
      <c r="D9286" s="154">
        <v>1.3014000000000001</v>
      </c>
      <c r="E9286" s="154">
        <v>1.0476000000000001</v>
      </c>
      <c r="F9286" s="154">
        <v>54.7</v>
      </c>
      <c r="G9286" s="154">
        <v>1.165</v>
      </c>
      <c r="H9286" s="154">
        <v>15.743</v>
      </c>
      <c r="I9286" s="154">
        <v>1.8860999999999999</v>
      </c>
      <c r="J9286" s="154"/>
    </row>
    <row r="9287" spans="1:10">
      <c r="A9287" s="164">
        <v>38540</v>
      </c>
      <c r="B9287" s="154">
        <v>1.5533999999999999</v>
      </c>
      <c r="C9287" s="154">
        <v>2.2816000000000001</v>
      </c>
      <c r="D9287" s="154">
        <v>1.3022</v>
      </c>
      <c r="E9287" s="154">
        <v>1.0553999999999999</v>
      </c>
      <c r="F9287" s="154">
        <v>54.3</v>
      </c>
      <c r="G9287" s="154">
        <v>1.1617</v>
      </c>
      <c r="H9287" s="154">
        <v>15.69</v>
      </c>
      <c r="I9287" s="154">
        <v>1.8669899999999999</v>
      </c>
      <c r="J9287" s="154"/>
    </row>
    <row r="9288" spans="1:10">
      <c r="A9288" s="164">
        <v>38541</v>
      </c>
      <c r="B9288" s="154">
        <v>1.552</v>
      </c>
      <c r="C9288" s="154">
        <v>2.2645</v>
      </c>
      <c r="D9288" s="154">
        <v>1.3033999999999999</v>
      </c>
      <c r="E9288" s="154">
        <v>1.0599000000000001</v>
      </c>
      <c r="F9288" s="154">
        <v>54.8</v>
      </c>
      <c r="G9288" s="154">
        <v>1.1600999999999999</v>
      </c>
      <c r="H9288" s="154">
        <v>15.76</v>
      </c>
      <c r="I9288" s="154">
        <v>1.8797600000000001</v>
      </c>
      <c r="J9288" s="154"/>
    </row>
    <row r="9289" spans="1:10">
      <c r="A9289" s="164">
        <v>38544</v>
      </c>
      <c r="B9289" s="154">
        <v>1.5552000000000001</v>
      </c>
      <c r="C9289" s="154">
        <v>2.2574000000000001</v>
      </c>
      <c r="D9289" s="154">
        <v>1.2949999999999999</v>
      </c>
      <c r="E9289" s="154">
        <v>1.0661</v>
      </c>
      <c r="F9289" s="154">
        <v>54.5</v>
      </c>
      <c r="G9289" s="154">
        <v>1.1574</v>
      </c>
      <c r="H9289" s="154">
        <v>15.568</v>
      </c>
      <c r="I9289" s="154">
        <v>1.87609</v>
      </c>
      <c r="J9289" s="154"/>
    </row>
    <row r="9290" spans="1:10">
      <c r="A9290" s="164">
        <v>38545</v>
      </c>
      <c r="B9290" s="154">
        <v>1.5556999999999999</v>
      </c>
      <c r="C9290" s="154">
        <v>2.2561999999999998</v>
      </c>
      <c r="D9290" s="154">
        <v>1.2778</v>
      </c>
      <c r="E9290" s="154">
        <v>1.0536000000000001</v>
      </c>
      <c r="F9290" s="154">
        <v>54.6</v>
      </c>
      <c r="G9290" s="154">
        <v>1.1501999999999999</v>
      </c>
      <c r="H9290" s="154">
        <v>15.407</v>
      </c>
      <c r="I9290" s="154">
        <v>1.86595</v>
      </c>
      <c r="J9290" s="154"/>
    </row>
    <row r="9291" spans="1:10">
      <c r="A9291" s="164">
        <v>38546</v>
      </c>
      <c r="B9291" s="154">
        <v>1.5577000000000001</v>
      </c>
      <c r="C9291" s="154">
        <v>2.258</v>
      </c>
      <c r="D9291" s="154">
        <v>1.2783</v>
      </c>
      <c r="E9291" s="154">
        <v>1.0615000000000001</v>
      </c>
      <c r="F9291" s="154">
        <v>54.5</v>
      </c>
      <c r="G9291" s="154">
        <v>1.1477999999999999</v>
      </c>
      <c r="H9291" s="154">
        <v>15.584</v>
      </c>
      <c r="I9291" s="154">
        <v>1.86572</v>
      </c>
      <c r="J9291" s="154"/>
    </row>
    <row r="9292" spans="1:10">
      <c r="A9292" s="164">
        <v>38547</v>
      </c>
      <c r="B9292" s="154">
        <v>1.5577000000000001</v>
      </c>
      <c r="C9292" s="154">
        <v>2.2706</v>
      </c>
      <c r="D9292" s="154">
        <v>1.2885</v>
      </c>
      <c r="E9292" s="154">
        <v>1.0689</v>
      </c>
      <c r="F9292" s="154">
        <v>54.7</v>
      </c>
      <c r="G9292" s="154">
        <v>1.1505000000000001</v>
      </c>
      <c r="H9292" s="154">
        <v>15.586</v>
      </c>
      <c r="I9292" s="154">
        <v>1.873</v>
      </c>
      <c r="J9292" s="154"/>
    </row>
    <row r="9293" spans="1:10">
      <c r="A9293" s="164">
        <v>38548</v>
      </c>
      <c r="B9293" s="154">
        <v>1.5598000000000001</v>
      </c>
      <c r="C9293" s="154">
        <v>2.2663000000000002</v>
      </c>
      <c r="D9293" s="154">
        <v>1.2856000000000001</v>
      </c>
      <c r="E9293" s="154">
        <v>1.0605</v>
      </c>
      <c r="F9293" s="154">
        <v>55</v>
      </c>
      <c r="G9293" s="154">
        <v>1.1496999999999999</v>
      </c>
      <c r="H9293" s="154">
        <v>15.635</v>
      </c>
      <c r="I9293" s="154">
        <v>1.8745699999999998</v>
      </c>
      <c r="J9293" s="154"/>
    </row>
    <row r="9294" spans="1:10">
      <c r="A9294" s="164">
        <v>38551</v>
      </c>
      <c r="B9294" s="154">
        <v>1.5598999999999998</v>
      </c>
      <c r="C9294" s="154">
        <v>2.2572000000000001</v>
      </c>
      <c r="D9294" s="154">
        <v>1.2916000000000001</v>
      </c>
      <c r="E9294" s="154">
        <v>1.0579000000000001</v>
      </c>
      <c r="F9294" s="154">
        <v>55.2</v>
      </c>
      <c r="G9294" s="154">
        <v>1.1515</v>
      </c>
      <c r="H9294" s="154">
        <v>15.618</v>
      </c>
      <c r="I9294" s="154">
        <v>1.87608</v>
      </c>
      <c r="J9294" s="154"/>
    </row>
    <row r="9295" spans="1:10">
      <c r="A9295" s="164">
        <v>38552</v>
      </c>
      <c r="B9295" s="154">
        <v>1.5630999999999999</v>
      </c>
      <c r="C9295" s="154">
        <v>2.2683</v>
      </c>
      <c r="D9295" s="154">
        <v>1.3035999999999999</v>
      </c>
      <c r="E9295" s="154">
        <v>1.0680000000000001</v>
      </c>
      <c r="F9295" s="154">
        <v>55.8</v>
      </c>
      <c r="G9295" s="154">
        <v>1.1571</v>
      </c>
      <c r="H9295" s="154">
        <v>15.718</v>
      </c>
      <c r="I9295" s="154">
        <v>1.88673</v>
      </c>
      <c r="J9295" s="154"/>
    </row>
    <row r="9296" spans="1:10">
      <c r="A9296" s="164">
        <v>38553</v>
      </c>
      <c r="B9296" s="154">
        <v>1.5628</v>
      </c>
      <c r="C9296" s="154">
        <v>2.2458</v>
      </c>
      <c r="D9296" s="154">
        <v>1.2932000000000001</v>
      </c>
      <c r="E9296" s="154">
        <v>1.0624</v>
      </c>
      <c r="F9296" s="154">
        <v>55.2</v>
      </c>
      <c r="G9296" s="154">
        <v>1.1444000000000001</v>
      </c>
      <c r="H9296" s="154">
        <v>15.682</v>
      </c>
      <c r="I9296" s="154">
        <v>1.875</v>
      </c>
      <c r="J9296" s="154"/>
    </row>
    <row r="9297" spans="1:10">
      <c r="A9297" s="164">
        <v>38554</v>
      </c>
      <c r="B9297" s="154">
        <v>1.5622</v>
      </c>
      <c r="C9297" s="154">
        <v>2.2403</v>
      </c>
      <c r="D9297" s="154">
        <v>1.284</v>
      </c>
      <c r="E9297" s="154">
        <v>1.0546</v>
      </c>
      <c r="F9297" s="154">
        <v>54.9</v>
      </c>
      <c r="G9297" s="154">
        <v>1.1423000000000001</v>
      </c>
      <c r="H9297" s="154">
        <v>15.826000000000001</v>
      </c>
      <c r="I9297" s="154">
        <v>1.8702100000000002</v>
      </c>
      <c r="J9297" s="154"/>
    </row>
    <row r="9298" spans="1:10">
      <c r="A9298" s="164">
        <v>38555</v>
      </c>
      <c r="B9298" s="154">
        <v>1.5629999999999999</v>
      </c>
      <c r="C9298" s="154">
        <v>2.2513000000000001</v>
      </c>
      <c r="D9298" s="154">
        <v>1.2839</v>
      </c>
      <c r="E9298" s="154">
        <v>1.0559000000000001</v>
      </c>
      <c r="F9298" s="154">
        <v>54.4</v>
      </c>
      <c r="G9298" s="154">
        <v>1.1583000000000001</v>
      </c>
      <c r="H9298" s="154">
        <v>15.981</v>
      </c>
      <c r="I9298" s="154">
        <v>1.87327</v>
      </c>
      <c r="J9298" s="154"/>
    </row>
    <row r="9299" spans="1:10">
      <c r="A9299" s="164">
        <v>38558</v>
      </c>
      <c r="B9299" s="154">
        <v>1.5632000000000001</v>
      </c>
      <c r="C9299" s="154">
        <v>2.2545000000000002</v>
      </c>
      <c r="D9299" s="154">
        <v>1.2979000000000001</v>
      </c>
      <c r="E9299" s="154">
        <v>1.0656000000000001</v>
      </c>
      <c r="F9299" s="154">
        <v>54.1</v>
      </c>
      <c r="G9299" s="154">
        <v>1.1599999999999999</v>
      </c>
      <c r="H9299" s="154">
        <v>15.984999999999999</v>
      </c>
      <c r="I9299" s="154">
        <v>1.8786100000000001</v>
      </c>
      <c r="J9299" s="154"/>
    </row>
    <row r="9300" spans="1:10">
      <c r="A9300" s="164">
        <v>38559</v>
      </c>
      <c r="B9300" s="154">
        <v>1.5607</v>
      </c>
      <c r="C9300" s="154">
        <v>2.2557999999999998</v>
      </c>
      <c r="D9300" s="154">
        <v>1.2968999999999999</v>
      </c>
      <c r="E9300" s="154">
        <v>1.0638000000000001</v>
      </c>
      <c r="F9300" s="154">
        <v>52.1</v>
      </c>
      <c r="G9300" s="154">
        <v>1.159</v>
      </c>
      <c r="H9300" s="154">
        <v>16.010000000000002</v>
      </c>
      <c r="I9300" s="154">
        <v>1.8823799999999999</v>
      </c>
      <c r="J9300" s="154"/>
    </row>
    <row r="9301" spans="1:10">
      <c r="A9301" s="164">
        <v>38560</v>
      </c>
      <c r="B9301" s="154">
        <v>1.5626</v>
      </c>
      <c r="C9301" s="154">
        <v>2.2606999999999999</v>
      </c>
      <c r="D9301" s="154">
        <v>1.3027</v>
      </c>
      <c r="E9301" s="154">
        <v>1.0570999999999999</v>
      </c>
      <c r="F9301" s="154">
        <v>53.5</v>
      </c>
      <c r="G9301" s="154">
        <v>1.1562999999999999</v>
      </c>
      <c r="H9301" s="154">
        <v>15.993</v>
      </c>
      <c r="I9301" s="154">
        <v>1.88256</v>
      </c>
      <c r="J9301" s="154"/>
    </row>
    <row r="9302" spans="1:10">
      <c r="A9302" s="164">
        <v>38561</v>
      </c>
      <c r="B9302" s="154">
        <v>1.5648</v>
      </c>
      <c r="C9302" s="154">
        <v>2.2625999999999999</v>
      </c>
      <c r="D9302" s="154">
        <v>1.2988</v>
      </c>
      <c r="E9302" s="154">
        <v>1.0526</v>
      </c>
      <c r="F9302" s="154">
        <v>53.2</v>
      </c>
      <c r="G9302" s="154">
        <v>1.1505000000000001</v>
      </c>
      <c r="H9302" s="154">
        <v>15.855</v>
      </c>
      <c r="I9302" s="154">
        <v>1.8774500000000001</v>
      </c>
      <c r="J9302" s="154"/>
    </row>
    <row r="9303" spans="1:10">
      <c r="A9303" s="164">
        <v>38562</v>
      </c>
      <c r="B9303" s="154">
        <v>1.5606</v>
      </c>
      <c r="C9303" s="154">
        <v>2.2650999999999999</v>
      </c>
      <c r="D9303" s="154">
        <v>1.2909999999999999</v>
      </c>
      <c r="E9303" s="154">
        <v>1.0497000000000001</v>
      </c>
      <c r="F9303" s="154">
        <v>53.6</v>
      </c>
      <c r="G9303" s="154">
        <v>1.1485000000000001</v>
      </c>
      <c r="H9303" s="154">
        <v>15.891</v>
      </c>
      <c r="I9303" s="154">
        <v>1.8736199999999998</v>
      </c>
      <c r="J9303" s="154"/>
    </row>
    <row r="9304" spans="1:10">
      <c r="A9304" s="164">
        <v>38565</v>
      </c>
      <c r="B9304" s="154" t="s">
        <v>472</v>
      </c>
      <c r="C9304" s="154" t="s">
        <v>472</v>
      </c>
      <c r="D9304" s="154" t="s">
        <v>472</v>
      </c>
      <c r="E9304" s="154" t="s">
        <v>472</v>
      </c>
      <c r="F9304" s="154" t="s">
        <v>472</v>
      </c>
      <c r="G9304" s="154" t="s">
        <v>472</v>
      </c>
      <c r="H9304" s="154">
        <v>15.756</v>
      </c>
      <c r="I9304" s="154" t="s">
        <v>472</v>
      </c>
      <c r="J9304" s="154"/>
    </row>
    <row r="9305" spans="1:10">
      <c r="A9305" s="164">
        <v>38566</v>
      </c>
      <c r="B9305" s="154">
        <v>1.5566</v>
      </c>
      <c r="C9305" s="154">
        <v>2.2570999999999999</v>
      </c>
      <c r="D9305" s="154">
        <v>1.2721</v>
      </c>
      <c r="E9305" s="154">
        <v>1.0498000000000001</v>
      </c>
      <c r="F9305" s="154">
        <v>53.7</v>
      </c>
      <c r="G9305" s="154">
        <v>1.1423000000000001</v>
      </c>
      <c r="H9305" s="154">
        <v>15.753</v>
      </c>
      <c r="I9305" s="154">
        <v>1.86086</v>
      </c>
      <c r="J9305" s="154"/>
    </row>
    <row r="9306" spans="1:10">
      <c r="A9306" s="164">
        <v>38567</v>
      </c>
      <c r="B9306" s="154">
        <v>1.5563</v>
      </c>
      <c r="C9306" s="154">
        <v>2.2549000000000001</v>
      </c>
      <c r="D9306" s="154">
        <v>1.2727999999999999</v>
      </c>
      <c r="E9306" s="154">
        <v>1.0496000000000001</v>
      </c>
      <c r="F9306" s="154">
        <v>54.4</v>
      </c>
      <c r="G9306" s="154">
        <v>1.1406000000000001</v>
      </c>
      <c r="H9306" s="154">
        <v>15.571999999999999</v>
      </c>
      <c r="I9306" s="154">
        <v>1.8555000000000001</v>
      </c>
      <c r="J9306" s="154"/>
    </row>
    <row r="9307" spans="1:10">
      <c r="A9307" s="164">
        <v>38568</v>
      </c>
      <c r="B9307" s="154">
        <v>1.5575000000000001</v>
      </c>
      <c r="C9307" s="154">
        <v>2.2419000000000002</v>
      </c>
      <c r="D9307" s="154">
        <v>1.2650999999999999</v>
      </c>
      <c r="E9307" s="154">
        <v>1.0410999999999999</v>
      </c>
      <c r="F9307" s="154">
        <v>54.5</v>
      </c>
      <c r="G9307" s="154">
        <v>1.1365000000000001</v>
      </c>
      <c r="H9307" s="154">
        <v>15.516999999999999</v>
      </c>
      <c r="I9307" s="154">
        <v>1.8502100000000001</v>
      </c>
      <c r="J9307" s="154"/>
    </row>
    <row r="9308" spans="1:10">
      <c r="A9308" s="164">
        <v>38569</v>
      </c>
      <c r="B9308" s="154">
        <v>1.5587</v>
      </c>
      <c r="C9308" s="154">
        <v>2.2391000000000001</v>
      </c>
      <c r="D9308" s="154">
        <v>1.2585</v>
      </c>
      <c r="E9308" s="154">
        <v>1.0362</v>
      </c>
      <c r="F9308" s="154">
        <v>54.6</v>
      </c>
      <c r="G9308" s="154">
        <v>1.1285000000000001</v>
      </c>
      <c r="H9308" s="154">
        <v>15.624000000000001</v>
      </c>
      <c r="I9308" s="154">
        <v>1.8500100000000002</v>
      </c>
      <c r="J9308" s="154"/>
    </row>
    <row r="9309" spans="1:10">
      <c r="A9309" s="164">
        <v>38572</v>
      </c>
      <c r="B9309" s="154">
        <v>1.5606</v>
      </c>
      <c r="C9309" s="154">
        <v>2.2456</v>
      </c>
      <c r="D9309" s="154">
        <v>1.262</v>
      </c>
      <c r="E9309" s="154">
        <v>1.0376000000000001</v>
      </c>
      <c r="F9309" s="154">
        <v>54.6</v>
      </c>
      <c r="G9309" s="154">
        <v>1.1244000000000001</v>
      </c>
      <c r="H9309" s="154">
        <v>15.541</v>
      </c>
      <c r="I9309" s="154">
        <v>1.85073</v>
      </c>
      <c r="J9309" s="154"/>
    </row>
    <row r="9310" spans="1:10">
      <c r="A9310" s="164">
        <v>38573</v>
      </c>
      <c r="B9310" s="154">
        <v>1.5562</v>
      </c>
      <c r="C9310" s="154">
        <v>2.2441</v>
      </c>
      <c r="D9310" s="154">
        <v>1.2581</v>
      </c>
      <c r="E9310" s="154">
        <v>1.0356000000000001</v>
      </c>
      <c r="F9310" s="154">
        <v>54</v>
      </c>
      <c r="G9310" s="154">
        <v>1.1223000000000001</v>
      </c>
      <c r="H9310" s="154">
        <v>15.564</v>
      </c>
      <c r="I9310" s="154">
        <v>1.84592</v>
      </c>
      <c r="J9310" s="154"/>
    </row>
    <row r="9311" spans="1:10">
      <c r="A9311" s="164">
        <v>38574</v>
      </c>
      <c r="B9311" s="154">
        <v>1.5566</v>
      </c>
      <c r="C9311" s="154">
        <v>2.2502</v>
      </c>
      <c r="D9311" s="154">
        <v>1.2574000000000001</v>
      </c>
      <c r="E9311" s="154">
        <v>1.034</v>
      </c>
      <c r="F9311" s="154">
        <v>54.8</v>
      </c>
      <c r="G9311" s="154">
        <v>1.1316999999999999</v>
      </c>
      <c r="H9311" s="154">
        <v>15.542</v>
      </c>
      <c r="I9311" s="154">
        <v>1.8486199999999999</v>
      </c>
      <c r="J9311" s="154"/>
    </row>
    <row r="9312" spans="1:10">
      <c r="A9312" s="164">
        <v>38575</v>
      </c>
      <c r="B9312" s="154">
        <v>1.5539000000000001</v>
      </c>
      <c r="C9312" s="154">
        <v>2.2583000000000002</v>
      </c>
      <c r="D9312" s="154">
        <v>1.2516</v>
      </c>
      <c r="E9312" s="154">
        <v>1.0354000000000001</v>
      </c>
      <c r="F9312" s="154">
        <v>54.9</v>
      </c>
      <c r="G9312" s="154">
        <v>1.1360999999999999</v>
      </c>
      <c r="H9312" s="154">
        <v>15.422000000000001</v>
      </c>
      <c r="I9312" s="154">
        <v>1.8449200000000001</v>
      </c>
      <c r="J9312" s="154"/>
    </row>
    <row r="9313" spans="1:10">
      <c r="A9313" s="164">
        <v>38576</v>
      </c>
      <c r="B9313" s="154">
        <v>1.5524</v>
      </c>
      <c r="C9313" s="154">
        <v>2.2597999999999998</v>
      </c>
      <c r="D9313" s="154">
        <v>1.2433000000000001</v>
      </c>
      <c r="E9313" s="154">
        <v>1.0358000000000001</v>
      </c>
      <c r="F9313" s="154">
        <v>53</v>
      </c>
      <c r="G9313" s="154">
        <v>1.1356999999999999</v>
      </c>
      <c r="H9313" s="154">
        <v>15.41</v>
      </c>
      <c r="I9313" s="154">
        <v>1.8423</v>
      </c>
      <c r="J9313" s="154"/>
    </row>
    <row r="9314" spans="1:10">
      <c r="A9314" s="164">
        <v>38579</v>
      </c>
      <c r="B9314" s="154">
        <v>1.5510999999999999</v>
      </c>
      <c r="C9314" s="154">
        <v>2.2694999999999999</v>
      </c>
      <c r="D9314" s="154">
        <v>1.2509000000000001</v>
      </c>
      <c r="E9314" s="154">
        <v>1.0456000000000001</v>
      </c>
      <c r="F9314" s="154">
        <v>52.6</v>
      </c>
      <c r="G9314" s="154">
        <v>1.1425000000000001</v>
      </c>
      <c r="H9314" s="154">
        <v>15.51</v>
      </c>
      <c r="I9314" s="154">
        <v>1.8483100000000001</v>
      </c>
      <c r="J9314" s="154"/>
    </row>
    <row r="9315" spans="1:10">
      <c r="A9315" s="164">
        <v>38580</v>
      </c>
      <c r="B9315" s="154">
        <v>1.552</v>
      </c>
      <c r="C9315" s="154">
        <v>2.2770999999999999</v>
      </c>
      <c r="D9315" s="154">
        <v>1.2557</v>
      </c>
      <c r="E9315" s="154">
        <v>1.0451999999999999</v>
      </c>
      <c r="F9315" s="154">
        <v>53.8</v>
      </c>
      <c r="G9315" s="154">
        <v>1.1504000000000001</v>
      </c>
      <c r="H9315" s="154">
        <v>15.528</v>
      </c>
      <c r="I9315" s="154">
        <v>1.8546200000000002</v>
      </c>
      <c r="J9315" s="154"/>
    </row>
    <row r="9316" spans="1:10">
      <c r="A9316" s="164">
        <v>38581</v>
      </c>
      <c r="B9316" s="154">
        <v>1.5502</v>
      </c>
      <c r="C9316" s="154">
        <v>2.2786</v>
      </c>
      <c r="D9316" s="154">
        <v>1.2608999999999999</v>
      </c>
      <c r="E9316" s="154">
        <v>1.0492999999999999</v>
      </c>
      <c r="F9316" s="154">
        <v>53.4</v>
      </c>
      <c r="G9316" s="154">
        <v>1.1476</v>
      </c>
      <c r="H9316" s="154">
        <v>15.592000000000001</v>
      </c>
      <c r="I9316" s="154">
        <v>1.8513999999999999</v>
      </c>
      <c r="J9316" s="154"/>
    </row>
    <row r="9317" spans="1:10">
      <c r="A9317" s="164">
        <v>38582</v>
      </c>
      <c r="B9317" s="154">
        <v>1.5461</v>
      </c>
      <c r="C9317" s="154">
        <v>2.2757000000000001</v>
      </c>
      <c r="D9317" s="154">
        <v>1.2601</v>
      </c>
      <c r="E9317" s="154">
        <v>1.0391999999999999</v>
      </c>
      <c r="F9317" s="154">
        <v>53.5</v>
      </c>
      <c r="G9317" s="154">
        <v>1.1444000000000001</v>
      </c>
      <c r="H9317" s="154">
        <v>15.673999999999999</v>
      </c>
      <c r="I9317" s="154">
        <v>1.8538999999999999</v>
      </c>
      <c r="J9317" s="154"/>
    </row>
    <row r="9318" spans="1:10">
      <c r="A9318" s="164">
        <v>38583</v>
      </c>
      <c r="B9318" s="154">
        <v>1.5470999999999999</v>
      </c>
      <c r="C9318" s="154">
        <v>2.2812000000000001</v>
      </c>
      <c r="D9318" s="154">
        <v>1.2739</v>
      </c>
      <c r="E9318" s="154">
        <v>1.0430999999999999</v>
      </c>
      <c r="F9318" s="154">
        <v>53</v>
      </c>
      <c r="G9318" s="154">
        <v>1.1508</v>
      </c>
      <c r="H9318" s="154">
        <v>15.712</v>
      </c>
      <c r="I9318" s="154">
        <v>1.8602099999999999</v>
      </c>
      <c r="J9318" s="154"/>
    </row>
    <row r="9319" spans="1:10">
      <c r="A9319" s="164">
        <v>38586</v>
      </c>
      <c r="B9319" s="154">
        <v>1.5512999999999999</v>
      </c>
      <c r="C9319" s="154">
        <v>2.2898000000000001</v>
      </c>
      <c r="D9319" s="154">
        <v>1.2738</v>
      </c>
      <c r="E9319" s="154">
        <v>1.0514000000000001</v>
      </c>
      <c r="F9319" s="154">
        <v>52</v>
      </c>
      <c r="G9319" s="154">
        <v>1.1600999999999999</v>
      </c>
      <c r="H9319" s="154">
        <v>15.657999999999999</v>
      </c>
      <c r="I9319" s="154">
        <v>1.86374</v>
      </c>
      <c r="J9319" s="154"/>
    </row>
    <row r="9320" spans="1:10">
      <c r="A9320" s="164">
        <v>38587</v>
      </c>
      <c r="B9320" s="154">
        <v>1.5542</v>
      </c>
      <c r="C9320" s="154">
        <v>2.2841</v>
      </c>
      <c r="D9320" s="154">
        <v>1.2709999999999999</v>
      </c>
      <c r="E9320" s="154">
        <v>1.0568</v>
      </c>
      <c r="F9320" s="154">
        <v>53.5</v>
      </c>
      <c r="G9320" s="154">
        <v>1.1556</v>
      </c>
      <c r="H9320" s="154">
        <v>15.689</v>
      </c>
      <c r="I9320" s="154">
        <v>1.8613599999999999</v>
      </c>
      <c r="J9320" s="154"/>
    </row>
    <row r="9321" spans="1:10">
      <c r="A9321" s="164">
        <v>38588</v>
      </c>
      <c r="B9321" s="154">
        <v>1.5548999999999999</v>
      </c>
      <c r="C9321" s="154">
        <v>2.2877999999999998</v>
      </c>
      <c r="D9321" s="154">
        <v>1.2762</v>
      </c>
      <c r="E9321" s="154">
        <v>1.0629</v>
      </c>
      <c r="F9321" s="154">
        <v>53.1</v>
      </c>
      <c r="G9321" s="154">
        <v>1.1540999999999999</v>
      </c>
      <c r="H9321" s="154">
        <v>15.625</v>
      </c>
      <c r="I9321" s="154">
        <v>1.86466</v>
      </c>
      <c r="J9321" s="154"/>
    </row>
    <row r="9322" spans="1:10">
      <c r="A9322" s="164">
        <v>38589</v>
      </c>
      <c r="B9322" s="154">
        <v>1.5491999999999999</v>
      </c>
      <c r="C9322" s="154">
        <v>2.2730000000000001</v>
      </c>
      <c r="D9322" s="154">
        <v>1.26</v>
      </c>
      <c r="E9322" s="154">
        <v>1.0588</v>
      </c>
      <c r="F9322" s="154">
        <v>51.3</v>
      </c>
      <c r="G9322" s="154">
        <v>1.145</v>
      </c>
      <c r="H9322" s="154">
        <v>15.519</v>
      </c>
      <c r="I9322" s="154">
        <v>1.8485800000000001</v>
      </c>
      <c r="J9322" s="154"/>
    </row>
    <row r="9323" spans="1:10">
      <c r="A9323" s="164">
        <v>38590</v>
      </c>
      <c r="B9323" s="154">
        <v>1.5463</v>
      </c>
      <c r="C9323" s="154">
        <v>2.2665000000000002</v>
      </c>
      <c r="D9323" s="154">
        <v>1.2551000000000001</v>
      </c>
      <c r="E9323" s="154">
        <v>1.0506</v>
      </c>
      <c r="F9323" s="154">
        <v>52.3</v>
      </c>
      <c r="G9323" s="154">
        <v>1.1456999999999999</v>
      </c>
      <c r="H9323" s="154">
        <v>15.504</v>
      </c>
      <c r="I9323" s="154">
        <v>1.8489900000000001</v>
      </c>
      <c r="J9323" s="154"/>
    </row>
    <row r="9324" spans="1:10">
      <c r="A9324" s="164">
        <v>38593</v>
      </c>
      <c r="B9324" s="154">
        <v>1.5455000000000001</v>
      </c>
      <c r="C9324" s="154">
        <v>2.2646999999999999</v>
      </c>
      <c r="D9324" s="154">
        <v>1.2545999999999999</v>
      </c>
      <c r="E9324" s="154">
        <v>1.0511999999999999</v>
      </c>
      <c r="F9324" s="154">
        <v>52.2</v>
      </c>
      <c r="G9324" s="154">
        <v>1.1374</v>
      </c>
      <c r="H9324" s="154">
        <v>15.654999999999999</v>
      </c>
      <c r="I9324" s="154">
        <v>1.8427799999999999</v>
      </c>
      <c r="J9324" s="154"/>
    </row>
    <row r="9325" spans="1:10">
      <c r="A9325" s="164">
        <v>38594</v>
      </c>
      <c r="B9325" s="154">
        <v>1.5501</v>
      </c>
      <c r="C9325" s="154">
        <v>2.2717999999999998</v>
      </c>
      <c r="D9325" s="154">
        <v>1.2685</v>
      </c>
      <c r="E9325" s="154">
        <v>1.0586</v>
      </c>
      <c r="F9325" s="154">
        <v>53.2</v>
      </c>
      <c r="G9325" s="154">
        <v>1.1413</v>
      </c>
      <c r="H9325" s="154">
        <v>15.7</v>
      </c>
      <c r="I9325" s="154">
        <v>1.8593999999999999</v>
      </c>
      <c r="J9325" s="154"/>
    </row>
    <row r="9326" spans="1:10">
      <c r="A9326" s="164">
        <v>38595</v>
      </c>
      <c r="B9326" s="154">
        <v>1.5497000000000001</v>
      </c>
      <c r="C9326" s="154">
        <v>2.2643</v>
      </c>
      <c r="D9326" s="154">
        <v>1.2687999999999999</v>
      </c>
      <c r="E9326" s="154">
        <v>1.0649999999999999</v>
      </c>
      <c r="F9326" s="154">
        <v>53.2</v>
      </c>
      <c r="G9326" s="154">
        <v>1.139</v>
      </c>
      <c r="H9326" s="154">
        <v>15.488</v>
      </c>
      <c r="I9326" s="154">
        <v>1.85429</v>
      </c>
      <c r="J9326" s="154"/>
    </row>
    <row r="9327" spans="1:10">
      <c r="A9327" s="164">
        <v>38596</v>
      </c>
      <c r="B9327" s="154">
        <v>1.5470000000000002</v>
      </c>
      <c r="C9327" s="154">
        <v>2.2591000000000001</v>
      </c>
      <c r="D9327" s="154">
        <v>1.2505999999999999</v>
      </c>
      <c r="E9327" s="154">
        <v>1.0525</v>
      </c>
      <c r="F9327" s="154">
        <v>53</v>
      </c>
      <c r="G9327" s="154">
        <v>1.1298999999999999</v>
      </c>
      <c r="H9327" s="154">
        <v>15.302</v>
      </c>
      <c r="I9327" s="154">
        <v>1.8391</v>
      </c>
      <c r="J9327" s="154"/>
    </row>
    <row r="9328" spans="1:10">
      <c r="A9328" s="164">
        <v>38597</v>
      </c>
      <c r="B9328" s="154">
        <v>1.5417000000000001</v>
      </c>
      <c r="C9328" s="154">
        <v>2.2566000000000002</v>
      </c>
      <c r="D9328" s="154">
        <v>1.2269000000000001</v>
      </c>
      <c r="E9328" s="154">
        <v>1.0363</v>
      </c>
      <c r="F9328" s="154">
        <v>51.9</v>
      </c>
      <c r="G9328" s="154">
        <v>1.1216999999999999</v>
      </c>
      <c r="H9328" s="154">
        <v>15.178000000000001</v>
      </c>
      <c r="I9328" s="154">
        <v>1.8252299999999999</v>
      </c>
      <c r="J9328" s="154"/>
    </row>
    <row r="9329" spans="1:10">
      <c r="A9329" s="164">
        <v>38600</v>
      </c>
      <c r="B9329" s="154">
        <v>1.5417000000000001</v>
      </c>
      <c r="C9329" s="154">
        <v>2.2692999999999999</v>
      </c>
      <c r="D9329" s="154">
        <v>1.2276</v>
      </c>
      <c r="E9329" s="154">
        <v>1.0355000000000001</v>
      </c>
      <c r="F9329" s="154">
        <v>52.6</v>
      </c>
      <c r="G9329" s="154">
        <v>1.1272</v>
      </c>
      <c r="H9329" s="154">
        <v>15.254</v>
      </c>
      <c r="I9329" s="154" t="s">
        <v>472</v>
      </c>
      <c r="J9329" s="154"/>
    </row>
    <row r="9330" spans="1:10">
      <c r="A9330" s="164">
        <v>38601</v>
      </c>
      <c r="B9330" s="154">
        <v>1.5434999999999999</v>
      </c>
      <c r="C9330" s="154">
        <v>2.2787999999999999</v>
      </c>
      <c r="D9330" s="154">
        <v>1.2387999999999999</v>
      </c>
      <c r="E9330" s="154">
        <v>1.0404</v>
      </c>
      <c r="F9330" s="154">
        <v>53.1</v>
      </c>
      <c r="G9330" s="154">
        <v>1.1301000000000001</v>
      </c>
      <c r="H9330" s="154">
        <v>15.281000000000001</v>
      </c>
      <c r="I9330" s="154">
        <v>1.83352</v>
      </c>
      <c r="J9330" s="154"/>
    </row>
    <row r="9331" spans="1:10">
      <c r="A9331" s="164">
        <v>38602</v>
      </c>
      <c r="B9331" s="154">
        <v>1.5436000000000001</v>
      </c>
      <c r="C9331" s="154">
        <v>2.2753000000000001</v>
      </c>
      <c r="D9331" s="154">
        <v>1.2346999999999999</v>
      </c>
      <c r="E9331" s="154">
        <v>1.0395000000000001</v>
      </c>
      <c r="F9331" s="154">
        <v>52.9</v>
      </c>
      <c r="G9331" s="154">
        <v>1.1245000000000001</v>
      </c>
      <c r="H9331" s="154">
        <v>15.321999999999999</v>
      </c>
      <c r="I9331" s="154">
        <v>1.8327800000000001</v>
      </c>
      <c r="J9331" s="154"/>
    </row>
    <row r="9332" spans="1:10">
      <c r="A9332" s="164">
        <v>38603</v>
      </c>
      <c r="B9332" s="154">
        <v>1.5426</v>
      </c>
      <c r="C9332" s="154">
        <v>2.2797999999999998</v>
      </c>
      <c r="D9332" s="154">
        <v>1.2417</v>
      </c>
      <c r="E9332" s="154">
        <v>1.0472999999999999</v>
      </c>
      <c r="F9332" s="154">
        <v>53.4</v>
      </c>
      <c r="G9332" s="154">
        <v>1.1240000000000001</v>
      </c>
      <c r="H9332" s="154">
        <v>15.391999999999999</v>
      </c>
      <c r="I9332" s="154">
        <v>1.8366</v>
      </c>
      <c r="J9332" s="154"/>
    </row>
    <row r="9333" spans="1:10">
      <c r="A9333" s="164">
        <v>38604</v>
      </c>
      <c r="B9333" s="154">
        <v>1.5417999999999998</v>
      </c>
      <c r="C9333" s="154">
        <v>2.2803</v>
      </c>
      <c r="D9333" s="154">
        <v>1.2413000000000001</v>
      </c>
      <c r="E9333" s="154">
        <v>1.0519000000000001</v>
      </c>
      <c r="F9333" s="154">
        <v>53.4</v>
      </c>
      <c r="G9333" s="154">
        <v>1.1218999999999999</v>
      </c>
      <c r="H9333" s="154">
        <v>15.35</v>
      </c>
      <c r="I9333" s="154">
        <v>1.83762</v>
      </c>
      <c r="J9333" s="154"/>
    </row>
    <row r="9334" spans="1:10">
      <c r="A9334" s="164">
        <v>38607</v>
      </c>
      <c r="B9334" s="154">
        <v>1.5434999999999999</v>
      </c>
      <c r="C9334" s="154">
        <v>2.2873000000000001</v>
      </c>
      <c r="D9334" s="154">
        <v>1.2522</v>
      </c>
      <c r="E9334" s="154">
        <v>1.0578000000000001</v>
      </c>
      <c r="F9334" s="154">
        <v>54.2</v>
      </c>
      <c r="G9334" s="154">
        <v>1.1395</v>
      </c>
      <c r="H9334" s="154">
        <v>15.541</v>
      </c>
      <c r="I9334" s="154">
        <v>1.84822</v>
      </c>
      <c r="J9334" s="154"/>
    </row>
    <row r="9335" spans="1:10">
      <c r="A9335" s="164">
        <v>38608</v>
      </c>
      <c r="B9335" s="154">
        <v>1.5467</v>
      </c>
      <c r="C9335" s="154">
        <v>2.2917999999999998</v>
      </c>
      <c r="D9335" s="154">
        <v>1.2578</v>
      </c>
      <c r="E9335" s="154">
        <v>1.0624</v>
      </c>
      <c r="F9335" s="154">
        <v>54.2</v>
      </c>
      <c r="G9335" s="154">
        <v>1.137</v>
      </c>
      <c r="H9335" s="154">
        <v>15.586</v>
      </c>
      <c r="I9335" s="154">
        <v>1.8519099999999999</v>
      </c>
      <c r="J9335" s="154"/>
    </row>
    <row r="9336" spans="1:10">
      <c r="A9336" s="164">
        <v>38609</v>
      </c>
      <c r="B9336" s="154">
        <v>1.5470000000000002</v>
      </c>
      <c r="C9336" s="154">
        <v>2.2957999999999998</v>
      </c>
      <c r="D9336" s="154">
        <v>1.2595000000000001</v>
      </c>
      <c r="E9336" s="154">
        <v>1.0678000000000001</v>
      </c>
      <c r="F9336" s="154">
        <v>54.1</v>
      </c>
      <c r="G9336" s="154">
        <v>1.1404000000000001</v>
      </c>
      <c r="H9336" s="154">
        <v>15.548</v>
      </c>
      <c r="I9336" s="154">
        <v>1.85067</v>
      </c>
      <c r="J9336" s="154"/>
    </row>
    <row r="9337" spans="1:10">
      <c r="A9337" s="164">
        <v>38610</v>
      </c>
      <c r="B9337" s="154">
        <v>1.5451000000000001</v>
      </c>
      <c r="C9337" s="154">
        <v>2.2953999999999999</v>
      </c>
      <c r="D9337" s="154">
        <v>1.2644</v>
      </c>
      <c r="E9337" s="154">
        <v>1.0669999999999999</v>
      </c>
      <c r="F9337" s="154">
        <v>54.3</v>
      </c>
      <c r="G9337" s="154">
        <v>1.1445000000000001</v>
      </c>
      <c r="H9337" s="154">
        <v>15.656000000000001</v>
      </c>
      <c r="I9337" s="154">
        <v>1.8543099999999999</v>
      </c>
      <c r="J9337" s="154"/>
    </row>
    <row r="9338" spans="1:10">
      <c r="A9338" s="164">
        <v>38611</v>
      </c>
      <c r="B9338" s="154">
        <v>1.5506</v>
      </c>
      <c r="C9338" s="154">
        <v>2.2887</v>
      </c>
      <c r="D9338" s="154">
        <v>1.264</v>
      </c>
      <c r="E9338" s="154">
        <v>1.0680000000000001</v>
      </c>
      <c r="F9338" s="154">
        <v>55</v>
      </c>
      <c r="G9338" s="154">
        <v>1.1412</v>
      </c>
      <c r="H9338" s="154">
        <v>15.711</v>
      </c>
      <c r="I9338" s="154">
        <v>1.8574299999999999</v>
      </c>
      <c r="J9338" s="154"/>
    </row>
    <row r="9339" spans="1:10">
      <c r="A9339" s="164">
        <v>38614</v>
      </c>
      <c r="B9339" s="154">
        <v>1.5504</v>
      </c>
      <c r="C9339" s="154">
        <v>2.3001</v>
      </c>
      <c r="D9339" s="154">
        <v>1.2786</v>
      </c>
      <c r="E9339" s="154">
        <v>1.0814999999999999</v>
      </c>
      <c r="F9339" s="154">
        <v>55.6</v>
      </c>
      <c r="G9339" s="154">
        <v>1.1458999999999999</v>
      </c>
      <c r="H9339" s="154">
        <v>15.78</v>
      </c>
      <c r="I9339" s="154">
        <v>1.86589</v>
      </c>
      <c r="J9339" s="154"/>
    </row>
    <row r="9340" spans="1:10">
      <c r="A9340" s="164">
        <v>38615</v>
      </c>
      <c r="B9340" s="154">
        <v>1.5523</v>
      </c>
      <c r="C9340" s="154">
        <v>2.3050000000000002</v>
      </c>
      <c r="D9340" s="154">
        <v>1.2770000000000001</v>
      </c>
      <c r="E9340" s="154">
        <v>1.0927</v>
      </c>
      <c r="F9340" s="154">
        <v>55.6</v>
      </c>
      <c r="G9340" s="154">
        <v>1.1472</v>
      </c>
      <c r="H9340" s="154">
        <v>15.779</v>
      </c>
      <c r="I9340" s="154">
        <v>1.86459</v>
      </c>
      <c r="J9340" s="154"/>
    </row>
    <row r="9341" spans="1:10">
      <c r="A9341" s="164">
        <v>38616</v>
      </c>
      <c r="B9341" s="154">
        <v>1.5512999999999999</v>
      </c>
      <c r="C9341" s="154">
        <v>2.2951000000000001</v>
      </c>
      <c r="D9341" s="154">
        <v>1.2697000000000001</v>
      </c>
      <c r="E9341" s="154">
        <v>1.0857000000000001</v>
      </c>
      <c r="F9341" s="154">
        <v>55.2</v>
      </c>
      <c r="G9341" s="154">
        <v>1.1400000000000001</v>
      </c>
      <c r="H9341" s="154">
        <v>15.721</v>
      </c>
      <c r="I9341" s="154">
        <v>1.8604799999999999</v>
      </c>
      <c r="J9341" s="154"/>
    </row>
    <row r="9342" spans="1:10">
      <c r="A9342" s="164">
        <v>38617</v>
      </c>
      <c r="B9342" s="154">
        <v>1.5531999999999999</v>
      </c>
      <c r="C9342" s="154">
        <v>2.2993999999999999</v>
      </c>
      <c r="D9342" s="154">
        <v>1.2704</v>
      </c>
      <c r="E9342" s="154">
        <v>1.0916999999999999</v>
      </c>
      <c r="F9342" s="154">
        <v>55.8</v>
      </c>
      <c r="G9342" s="154">
        <v>1.1423000000000001</v>
      </c>
      <c r="H9342" s="154">
        <v>15.807</v>
      </c>
      <c r="I9342" s="154">
        <v>1.86066</v>
      </c>
      <c r="J9342" s="154"/>
    </row>
    <row r="9343" spans="1:10">
      <c r="A9343" s="164">
        <v>38618</v>
      </c>
      <c r="B9343" s="154">
        <v>1.5554999999999999</v>
      </c>
      <c r="C9343" s="154">
        <v>2.2890999999999999</v>
      </c>
      <c r="D9343" s="154">
        <v>1.282</v>
      </c>
      <c r="E9343" s="154">
        <v>1.0934999999999999</v>
      </c>
      <c r="F9343" s="154">
        <v>56.3</v>
      </c>
      <c r="G9343" s="154">
        <v>1.1478999999999999</v>
      </c>
      <c r="H9343" s="154">
        <v>15.941000000000001</v>
      </c>
      <c r="I9343" s="154">
        <v>1.8715000000000002</v>
      </c>
      <c r="J9343" s="154"/>
    </row>
    <row r="9344" spans="1:10">
      <c r="A9344" s="164">
        <v>38621</v>
      </c>
      <c r="B9344" s="154">
        <v>1.5562</v>
      </c>
      <c r="C9344" s="154">
        <v>2.2902</v>
      </c>
      <c r="D9344" s="154">
        <v>1.2907</v>
      </c>
      <c r="E9344" s="154">
        <v>1.0993999999999999</v>
      </c>
      <c r="F9344" s="154">
        <v>56.9</v>
      </c>
      <c r="G9344" s="154">
        <v>1.1467000000000001</v>
      </c>
      <c r="H9344" s="154">
        <v>15.961</v>
      </c>
      <c r="I9344" s="154">
        <v>1.8756200000000001</v>
      </c>
      <c r="J9344" s="154"/>
    </row>
    <row r="9345" spans="1:10">
      <c r="A9345" s="164">
        <v>38622</v>
      </c>
      <c r="B9345" s="154">
        <v>1.5571000000000002</v>
      </c>
      <c r="C9345" s="154">
        <v>2.2875999999999999</v>
      </c>
      <c r="D9345" s="154">
        <v>1.2934000000000001</v>
      </c>
      <c r="E9345" s="154">
        <v>1.1025</v>
      </c>
      <c r="F9345" s="154">
        <v>57.4</v>
      </c>
      <c r="G9345" s="154">
        <v>1.1468</v>
      </c>
      <c r="H9345" s="154">
        <v>16.042999999999999</v>
      </c>
      <c r="I9345" s="154">
        <v>1.8756900000000001</v>
      </c>
      <c r="J9345" s="154"/>
    </row>
    <row r="9346" spans="1:10">
      <c r="A9346" s="164">
        <v>38623</v>
      </c>
      <c r="B9346" s="154">
        <v>1.5556999999999999</v>
      </c>
      <c r="C9346" s="154">
        <v>2.2884000000000002</v>
      </c>
      <c r="D9346" s="154">
        <v>1.2936000000000001</v>
      </c>
      <c r="E9346" s="154">
        <v>1.0981000000000001</v>
      </c>
      <c r="F9346" s="154">
        <v>57.2</v>
      </c>
      <c r="G9346" s="154">
        <v>1.1435999999999999</v>
      </c>
      <c r="H9346" s="154">
        <v>15.98</v>
      </c>
      <c r="I9346" s="154">
        <v>1.8737300000000001</v>
      </c>
      <c r="J9346" s="154"/>
    </row>
    <row r="9347" spans="1:10">
      <c r="A9347" s="164">
        <v>38624</v>
      </c>
      <c r="B9347" s="154">
        <v>1.5583</v>
      </c>
      <c r="C9347" s="154">
        <v>2.2820999999999998</v>
      </c>
      <c r="D9347" s="154">
        <v>1.2934999999999999</v>
      </c>
      <c r="E9347" s="154">
        <v>1.1026</v>
      </c>
      <c r="F9347" s="154">
        <v>58</v>
      </c>
      <c r="G9347" s="154">
        <v>1.145</v>
      </c>
      <c r="H9347" s="154">
        <v>16.013000000000002</v>
      </c>
      <c r="I9347" s="154">
        <v>1.87487</v>
      </c>
      <c r="J9347" s="154"/>
    </row>
    <row r="9348" spans="1:10">
      <c r="A9348" s="164">
        <v>38625</v>
      </c>
      <c r="B9348" s="154">
        <v>1.5556000000000001</v>
      </c>
      <c r="C9348" s="154">
        <v>2.2749000000000001</v>
      </c>
      <c r="D9348" s="154">
        <v>1.2942</v>
      </c>
      <c r="E9348" s="154">
        <v>1.1056999999999999</v>
      </c>
      <c r="F9348" s="154">
        <v>58.4</v>
      </c>
      <c r="G9348" s="154">
        <v>1.1419999999999999</v>
      </c>
      <c r="H9348" s="154">
        <v>15.974</v>
      </c>
      <c r="I9348" s="154">
        <v>1.8700999999999999</v>
      </c>
      <c r="J9348" s="154"/>
    </row>
    <row r="9349" spans="1:10">
      <c r="A9349" s="164">
        <v>38628</v>
      </c>
      <c r="B9349" s="154">
        <v>1.554</v>
      </c>
      <c r="C9349" s="154">
        <v>2.2831999999999999</v>
      </c>
      <c r="D9349" s="154">
        <v>1.3012000000000001</v>
      </c>
      <c r="E9349" s="154">
        <v>1.1172</v>
      </c>
      <c r="F9349" s="154">
        <v>58.4</v>
      </c>
      <c r="G9349" s="154">
        <v>1.1412</v>
      </c>
      <c r="H9349" s="154">
        <v>16.103999999999999</v>
      </c>
      <c r="I9349" s="154">
        <v>1.87693</v>
      </c>
      <c r="J9349" s="154"/>
    </row>
    <row r="9350" spans="1:10">
      <c r="A9350" s="164">
        <v>38629</v>
      </c>
      <c r="B9350" s="154">
        <v>1.5507</v>
      </c>
      <c r="C9350" s="154">
        <v>2.2831999999999999</v>
      </c>
      <c r="D9350" s="154">
        <v>1.3005</v>
      </c>
      <c r="E9350" s="154">
        <v>1.1137999999999999</v>
      </c>
      <c r="F9350" s="154">
        <v>58.3</v>
      </c>
      <c r="G9350" s="154">
        <v>1.1378999999999999</v>
      </c>
      <c r="H9350" s="154">
        <v>16.084</v>
      </c>
      <c r="I9350" s="154">
        <v>1.87479</v>
      </c>
      <c r="J9350" s="154"/>
    </row>
    <row r="9351" spans="1:10">
      <c r="A9351" s="164">
        <v>38630</v>
      </c>
      <c r="B9351" s="154">
        <v>1.5514000000000001</v>
      </c>
      <c r="C9351" s="154">
        <v>2.2894999999999999</v>
      </c>
      <c r="D9351" s="154">
        <v>1.2974000000000001</v>
      </c>
      <c r="E9351" s="154">
        <v>1.107</v>
      </c>
      <c r="F9351" s="154">
        <v>57.4</v>
      </c>
      <c r="G9351" s="154">
        <v>1.1400999999999999</v>
      </c>
      <c r="H9351" s="154">
        <v>16.001999999999999</v>
      </c>
      <c r="I9351" s="154">
        <v>1.8738700000000001</v>
      </c>
      <c r="J9351" s="154"/>
    </row>
    <row r="9352" spans="1:10">
      <c r="A9352" s="164">
        <v>38631</v>
      </c>
      <c r="B9352" s="154">
        <v>1.5461</v>
      </c>
      <c r="C9352" s="154">
        <v>2.2702999999999998</v>
      </c>
      <c r="D9352" s="154">
        <v>1.2818000000000001</v>
      </c>
      <c r="E9352" s="154">
        <v>1.087</v>
      </c>
      <c r="F9352" s="154">
        <v>56.5</v>
      </c>
      <c r="G9352" s="154">
        <v>1.1268</v>
      </c>
      <c r="H9352" s="154">
        <v>15.738</v>
      </c>
      <c r="I9352" s="154">
        <v>1.85894</v>
      </c>
      <c r="J9352" s="154"/>
    </row>
    <row r="9353" spans="1:10">
      <c r="A9353" s="164">
        <v>38632</v>
      </c>
      <c r="B9353" s="154">
        <v>1.5489999999999999</v>
      </c>
      <c r="C9353" s="154">
        <v>2.2551999999999999</v>
      </c>
      <c r="D9353" s="154">
        <v>1.2735000000000001</v>
      </c>
      <c r="E9353" s="154">
        <v>1.0788</v>
      </c>
      <c r="F9353" s="154">
        <v>55.5</v>
      </c>
      <c r="G9353" s="154">
        <v>1.123</v>
      </c>
      <c r="H9353" s="154">
        <v>15.811</v>
      </c>
      <c r="I9353" s="154">
        <v>1.8530799999999998</v>
      </c>
      <c r="J9353" s="154"/>
    </row>
    <row r="9354" spans="1:10">
      <c r="A9354" s="164">
        <v>38635</v>
      </c>
      <c r="B9354" s="154">
        <v>1.5493000000000001</v>
      </c>
      <c r="C9354" s="154">
        <v>2.2471999999999999</v>
      </c>
      <c r="D9354" s="154">
        <v>1.2755000000000001</v>
      </c>
      <c r="E9354" s="154">
        <v>1.0851999999999999</v>
      </c>
      <c r="F9354" s="154">
        <v>56.7</v>
      </c>
      <c r="G9354" s="154">
        <v>1.1215999999999999</v>
      </c>
      <c r="H9354" s="154">
        <v>15.887</v>
      </c>
      <c r="I9354" s="154" t="s">
        <v>472</v>
      </c>
      <c r="J9354" s="154"/>
    </row>
    <row r="9355" spans="1:10">
      <c r="A9355" s="164">
        <v>38636</v>
      </c>
      <c r="B9355" s="154">
        <v>1.5481</v>
      </c>
      <c r="C9355" s="154">
        <v>2.2490000000000001</v>
      </c>
      <c r="D9355" s="154">
        <v>1.2864</v>
      </c>
      <c r="E9355" s="154">
        <v>1.093</v>
      </c>
      <c r="F9355" s="154">
        <v>57.4</v>
      </c>
      <c r="G9355" s="154">
        <v>1.1288</v>
      </c>
      <c r="H9355" s="154">
        <v>15.951000000000001</v>
      </c>
      <c r="I9355" s="154">
        <v>1.8611800000000001</v>
      </c>
      <c r="J9355" s="154"/>
    </row>
    <row r="9356" spans="1:10">
      <c r="A9356" s="164">
        <v>38637</v>
      </c>
      <c r="B9356" s="154">
        <v>1.5482</v>
      </c>
      <c r="C9356" s="154">
        <v>2.2532000000000001</v>
      </c>
      <c r="D9356" s="154">
        <v>1.2917000000000001</v>
      </c>
      <c r="E9356" s="154">
        <v>1.1019000000000001</v>
      </c>
      <c r="F9356" s="154">
        <v>57.8</v>
      </c>
      <c r="G9356" s="154">
        <v>1.1274</v>
      </c>
      <c r="H9356" s="154">
        <v>15.891</v>
      </c>
      <c r="I9356" s="154">
        <v>1.8629500000000001</v>
      </c>
      <c r="J9356" s="154"/>
    </row>
    <row r="9357" spans="1:10">
      <c r="A9357" s="164">
        <v>38638</v>
      </c>
      <c r="B9357" s="154">
        <v>1.5510999999999999</v>
      </c>
      <c r="C9357" s="154">
        <v>2.2629000000000001</v>
      </c>
      <c r="D9357" s="154">
        <v>1.2953000000000001</v>
      </c>
      <c r="E9357" s="154">
        <v>1.1033999999999999</v>
      </c>
      <c r="F9357" s="154">
        <v>57.4</v>
      </c>
      <c r="G9357" s="154">
        <v>1.1291</v>
      </c>
      <c r="H9357" s="154">
        <v>15.984</v>
      </c>
      <c r="I9357" s="154">
        <v>1.8678399999999999</v>
      </c>
      <c r="J9357" s="154"/>
    </row>
    <row r="9358" spans="1:10">
      <c r="A9358" s="164">
        <v>38639</v>
      </c>
      <c r="B9358" s="154">
        <v>1.5491000000000001</v>
      </c>
      <c r="C9358" s="154">
        <v>2.2635999999999998</v>
      </c>
      <c r="D9358" s="154">
        <v>1.2894999999999999</v>
      </c>
      <c r="E9358" s="154">
        <v>1.0905</v>
      </c>
      <c r="F9358" s="154">
        <v>57.1</v>
      </c>
      <c r="G9358" s="154">
        <v>1.1251</v>
      </c>
      <c r="H9358" s="154">
        <v>15.849</v>
      </c>
      <c r="I9358" s="154">
        <v>1.8657699999999999</v>
      </c>
      <c r="J9358" s="154"/>
    </row>
    <row r="9359" spans="1:10">
      <c r="A9359" s="164">
        <v>38642</v>
      </c>
      <c r="B9359" s="154">
        <v>1.5516000000000001</v>
      </c>
      <c r="C9359" s="154">
        <v>2.2677999999999998</v>
      </c>
      <c r="D9359" s="154">
        <v>1.284</v>
      </c>
      <c r="E9359" s="154">
        <v>1.0869</v>
      </c>
      <c r="F9359" s="154">
        <v>57.2</v>
      </c>
      <c r="G9359" s="154">
        <v>1.1226</v>
      </c>
      <c r="H9359" s="154">
        <v>15.939</v>
      </c>
      <c r="I9359" s="154">
        <v>1.8662399999999999</v>
      </c>
      <c r="J9359" s="154"/>
    </row>
    <row r="9360" spans="1:10">
      <c r="A9360" s="164">
        <v>38643</v>
      </c>
      <c r="B9360" s="154">
        <v>1.5537000000000001</v>
      </c>
      <c r="C9360" s="154">
        <v>2.2719</v>
      </c>
      <c r="D9360" s="154">
        <v>1.2970999999999999</v>
      </c>
      <c r="E9360" s="154">
        <v>1.0954999999999999</v>
      </c>
      <c r="F9360" s="154">
        <v>58</v>
      </c>
      <c r="G9360" s="154">
        <v>1.1221000000000001</v>
      </c>
      <c r="H9360" s="154">
        <v>16.099</v>
      </c>
      <c r="I9360" s="154">
        <v>1.8736299999999999</v>
      </c>
      <c r="J9360" s="154"/>
    </row>
    <row r="9361" spans="1:10">
      <c r="A9361" s="164">
        <v>38644</v>
      </c>
      <c r="B9361" s="154">
        <v>1.5518999999999998</v>
      </c>
      <c r="C9361" s="154">
        <v>2.2785000000000002</v>
      </c>
      <c r="D9361" s="154">
        <v>1.3049999999999999</v>
      </c>
      <c r="E9361" s="154">
        <v>1.1043000000000001</v>
      </c>
      <c r="F9361" s="154">
        <v>58.2</v>
      </c>
      <c r="G9361" s="154">
        <v>1.1267</v>
      </c>
      <c r="H9361" s="154">
        <v>16.033999999999999</v>
      </c>
      <c r="I9361" s="154">
        <v>1.8700299999999999</v>
      </c>
      <c r="J9361" s="154"/>
    </row>
    <row r="9362" spans="1:10">
      <c r="A9362" s="164">
        <v>38645</v>
      </c>
      <c r="B9362" s="154">
        <v>1.5523</v>
      </c>
      <c r="C9362" s="154">
        <v>2.2907000000000002</v>
      </c>
      <c r="D9362" s="154">
        <v>1.2968</v>
      </c>
      <c r="E9362" s="154">
        <v>1.1019000000000001</v>
      </c>
      <c r="F9362" s="154">
        <v>57.9</v>
      </c>
      <c r="G9362" s="154">
        <v>1.1219999999999999</v>
      </c>
      <c r="H9362" s="154">
        <v>15.98</v>
      </c>
      <c r="I9362" s="154">
        <v>1.8714</v>
      </c>
      <c r="J9362" s="154"/>
    </row>
    <row r="9363" spans="1:10">
      <c r="A9363" s="164">
        <v>38646</v>
      </c>
      <c r="B9363" s="154">
        <v>1.5470000000000002</v>
      </c>
      <c r="C9363" s="154">
        <v>2.2820999999999998</v>
      </c>
      <c r="D9363" s="154">
        <v>1.2847999999999999</v>
      </c>
      <c r="E9363" s="154">
        <v>1.093</v>
      </c>
      <c r="F9363" s="154">
        <v>57.1</v>
      </c>
      <c r="G9363" s="154">
        <v>1.1143000000000001</v>
      </c>
      <c r="H9363" s="154">
        <v>15.978999999999999</v>
      </c>
      <c r="I9363" s="154">
        <v>1.8606</v>
      </c>
      <c r="J9363" s="154"/>
    </row>
    <row r="9364" spans="1:10">
      <c r="A9364" s="164">
        <v>38649</v>
      </c>
      <c r="B9364" s="154">
        <v>1.5451999999999999</v>
      </c>
      <c r="C9364" s="154">
        <v>2.2865000000000002</v>
      </c>
      <c r="D9364" s="154">
        <v>1.2948</v>
      </c>
      <c r="E9364" s="154">
        <v>1.0915999999999999</v>
      </c>
      <c r="F9364" s="154">
        <v>57.2</v>
      </c>
      <c r="G9364" s="154">
        <v>1.1186</v>
      </c>
      <c r="H9364" s="154">
        <v>15.897</v>
      </c>
      <c r="I9364" s="154">
        <v>1.8648199999999999</v>
      </c>
      <c r="J9364" s="154"/>
    </row>
    <row r="9365" spans="1:10">
      <c r="A9365" s="164">
        <v>38650</v>
      </c>
      <c r="B9365" s="154">
        <v>1.5441</v>
      </c>
      <c r="C9365" s="154">
        <v>2.2814000000000001</v>
      </c>
      <c r="D9365" s="154">
        <v>1.2865</v>
      </c>
      <c r="E9365" s="154">
        <v>1.0845</v>
      </c>
      <c r="F9365" s="154">
        <v>56.8</v>
      </c>
      <c r="G9365" s="154">
        <v>1.1135999999999999</v>
      </c>
      <c r="H9365" s="154">
        <v>15.776999999999999</v>
      </c>
      <c r="I9365" s="154">
        <v>1.85622</v>
      </c>
      <c r="J9365" s="154"/>
    </row>
    <row r="9366" spans="1:10">
      <c r="A9366" s="164">
        <v>38651</v>
      </c>
      <c r="B9366" s="154">
        <v>1.5465</v>
      </c>
      <c r="C9366" s="154">
        <v>2.2759999999999998</v>
      </c>
      <c r="D9366" s="154">
        <v>1.2808999999999999</v>
      </c>
      <c r="E9366" s="154">
        <v>1.0882000000000001</v>
      </c>
      <c r="F9366" s="154">
        <v>56.5</v>
      </c>
      <c r="G9366" s="154">
        <v>1.1101000000000001</v>
      </c>
      <c r="H9366" s="154">
        <v>15.869</v>
      </c>
      <c r="I9366" s="154">
        <v>1.8548800000000001</v>
      </c>
      <c r="J9366" s="154"/>
    </row>
    <row r="9367" spans="1:10">
      <c r="A9367" s="164">
        <v>38652</v>
      </c>
      <c r="B9367" s="154">
        <v>1.5467</v>
      </c>
      <c r="C9367" s="154">
        <v>2.2774999999999999</v>
      </c>
      <c r="D9367" s="154">
        <v>1.2741</v>
      </c>
      <c r="E9367" s="154">
        <v>1.0908</v>
      </c>
      <c r="F9367" s="154">
        <v>55.7</v>
      </c>
      <c r="G9367" s="154">
        <v>1.1052999999999999</v>
      </c>
      <c r="H9367" s="154">
        <v>15.753</v>
      </c>
      <c r="I9367" s="154">
        <v>1.85128</v>
      </c>
      <c r="J9367" s="154"/>
    </row>
    <row r="9368" spans="1:10">
      <c r="A9368" s="164">
        <v>38653</v>
      </c>
      <c r="B9368" s="154">
        <v>1.5455000000000001</v>
      </c>
      <c r="C9368" s="154">
        <v>2.2673999999999999</v>
      </c>
      <c r="D9368" s="154">
        <v>1.2719</v>
      </c>
      <c r="E9368" s="154">
        <v>1.0871</v>
      </c>
      <c r="F9368" s="154">
        <v>55.5</v>
      </c>
      <c r="G9368" s="154">
        <v>1.1035999999999999</v>
      </c>
      <c r="H9368" s="154">
        <v>15.837</v>
      </c>
      <c r="I9368" s="154">
        <v>1.84832</v>
      </c>
      <c r="J9368" s="154"/>
    </row>
    <row r="9369" spans="1:10">
      <c r="A9369" s="164">
        <v>38656</v>
      </c>
      <c r="B9369" s="154">
        <v>1.5449999999999999</v>
      </c>
      <c r="C9369" s="154">
        <v>2.2778999999999998</v>
      </c>
      <c r="D9369" s="154">
        <v>1.2787999999999999</v>
      </c>
      <c r="E9369" s="154">
        <v>1.0898000000000001</v>
      </c>
      <c r="F9369" s="154">
        <v>56.5</v>
      </c>
      <c r="G9369" s="154">
        <v>1.1055999999999999</v>
      </c>
      <c r="H9369" s="154">
        <v>15.962999999999999</v>
      </c>
      <c r="I9369" s="154">
        <v>1.8564000000000001</v>
      </c>
      <c r="J9369" s="154"/>
    </row>
    <row r="9370" spans="1:10">
      <c r="A9370" s="164">
        <v>38657</v>
      </c>
      <c r="B9370" s="154">
        <v>1.5463</v>
      </c>
      <c r="C9370" s="154">
        <v>2.2797999999999998</v>
      </c>
      <c r="D9370" s="154">
        <v>1.2887</v>
      </c>
      <c r="E9370" s="154">
        <v>1.091</v>
      </c>
      <c r="F9370" s="154">
        <v>57.2</v>
      </c>
      <c r="G9370" s="154">
        <v>1.1043000000000001</v>
      </c>
      <c r="H9370" s="154">
        <v>15.942</v>
      </c>
      <c r="I9370" s="154">
        <v>1.8581099999999999</v>
      </c>
      <c r="J9370" s="154"/>
    </row>
    <row r="9371" spans="1:10">
      <c r="A9371" s="164">
        <v>38658</v>
      </c>
      <c r="B9371" s="154">
        <v>1.5448</v>
      </c>
      <c r="C9371" s="154">
        <v>2.2686000000000002</v>
      </c>
      <c r="D9371" s="154">
        <v>1.2850999999999999</v>
      </c>
      <c r="E9371" s="154">
        <v>1.0918000000000001</v>
      </c>
      <c r="F9371" s="154">
        <v>57.2</v>
      </c>
      <c r="G9371" s="154">
        <v>1.0988</v>
      </c>
      <c r="H9371" s="154">
        <v>15.818</v>
      </c>
      <c r="I9371" s="154">
        <v>1.85442</v>
      </c>
      <c r="J9371" s="154"/>
    </row>
    <row r="9372" spans="1:10">
      <c r="A9372" s="164">
        <v>38659</v>
      </c>
      <c r="B9372" s="154">
        <v>1.5434000000000001</v>
      </c>
      <c r="C9372" s="154">
        <v>2.2702</v>
      </c>
      <c r="D9372" s="154">
        <v>1.2786</v>
      </c>
      <c r="E9372" s="154">
        <v>1.0847</v>
      </c>
      <c r="F9372" s="154">
        <v>57.1</v>
      </c>
      <c r="G9372" s="154">
        <v>1.0932999999999999</v>
      </c>
      <c r="H9372" s="154">
        <v>15.97</v>
      </c>
      <c r="I9372" s="154">
        <v>1.8502999999999998</v>
      </c>
      <c r="J9372" s="154"/>
    </row>
    <row r="9373" spans="1:10">
      <c r="A9373" s="164">
        <v>38660</v>
      </c>
      <c r="B9373" s="154">
        <v>1.5438000000000001</v>
      </c>
      <c r="C9373" s="154">
        <v>2.2818999999999998</v>
      </c>
      <c r="D9373" s="154">
        <v>1.2927</v>
      </c>
      <c r="E9373" s="154">
        <v>1.0928</v>
      </c>
      <c r="F9373" s="154">
        <v>57.9</v>
      </c>
      <c r="G9373" s="154">
        <v>1.0988</v>
      </c>
      <c r="H9373" s="154">
        <v>16.161999999999999</v>
      </c>
      <c r="I9373" s="154">
        <v>1.8594599999999999</v>
      </c>
      <c r="J9373" s="154"/>
    </row>
    <row r="9374" spans="1:10">
      <c r="A9374" s="164">
        <v>38663</v>
      </c>
      <c r="B9374" s="154">
        <v>1.5427999999999999</v>
      </c>
      <c r="C9374" s="154">
        <v>2.2806000000000002</v>
      </c>
      <c r="D9374" s="154">
        <v>1.3046</v>
      </c>
      <c r="E9374" s="154">
        <v>1.1014999999999999</v>
      </c>
      <c r="F9374" s="154">
        <v>58.9</v>
      </c>
      <c r="G9374" s="154">
        <v>1.1076999999999999</v>
      </c>
      <c r="H9374" s="154">
        <v>16.195</v>
      </c>
      <c r="I9374" s="154">
        <v>1.8681299999999998</v>
      </c>
      <c r="J9374" s="154"/>
    </row>
    <row r="9375" spans="1:10">
      <c r="A9375" s="164">
        <v>38664</v>
      </c>
      <c r="B9375" s="154">
        <v>1.5428999999999999</v>
      </c>
      <c r="C9375" s="154">
        <v>2.2812999999999999</v>
      </c>
      <c r="D9375" s="154">
        <v>1.3150999999999999</v>
      </c>
      <c r="E9375" s="154">
        <v>1.1029</v>
      </c>
      <c r="F9375" s="154">
        <v>59.6</v>
      </c>
      <c r="G9375" s="154">
        <v>1.1155999999999999</v>
      </c>
      <c r="H9375" s="154">
        <v>16.206</v>
      </c>
      <c r="I9375" s="154">
        <v>1.8739599999999998</v>
      </c>
      <c r="J9375" s="154"/>
    </row>
    <row r="9376" spans="1:10">
      <c r="A9376" s="164">
        <v>38665</v>
      </c>
      <c r="B9376" s="154">
        <v>1.5424</v>
      </c>
      <c r="C9376" s="154">
        <v>2.2824999999999998</v>
      </c>
      <c r="D9376" s="154">
        <v>1.31</v>
      </c>
      <c r="E9376" s="154">
        <v>1.1008</v>
      </c>
      <c r="F9376" s="154">
        <v>60</v>
      </c>
      <c r="G9376" s="154">
        <v>1.1165</v>
      </c>
      <c r="H9376" s="154">
        <v>16.251000000000001</v>
      </c>
      <c r="I9376" s="154">
        <v>1.8752499999999999</v>
      </c>
      <c r="J9376" s="154"/>
    </row>
    <row r="9377" spans="1:10">
      <c r="A9377" s="164">
        <v>38666</v>
      </c>
      <c r="B9377" s="154">
        <v>1.5407</v>
      </c>
      <c r="C9377" s="154">
        <v>2.2858999999999998</v>
      </c>
      <c r="D9377" s="154">
        <v>1.3089999999999999</v>
      </c>
      <c r="E9377" s="154">
        <v>1.1026</v>
      </c>
      <c r="F9377" s="154">
        <v>60.1</v>
      </c>
      <c r="G9377" s="154">
        <v>1.1127</v>
      </c>
      <c r="H9377" s="154">
        <v>16.198</v>
      </c>
      <c r="I9377" s="154">
        <v>1.86374</v>
      </c>
      <c r="J9377" s="154"/>
    </row>
    <row r="9378" spans="1:10">
      <c r="A9378" s="164">
        <v>38667</v>
      </c>
      <c r="B9378" s="154">
        <v>1.5375000000000001</v>
      </c>
      <c r="C9378" s="154">
        <v>2.2873999999999999</v>
      </c>
      <c r="D9378" s="154">
        <v>1.3155999999999999</v>
      </c>
      <c r="E9378" s="154">
        <v>1.1054999999999999</v>
      </c>
      <c r="F9378" s="154">
        <v>60.8</v>
      </c>
      <c r="G9378" s="154">
        <v>1.1133999999999999</v>
      </c>
      <c r="H9378" s="154">
        <v>16.248999999999999</v>
      </c>
      <c r="I9378" s="154">
        <v>1.8736899999999999</v>
      </c>
      <c r="J9378" s="154"/>
    </row>
    <row r="9379" spans="1:10">
      <c r="A9379" s="164">
        <v>38670</v>
      </c>
      <c r="B9379" s="154">
        <v>1.5392999999999999</v>
      </c>
      <c r="C9379" s="154">
        <v>2.2877000000000001</v>
      </c>
      <c r="D9379" s="154">
        <v>1.3085</v>
      </c>
      <c r="E9379" s="154">
        <v>1.1005</v>
      </c>
      <c r="F9379" s="154">
        <v>60.5</v>
      </c>
      <c r="G9379" s="154">
        <v>1.1081000000000001</v>
      </c>
      <c r="H9379" s="154">
        <v>16.311</v>
      </c>
      <c r="I9379" s="154">
        <v>1.8712</v>
      </c>
      <c r="J9379" s="154"/>
    </row>
    <row r="9380" spans="1:10">
      <c r="A9380" s="164">
        <v>38671</v>
      </c>
      <c r="B9380" s="154">
        <v>1.5409999999999999</v>
      </c>
      <c r="C9380" s="154">
        <v>2.2864</v>
      </c>
      <c r="D9380" s="154">
        <v>1.3165</v>
      </c>
      <c r="E9380" s="154">
        <v>1.1034999999999999</v>
      </c>
      <c r="F9380" s="154">
        <v>59.5</v>
      </c>
      <c r="G9380" s="154">
        <v>1.1071</v>
      </c>
      <c r="H9380" s="154">
        <v>16.344000000000001</v>
      </c>
      <c r="I9380" s="154">
        <v>1.8775300000000001</v>
      </c>
      <c r="J9380" s="154"/>
    </row>
    <row r="9381" spans="1:10">
      <c r="A9381" s="164">
        <v>38672</v>
      </c>
      <c r="B9381" s="154">
        <v>1.5457000000000001</v>
      </c>
      <c r="C9381" s="154">
        <v>2.2852999999999999</v>
      </c>
      <c r="D9381" s="154">
        <v>1.3184</v>
      </c>
      <c r="E9381" s="154">
        <v>1.1053999999999999</v>
      </c>
      <c r="F9381" s="154">
        <v>59.6</v>
      </c>
      <c r="G9381" s="154">
        <v>1.1060000000000001</v>
      </c>
      <c r="H9381" s="154">
        <v>16.385999999999999</v>
      </c>
      <c r="I9381" s="154">
        <v>1.8806799999999999</v>
      </c>
      <c r="J9381" s="154"/>
    </row>
    <row r="9382" spans="1:10">
      <c r="A9382" s="164">
        <v>38673</v>
      </c>
      <c r="B9382" s="154">
        <v>1.5463</v>
      </c>
      <c r="C9382" s="154">
        <v>2.2749000000000001</v>
      </c>
      <c r="D9382" s="154">
        <v>1.3218000000000001</v>
      </c>
      <c r="E9382" s="154">
        <v>1.1084000000000001</v>
      </c>
      <c r="F9382" s="154">
        <v>60</v>
      </c>
      <c r="G9382" s="154">
        <v>1.1143000000000001</v>
      </c>
      <c r="H9382" s="154">
        <v>16.335999999999999</v>
      </c>
      <c r="I9382" s="154">
        <v>1.88076</v>
      </c>
      <c r="J9382" s="154"/>
    </row>
    <row r="9383" spans="1:10">
      <c r="A9383" s="164">
        <v>38674</v>
      </c>
      <c r="B9383" s="154">
        <v>1.5472999999999999</v>
      </c>
      <c r="C9383" s="154">
        <v>2.2665999999999999</v>
      </c>
      <c r="D9383" s="154">
        <v>1.3259000000000001</v>
      </c>
      <c r="E9383" s="154">
        <v>1.115</v>
      </c>
      <c r="F9383" s="154">
        <v>60.4</v>
      </c>
      <c r="G9383" s="154">
        <v>1.111</v>
      </c>
      <c r="H9383" s="154">
        <v>16.303000000000001</v>
      </c>
      <c r="I9383" s="154">
        <v>1.87988</v>
      </c>
      <c r="J9383" s="154"/>
    </row>
    <row r="9384" spans="1:10">
      <c r="A9384" s="164">
        <v>38677</v>
      </c>
      <c r="B9384" s="154">
        <v>1.5489999999999999</v>
      </c>
      <c r="C9384" s="154">
        <v>2.2534999999999998</v>
      </c>
      <c r="D9384" s="154">
        <v>1.3105</v>
      </c>
      <c r="E9384" s="154">
        <v>1.1027</v>
      </c>
      <c r="F9384" s="154">
        <v>58.8</v>
      </c>
      <c r="G9384" s="154">
        <v>1.1025</v>
      </c>
      <c r="H9384" s="154">
        <v>16.324000000000002</v>
      </c>
      <c r="I9384" s="154">
        <v>1.86964</v>
      </c>
      <c r="J9384" s="154"/>
    </row>
    <row r="9385" spans="1:10">
      <c r="A9385" s="164">
        <v>38678</v>
      </c>
      <c r="B9385" s="154">
        <v>1.5474999999999999</v>
      </c>
      <c r="C9385" s="154">
        <v>2.2625999999999999</v>
      </c>
      <c r="D9385" s="154">
        <v>1.3211999999999999</v>
      </c>
      <c r="E9385" s="154">
        <v>1.1157999999999999</v>
      </c>
      <c r="F9385" s="154">
        <v>59.4</v>
      </c>
      <c r="G9385" s="154">
        <v>1.1075999999999999</v>
      </c>
      <c r="H9385" s="154">
        <v>16.32</v>
      </c>
      <c r="I9385" s="154">
        <v>1.8777300000000001</v>
      </c>
      <c r="J9385" s="154"/>
    </row>
    <row r="9386" spans="1:10">
      <c r="A9386" s="164">
        <v>38679</v>
      </c>
      <c r="B9386" s="154">
        <v>1.5491999999999999</v>
      </c>
      <c r="C9386" s="154">
        <v>2.2602000000000002</v>
      </c>
      <c r="D9386" s="154">
        <v>1.3129</v>
      </c>
      <c r="E9386" s="154">
        <v>1.1176999999999999</v>
      </c>
      <c r="F9386" s="154">
        <v>58.4</v>
      </c>
      <c r="G9386" s="154">
        <v>1.1068</v>
      </c>
      <c r="H9386" s="154">
        <v>16.260000000000002</v>
      </c>
      <c r="I9386" s="154">
        <v>1.8751799999999998</v>
      </c>
      <c r="J9386" s="154"/>
    </row>
    <row r="9387" spans="1:10">
      <c r="A9387" s="164">
        <v>38680</v>
      </c>
      <c r="B9387" s="154">
        <v>1.5512999999999999</v>
      </c>
      <c r="C9387" s="154">
        <v>2.2688000000000001</v>
      </c>
      <c r="D9387" s="154">
        <v>1.3155999999999999</v>
      </c>
      <c r="E9387" s="154">
        <v>1.1214</v>
      </c>
      <c r="F9387" s="154">
        <v>58.7</v>
      </c>
      <c r="G9387" s="154">
        <v>1.1066</v>
      </c>
      <c r="H9387" s="154">
        <v>16.283999999999999</v>
      </c>
      <c r="I9387" s="154" t="s">
        <v>472</v>
      </c>
      <c r="J9387" s="154"/>
    </row>
    <row r="9388" spans="1:10">
      <c r="A9388" s="164">
        <v>38681</v>
      </c>
      <c r="B9388" s="154">
        <v>1.5507</v>
      </c>
      <c r="C9388" s="154">
        <v>2.2675999999999998</v>
      </c>
      <c r="D9388" s="154">
        <v>1.3191999999999999</v>
      </c>
      <c r="E9388" s="154">
        <v>1.1251</v>
      </c>
      <c r="F9388" s="154">
        <v>58.8</v>
      </c>
      <c r="G9388" s="154">
        <v>1.1052</v>
      </c>
      <c r="H9388" s="154">
        <v>16.34</v>
      </c>
      <c r="I9388" s="154" t="s">
        <v>472</v>
      </c>
      <c r="J9388" s="154"/>
    </row>
    <row r="9389" spans="1:10">
      <c r="A9389" s="164">
        <v>38684</v>
      </c>
      <c r="B9389" s="154">
        <v>1.5465</v>
      </c>
      <c r="C9389" s="154">
        <v>2.2574000000000001</v>
      </c>
      <c r="D9389" s="154">
        <v>1.3221000000000001</v>
      </c>
      <c r="E9389" s="154">
        <v>1.1291</v>
      </c>
      <c r="F9389" s="154">
        <v>59.1</v>
      </c>
      <c r="G9389" s="154">
        <v>1.1027</v>
      </c>
      <c r="H9389" s="154">
        <v>16.204999999999998</v>
      </c>
      <c r="I9389" s="154">
        <v>1.8751199999999999</v>
      </c>
      <c r="J9389" s="154"/>
    </row>
    <row r="9390" spans="1:10">
      <c r="A9390" s="164">
        <v>38685</v>
      </c>
      <c r="B9390" s="154">
        <v>1.5472000000000001</v>
      </c>
      <c r="C9390" s="154">
        <v>2.2576999999999998</v>
      </c>
      <c r="D9390" s="154">
        <v>1.3088</v>
      </c>
      <c r="E9390" s="154">
        <v>1.1189</v>
      </c>
      <c r="F9390" s="154">
        <v>59.6</v>
      </c>
      <c r="G9390" s="154">
        <v>1.0986</v>
      </c>
      <c r="H9390" s="154">
        <v>16.25</v>
      </c>
      <c r="I9390" s="154">
        <v>1.86839</v>
      </c>
      <c r="J9390" s="154"/>
    </row>
    <row r="9391" spans="1:10">
      <c r="A9391" s="164">
        <v>38686</v>
      </c>
      <c r="B9391" s="154">
        <v>1.5482</v>
      </c>
      <c r="C9391" s="154">
        <v>2.2629000000000001</v>
      </c>
      <c r="D9391" s="154">
        <v>1.3142</v>
      </c>
      <c r="E9391" s="154">
        <v>1.1247</v>
      </c>
      <c r="F9391" s="154">
        <v>60</v>
      </c>
      <c r="G9391" s="154">
        <v>1.0986</v>
      </c>
      <c r="H9391" s="154">
        <v>16.274000000000001</v>
      </c>
      <c r="I9391" s="154">
        <v>1.87317</v>
      </c>
      <c r="J9391" s="154"/>
    </row>
    <row r="9392" spans="1:10">
      <c r="A9392" s="164">
        <v>38687</v>
      </c>
      <c r="B9392" s="154">
        <v>1.5470000000000002</v>
      </c>
      <c r="C9392" s="154">
        <v>2.2725</v>
      </c>
      <c r="D9392" s="154">
        <v>1.3132999999999999</v>
      </c>
      <c r="E9392" s="154">
        <v>1.1261000000000001</v>
      </c>
      <c r="F9392" s="154">
        <v>59.5</v>
      </c>
      <c r="G9392" s="154">
        <v>1.0948</v>
      </c>
      <c r="H9392" s="154">
        <v>16.332999999999998</v>
      </c>
      <c r="I9392" s="154">
        <v>1.8717000000000001</v>
      </c>
      <c r="J9392" s="154"/>
    </row>
    <row r="9393" spans="1:10">
      <c r="A9393" s="164">
        <v>38688</v>
      </c>
      <c r="B9393" s="154">
        <v>1.5439000000000001</v>
      </c>
      <c r="C9393" s="154">
        <v>2.2781000000000002</v>
      </c>
      <c r="D9393" s="154">
        <v>1.3182</v>
      </c>
      <c r="E9393" s="154">
        <v>1.1315999999999999</v>
      </c>
      <c r="F9393" s="154">
        <v>59.3</v>
      </c>
      <c r="G9393" s="154">
        <v>1.0919000000000001</v>
      </c>
      <c r="H9393" s="154">
        <v>16.308</v>
      </c>
      <c r="I9393" s="154">
        <v>1.8731900000000001</v>
      </c>
      <c r="J9393" s="154"/>
    </row>
    <row r="9394" spans="1:10">
      <c r="A9394" s="164">
        <v>38691</v>
      </c>
      <c r="B9394" s="154">
        <v>1.5446</v>
      </c>
      <c r="C9394" s="154">
        <v>2.2847</v>
      </c>
      <c r="D9394" s="154">
        <v>1.3195000000000001</v>
      </c>
      <c r="E9394" s="154">
        <v>1.1352</v>
      </c>
      <c r="F9394" s="154">
        <v>59.7</v>
      </c>
      <c r="G9394" s="154">
        <v>1.0891</v>
      </c>
      <c r="H9394" s="154">
        <v>16.146000000000001</v>
      </c>
      <c r="I9394" s="154">
        <v>1.8702800000000002</v>
      </c>
      <c r="J9394" s="154"/>
    </row>
    <row r="9395" spans="1:10">
      <c r="A9395" s="164">
        <v>38692</v>
      </c>
      <c r="B9395" s="154">
        <v>1.5406</v>
      </c>
      <c r="C9395" s="154">
        <v>2.2766000000000002</v>
      </c>
      <c r="D9395" s="154">
        <v>1.3083</v>
      </c>
      <c r="E9395" s="154">
        <v>1.1322000000000001</v>
      </c>
      <c r="F9395" s="154">
        <v>59.5</v>
      </c>
      <c r="G9395" s="154">
        <v>1.0802</v>
      </c>
      <c r="H9395" s="154">
        <v>16.161999999999999</v>
      </c>
      <c r="I9395" s="154">
        <v>1.86225</v>
      </c>
      <c r="J9395" s="154"/>
    </row>
    <row r="9396" spans="1:10">
      <c r="A9396" s="164">
        <v>38693</v>
      </c>
      <c r="B9396" s="154">
        <v>1.54</v>
      </c>
      <c r="C9396" s="154">
        <v>2.2730999999999999</v>
      </c>
      <c r="D9396" s="154">
        <v>1.3109999999999999</v>
      </c>
      <c r="E9396" s="154">
        <v>1.1303000000000001</v>
      </c>
      <c r="F9396" s="154">
        <v>60.2</v>
      </c>
      <c r="G9396" s="154">
        <v>1.0844</v>
      </c>
      <c r="H9396" s="154">
        <v>16.268000000000001</v>
      </c>
      <c r="I9396" s="154">
        <v>1.86711</v>
      </c>
      <c r="J9396" s="154"/>
    </row>
    <row r="9397" spans="1:10">
      <c r="A9397" s="164">
        <v>38694</v>
      </c>
      <c r="B9397" s="154">
        <v>1.5385</v>
      </c>
      <c r="C9397" s="154">
        <v>2.2789000000000001</v>
      </c>
      <c r="D9397" s="154">
        <v>1.3064</v>
      </c>
      <c r="E9397" s="154">
        <v>1.1254999999999999</v>
      </c>
      <c r="F9397" s="154">
        <v>59.5</v>
      </c>
      <c r="G9397" s="154">
        <v>1.0855999999999999</v>
      </c>
      <c r="H9397" s="154">
        <v>16.082000000000001</v>
      </c>
      <c r="I9397" s="154">
        <v>1.8617699999999999</v>
      </c>
      <c r="J9397" s="154"/>
    </row>
    <row r="9398" spans="1:10">
      <c r="A9398" s="164">
        <v>38695</v>
      </c>
      <c r="B9398" s="154">
        <v>1.5387</v>
      </c>
      <c r="C9398" s="154">
        <v>2.2837999999999998</v>
      </c>
      <c r="D9398" s="154">
        <v>1.3062</v>
      </c>
      <c r="E9398" s="154">
        <v>1.1253</v>
      </c>
      <c r="F9398" s="154">
        <v>58.7</v>
      </c>
      <c r="G9398" s="154">
        <v>1.0842000000000001</v>
      </c>
      <c r="H9398" s="154">
        <v>16.134</v>
      </c>
      <c r="I9398" s="154">
        <v>1.8608</v>
      </c>
      <c r="J9398" s="154"/>
    </row>
    <row r="9399" spans="1:10">
      <c r="A9399" s="164">
        <v>38698</v>
      </c>
      <c r="B9399" s="154">
        <v>1.5394000000000001</v>
      </c>
      <c r="C9399" s="154">
        <v>2.2841</v>
      </c>
      <c r="D9399" s="154">
        <v>1.2963</v>
      </c>
      <c r="E9399" s="154">
        <v>1.1221000000000001</v>
      </c>
      <c r="F9399" s="154">
        <v>57.5</v>
      </c>
      <c r="G9399" s="154">
        <v>1.0750999999999999</v>
      </c>
      <c r="H9399" s="154">
        <v>15.935</v>
      </c>
      <c r="I9399" s="154">
        <v>1.85548</v>
      </c>
      <c r="J9399" s="154"/>
    </row>
    <row r="9400" spans="1:10">
      <c r="A9400" s="164">
        <v>38699</v>
      </c>
      <c r="B9400" s="154">
        <v>1.542</v>
      </c>
      <c r="C9400" s="154">
        <v>2.2896000000000001</v>
      </c>
      <c r="D9400" s="154">
        <v>1.2942</v>
      </c>
      <c r="E9400" s="154">
        <v>1.1222000000000001</v>
      </c>
      <c r="F9400" s="154">
        <v>57.2</v>
      </c>
      <c r="G9400" s="154">
        <v>1.0762</v>
      </c>
      <c r="H9400" s="154">
        <v>16.024999999999999</v>
      </c>
      <c r="I9400" s="154">
        <v>1.8563700000000001</v>
      </c>
      <c r="J9400" s="154"/>
    </row>
    <row r="9401" spans="1:10">
      <c r="A9401" s="164">
        <v>38700</v>
      </c>
      <c r="B9401" s="154">
        <v>1.5438000000000001</v>
      </c>
      <c r="C9401" s="154">
        <v>2.2791000000000001</v>
      </c>
      <c r="D9401" s="154">
        <v>1.2843</v>
      </c>
      <c r="E9401" s="154">
        <v>1.1196999999999999</v>
      </c>
      <c r="F9401" s="154">
        <v>56.7</v>
      </c>
      <c r="G9401" s="154">
        <v>1.0823</v>
      </c>
      <c r="H9401" s="154">
        <v>15.871</v>
      </c>
      <c r="I9401" s="154">
        <v>1.84755</v>
      </c>
      <c r="J9401" s="154"/>
    </row>
    <row r="9402" spans="1:10">
      <c r="A9402" s="164">
        <v>38701</v>
      </c>
      <c r="B9402" s="154">
        <v>1.5427999999999999</v>
      </c>
      <c r="C9402" s="154">
        <v>2.2753999999999999</v>
      </c>
      <c r="D9402" s="154">
        <v>1.2838000000000001</v>
      </c>
      <c r="E9402" s="154">
        <v>1.1095999999999999</v>
      </c>
      <c r="F9402" s="154">
        <v>56.3</v>
      </c>
      <c r="G9402" s="154">
        <v>1.1041000000000001</v>
      </c>
      <c r="H9402" s="154">
        <v>15.987</v>
      </c>
      <c r="I9402" s="154">
        <v>1.85365</v>
      </c>
      <c r="J9402" s="154"/>
    </row>
    <row r="9403" spans="1:10">
      <c r="A9403" s="164">
        <v>38702</v>
      </c>
      <c r="B9403" s="154">
        <v>1.5442</v>
      </c>
      <c r="C9403" s="154">
        <v>2.2763999999999998</v>
      </c>
      <c r="D9403" s="154">
        <v>1.2850999999999999</v>
      </c>
      <c r="E9403" s="154">
        <v>1.1113999999999999</v>
      </c>
      <c r="F9403" s="154">
        <v>55.9</v>
      </c>
      <c r="G9403" s="154">
        <v>1.1041000000000001</v>
      </c>
      <c r="H9403" s="154">
        <v>15.984</v>
      </c>
      <c r="I9403" s="154">
        <v>1.8602400000000001</v>
      </c>
      <c r="J9403" s="154"/>
    </row>
    <row r="9404" spans="1:10">
      <c r="A9404" s="164">
        <v>38705</v>
      </c>
      <c r="B9404" s="154">
        <v>1.5504</v>
      </c>
      <c r="C9404" s="154">
        <v>2.2789000000000001</v>
      </c>
      <c r="D9404" s="154">
        <v>1.2905</v>
      </c>
      <c r="E9404" s="154">
        <v>1.1115999999999999</v>
      </c>
      <c r="F9404" s="154">
        <v>55.2</v>
      </c>
      <c r="G9404" s="154">
        <v>1.1087</v>
      </c>
      <c r="H9404" s="154">
        <v>16.02</v>
      </c>
      <c r="I9404" s="154">
        <v>1.8628</v>
      </c>
      <c r="J9404" s="154"/>
    </row>
    <row r="9405" spans="1:10">
      <c r="A9405" s="164">
        <v>38706</v>
      </c>
      <c r="B9405" s="154">
        <v>1.5527</v>
      </c>
      <c r="C9405" s="154">
        <v>2.2837999999999998</v>
      </c>
      <c r="D9405" s="154">
        <v>1.2966</v>
      </c>
      <c r="E9405" s="154">
        <v>1.1094999999999999</v>
      </c>
      <c r="F9405" s="154">
        <v>54.4</v>
      </c>
      <c r="G9405" s="154">
        <v>1.1115999999999999</v>
      </c>
      <c r="H9405" s="154">
        <v>16.225000000000001</v>
      </c>
      <c r="I9405" s="154">
        <v>1.8686799999999999</v>
      </c>
      <c r="J9405" s="154"/>
    </row>
    <row r="9406" spans="1:10">
      <c r="A9406" s="164">
        <v>38707</v>
      </c>
      <c r="B9406" s="154">
        <v>1.5529999999999999</v>
      </c>
      <c r="C9406" s="154">
        <v>2.2930999999999999</v>
      </c>
      <c r="D9406" s="154">
        <v>1.3069</v>
      </c>
      <c r="E9406" s="154">
        <v>1.1153</v>
      </c>
      <c r="F9406" s="154">
        <v>55.7</v>
      </c>
      <c r="G9406" s="154">
        <v>1.1156999999999999</v>
      </c>
      <c r="H9406" s="154">
        <v>16.289000000000001</v>
      </c>
      <c r="I9406" s="154">
        <v>1.8775500000000001</v>
      </c>
      <c r="J9406" s="154"/>
    </row>
    <row r="9407" spans="1:10">
      <c r="A9407" s="164">
        <v>38708</v>
      </c>
      <c r="B9407" s="154">
        <v>1.5545</v>
      </c>
      <c r="C9407" s="154">
        <v>2.2887</v>
      </c>
      <c r="D9407" s="154">
        <v>1.3150999999999999</v>
      </c>
      <c r="E9407" s="154">
        <v>1.1272</v>
      </c>
      <c r="F9407" s="154">
        <v>57</v>
      </c>
      <c r="G9407" s="154">
        <v>1.1200000000000001</v>
      </c>
      <c r="H9407" s="154">
        <v>16.241</v>
      </c>
      <c r="I9407" s="154">
        <v>1.8815599999999999</v>
      </c>
      <c r="J9407" s="154"/>
    </row>
    <row r="9408" spans="1:10">
      <c r="A9408" s="164">
        <v>38709</v>
      </c>
      <c r="B9408" s="154">
        <v>1.5569999999999999</v>
      </c>
      <c r="C9408" s="154">
        <v>2.2772000000000001</v>
      </c>
      <c r="D9408" s="154">
        <v>1.3107</v>
      </c>
      <c r="E9408" s="154">
        <v>1.1245000000000001</v>
      </c>
      <c r="F9408" s="154">
        <v>56.2</v>
      </c>
      <c r="G9408" s="154">
        <v>1.1244000000000001</v>
      </c>
      <c r="H9408" s="154">
        <v>16.265000000000001</v>
      </c>
      <c r="I9408" s="154">
        <v>1.88208</v>
      </c>
      <c r="J9408" s="154"/>
    </row>
    <row r="9409" spans="1:10">
      <c r="A9409" s="164">
        <v>38712</v>
      </c>
      <c r="B9409" s="154" t="s">
        <v>472</v>
      </c>
      <c r="C9409" s="154" t="s">
        <v>472</v>
      </c>
      <c r="D9409" s="154" t="s">
        <v>472</v>
      </c>
      <c r="E9409" s="154" t="s">
        <v>472</v>
      </c>
      <c r="F9409" s="154" t="s">
        <v>472</v>
      </c>
      <c r="G9409" s="154" t="s">
        <v>472</v>
      </c>
      <c r="H9409" s="154">
        <v>16.254000000000001</v>
      </c>
      <c r="I9409" s="154" t="s">
        <v>472</v>
      </c>
      <c r="J9409" s="154"/>
    </row>
    <row r="9410" spans="1:10">
      <c r="A9410" s="164">
        <v>38713</v>
      </c>
      <c r="B9410" s="154">
        <v>1.5571000000000002</v>
      </c>
      <c r="C9410" s="154">
        <v>2.2782</v>
      </c>
      <c r="D9410" s="154">
        <v>1.3128</v>
      </c>
      <c r="E9410" s="154">
        <v>1.1248</v>
      </c>
      <c r="F9410" s="154">
        <v>56.1</v>
      </c>
      <c r="G9410" s="154">
        <v>1.121</v>
      </c>
      <c r="H9410" s="154">
        <v>16.282</v>
      </c>
      <c r="I9410" s="154">
        <v>1.88045</v>
      </c>
      <c r="J9410" s="154"/>
    </row>
    <row r="9411" spans="1:10">
      <c r="A9411" s="164">
        <v>38714</v>
      </c>
      <c r="B9411" s="154">
        <v>1.5582</v>
      </c>
      <c r="C9411" s="154">
        <v>2.2726999999999999</v>
      </c>
      <c r="D9411" s="154">
        <v>1.3085</v>
      </c>
      <c r="E9411" s="154">
        <v>1.1194</v>
      </c>
      <c r="F9411" s="154">
        <v>55.9</v>
      </c>
      <c r="G9411" s="154">
        <v>1.1172</v>
      </c>
      <c r="H9411" s="154">
        <v>16.323</v>
      </c>
      <c r="I9411" s="154">
        <v>1.87503</v>
      </c>
      <c r="J9411" s="154"/>
    </row>
    <row r="9412" spans="1:10">
      <c r="A9412" s="164">
        <v>38715</v>
      </c>
      <c r="B9412" s="154">
        <v>1.5588</v>
      </c>
      <c r="C9412" s="154">
        <v>2.2612999999999999</v>
      </c>
      <c r="D9412" s="154">
        <v>1.3157000000000001</v>
      </c>
      <c r="E9412" s="154">
        <v>1.1292</v>
      </c>
      <c r="F9412" s="154">
        <v>56.1</v>
      </c>
      <c r="G9412" s="154">
        <v>1.1153</v>
      </c>
      <c r="H9412" s="154">
        <v>16.292000000000002</v>
      </c>
      <c r="I9412" s="154">
        <v>1.8809800000000001</v>
      </c>
      <c r="J9412" s="154"/>
    </row>
    <row r="9413" spans="1:10">
      <c r="A9413" s="164">
        <v>38716</v>
      </c>
      <c r="B9413" s="154">
        <v>1.5561</v>
      </c>
      <c r="C9413" s="154">
        <v>2.2686999999999999</v>
      </c>
      <c r="D9413" s="154">
        <v>1.3151999999999999</v>
      </c>
      <c r="E9413" s="154">
        <v>1.1324000000000001</v>
      </c>
      <c r="F9413" s="154">
        <v>56.5</v>
      </c>
      <c r="G9413" s="154">
        <v>1.1194999999999999</v>
      </c>
      <c r="H9413" s="154">
        <v>16.297000000000001</v>
      </c>
      <c r="I9413" s="154">
        <v>1.8784800000000001</v>
      </c>
      <c r="J9413" s="154"/>
    </row>
    <row r="9414" spans="1:10">
      <c r="A9414" s="164">
        <v>38719</v>
      </c>
      <c r="B9414" s="154" t="s">
        <v>472</v>
      </c>
      <c r="C9414" s="154" t="s">
        <v>472</v>
      </c>
      <c r="D9414" s="154" t="s">
        <v>472</v>
      </c>
      <c r="E9414" s="154" t="s">
        <v>472</v>
      </c>
      <c r="F9414" s="154" t="s">
        <v>472</v>
      </c>
      <c r="G9414" s="154" t="s">
        <v>472</v>
      </c>
      <c r="H9414" s="154">
        <v>16.286999999999999</v>
      </c>
      <c r="I9414" s="154" t="s">
        <v>472</v>
      </c>
      <c r="J9414" s="154"/>
    </row>
    <row r="9415" spans="1:10">
      <c r="A9415" s="164">
        <v>38720</v>
      </c>
      <c r="B9415" s="154">
        <v>1.5529999999999999</v>
      </c>
      <c r="C9415" s="154">
        <v>2.2640000000000002</v>
      </c>
      <c r="D9415" s="154">
        <v>1.3079000000000001</v>
      </c>
      <c r="E9415" s="154">
        <v>1.1273</v>
      </c>
      <c r="F9415" s="154">
        <v>55.9</v>
      </c>
      <c r="G9415" s="154">
        <v>1.1168</v>
      </c>
      <c r="H9415" s="154">
        <v>16.032</v>
      </c>
      <c r="I9415" s="154">
        <v>1.87209</v>
      </c>
      <c r="J9415" s="154"/>
    </row>
    <row r="9416" spans="1:10">
      <c r="A9416" s="164">
        <v>38721</v>
      </c>
      <c r="B9416" s="154">
        <v>1.5518999999999998</v>
      </c>
      <c r="C9416" s="154">
        <v>2.2574000000000001</v>
      </c>
      <c r="D9416" s="154">
        <v>1.2859</v>
      </c>
      <c r="E9416" s="154">
        <v>1.1142000000000001</v>
      </c>
      <c r="F9416" s="154">
        <v>55.1</v>
      </c>
      <c r="G9416" s="154">
        <v>1.1078999999999999</v>
      </c>
      <c r="H9416" s="154">
        <v>15.815</v>
      </c>
      <c r="I9416" s="154">
        <v>1.85545</v>
      </c>
      <c r="J9416" s="154"/>
    </row>
    <row r="9417" spans="1:10">
      <c r="A9417" s="164">
        <v>38722</v>
      </c>
      <c r="B9417" s="154">
        <v>1.5488</v>
      </c>
      <c r="C9417" s="154">
        <v>2.2454999999999998</v>
      </c>
      <c r="D9417" s="154">
        <v>1.28</v>
      </c>
      <c r="E9417" s="154">
        <v>1.1133</v>
      </c>
      <c r="F9417" s="154">
        <v>55.9</v>
      </c>
      <c r="G9417" s="154">
        <v>1.1033999999999999</v>
      </c>
      <c r="H9417" s="154">
        <v>15.834</v>
      </c>
      <c r="I9417" s="154">
        <v>1.8498600000000001</v>
      </c>
      <c r="J9417" s="154"/>
    </row>
    <row r="9418" spans="1:10">
      <c r="A9418" s="164">
        <v>38723</v>
      </c>
      <c r="B9418" s="154">
        <v>1.5453000000000001</v>
      </c>
      <c r="C9418" s="154">
        <v>2.2425999999999999</v>
      </c>
      <c r="D9418" s="154">
        <v>1.2779</v>
      </c>
      <c r="E9418" s="154">
        <v>1.0962000000000001</v>
      </c>
      <c r="F9418" s="154">
        <v>55.8</v>
      </c>
      <c r="G9418" s="154">
        <v>1.0999000000000001</v>
      </c>
      <c r="H9418" s="154">
        <v>15.727</v>
      </c>
      <c r="I9418" s="154">
        <v>1.8471</v>
      </c>
      <c r="J9418" s="154"/>
    </row>
    <row r="9419" spans="1:10">
      <c r="A9419" s="164">
        <v>38726</v>
      </c>
      <c r="B9419" s="154">
        <v>1.5422</v>
      </c>
      <c r="C9419" s="154">
        <v>2.2545999999999999</v>
      </c>
      <c r="D9419" s="154">
        <v>1.2770999999999999</v>
      </c>
      <c r="E9419" s="154">
        <v>1.0924</v>
      </c>
      <c r="F9419" s="154">
        <v>55.9</v>
      </c>
      <c r="G9419" s="154">
        <v>1.1194</v>
      </c>
      <c r="H9419" s="154">
        <v>15.834</v>
      </c>
      <c r="I9419" s="154">
        <v>1.8496299999999999</v>
      </c>
      <c r="J9419" s="154"/>
    </row>
    <row r="9420" spans="1:10">
      <c r="A9420" s="164">
        <v>38727</v>
      </c>
      <c r="B9420" s="154">
        <v>1.5423</v>
      </c>
      <c r="C9420" s="154">
        <v>2.2538</v>
      </c>
      <c r="D9420" s="154">
        <v>1.2770999999999999</v>
      </c>
      <c r="E9420" s="154">
        <v>1.0912999999999999</v>
      </c>
      <c r="F9420" s="154">
        <v>56.7</v>
      </c>
      <c r="G9420" s="154">
        <v>1.1169</v>
      </c>
      <c r="H9420" s="154">
        <v>15.877000000000001</v>
      </c>
      <c r="I9420" s="154">
        <v>1.8496000000000001</v>
      </c>
      <c r="J9420" s="154"/>
    </row>
    <row r="9421" spans="1:10">
      <c r="A9421" s="164">
        <v>38728</v>
      </c>
      <c r="B9421" s="154">
        <v>1.5465</v>
      </c>
      <c r="C9421" s="154">
        <v>2.2538999999999998</v>
      </c>
      <c r="D9421" s="154">
        <v>1.2831000000000001</v>
      </c>
      <c r="E9421" s="154">
        <v>1.1003000000000001</v>
      </c>
      <c r="F9421" s="154">
        <v>56.7</v>
      </c>
      <c r="G9421" s="154">
        <v>1.1175999999999999</v>
      </c>
      <c r="H9421" s="154">
        <v>15.776</v>
      </c>
      <c r="I9421" s="154">
        <v>1.8540299999999998</v>
      </c>
      <c r="J9421" s="154"/>
    </row>
    <row r="9422" spans="1:10">
      <c r="A9422" s="164">
        <v>38729</v>
      </c>
      <c r="B9422" s="154">
        <v>1.5476000000000001</v>
      </c>
      <c r="C9422" s="154">
        <v>2.2524000000000002</v>
      </c>
      <c r="D9422" s="154">
        <v>1.2741</v>
      </c>
      <c r="E9422" s="154">
        <v>1.1004</v>
      </c>
      <c r="F9422" s="154">
        <v>55.8</v>
      </c>
      <c r="G9422" s="154">
        <v>1.119</v>
      </c>
      <c r="H9422" s="154">
        <v>15.95</v>
      </c>
      <c r="I9422" s="154">
        <v>1.85165</v>
      </c>
      <c r="J9422" s="154"/>
    </row>
    <row r="9423" spans="1:10">
      <c r="A9423" s="164">
        <v>38730</v>
      </c>
      <c r="B9423" s="154">
        <v>1.5474999999999999</v>
      </c>
      <c r="C9423" s="154">
        <v>2.2671000000000001</v>
      </c>
      <c r="D9423" s="154">
        <v>1.2818000000000001</v>
      </c>
      <c r="E9423" s="154">
        <v>1.1040000000000001</v>
      </c>
      <c r="F9423" s="154">
        <v>56.3</v>
      </c>
      <c r="G9423" s="154">
        <v>1.1195999999999999</v>
      </c>
      <c r="H9423" s="154">
        <v>15.821999999999999</v>
      </c>
      <c r="I9423" s="154">
        <v>1.85762</v>
      </c>
      <c r="J9423" s="154"/>
    </row>
    <row r="9424" spans="1:10">
      <c r="A9424" s="164">
        <v>38733</v>
      </c>
      <c r="B9424" s="154">
        <v>1.5491999999999999</v>
      </c>
      <c r="C9424" s="154">
        <v>2.2629000000000001</v>
      </c>
      <c r="D9424" s="154">
        <v>1.2756000000000001</v>
      </c>
      <c r="E9424" s="154">
        <v>1.0998000000000001</v>
      </c>
      <c r="F9424" s="154">
        <v>55.8</v>
      </c>
      <c r="G9424" s="154">
        <v>1.1131</v>
      </c>
      <c r="H9424" s="154">
        <v>15.864000000000001</v>
      </c>
      <c r="I9424" s="154" t="s">
        <v>472</v>
      </c>
      <c r="J9424" s="154"/>
    </row>
    <row r="9425" spans="1:10">
      <c r="A9425" s="164">
        <v>38734</v>
      </c>
      <c r="B9425" s="154">
        <v>1.5493000000000001</v>
      </c>
      <c r="C9425" s="154">
        <v>2.2563</v>
      </c>
      <c r="D9425" s="154">
        <v>1.2785</v>
      </c>
      <c r="E9425" s="154">
        <v>1.1040000000000001</v>
      </c>
      <c r="F9425" s="154">
        <v>56.2</v>
      </c>
      <c r="G9425" s="154">
        <v>1.1124000000000001</v>
      </c>
      <c r="H9425" s="154">
        <v>15.909000000000001</v>
      </c>
      <c r="I9425" s="154">
        <v>1.8546100000000001</v>
      </c>
      <c r="J9425" s="154"/>
    </row>
    <row r="9426" spans="1:10">
      <c r="A9426" s="164">
        <v>38735</v>
      </c>
      <c r="B9426" s="154">
        <v>1.5476999999999999</v>
      </c>
      <c r="C9426" s="154">
        <v>2.2553999999999998</v>
      </c>
      <c r="D9426" s="154">
        <v>1.2772000000000001</v>
      </c>
      <c r="E9426" s="154">
        <v>1.0977999999999999</v>
      </c>
      <c r="F9426" s="154">
        <v>55.2</v>
      </c>
      <c r="G9426" s="154">
        <v>1.1094999999999999</v>
      </c>
      <c r="H9426" s="154">
        <v>15.9</v>
      </c>
      <c r="I9426" s="154">
        <v>1.8484099999999999</v>
      </c>
      <c r="J9426" s="154"/>
    </row>
    <row r="9427" spans="1:10">
      <c r="A9427" s="164">
        <v>38736</v>
      </c>
      <c r="B9427" s="154">
        <v>1.5524</v>
      </c>
      <c r="C9427" s="154">
        <v>2.2549000000000001</v>
      </c>
      <c r="D9427" s="154">
        <v>1.2847</v>
      </c>
      <c r="E9427" s="154">
        <v>1.0922000000000001</v>
      </c>
      <c r="F9427" s="154">
        <v>55.3</v>
      </c>
      <c r="G9427" s="154">
        <v>1.1153999999999999</v>
      </c>
      <c r="H9427" s="154">
        <v>15.89</v>
      </c>
      <c r="I9427" s="154">
        <v>1.85978</v>
      </c>
      <c r="J9427" s="154"/>
    </row>
    <row r="9428" spans="1:10">
      <c r="A9428" s="164">
        <v>38737</v>
      </c>
      <c r="B9428" s="154">
        <v>1.5514999999999999</v>
      </c>
      <c r="C9428" s="154">
        <v>2.2601</v>
      </c>
      <c r="D9428" s="154">
        <v>1.2843</v>
      </c>
      <c r="E9428" s="154">
        <v>1.1021000000000001</v>
      </c>
      <c r="F9428" s="154">
        <v>55.9</v>
      </c>
      <c r="G9428" s="154">
        <v>1.1148</v>
      </c>
      <c r="H9428" s="154">
        <v>15.904</v>
      </c>
      <c r="I9428" s="154">
        <v>1.85764</v>
      </c>
      <c r="J9428" s="154"/>
    </row>
    <row r="9429" spans="1:10">
      <c r="A9429" s="164">
        <v>38740</v>
      </c>
      <c r="B9429" s="154">
        <v>1.5489000000000002</v>
      </c>
      <c r="C9429" s="154">
        <v>2.2507999999999999</v>
      </c>
      <c r="D9429" s="154">
        <v>1.2652000000000001</v>
      </c>
      <c r="E9429" s="154">
        <v>1.0986</v>
      </c>
      <c r="F9429" s="154">
        <v>55.4</v>
      </c>
      <c r="G9429" s="154">
        <v>1.1034999999999999</v>
      </c>
      <c r="H9429" s="154">
        <v>15.608000000000001</v>
      </c>
      <c r="I9429" s="154">
        <v>1.8377599999999998</v>
      </c>
      <c r="J9429" s="154"/>
    </row>
    <row r="9430" spans="1:10">
      <c r="A9430" s="164">
        <v>38741</v>
      </c>
      <c r="B9430" s="154">
        <v>1.5489000000000002</v>
      </c>
      <c r="C9430" s="154">
        <v>2.2486000000000002</v>
      </c>
      <c r="D9430" s="154">
        <v>1.2614000000000001</v>
      </c>
      <c r="E9430" s="154">
        <v>1.0935999999999999</v>
      </c>
      <c r="F9430" s="154">
        <v>55.9</v>
      </c>
      <c r="G9430" s="154">
        <v>1.0996999999999999</v>
      </c>
      <c r="H9430" s="154">
        <v>15.614000000000001</v>
      </c>
      <c r="I9430" s="154">
        <v>1.83891</v>
      </c>
      <c r="J9430" s="154"/>
    </row>
    <row r="9431" spans="1:10">
      <c r="A9431" s="164">
        <v>38742</v>
      </c>
      <c r="B9431" s="154">
        <v>1.5502</v>
      </c>
      <c r="C9431" s="154">
        <v>2.2511999999999999</v>
      </c>
      <c r="D9431" s="154">
        <v>1.2595000000000001</v>
      </c>
      <c r="E9431" s="154">
        <v>1.0934999999999999</v>
      </c>
      <c r="F9431" s="154">
        <v>56.1</v>
      </c>
      <c r="G9431" s="154">
        <v>1.0971</v>
      </c>
      <c r="H9431" s="154">
        <v>15.659000000000001</v>
      </c>
      <c r="I9431" s="154">
        <v>1.83718</v>
      </c>
      <c r="J9431" s="154"/>
    </row>
    <row r="9432" spans="1:10">
      <c r="A9432" s="164">
        <v>38743</v>
      </c>
      <c r="B9432" s="154">
        <v>1.5483</v>
      </c>
      <c r="C9432" s="154">
        <v>2.2576000000000001</v>
      </c>
      <c r="D9432" s="154">
        <v>1.2641</v>
      </c>
      <c r="E9432" s="154">
        <v>1.0973999999999999</v>
      </c>
      <c r="F9432" s="154">
        <v>56.2</v>
      </c>
      <c r="G9432" s="154">
        <v>1.0913999999999999</v>
      </c>
      <c r="H9432" s="154">
        <v>15.734</v>
      </c>
      <c r="I9432" s="154">
        <v>1.8407900000000001</v>
      </c>
      <c r="J9432" s="154"/>
    </row>
    <row r="9433" spans="1:10">
      <c r="A9433" s="164">
        <v>38744</v>
      </c>
      <c r="B9433" s="154">
        <v>1.5512000000000001</v>
      </c>
      <c r="C9433" s="154">
        <v>2.2608000000000001</v>
      </c>
      <c r="D9433" s="154">
        <v>1.2703</v>
      </c>
      <c r="E9433" s="154">
        <v>1.1081000000000001</v>
      </c>
      <c r="F9433" s="154">
        <v>56.9</v>
      </c>
      <c r="G9433" s="154">
        <v>1.0909</v>
      </c>
      <c r="H9433" s="154">
        <v>15.882999999999999</v>
      </c>
      <c r="I9433" s="154">
        <v>1.84877</v>
      </c>
      <c r="J9433" s="154"/>
    </row>
    <row r="9434" spans="1:10">
      <c r="A9434" s="164">
        <v>38747</v>
      </c>
      <c r="B9434" s="154">
        <v>1.5548</v>
      </c>
      <c r="C9434" s="154">
        <v>2.2698</v>
      </c>
      <c r="D9434" s="154">
        <v>1.2867999999999999</v>
      </c>
      <c r="E9434" s="154">
        <v>1.1187</v>
      </c>
      <c r="F9434" s="154">
        <v>58.2</v>
      </c>
      <c r="G9434" s="154">
        <v>1.0927</v>
      </c>
      <c r="H9434" s="154">
        <v>15.962</v>
      </c>
      <c r="I9434" s="154">
        <v>1.85778</v>
      </c>
      <c r="J9434" s="154"/>
    </row>
    <row r="9435" spans="1:10">
      <c r="A9435" s="164">
        <v>38748</v>
      </c>
      <c r="B9435" s="154">
        <v>1.5537999999999998</v>
      </c>
      <c r="C9435" s="154">
        <v>2.2759999999999998</v>
      </c>
      <c r="D9435" s="154">
        <v>1.2839</v>
      </c>
      <c r="E9435" s="154">
        <v>1.1209</v>
      </c>
      <c r="F9435" s="154">
        <v>57.9</v>
      </c>
      <c r="G9435" s="154">
        <v>1.0962000000000001</v>
      </c>
      <c r="H9435" s="154">
        <v>15.826000000000001</v>
      </c>
      <c r="I9435" s="154">
        <v>1.8560300000000001</v>
      </c>
      <c r="J9435" s="154"/>
    </row>
    <row r="9436" spans="1:10">
      <c r="A9436" s="164">
        <v>38749</v>
      </c>
      <c r="B9436" s="154">
        <v>1.5535000000000001</v>
      </c>
      <c r="C9436" s="154">
        <v>2.2782</v>
      </c>
      <c r="D9436" s="154">
        <v>1.2814000000000001</v>
      </c>
      <c r="E9436" s="154">
        <v>1.1234</v>
      </c>
      <c r="F9436" s="154">
        <v>57.8</v>
      </c>
      <c r="G9436" s="154">
        <v>1.0885</v>
      </c>
      <c r="H9436" s="154">
        <v>15.958</v>
      </c>
      <c r="I9436" s="154">
        <v>1.8553500000000001</v>
      </c>
      <c r="J9436" s="154"/>
    </row>
    <row r="9437" spans="1:10">
      <c r="A9437" s="164">
        <v>38750</v>
      </c>
      <c r="B9437" s="154">
        <v>1.5550000000000002</v>
      </c>
      <c r="C9437" s="154">
        <v>2.2869000000000002</v>
      </c>
      <c r="D9437" s="154">
        <v>1.2892000000000001</v>
      </c>
      <c r="E9437" s="154">
        <v>1.1288</v>
      </c>
      <c r="F9437" s="154">
        <v>57.9</v>
      </c>
      <c r="G9437" s="154">
        <v>1.0874999999999999</v>
      </c>
      <c r="H9437" s="154">
        <v>15.939</v>
      </c>
      <c r="I9437" s="154">
        <v>1.8607800000000001</v>
      </c>
      <c r="J9437" s="154"/>
    </row>
    <row r="9438" spans="1:10">
      <c r="A9438" s="164">
        <v>38751</v>
      </c>
      <c r="B9438" s="154">
        <v>1.5558000000000001</v>
      </c>
      <c r="C9438" s="154">
        <v>2.2898999999999998</v>
      </c>
      <c r="D9438" s="154">
        <v>1.2887999999999999</v>
      </c>
      <c r="E9438" s="154">
        <v>1.1248</v>
      </c>
      <c r="F9438" s="154">
        <v>57.8</v>
      </c>
      <c r="G9438" s="154">
        <v>1.0874999999999999</v>
      </c>
      <c r="H9438" s="154">
        <v>16.071999999999999</v>
      </c>
      <c r="I9438" s="154">
        <v>1.8587799999999999</v>
      </c>
      <c r="J9438" s="154"/>
    </row>
    <row r="9439" spans="1:10">
      <c r="A9439" s="164">
        <v>38754</v>
      </c>
      <c r="B9439" s="154">
        <v>1.5552000000000001</v>
      </c>
      <c r="C9439" s="154">
        <v>2.2747999999999999</v>
      </c>
      <c r="D9439" s="154">
        <v>1.2968</v>
      </c>
      <c r="E9439" s="154">
        <v>1.133</v>
      </c>
      <c r="F9439" s="154">
        <v>58.6</v>
      </c>
      <c r="G9439" s="154">
        <v>1.0927</v>
      </c>
      <c r="H9439" s="154">
        <v>16.167000000000002</v>
      </c>
      <c r="I9439" s="154">
        <v>1.86551</v>
      </c>
      <c r="J9439" s="154"/>
    </row>
    <row r="9440" spans="1:10">
      <c r="A9440" s="164">
        <v>38755</v>
      </c>
      <c r="B9440" s="154">
        <v>1.5566</v>
      </c>
      <c r="C9440" s="154">
        <v>2.2692999999999999</v>
      </c>
      <c r="D9440" s="154">
        <v>1.298</v>
      </c>
      <c r="E9440" s="154">
        <v>1.1303000000000001</v>
      </c>
      <c r="F9440" s="154">
        <v>59.4</v>
      </c>
      <c r="G9440" s="154">
        <v>1.1004</v>
      </c>
      <c r="H9440" s="154">
        <v>16.111000000000001</v>
      </c>
      <c r="I9440" s="154">
        <v>1.8653</v>
      </c>
      <c r="J9440" s="154"/>
    </row>
    <row r="9441" spans="1:10">
      <c r="A9441" s="164">
        <v>38756</v>
      </c>
      <c r="B9441" s="154">
        <v>1.5527</v>
      </c>
      <c r="C9441" s="154">
        <v>2.2587000000000002</v>
      </c>
      <c r="D9441" s="154">
        <v>1.2964</v>
      </c>
      <c r="E9441" s="154">
        <v>1.1225000000000001</v>
      </c>
      <c r="F9441" s="154">
        <v>59.2</v>
      </c>
      <c r="G9441" s="154">
        <v>1.0986</v>
      </c>
      <c r="H9441" s="154">
        <v>16.167000000000002</v>
      </c>
      <c r="I9441" s="154">
        <v>1.8638300000000001</v>
      </c>
      <c r="J9441" s="154"/>
    </row>
    <row r="9442" spans="1:10">
      <c r="A9442" s="164">
        <v>38757</v>
      </c>
      <c r="B9442" s="154">
        <v>1.5545</v>
      </c>
      <c r="C9442" s="154">
        <v>2.2585999999999999</v>
      </c>
      <c r="D9442" s="154">
        <v>1.2982</v>
      </c>
      <c r="E9442" s="154">
        <v>1.1287</v>
      </c>
      <c r="F9442" s="154">
        <v>59.3</v>
      </c>
      <c r="G9442" s="154">
        <v>1.0947</v>
      </c>
      <c r="H9442" s="154">
        <v>16.145</v>
      </c>
      <c r="I9442" s="154">
        <v>1.8643399999999999</v>
      </c>
      <c r="J9442" s="154"/>
    </row>
    <row r="9443" spans="1:10">
      <c r="A9443" s="164">
        <v>38758</v>
      </c>
      <c r="B9443" s="154">
        <v>1.5548999999999999</v>
      </c>
      <c r="C9443" s="154">
        <v>2.2646000000000002</v>
      </c>
      <c r="D9443" s="154">
        <v>1.2985</v>
      </c>
      <c r="E9443" s="154">
        <v>1.1323000000000001</v>
      </c>
      <c r="F9443" s="154">
        <v>59.8</v>
      </c>
      <c r="G9443" s="154">
        <v>1.1035999999999999</v>
      </c>
      <c r="H9443" s="154">
        <v>16.210999999999999</v>
      </c>
      <c r="I9443" s="154">
        <v>1.8677899999999998</v>
      </c>
      <c r="J9443" s="154"/>
    </row>
    <row r="9444" spans="1:10">
      <c r="A9444" s="164">
        <v>38761</v>
      </c>
      <c r="B9444" s="154">
        <v>1.5550999999999999</v>
      </c>
      <c r="C9444" s="154">
        <v>2.2747000000000002</v>
      </c>
      <c r="D9444" s="154">
        <v>1.3083</v>
      </c>
      <c r="E9444" s="154">
        <v>1.1328</v>
      </c>
      <c r="F9444" s="154">
        <v>60.3</v>
      </c>
      <c r="G9444" s="154">
        <v>1.1071</v>
      </c>
      <c r="H9444" s="154">
        <v>16.251000000000001</v>
      </c>
      <c r="I9444" s="154">
        <v>1.87595</v>
      </c>
      <c r="J9444" s="154"/>
    </row>
    <row r="9445" spans="1:10">
      <c r="A9445" s="164">
        <v>38762</v>
      </c>
      <c r="B9445" s="154">
        <v>1.5562</v>
      </c>
      <c r="C9445" s="154">
        <v>2.2732000000000001</v>
      </c>
      <c r="D9445" s="154">
        <v>1.3068</v>
      </c>
      <c r="E9445" s="154">
        <v>1.1317999999999999</v>
      </c>
      <c r="F9445" s="154">
        <v>60.6</v>
      </c>
      <c r="G9445" s="154">
        <v>1.1140000000000001</v>
      </c>
      <c r="H9445" s="154">
        <v>16.274999999999999</v>
      </c>
      <c r="I9445" s="154">
        <v>1.8761700000000001</v>
      </c>
      <c r="J9445" s="154"/>
    </row>
    <row r="9446" spans="1:10">
      <c r="A9446" s="164">
        <v>38763</v>
      </c>
      <c r="B9446" s="154">
        <v>1.5582</v>
      </c>
      <c r="C9446" s="154">
        <v>2.2692999999999999</v>
      </c>
      <c r="D9446" s="154">
        <v>1.3081</v>
      </c>
      <c r="E9446" s="154">
        <v>1.1329</v>
      </c>
      <c r="F9446" s="154">
        <v>61.1</v>
      </c>
      <c r="G9446" s="154">
        <v>1.1122000000000001</v>
      </c>
      <c r="H9446" s="154">
        <v>16.283000000000001</v>
      </c>
      <c r="I9446" s="154">
        <v>1.87568</v>
      </c>
      <c r="J9446" s="154"/>
    </row>
    <row r="9447" spans="1:10">
      <c r="A9447" s="164">
        <v>38764</v>
      </c>
      <c r="B9447" s="154">
        <v>1.5573999999999999</v>
      </c>
      <c r="C9447" s="154">
        <v>2.2762000000000002</v>
      </c>
      <c r="D9447" s="154">
        <v>1.3121</v>
      </c>
      <c r="E9447" s="154">
        <v>1.1327</v>
      </c>
      <c r="F9447" s="154">
        <v>61.3</v>
      </c>
      <c r="G9447" s="154">
        <v>1.1128</v>
      </c>
      <c r="H9447" s="154">
        <v>16.308</v>
      </c>
      <c r="I9447" s="154">
        <v>1.88005</v>
      </c>
      <c r="J9447" s="154"/>
    </row>
    <row r="9448" spans="1:10">
      <c r="A9448" s="164">
        <v>38765</v>
      </c>
      <c r="B9448" s="154">
        <v>1.5605</v>
      </c>
      <c r="C9448" s="154">
        <v>2.2787999999999999</v>
      </c>
      <c r="D9448" s="154">
        <v>1.3136000000000001</v>
      </c>
      <c r="E9448" s="154">
        <v>1.1348</v>
      </c>
      <c r="F9448" s="154">
        <v>62</v>
      </c>
      <c r="G9448" s="154">
        <v>1.1096999999999999</v>
      </c>
      <c r="H9448" s="154">
        <v>16.309999999999999</v>
      </c>
      <c r="I9448" s="154">
        <v>1.8813800000000001</v>
      </c>
      <c r="J9448" s="154"/>
    </row>
    <row r="9449" spans="1:10">
      <c r="A9449" s="164">
        <v>38768</v>
      </c>
      <c r="B9449" s="154">
        <v>1.5620000000000001</v>
      </c>
      <c r="C9449" s="154">
        <v>2.2770000000000001</v>
      </c>
      <c r="D9449" s="154">
        <v>1.3081</v>
      </c>
      <c r="E9449" s="154">
        <v>1.1366000000000001</v>
      </c>
      <c r="F9449" s="154">
        <v>61.5</v>
      </c>
      <c r="G9449" s="154">
        <v>1.1061000000000001</v>
      </c>
      <c r="H9449" s="154">
        <v>16.239000000000001</v>
      </c>
      <c r="I9449" s="154" t="s">
        <v>472</v>
      </c>
      <c r="J9449" s="154"/>
    </row>
    <row r="9450" spans="1:10">
      <c r="A9450" s="164">
        <v>38769</v>
      </c>
      <c r="B9450" s="154">
        <v>1.5606</v>
      </c>
      <c r="C9450" s="154">
        <v>2.2820999999999998</v>
      </c>
      <c r="D9450" s="154">
        <v>1.3098000000000001</v>
      </c>
      <c r="E9450" s="154">
        <v>1.1408</v>
      </c>
      <c r="F9450" s="154">
        <v>61.8</v>
      </c>
      <c r="G9450" s="154">
        <v>1.1033999999999999</v>
      </c>
      <c r="H9450" s="154">
        <v>16.254000000000001</v>
      </c>
      <c r="I9450" s="154">
        <v>1.8761000000000001</v>
      </c>
      <c r="J9450" s="154"/>
    </row>
    <row r="9451" spans="1:10">
      <c r="A9451" s="164">
        <v>38770</v>
      </c>
      <c r="B9451" s="154">
        <v>1.5575999999999999</v>
      </c>
      <c r="C9451" s="154">
        <v>2.2831999999999999</v>
      </c>
      <c r="D9451" s="154">
        <v>1.3089999999999999</v>
      </c>
      <c r="E9451" s="154">
        <v>1.1386000000000001</v>
      </c>
      <c r="F9451" s="154">
        <v>60.4</v>
      </c>
      <c r="G9451" s="154">
        <v>1.1012999999999999</v>
      </c>
      <c r="H9451" s="154">
        <v>16.286999999999999</v>
      </c>
      <c r="I9451" s="154">
        <v>1.8780600000000001</v>
      </c>
      <c r="J9451" s="154"/>
    </row>
    <row r="9452" spans="1:10">
      <c r="A9452" s="164">
        <v>38771</v>
      </c>
      <c r="B9452" s="154">
        <v>1.5604</v>
      </c>
      <c r="C9452" s="154">
        <v>2.2869000000000002</v>
      </c>
      <c r="D9452" s="154">
        <v>1.3073999999999999</v>
      </c>
      <c r="E9452" s="154">
        <v>1.1367</v>
      </c>
      <c r="F9452" s="154">
        <v>61</v>
      </c>
      <c r="G9452" s="154">
        <v>1.115</v>
      </c>
      <c r="H9452" s="154">
        <v>16.259</v>
      </c>
      <c r="I9452" s="154">
        <v>1.8747500000000001</v>
      </c>
      <c r="J9452" s="154"/>
    </row>
    <row r="9453" spans="1:10">
      <c r="A9453" s="164">
        <v>38772</v>
      </c>
      <c r="B9453" s="154">
        <v>1.5606</v>
      </c>
      <c r="C9453" s="154">
        <v>2.2936999999999999</v>
      </c>
      <c r="D9453" s="154">
        <v>1.3118000000000001</v>
      </c>
      <c r="E9453" s="154">
        <v>1.137</v>
      </c>
      <c r="F9453" s="154">
        <v>61.2</v>
      </c>
      <c r="G9453" s="154">
        <v>1.1228</v>
      </c>
      <c r="H9453" s="154">
        <v>16.370999999999999</v>
      </c>
      <c r="I9453" s="154">
        <v>1.88306</v>
      </c>
      <c r="J9453" s="154"/>
    </row>
    <row r="9454" spans="1:10">
      <c r="A9454" s="164">
        <v>38775</v>
      </c>
      <c r="B9454" s="154">
        <v>1.5643</v>
      </c>
      <c r="C9454" s="154">
        <v>2.2976000000000001</v>
      </c>
      <c r="D9454" s="154">
        <v>1.3209</v>
      </c>
      <c r="E9454" s="154">
        <v>1.1495</v>
      </c>
      <c r="F9454" s="154">
        <v>61.7</v>
      </c>
      <c r="G9454" s="154">
        <v>1.1368</v>
      </c>
      <c r="H9454" s="154">
        <v>16.436</v>
      </c>
      <c r="I9454" s="154">
        <v>1.8912599999999999</v>
      </c>
      <c r="J9454" s="154"/>
    </row>
    <row r="9455" spans="1:10">
      <c r="A9455" s="164">
        <v>38776</v>
      </c>
      <c r="B9455" s="154">
        <v>1.5655000000000001</v>
      </c>
      <c r="C9455" s="154">
        <v>2.2968999999999999</v>
      </c>
      <c r="D9455" s="154">
        <v>1.3181</v>
      </c>
      <c r="E9455" s="154">
        <v>1.157</v>
      </c>
      <c r="F9455" s="154">
        <v>61.6</v>
      </c>
      <c r="G9455" s="154">
        <v>1.1337999999999999</v>
      </c>
      <c r="H9455" s="154">
        <v>16.312000000000001</v>
      </c>
      <c r="I9455" s="154">
        <v>1.89208</v>
      </c>
      <c r="J9455" s="154"/>
    </row>
    <row r="9456" spans="1:10">
      <c r="A9456" s="164">
        <v>38777</v>
      </c>
      <c r="B9456" s="154">
        <v>1.5622</v>
      </c>
      <c r="C9456" s="154">
        <v>2.2936000000000001</v>
      </c>
      <c r="D9456" s="154">
        <v>1.3084</v>
      </c>
      <c r="E9456" s="154">
        <v>1.1488</v>
      </c>
      <c r="F9456" s="154">
        <v>61.1</v>
      </c>
      <c r="G9456" s="154">
        <v>1.1286</v>
      </c>
      <c r="H9456" s="154">
        <v>16.347999999999999</v>
      </c>
      <c r="I9456" s="154">
        <v>1.8815900000000001</v>
      </c>
      <c r="J9456" s="154"/>
    </row>
    <row r="9457" spans="1:10">
      <c r="A9457" s="164">
        <v>38778</v>
      </c>
      <c r="B9457" s="154">
        <v>1.5649</v>
      </c>
      <c r="C9457" s="154">
        <v>2.2917000000000001</v>
      </c>
      <c r="D9457" s="154">
        <v>1.3099000000000001</v>
      </c>
      <c r="E9457" s="154">
        <v>1.1545000000000001</v>
      </c>
      <c r="F9457" s="154">
        <v>61.8</v>
      </c>
      <c r="G9457" s="154">
        <v>1.1280999999999999</v>
      </c>
      <c r="H9457" s="154">
        <v>16.196000000000002</v>
      </c>
      <c r="I9457" s="154">
        <v>1.88425</v>
      </c>
      <c r="J9457" s="154"/>
    </row>
    <row r="9458" spans="1:10">
      <c r="A9458" s="164">
        <v>38779</v>
      </c>
      <c r="B9458" s="154">
        <v>1.5627</v>
      </c>
      <c r="C9458" s="154">
        <v>2.2789999999999999</v>
      </c>
      <c r="D9458" s="154">
        <v>1.3007</v>
      </c>
      <c r="E9458" s="154">
        <v>1.1467000000000001</v>
      </c>
      <c r="F9458" s="154">
        <v>61.5</v>
      </c>
      <c r="G9458" s="154">
        <v>1.1161000000000001</v>
      </c>
      <c r="H9458" s="154">
        <v>16.166</v>
      </c>
      <c r="I9458" s="154">
        <v>1.8740299999999999</v>
      </c>
      <c r="J9458" s="154"/>
    </row>
    <row r="9459" spans="1:10">
      <c r="A9459" s="164">
        <v>38782</v>
      </c>
      <c r="B9459" s="154">
        <v>1.5602</v>
      </c>
      <c r="C9459" s="154">
        <v>2.2751999999999999</v>
      </c>
      <c r="D9459" s="154">
        <v>1.2950999999999999</v>
      </c>
      <c r="E9459" s="154">
        <v>1.1392</v>
      </c>
      <c r="F9459" s="154">
        <v>61.3</v>
      </c>
      <c r="G9459" s="154">
        <v>1.1066</v>
      </c>
      <c r="H9459" s="154">
        <v>16.18</v>
      </c>
      <c r="I9459" s="154">
        <v>1.8692299999999999</v>
      </c>
      <c r="J9459" s="154"/>
    </row>
    <row r="9460" spans="1:10">
      <c r="A9460" s="164">
        <v>38783</v>
      </c>
      <c r="B9460" s="154">
        <v>1.5588</v>
      </c>
      <c r="C9460" s="154">
        <v>2.2730999999999999</v>
      </c>
      <c r="D9460" s="154">
        <v>1.3073000000000001</v>
      </c>
      <c r="E9460" s="154">
        <v>1.1440999999999999</v>
      </c>
      <c r="F9460" s="154">
        <v>61.1</v>
      </c>
      <c r="G9460" s="154">
        <v>1.109</v>
      </c>
      <c r="H9460" s="154">
        <v>16.318999999999999</v>
      </c>
      <c r="I9460" s="154">
        <v>1.8794</v>
      </c>
      <c r="J9460" s="154"/>
    </row>
    <row r="9461" spans="1:10">
      <c r="A9461" s="164">
        <v>38784</v>
      </c>
      <c r="B9461" s="154">
        <v>1.5611999999999999</v>
      </c>
      <c r="C9461" s="154">
        <v>2.2787000000000002</v>
      </c>
      <c r="D9461" s="154">
        <v>1.3107</v>
      </c>
      <c r="E9461" s="154">
        <v>1.1400000000000001</v>
      </c>
      <c r="F9461" s="154">
        <v>61.1</v>
      </c>
      <c r="G9461" s="154">
        <v>1.1133999999999999</v>
      </c>
      <c r="H9461" s="154">
        <v>16.247</v>
      </c>
      <c r="I9461" s="154">
        <v>1.8782000000000001</v>
      </c>
      <c r="J9461" s="154"/>
    </row>
    <row r="9462" spans="1:10">
      <c r="A9462" s="164">
        <v>38785</v>
      </c>
      <c r="B9462" s="154">
        <v>1.5622</v>
      </c>
      <c r="C9462" s="154">
        <v>2.2747000000000002</v>
      </c>
      <c r="D9462" s="154">
        <v>1.3090999999999999</v>
      </c>
      <c r="E9462" s="154">
        <v>1.1344000000000001</v>
      </c>
      <c r="F9462" s="154">
        <v>59.9</v>
      </c>
      <c r="G9462" s="154">
        <v>1.1143000000000001</v>
      </c>
      <c r="H9462" s="154">
        <v>16.331</v>
      </c>
      <c r="I9462" s="154">
        <v>1.88184</v>
      </c>
      <c r="J9462" s="154"/>
    </row>
    <row r="9463" spans="1:10">
      <c r="A9463" s="164">
        <v>38786</v>
      </c>
      <c r="B9463" s="154">
        <v>1.5657999999999999</v>
      </c>
      <c r="C9463" s="154">
        <v>2.2835000000000001</v>
      </c>
      <c r="D9463" s="154">
        <v>1.3131999999999999</v>
      </c>
      <c r="E9463" s="154">
        <v>1.1313</v>
      </c>
      <c r="F9463" s="154">
        <v>60.7</v>
      </c>
      <c r="G9463" s="154">
        <v>1.1093999999999999</v>
      </c>
      <c r="H9463" s="154">
        <v>16.384</v>
      </c>
      <c r="I9463" s="154">
        <v>1.88381</v>
      </c>
      <c r="J9463" s="154"/>
    </row>
    <row r="9464" spans="1:10">
      <c r="A9464" s="164">
        <v>38789</v>
      </c>
      <c r="B9464" s="154">
        <v>1.5705</v>
      </c>
      <c r="C9464" s="154">
        <v>2.2696000000000001</v>
      </c>
      <c r="D9464" s="154">
        <v>1.3158000000000001</v>
      </c>
      <c r="E9464" s="154">
        <v>1.1342000000000001</v>
      </c>
      <c r="F9464" s="154">
        <v>61.5</v>
      </c>
      <c r="G9464" s="154">
        <v>1.1064000000000001</v>
      </c>
      <c r="H9464" s="154">
        <v>16.344000000000001</v>
      </c>
      <c r="I9464" s="154">
        <v>1.88439</v>
      </c>
      <c r="J9464" s="154"/>
    </row>
    <row r="9465" spans="1:10">
      <c r="A9465" s="164">
        <v>38790</v>
      </c>
      <c r="B9465" s="154">
        <v>1.5669</v>
      </c>
      <c r="C9465" s="154">
        <v>2.2707999999999999</v>
      </c>
      <c r="D9465" s="154">
        <v>1.3075999999999999</v>
      </c>
      <c r="E9465" s="154">
        <v>1.1269</v>
      </c>
      <c r="F9465" s="154">
        <v>61.2</v>
      </c>
      <c r="G9465" s="154">
        <v>1.1041000000000001</v>
      </c>
      <c r="H9465" s="154">
        <v>16.175999999999998</v>
      </c>
      <c r="I9465" s="154">
        <v>1.8808400000000001</v>
      </c>
      <c r="J9465" s="154"/>
    </row>
    <row r="9466" spans="1:10">
      <c r="A9466" s="164">
        <v>38791</v>
      </c>
      <c r="B9466" s="154">
        <v>1.5659999999999998</v>
      </c>
      <c r="C9466" s="154">
        <v>2.2711999999999999</v>
      </c>
      <c r="D9466" s="154">
        <v>1.3023</v>
      </c>
      <c r="E9466" s="154">
        <v>1.1276999999999999</v>
      </c>
      <c r="F9466" s="154">
        <v>61.2</v>
      </c>
      <c r="G9466" s="154">
        <v>1.1066</v>
      </c>
      <c r="H9466" s="154">
        <v>16.163</v>
      </c>
      <c r="I9466" s="154">
        <v>1.87381</v>
      </c>
      <c r="J9466" s="154"/>
    </row>
    <row r="9467" spans="1:10">
      <c r="A9467" s="164">
        <v>38792</v>
      </c>
      <c r="B9467" s="154">
        <v>1.5638999999999998</v>
      </c>
      <c r="C9467" s="154">
        <v>2.2654000000000001</v>
      </c>
      <c r="D9467" s="154">
        <v>1.2955999999999999</v>
      </c>
      <c r="E9467" s="154">
        <v>1.1217999999999999</v>
      </c>
      <c r="F9467" s="154">
        <v>61</v>
      </c>
      <c r="G9467" s="154">
        <v>1.1015999999999999</v>
      </c>
      <c r="H9467" s="154">
        <v>16.038</v>
      </c>
      <c r="I9467" s="154">
        <v>1.86873</v>
      </c>
      <c r="J9467" s="154"/>
    </row>
    <row r="9468" spans="1:10">
      <c r="A9468" s="164">
        <v>38793</v>
      </c>
      <c r="B9468" s="154">
        <v>1.5714000000000001</v>
      </c>
      <c r="C9468" s="154">
        <v>2.2658</v>
      </c>
      <c r="D9468" s="154">
        <v>1.2915000000000001</v>
      </c>
      <c r="E9468" s="154">
        <v>1.1162000000000001</v>
      </c>
      <c r="F9468" s="154">
        <v>61.2</v>
      </c>
      <c r="G9468" s="154">
        <v>1.1085</v>
      </c>
      <c r="H9468" s="154">
        <v>16.064</v>
      </c>
      <c r="I9468" s="154">
        <v>1.8689499999999999</v>
      </c>
      <c r="J9468" s="154"/>
    </row>
    <row r="9469" spans="1:10">
      <c r="A9469" s="164">
        <v>38796</v>
      </c>
      <c r="B9469" s="154">
        <v>1.5726</v>
      </c>
      <c r="C9469" s="154">
        <v>2.2675999999999998</v>
      </c>
      <c r="D9469" s="154">
        <v>1.2899</v>
      </c>
      <c r="E9469" s="154">
        <v>1.1097999999999999</v>
      </c>
      <c r="F9469" s="154">
        <v>60.6</v>
      </c>
      <c r="G9469" s="154">
        <v>1.1113999999999999</v>
      </c>
      <c r="H9469" s="154">
        <v>16.108000000000001</v>
      </c>
      <c r="I9469" s="154">
        <v>1.8696899999999999</v>
      </c>
      <c r="J9469" s="154"/>
    </row>
    <row r="9470" spans="1:10">
      <c r="A9470" s="164">
        <v>38797</v>
      </c>
      <c r="B9470" s="154">
        <v>1.571</v>
      </c>
      <c r="C9470" s="154">
        <v>2.2622</v>
      </c>
      <c r="D9470" s="154">
        <v>1.2947</v>
      </c>
      <c r="E9470" s="154">
        <v>1.1129</v>
      </c>
      <c r="F9470" s="154">
        <v>60.2</v>
      </c>
      <c r="G9470" s="154">
        <v>1.1084000000000001</v>
      </c>
      <c r="H9470" s="154">
        <v>16.225000000000001</v>
      </c>
      <c r="I9470" s="154">
        <v>1.87443</v>
      </c>
      <c r="J9470" s="154"/>
    </row>
    <row r="9471" spans="1:10">
      <c r="A9471" s="164">
        <v>38798</v>
      </c>
      <c r="B9471" s="154">
        <v>1.5737000000000001</v>
      </c>
      <c r="C9471" s="154">
        <v>2.2776000000000001</v>
      </c>
      <c r="D9471" s="154">
        <v>1.3027</v>
      </c>
      <c r="E9471" s="154">
        <v>1.1132</v>
      </c>
      <c r="F9471" s="154">
        <v>59.9</v>
      </c>
      <c r="G9471" s="154">
        <v>1.1114999999999999</v>
      </c>
      <c r="H9471" s="154">
        <v>16.245999999999999</v>
      </c>
      <c r="I9471" s="154">
        <v>1.87934</v>
      </c>
      <c r="J9471" s="154"/>
    </row>
    <row r="9472" spans="1:10">
      <c r="A9472" s="164">
        <v>38799</v>
      </c>
      <c r="B9472" s="154">
        <v>1.5762</v>
      </c>
      <c r="C9472" s="154">
        <v>2.2768999999999999</v>
      </c>
      <c r="D9472" s="154">
        <v>1.3061</v>
      </c>
      <c r="E9472" s="154">
        <v>1.1195999999999999</v>
      </c>
      <c r="F9472" s="154">
        <v>60.6</v>
      </c>
      <c r="G9472" s="154">
        <v>1.1169</v>
      </c>
      <c r="H9472" s="154">
        <v>16.39</v>
      </c>
      <c r="I9472" s="154">
        <v>1.88517</v>
      </c>
      <c r="J9472" s="154"/>
    </row>
    <row r="9473" spans="1:10">
      <c r="A9473" s="164">
        <v>38800</v>
      </c>
      <c r="B9473" s="154">
        <v>1.5773000000000001</v>
      </c>
      <c r="C9473" s="154">
        <v>2.2826</v>
      </c>
      <c r="D9473" s="154">
        <v>1.3176000000000001</v>
      </c>
      <c r="E9473" s="154">
        <v>1.1284000000000001</v>
      </c>
      <c r="F9473" s="154">
        <v>60.9</v>
      </c>
      <c r="G9473" s="154">
        <v>1.1137999999999999</v>
      </c>
      <c r="H9473" s="154">
        <v>16.309999999999999</v>
      </c>
      <c r="I9473" s="154">
        <v>1.8918300000000001</v>
      </c>
      <c r="J9473" s="154"/>
    </row>
    <row r="9474" spans="1:10">
      <c r="A9474" s="164">
        <v>38803</v>
      </c>
      <c r="B9474" s="154">
        <v>1.5737000000000001</v>
      </c>
      <c r="C9474" s="154">
        <v>2.2841</v>
      </c>
      <c r="D9474" s="154">
        <v>1.3069999999999999</v>
      </c>
      <c r="E9474" s="154">
        <v>1.1174999999999999</v>
      </c>
      <c r="F9474" s="154">
        <v>60.6</v>
      </c>
      <c r="G9474" s="154">
        <v>1.1188</v>
      </c>
      <c r="H9474" s="154">
        <v>16.324000000000002</v>
      </c>
      <c r="I9474" s="154">
        <v>1.88371</v>
      </c>
      <c r="J9474" s="154"/>
    </row>
    <row r="9475" spans="1:10">
      <c r="A9475" s="164">
        <v>38804</v>
      </c>
      <c r="B9475" s="154">
        <v>1.5731999999999999</v>
      </c>
      <c r="C9475" s="154">
        <v>2.2787999999999999</v>
      </c>
      <c r="D9475" s="154">
        <v>1.3029999999999999</v>
      </c>
      <c r="E9475" s="154">
        <v>1.1176999999999999</v>
      </c>
      <c r="F9475" s="154">
        <v>60</v>
      </c>
      <c r="G9475" s="154">
        <v>1.1163000000000001</v>
      </c>
      <c r="H9475" s="154">
        <v>16.213999999999999</v>
      </c>
      <c r="I9475" s="154">
        <v>1.8805700000000001</v>
      </c>
      <c r="J9475" s="154"/>
    </row>
    <row r="9476" spans="1:10">
      <c r="A9476" s="164">
        <v>38805</v>
      </c>
      <c r="B9476" s="154">
        <v>1.5724</v>
      </c>
      <c r="C9476" s="154">
        <v>2.2757000000000001</v>
      </c>
      <c r="D9476" s="154">
        <v>1.31</v>
      </c>
      <c r="E9476" s="154">
        <v>1.1155999999999999</v>
      </c>
      <c r="F9476" s="154">
        <v>58.7</v>
      </c>
      <c r="G9476" s="154">
        <v>1.1118999999999999</v>
      </c>
      <c r="H9476" s="154">
        <v>16.311</v>
      </c>
      <c r="I9476" s="154">
        <v>1.8825499999999999</v>
      </c>
      <c r="J9476" s="154"/>
    </row>
    <row r="9477" spans="1:10">
      <c r="A9477" s="164">
        <v>38806</v>
      </c>
      <c r="B9477" s="154">
        <v>1.5760999999999998</v>
      </c>
      <c r="C9477" s="154">
        <v>2.2698</v>
      </c>
      <c r="D9477" s="154">
        <v>1.3063</v>
      </c>
      <c r="E9477" s="154">
        <v>1.1192</v>
      </c>
      <c r="F9477" s="154">
        <v>59</v>
      </c>
      <c r="G9477" s="154">
        <v>1.111</v>
      </c>
      <c r="H9477" s="154">
        <v>16.181999999999999</v>
      </c>
      <c r="I9477" s="154">
        <v>1.8803000000000001</v>
      </c>
      <c r="J9477" s="154"/>
    </row>
    <row r="9478" spans="1:10">
      <c r="A9478" s="164">
        <v>38807</v>
      </c>
      <c r="B9478" s="154">
        <v>1.5796000000000001</v>
      </c>
      <c r="C9478" s="154">
        <v>2.2654000000000001</v>
      </c>
      <c r="D9478" s="154">
        <v>1.3029999999999999</v>
      </c>
      <c r="E9478" s="154">
        <v>1.1218999999999999</v>
      </c>
      <c r="F9478" s="154">
        <v>59.5</v>
      </c>
      <c r="G9478" s="154">
        <v>1.1089</v>
      </c>
      <c r="H9478" s="154">
        <v>16.248000000000001</v>
      </c>
      <c r="I9478" s="154">
        <v>1.88131</v>
      </c>
      <c r="J9478" s="154"/>
    </row>
    <row r="9479" spans="1:10">
      <c r="A9479" s="164">
        <v>38810</v>
      </c>
      <c r="B9479" s="154">
        <v>1.58</v>
      </c>
      <c r="C9479" s="154">
        <v>2.2631000000000001</v>
      </c>
      <c r="D9479" s="154">
        <v>1.3118000000000001</v>
      </c>
      <c r="E9479" s="154">
        <v>1.1168</v>
      </c>
      <c r="F9479" s="154">
        <v>60.5</v>
      </c>
      <c r="G9479" s="154">
        <v>1.1052999999999999</v>
      </c>
      <c r="H9479" s="154">
        <v>16.265999999999998</v>
      </c>
      <c r="I9479" s="154">
        <v>1.8847800000000001</v>
      </c>
      <c r="J9479" s="154"/>
    </row>
    <row r="9480" spans="1:10">
      <c r="A9480" s="164">
        <v>38811</v>
      </c>
      <c r="B9480" s="154">
        <v>1.5819000000000001</v>
      </c>
      <c r="C9480" s="154">
        <v>2.2696000000000001</v>
      </c>
      <c r="D9480" s="154">
        <v>1.3009999999999999</v>
      </c>
      <c r="E9480" s="154">
        <v>1.1085</v>
      </c>
      <c r="F9480" s="154">
        <v>60.7</v>
      </c>
      <c r="G9480" s="154">
        <v>1.1055999999999999</v>
      </c>
      <c r="H9480" s="154">
        <v>16.094999999999999</v>
      </c>
      <c r="I9480" s="154">
        <v>1.8775500000000001</v>
      </c>
      <c r="J9480" s="154"/>
    </row>
    <row r="9481" spans="1:10">
      <c r="A9481" s="164">
        <v>38812</v>
      </c>
      <c r="B9481" s="154">
        <v>1.5781000000000001</v>
      </c>
      <c r="C9481" s="154">
        <v>2.2614000000000001</v>
      </c>
      <c r="D9481" s="154">
        <v>1.2873000000000001</v>
      </c>
      <c r="E9481" s="154">
        <v>1.1062000000000001</v>
      </c>
      <c r="F9481" s="154">
        <v>60.2</v>
      </c>
      <c r="G9481" s="154">
        <v>1.0988</v>
      </c>
      <c r="H9481" s="154">
        <v>16.03</v>
      </c>
      <c r="I9481" s="154">
        <v>1.8679999999999999</v>
      </c>
      <c r="J9481" s="154"/>
    </row>
    <row r="9482" spans="1:10">
      <c r="A9482" s="164">
        <v>38813</v>
      </c>
      <c r="B9482" s="154">
        <v>1.5785</v>
      </c>
      <c r="C9482" s="154">
        <v>2.2521</v>
      </c>
      <c r="D9482" s="154">
        <v>1.2828999999999999</v>
      </c>
      <c r="E9482" s="154">
        <v>1.1053999999999999</v>
      </c>
      <c r="F9482" s="154">
        <v>60.1</v>
      </c>
      <c r="G9482" s="154">
        <v>1.0916999999999999</v>
      </c>
      <c r="H9482" s="154">
        <v>16.11</v>
      </c>
      <c r="I9482" s="154">
        <v>1.86354</v>
      </c>
      <c r="J9482" s="154"/>
    </row>
    <row r="9483" spans="1:10">
      <c r="A9483" s="164">
        <v>38814</v>
      </c>
      <c r="B9483" s="154">
        <v>1.5766</v>
      </c>
      <c r="C9483" s="154">
        <v>2.2639</v>
      </c>
      <c r="D9483" s="154">
        <v>1.2923</v>
      </c>
      <c r="E9483" s="154">
        <v>1.1196999999999999</v>
      </c>
      <c r="F9483" s="154">
        <v>60.6</v>
      </c>
      <c r="G9483" s="154">
        <v>1.0982000000000001</v>
      </c>
      <c r="H9483" s="154">
        <v>16.256</v>
      </c>
      <c r="I9483" s="154">
        <v>1.87039</v>
      </c>
      <c r="J9483" s="154"/>
    </row>
    <row r="9484" spans="1:10">
      <c r="A9484" s="164">
        <v>38817</v>
      </c>
      <c r="B9484" s="154">
        <v>1.5744</v>
      </c>
      <c r="C9484" s="154">
        <v>2.2663000000000002</v>
      </c>
      <c r="D9484" s="154">
        <v>1.2990999999999999</v>
      </c>
      <c r="E9484" s="154">
        <v>1.1316999999999999</v>
      </c>
      <c r="F9484" s="154">
        <v>60.4</v>
      </c>
      <c r="G9484" s="154">
        <v>1.0980000000000001</v>
      </c>
      <c r="H9484" s="154">
        <v>16.309000000000001</v>
      </c>
      <c r="I9484" s="154">
        <v>1.8754900000000001</v>
      </c>
      <c r="J9484" s="154"/>
    </row>
    <row r="9485" spans="1:10">
      <c r="A9485" s="164">
        <v>38818</v>
      </c>
      <c r="B9485" s="154">
        <v>1.5773999999999999</v>
      </c>
      <c r="C9485" s="154">
        <v>2.2641999999999998</v>
      </c>
      <c r="D9485" s="154">
        <v>1.3010999999999999</v>
      </c>
      <c r="E9485" s="154">
        <v>1.1354</v>
      </c>
      <c r="F9485" s="154">
        <v>60.5</v>
      </c>
      <c r="G9485" s="154">
        <v>1.0979000000000001</v>
      </c>
      <c r="H9485" s="154">
        <v>16.228999999999999</v>
      </c>
      <c r="I9485" s="154">
        <v>1.8767</v>
      </c>
      <c r="J9485" s="154"/>
    </row>
    <row r="9486" spans="1:10">
      <c r="A9486" s="164">
        <v>38819</v>
      </c>
      <c r="B9486" s="154">
        <v>1.5745</v>
      </c>
      <c r="C9486" s="154">
        <v>2.2707000000000002</v>
      </c>
      <c r="D9486" s="154">
        <v>1.296</v>
      </c>
      <c r="E9486" s="154">
        <v>1.1301000000000001</v>
      </c>
      <c r="F9486" s="154">
        <v>60.5</v>
      </c>
      <c r="G9486" s="154">
        <v>1.0953999999999999</v>
      </c>
      <c r="H9486" s="154">
        <v>16.216000000000001</v>
      </c>
      <c r="I9486" s="154">
        <v>1.87066</v>
      </c>
      <c r="J9486" s="154"/>
    </row>
    <row r="9487" spans="1:10">
      <c r="A9487" s="164">
        <v>38820</v>
      </c>
      <c r="B9487" s="154">
        <v>1.5712999999999999</v>
      </c>
      <c r="C9487" s="154">
        <v>2.2746</v>
      </c>
      <c r="D9487" s="154">
        <v>1.2962</v>
      </c>
      <c r="E9487" s="154">
        <v>1.1315</v>
      </c>
      <c r="F9487" s="154">
        <v>60.7</v>
      </c>
      <c r="G9487" s="154">
        <v>1.0945</v>
      </c>
      <c r="H9487" s="154">
        <v>16.186</v>
      </c>
      <c r="I9487" s="154">
        <v>1.8712499999999999</v>
      </c>
      <c r="J9487" s="154"/>
    </row>
    <row r="9488" spans="1:10">
      <c r="A9488" s="164">
        <v>38821</v>
      </c>
      <c r="B9488" s="154" t="s">
        <v>472</v>
      </c>
      <c r="C9488" s="154" t="s">
        <v>472</v>
      </c>
      <c r="D9488" s="154" t="s">
        <v>472</v>
      </c>
      <c r="E9488" s="154" t="s">
        <v>472</v>
      </c>
      <c r="F9488" s="154" t="s">
        <v>472</v>
      </c>
      <c r="G9488" s="154" t="s">
        <v>472</v>
      </c>
      <c r="H9488" s="154">
        <v>16.190000000000001</v>
      </c>
      <c r="I9488" s="154" t="s">
        <v>472</v>
      </c>
      <c r="J9488" s="154"/>
    </row>
    <row r="9489" spans="1:10">
      <c r="A9489" s="164">
        <v>38824</v>
      </c>
      <c r="B9489" s="154" t="s">
        <v>472</v>
      </c>
      <c r="C9489" s="154" t="s">
        <v>472</v>
      </c>
      <c r="D9489" s="154" t="s">
        <v>472</v>
      </c>
      <c r="E9489" s="154" t="s">
        <v>472</v>
      </c>
      <c r="F9489" s="154" t="s">
        <v>472</v>
      </c>
      <c r="G9489" s="154" t="s">
        <v>472</v>
      </c>
      <c r="H9489" s="154">
        <v>15.938000000000001</v>
      </c>
      <c r="I9489" s="154" t="s">
        <v>472</v>
      </c>
      <c r="J9489" s="154"/>
    </row>
    <row r="9490" spans="1:10">
      <c r="A9490" s="164">
        <v>38825</v>
      </c>
      <c r="B9490" s="154">
        <v>1.5669</v>
      </c>
      <c r="C9490" s="154">
        <v>2.2656999999999998</v>
      </c>
      <c r="D9490" s="154">
        <v>1.2807999999999999</v>
      </c>
      <c r="E9490" s="154">
        <v>1.1188</v>
      </c>
      <c r="F9490" s="154">
        <v>59.9</v>
      </c>
      <c r="G9490" s="154">
        <v>1.0841000000000001</v>
      </c>
      <c r="H9490" s="154">
        <v>15.884</v>
      </c>
      <c r="I9490" s="154">
        <v>1.8515999999999999</v>
      </c>
      <c r="J9490" s="154"/>
    </row>
    <row r="9491" spans="1:10">
      <c r="A9491" s="164">
        <v>38826</v>
      </c>
      <c r="B9491" s="154">
        <v>1.5674999999999999</v>
      </c>
      <c r="C9491" s="154">
        <v>2.2622</v>
      </c>
      <c r="D9491" s="154">
        <v>1.2682</v>
      </c>
      <c r="E9491" s="154">
        <v>1.1135999999999999</v>
      </c>
      <c r="F9491" s="154">
        <v>59.9</v>
      </c>
      <c r="G9491" s="154">
        <v>1.0834999999999999</v>
      </c>
      <c r="H9491" s="154">
        <v>15.811</v>
      </c>
      <c r="I9491" s="154">
        <v>1.8506399999999998</v>
      </c>
      <c r="J9491" s="154"/>
    </row>
    <row r="9492" spans="1:10">
      <c r="A9492" s="164">
        <v>38827</v>
      </c>
      <c r="B9492" s="154">
        <v>1.5693999999999999</v>
      </c>
      <c r="C9492" s="154">
        <v>2.2723</v>
      </c>
      <c r="D9492" s="154">
        <v>1.2718</v>
      </c>
      <c r="E9492" s="154">
        <v>1.1181000000000001</v>
      </c>
      <c r="F9492" s="154">
        <v>60.1</v>
      </c>
      <c r="G9492" s="154">
        <v>1.081</v>
      </c>
      <c r="H9492" s="154">
        <v>15.955</v>
      </c>
      <c r="I9492" s="154">
        <v>1.8565700000000001</v>
      </c>
      <c r="J9492" s="154"/>
    </row>
    <row r="9493" spans="1:10">
      <c r="A9493" s="164">
        <v>38828</v>
      </c>
      <c r="B9493" s="154">
        <v>1.5733999999999999</v>
      </c>
      <c r="C9493" s="154">
        <v>2.2755000000000001</v>
      </c>
      <c r="D9493" s="154">
        <v>1.2775000000000001</v>
      </c>
      <c r="E9493" s="154">
        <v>1.1235999999999999</v>
      </c>
      <c r="F9493" s="154">
        <v>60.2</v>
      </c>
      <c r="G9493" s="154">
        <v>1.0868</v>
      </c>
      <c r="H9493" s="154">
        <v>15.914</v>
      </c>
      <c r="I9493" s="154">
        <v>1.86121</v>
      </c>
      <c r="J9493" s="154"/>
    </row>
    <row r="9494" spans="1:10">
      <c r="A9494" s="164">
        <v>38831</v>
      </c>
      <c r="B9494" s="154">
        <v>1.5724</v>
      </c>
      <c r="C9494" s="154">
        <v>2.2755999999999998</v>
      </c>
      <c r="D9494" s="154">
        <v>1.2695000000000001</v>
      </c>
      <c r="E9494" s="154">
        <v>1.1188</v>
      </c>
      <c r="F9494" s="154">
        <v>59.8</v>
      </c>
      <c r="G9494" s="154">
        <v>1.1031</v>
      </c>
      <c r="H9494" s="154">
        <v>15.815</v>
      </c>
      <c r="I9494" s="154">
        <v>1.8558699999999999</v>
      </c>
      <c r="J9494" s="154"/>
    </row>
    <row r="9495" spans="1:10">
      <c r="A9495" s="164">
        <v>38832</v>
      </c>
      <c r="B9495" s="154">
        <v>1.5733000000000001</v>
      </c>
      <c r="C9495" s="154">
        <v>2.2679999999999998</v>
      </c>
      <c r="D9495" s="154">
        <v>1.2690999999999999</v>
      </c>
      <c r="E9495" s="154">
        <v>1.1164000000000001</v>
      </c>
      <c r="F9495" s="154">
        <v>60</v>
      </c>
      <c r="G9495" s="154">
        <v>1.1082000000000001</v>
      </c>
      <c r="H9495" s="154">
        <v>15.84</v>
      </c>
      <c r="I9495" s="154">
        <v>1.85626</v>
      </c>
      <c r="J9495" s="154"/>
    </row>
    <row r="9496" spans="1:10">
      <c r="A9496" s="164">
        <v>38833</v>
      </c>
      <c r="B9496" s="154">
        <v>1.5769</v>
      </c>
      <c r="C9496" s="154">
        <v>2.2667999999999999</v>
      </c>
      <c r="D9496" s="154">
        <v>1.2706999999999999</v>
      </c>
      <c r="E9496" s="154">
        <v>1.1215999999999999</v>
      </c>
      <c r="F9496" s="154">
        <v>59.9</v>
      </c>
      <c r="G9496" s="154">
        <v>1.1032999999999999</v>
      </c>
      <c r="H9496" s="154">
        <v>15.821</v>
      </c>
      <c r="I9496" s="154">
        <v>1.8575699999999999</v>
      </c>
      <c r="J9496" s="154"/>
    </row>
    <row r="9497" spans="1:10">
      <c r="A9497" s="164">
        <v>38834</v>
      </c>
      <c r="B9497" s="154">
        <v>1.5806</v>
      </c>
      <c r="C9497" s="154">
        <v>2.2671000000000001</v>
      </c>
      <c r="D9497" s="154">
        <v>1.2703</v>
      </c>
      <c r="E9497" s="154">
        <v>1.127</v>
      </c>
      <c r="F9497" s="154">
        <v>59.9</v>
      </c>
      <c r="G9497" s="154">
        <v>1.1074999999999999</v>
      </c>
      <c r="H9497" s="154">
        <v>15.696</v>
      </c>
      <c r="I9497" s="154">
        <v>1.86273</v>
      </c>
      <c r="J9497" s="154"/>
    </row>
    <row r="9498" spans="1:10">
      <c r="A9498" s="164">
        <v>38835</v>
      </c>
      <c r="B9498" s="154">
        <v>1.5754999999999999</v>
      </c>
      <c r="C9498" s="154">
        <v>2.2644000000000002</v>
      </c>
      <c r="D9498" s="154">
        <v>1.2555000000000001</v>
      </c>
      <c r="E9498" s="154">
        <v>1.1167</v>
      </c>
      <c r="F9498" s="154">
        <v>59.1</v>
      </c>
      <c r="G9498" s="154">
        <v>1.0982000000000001</v>
      </c>
      <c r="H9498" s="154">
        <v>15.478999999999999</v>
      </c>
      <c r="I9498" s="154">
        <v>1.8420700000000001</v>
      </c>
      <c r="J9498" s="154"/>
    </row>
    <row r="9499" spans="1:10">
      <c r="A9499" s="164">
        <v>38838</v>
      </c>
      <c r="B9499" s="154" t="s">
        <v>472</v>
      </c>
      <c r="C9499" s="154" t="s">
        <v>472</v>
      </c>
      <c r="D9499" s="154" t="s">
        <v>472</v>
      </c>
      <c r="E9499" s="154" t="s">
        <v>472</v>
      </c>
      <c r="F9499" s="154" t="s">
        <v>472</v>
      </c>
      <c r="G9499" s="154" t="s">
        <v>472</v>
      </c>
      <c r="H9499" s="154">
        <v>15.448</v>
      </c>
      <c r="I9499" s="154" t="s">
        <v>472</v>
      </c>
      <c r="J9499" s="154"/>
    </row>
    <row r="9500" spans="1:10">
      <c r="A9500" s="164">
        <v>38839</v>
      </c>
      <c r="B9500" s="154">
        <v>1.5634999999999999</v>
      </c>
      <c r="C9500" s="154">
        <v>2.2698999999999998</v>
      </c>
      <c r="D9500" s="154">
        <v>1.2407999999999999</v>
      </c>
      <c r="E9500" s="154">
        <v>1.1148</v>
      </c>
      <c r="F9500" s="154">
        <v>59.4</v>
      </c>
      <c r="G9500" s="154">
        <v>1.0918000000000001</v>
      </c>
      <c r="H9500" s="154">
        <v>15.446999999999999</v>
      </c>
      <c r="I9500" s="154">
        <v>1.8270999999999999</v>
      </c>
      <c r="J9500" s="154"/>
    </row>
    <row r="9501" spans="1:10">
      <c r="A9501" s="164">
        <v>38840</v>
      </c>
      <c r="B9501" s="154">
        <v>1.5619000000000001</v>
      </c>
      <c r="C9501" s="154">
        <v>2.2713999999999999</v>
      </c>
      <c r="D9501" s="154">
        <v>1.2372000000000001</v>
      </c>
      <c r="E9501" s="154">
        <v>1.1177999999999999</v>
      </c>
      <c r="F9501" s="154">
        <v>60</v>
      </c>
      <c r="G9501" s="154">
        <v>1.0911999999999999</v>
      </c>
      <c r="H9501" s="154">
        <v>15.407</v>
      </c>
      <c r="I9501" s="154">
        <v>1.8283800000000001</v>
      </c>
      <c r="J9501" s="154"/>
    </row>
    <row r="9502" spans="1:10">
      <c r="A9502" s="164">
        <v>38841</v>
      </c>
      <c r="B9502" s="154">
        <v>1.5613000000000001</v>
      </c>
      <c r="C9502" s="154">
        <v>2.2787999999999999</v>
      </c>
      <c r="D9502" s="154">
        <v>1.2397</v>
      </c>
      <c r="E9502" s="154">
        <v>1.1127</v>
      </c>
      <c r="F9502" s="154">
        <v>59.7</v>
      </c>
      <c r="G9502" s="154">
        <v>1.087</v>
      </c>
      <c r="H9502" s="154">
        <v>15.358000000000001</v>
      </c>
      <c r="I9502" s="154">
        <v>1.82996</v>
      </c>
      <c r="J9502" s="154"/>
    </row>
    <row r="9503" spans="1:10">
      <c r="A9503" s="164">
        <v>38842</v>
      </c>
      <c r="B9503" s="154">
        <v>1.5613999999999999</v>
      </c>
      <c r="C9503" s="154">
        <v>2.2768999999999999</v>
      </c>
      <c r="D9503" s="154">
        <v>1.2311000000000001</v>
      </c>
      <c r="E9503" s="154">
        <v>1.1089</v>
      </c>
      <c r="F9503" s="154">
        <v>59.4</v>
      </c>
      <c r="G9503" s="154">
        <v>1.0814999999999999</v>
      </c>
      <c r="H9503" s="154">
        <v>15.276</v>
      </c>
      <c r="I9503" s="154">
        <v>1.8228599999999999</v>
      </c>
      <c r="J9503" s="154"/>
    </row>
    <row r="9504" spans="1:10">
      <c r="A9504" s="164">
        <v>38845</v>
      </c>
      <c r="B9504" s="154">
        <v>1.5590999999999999</v>
      </c>
      <c r="C9504" s="154">
        <v>2.2781000000000002</v>
      </c>
      <c r="D9504" s="154">
        <v>1.22</v>
      </c>
      <c r="E9504" s="154">
        <v>1.1060000000000001</v>
      </c>
      <c r="F9504" s="154">
        <v>59.3</v>
      </c>
      <c r="G9504" s="154">
        <v>1.0982000000000001</v>
      </c>
      <c r="H9504" s="154">
        <v>15.339</v>
      </c>
      <c r="I9504" s="154">
        <v>1.81897</v>
      </c>
      <c r="J9504" s="154"/>
    </row>
    <row r="9505" spans="1:10">
      <c r="A9505" s="164">
        <v>38846</v>
      </c>
      <c r="B9505" s="154">
        <v>1.5592999999999999</v>
      </c>
      <c r="C9505" s="154">
        <v>2.2789000000000001</v>
      </c>
      <c r="D9505" s="154">
        <v>1.2294</v>
      </c>
      <c r="E9505" s="154">
        <v>1.1013999999999999</v>
      </c>
      <c r="F9505" s="154">
        <v>59.3</v>
      </c>
      <c r="G9505" s="154">
        <v>1.1001000000000001</v>
      </c>
      <c r="H9505" s="154">
        <v>15.257999999999999</v>
      </c>
      <c r="I9505" s="154">
        <v>1.8254700000000001</v>
      </c>
      <c r="J9505" s="154"/>
    </row>
    <row r="9506" spans="1:10">
      <c r="A9506" s="164">
        <v>38847</v>
      </c>
      <c r="B9506" s="154">
        <v>1.5569</v>
      </c>
      <c r="C9506" s="154">
        <v>2.2707999999999999</v>
      </c>
      <c r="D9506" s="154">
        <v>1.218</v>
      </c>
      <c r="E9506" s="154">
        <v>1.1060000000000001</v>
      </c>
      <c r="F9506" s="154">
        <v>59</v>
      </c>
      <c r="G9506" s="154">
        <v>1.0982000000000001</v>
      </c>
      <c r="H9506" s="154">
        <v>15.234999999999999</v>
      </c>
      <c r="I9506" s="154">
        <v>1.8176000000000001</v>
      </c>
      <c r="J9506" s="154"/>
    </row>
    <row r="9507" spans="1:10">
      <c r="A9507" s="164">
        <v>38848</v>
      </c>
      <c r="B9507" s="154">
        <v>1.5615999999999999</v>
      </c>
      <c r="C9507" s="154">
        <v>2.282</v>
      </c>
      <c r="D9507" s="154">
        <v>1.2274</v>
      </c>
      <c r="E9507" s="154">
        <v>1.1109</v>
      </c>
      <c r="F9507" s="154">
        <v>59.1</v>
      </c>
      <c r="G9507" s="154">
        <v>1.103</v>
      </c>
      <c r="H9507" s="154">
        <v>15.122999999999999</v>
      </c>
      <c r="I9507" s="154">
        <v>1.8235399999999999</v>
      </c>
      <c r="J9507" s="154"/>
    </row>
    <row r="9508" spans="1:10">
      <c r="A9508" s="164">
        <v>38849</v>
      </c>
      <c r="B9508" s="154">
        <v>1.5528</v>
      </c>
      <c r="C9508" s="154">
        <v>2.2759</v>
      </c>
      <c r="D9508" s="154">
        <v>1.2039</v>
      </c>
      <c r="E9508" s="154">
        <v>1.0915999999999999</v>
      </c>
      <c r="F9508" s="154">
        <v>57.2</v>
      </c>
      <c r="G9508" s="154">
        <v>1.0967</v>
      </c>
      <c r="H9508" s="154">
        <v>14.997</v>
      </c>
      <c r="I9508" s="154">
        <v>1.80196</v>
      </c>
      <c r="J9508" s="154"/>
    </row>
    <row r="9509" spans="1:10">
      <c r="A9509" s="164">
        <v>38852</v>
      </c>
      <c r="B9509" s="154">
        <v>1.5507</v>
      </c>
      <c r="C9509" s="154">
        <v>2.2776000000000001</v>
      </c>
      <c r="D9509" s="154">
        <v>1.2091000000000001</v>
      </c>
      <c r="E9509" s="154">
        <v>1.0836999999999999</v>
      </c>
      <c r="F9509" s="154">
        <v>56.5</v>
      </c>
      <c r="G9509" s="154">
        <v>1.0948</v>
      </c>
      <c r="H9509" s="154">
        <v>15.144</v>
      </c>
      <c r="I9509" s="154">
        <v>1.8086100000000001</v>
      </c>
      <c r="J9509" s="154"/>
    </row>
    <row r="9510" spans="1:10">
      <c r="A9510" s="164">
        <v>38853</v>
      </c>
      <c r="B9510" s="154">
        <v>1.5531000000000001</v>
      </c>
      <c r="C9510" s="154">
        <v>2.2808000000000002</v>
      </c>
      <c r="D9510" s="154">
        <v>1.2115</v>
      </c>
      <c r="E9510" s="154">
        <v>1.085</v>
      </c>
      <c r="F9510" s="154">
        <v>55.4</v>
      </c>
      <c r="G9510" s="154">
        <v>1.0983000000000001</v>
      </c>
      <c r="H9510" s="154">
        <v>15.135999999999999</v>
      </c>
      <c r="I9510" s="154">
        <v>1.8107899999999999</v>
      </c>
      <c r="J9510" s="154"/>
    </row>
    <row r="9511" spans="1:10">
      <c r="A9511" s="164">
        <v>38854</v>
      </c>
      <c r="B9511" s="154">
        <v>1.5508999999999999</v>
      </c>
      <c r="C9511" s="154">
        <v>2.2795000000000001</v>
      </c>
      <c r="D9511" s="154">
        <v>1.2029000000000001</v>
      </c>
      <c r="E9511" s="154">
        <v>1.0881000000000001</v>
      </c>
      <c r="F9511" s="154">
        <v>56.3</v>
      </c>
      <c r="G9511" s="154">
        <v>1.1014999999999999</v>
      </c>
      <c r="H9511" s="154">
        <v>15.175000000000001</v>
      </c>
      <c r="I9511" s="154">
        <v>1.8063899999999999</v>
      </c>
      <c r="J9511" s="154"/>
    </row>
    <row r="9512" spans="1:10">
      <c r="A9512" s="164">
        <v>38855</v>
      </c>
      <c r="B9512" s="154">
        <v>1.5493000000000001</v>
      </c>
      <c r="C9512" s="154">
        <v>2.2869999999999999</v>
      </c>
      <c r="D9512" s="154">
        <v>1.2111000000000001</v>
      </c>
      <c r="E9512" s="154">
        <v>1.0864</v>
      </c>
      <c r="F9512" s="154">
        <v>54.9</v>
      </c>
      <c r="G9512" s="154">
        <v>1.0940000000000001</v>
      </c>
      <c r="H9512" s="154">
        <v>15.089</v>
      </c>
      <c r="I9512" s="154">
        <v>1.8111699999999999</v>
      </c>
      <c r="J9512" s="154"/>
    </row>
    <row r="9513" spans="1:10">
      <c r="A9513" s="164">
        <v>38856</v>
      </c>
      <c r="B9513" s="154">
        <v>1.556</v>
      </c>
      <c r="C9513" s="154">
        <v>2.2858000000000001</v>
      </c>
      <c r="D9513" s="154">
        <v>1.2181999999999999</v>
      </c>
      <c r="E9513" s="154">
        <v>1.085</v>
      </c>
      <c r="F9513" s="154">
        <v>56</v>
      </c>
      <c r="G9513" s="154">
        <v>1.0891</v>
      </c>
      <c r="H9513" s="154">
        <v>15.180999999999999</v>
      </c>
      <c r="I9513" s="154">
        <v>1.81637</v>
      </c>
      <c r="J9513" s="154"/>
    </row>
    <row r="9514" spans="1:10">
      <c r="A9514" s="164">
        <v>38859</v>
      </c>
      <c r="B9514" s="154">
        <v>1.5507</v>
      </c>
      <c r="C9514" s="154">
        <v>2.2770000000000001</v>
      </c>
      <c r="D9514" s="154">
        <v>1.2147999999999999</v>
      </c>
      <c r="E9514" s="154">
        <v>1.0801000000000001</v>
      </c>
      <c r="F9514" s="154">
        <v>55</v>
      </c>
      <c r="G9514" s="154">
        <v>1.079</v>
      </c>
      <c r="H9514" s="154">
        <v>15.029</v>
      </c>
      <c r="I9514" s="154">
        <v>1.8085200000000001</v>
      </c>
      <c r="J9514" s="154"/>
    </row>
    <row r="9515" spans="1:10">
      <c r="A9515" s="164">
        <v>38860</v>
      </c>
      <c r="B9515" s="154">
        <v>1.5505</v>
      </c>
      <c r="C9515" s="154">
        <v>2.2738999999999998</v>
      </c>
      <c r="D9515" s="154">
        <v>1.208</v>
      </c>
      <c r="E9515" s="154">
        <v>1.0843</v>
      </c>
      <c r="F9515" s="154">
        <v>52.7</v>
      </c>
      <c r="G9515" s="154">
        <v>1.0847</v>
      </c>
      <c r="H9515" s="154">
        <v>15.052</v>
      </c>
      <c r="I9515" s="154">
        <v>1.80565</v>
      </c>
      <c r="J9515" s="154"/>
    </row>
    <row r="9516" spans="1:10">
      <c r="A9516" s="164">
        <v>38861</v>
      </c>
      <c r="B9516" s="154">
        <v>1.5510000000000002</v>
      </c>
      <c r="C9516" s="154">
        <v>2.2720000000000002</v>
      </c>
      <c r="D9516" s="154">
        <v>1.2058</v>
      </c>
      <c r="E9516" s="154">
        <v>1.0756000000000001</v>
      </c>
      <c r="F9516" s="154">
        <v>51.2</v>
      </c>
      <c r="G9516" s="154">
        <v>1.0777000000000001</v>
      </c>
      <c r="H9516" s="154">
        <v>15.178000000000001</v>
      </c>
      <c r="I9516" s="154">
        <v>1.80084</v>
      </c>
      <c r="J9516" s="154"/>
    </row>
    <row r="9517" spans="1:10">
      <c r="A9517" s="164">
        <v>38862</v>
      </c>
      <c r="B9517" s="154" t="s">
        <v>472</v>
      </c>
      <c r="C9517" s="154" t="s">
        <v>472</v>
      </c>
      <c r="D9517" s="154" t="s">
        <v>472</v>
      </c>
      <c r="E9517" s="154" t="s">
        <v>472</v>
      </c>
      <c r="F9517" s="154" t="s">
        <v>472</v>
      </c>
      <c r="G9517" s="154" t="s">
        <v>472</v>
      </c>
      <c r="H9517" s="154">
        <v>15.194000000000001</v>
      </c>
      <c r="I9517" s="154" t="s">
        <v>472</v>
      </c>
      <c r="J9517" s="154"/>
    </row>
    <row r="9518" spans="1:10">
      <c r="A9518" s="164">
        <v>38863</v>
      </c>
      <c r="B9518" s="154">
        <v>1.5577000000000001</v>
      </c>
      <c r="C9518" s="154">
        <v>2.2759999999999998</v>
      </c>
      <c r="D9518" s="154">
        <v>1.2156</v>
      </c>
      <c r="E9518" s="154">
        <v>1.0964</v>
      </c>
      <c r="F9518" s="154">
        <v>53.4</v>
      </c>
      <c r="G9518" s="154">
        <v>1.0849</v>
      </c>
      <c r="H9518" s="154">
        <v>15.31</v>
      </c>
      <c r="I9518" s="154">
        <v>1.8141799999999999</v>
      </c>
      <c r="J9518" s="154"/>
    </row>
    <row r="9519" spans="1:10">
      <c r="A9519" s="164">
        <v>38866</v>
      </c>
      <c r="B9519" s="154">
        <v>1.5607</v>
      </c>
      <c r="C9519" s="154">
        <v>2.2774999999999999</v>
      </c>
      <c r="D9519" s="154">
        <v>1.2242</v>
      </c>
      <c r="E9519" s="154">
        <v>1.1054999999999999</v>
      </c>
      <c r="F9519" s="154">
        <v>54.6</v>
      </c>
      <c r="G9519" s="154">
        <v>1.0897000000000001</v>
      </c>
      <c r="H9519" s="154">
        <v>15.276</v>
      </c>
      <c r="I9519" s="154" t="s">
        <v>472</v>
      </c>
      <c r="J9519" s="154"/>
    </row>
    <row r="9520" spans="1:10">
      <c r="A9520" s="164">
        <v>38867</v>
      </c>
      <c r="B9520" s="154">
        <v>1.5596000000000001</v>
      </c>
      <c r="C9520" s="154">
        <v>2.2759999999999998</v>
      </c>
      <c r="D9520" s="154">
        <v>1.2141</v>
      </c>
      <c r="E9520" s="154">
        <v>1.1023000000000001</v>
      </c>
      <c r="F9520" s="154">
        <v>53.3</v>
      </c>
      <c r="G9520" s="154">
        <v>1.0851999999999999</v>
      </c>
      <c r="H9520" s="154">
        <v>15.058999999999999</v>
      </c>
      <c r="I9520" s="154">
        <v>1.80907</v>
      </c>
      <c r="J9520" s="154"/>
    </row>
    <row r="9521" spans="1:10">
      <c r="A9521" s="164">
        <v>38868</v>
      </c>
      <c r="B9521" s="154">
        <v>1.5582</v>
      </c>
      <c r="C9521" s="154">
        <v>2.2759</v>
      </c>
      <c r="D9521" s="154">
        <v>1.2114</v>
      </c>
      <c r="E9521" s="154">
        <v>1.1049</v>
      </c>
      <c r="F9521" s="154">
        <v>52.4</v>
      </c>
      <c r="G9521" s="154">
        <v>1.0818000000000001</v>
      </c>
      <c r="H9521" s="154">
        <v>15.173</v>
      </c>
      <c r="I9521" s="154">
        <v>1.80871</v>
      </c>
      <c r="J9521" s="154"/>
    </row>
    <row r="9522" spans="1:10">
      <c r="A9522" s="164">
        <v>38869</v>
      </c>
      <c r="B9522" s="154">
        <v>1.5615000000000001</v>
      </c>
      <c r="C9522" s="154">
        <v>2.2782999999999998</v>
      </c>
      <c r="D9522" s="154">
        <v>1.2210000000000001</v>
      </c>
      <c r="E9522" s="154">
        <v>1.1072</v>
      </c>
      <c r="F9522" s="154">
        <v>52.5</v>
      </c>
      <c r="G9522" s="154">
        <v>1.0829</v>
      </c>
      <c r="H9522" s="154">
        <v>15.206</v>
      </c>
      <c r="I9522" s="154">
        <v>1.8192900000000001</v>
      </c>
      <c r="J9522" s="154"/>
    </row>
    <row r="9523" spans="1:10">
      <c r="A9523" s="164">
        <v>38870</v>
      </c>
      <c r="B9523" s="154">
        <v>1.5646</v>
      </c>
      <c r="C9523" s="154">
        <v>2.2751000000000001</v>
      </c>
      <c r="D9523" s="154">
        <v>1.2208000000000001</v>
      </c>
      <c r="E9523" s="154">
        <v>1.1052999999999999</v>
      </c>
      <c r="F9523" s="154">
        <v>54.2</v>
      </c>
      <c r="G9523" s="154">
        <v>1.0819000000000001</v>
      </c>
      <c r="H9523" s="154">
        <v>15.034000000000001</v>
      </c>
      <c r="I9523" s="154">
        <v>1.8173699999999999</v>
      </c>
      <c r="J9523" s="154"/>
    </row>
    <row r="9524" spans="1:10">
      <c r="A9524" s="164">
        <v>38873</v>
      </c>
      <c r="B9524" s="154" t="s">
        <v>472</v>
      </c>
      <c r="C9524" s="154" t="s">
        <v>472</v>
      </c>
      <c r="D9524" s="154" t="s">
        <v>472</v>
      </c>
      <c r="E9524" s="154" t="s">
        <v>472</v>
      </c>
      <c r="F9524" s="154" t="s">
        <v>472</v>
      </c>
      <c r="G9524" s="154" t="s">
        <v>472</v>
      </c>
      <c r="H9524" s="154">
        <v>15.012</v>
      </c>
      <c r="I9524" s="154" t="s">
        <v>472</v>
      </c>
      <c r="J9524" s="154"/>
    </row>
    <row r="9525" spans="1:10">
      <c r="A9525" s="164">
        <v>38874</v>
      </c>
      <c r="B9525" s="154">
        <v>1.5571000000000002</v>
      </c>
      <c r="C9525" s="154">
        <v>2.2597</v>
      </c>
      <c r="D9525" s="154">
        <v>1.2056</v>
      </c>
      <c r="E9525" s="154">
        <v>1.0876999999999999</v>
      </c>
      <c r="F9525" s="154">
        <v>53.2</v>
      </c>
      <c r="G9525" s="154">
        <v>1.0739000000000001</v>
      </c>
      <c r="H9525" s="154">
        <v>15.17</v>
      </c>
      <c r="I9525" s="154">
        <v>1.80596</v>
      </c>
      <c r="J9525" s="154"/>
    </row>
    <row r="9526" spans="1:10">
      <c r="A9526" s="164">
        <v>38875</v>
      </c>
      <c r="B9526" s="154">
        <v>1.5604</v>
      </c>
      <c r="C9526" s="154">
        <v>2.2637999999999998</v>
      </c>
      <c r="D9526" s="154">
        <v>1.2171000000000001</v>
      </c>
      <c r="E9526" s="154">
        <v>1.0925</v>
      </c>
      <c r="F9526" s="154">
        <v>53.9</v>
      </c>
      <c r="G9526" s="154">
        <v>1.0742</v>
      </c>
      <c r="H9526" s="154">
        <v>15.227</v>
      </c>
      <c r="I9526" s="154">
        <v>1.81325</v>
      </c>
      <c r="J9526" s="154"/>
    </row>
    <row r="9527" spans="1:10">
      <c r="A9527" s="164">
        <v>38876</v>
      </c>
      <c r="B9527" s="154">
        <v>1.5611999999999999</v>
      </c>
      <c r="C9527" s="154">
        <v>2.2597</v>
      </c>
      <c r="D9527" s="154">
        <v>1.2231000000000001</v>
      </c>
      <c r="E9527" s="154">
        <v>1.0972999999999999</v>
      </c>
      <c r="F9527" s="154">
        <v>54.5</v>
      </c>
      <c r="G9527" s="154">
        <v>1.0742</v>
      </c>
      <c r="H9527" s="154">
        <v>15.379</v>
      </c>
      <c r="I9527" s="154">
        <v>1.81731</v>
      </c>
      <c r="J9527" s="154"/>
    </row>
    <row r="9528" spans="1:10">
      <c r="A9528" s="164">
        <v>38877</v>
      </c>
      <c r="B9528" s="154">
        <v>1.5587</v>
      </c>
      <c r="C9528" s="154">
        <v>2.2698</v>
      </c>
      <c r="D9528" s="154">
        <v>1.2323999999999999</v>
      </c>
      <c r="E9528" s="154">
        <v>1.0995999999999999</v>
      </c>
      <c r="F9528" s="154">
        <v>54.3</v>
      </c>
      <c r="G9528" s="154">
        <v>1.0810999999999999</v>
      </c>
      <c r="H9528" s="154">
        <v>15.368</v>
      </c>
      <c r="I9528" s="154">
        <v>1.82254</v>
      </c>
      <c r="J9528" s="154"/>
    </row>
    <row r="9529" spans="1:10">
      <c r="A9529" s="164">
        <v>38880</v>
      </c>
      <c r="B9529" s="154">
        <v>1.5541</v>
      </c>
      <c r="C9529" s="154">
        <v>2.2711999999999999</v>
      </c>
      <c r="D9529" s="154">
        <v>1.2310000000000001</v>
      </c>
      <c r="E9529" s="154">
        <v>1.1142000000000001</v>
      </c>
      <c r="F9529" s="154">
        <v>54.4</v>
      </c>
      <c r="G9529" s="154">
        <v>1.0779000000000001</v>
      </c>
      <c r="H9529" s="154">
        <v>15.384</v>
      </c>
      <c r="I9529" s="154">
        <v>1.8211300000000001</v>
      </c>
      <c r="J9529" s="154"/>
    </row>
    <row r="9530" spans="1:10">
      <c r="A9530" s="164">
        <v>38881</v>
      </c>
      <c r="B9530" s="154">
        <v>1.5521</v>
      </c>
      <c r="C9530" s="154">
        <v>2.2755999999999998</v>
      </c>
      <c r="D9530" s="154">
        <v>1.2328999999999999</v>
      </c>
      <c r="E9530" s="154">
        <v>1.1187</v>
      </c>
      <c r="F9530" s="154">
        <v>53.8</v>
      </c>
      <c r="G9530" s="154">
        <v>1.0780000000000001</v>
      </c>
      <c r="H9530" s="154">
        <v>15.452999999999999</v>
      </c>
      <c r="I9530" s="154">
        <v>1.81932</v>
      </c>
      <c r="J9530" s="154"/>
    </row>
    <row r="9531" spans="1:10">
      <c r="A9531" s="164">
        <v>38882</v>
      </c>
      <c r="B9531" s="154">
        <v>1.5524</v>
      </c>
      <c r="C9531" s="154">
        <v>2.2713000000000001</v>
      </c>
      <c r="D9531" s="154">
        <v>1.2319</v>
      </c>
      <c r="E9531" s="154">
        <v>1.1100000000000001</v>
      </c>
      <c r="F9531" s="154">
        <v>53.3</v>
      </c>
      <c r="G9531" s="154">
        <v>1.0726</v>
      </c>
      <c r="H9531" s="154">
        <v>15.345000000000001</v>
      </c>
      <c r="I9531" s="154">
        <v>1.8191899999999999</v>
      </c>
      <c r="J9531" s="154"/>
    </row>
    <row r="9532" spans="1:10">
      <c r="A9532" s="164">
        <v>38883</v>
      </c>
      <c r="B9532" s="154">
        <v>1.5535999999999999</v>
      </c>
      <c r="C9532" s="154">
        <v>2.2726000000000002</v>
      </c>
      <c r="D9532" s="154">
        <v>1.2309000000000001</v>
      </c>
      <c r="E9532" s="154">
        <v>1.1062000000000001</v>
      </c>
      <c r="F9532" s="154">
        <v>53.9</v>
      </c>
      <c r="G9532" s="154">
        <v>1.0709</v>
      </c>
      <c r="H9532" s="154">
        <v>15.395</v>
      </c>
      <c r="I9532" s="154">
        <v>1.8180000000000001</v>
      </c>
      <c r="J9532" s="154"/>
    </row>
    <row r="9533" spans="1:10">
      <c r="A9533" s="164">
        <v>38884</v>
      </c>
      <c r="B9533" s="154">
        <v>1.5554999999999999</v>
      </c>
      <c r="C9533" s="154">
        <v>2.2774000000000001</v>
      </c>
      <c r="D9533" s="154">
        <v>1.2284999999999999</v>
      </c>
      <c r="E9533" s="154">
        <v>1.1048</v>
      </c>
      <c r="F9533" s="154">
        <v>53.8</v>
      </c>
      <c r="G9533" s="154">
        <v>1.0707</v>
      </c>
      <c r="H9533" s="154">
        <v>15.404999999999999</v>
      </c>
      <c r="I9533" s="154">
        <v>1.8168899999999999</v>
      </c>
      <c r="J9533" s="154"/>
    </row>
    <row r="9534" spans="1:10">
      <c r="A9534" s="164">
        <v>38887</v>
      </c>
      <c r="B9534" s="154">
        <v>1.5575000000000001</v>
      </c>
      <c r="C9534" s="154">
        <v>2.2799</v>
      </c>
      <c r="D9534" s="154">
        <v>1.2363999999999999</v>
      </c>
      <c r="E9534" s="154">
        <v>1.1003000000000001</v>
      </c>
      <c r="F9534" s="154">
        <v>54.9</v>
      </c>
      <c r="G9534" s="154">
        <v>1.0691999999999999</v>
      </c>
      <c r="H9534" s="154">
        <v>15.512</v>
      </c>
      <c r="I9534" s="154">
        <v>1.8241100000000001</v>
      </c>
      <c r="J9534" s="154"/>
    </row>
    <row r="9535" spans="1:10">
      <c r="A9535" s="164">
        <v>38888</v>
      </c>
      <c r="B9535" s="154">
        <v>1.5598999999999998</v>
      </c>
      <c r="C9535" s="154">
        <v>2.2865000000000002</v>
      </c>
      <c r="D9535" s="154">
        <v>1.2407999999999999</v>
      </c>
      <c r="E9535" s="154">
        <v>1.1065</v>
      </c>
      <c r="F9535" s="154">
        <v>55.1</v>
      </c>
      <c r="G9535" s="154">
        <v>1.0803</v>
      </c>
      <c r="H9535" s="154">
        <v>15.473000000000001</v>
      </c>
      <c r="I9535" s="154">
        <v>1.82887</v>
      </c>
      <c r="J9535" s="154"/>
    </row>
    <row r="9536" spans="1:10">
      <c r="A9536" s="164">
        <v>38889</v>
      </c>
      <c r="B9536" s="154">
        <v>1.5598999999999998</v>
      </c>
      <c r="C9536" s="154">
        <v>2.2812999999999999</v>
      </c>
      <c r="D9536" s="154">
        <v>1.2364999999999999</v>
      </c>
      <c r="E9536" s="154">
        <v>1.1096999999999999</v>
      </c>
      <c r="F9536" s="154">
        <v>55.3</v>
      </c>
      <c r="G9536" s="154">
        <v>1.0778000000000001</v>
      </c>
      <c r="H9536" s="154">
        <v>15.423</v>
      </c>
      <c r="I9536" s="154">
        <v>1.8247200000000001</v>
      </c>
      <c r="J9536" s="154"/>
    </row>
    <row r="9537" spans="1:10">
      <c r="A9537" s="164">
        <v>38890</v>
      </c>
      <c r="B9537" s="154">
        <v>1.5632999999999999</v>
      </c>
      <c r="C9537" s="154">
        <v>2.2761</v>
      </c>
      <c r="D9537" s="154">
        <v>1.2362</v>
      </c>
      <c r="E9537" s="154">
        <v>1.1126</v>
      </c>
      <c r="F9537" s="154">
        <v>55.6</v>
      </c>
      <c r="G9537" s="154">
        <v>1.0740000000000001</v>
      </c>
      <c r="H9537" s="154">
        <v>15.552</v>
      </c>
      <c r="I9537" s="154">
        <v>1.8284899999999999</v>
      </c>
      <c r="J9537" s="154"/>
    </row>
    <row r="9538" spans="1:10">
      <c r="A9538" s="164">
        <v>38891</v>
      </c>
      <c r="B9538" s="154">
        <v>1.5638999999999998</v>
      </c>
      <c r="C9538" s="154">
        <v>2.2734000000000001</v>
      </c>
      <c r="D9538" s="154">
        <v>1.2445999999999999</v>
      </c>
      <c r="E9538" s="154">
        <v>1.1113999999999999</v>
      </c>
      <c r="F9538" s="154">
        <v>55.5</v>
      </c>
      <c r="G9538" s="154">
        <v>1.0718000000000001</v>
      </c>
      <c r="H9538" s="154">
        <v>15.585000000000001</v>
      </c>
      <c r="I9538" s="154">
        <v>1.8324099999999999</v>
      </c>
      <c r="J9538" s="154"/>
    </row>
    <row r="9539" spans="1:10">
      <c r="A9539" s="164">
        <v>38894</v>
      </c>
      <c r="B9539" s="154">
        <v>1.5626</v>
      </c>
      <c r="C9539" s="154">
        <v>2.2656000000000001</v>
      </c>
      <c r="D9539" s="154">
        <v>1.2423999999999999</v>
      </c>
      <c r="E9539" s="154">
        <v>1.1093999999999999</v>
      </c>
      <c r="F9539" s="154">
        <v>55.6</v>
      </c>
      <c r="G9539" s="154">
        <v>1.0689</v>
      </c>
      <c r="H9539" s="154">
        <v>15.547000000000001</v>
      </c>
      <c r="I9539" s="154">
        <v>1.82863</v>
      </c>
      <c r="J9539" s="154"/>
    </row>
    <row r="9540" spans="1:10">
      <c r="A9540" s="164">
        <v>38895</v>
      </c>
      <c r="B9540" s="154">
        <v>1.5662</v>
      </c>
      <c r="C9540" s="154">
        <v>2.2663000000000002</v>
      </c>
      <c r="D9540" s="154">
        <v>1.2434000000000001</v>
      </c>
      <c r="E9540" s="154">
        <v>1.1102000000000001</v>
      </c>
      <c r="F9540" s="154">
        <v>55.5</v>
      </c>
      <c r="G9540" s="154">
        <v>1.0702</v>
      </c>
      <c r="H9540" s="154">
        <v>15.532999999999999</v>
      </c>
      <c r="I9540" s="154">
        <v>1.83209</v>
      </c>
      <c r="J9540" s="154"/>
    </row>
    <row r="9541" spans="1:10">
      <c r="A9541" s="164">
        <v>38896</v>
      </c>
      <c r="B9541" s="154">
        <v>1.5642</v>
      </c>
      <c r="C9541" s="154">
        <v>2.262</v>
      </c>
      <c r="D9541" s="154">
        <v>1.2450000000000001</v>
      </c>
      <c r="E9541" s="154">
        <v>1.1081000000000001</v>
      </c>
      <c r="F9541" s="154">
        <v>55.6</v>
      </c>
      <c r="G9541" s="154">
        <v>1.0698000000000001</v>
      </c>
      <c r="H9541" s="154">
        <v>15.600999999999999</v>
      </c>
      <c r="I9541" s="154">
        <v>1.82805</v>
      </c>
      <c r="J9541" s="154"/>
    </row>
    <row r="9542" spans="1:10">
      <c r="A9542" s="164">
        <v>38897</v>
      </c>
      <c r="B9542" s="154">
        <v>1.5645</v>
      </c>
      <c r="C9542" s="154">
        <v>2.2640000000000002</v>
      </c>
      <c r="D9542" s="154">
        <v>1.248</v>
      </c>
      <c r="E9542" s="154">
        <v>1.1123000000000001</v>
      </c>
      <c r="F9542" s="154">
        <v>56.2</v>
      </c>
      <c r="G9542" s="154">
        <v>1.0714999999999999</v>
      </c>
      <c r="H9542" s="154">
        <v>15.615</v>
      </c>
      <c r="I9542" s="154">
        <v>1.8337699999999999</v>
      </c>
      <c r="J9542" s="154"/>
    </row>
    <row r="9543" spans="1:10">
      <c r="A9543" s="164">
        <v>38898</v>
      </c>
      <c r="B9543" s="154">
        <v>1.5672999999999999</v>
      </c>
      <c r="C9543" s="154">
        <v>2.2579000000000002</v>
      </c>
      <c r="D9543" s="154">
        <v>1.2325999999999999</v>
      </c>
      <c r="E9543" s="154">
        <v>1.1101000000000001</v>
      </c>
      <c r="F9543" s="154">
        <v>56.6</v>
      </c>
      <c r="G9543" s="154">
        <v>1.0740000000000001</v>
      </c>
      <c r="H9543" s="154">
        <v>15.316000000000001</v>
      </c>
      <c r="I9543" s="154">
        <v>1.8239100000000001</v>
      </c>
      <c r="J9543" s="154"/>
    </row>
    <row r="9544" spans="1:10">
      <c r="A9544" s="164">
        <v>38901</v>
      </c>
      <c r="B9544" s="154">
        <v>1.5661</v>
      </c>
      <c r="C9544" s="154">
        <v>2.2616999999999998</v>
      </c>
      <c r="D9544" s="154">
        <v>1.2267000000000001</v>
      </c>
      <c r="E9544" s="154">
        <v>1.0989</v>
      </c>
      <c r="F9544" s="154">
        <v>56.6</v>
      </c>
      <c r="G9544" s="154">
        <v>1.0695000000000001</v>
      </c>
      <c r="H9544" s="154">
        <v>15.302</v>
      </c>
      <c r="I9544" s="154" t="s">
        <v>472</v>
      </c>
      <c r="J9544" s="154"/>
    </row>
    <row r="9545" spans="1:10">
      <c r="A9545" s="164">
        <v>38902</v>
      </c>
      <c r="B9545" s="154">
        <v>1.5682</v>
      </c>
      <c r="C9545" s="154">
        <v>2.2570999999999999</v>
      </c>
      <c r="D9545" s="154">
        <v>1.2242999999999999</v>
      </c>
      <c r="E9545" s="154">
        <v>1.1001000000000001</v>
      </c>
      <c r="F9545" s="154">
        <v>56.2</v>
      </c>
      <c r="G9545" s="154">
        <v>1.0678000000000001</v>
      </c>
      <c r="H9545" s="154">
        <v>15.317</v>
      </c>
      <c r="I9545" s="154" t="s">
        <v>472</v>
      </c>
      <c r="J9545" s="154"/>
    </row>
    <row r="9546" spans="1:10">
      <c r="A9546" s="164">
        <v>38903</v>
      </c>
      <c r="B9546" s="154">
        <v>1.5672000000000001</v>
      </c>
      <c r="C9546" s="154">
        <v>2.2635000000000001</v>
      </c>
      <c r="D9546" s="154">
        <v>1.2279</v>
      </c>
      <c r="E9546" s="154">
        <v>1.1080000000000001</v>
      </c>
      <c r="F9546" s="154">
        <v>56.6</v>
      </c>
      <c r="G9546" s="154">
        <v>1.0679000000000001</v>
      </c>
      <c r="H9546" s="154">
        <v>15.423</v>
      </c>
      <c r="I9546" s="154">
        <v>1.81837</v>
      </c>
      <c r="J9546" s="154"/>
    </row>
    <row r="9547" spans="1:10">
      <c r="A9547" s="164">
        <v>38904</v>
      </c>
      <c r="B9547" s="154">
        <v>1.5683</v>
      </c>
      <c r="C9547" s="154">
        <v>2.2589999999999999</v>
      </c>
      <c r="D9547" s="154">
        <v>1.232</v>
      </c>
      <c r="E9547" s="154">
        <v>1.1059000000000001</v>
      </c>
      <c r="F9547" s="154">
        <v>56</v>
      </c>
      <c r="G9547" s="154">
        <v>1.0652999999999999</v>
      </c>
      <c r="H9547" s="154">
        <v>15.388</v>
      </c>
      <c r="I9547" s="154">
        <v>1.8228200000000001</v>
      </c>
      <c r="J9547" s="154"/>
    </row>
    <row r="9548" spans="1:10">
      <c r="A9548" s="164">
        <v>38905</v>
      </c>
      <c r="B9548" s="154">
        <v>1.5695000000000001</v>
      </c>
      <c r="C9548" s="154">
        <v>2.2576000000000001</v>
      </c>
      <c r="D9548" s="154">
        <v>1.2283999999999999</v>
      </c>
      <c r="E9548" s="154">
        <v>1.1042000000000001</v>
      </c>
      <c r="F9548" s="154">
        <v>56.5</v>
      </c>
      <c r="G9548" s="154">
        <v>1.0687</v>
      </c>
      <c r="H9548" s="154">
        <v>15.297000000000001</v>
      </c>
      <c r="I9548" s="154">
        <v>1.8205</v>
      </c>
      <c r="J9548" s="154"/>
    </row>
    <row r="9549" spans="1:10">
      <c r="A9549" s="164">
        <v>38908</v>
      </c>
      <c r="B9549" s="154">
        <v>1.5661</v>
      </c>
      <c r="C9549" s="154">
        <v>2.2622</v>
      </c>
      <c r="D9549" s="154">
        <v>1.2230000000000001</v>
      </c>
      <c r="E9549" s="154">
        <v>1.0931999999999999</v>
      </c>
      <c r="F9549" s="154">
        <v>56</v>
      </c>
      <c r="G9549" s="154">
        <v>1.0771999999999999</v>
      </c>
      <c r="H9549" s="154">
        <v>15.404</v>
      </c>
      <c r="I9549" s="154">
        <v>1.82063</v>
      </c>
      <c r="J9549" s="154"/>
    </row>
    <row r="9550" spans="1:10">
      <c r="A9550" s="164">
        <v>38909</v>
      </c>
      <c r="B9550" s="154">
        <v>1.5651999999999999</v>
      </c>
      <c r="C9550" s="154">
        <v>2.2616999999999998</v>
      </c>
      <c r="D9550" s="154">
        <v>1.2282999999999999</v>
      </c>
      <c r="E9550" s="154">
        <v>1.0924</v>
      </c>
      <c r="F9550" s="154">
        <v>56.3</v>
      </c>
      <c r="G9550" s="154">
        <v>1.0748</v>
      </c>
      <c r="H9550" s="154">
        <v>15.385</v>
      </c>
      <c r="I9550" s="154">
        <v>1.82182</v>
      </c>
      <c r="J9550" s="154"/>
    </row>
    <row r="9551" spans="1:10">
      <c r="A9551" s="164">
        <v>38910</v>
      </c>
      <c r="B9551" s="154">
        <v>1.5659999999999998</v>
      </c>
      <c r="C9551" s="154">
        <v>2.2652000000000001</v>
      </c>
      <c r="D9551" s="154">
        <v>1.2278</v>
      </c>
      <c r="E9551" s="154">
        <v>1.0824</v>
      </c>
      <c r="F9551" s="154">
        <v>56.3</v>
      </c>
      <c r="G9551" s="154">
        <v>1.0708</v>
      </c>
      <c r="H9551" s="154">
        <v>15.45</v>
      </c>
      <c r="I9551" s="154">
        <v>1.82047</v>
      </c>
      <c r="J9551" s="154"/>
    </row>
    <row r="9552" spans="1:10">
      <c r="A9552" s="164">
        <v>38911</v>
      </c>
      <c r="B9552" s="154">
        <v>1.5638000000000001</v>
      </c>
      <c r="C9552" s="154">
        <v>2.2610999999999999</v>
      </c>
      <c r="D9552" s="154">
        <v>1.2291000000000001</v>
      </c>
      <c r="E9552" s="154">
        <v>1.0871999999999999</v>
      </c>
      <c r="F9552" s="154">
        <v>56.1</v>
      </c>
      <c r="G9552" s="154">
        <v>1.0680000000000001</v>
      </c>
      <c r="H9552" s="154">
        <v>15.414999999999999</v>
      </c>
      <c r="I9552" s="154">
        <v>1.8201800000000001</v>
      </c>
      <c r="J9552" s="154"/>
    </row>
    <row r="9553" spans="1:10">
      <c r="A9553" s="164">
        <v>38912</v>
      </c>
      <c r="B9553" s="154">
        <v>1.5615999999999999</v>
      </c>
      <c r="C9553" s="154">
        <v>2.2675999999999998</v>
      </c>
      <c r="D9553" s="154">
        <v>1.2330000000000001</v>
      </c>
      <c r="E9553" s="154">
        <v>1.0898000000000001</v>
      </c>
      <c r="F9553" s="154">
        <v>55.8</v>
      </c>
      <c r="G9553" s="154">
        <v>1.0649</v>
      </c>
      <c r="H9553" s="154">
        <v>15.452999999999999</v>
      </c>
      <c r="I9553" s="154">
        <v>1.81972</v>
      </c>
      <c r="J9553" s="154"/>
    </row>
    <row r="9554" spans="1:10">
      <c r="A9554" s="164">
        <v>38915</v>
      </c>
      <c r="B9554" s="154">
        <v>1.5615999999999999</v>
      </c>
      <c r="C9554" s="154">
        <v>2.2675999999999998</v>
      </c>
      <c r="D9554" s="154">
        <v>1.2417</v>
      </c>
      <c r="E9554" s="154">
        <v>1.0972</v>
      </c>
      <c r="F9554" s="154">
        <v>56</v>
      </c>
      <c r="G9554" s="154">
        <v>1.0641</v>
      </c>
      <c r="H9554" s="154">
        <v>15.587999999999999</v>
      </c>
      <c r="I9554" s="154">
        <v>1.8297400000000001</v>
      </c>
      <c r="J9554" s="154"/>
    </row>
    <row r="9555" spans="1:10">
      <c r="A9555" s="164">
        <v>38916</v>
      </c>
      <c r="B9555" s="154">
        <v>1.5646</v>
      </c>
      <c r="C9555" s="154">
        <v>2.2770000000000001</v>
      </c>
      <c r="D9555" s="154">
        <v>1.2479</v>
      </c>
      <c r="E9555" s="154">
        <v>1.0992999999999999</v>
      </c>
      <c r="F9555" s="154">
        <v>56.5</v>
      </c>
      <c r="G9555" s="154">
        <v>1.0669999999999999</v>
      </c>
      <c r="H9555" s="154">
        <v>15.673999999999999</v>
      </c>
      <c r="I9555" s="154">
        <v>1.83084</v>
      </c>
      <c r="J9555" s="154"/>
    </row>
    <row r="9556" spans="1:10">
      <c r="A9556" s="164">
        <v>38917</v>
      </c>
      <c r="B9556" s="154">
        <v>1.5666</v>
      </c>
      <c r="C9556" s="154">
        <v>2.2909999999999999</v>
      </c>
      <c r="D9556" s="154">
        <v>1.2528000000000001</v>
      </c>
      <c r="E9556" s="154">
        <v>1.101</v>
      </c>
      <c r="F9556" s="154">
        <v>57.1</v>
      </c>
      <c r="G9556" s="154">
        <v>1.0667</v>
      </c>
      <c r="H9556" s="154">
        <v>15.573</v>
      </c>
      <c r="I9556" s="154">
        <v>1.8411599999999999</v>
      </c>
      <c r="J9556" s="154"/>
    </row>
    <row r="9557" spans="1:10">
      <c r="A9557" s="164">
        <v>38918</v>
      </c>
      <c r="B9557" s="154">
        <v>1.5710999999999999</v>
      </c>
      <c r="C9557" s="154">
        <v>2.302</v>
      </c>
      <c r="D9557" s="154">
        <v>1.2461</v>
      </c>
      <c r="E9557" s="154">
        <v>1.0996999999999999</v>
      </c>
      <c r="F9557" s="154">
        <v>57.2</v>
      </c>
      <c r="G9557" s="154">
        <v>1.0676000000000001</v>
      </c>
      <c r="H9557" s="154">
        <v>15.577999999999999</v>
      </c>
      <c r="I9557" s="154">
        <v>1.83426</v>
      </c>
      <c r="J9557" s="154"/>
    </row>
    <row r="9558" spans="1:10">
      <c r="A9558" s="164">
        <v>38919</v>
      </c>
      <c r="B9558" s="154">
        <v>1.5703</v>
      </c>
      <c r="C9558" s="154">
        <v>2.2987000000000002</v>
      </c>
      <c r="D9558" s="154">
        <v>1.2392000000000001</v>
      </c>
      <c r="E9558" s="154">
        <v>1.0984</v>
      </c>
      <c r="F9558" s="154">
        <v>56.5</v>
      </c>
      <c r="G9558" s="154">
        <v>1.0669</v>
      </c>
      <c r="H9558" s="154">
        <v>15.51</v>
      </c>
      <c r="I9558" s="154">
        <v>1.8304100000000001</v>
      </c>
      <c r="J9558" s="154"/>
    </row>
    <row r="9559" spans="1:10">
      <c r="A9559" s="164">
        <v>38922</v>
      </c>
      <c r="B9559" s="154">
        <v>1.5743</v>
      </c>
      <c r="C9559" s="154">
        <v>2.3077000000000001</v>
      </c>
      <c r="D9559" s="154">
        <v>1.2472000000000001</v>
      </c>
      <c r="E9559" s="154">
        <v>1.0923</v>
      </c>
      <c r="F9559" s="154">
        <v>56.7</v>
      </c>
      <c r="G9559" s="154">
        <v>1.0676000000000001</v>
      </c>
      <c r="H9559" s="154">
        <v>15.605</v>
      </c>
      <c r="I9559" s="154">
        <v>1.8395299999999999</v>
      </c>
      <c r="J9559" s="154"/>
    </row>
    <row r="9560" spans="1:10">
      <c r="A9560" s="164">
        <v>38923</v>
      </c>
      <c r="B9560" s="154">
        <v>1.5743</v>
      </c>
      <c r="C9560" s="154">
        <v>2.3033999999999999</v>
      </c>
      <c r="D9560" s="154">
        <v>1.2457</v>
      </c>
      <c r="E9560" s="154">
        <v>1.0921000000000001</v>
      </c>
      <c r="F9560" s="154">
        <v>56.8</v>
      </c>
      <c r="G9560" s="154">
        <v>1.0658000000000001</v>
      </c>
      <c r="H9560" s="154">
        <v>15.685</v>
      </c>
      <c r="I9560" s="154">
        <v>1.8360799999999999</v>
      </c>
      <c r="J9560" s="154"/>
    </row>
    <row r="9561" spans="1:10">
      <c r="A9561" s="164">
        <v>38924</v>
      </c>
      <c r="B9561" s="154">
        <v>1.5752000000000002</v>
      </c>
      <c r="C9561" s="154">
        <v>2.3033000000000001</v>
      </c>
      <c r="D9561" s="154">
        <v>1.2513000000000001</v>
      </c>
      <c r="E9561" s="154">
        <v>1.0972999999999999</v>
      </c>
      <c r="F9561" s="154">
        <v>56.8</v>
      </c>
      <c r="G9561" s="154">
        <v>1.0716000000000001</v>
      </c>
      <c r="H9561" s="154">
        <v>15.599</v>
      </c>
      <c r="I9561" s="154">
        <v>1.84226</v>
      </c>
      <c r="J9561" s="154"/>
    </row>
    <row r="9562" spans="1:10">
      <c r="A9562" s="164">
        <v>38925</v>
      </c>
      <c r="B9562" s="154">
        <v>1.5752999999999999</v>
      </c>
      <c r="C9562" s="154">
        <v>2.3003999999999998</v>
      </c>
      <c r="D9562" s="154">
        <v>1.2371000000000001</v>
      </c>
      <c r="E9562" s="154">
        <v>1.0906</v>
      </c>
      <c r="F9562" s="154">
        <v>56.4</v>
      </c>
      <c r="G9562" s="154">
        <v>1.0671999999999999</v>
      </c>
      <c r="H9562" s="154">
        <v>15.503</v>
      </c>
      <c r="I9562" s="154">
        <v>1.8304800000000001</v>
      </c>
      <c r="J9562" s="154"/>
    </row>
    <row r="9563" spans="1:10">
      <c r="A9563" s="164">
        <v>38926</v>
      </c>
      <c r="B9563" s="154">
        <v>1.5727</v>
      </c>
      <c r="C9563" s="154">
        <v>2.3031999999999999</v>
      </c>
      <c r="D9563" s="154">
        <v>1.2395</v>
      </c>
      <c r="E9563" s="154">
        <v>1.0918000000000001</v>
      </c>
      <c r="F9563" s="154">
        <v>56.5</v>
      </c>
      <c r="G9563" s="154">
        <v>1.0728</v>
      </c>
      <c r="H9563" s="154">
        <v>15.475999999999999</v>
      </c>
      <c r="I9563" s="154">
        <v>1.83531</v>
      </c>
      <c r="J9563" s="154"/>
    </row>
    <row r="9564" spans="1:10">
      <c r="A9564" s="164">
        <v>38929</v>
      </c>
      <c r="B9564" s="154">
        <v>1.5726</v>
      </c>
      <c r="C9564" s="154">
        <v>2.2997999999999998</v>
      </c>
      <c r="D9564" s="154">
        <v>1.2326999999999999</v>
      </c>
      <c r="E9564" s="154">
        <v>1.0929</v>
      </c>
      <c r="F9564" s="154">
        <v>56.6</v>
      </c>
      <c r="G9564" s="154">
        <v>1.0777000000000001</v>
      </c>
      <c r="H9564" s="154">
        <v>15.454000000000001</v>
      </c>
      <c r="I9564" s="154">
        <v>1.83005</v>
      </c>
      <c r="J9564" s="154"/>
    </row>
    <row r="9565" spans="1:10">
      <c r="A9565" s="164">
        <v>38930</v>
      </c>
      <c r="B9565" s="154" t="s">
        <v>472</v>
      </c>
      <c r="C9565" s="154" t="s">
        <v>472</v>
      </c>
      <c r="D9565" s="154" t="s">
        <v>472</v>
      </c>
      <c r="E9565" s="154" t="s">
        <v>472</v>
      </c>
      <c r="F9565" s="154" t="s">
        <v>472</v>
      </c>
      <c r="G9565" s="154" t="s">
        <v>472</v>
      </c>
      <c r="H9565" s="154">
        <v>15.385999999999999</v>
      </c>
      <c r="I9565" s="154" t="s">
        <v>472</v>
      </c>
      <c r="J9565" s="154"/>
    </row>
    <row r="9566" spans="1:10">
      <c r="A9566" s="164">
        <v>38931</v>
      </c>
      <c r="B9566" s="154">
        <v>1.5720000000000001</v>
      </c>
      <c r="C9566" s="154">
        <v>2.3025000000000002</v>
      </c>
      <c r="D9566" s="154">
        <v>1.2272000000000001</v>
      </c>
      <c r="E9566" s="154">
        <v>1.0862000000000001</v>
      </c>
      <c r="F9566" s="154">
        <v>56</v>
      </c>
      <c r="G9566" s="154">
        <v>1.0722</v>
      </c>
      <c r="H9566" s="154">
        <v>15.432</v>
      </c>
      <c r="I9566" s="154">
        <v>1.8271999999999999</v>
      </c>
      <c r="J9566" s="154"/>
    </row>
    <row r="9567" spans="1:10">
      <c r="A9567" s="164">
        <v>38932</v>
      </c>
      <c r="B9567" s="154">
        <v>1.5746</v>
      </c>
      <c r="C9567" s="154">
        <v>2.3102999999999998</v>
      </c>
      <c r="D9567" s="154">
        <v>1.2334000000000001</v>
      </c>
      <c r="E9567" s="154">
        <v>1.0962000000000001</v>
      </c>
      <c r="F9567" s="154">
        <v>56.5</v>
      </c>
      <c r="G9567" s="154">
        <v>1.0739000000000001</v>
      </c>
      <c r="H9567" s="154">
        <v>15.442</v>
      </c>
      <c r="I9567" s="154">
        <v>1.83182</v>
      </c>
      <c r="J9567" s="154"/>
    </row>
    <row r="9568" spans="1:10">
      <c r="A9568" s="164">
        <v>38933</v>
      </c>
      <c r="B9568" s="154">
        <v>1.577</v>
      </c>
      <c r="C9568" s="154">
        <v>2.3298999999999999</v>
      </c>
      <c r="D9568" s="154">
        <v>1.2328999999999999</v>
      </c>
      <c r="E9568" s="154">
        <v>1.0949</v>
      </c>
      <c r="F9568" s="154">
        <v>56.6</v>
      </c>
      <c r="G9568" s="154">
        <v>1.0697000000000001</v>
      </c>
      <c r="H9568" s="154">
        <v>15.29</v>
      </c>
      <c r="I9568" s="154">
        <v>1.8341400000000001</v>
      </c>
      <c r="J9568" s="154"/>
    </row>
    <row r="9569" spans="1:10">
      <c r="A9569" s="164">
        <v>38936</v>
      </c>
      <c r="B9569" s="154">
        <v>1.5729</v>
      </c>
      <c r="C9569" s="154">
        <v>2.3298000000000001</v>
      </c>
      <c r="D9569" s="154">
        <v>1.2223999999999999</v>
      </c>
      <c r="E9569" s="154">
        <v>1.0860000000000001</v>
      </c>
      <c r="F9569" s="154">
        <v>56</v>
      </c>
      <c r="G9569" s="154">
        <v>1.0656000000000001</v>
      </c>
      <c r="H9569" s="154">
        <v>15.356</v>
      </c>
      <c r="I9569" s="154">
        <v>1.8231299999999999</v>
      </c>
      <c r="J9569" s="154"/>
    </row>
    <row r="9570" spans="1:10">
      <c r="A9570" s="164">
        <v>38937</v>
      </c>
      <c r="B9570" s="154">
        <v>1.5731999999999999</v>
      </c>
      <c r="C9570" s="154">
        <v>2.3336000000000001</v>
      </c>
      <c r="D9570" s="154">
        <v>1.2243999999999999</v>
      </c>
      <c r="E9570" s="154">
        <v>1.0929</v>
      </c>
      <c r="F9570" s="154">
        <v>56</v>
      </c>
      <c r="G9570" s="154">
        <v>1.0641</v>
      </c>
      <c r="H9570" s="154">
        <v>15.382999999999999</v>
      </c>
      <c r="I9570" s="154">
        <v>1.82589</v>
      </c>
      <c r="J9570" s="154"/>
    </row>
    <row r="9571" spans="1:10">
      <c r="A9571" s="164">
        <v>38938</v>
      </c>
      <c r="B9571" s="154">
        <v>1.5737999999999999</v>
      </c>
      <c r="C9571" s="154">
        <v>2.3321999999999998</v>
      </c>
      <c r="D9571" s="154">
        <v>1.2233000000000001</v>
      </c>
      <c r="E9571" s="154">
        <v>1.0918000000000001</v>
      </c>
      <c r="F9571" s="154">
        <v>56.1</v>
      </c>
      <c r="G9571" s="154">
        <v>1.0624</v>
      </c>
      <c r="H9571" s="154">
        <v>15.334</v>
      </c>
      <c r="I9571" s="154">
        <v>1.8242500000000001</v>
      </c>
      <c r="J9571" s="154"/>
    </row>
    <row r="9572" spans="1:10">
      <c r="A9572" s="164">
        <v>38939</v>
      </c>
      <c r="B9572" s="154">
        <v>1.5752999999999999</v>
      </c>
      <c r="C9572" s="154">
        <v>2.3292999999999999</v>
      </c>
      <c r="D9572" s="154">
        <v>1.2251000000000001</v>
      </c>
      <c r="E9572" s="154">
        <v>1.0932999999999999</v>
      </c>
      <c r="F9572" s="154">
        <v>56.5</v>
      </c>
      <c r="G9572" s="154">
        <v>1.0660000000000001</v>
      </c>
      <c r="H9572" s="154">
        <v>15.513999999999999</v>
      </c>
      <c r="I9572" s="154">
        <v>1.8289499999999999</v>
      </c>
      <c r="J9572" s="154"/>
    </row>
    <row r="9573" spans="1:10">
      <c r="A9573" s="164">
        <v>38940</v>
      </c>
      <c r="B9573" s="154">
        <v>1.5792000000000002</v>
      </c>
      <c r="C9573" s="154">
        <v>2.3429000000000002</v>
      </c>
      <c r="D9573" s="154">
        <v>1.2351000000000001</v>
      </c>
      <c r="E9573" s="154">
        <v>1.0967</v>
      </c>
      <c r="F9573" s="154">
        <v>57.1</v>
      </c>
      <c r="G9573" s="154">
        <v>1.0649999999999999</v>
      </c>
      <c r="H9573" s="154">
        <v>15.573</v>
      </c>
      <c r="I9573" s="154">
        <v>1.8369200000000001</v>
      </c>
      <c r="J9573" s="154"/>
    </row>
    <row r="9574" spans="1:10">
      <c r="A9574" s="164">
        <v>38943</v>
      </c>
      <c r="B9574" s="154">
        <v>1.5807</v>
      </c>
      <c r="C9574" s="154">
        <v>2.3445999999999998</v>
      </c>
      <c r="D9574" s="154">
        <v>1.2411000000000001</v>
      </c>
      <c r="E9574" s="154">
        <v>1.1039000000000001</v>
      </c>
      <c r="F9574" s="154">
        <v>57.3</v>
      </c>
      <c r="G9574" s="154">
        <v>1.0645</v>
      </c>
      <c r="H9574" s="154">
        <v>15.545999999999999</v>
      </c>
      <c r="I9574" s="154">
        <v>1.84074</v>
      </c>
      <c r="J9574" s="154"/>
    </row>
    <row r="9575" spans="1:10">
      <c r="A9575" s="164">
        <v>38944</v>
      </c>
      <c r="B9575" s="154">
        <v>1.5807</v>
      </c>
      <c r="C9575" s="154">
        <v>2.3441999999999998</v>
      </c>
      <c r="D9575" s="154">
        <v>1.2422</v>
      </c>
      <c r="E9575" s="154">
        <v>1.1006</v>
      </c>
      <c r="F9575" s="154">
        <v>57.3</v>
      </c>
      <c r="G9575" s="154">
        <v>1.0663</v>
      </c>
      <c r="H9575" s="154">
        <v>15.461</v>
      </c>
      <c r="I9575" s="154">
        <v>1.8422800000000001</v>
      </c>
      <c r="J9575" s="154"/>
    </row>
    <row r="9576" spans="1:10">
      <c r="A9576" s="164">
        <v>38945</v>
      </c>
      <c r="B9576" s="154">
        <v>1.5803</v>
      </c>
      <c r="C9576" s="154">
        <v>2.3388999999999998</v>
      </c>
      <c r="D9576" s="154">
        <v>1.2359</v>
      </c>
      <c r="E9576" s="154">
        <v>1.1006</v>
      </c>
      <c r="F9576" s="154">
        <v>57.7</v>
      </c>
      <c r="G9576" s="154">
        <v>1.0648</v>
      </c>
      <c r="H9576" s="154">
        <v>15.372</v>
      </c>
      <c r="I9576" s="154">
        <v>1.8356300000000001</v>
      </c>
      <c r="J9576" s="154"/>
    </row>
    <row r="9577" spans="1:10">
      <c r="A9577" s="164">
        <v>38946</v>
      </c>
      <c r="B9577" s="154">
        <v>1.5770999999999999</v>
      </c>
      <c r="C9577" s="154">
        <v>2.3247999999999998</v>
      </c>
      <c r="D9577" s="154">
        <v>1.2259</v>
      </c>
      <c r="E9577" s="154">
        <v>1.0960000000000001</v>
      </c>
      <c r="F9577" s="154">
        <v>57.3</v>
      </c>
      <c r="G9577" s="154">
        <v>1.0629</v>
      </c>
      <c r="H9577" s="154">
        <v>15.446999999999999</v>
      </c>
      <c r="I9577" s="154">
        <v>1.8279300000000001</v>
      </c>
      <c r="J9577" s="154"/>
    </row>
    <row r="9578" spans="1:10">
      <c r="A9578" s="164">
        <v>38947</v>
      </c>
      <c r="B9578" s="154">
        <v>1.5796999999999999</v>
      </c>
      <c r="C9578" s="154">
        <v>2.3186</v>
      </c>
      <c r="D9578" s="154">
        <v>1.2307999999999999</v>
      </c>
      <c r="E9578" s="154">
        <v>1.0967</v>
      </c>
      <c r="F9578" s="154">
        <v>57.4</v>
      </c>
      <c r="G9578" s="154">
        <v>1.0616000000000001</v>
      </c>
      <c r="H9578" s="154">
        <v>15.478</v>
      </c>
      <c r="I9578" s="154">
        <v>1.8341699999999999</v>
      </c>
      <c r="J9578" s="154"/>
    </row>
    <row r="9579" spans="1:10">
      <c r="A9579" s="164">
        <v>38950</v>
      </c>
      <c r="B9579" s="154">
        <v>1.5782</v>
      </c>
      <c r="C9579" s="154">
        <v>2.3170999999999999</v>
      </c>
      <c r="D9579" s="154">
        <v>1.2238</v>
      </c>
      <c r="E9579" s="154">
        <v>1.0925</v>
      </c>
      <c r="F9579" s="154">
        <v>57</v>
      </c>
      <c r="G9579" s="154">
        <v>1.0583</v>
      </c>
      <c r="H9579" s="154">
        <v>15.356</v>
      </c>
      <c r="I9579" s="154">
        <v>1.8247</v>
      </c>
      <c r="J9579" s="154"/>
    </row>
    <row r="9580" spans="1:10">
      <c r="A9580" s="164">
        <v>38951</v>
      </c>
      <c r="B9580" s="154">
        <v>1.5775999999999999</v>
      </c>
      <c r="C9580" s="154">
        <v>2.3178999999999998</v>
      </c>
      <c r="D9580" s="154">
        <v>1.226</v>
      </c>
      <c r="E9580" s="154">
        <v>1.0955999999999999</v>
      </c>
      <c r="F9580" s="154">
        <v>57.5</v>
      </c>
      <c r="G9580" s="154">
        <v>1.0543</v>
      </c>
      <c r="H9580" s="154">
        <v>15.497999999999999</v>
      </c>
      <c r="I9580" s="154">
        <v>1.8279800000000002</v>
      </c>
      <c r="J9580" s="154"/>
    </row>
    <row r="9581" spans="1:10">
      <c r="A9581" s="164">
        <v>38952</v>
      </c>
      <c r="B9581" s="154">
        <v>1.58</v>
      </c>
      <c r="C9581" s="154">
        <v>2.3308</v>
      </c>
      <c r="D9581" s="154">
        <v>1.2322</v>
      </c>
      <c r="E9581" s="154">
        <v>1.1062000000000001</v>
      </c>
      <c r="F9581" s="154">
        <v>57.6</v>
      </c>
      <c r="G9581" s="154">
        <v>1.0594999999999999</v>
      </c>
      <c r="H9581" s="154">
        <v>15.52</v>
      </c>
      <c r="I9581" s="154">
        <v>1.83284</v>
      </c>
      <c r="J9581" s="154"/>
    </row>
    <row r="9582" spans="1:10">
      <c r="A9582" s="164">
        <v>38953</v>
      </c>
      <c r="B9582" s="154">
        <v>1.5808</v>
      </c>
      <c r="C9582" s="154">
        <v>2.3332000000000002</v>
      </c>
      <c r="D9582" s="154">
        <v>1.2335</v>
      </c>
      <c r="E9582" s="154">
        <v>1.1112</v>
      </c>
      <c r="F9582" s="154">
        <v>57.3</v>
      </c>
      <c r="G9582" s="154">
        <v>1.0589</v>
      </c>
      <c r="H9582" s="154">
        <v>15.526</v>
      </c>
      <c r="I9582" s="154">
        <v>1.8323199999999999</v>
      </c>
      <c r="J9582" s="154"/>
    </row>
    <row r="9583" spans="1:10">
      <c r="A9583" s="164">
        <v>38954</v>
      </c>
      <c r="B9583" s="154">
        <v>1.5809</v>
      </c>
      <c r="C9583" s="154">
        <v>2.3340000000000001</v>
      </c>
      <c r="D9583" s="154">
        <v>1.2373000000000001</v>
      </c>
      <c r="E9583" s="154">
        <v>1.1171</v>
      </c>
      <c r="F9583" s="154">
        <v>57.4</v>
      </c>
      <c r="G9583" s="154">
        <v>1.0558000000000001</v>
      </c>
      <c r="H9583" s="154">
        <v>15.526999999999999</v>
      </c>
      <c r="I9583" s="154">
        <v>1.8364199999999999</v>
      </c>
      <c r="J9583" s="154"/>
    </row>
    <row r="9584" spans="1:10">
      <c r="A9584" s="164">
        <v>38957</v>
      </c>
      <c r="B9584" s="154">
        <v>1.5808</v>
      </c>
      <c r="C9584" s="154">
        <v>2.3382000000000001</v>
      </c>
      <c r="D9584" s="154">
        <v>1.2349000000000001</v>
      </c>
      <c r="E9584" s="154">
        <v>1.115</v>
      </c>
      <c r="F9584" s="154">
        <v>57.3</v>
      </c>
      <c r="G9584" s="154">
        <v>1.0545</v>
      </c>
      <c r="H9584" s="154">
        <v>15.499000000000001</v>
      </c>
      <c r="I9584" s="154">
        <v>1.8310900000000001</v>
      </c>
      <c r="J9584" s="154"/>
    </row>
    <row r="9585" spans="1:10">
      <c r="A9585" s="164">
        <v>38958</v>
      </c>
      <c r="B9585" s="154">
        <v>1.5785</v>
      </c>
      <c r="C9585" s="154">
        <v>2.3401000000000001</v>
      </c>
      <c r="D9585" s="154">
        <v>1.23</v>
      </c>
      <c r="E9585" s="154">
        <v>1.111</v>
      </c>
      <c r="F9585" s="154">
        <v>57.1</v>
      </c>
      <c r="G9585" s="154">
        <v>1.0539000000000001</v>
      </c>
      <c r="H9585" s="154">
        <v>15.523</v>
      </c>
      <c r="I9585" s="154">
        <v>1.83026</v>
      </c>
      <c r="J9585" s="154"/>
    </row>
    <row r="9586" spans="1:10">
      <c r="A9586" s="164">
        <v>38959</v>
      </c>
      <c r="B9586" s="154">
        <v>1.5752999999999999</v>
      </c>
      <c r="C9586" s="154">
        <v>2.3329</v>
      </c>
      <c r="D9586" s="154">
        <v>1.2270000000000001</v>
      </c>
      <c r="E9586" s="154">
        <v>1.1075999999999999</v>
      </c>
      <c r="F9586" s="154">
        <v>56.9</v>
      </c>
      <c r="G9586" s="154">
        <v>1.0488999999999999</v>
      </c>
      <c r="H9586" s="154">
        <v>15.451000000000001</v>
      </c>
      <c r="I9586" s="154">
        <v>1.8285800000000001</v>
      </c>
      <c r="J9586" s="154"/>
    </row>
    <row r="9587" spans="1:10">
      <c r="A9587" s="164">
        <v>38960</v>
      </c>
      <c r="B9587" s="154">
        <v>1.5760000000000001</v>
      </c>
      <c r="C9587" s="154">
        <v>2.3382999999999998</v>
      </c>
      <c r="D9587" s="154">
        <v>1.2263999999999999</v>
      </c>
      <c r="E9587" s="154">
        <v>1.1078999999999999</v>
      </c>
      <c r="F9587" s="154">
        <v>57.3</v>
      </c>
      <c r="G9587" s="154">
        <v>1.0458000000000001</v>
      </c>
      <c r="H9587" s="154">
        <v>15.507</v>
      </c>
      <c r="I9587" s="154">
        <v>1.8237399999999999</v>
      </c>
      <c r="J9587" s="154"/>
    </row>
    <row r="9588" spans="1:10">
      <c r="A9588" s="164">
        <v>38961</v>
      </c>
      <c r="B9588" s="154">
        <v>1.5770999999999999</v>
      </c>
      <c r="C9588" s="154">
        <v>2.3422999999999998</v>
      </c>
      <c r="D9588" s="154">
        <v>1.2307999999999999</v>
      </c>
      <c r="E9588" s="154">
        <v>1.1115999999999999</v>
      </c>
      <c r="F9588" s="154">
        <v>57.4</v>
      </c>
      <c r="G9588" s="154">
        <v>1.0489999999999999</v>
      </c>
      <c r="H9588" s="154">
        <v>15.465</v>
      </c>
      <c r="I9588" s="154">
        <v>1.83091</v>
      </c>
      <c r="J9588" s="154"/>
    </row>
    <row r="9589" spans="1:10">
      <c r="A9589" s="164">
        <v>38964</v>
      </c>
      <c r="B9589" s="154">
        <v>1.5802</v>
      </c>
      <c r="C9589" s="154">
        <v>2.3431000000000002</v>
      </c>
      <c r="D9589" s="154">
        <v>1.2295</v>
      </c>
      <c r="E9589" s="154">
        <v>1.111</v>
      </c>
      <c r="F9589" s="154">
        <v>57.4</v>
      </c>
      <c r="G9589" s="154">
        <v>1.0575000000000001</v>
      </c>
      <c r="H9589" s="154">
        <v>15.47</v>
      </c>
      <c r="I9589" s="154" t="s">
        <v>472</v>
      </c>
      <c r="J9589" s="154"/>
    </row>
    <row r="9590" spans="1:10">
      <c r="A9590" s="164">
        <v>38965</v>
      </c>
      <c r="B9590" s="154">
        <v>1.5817000000000001</v>
      </c>
      <c r="C9590" s="154">
        <v>2.3401000000000001</v>
      </c>
      <c r="D9590" s="154">
        <v>1.2330000000000001</v>
      </c>
      <c r="E9590" s="154">
        <v>1.1096999999999999</v>
      </c>
      <c r="F9590" s="154">
        <v>58</v>
      </c>
      <c r="G9590" s="154">
        <v>1.0660000000000001</v>
      </c>
      <c r="H9590" s="154">
        <v>15.531000000000001</v>
      </c>
      <c r="I9590" s="154">
        <v>1.8347</v>
      </c>
      <c r="J9590" s="154"/>
    </row>
    <row r="9591" spans="1:10">
      <c r="A9591" s="164">
        <v>38966</v>
      </c>
      <c r="B9591" s="154">
        <v>1.5815000000000001</v>
      </c>
      <c r="C9591" s="154">
        <v>2.3334999999999999</v>
      </c>
      <c r="D9591" s="154">
        <v>1.2330000000000001</v>
      </c>
      <c r="E9591" s="154">
        <v>1.1100000000000001</v>
      </c>
      <c r="F9591" s="154">
        <v>57.8</v>
      </c>
      <c r="G9591" s="154">
        <v>1.0593999999999999</v>
      </c>
      <c r="H9591" s="154">
        <v>15.596</v>
      </c>
      <c r="I9591" s="154">
        <v>1.8364799999999999</v>
      </c>
      <c r="J9591" s="154"/>
    </row>
    <row r="9592" spans="1:10">
      <c r="A9592" s="164">
        <v>38967</v>
      </c>
      <c r="B9592" s="154">
        <v>1.5811999999999999</v>
      </c>
      <c r="C9592" s="154">
        <v>2.3250999999999999</v>
      </c>
      <c r="D9592" s="154">
        <v>1.2352000000000001</v>
      </c>
      <c r="E9592" s="154">
        <v>1.1162000000000001</v>
      </c>
      <c r="F9592" s="154">
        <v>57.4</v>
      </c>
      <c r="G9592" s="154">
        <v>1.056</v>
      </c>
      <c r="H9592" s="154">
        <v>15.63</v>
      </c>
      <c r="I9592" s="154">
        <v>1.83796</v>
      </c>
      <c r="J9592" s="154"/>
    </row>
    <row r="9593" spans="1:10">
      <c r="A9593" s="164">
        <v>38968</v>
      </c>
      <c r="B9593" s="154">
        <v>1.5815999999999999</v>
      </c>
      <c r="C9593" s="154">
        <v>2.3289</v>
      </c>
      <c r="D9593" s="154">
        <v>1.2436</v>
      </c>
      <c r="E9593" s="154">
        <v>1.1194999999999999</v>
      </c>
      <c r="F9593" s="154">
        <v>57.8</v>
      </c>
      <c r="G9593" s="154">
        <v>1.0693999999999999</v>
      </c>
      <c r="H9593" s="154">
        <v>15.701000000000001</v>
      </c>
      <c r="I9593" s="154">
        <v>1.8417400000000002</v>
      </c>
      <c r="J9593" s="154"/>
    </row>
    <row r="9594" spans="1:10">
      <c r="A9594" s="164">
        <v>38971</v>
      </c>
      <c r="B9594" s="154">
        <v>1.5805</v>
      </c>
      <c r="C9594" s="154">
        <v>2.3233000000000001</v>
      </c>
      <c r="D9594" s="154">
        <v>1.2429999999999999</v>
      </c>
      <c r="E9594" s="154">
        <v>1.1099000000000001</v>
      </c>
      <c r="F9594" s="154">
        <v>57.5</v>
      </c>
      <c r="G9594" s="154">
        <v>1.0615000000000001</v>
      </c>
      <c r="H9594" s="154">
        <v>15.648</v>
      </c>
      <c r="I9594" s="154">
        <v>1.8372899999999999</v>
      </c>
      <c r="J9594" s="154"/>
    </row>
    <row r="9595" spans="1:10">
      <c r="A9595" s="164">
        <v>38972</v>
      </c>
      <c r="B9595" s="154">
        <v>1.5796000000000001</v>
      </c>
      <c r="C9595" s="154">
        <v>2.3222999999999998</v>
      </c>
      <c r="D9595" s="154">
        <v>1.242</v>
      </c>
      <c r="E9595" s="154">
        <v>1.1096999999999999</v>
      </c>
      <c r="F9595" s="154">
        <v>57.1</v>
      </c>
      <c r="G9595" s="154">
        <v>1.0563</v>
      </c>
      <c r="H9595" s="154">
        <v>15.72</v>
      </c>
      <c r="I9595" s="154">
        <v>1.83839</v>
      </c>
      <c r="J9595" s="154"/>
    </row>
    <row r="9596" spans="1:10">
      <c r="A9596" s="164">
        <v>38973</v>
      </c>
      <c r="B9596" s="154">
        <v>1.5878999999999999</v>
      </c>
      <c r="C9596" s="154">
        <v>2.3473000000000002</v>
      </c>
      <c r="D9596" s="154">
        <v>1.2519</v>
      </c>
      <c r="E9596" s="154">
        <v>1.1176999999999999</v>
      </c>
      <c r="F9596" s="154">
        <v>57.7</v>
      </c>
      <c r="G9596" s="154">
        <v>1.0641</v>
      </c>
      <c r="H9596" s="154">
        <v>15.725</v>
      </c>
      <c r="I9596" s="154">
        <v>1.8501699999999999</v>
      </c>
      <c r="J9596" s="154"/>
    </row>
    <row r="9597" spans="1:10">
      <c r="A9597" s="164">
        <v>38974</v>
      </c>
      <c r="B9597" s="154">
        <v>1.5851999999999999</v>
      </c>
      <c r="C9597" s="154">
        <v>2.3475999999999999</v>
      </c>
      <c r="D9597" s="154">
        <v>1.2495000000000001</v>
      </c>
      <c r="E9597" s="154">
        <v>1.1187</v>
      </c>
      <c r="F9597" s="154">
        <v>57.8</v>
      </c>
      <c r="G9597" s="154">
        <v>1.0612999999999999</v>
      </c>
      <c r="H9597" s="154">
        <v>15.734</v>
      </c>
      <c r="I9597" s="154">
        <v>1.84432</v>
      </c>
      <c r="J9597" s="154"/>
    </row>
    <row r="9598" spans="1:10">
      <c r="A9598" s="164">
        <v>38975</v>
      </c>
      <c r="B9598" s="154">
        <v>1.5956000000000001</v>
      </c>
      <c r="C9598" s="154">
        <v>2.3660999999999999</v>
      </c>
      <c r="D9598" s="154">
        <v>1.2559</v>
      </c>
      <c r="E9598" s="154">
        <v>1.1215999999999999</v>
      </c>
      <c r="F9598" s="154">
        <v>58</v>
      </c>
      <c r="G9598" s="154">
        <v>1.0688</v>
      </c>
      <c r="H9598" s="154">
        <v>15.82</v>
      </c>
      <c r="I9598" s="154">
        <v>1.85989</v>
      </c>
      <c r="J9598" s="154"/>
    </row>
    <row r="9599" spans="1:10">
      <c r="A9599" s="164">
        <v>38978</v>
      </c>
      <c r="B9599" s="154">
        <v>1.5878000000000001</v>
      </c>
      <c r="C9599" s="154">
        <v>2.3593000000000002</v>
      </c>
      <c r="D9599" s="154">
        <v>1.2533000000000001</v>
      </c>
      <c r="E9599" s="154">
        <v>1.1206</v>
      </c>
      <c r="F9599" s="154">
        <v>58.2</v>
      </c>
      <c r="G9599" s="154">
        <v>1.0632999999999999</v>
      </c>
      <c r="H9599" s="154">
        <v>15.747999999999999</v>
      </c>
      <c r="I9599" s="154">
        <v>1.8521000000000001</v>
      </c>
      <c r="J9599" s="154"/>
    </row>
    <row r="9600" spans="1:10">
      <c r="A9600" s="164">
        <v>38979</v>
      </c>
      <c r="B9600" s="154">
        <v>1.5908</v>
      </c>
      <c r="C9600" s="154">
        <v>2.3584000000000001</v>
      </c>
      <c r="D9600" s="154">
        <v>1.2549999999999999</v>
      </c>
      <c r="E9600" s="154">
        <v>1.121</v>
      </c>
      <c r="F9600" s="154">
        <v>58.4</v>
      </c>
      <c r="G9600" s="154">
        <v>1.0658000000000001</v>
      </c>
      <c r="H9600" s="154">
        <v>15.784000000000001</v>
      </c>
      <c r="I9600" s="154">
        <v>1.85554</v>
      </c>
      <c r="J9600" s="154"/>
    </row>
    <row r="9601" spans="1:10">
      <c r="A9601" s="164">
        <v>38980</v>
      </c>
      <c r="B9601" s="154">
        <v>1.5878999999999999</v>
      </c>
      <c r="C9601" s="154">
        <v>2.3574999999999999</v>
      </c>
      <c r="D9601" s="154">
        <v>1.2526999999999999</v>
      </c>
      <c r="E9601" s="154">
        <v>1.1113</v>
      </c>
      <c r="F9601" s="154">
        <v>58.1</v>
      </c>
      <c r="G9601" s="154">
        <v>1.0691999999999999</v>
      </c>
      <c r="H9601" s="154">
        <v>15.769</v>
      </c>
      <c r="I9601" s="154">
        <v>1.85198</v>
      </c>
      <c r="J9601" s="154"/>
    </row>
    <row r="9602" spans="1:10">
      <c r="A9602" s="164">
        <v>38981</v>
      </c>
      <c r="B9602" s="154">
        <v>1.5867</v>
      </c>
      <c r="C9602" s="154">
        <v>2.3611</v>
      </c>
      <c r="D9602" s="154">
        <v>1.2469999999999999</v>
      </c>
      <c r="E9602" s="154">
        <v>1.1085</v>
      </c>
      <c r="F9602" s="154">
        <v>57.2</v>
      </c>
      <c r="G9602" s="154">
        <v>1.0645</v>
      </c>
      <c r="H9602" s="154">
        <v>15.712999999999999</v>
      </c>
      <c r="I9602" s="154">
        <v>1.84823</v>
      </c>
      <c r="J9602" s="154"/>
    </row>
    <row r="9603" spans="1:10">
      <c r="A9603" s="164">
        <v>38982</v>
      </c>
      <c r="B9603" s="154">
        <v>1.5863</v>
      </c>
      <c r="C9603" s="154">
        <v>2.3557999999999999</v>
      </c>
      <c r="D9603" s="154">
        <v>1.2363</v>
      </c>
      <c r="E9603" s="154">
        <v>1.1091</v>
      </c>
      <c r="F9603" s="154">
        <v>56</v>
      </c>
      <c r="G9603" s="154">
        <v>1.0625</v>
      </c>
      <c r="H9603" s="154">
        <v>15.583</v>
      </c>
      <c r="I9603" s="154">
        <v>1.8389199999999999</v>
      </c>
      <c r="J9603" s="154"/>
    </row>
    <row r="9604" spans="1:10">
      <c r="A9604" s="164">
        <v>38985</v>
      </c>
      <c r="B9604" s="154">
        <v>1.5787</v>
      </c>
      <c r="C9604" s="154">
        <v>2.3506999999999998</v>
      </c>
      <c r="D9604" s="154">
        <v>1.2344999999999999</v>
      </c>
      <c r="E9604" s="154">
        <v>1.1054999999999999</v>
      </c>
      <c r="F9604" s="154">
        <v>55.9</v>
      </c>
      <c r="G9604" s="154">
        <v>1.0610999999999999</v>
      </c>
      <c r="H9604" s="154">
        <v>15.618</v>
      </c>
      <c r="I9604" s="154">
        <v>1.8371</v>
      </c>
      <c r="J9604" s="154"/>
    </row>
    <row r="9605" spans="1:10">
      <c r="A9605" s="164">
        <v>38986</v>
      </c>
      <c r="B9605" s="154">
        <v>1.579</v>
      </c>
      <c r="C9605" s="154">
        <v>2.3517999999999999</v>
      </c>
      <c r="D9605" s="154">
        <v>1.2401</v>
      </c>
      <c r="E9605" s="154">
        <v>1.1117999999999999</v>
      </c>
      <c r="F9605" s="154">
        <v>55.8</v>
      </c>
      <c r="G9605" s="154">
        <v>1.0648</v>
      </c>
      <c r="H9605" s="154">
        <v>15.717000000000001</v>
      </c>
      <c r="I9605" s="154">
        <v>1.8416999999999999</v>
      </c>
      <c r="J9605" s="154"/>
    </row>
    <row r="9606" spans="1:10">
      <c r="A9606" s="164">
        <v>38987</v>
      </c>
      <c r="B9606" s="154">
        <v>1.5785</v>
      </c>
      <c r="C9606" s="154">
        <v>2.3498000000000001</v>
      </c>
      <c r="D9606" s="154">
        <v>1.2444</v>
      </c>
      <c r="E9606" s="154">
        <v>1.1161000000000001</v>
      </c>
      <c r="F9606" s="154">
        <v>56.7</v>
      </c>
      <c r="G9606" s="154">
        <v>1.0613999999999999</v>
      </c>
      <c r="H9606" s="154">
        <v>15.747</v>
      </c>
      <c r="I9606" s="154">
        <v>1.84314</v>
      </c>
      <c r="J9606" s="154"/>
    </row>
    <row r="9607" spans="1:10">
      <c r="A9607" s="164">
        <v>38988</v>
      </c>
      <c r="B9607" s="154">
        <v>1.5832000000000002</v>
      </c>
      <c r="C9607" s="154">
        <v>2.3399000000000001</v>
      </c>
      <c r="D9607" s="154">
        <v>1.2450000000000001</v>
      </c>
      <c r="E9607" s="154">
        <v>1.1201000000000001</v>
      </c>
      <c r="F9607" s="154">
        <v>57.6</v>
      </c>
      <c r="G9607" s="154">
        <v>1.0575000000000001</v>
      </c>
      <c r="H9607" s="154">
        <v>15.792999999999999</v>
      </c>
      <c r="I9607" s="154">
        <v>1.8429199999999999</v>
      </c>
      <c r="J9607" s="154"/>
    </row>
    <row r="9608" spans="1:10">
      <c r="A9608" s="164">
        <v>38989</v>
      </c>
      <c r="B9608" s="154">
        <v>1.5868</v>
      </c>
      <c r="C9608" s="154">
        <v>2.3401999999999998</v>
      </c>
      <c r="D9608" s="154">
        <v>1.2528000000000001</v>
      </c>
      <c r="E9608" s="154">
        <v>1.1225000000000001</v>
      </c>
      <c r="F9608" s="154">
        <v>57.6</v>
      </c>
      <c r="G9608" s="154">
        <v>1.0606</v>
      </c>
      <c r="H9608" s="154">
        <v>15.817</v>
      </c>
      <c r="I9608" s="154">
        <v>1.85093</v>
      </c>
      <c r="J9608" s="154"/>
    </row>
    <row r="9609" spans="1:10">
      <c r="A9609" s="164">
        <v>38992</v>
      </c>
      <c r="B9609" s="154">
        <v>1.585</v>
      </c>
      <c r="C9609" s="154">
        <v>2.3393000000000002</v>
      </c>
      <c r="D9609" s="154">
        <v>1.2499</v>
      </c>
      <c r="E9609" s="154">
        <v>1.1145</v>
      </c>
      <c r="F9609" s="154">
        <v>57.6</v>
      </c>
      <c r="G9609" s="154">
        <v>1.0569999999999999</v>
      </c>
      <c r="H9609" s="154">
        <v>15.712</v>
      </c>
      <c r="I9609" s="154">
        <v>1.8441100000000001</v>
      </c>
      <c r="J9609" s="154"/>
    </row>
    <row r="9610" spans="1:10">
      <c r="A9610" s="164">
        <v>38993</v>
      </c>
      <c r="B9610" s="154">
        <v>1.5851999999999999</v>
      </c>
      <c r="C9610" s="154">
        <v>2.3485</v>
      </c>
      <c r="D9610" s="154">
        <v>1.244</v>
      </c>
      <c r="E9610" s="154">
        <v>1.1137999999999999</v>
      </c>
      <c r="F9610" s="154">
        <v>57.6</v>
      </c>
      <c r="G9610" s="154">
        <v>1.0586</v>
      </c>
      <c r="H9610" s="154">
        <v>15.763</v>
      </c>
      <c r="I9610" s="154">
        <v>1.84287</v>
      </c>
      <c r="J9610" s="154"/>
    </row>
    <row r="9611" spans="1:10">
      <c r="A9611" s="164">
        <v>38994</v>
      </c>
      <c r="B9611" s="154">
        <v>1.5859999999999999</v>
      </c>
      <c r="C9611" s="154">
        <v>2.3532000000000002</v>
      </c>
      <c r="D9611" s="154">
        <v>1.2481</v>
      </c>
      <c r="E9611" s="154">
        <v>1.1094999999999999</v>
      </c>
      <c r="F9611" s="154">
        <v>57.4</v>
      </c>
      <c r="G9611" s="154">
        <v>1.0567</v>
      </c>
      <c r="H9611" s="154">
        <v>15.834</v>
      </c>
      <c r="I9611" s="154">
        <v>1.85239</v>
      </c>
      <c r="J9611" s="154"/>
    </row>
    <row r="9612" spans="1:10">
      <c r="A9612" s="164">
        <v>38995</v>
      </c>
      <c r="B9612" s="154">
        <v>1.5891999999999999</v>
      </c>
      <c r="C9612" s="154">
        <v>2.3584999999999998</v>
      </c>
      <c r="D9612" s="154">
        <v>1.2505999999999999</v>
      </c>
      <c r="E9612" s="154">
        <v>1.1091</v>
      </c>
      <c r="F9612" s="154">
        <v>57.8</v>
      </c>
      <c r="G9612" s="154">
        <v>1.0624</v>
      </c>
      <c r="H9612" s="154">
        <v>15.842000000000001</v>
      </c>
      <c r="I9612" s="154">
        <v>1.85029</v>
      </c>
      <c r="J9612" s="154"/>
    </row>
    <row r="9613" spans="1:10">
      <c r="A9613" s="164">
        <v>38996</v>
      </c>
      <c r="B9613" s="154">
        <v>1.5895999999999999</v>
      </c>
      <c r="C9613" s="154">
        <v>2.3500999999999999</v>
      </c>
      <c r="D9613" s="154">
        <v>1.2537</v>
      </c>
      <c r="E9613" s="154">
        <v>1.1153999999999999</v>
      </c>
      <c r="F9613" s="154">
        <v>58</v>
      </c>
      <c r="G9613" s="154">
        <v>1.0617000000000001</v>
      </c>
      <c r="H9613" s="154">
        <v>15.942</v>
      </c>
      <c r="I9613" s="154">
        <v>1.8519600000000001</v>
      </c>
      <c r="J9613" s="154"/>
    </row>
    <row r="9614" spans="1:10">
      <c r="A9614" s="164">
        <v>38999</v>
      </c>
      <c r="B9614" s="154">
        <v>1.5876999999999999</v>
      </c>
      <c r="C9614" s="154">
        <v>2.3527</v>
      </c>
      <c r="D9614" s="154">
        <v>1.2601</v>
      </c>
      <c r="E9614" s="154">
        <v>1.1197999999999999</v>
      </c>
      <c r="F9614" s="154">
        <v>58.2</v>
      </c>
      <c r="G9614" s="154">
        <v>1.0573999999999999</v>
      </c>
      <c r="H9614" s="154">
        <v>15.965999999999999</v>
      </c>
      <c r="I9614" s="154" t="s">
        <v>472</v>
      </c>
      <c r="J9614" s="154"/>
    </row>
    <row r="9615" spans="1:10">
      <c r="A9615" s="164">
        <v>39000</v>
      </c>
      <c r="B9615" s="154">
        <v>1.5906</v>
      </c>
      <c r="C9615" s="154">
        <v>2.3544</v>
      </c>
      <c r="D9615" s="154">
        <v>1.2652000000000001</v>
      </c>
      <c r="E9615" s="154">
        <v>1.1244000000000001</v>
      </c>
      <c r="F9615" s="154">
        <v>58.6</v>
      </c>
      <c r="G9615" s="154">
        <v>1.0599000000000001</v>
      </c>
      <c r="H9615" s="154">
        <v>16.039000000000001</v>
      </c>
      <c r="I9615" s="154">
        <v>1.86113</v>
      </c>
      <c r="J9615" s="154"/>
    </row>
    <row r="9616" spans="1:10">
      <c r="A9616" s="164">
        <v>39001</v>
      </c>
      <c r="B9616" s="154">
        <v>1.5933999999999999</v>
      </c>
      <c r="C9616" s="154">
        <v>2.3567999999999998</v>
      </c>
      <c r="D9616" s="154">
        <v>1.2697000000000001</v>
      </c>
      <c r="E9616" s="154">
        <v>1.1173</v>
      </c>
      <c r="F9616" s="154">
        <v>58.9</v>
      </c>
      <c r="G9616" s="154">
        <v>1.0623</v>
      </c>
      <c r="H9616" s="154">
        <v>16.047999999999998</v>
      </c>
      <c r="I9616" s="154">
        <v>1.8639700000000001</v>
      </c>
      <c r="J9616" s="154"/>
    </row>
    <row r="9617" spans="1:10">
      <c r="A9617" s="164">
        <v>39002</v>
      </c>
      <c r="B9617" s="154">
        <v>1.5925</v>
      </c>
      <c r="C9617" s="154">
        <v>2.3582999999999998</v>
      </c>
      <c r="D9617" s="154">
        <v>1.2690000000000001</v>
      </c>
      <c r="E9617" s="154">
        <v>1.1172</v>
      </c>
      <c r="F9617" s="154">
        <v>58.7</v>
      </c>
      <c r="G9617" s="154">
        <v>1.0612999999999999</v>
      </c>
      <c r="H9617" s="154">
        <v>16.053000000000001</v>
      </c>
      <c r="I9617" s="154">
        <v>1.86531</v>
      </c>
      <c r="J9617" s="154"/>
    </row>
    <row r="9618" spans="1:10">
      <c r="A9618" s="164">
        <v>39003</v>
      </c>
      <c r="B9618" s="154">
        <v>1.5931</v>
      </c>
      <c r="C9618" s="154">
        <v>2.3616000000000001</v>
      </c>
      <c r="D9618" s="154">
        <v>1.2685</v>
      </c>
      <c r="E9618" s="154">
        <v>1.119</v>
      </c>
      <c r="F9618" s="154">
        <v>58.7</v>
      </c>
      <c r="G9618" s="154">
        <v>1.0640000000000001</v>
      </c>
      <c r="H9618" s="154">
        <v>16.132000000000001</v>
      </c>
      <c r="I9618" s="154">
        <v>1.8655300000000001</v>
      </c>
      <c r="J9618" s="154"/>
    </row>
    <row r="9619" spans="1:10">
      <c r="A9619" s="164">
        <v>39006</v>
      </c>
      <c r="B9619" s="154">
        <v>1.5912999999999999</v>
      </c>
      <c r="C9619" s="154">
        <v>2.3643999999999998</v>
      </c>
      <c r="D9619" s="154">
        <v>1.2711000000000001</v>
      </c>
      <c r="E9619" s="154">
        <v>1.1174999999999999</v>
      </c>
      <c r="F9619" s="154">
        <v>59.4</v>
      </c>
      <c r="G9619" s="154">
        <v>1.0652999999999999</v>
      </c>
      <c r="H9619" s="154">
        <v>16.082999999999998</v>
      </c>
      <c r="I9619" s="154">
        <v>1.8659300000000001</v>
      </c>
      <c r="J9619" s="154"/>
    </row>
    <row r="9620" spans="1:10">
      <c r="A9620" s="164">
        <v>39007</v>
      </c>
      <c r="B9620" s="154">
        <v>1.5904</v>
      </c>
      <c r="C9620" s="154">
        <v>2.3614000000000002</v>
      </c>
      <c r="D9620" s="154">
        <v>1.2687999999999999</v>
      </c>
      <c r="E9620" s="154">
        <v>1.1160000000000001</v>
      </c>
      <c r="F9620" s="154">
        <v>59.5</v>
      </c>
      <c r="G9620" s="154">
        <v>1.0664</v>
      </c>
      <c r="H9620" s="154">
        <v>16.004999999999999</v>
      </c>
      <c r="I9620" s="154">
        <v>1.86476</v>
      </c>
      <c r="J9620" s="154"/>
    </row>
    <row r="9621" spans="1:10">
      <c r="A9621" s="164">
        <v>39008</v>
      </c>
      <c r="B9621" s="154">
        <v>1.5899999999999999</v>
      </c>
      <c r="C9621" s="154">
        <v>2.3733</v>
      </c>
      <c r="D9621" s="154">
        <v>1.2671999999999999</v>
      </c>
      <c r="E9621" s="154">
        <v>1.1116999999999999</v>
      </c>
      <c r="F9621" s="154">
        <v>59.4</v>
      </c>
      <c r="G9621" s="154">
        <v>1.0683</v>
      </c>
      <c r="H9621" s="154">
        <v>16.084</v>
      </c>
      <c r="I9621" s="154">
        <v>1.8646099999999999</v>
      </c>
      <c r="J9621" s="154"/>
    </row>
    <row r="9622" spans="1:10">
      <c r="A9622" s="164">
        <v>39009</v>
      </c>
      <c r="B9622" s="154">
        <v>1.5899000000000001</v>
      </c>
      <c r="C9622" s="154">
        <v>2.3685999999999998</v>
      </c>
      <c r="D9622" s="154">
        <v>1.2669000000000001</v>
      </c>
      <c r="E9622" s="154">
        <v>1.1148</v>
      </c>
      <c r="F9622" s="154">
        <v>59.2</v>
      </c>
      <c r="G9622" s="154">
        <v>1.0680000000000001</v>
      </c>
      <c r="H9622" s="154">
        <v>15.931000000000001</v>
      </c>
      <c r="I9622" s="154">
        <v>1.8613900000000001</v>
      </c>
      <c r="J9622" s="154"/>
    </row>
    <row r="9623" spans="1:10">
      <c r="A9623" s="164">
        <v>39010</v>
      </c>
      <c r="B9623" s="154">
        <v>1.5880000000000001</v>
      </c>
      <c r="C9623" s="154">
        <v>2.3633000000000002</v>
      </c>
      <c r="D9623" s="154">
        <v>1.2579</v>
      </c>
      <c r="E9623" s="154">
        <v>1.1162000000000001</v>
      </c>
      <c r="F9623" s="154">
        <v>58.5</v>
      </c>
      <c r="G9623" s="154">
        <v>1.0625</v>
      </c>
      <c r="H9623" s="154">
        <v>15.93</v>
      </c>
      <c r="I9623" s="154">
        <v>1.85656</v>
      </c>
      <c r="J9623" s="154"/>
    </row>
    <row r="9624" spans="1:10">
      <c r="A9624" s="164">
        <v>39013</v>
      </c>
      <c r="B9624" s="154">
        <v>1.5893999999999999</v>
      </c>
      <c r="C9624" s="154">
        <v>2.3696000000000002</v>
      </c>
      <c r="D9624" s="154">
        <v>1.2627999999999999</v>
      </c>
      <c r="E9624" s="154">
        <v>1.1203000000000001</v>
      </c>
      <c r="F9624" s="154">
        <v>58.9</v>
      </c>
      <c r="G9624" s="154">
        <v>1.0609</v>
      </c>
      <c r="H9624" s="154">
        <v>16.048999999999999</v>
      </c>
      <c r="I9624" s="154">
        <v>1.8625</v>
      </c>
      <c r="J9624" s="154"/>
    </row>
    <row r="9625" spans="1:10">
      <c r="A9625" s="164">
        <v>39014</v>
      </c>
      <c r="B9625" s="154">
        <v>1.5916000000000001</v>
      </c>
      <c r="C9625" s="154">
        <v>2.3725999999999998</v>
      </c>
      <c r="D9625" s="154">
        <v>1.2694000000000001</v>
      </c>
      <c r="E9625" s="154">
        <v>1.1226</v>
      </c>
      <c r="F9625" s="154">
        <v>59.5</v>
      </c>
      <c r="G9625" s="154">
        <v>1.0622</v>
      </c>
      <c r="H9625" s="154">
        <v>16.010999999999999</v>
      </c>
      <c r="I9625" s="154">
        <v>1.86541</v>
      </c>
      <c r="J9625" s="154"/>
    </row>
    <row r="9626" spans="1:10">
      <c r="A9626" s="164">
        <v>39015</v>
      </c>
      <c r="B9626" s="154">
        <v>1.5905</v>
      </c>
      <c r="C9626" s="154">
        <v>2.3738000000000001</v>
      </c>
      <c r="D9626" s="154">
        <v>1.2654000000000001</v>
      </c>
      <c r="E9626" s="154">
        <v>1.1215999999999999</v>
      </c>
      <c r="F9626" s="154">
        <v>58.8</v>
      </c>
      <c r="G9626" s="154">
        <v>1.0619000000000001</v>
      </c>
      <c r="H9626" s="154">
        <v>16.023</v>
      </c>
      <c r="I9626" s="154">
        <v>1.86192</v>
      </c>
      <c r="J9626" s="154"/>
    </row>
    <row r="9627" spans="1:10">
      <c r="A9627" s="164">
        <v>39016</v>
      </c>
      <c r="B9627" s="154">
        <v>1.5916000000000001</v>
      </c>
      <c r="C9627" s="154">
        <v>2.3681000000000001</v>
      </c>
      <c r="D9627" s="154">
        <v>1.2567999999999999</v>
      </c>
      <c r="E9627" s="154">
        <v>1.1184000000000001</v>
      </c>
      <c r="F9627" s="154">
        <v>58.5</v>
      </c>
      <c r="G9627" s="154">
        <v>1.0584</v>
      </c>
      <c r="H9627" s="154">
        <v>15.866</v>
      </c>
      <c r="I9627" s="154">
        <v>1.85701</v>
      </c>
      <c r="J9627" s="154"/>
    </row>
    <row r="9628" spans="1:10">
      <c r="A9628" s="164">
        <v>39017</v>
      </c>
      <c r="B9628" s="154">
        <v>1.5909</v>
      </c>
      <c r="C9628" s="154">
        <v>2.3692000000000002</v>
      </c>
      <c r="D9628" s="154">
        <v>1.2549999999999999</v>
      </c>
      <c r="E9628" s="154">
        <v>1.1153</v>
      </c>
      <c r="F9628" s="154">
        <v>58.6</v>
      </c>
      <c r="G9628" s="154">
        <v>1.0583</v>
      </c>
      <c r="H9628" s="154">
        <v>15.83</v>
      </c>
      <c r="I9628" s="154">
        <v>1.8544499999999999</v>
      </c>
      <c r="J9628" s="154"/>
    </row>
    <row r="9629" spans="1:10">
      <c r="A9629" s="164">
        <v>39020</v>
      </c>
      <c r="B9629" s="154">
        <v>1.5895000000000001</v>
      </c>
      <c r="C9629" s="154">
        <v>2.3723999999999998</v>
      </c>
      <c r="D9629" s="154">
        <v>1.2498</v>
      </c>
      <c r="E9629" s="154">
        <v>1.1153999999999999</v>
      </c>
      <c r="F9629" s="154">
        <v>58.4</v>
      </c>
      <c r="G9629" s="154">
        <v>1.0632999999999999</v>
      </c>
      <c r="H9629" s="154">
        <v>15.858000000000001</v>
      </c>
      <c r="I9629" s="154">
        <v>1.8511899999999999</v>
      </c>
      <c r="J9629" s="154"/>
    </row>
    <row r="9630" spans="1:10">
      <c r="A9630" s="164">
        <v>39021</v>
      </c>
      <c r="B9630" s="154">
        <v>1.5880999999999998</v>
      </c>
      <c r="C9630" s="154">
        <v>2.3784000000000001</v>
      </c>
      <c r="D9630" s="154">
        <v>1.2509999999999999</v>
      </c>
      <c r="E9630" s="154">
        <v>1.1093</v>
      </c>
      <c r="F9630" s="154">
        <v>58.1</v>
      </c>
      <c r="G9630" s="154">
        <v>1.0628</v>
      </c>
      <c r="H9630" s="154">
        <v>15.763</v>
      </c>
      <c r="I9630" s="154">
        <v>1.85182</v>
      </c>
      <c r="J9630" s="154"/>
    </row>
    <row r="9631" spans="1:10">
      <c r="A9631" s="164">
        <v>39022</v>
      </c>
      <c r="B9631" s="154">
        <v>1.5876999999999999</v>
      </c>
      <c r="C9631" s="154">
        <v>2.3761000000000001</v>
      </c>
      <c r="D9631" s="154">
        <v>1.2452000000000001</v>
      </c>
      <c r="E9631" s="154">
        <v>1.1023000000000001</v>
      </c>
      <c r="F9631" s="154">
        <v>58</v>
      </c>
      <c r="G9631" s="154">
        <v>1.0634999999999999</v>
      </c>
      <c r="H9631" s="154">
        <v>15.801</v>
      </c>
      <c r="I9631" s="154">
        <v>1.8478400000000001</v>
      </c>
      <c r="J9631" s="154"/>
    </row>
    <row r="9632" spans="1:10">
      <c r="A9632" s="164">
        <v>39023</v>
      </c>
      <c r="B9632" s="154">
        <v>1.5897999999999999</v>
      </c>
      <c r="C9632" s="154">
        <v>2.3757999999999999</v>
      </c>
      <c r="D9632" s="154">
        <v>1.2455000000000001</v>
      </c>
      <c r="E9632" s="154">
        <v>1.0995999999999999</v>
      </c>
      <c r="F9632" s="154">
        <v>58.1</v>
      </c>
      <c r="G9632" s="154">
        <v>1.0627</v>
      </c>
      <c r="H9632" s="154">
        <v>15.818999999999999</v>
      </c>
      <c r="I9632" s="154">
        <v>1.8498399999999999</v>
      </c>
      <c r="J9632" s="154"/>
    </row>
    <row r="9633" spans="1:10">
      <c r="A9633" s="164">
        <v>39024</v>
      </c>
      <c r="B9633" s="154">
        <v>1.5908</v>
      </c>
      <c r="C9633" s="154">
        <v>2.3786</v>
      </c>
      <c r="D9633" s="154">
        <v>1.2453000000000001</v>
      </c>
      <c r="E9633" s="154">
        <v>1.0987</v>
      </c>
      <c r="F9633" s="154">
        <v>58.2</v>
      </c>
      <c r="G9633" s="154">
        <v>1.0634999999999999</v>
      </c>
      <c r="H9633" s="154">
        <v>15.952</v>
      </c>
      <c r="I9633" s="154">
        <v>1.8507</v>
      </c>
      <c r="J9633" s="154"/>
    </row>
    <row r="9634" spans="1:10">
      <c r="A9634" s="164">
        <v>39027</v>
      </c>
      <c r="B9634" s="154">
        <v>1.5954000000000002</v>
      </c>
      <c r="C9634" s="154">
        <v>2.3822999999999999</v>
      </c>
      <c r="D9634" s="154">
        <v>1.2563</v>
      </c>
      <c r="E9634" s="154">
        <v>1.1097999999999999</v>
      </c>
      <c r="F9634" s="154">
        <v>58.7</v>
      </c>
      <c r="G9634" s="154">
        <v>1.0620000000000001</v>
      </c>
      <c r="H9634" s="154">
        <v>15.933</v>
      </c>
      <c r="I9634" s="154">
        <v>1.8582800000000002</v>
      </c>
      <c r="J9634" s="154"/>
    </row>
    <row r="9635" spans="1:10">
      <c r="A9635" s="164">
        <v>39028</v>
      </c>
      <c r="B9635" s="154">
        <v>1.597</v>
      </c>
      <c r="C9635" s="154">
        <v>2.3833000000000002</v>
      </c>
      <c r="D9635" s="154">
        <v>1.2514000000000001</v>
      </c>
      <c r="E9635" s="154">
        <v>1.1102000000000001</v>
      </c>
      <c r="F9635" s="154">
        <v>58.5</v>
      </c>
      <c r="G9635" s="154">
        <v>1.0620000000000001</v>
      </c>
      <c r="H9635" s="154">
        <v>15.817</v>
      </c>
      <c r="I9635" s="154">
        <v>1.8567399999999998</v>
      </c>
      <c r="J9635" s="154"/>
    </row>
    <row r="9636" spans="1:10">
      <c r="A9636" s="164">
        <v>39029</v>
      </c>
      <c r="B9636" s="154">
        <v>1.5954999999999999</v>
      </c>
      <c r="C9636" s="154">
        <v>2.3782000000000001</v>
      </c>
      <c r="D9636" s="154">
        <v>1.2459</v>
      </c>
      <c r="E9636" s="154">
        <v>1.1032999999999999</v>
      </c>
      <c r="F9636" s="154">
        <v>58.2</v>
      </c>
      <c r="G9636" s="154">
        <v>1.0608</v>
      </c>
      <c r="H9636" s="154">
        <v>15.895</v>
      </c>
      <c r="I9636" s="154">
        <v>1.8513199999999999</v>
      </c>
      <c r="J9636" s="154"/>
    </row>
    <row r="9637" spans="1:10">
      <c r="A9637" s="164">
        <v>39030</v>
      </c>
      <c r="B9637" s="154">
        <v>1.5960999999999999</v>
      </c>
      <c r="C9637" s="154">
        <v>2.3801000000000001</v>
      </c>
      <c r="D9637" s="154">
        <v>1.2484999999999999</v>
      </c>
      <c r="E9637" s="154">
        <v>1.1041000000000001</v>
      </c>
      <c r="F9637" s="154">
        <v>58.2</v>
      </c>
      <c r="G9637" s="154">
        <v>1.0592999999999999</v>
      </c>
      <c r="H9637" s="154">
        <v>15.787000000000001</v>
      </c>
      <c r="I9637" s="154">
        <v>1.85307</v>
      </c>
      <c r="J9637" s="154"/>
    </row>
    <row r="9638" spans="1:10">
      <c r="A9638" s="164">
        <v>39031</v>
      </c>
      <c r="B9638" s="154">
        <v>1.593</v>
      </c>
      <c r="C9638" s="154">
        <v>2.3670999999999998</v>
      </c>
      <c r="D9638" s="154">
        <v>1.2368999999999999</v>
      </c>
      <c r="E9638" s="154">
        <v>1.0966</v>
      </c>
      <c r="F9638" s="154">
        <v>57.6</v>
      </c>
      <c r="G9638" s="154">
        <v>1.0533999999999999</v>
      </c>
      <c r="H9638" s="154">
        <v>15.757999999999999</v>
      </c>
      <c r="I9638" s="154">
        <v>1.84348</v>
      </c>
      <c r="J9638" s="154"/>
    </row>
    <row r="9639" spans="1:10">
      <c r="A9639" s="164">
        <v>39034</v>
      </c>
      <c r="B9639" s="154">
        <v>1.5927</v>
      </c>
      <c r="C9639" s="154">
        <v>2.3675999999999999</v>
      </c>
      <c r="D9639" s="154">
        <v>1.2394000000000001</v>
      </c>
      <c r="E9639" s="154">
        <v>1.0932999999999999</v>
      </c>
      <c r="F9639" s="154">
        <v>57.6</v>
      </c>
      <c r="G9639" s="154">
        <v>1.0537000000000001</v>
      </c>
      <c r="H9639" s="154">
        <v>15.833</v>
      </c>
      <c r="I9639" s="154">
        <v>1.8461400000000001</v>
      </c>
      <c r="J9639" s="154"/>
    </row>
    <row r="9640" spans="1:10">
      <c r="A9640" s="164">
        <v>39035</v>
      </c>
      <c r="B9640" s="154">
        <v>1.5941999999999998</v>
      </c>
      <c r="C9640" s="154">
        <v>2.3620999999999999</v>
      </c>
      <c r="D9640" s="154">
        <v>1.2421</v>
      </c>
      <c r="E9640" s="154">
        <v>1.0905</v>
      </c>
      <c r="F9640" s="154">
        <v>57.4</v>
      </c>
      <c r="G9640" s="154">
        <v>1.0545</v>
      </c>
      <c r="H9640" s="154">
        <v>15.816000000000001</v>
      </c>
      <c r="I9640" s="154">
        <v>1.8480799999999999</v>
      </c>
      <c r="J9640" s="154"/>
    </row>
    <row r="9641" spans="1:10">
      <c r="A9641" s="164">
        <v>39036</v>
      </c>
      <c r="B9641" s="154">
        <v>1.5985</v>
      </c>
      <c r="C9641" s="154">
        <v>2.3612000000000002</v>
      </c>
      <c r="D9641" s="154">
        <v>1.2464</v>
      </c>
      <c r="E9641" s="154">
        <v>1.0945</v>
      </c>
      <c r="F9641" s="154">
        <v>57.9</v>
      </c>
      <c r="G9641" s="154">
        <v>1.0571999999999999</v>
      </c>
      <c r="H9641" s="154">
        <v>15.843</v>
      </c>
      <c r="I9641" s="154">
        <v>1.85368</v>
      </c>
      <c r="J9641" s="154"/>
    </row>
    <row r="9642" spans="1:10">
      <c r="A9642" s="164">
        <v>39037</v>
      </c>
      <c r="B9642" s="154">
        <v>1.5985</v>
      </c>
      <c r="C9642" s="154">
        <v>2.3565999999999998</v>
      </c>
      <c r="D9642" s="154">
        <v>1.2473000000000001</v>
      </c>
      <c r="E9642" s="154">
        <v>1.0945</v>
      </c>
      <c r="F9642" s="154">
        <v>58</v>
      </c>
      <c r="G9642" s="154">
        <v>1.0553999999999999</v>
      </c>
      <c r="H9642" s="154">
        <v>15.856</v>
      </c>
      <c r="I9642" s="154">
        <v>1.8509600000000002</v>
      </c>
      <c r="J9642" s="154"/>
    </row>
    <row r="9643" spans="1:10">
      <c r="A9643" s="164">
        <v>39038</v>
      </c>
      <c r="B9643" s="154">
        <v>1.5984</v>
      </c>
      <c r="C9643" s="154">
        <v>2.3571</v>
      </c>
      <c r="D9643" s="154">
        <v>1.2503</v>
      </c>
      <c r="E9643" s="154">
        <v>1.0923</v>
      </c>
      <c r="F9643" s="154">
        <v>58.1</v>
      </c>
      <c r="G9643" s="154">
        <v>1.0564</v>
      </c>
      <c r="H9643" s="154">
        <v>15.805</v>
      </c>
      <c r="I9643" s="154">
        <v>1.85666</v>
      </c>
      <c r="J9643" s="154"/>
    </row>
    <row r="9644" spans="1:10">
      <c r="A9644" s="164">
        <v>39041</v>
      </c>
      <c r="B9644" s="154">
        <v>1.5952</v>
      </c>
      <c r="C9644" s="154">
        <v>2.3555000000000001</v>
      </c>
      <c r="D9644" s="154">
        <v>1.2429000000000001</v>
      </c>
      <c r="E9644" s="154">
        <v>1.0849</v>
      </c>
      <c r="F9644" s="154">
        <v>57.5</v>
      </c>
      <c r="G9644" s="154">
        <v>1.0526</v>
      </c>
      <c r="H9644" s="154">
        <v>15.798</v>
      </c>
      <c r="I9644" s="154">
        <v>1.8434200000000001</v>
      </c>
      <c r="J9644" s="154"/>
    </row>
    <row r="9645" spans="1:10">
      <c r="A9645" s="164">
        <v>39042</v>
      </c>
      <c r="B9645" s="154">
        <v>1.5937999999999999</v>
      </c>
      <c r="C9645" s="154">
        <v>2.3588</v>
      </c>
      <c r="D9645" s="154">
        <v>1.2426999999999999</v>
      </c>
      <c r="E9645" s="154">
        <v>1.085</v>
      </c>
      <c r="F9645" s="154">
        <v>57.5</v>
      </c>
      <c r="G9645" s="154">
        <v>1.0530999999999999</v>
      </c>
      <c r="H9645" s="154">
        <v>15.791</v>
      </c>
      <c r="I9645" s="154">
        <v>1.8463699999999998</v>
      </c>
      <c r="J9645" s="154"/>
    </row>
    <row r="9646" spans="1:10">
      <c r="A9646" s="164">
        <v>39043</v>
      </c>
      <c r="B9646" s="154">
        <v>1.5918999999999999</v>
      </c>
      <c r="C9646" s="154">
        <v>2.3546</v>
      </c>
      <c r="D9646" s="154">
        <v>1.2374000000000001</v>
      </c>
      <c r="E9646" s="154">
        <v>1.081</v>
      </c>
      <c r="F9646" s="154">
        <v>57.2</v>
      </c>
      <c r="G9646" s="154">
        <v>1.0523</v>
      </c>
      <c r="H9646" s="154">
        <v>15.61</v>
      </c>
      <c r="I9646" s="154">
        <v>1.84033</v>
      </c>
      <c r="J9646" s="154"/>
    </row>
    <row r="9647" spans="1:10">
      <c r="A9647" s="164">
        <v>39044</v>
      </c>
      <c r="B9647" s="154">
        <v>1.5867</v>
      </c>
      <c r="C9647" s="154">
        <v>2.3439999999999999</v>
      </c>
      <c r="D9647" s="154">
        <v>1.2235</v>
      </c>
      <c r="E9647" s="154">
        <v>1.073</v>
      </c>
      <c r="F9647" s="154">
        <v>56.4</v>
      </c>
      <c r="G9647" s="154">
        <v>1.0508999999999999</v>
      </c>
      <c r="H9647" s="154">
        <v>15.57</v>
      </c>
      <c r="I9647" s="154" t="s">
        <v>472</v>
      </c>
      <c r="J9647" s="154"/>
    </row>
    <row r="9648" spans="1:10">
      <c r="A9648" s="164">
        <v>39045</v>
      </c>
      <c r="B9648" s="154">
        <v>1.5834999999999999</v>
      </c>
      <c r="C9648" s="154">
        <v>2.3405</v>
      </c>
      <c r="D9648" s="154">
        <v>1.2123999999999999</v>
      </c>
      <c r="E9648" s="154">
        <v>1.0652999999999999</v>
      </c>
      <c r="F9648" s="154">
        <v>55.9</v>
      </c>
      <c r="G9648" s="154">
        <v>1.0454000000000001</v>
      </c>
      <c r="H9648" s="154">
        <v>15.404999999999999</v>
      </c>
      <c r="I9648" s="154">
        <v>1.81508</v>
      </c>
      <c r="J9648" s="154"/>
    </row>
    <row r="9649" spans="1:10">
      <c r="A9649" s="164">
        <v>39048</v>
      </c>
      <c r="B9649" s="154">
        <v>1.5844</v>
      </c>
      <c r="C9649" s="154">
        <v>2.3378999999999999</v>
      </c>
      <c r="D9649" s="154">
        <v>1.2081</v>
      </c>
      <c r="E9649" s="154">
        <v>1.0656000000000001</v>
      </c>
      <c r="F9649" s="154">
        <v>55.6</v>
      </c>
      <c r="G9649" s="154">
        <v>1.04</v>
      </c>
      <c r="H9649" s="154">
        <v>15.4</v>
      </c>
      <c r="I9649" s="154">
        <v>1.8166500000000001</v>
      </c>
      <c r="J9649" s="154"/>
    </row>
    <row r="9650" spans="1:10">
      <c r="A9650" s="164">
        <v>39049</v>
      </c>
      <c r="B9650" s="154">
        <v>1.5849</v>
      </c>
      <c r="C9650" s="154">
        <v>2.3437999999999999</v>
      </c>
      <c r="D9650" s="154">
        <v>1.2056</v>
      </c>
      <c r="E9650" s="154">
        <v>1.0649999999999999</v>
      </c>
      <c r="F9650" s="154">
        <v>54.8</v>
      </c>
      <c r="G9650" s="154">
        <v>1.0370999999999999</v>
      </c>
      <c r="H9650" s="154">
        <v>15.388999999999999</v>
      </c>
      <c r="I9650" s="154">
        <v>1.8169499999999998</v>
      </c>
      <c r="J9650" s="154"/>
    </row>
    <row r="9651" spans="1:10">
      <c r="A9651" s="164">
        <v>39050</v>
      </c>
      <c r="B9651" s="154">
        <v>1.5889</v>
      </c>
      <c r="C9651" s="154">
        <v>2.3521999999999998</v>
      </c>
      <c r="D9651" s="154">
        <v>1.2073</v>
      </c>
      <c r="E9651" s="154">
        <v>1.0645</v>
      </c>
      <c r="F9651" s="154">
        <v>55.3</v>
      </c>
      <c r="G9651" s="154">
        <v>1.0382</v>
      </c>
      <c r="H9651" s="154">
        <v>15.446999999999999</v>
      </c>
      <c r="I9651" s="154">
        <v>1.8186200000000001</v>
      </c>
      <c r="J9651" s="154"/>
    </row>
    <row r="9652" spans="1:10">
      <c r="A9652" s="164">
        <v>39051</v>
      </c>
      <c r="B9652" s="154">
        <v>1.5916999999999999</v>
      </c>
      <c r="C9652" s="154">
        <v>2.3586</v>
      </c>
      <c r="D9652" s="154">
        <v>1.2060999999999999</v>
      </c>
      <c r="E9652" s="154">
        <v>1.0588</v>
      </c>
      <c r="F9652" s="154">
        <v>55.7</v>
      </c>
      <c r="G9652" s="154">
        <v>1.0379</v>
      </c>
      <c r="H9652" s="154">
        <v>15.287000000000001</v>
      </c>
      <c r="I9652" s="154">
        <v>1.82013</v>
      </c>
      <c r="J9652" s="154"/>
    </row>
    <row r="9653" spans="1:10">
      <c r="A9653" s="164">
        <v>39052</v>
      </c>
      <c r="B9653" s="154">
        <v>1.5871</v>
      </c>
      <c r="C9653" s="154">
        <v>2.3597999999999999</v>
      </c>
      <c r="D9653" s="154">
        <v>1.1985999999999999</v>
      </c>
      <c r="E9653" s="154">
        <v>1.0516000000000001</v>
      </c>
      <c r="F9653" s="154">
        <v>55.3</v>
      </c>
      <c r="G9653" s="154">
        <v>1.0315000000000001</v>
      </c>
      <c r="H9653" s="154">
        <v>15.23</v>
      </c>
      <c r="I9653" s="154">
        <v>1.81287</v>
      </c>
      <c r="J9653" s="154"/>
    </row>
    <row r="9654" spans="1:10">
      <c r="A9654" s="164">
        <v>39055</v>
      </c>
      <c r="B9654" s="154">
        <v>1.5918999999999999</v>
      </c>
      <c r="C9654" s="154">
        <v>2.3662000000000001</v>
      </c>
      <c r="D9654" s="154">
        <v>1.1962999999999999</v>
      </c>
      <c r="E9654" s="154">
        <v>1.0468</v>
      </c>
      <c r="F9654" s="154">
        <v>55.2</v>
      </c>
      <c r="G9654" s="154">
        <v>1.0339</v>
      </c>
      <c r="H9654" s="154">
        <v>15.263</v>
      </c>
      <c r="I9654" s="154">
        <v>1.81497</v>
      </c>
      <c r="J9654" s="154"/>
    </row>
    <row r="9655" spans="1:10">
      <c r="A9655" s="164">
        <v>39056</v>
      </c>
      <c r="B9655" s="154">
        <v>1.5912999999999999</v>
      </c>
      <c r="C9655" s="154">
        <v>2.3627000000000002</v>
      </c>
      <c r="D9655" s="154">
        <v>1.1952</v>
      </c>
      <c r="E9655" s="154">
        <v>1.0479000000000001</v>
      </c>
      <c r="F9655" s="154">
        <v>55.2</v>
      </c>
      <c r="G9655" s="154">
        <v>1.0406</v>
      </c>
      <c r="H9655" s="154">
        <v>15.231</v>
      </c>
      <c r="I9655" s="154">
        <v>1.81047</v>
      </c>
      <c r="J9655" s="154"/>
    </row>
    <row r="9656" spans="1:10">
      <c r="A9656" s="164">
        <v>39057</v>
      </c>
      <c r="B9656" s="154">
        <v>1.5884</v>
      </c>
      <c r="C9656" s="154">
        <v>2.3511000000000002</v>
      </c>
      <c r="D9656" s="154">
        <v>1.1958</v>
      </c>
      <c r="E9656" s="154">
        <v>1.0471999999999999</v>
      </c>
      <c r="F9656" s="154">
        <v>55.6</v>
      </c>
      <c r="G9656" s="154">
        <v>1.0406</v>
      </c>
      <c r="H9656" s="154">
        <v>15.266999999999999</v>
      </c>
      <c r="I9656" s="154">
        <v>1.8102399999999998</v>
      </c>
      <c r="J9656" s="154"/>
    </row>
    <row r="9657" spans="1:10">
      <c r="A9657" s="164">
        <v>39058</v>
      </c>
      <c r="B9657" s="154">
        <v>1.5886</v>
      </c>
      <c r="C9657" s="154">
        <v>2.3504999999999998</v>
      </c>
      <c r="D9657" s="154">
        <v>1.194</v>
      </c>
      <c r="E9657" s="154">
        <v>1.0407</v>
      </c>
      <c r="F9657" s="154">
        <v>55.6</v>
      </c>
      <c r="G9657" s="154">
        <v>1.0384</v>
      </c>
      <c r="H9657" s="154">
        <v>15.281000000000001</v>
      </c>
      <c r="I9657" s="154">
        <v>1.8102</v>
      </c>
      <c r="J9657" s="154"/>
    </row>
    <row r="9658" spans="1:10">
      <c r="A9658" s="164">
        <v>39059</v>
      </c>
      <c r="B9658" s="154">
        <v>1.589</v>
      </c>
      <c r="C9658" s="154">
        <v>2.3441000000000001</v>
      </c>
      <c r="D9658" s="154">
        <v>1.1956</v>
      </c>
      <c r="E9658" s="154">
        <v>1.0406</v>
      </c>
      <c r="F9658" s="154">
        <v>55.7</v>
      </c>
      <c r="G9658" s="154">
        <v>1.0363</v>
      </c>
      <c r="H9658" s="154">
        <v>15.37</v>
      </c>
      <c r="I9658" s="154">
        <v>1.8113700000000001</v>
      </c>
      <c r="J9658" s="154"/>
    </row>
    <row r="9659" spans="1:10">
      <c r="A9659" s="164">
        <v>39062</v>
      </c>
      <c r="B9659" s="154">
        <v>1.5895000000000001</v>
      </c>
      <c r="C9659" s="154">
        <v>2.3523999999999998</v>
      </c>
      <c r="D9659" s="154">
        <v>1.2042999999999999</v>
      </c>
      <c r="E9659" s="154">
        <v>1.0482</v>
      </c>
      <c r="F9659" s="154">
        <v>56.2</v>
      </c>
      <c r="G9659" s="154">
        <v>1.0302</v>
      </c>
      <c r="H9659" s="154">
        <v>15.32</v>
      </c>
      <c r="I9659" s="154">
        <v>1.8163499999999999</v>
      </c>
      <c r="J9659" s="154"/>
    </row>
    <row r="9660" spans="1:10">
      <c r="A9660" s="164">
        <v>39063</v>
      </c>
      <c r="B9660" s="154">
        <v>1.5911999999999999</v>
      </c>
      <c r="C9660" s="154">
        <v>2.3574999999999999</v>
      </c>
      <c r="D9660" s="154">
        <v>1.2011000000000001</v>
      </c>
      <c r="E9660" s="154">
        <v>1.0467</v>
      </c>
      <c r="F9660" s="154">
        <v>56.2</v>
      </c>
      <c r="G9660" s="154">
        <v>1.0283</v>
      </c>
      <c r="H9660" s="154">
        <v>15.356</v>
      </c>
      <c r="I9660" s="154">
        <v>1.8162400000000001</v>
      </c>
      <c r="J9660" s="154"/>
    </row>
    <row r="9661" spans="1:10">
      <c r="A9661" s="164">
        <v>39064</v>
      </c>
      <c r="B9661" s="154">
        <v>1.5937000000000001</v>
      </c>
      <c r="C9661" s="154">
        <v>2.3677999999999999</v>
      </c>
      <c r="D9661" s="154">
        <v>1.2015</v>
      </c>
      <c r="E9661" s="154">
        <v>1.0429999999999999</v>
      </c>
      <c r="F9661" s="154">
        <v>55.8</v>
      </c>
      <c r="G9661" s="154">
        <v>1.0261</v>
      </c>
      <c r="H9661" s="154">
        <v>15.426</v>
      </c>
      <c r="I9661" s="154">
        <v>1.81657</v>
      </c>
      <c r="J9661" s="154"/>
    </row>
    <row r="9662" spans="1:10">
      <c r="A9662" s="164">
        <v>39065</v>
      </c>
      <c r="B9662" s="154">
        <v>1.5973999999999999</v>
      </c>
      <c r="C9662" s="154">
        <v>2.3755999999999999</v>
      </c>
      <c r="D9662" s="154">
        <v>1.2072000000000001</v>
      </c>
      <c r="E9662" s="154">
        <v>1.0434000000000001</v>
      </c>
      <c r="F9662" s="154">
        <v>56.1</v>
      </c>
      <c r="G9662" s="154">
        <v>1.0281</v>
      </c>
      <c r="H9662" s="154">
        <v>15.534000000000001</v>
      </c>
      <c r="I9662" s="154">
        <v>1.82683</v>
      </c>
      <c r="J9662" s="154"/>
    </row>
    <row r="9663" spans="1:10">
      <c r="A9663" s="164">
        <v>39066</v>
      </c>
      <c r="B9663" s="154">
        <v>1.5975000000000001</v>
      </c>
      <c r="C9663" s="154">
        <v>2.3856000000000002</v>
      </c>
      <c r="D9663" s="154">
        <v>1.2181</v>
      </c>
      <c r="E9663" s="154">
        <v>1.0544</v>
      </c>
      <c r="F9663" s="154">
        <v>56.7</v>
      </c>
      <c r="G9663" s="154">
        <v>1.0305</v>
      </c>
      <c r="H9663" s="154">
        <v>15.61</v>
      </c>
      <c r="I9663" s="154">
        <v>1.8307899999999999</v>
      </c>
      <c r="J9663" s="154"/>
    </row>
    <row r="9664" spans="1:10">
      <c r="A9664" s="164">
        <v>39069</v>
      </c>
      <c r="B9664" s="154">
        <v>1.5986</v>
      </c>
      <c r="C9664" s="154">
        <v>2.3832</v>
      </c>
      <c r="D9664" s="154">
        <v>1.2206999999999999</v>
      </c>
      <c r="E9664" s="154">
        <v>1.0548999999999999</v>
      </c>
      <c r="F9664" s="154">
        <v>56.8</v>
      </c>
      <c r="G9664" s="154">
        <v>1.0346</v>
      </c>
      <c r="H9664" s="154">
        <v>15.662000000000001</v>
      </c>
      <c r="I9664" s="154">
        <v>1.83375</v>
      </c>
      <c r="J9664" s="154"/>
    </row>
    <row r="9665" spans="1:10">
      <c r="A9665" s="164">
        <v>39070</v>
      </c>
      <c r="B9665" s="154">
        <v>1.6026</v>
      </c>
      <c r="C9665" s="154">
        <v>2.3879999999999999</v>
      </c>
      <c r="D9665" s="154">
        <v>1.2170000000000001</v>
      </c>
      <c r="E9665" s="154">
        <v>1.0519000000000001</v>
      </c>
      <c r="F9665" s="154">
        <v>56.6</v>
      </c>
      <c r="G9665" s="154">
        <v>1.0306</v>
      </c>
      <c r="H9665" s="154">
        <v>15.516999999999999</v>
      </c>
      <c r="I9665" s="154">
        <v>1.8309</v>
      </c>
      <c r="J9665" s="154"/>
    </row>
    <row r="9666" spans="1:10">
      <c r="A9666" s="164">
        <v>39071</v>
      </c>
      <c r="B9666" s="154">
        <v>1.6048</v>
      </c>
      <c r="C9666" s="154">
        <v>2.3919000000000001</v>
      </c>
      <c r="D9666" s="154">
        <v>1.2133</v>
      </c>
      <c r="E9666" s="154">
        <v>1.0524</v>
      </c>
      <c r="F9666" s="154">
        <v>56</v>
      </c>
      <c r="G9666" s="154">
        <v>1.0269999999999999</v>
      </c>
      <c r="H9666" s="154">
        <v>15.6</v>
      </c>
      <c r="I9666" s="154">
        <v>1.8304</v>
      </c>
      <c r="J9666" s="154"/>
    </row>
    <row r="9667" spans="1:10">
      <c r="A9667" s="164">
        <v>39072</v>
      </c>
      <c r="B9667" s="154">
        <v>1.6034000000000002</v>
      </c>
      <c r="C9667" s="154">
        <v>2.3914</v>
      </c>
      <c r="D9667" s="154">
        <v>1.2149000000000001</v>
      </c>
      <c r="E9667" s="154">
        <v>1.0582</v>
      </c>
      <c r="F9667" s="154">
        <v>56.3</v>
      </c>
      <c r="G9667" s="154">
        <v>1.0276000000000001</v>
      </c>
      <c r="H9667" s="154">
        <v>15.579000000000001</v>
      </c>
      <c r="I9667" s="154">
        <v>1.83219</v>
      </c>
      <c r="J9667" s="154"/>
    </row>
    <row r="9668" spans="1:10">
      <c r="A9668" s="164">
        <v>39073</v>
      </c>
      <c r="B9668" s="154">
        <v>1.6026</v>
      </c>
      <c r="C9668" s="154">
        <v>2.3845999999999998</v>
      </c>
      <c r="D9668" s="154">
        <v>1.2135</v>
      </c>
      <c r="E9668" s="154">
        <v>1.0503</v>
      </c>
      <c r="F9668" s="154">
        <v>56.2</v>
      </c>
      <c r="G9668" s="154">
        <v>1.0250999999999999</v>
      </c>
      <c r="H9668" s="154">
        <v>15.634</v>
      </c>
      <c r="I9668" s="154">
        <v>1.8289299999999999</v>
      </c>
      <c r="J9668" s="154"/>
    </row>
    <row r="9669" spans="1:10">
      <c r="A9669" s="164">
        <v>39076</v>
      </c>
      <c r="B9669" s="154" t="s">
        <v>472</v>
      </c>
      <c r="C9669" s="154" t="s">
        <v>472</v>
      </c>
      <c r="D9669" s="154" t="s">
        <v>472</v>
      </c>
      <c r="E9669" s="154" t="s">
        <v>472</v>
      </c>
      <c r="F9669" s="154" t="s">
        <v>472</v>
      </c>
      <c r="G9669" s="154" t="s">
        <v>472</v>
      </c>
      <c r="H9669" s="154">
        <v>15.528</v>
      </c>
      <c r="I9669" s="154" t="s">
        <v>472</v>
      </c>
      <c r="J9669" s="154"/>
    </row>
    <row r="9670" spans="1:10">
      <c r="A9670" s="164">
        <v>39077</v>
      </c>
      <c r="B9670" s="154" t="s">
        <v>472</v>
      </c>
      <c r="C9670" s="154" t="s">
        <v>472</v>
      </c>
      <c r="D9670" s="154" t="s">
        <v>472</v>
      </c>
      <c r="E9670" s="154" t="s">
        <v>472</v>
      </c>
      <c r="F9670" s="154" t="s">
        <v>472</v>
      </c>
      <c r="G9670" s="154" t="s">
        <v>472</v>
      </c>
      <c r="H9670" s="154">
        <v>15.638</v>
      </c>
      <c r="I9670" s="154" t="s">
        <v>472</v>
      </c>
      <c r="J9670" s="154"/>
    </row>
    <row r="9671" spans="1:10">
      <c r="A9671" s="164">
        <v>39078</v>
      </c>
      <c r="B9671" s="154">
        <v>1.6036000000000001</v>
      </c>
      <c r="C9671" s="154">
        <v>2.3885999999999998</v>
      </c>
      <c r="D9671" s="154">
        <v>1.2195</v>
      </c>
      <c r="E9671" s="154">
        <v>1.0493999999999999</v>
      </c>
      <c r="F9671" s="154">
        <v>56.9</v>
      </c>
      <c r="G9671" s="154">
        <v>1.0268999999999999</v>
      </c>
      <c r="H9671" s="154">
        <v>15.663</v>
      </c>
      <c r="I9671" s="154">
        <v>1.83436</v>
      </c>
      <c r="J9671" s="154"/>
    </row>
    <row r="9672" spans="1:10">
      <c r="A9672" s="164">
        <v>39079</v>
      </c>
      <c r="B9672" s="154">
        <v>1.6082999999999998</v>
      </c>
      <c r="C9672" s="154">
        <v>2.3946999999999998</v>
      </c>
      <c r="D9672" s="154">
        <v>1.2233000000000001</v>
      </c>
      <c r="E9672" s="154">
        <v>1.0535000000000001</v>
      </c>
      <c r="F9672" s="154">
        <v>57</v>
      </c>
      <c r="G9672" s="154">
        <v>1.0295000000000001</v>
      </c>
      <c r="H9672" s="154">
        <v>15.614000000000001</v>
      </c>
      <c r="I9672" s="154">
        <v>1.8368600000000002</v>
      </c>
      <c r="J9672" s="154"/>
    </row>
    <row r="9673" spans="1:10">
      <c r="A9673" s="164">
        <v>39080</v>
      </c>
      <c r="B9673" s="154">
        <v>1.6059000000000001</v>
      </c>
      <c r="C9673" s="154">
        <v>2.3917999999999999</v>
      </c>
      <c r="D9673" s="154">
        <v>1.2192000000000001</v>
      </c>
      <c r="E9673" s="154">
        <v>1.0504</v>
      </c>
      <c r="F9673" s="154">
        <v>57.1</v>
      </c>
      <c r="G9673" s="154">
        <v>1.0250999999999999</v>
      </c>
      <c r="H9673" s="154">
        <v>15.63</v>
      </c>
      <c r="I9673" s="154">
        <v>1.83582</v>
      </c>
      <c r="J9673" s="154"/>
    </row>
    <row r="9674" spans="1:10">
      <c r="A9674" s="164">
        <v>39083</v>
      </c>
      <c r="B9674" s="154" t="s">
        <v>472</v>
      </c>
      <c r="C9674" s="154" t="s">
        <v>472</v>
      </c>
      <c r="D9674" s="154" t="s">
        <v>472</v>
      </c>
      <c r="E9674" s="154" t="s">
        <v>472</v>
      </c>
      <c r="F9674" s="154" t="s">
        <v>472</v>
      </c>
      <c r="G9674" s="154" t="s">
        <v>472</v>
      </c>
      <c r="H9674" s="154">
        <v>15.596</v>
      </c>
      <c r="I9674" s="154" t="s">
        <v>472</v>
      </c>
      <c r="J9674" s="154"/>
    </row>
    <row r="9675" spans="1:10">
      <c r="A9675" s="164">
        <v>39084</v>
      </c>
      <c r="B9675" s="154" t="s">
        <v>472</v>
      </c>
      <c r="C9675" s="154" t="s">
        <v>472</v>
      </c>
      <c r="D9675" s="154" t="s">
        <v>472</v>
      </c>
      <c r="E9675" s="154" t="s">
        <v>472</v>
      </c>
      <c r="F9675" s="154" t="s">
        <v>472</v>
      </c>
      <c r="G9675" s="154" t="s">
        <v>472</v>
      </c>
      <c r="H9675" s="154">
        <v>15.532</v>
      </c>
      <c r="I9675" s="154" t="s">
        <v>472</v>
      </c>
      <c r="J9675" s="154"/>
    </row>
    <row r="9676" spans="1:10">
      <c r="A9676" s="164">
        <v>39085</v>
      </c>
      <c r="B9676" s="154">
        <v>1.6139999999999999</v>
      </c>
      <c r="C9676" s="154">
        <v>2.3984999999999999</v>
      </c>
      <c r="D9676" s="154">
        <v>1.2170000000000001</v>
      </c>
      <c r="E9676" s="154">
        <v>1.0428999999999999</v>
      </c>
      <c r="F9676" s="154">
        <v>57</v>
      </c>
      <c r="G9676" s="154">
        <v>1.0217000000000001</v>
      </c>
      <c r="H9676" s="154">
        <v>15.74</v>
      </c>
      <c r="I9676" s="154">
        <v>1.83908</v>
      </c>
      <c r="J9676" s="154"/>
    </row>
    <row r="9677" spans="1:10">
      <c r="A9677" s="164">
        <v>39086</v>
      </c>
      <c r="B9677" s="154">
        <v>1.6132</v>
      </c>
      <c r="C9677" s="154">
        <v>2.387</v>
      </c>
      <c r="D9677" s="154">
        <v>1.2302999999999999</v>
      </c>
      <c r="E9677" s="154">
        <v>1.0471999999999999</v>
      </c>
      <c r="F9677" s="154">
        <v>57.3</v>
      </c>
      <c r="G9677" s="154">
        <v>1.0303</v>
      </c>
      <c r="H9677" s="154">
        <v>15.782999999999999</v>
      </c>
      <c r="I9677" s="154">
        <v>1.8460700000000001</v>
      </c>
      <c r="J9677" s="154"/>
    </row>
    <row r="9678" spans="1:10">
      <c r="A9678" s="164">
        <v>39087</v>
      </c>
      <c r="B9678" s="154">
        <v>1.6082999999999998</v>
      </c>
      <c r="C9678" s="154">
        <v>2.3847999999999998</v>
      </c>
      <c r="D9678" s="154">
        <v>1.2291000000000001</v>
      </c>
      <c r="E9678" s="154">
        <v>1.0444</v>
      </c>
      <c r="F9678" s="154">
        <v>57.1</v>
      </c>
      <c r="G9678" s="154">
        <v>1.0398000000000001</v>
      </c>
      <c r="H9678" s="154">
        <v>15.848000000000001</v>
      </c>
      <c r="I9678" s="154">
        <v>1.84362</v>
      </c>
      <c r="J9678" s="154"/>
    </row>
    <row r="9679" spans="1:10">
      <c r="A9679" s="164">
        <v>39090</v>
      </c>
      <c r="B9679" s="154">
        <v>1.6078999999999999</v>
      </c>
      <c r="C9679" s="154">
        <v>2.3887999999999998</v>
      </c>
      <c r="D9679" s="154">
        <v>1.2353000000000001</v>
      </c>
      <c r="E9679" s="154">
        <v>1.0533999999999999</v>
      </c>
      <c r="F9679" s="154">
        <v>57.4</v>
      </c>
      <c r="G9679" s="154">
        <v>1.044</v>
      </c>
      <c r="H9679" s="154">
        <v>15.805</v>
      </c>
      <c r="I9679" s="154">
        <v>1.85019</v>
      </c>
      <c r="J9679" s="154"/>
    </row>
    <row r="9680" spans="1:10">
      <c r="A9680" s="164">
        <v>39091</v>
      </c>
      <c r="B9680" s="154">
        <v>1.6122000000000001</v>
      </c>
      <c r="C9680" s="154">
        <v>2.4026999999999998</v>
      </c>
      <c r="D9680" s="154">
        <v>1.2373000000000001</v>
      </c>
      <c r="E9680" s="154">
        <v>1.0525</v>
      </c>
      <c r="F9680" s="154">
        <v>57.6</v>
      </c>
      <c r="G9680" s="154">
        <v>1.038</v>
      </c>
      <c r="H9680" s="154">
        <v>15.895</v>
      </c>
      <c r="I9680" s="154">
        <v>1.8535599999999999</v>
      </c>
      <c r="J9680" s="154"/>
    </row>
    <row r="9681" spans="1:10">
      <c r="A9681" s="164">
        <v>39092</v>
      </c>
      <c r="B9681" s="154">
        <v>1.6139000000000001</v>
      </c>
      <c r="C9681" s="154">
        <v>2.4074999999999998</v>
      </c>
      <c r="D9681" s="154">
        <v>1.2431000000000001</v>
      </c>
      <c r="E9681" s="154">
        <v>1.056</v>
      </c>
      <c r="F9681" s="154">
        <v>57.8</v>
      </c>
      <c r="G9681" s="154">
        <v>1.0427999999999999</v>
      </c>
      <c r="H9681" s="154">
        <v>15.97</v>
      </c>
      <c r="I9681" s="154">
        <v>1.85561</v>
      </c>
      <c r="J9681" s="154"/>
    </row>
    <row r="9682" spans="1:10">
      <c r="A9682" s="164">
        <v>39093</v>
      </c>
      <c r="B9682" s="154">
        <v>1.6160000000000001</v>
      </c>
      <c r="C9682" s="154">
        <v>2.415</v>
      </c>
      <c r="D9682" s="154">
        <v>1.246</v>
      </c>
      <c r="E9682" s="154">
        <v>1.0623</v>
      </c>
      <c r="F9682" s="154">
        <v>58</v>
      </c>
      <c r="G9682" s="154">
        <v>1.0357000000000001</v>
      </c>
      <c r="H9682" s="154">
        <v>16.010000000000002</v>
      </c>
      <c r="I9682" s="154">
        <v>1.85867</v>
      </c>
      <c r="J9682" s="154"/>
    </row>
    <row r="9683" spans="1:10">
      <c r="A9683" s="164">
        <v>39094</v>
      </c>
      <c r="B9683" s="154">
        <v>1.6133</v>
      </c>
      <c r="C9683" s="154">
        <v>2.4335</v>
      </c>
      <c r="D9683" s="154">
        <v>1.2497</v>
      </c>
      <c r="E9683" s="154">
        <v>1.0621</v>
      </c>
      <c r="F9683" s="154">
        <v>58.2</v>
      </c>
      <c r="G9683" s="154">
        <v>1.0384</v>
      </c>
      <c r="H9683" s="154">
        <v>16.010999999999999</v>
      </c>
      <c r="I9683" s="154">
        <v>1.86222</v>
      </c>
      <c r="J9683" s="154"/>
    </row>
    <row r="9684" spans="1:10">
      <c r="A9684" s="164">
        <v>39097</v>
      </c>
      <c r="B9684" s="154">
        <v>1.6126</v>
      </c>
      <c r="C9684" s="154">
        <v>2.4478</v>
      </c>
      <c r="D9684" s="154">
        <v>1.246</v>
      </c>
      <c r="E9684" s="154">
        <v>1.0663</v>
      </c>
      <c r="F9684" s="154">
        <v>58.2</v>
      </c>
      <c r="G9684" s="154">
        <v>1.0341</v>
      </c>
      <c r="H9684" s="154">
        <v>16.030999999999999</v>
      </c>
      <c r="I9684" s="154" t="s">
        <v>472</v>
      </c>
      <c r="J9684" s="154"/>
    </row>
    <row r="9685" spans="1:10">
      <c r="A9685" s="164">
        <v>39098</v>
      </c>
      <c r="B9685" s="154">
        <v>1.6135000000000002</v>
      </c>
      <c r="C9685" s="154">
        <v>2.4504999999999999</v>
      </c>
      <c r="D9685" s="154">
        <v>1.2436</v>
      </c>
      <c r="E9685" s="154">
        <v>1.0658000000000001</v>
      </c>
      <c r="F9685" s="154">
        <v>57.9</v>
      </c>
      <c r="G9685" s="154">
        <v>1.0334000000000001</v>
      </c>
      <c r="H9685" s="154">
        <v>16.018000000000001</v>
      </c>
      <c r="I9685" s="154">
        <v>1.8588</v>
      </c>
      <c r="J9685" s="154"/>
    </row>
    <row r="9686" spans="1:10">
      <c r="A9686" s="164">
        <v>39099</v>
      </c>
      <c r="B9686" s="154">
        <v>1.6135000000000002</v>
      </c>
      <c r="C9686" s="154">
        <v>2.4525999999999999</v>
      </c>
      <c r="D9686" s="154">
        <v>1.2479</v>
      </c>
      <c r="E9686" s="154">
        <v>1.0618000000000001</v>
      </c>
      <c r="F9686" s="154">
        <v>58.1</v>
      </c>
      <c r="G9686" s="154">
        <v>1.0346</v>
      </c>
      <c r="H9686" s="154">
        <v>16.033000000000001</v>
      </c>
      <c r="I9686" s="154">
        <v>1.86473</v>
      </c>
      <c r="J9686" s="154"/>
    </row>
    <row r="9687" spans="1:10">
      <c r="A9687" s="164">
        <v>39100</v>
      </c>
      <c r="B9687" s="154">
        <v>1.619</v>
      </c>
      <c r="C9687" s="154">
        <v>2.4676</v>
      </c>
      <c r="D9687" s="154">
        <v>1.2503</v>
      </c>
      <c r="E9687" s="154">
        <v>1.0637000000000001</v>
      </c>
      <c r="F9687" s="154">
        <v>58.6</v>
      </c>
      <c r="G9687" s="154">
        <v>1.0302</v>
      </c>
      <c r="H9687" s="154">
        <v>16.071000000000002</v>
      </c>
      <c r="I9687" s="154">
        <v>1.8672299999999999</v>
      </c>
      <c r="J9687" s="154"/>
    </row>
    <row r="9688" spans="1:10">
      <c r="A9688" s="164">
        <v>39101</v>
      </c>
      <c r="B9688" s="154">
        <v>1.6173</v>
      </c>
      <c r="C9688" s="154">
        <v>2.4628999999999999</v>
      </c>
      <c r="D9688" s="154">
        <v>1.2459</v>
      </c>
      <c r="E9688" s="154">
        <v>1.0619000000000001</v>
      </c>
      <c r="F9688" s="154">
        <v>58.3</v>
      </c>
      <c r="G9688" s="154">
        <v>1.0279</v>
      </c>
      <c r="H9688" s="154">
        <v>16.045999999999999</v>
      </c>
      <c r="I9688" s="154">
        <v>1.8656600000000001</v>
      </c>
      <c r="J9688" s="154"/>
    </row>
    <row r="9689" spans="1:10">
      <c r="A9689" s="164">
        <v>39104</v>
      </c>
      <c r="B9689" s="154">
        <v>1.6183000000000001</v>
      </c>
      <c r="C9689" s="154">
        <v>2.4638999999999998</v>
      </c>
      <c r="D9689" s="154">
        <v>1.2479</v>
      </c>
      <c r="E9689" s="154">
        <v>1.0645</v>
      </c>
      <c r="F9689" s="154">
        <v>58.5</v>
      </c>
      <c r="G9689" s="154">
        <v>1.0274000000000001</v>
      </c>
      <c r="H9689" s="154">
        <v>16.065999999999999</v>
      </c>
      <c r="I9689" s="154">
        <v>1.8671600000000002</v>
      </c>
      <c r="J9689" s="154"/>
    </row>
    <row r="9690" spans="1:10">
      <c r="A9690" s="164">
        <v>39105</v>
      </c>
      <c r="B9690" s="154">
        <v>1.6181999999999999</v>
      </c>
      <c r="C9690" s="154">
        <v>2.4710000000000001</v>
      </c>
      <c r="D9690" s="154">
        <v>1.2471000000000001</v>
      </c>
      <c r="E9690" s="154">
        <v>1.0548999999999999</v>
      </c>
      <c r="F9690" s="154">
        <v>58.3</v>
      </c>
      <c r="G9690" s="154">
        <v>1.0257000000000001</v>
      </c>
      <c r="H9690" s="154">
        <v>15.95</v>
      </c>
      <c r="I9690" s="154">
        <v>1.8578999999999999</v>
      </c>
      <c r="J9690" s="154"/>
    </row>
    <row r="9691" spans="1:10">
      <c r="A9691" s="164">
        <v>39106</v>
      </c>
      <c r="B9691" s="154">
        <v>1.6172</v>
      </c>
      <c r="C9691" s="154">
        <v>2.4535999999999998</v>
      </c>
      <c r="D9691" s="154">
        <v>1.2450000000000001</v>
      </c>
      <c r="E9691" s="154">
        <v>1.0545</v>
      </c>
      <c r="F9691" s="154">
        <v>58.4</v>
      </c>
      <c r="G9691" s="154">
        <v>1.0281</v>
      </c>
      <c r="H9691" s="154">
        <v>16.074999999999999</v>
      </c>
      <c r="I9691" s="154">
        <v>1.8650500000000001</v>
      </c>
      <c r="J9691" s="154"/>
    </row>
    <row r="9692" spans="1:10">
      <c r="A9692" s="164">
        <v>39107</v>
      </c>
      <c r="B9692" s="154">
        <v>1.6169</v>
      </c>
      <c r="C9692" s="154">
        <v>2.4540999999999999</v>
      </c>
      <c r="D9692" s="154">
        <v>1.2463</v>
      </c>
      <c r="E9692" s="154">
        <v>1.0571999999999999</v>
      </c>
      <c r="F9692" s="154">
        <v>58.5</v>
      </c>
      <c r="G9692" s="154">
        <v>1.0339</v>
      </c>
      <c r="H9692" s="154">
        <v>16.010999999999999</v>
      </c>
      <c r="I9692" s="154">
        <v>1.8604099999999999</v>
      </c>
      <c r="J9692" s="154"/>
    </row>
    <row r="9693" spans="1:10">
      <c r="A9693" s="164">
        <v>39108</v>
      </c>
      <c r="B9693" s="154">
        <v>1.6165</v>
      </c>
      <c r="C9693" s="154">
        <v>2.4546000000000001</v>
      </c>
      <c r="D9693" s="154">
        <v>1.2505999999999999</v>
      </c>
      <c r="E9693" s="154">
        <v>1.0572999999999999</v>
      </c>
      <c r="F9693" s="154">
        <v>58.5</v>
      </c>
      <c r="G9693" s="154">
        <v>1.0294000000000001</v>
      </c>
      <c r="H9693" s="154">
        <v>16.123000000000001</v>
      </c>
      <c r="I9693" s="154">
        <v>1.8696199999999998</v>
      </c>
      <c r="J9693" s="154"/>
    </row>
    <row r="9694" spans="1:10">
      <c r="A9694" s="164">
        <v>39111</v>
      </c>
      <c r="B9694" s="154">
        <v>1.6209</v>
      </c>
      <c r="C9694" s="154">
        <v>2.4581</v>
      </c>
      <c r="D9694" s="154">
        <v>1.2555000000000001</v>
      </c>
      <c r="E9694" s="154">
        <v>1.0639000000000001</v>
      </c>
      <c r="F9694" s="154">
        <v>58.7</v>
      </c>
      <c r="G9694" s="154">
        <v>1.0301</v>
      </c>
      <c r="H9694" s="154">
        <v>16.125</v>
      </c>
      <c r="I9694" s="154">
        <v>1.8688099999999999</v>
      </c>
      <c r="J9694" s="154"/>
    </row>
    <row r="9695" spans="1:10">
      <c r="A9695" s="164">
        <v>39112</v>
      </c>
      <c r="B9695" s="154">
        <v>1.6236000000000002</v>
      </c>
      <c r="C9695" s="154">
        <v>2.4628999999999999</v>
      </c>
      <c r="D9695" s="154">
        <v>1.2532000000000001</v>
      </c>
      <c r="E9695" s="154">
        <v>1.0584</v>
      </c>
      <c r="F9695" s="154">
        <v>58.7</v>
      </c>
      <c r="G9695" s="154">
        <v>1.0278</v>
      </c>
      <c r="H9695" s="154">
        <v>16.106999999999999</v>
      </c>
      <c r="I9695" s="154">
        <v>1.8700700000000001</v>
      </c>
      <c r="J9695" s="154"/>
    </row>
    <row r="9696" spans="1:10">
      <c r="A9696" s="164">
        <v>39113</v>
      </c>
      <c r="B9696" s="154">
        <v>1.6242000000000001</v>
      </c>
      <c r="C9696" s="154">
        <v>2.4523000000000001</v>
      </c>
      <c r="D9696" s="154">
        <v>1.2557</v>
      </c>
      <c r="E9696" s="154">
        <v>1.0636000000000001</v>
      </c>
      <c r="F9696" s="154">
        <v>58.9</v>
      </c>
      <c r="G9696" s="154">
        <v>1.0343</v>
      </c>
      <c r="H9696" s="154">
        <v>16.026</v>
      </c>
      <c r="I9696" s="154">
        <v>1.86791</v>
      </c>
      <c r="J9696" s="154"/>
    </row>
    <row r="9697" spans="1:10">
      <c r="A9697" s="164">
        <v>39114</v>
      </c>
      <c r="B9697" s="154">
        <v>1.6191</v>
      </c>
      <c r="C9697" s="154">
        <v>2.4430000000000001</v>
      </c>
      <c r="D9697" s="154">
        <v>1.2437</v>
      </c>
      <c r="E9697" s="154">
        <v>1.0547</v>
      </c>
      <c r="F9697" s="154">
        <v>58.5</v>
      </c>
      <c r="G9697" s="154">
        <v>1.0314000000000001</v>
      </c>
      <c r="H9697" s="154">
        <v>16.026</v>
      </c>
      <c r="I9697" s="154">
        <v>1.8607499999999999</v>
      </c>
      <c r="J9697" s="154"/>
    </row>
    <row r="9698" spans="1:10">
      <c r="A9698" s="164">
        <v>39115</v>
      </c>
      <c r="B9698" s="154">
        <v>1.6181000000000001</v>
      </c>
      <c r="C9698" s="154">
        <v>2.4438</v>
      </c>
      <c r="D9698" s="154">
        <v>1.2423999999999999</v>
      </c>
      <c r="E9698" s="154">
        <v>1.0516000000000001</v>
      </c>
      <c r="F9698" s="154">
        <v>59.3</v>
      </c>
      <c r="G9698" s="154">
        <v>1.0278</v>
      </c>
      <c r="H9698" s="154">
        <v>16.103999999999999</v>
      </c>
      <c r="I9698" s="154">
        <v>1.85816</v>
      </c>
      <c r="J9698" s="154"/>
    </row>
    <row r="9699" spans="1:10">
      <c r="A9699" s="164">
        <v>39118</v>
      </c>
      <c r="B9699" s="154">
        <v>1.6175999999999999</v>
      </c>
      <c r="C9699" s="154">
        <v>2.4510000000000001</v>
      </c>
      <c r="D9699" s="154">
        <v>1.2495000000000001</v>
      </c>
      <c r="E9699" s="154">
        <v>1.0550999999999999</v>
      </c>
      <c r="F9699" s="154">
        <v>59.3</v>
      </c>
      <c r="G9699" s="154">
        <v>1.0350999999999999</v>
      </c>
      <c r="H9699" s="154">
        <v>16.084</v>
      </c>
      <c r="I9699" s="154">
        <v>1.86538</v>
      </c>
      <c r="J9699" s="154"/>
    </row>
    <row r="9700" spans="1:10">
      <c r="A9700" s="164">
        <v>39119</v>
      </c>
      <c r="B9700" s="154">
        <v>1.6133</v>
      </c>
      <c r="C9700" s="154">
        <v>2.4468000000000001</v>
      </c>
      <c r="D9700" s="154">
        <v>1.2469000000000001</v>
      </c>
      <c r="E9700" s="154">
        <v>1.0545</v>
      </c>
      <c r="F9700" s="154">
        <v>59.8</v>
      </c>
      <c r="G9700" s="154">
        <v>1.0348999999999999</v>
      </c>
      <c r="H9700" s="154">
        <v>15.999000000000001</v>
      </c>
      <c r="I9700" s="154">
        <v>1.8599299999999999</v>
      </c>
      <c r="J9700" s="154"/>
    </row>
    <row r="9701" spans="1:10">
      <c r="A9701" s="164">
        <v>39120</v>
      </c>
      <c r="B9701" s="154">
        <v>1.6112</v>
      </c>
      <c r="C9701" s="154">
        <v>2.4428000000000001</v>
      </c>
      <c r="D9701" s="154">
        <v>1.2406999999999999</v>
      </c>
      <c r="E9701" s="154">
        <v>1.0491999999999999</v>
      </c>
      <c r="F9701" s="154">
        <v>59.4</v>
      </c>
      <c r="G9701" s="154">
        <v>1.0293000000000001</v>
      </c>
      <c r="H9701" s="154">
        <v>16.010999999999999</v>
      </c>
      <c r="I9701" s="154">
        <v>1.8542700000000001</v>
      </c>
      <c r="J9701" s="154"/>
    </row>
    <row r="9702" spans="1:10">
      <c r="A9702" s="164">
        <v>39121</v>
      </c>
      <c r="B9702" s="154">
        <v>1.6217999999999999</v>
      </c>
      <c r="C9702" s="154">
        <v>2.4561000000000002</v>
      </c>
      <c r="D9702" s="154">
        <v>1.2486999999999999</v>
      </c>
      <c r="E9702" s="154">
        <v>1.0529999999999999</v>
      </c>
      <c r="F9702" s="154">
        <v>59.6</v>
      </c>
      <c r="G9702" s="154">
        <v>1.0306999999999999</v>
      </c>
      <c r="H9702" s="154">
        <v>16.091000000000001</v>
      </c>
      <c r="I9702" s="154">
        <v>1.8666800000000001</v>
      </c>
      <c r="J9702" s="154"/>
    </row>
    <row r="9703" spans="1:10">
      <c r="A9703" s="164">
        <v>39122</v>
      </c>
      <c r="B9703" s="154">
        <v>1.6240999999999999</v>
      </c>
      <c r="C9703" s="154">
        <v>2.4323999999999999</v>
      </c>
      <c r="D9703" s="154">
        <v>1.2479</v>
      </c>
      <c r="E9703" s="154">
        <v>1.0533999999999999</v>
      </c>
      <c r="F9703" s="154">
        <v>59.4</v>
      </c>
      <c r="G9703" s="154">
        <v>1.0278</v>
      </c>
      <c r="H9703" s="154">
        <v>16.114999999999998</v>
      </c>
      <c r="I9703" s="154">
        <v>1.86592</v>
      </c>
      <c r="J9703" s="154"/>
    </row>
    <row r="9704" spans="1:10">
      <c r="A9704" s="164">
        <v>39125</v>
      </c>
      <c r="B9704" s="154">
        <v>1.6238000000000001</v>
      </c>
      <c r="C9704" s="154">
        <v>2.4346999999999999</v>
      </c>
      <c r="D9704" s="154">
        <v>1.2495000000000001</v>
      </c>
      <c r="E9704" s="154">
        <v>1.0657000000000001</v>
      </c>
      <c r="F9704" s="154">
        <v>59.1</v>
      </c>
      <c r="G9704" s="154">
        <v>1.0241</v>
      </c>
      <c r="H9704" s="154">
        <v>16.151</v>
      </c>
      <c r="I9704" s="154">
        <v>1.86894</v>
      </c>
      <c r="J9704" s="154"/>
    </row>
    <row r="9705" spans="1:10">
      <c r="A9705" s="164">
        <v>39126</v>
      </c>
      <c r="B9705" s="154">
        <v>1.6246</v>
      </c>
      <c r="C9705" s="154">
        <v>2.4335</v>
      </c>
      <c r="D9705" s="154">
        <v>1.2506999999999999</v>
      </c>
      <c r="E9705" s="154">
        <v>1.0638000000000001</v>
      </c>
      <c r="F9705" s="154">
        <v>59</v>
      </c>
      <c r="G9705" s="154">
        <v>1.0296000000000001</v>
      </c>
      <c r="H9705" s="154">
        <v>16.073</v>
      </c>
      <c r="I9705" s="154">
        <v>1.8636300000000001</v>
      </c>
      <c r="J9705" s="154"/>
    </row>
    <row r="9706" spans="1:10">
      <c r="A9706" s="164">
        <v>39127</v>
      </c>
      <c r="B9706" s="154">
        <v>1.6274</v>
      </c>
      <c r="C9706" s="154">
        <v>2.4264999999999999</v>
      </c>
      <c r="D9706" s="154">
        <v>1.2432000000000001</v>
      </c>
      <c r="E9706" s="154">
        <v>1.0647</v>
      </c>
      <c r="F9706" s="154">
        <v>58.9</v>
      </c>
      <c r="G9706" s="154">
        <v>1.0274000000000001</v>
      </c>
      <c r="H9706" s="154">
        <v>15.978</v>
      </c>
      <c r="I9706" s="154">
        <v>1.86266</v>
      </c>
      <c r="J9706" s="154"/>
    </row>
    <row r="9707" spans="1:10">
      <c r="A9707" s="164">
        <v>39128</v>
      </c>
      <c r="B9707" s="154">
        <v>1.6259999999999999</v>
      </c>
      <c r="C9707" s="154">
        <v>2.4276</v>
      </c>
      <c r="D9707" s="154">
        <v>1.238</v>
      </c>
      <c r="E9707" s="154">
        <v>1.0615000000000001</v>
      </c>
      <c r="F9707" s="154">
        <v>59.2</v>
      </c>
      <c r="G9707" s="154">
        <v>1.0294000000000001</v>
      </c>
      <c r="H9707" s="154">
        <v>15.936999999999999</v>
      </c>
      <c r="I9707" s="154">
        <v>1.8578000000000001</v>
      </c>
      <c r="J9707" s="154"/>
    </row>
    <row r="9708" spans="1:10">
      <c r="A9708" s="164">
        <v>39129</v>
      </c>
      <c r="B9708" s="154">
        <v>1.6219000000000001</v>
      </c>
      <c r="C9708" s="154">
        <v>2.4076</v>
      </c>
      <c r="D9708" s="154">
        <v>1.2349000000000001</v>
      </c>
      <c r="E9708" s="154">
        <v>1.0601</v>
      </c>
      <c r="F9708" s="154">
        <v>59</v>
      </c>
      <c r="G9708" s="154">
        <v>1.0339</v>
      </c>
      <c r="H9708" s="154">
        <v>15.942</v>
      </c>
      <c r="I9708" s="154">
        <v>1.8541699999999999</v>
      </c>
      <c r="J9708" s="154"/>
    </row>
    <row r="9709" spans="1:10">
      <c r="A9709" s="164">
        <v>39132</v>
      </c>
      <c r="B9709" s="154">
        <v>1.6215999999999999</v>
      </c>
      <c r="C9709" s="154">
        <v>2.4077000000000002</v>
      </c>
      <c r="D9709" s="154">
        <v>1.2343</v>
      </c>
      <c r="E9709" s="154">
        <v>1.0599000000000001</v>
      </c>
      <c r="F9709" s="154">
        <v>59</v>
      </c>
      <c r="G9709" s="154">
        <v>1.0314000000000001</v>
      </c>
      <c r="H9709" s="154">
        <v>15.923999999999999</v>
      </c>
      <c r="I9709" s="154" t="s">
        <v>472</v>
      </c>
      <c r="J9709" s="154"/>
    </row>
    <row r="9710" spans="1:10">
      <c r="A9710" s="164">
        <v>39133</v>
      </c>
      <c r="B9710" s="154">
        <v>1.6255999999999999</v>
      </c>
      <c r="C9710" s="154">
        <v>2.4102000000000001</v>
      </c>
      <c r="D9710" s="154">
        <v>1.236</v>
      </c>
      <c r="E9710" s="154">
        <v>1.0604</v>
      </c>
      <c r="F9710" s="154">
        <v>59</v>
      </c>
      <c r="G9710" s="154">
        <v>1.03</v>
      </c>
      <c r="H9710" s="154">
        <v>15.962</v>
      </c>
      <c r="I9710" s="154">
        <v>1.85734</v>
      </c>
      <c r="J9710" s="154"/>
    </row>
    <row r="9711" spans="1:10">
      <c r="A9711" s="164">
        <v>39134</v>
      </c>
      <c r="B9711" s="154">
        <v>1.6261999999999999</v>
      </c>
      <c r="C9711" s="154">
        <v>2.4184000000000001</v>
      </c>
      <c r="D9711" s="154">
        <v>1.2371000000000001</v>
      </c>
      <c r="E9711" s="154">
        <v>1.0570999999999999</v>
      </c>
      <c r="F9711" s="154">
        <v>59.1</v>
      </c>
      <c r="G9711" s="154">
        <v>1.0248999999999999</v>
      </c>
      <c r="H9711" s="154">
        <v>16.006</v>
      </c>
      <c r="I9711" s="154">
        <v>1.8576000000000001</v>
      </c>
      <c r="J9711" s="154"/>
    </row>
    <row r="9712" spans="1:10">
      <c r="A9712" s="164">
        <v>39135</v>
      </c>
      <c r="B9712" s="154">
        <v>1.6269</v>
      </c>
      <c r="C9712" s="154">
        <v>2.4233000000000002</v>
      </c>
      <c r="D9712" s="154">
        <v>1.2419</v>
      </c>
      <c r="E9712" s="154">
        <v>1.0676000000000001</v>
      </c>
      <c r="F9712" s="154">
        <v>59.7</v>
      </c>
      <c r="G9712" s="154">
        <v>1.0242</v>
      </c>
      <c r="H9712" s="154">
        <v>15.996</v>
      </c>
      <c r="I9712" s="154">
        <v>1.85992</v>
      </c>
      <c r="J9712" s="154"/>
    </row>
    <row r="9713" spans="1:10">
      <c r="A9713" s="164">
        <v>39136</v>
      </c>
      <c r="B9713" s="154">
        <v>1.6254</v>
      </c>
      <c r="C9713" s="154">
        <v>2.4262999999999999</v>
      </c>
      <c r="D9713" s="154">
        <v>1.2398</v>
      </c>
      <c r="E9713" s="154">
        <v>1.0674999999999999</v>
      </c>
      <c r="F9713" s="154">
        <v>59.5</v>
      </c>
      <c r="G9713" s="154">
        <v>1.0202</v>
      </c>
      <c r="H9713" s="154">
        <v>15.911</v>
      </c>
      <c r="I9713" s="154">
        <v>1.85731</v>
      </c>
      <c r="J9713" s="154"/>
    </row>
    <row r="9714" spans="1:10">
      <c r="A9714" s="164">
        <v>39139</v>
      </c>
      <c r="B9714" s="154">
        <v>1.6213</v>
      </c>
      <c r="C9714" s="154">
        <v>2.4159000000000002</v>
      </c>
      <c r="D9714" s="154">
        <v>1.2313000000000001</v>
      </c>
      <c r="E9714" s="154">
        <v>1.0620000000000001</v>
      </c>
      <c r="F9714" s="154">
        <v>58.9</v>
      </c>
      <c r="G9714" s="154">
        <v>1.0199</v>
      </c>
      <c r="H9714" s="154">
        <v>15.887</v>
      </c>
      <c r="I9714" s="154">
        <v>1.8494999999999999</v>
      </c>
      <c r="J9714" s="154"/>
    </row>
    <row r="9715" spans="1:10">
      <c r="A9715" s="164">
        <v>39140</v>
      </c>
      <c r="B9715" s="154">
        <v>1.6179999999999999</v>
      </c>
      <c r="C9715" s="154">
        <v>2.4058000000000002</v>
      </c>
      <c r="D9715" s="154">
        <v>1.2248000000000001</v>
      </c>
      <c r="E9715" s="154">
        <v>1.0550999999999999</v>
      </c>
      <c r="F9715" s="154">
        <v>58.8</v>
      </c>
      <c r="G9715" s="154">
        <v>1.0233000000000001</v>
      </c>
      <c r="H9715" s="154">
        <v>15.747999999999999</v>
      </c>
      <c r="I9715" s="154">
        <v>1.8433600000000001</v>
      </c>
      <c r="J9715" s="154"/>
    </row>
    <row r="9716" spans="1:10">
      <c r="A9716" s="164">
        <v>39141</v>
      </c>
      <c r="B9716" s="154">
        <v>1.6128</v>
      </c>
      <c r="C9716" s="154">
        <v>2.3889</v>
      </c>
      <c r="D9716" s="154">
        <v>1.2222</v>
      </c>
      <c r="E9716" s="154">
        <v>1.0471999999999999</v>
      </c>
      <c r="F9716" s="154">
        <v>56.9</v>
      </c>
      <c r="G9716" s="154">
        <v>1.0326</v>
      </c>
      <c r="H9716" s="154">
        <v>15.747</v>
      </c>
      <c r="I9716" s="154">
        <v>1.83982</v>
      </c>
      <c r="J9716" s="154"/>
    </row>
    <row r="9717" spans="1:10">
      <c r="A9717" s="164">
        <v>39142</v>
      </c>
      <c r="B9717" s="154">
        <v>1.6131</v>
      </c>
      <c r="C9717" s="154">
        <v>2.39</v>
      </c>
      <c r="D9717" s="154">
        <v>1.2192000000000001</v>
      </c>
      <c r="E9717" s="154">
        <v>1.0437000000000001</v>
      </c>
      <c r="F9717" s="154">
        <v>57.5</v>
      </c>
      <c r="G9717" s="154">
        <v>1.0313000000000001</v>
      </c>
      <c r="H9717" s="154">
        <v>15.795</v>
      </c>
      <c r="I9717" s="154">
        <v>1.8388800000000001</v>
      </c>
      <c r="J9717" s="154"/>
    </row>
    <row r="9718" spans="1:10">
      <c r="A9718" s="164">
        <v>39143</v>
      </c>
      <c r="B9718" s="154">
        <v>1.6122999999999998</v>
      </c>
      <c r="C9718" s="154">
        <v>2.3946000000000001</v>
      </c>
      <c r="D9718" s="154">
        <v>1.2253000000000001</v>
      </c>
      <c r="E9718" s="154">
        <v>1.0444</v>
      </c>
      <c r="F9718" s="154">
        <v>57.8</v>
      </c>
      <c r="G9718" s="154">
        <v>1.0411999999999999</v>
      </c>
      <c r="H9718" s="154">
        <v>15.702999999999999</v>
      </c>
      <c r="I9718" s="154">
        <v>1.84016</v>
      </c>
      <c r="J9718" s="154"/>
    </row>
    <row r="9719" spans="1:10">
      <c r="A9719" s="164">
        <v>39146</v>
      </c>
      <c r="B9719" s="154">
        <v>1.5977999999999999</v>
      </c>
      <c r="C9719" s="154">
        <v>2.3422000000000001</v>
      </c>
      <c r="D9719" s="154">
        <v>1.2168000000000001</v>
      </c>
      <c r="E9719" s="154">
        <v>1.0315000000000001</v>
      </c>
      <c r="F9719" s="154">
        <v>57.1</v>
      </c>
      <c r="G9719" s="154">
        <v>1.0548</v>
      </c>
      <c r="H9719" s="154">
        <v>15.768000000000001</v>
      </c>
      <c r="I9719" s="154">
        <v>1.8339300000000001</v>
      </c>
      <c r="J9719" s="154"/>
    </row>
    <row r="9720" spans="1:10">
      <c r="A9720" s="164">
        <v>39147</v>
      </c>
      <c r="B9720" s="154">
        <v>1.6017000000000001</v>
      </c>
      <c r="C9720" s="154">
        <v>2.3519999999999999</v>
      </c>
      <c r="D9720" s="154">
        <v>1.2206999999999999</v>
      </c>
      <c r="E9720" s="154">
        <v>1.0355000000000001</v>
      </c>
      <c r="F9720" s="154">
        <v>56.9</v>
      </c>
      <c r="G9720" s="154">
        <v>1.0487</v>
      </c>
      <c r="H9720" s="154">
        <v>15.82</v>
      </c>
      <c r="I9720" s="154">
        <v>1.8364099999999999</v>
      </c>
      <c r="J9720" s="154"/>
    </row>
    <row r="9721" spans="1:10">
      <c r="A9721" s="164">
        <v>39148</v>
      </c>
      <c r="B9721" s="154">
        <v>1.605</v>
      </c>
      <c r="C9721" s="154">
        <v>2.3582000000000001</v>
      </c>
      <c r="D9721" s="154">
        <v>1.2232000000000001</v>
      </c>
      <c r="E9721" s="154">
        <v>1.0409999999999999</v>
      </c>
      <c r="F9721" s="154">
        <v>57.8</v>
      </c>
      <c r="G9721" s="154">
        <v>1.0505</v>
      </c>
      <c r="H9721" s="154">
        <v>15.771000000000001</v>
      </c>
      <c r="I9721" s="154">
        <v>1.83769</v>
      </c>
      <c r="J9721" s="154"/>
    </row>
    <row r="9722" spans="1:10">
      <c r="A9722" s="164">
        <v>39149</v>
      </c>
      <c r="B9722" s="154">
        <v>1.6065</v>
      </c>
      <c r="C9722" s="154">
        <v>2.3626</v>
      </c>
      <c r="D9722" s="154">
        <v>1.2218</v>
      </c>
      <c r="E9722" s="154">
        <v>1.0364</v>
      </c>
      <c r="F9722" s="154">
        <v>57.4</v>
      </c>
      <c r="G9722" s="154">
        <v>1.0465</v>
      </c>
      <c r="H9722" s="154">
        <v>15.846</v>
      </c>
      <c r="I9722" s="154">
        <v>1.8371599999999999</v>
      </c>
      <c r="J9722" s="154"/>
    </row>
    <row r="9723" spans="1:10">
      <c r="A9723" s="164">
        <v>39150</v>
      </c>
      <c r="B9723" s="154">
        <v>1.6126</v>
      </c>
      <c r="C9723" s="154">
        <v>2.3654999999999999</v>
      </c>
      <c r="D9723" s="154">
        <v>1.2271000000000001</v>
      </c>
      <c r="E9723" s="154">
        <v>1.0409999999999999</v>
      </c>
      <c r="F9723" s="154">
        <v>58.2</v>
      </c>
      <c r="G9723" s="154">
        <v>1.044</v>
      </c>
      <c r="H9723" s="154">
        <v>15.943</v>
      </c>
      <c r="I9723" s="154">
        <v>1.84409</v>
      </c>
      <c r="J9723" s="154"/>
    </row>
    <row r="9724" spans="1:10">
      <c r="A9724" s="164">
        <v>39153</v>
      </c>
      <c r="B9724" s="154">
        <v>1.6171</v>
      </c>
      <c r="C9724" s="154">
        <v>2.3828</v>
      </c>
      <c r="D9724" s="154">
        <v>1.2286999999999999</v>
      </c>
      <c r="E9724" s="154">
        <v>1.0488999999999999</v>
      </c>
      <c r="F9724" s="154">
        <v>58.5</v>
      </c>
      <c r="G9724" s="154">
        <v>1.0399</v>
      </c>
      <c r="H9724" s="154">
        <v>15.802</v>
      </c>
      <c r="I9724" s="154">
        <v>1.8460100000000002</v>
      </c>
      <c r="J9724" s="154"/>
    </row>
    <row r="9725" spans="1:10">
      <c r="A9725" s="164">
        <v>39154</v>
      </c>
      <c r="B9725" s="154">
        <v>1.6127</v>
      </c>
      <c r="C9725" s="154">
        <v>2.3654999999999999</v>
      </c>
      <c r="D9725" s="154">
        <v>1.2246999999999999</v>
      </c>
      <c r="E9725" s="154">
        <v>1.0469999999999999</v>
      </c>
      <c r="F9725" s="154">
        <v>58.6</v>
      </c>
      <c r="G9725" s="154">
        <v>1.0430999999999999</v>
      </c>
      <c r="H9725" s="154">
        <v>15.747999999999999</v>
      </c>
      <c r="I9725" s="154">
        <v>1.83826</v>
      </c>
      <c r="J9725" s="154"/>
    </row>
    <row r="9726" spans="1:10">
      <c r="A9726" s="164">
        <v>39155</v>
      </c>
      <c r="B9726" s="154">
        <v>1.6067</v>
      </c>
      <c r="C9726" s="154">
        <v>2.3431999999999999</v>
      </c>
      <c r="D9726" s="154">
        <v>1.218</v>
      </c>
      <c r="E9726" s="154">
        <v>1.0375000000000001</v>
      </c>
      <c r="F9726" s="154">
        <v>57.6</v>
      </c>
      <c r="G9726" s="154">
        <v>1.0486</v>
      </c>
      <c r="H9726" s="154">
        <v>15.689</v>
      </c>
      <c r="I9726" s="154">
        <v>1.8322699999999998</v>
      </c>
      <c r="J9726" s="154"/>
    </row>
    <row r="9727" spans="1:10">
      <c r="A9727" s="164">
        <v>39156</v>
      </c>
      <c r="B9727" s="154">
        <v>1.6116000000000001</v>
      </c>
      <c r="C9727" s="154">
        <v>2.3586999999999998</v>
      </c>
      <c r="D9727" s="154">
        <v>1.2202999999999999</v>
      </c>
      <c r="E9727" s="154">
        <v>1.0383</v>
      </c>
      <c r="F9727" s="154">
        <v>58.3</v>
      </c>
      <c r="G9727" s="154">
        <v>1.0407999999999999</v>
      </c>
      <c r="H9727" s="154">
        <v>15.725999999999999</v>
      </c>
      <c r="I9727" s="154">
        <v>1.8366899999999999</v>
      </c>
      <c r="J9727" s="154"/>
    </row>
    <row r="9728" spans="1:10">
      <c r="A9728" s="164">
        <v>39157</v>
      </c>
      <c r="B9728" s="154">
        <v>1.6066</v>
      </c>
      <c r="C9728" s="154">
        <v>2.3467000000000002</v>
      </c>
      <c r="D9728" s="154">
        <v>1.2058</v>
      </c>
      <c r="E9728" s="154">
        <v>1.0277000000000001</v>
      </c>
      <c r="F9728" s="154">
        <v>57.6</v>
      </c>
      <c r="G9728" s="154">
        <v>1.0333000000000001</v>
      </c>
      <c r="H9728" s="154">
        <v>15.613</v>
      </c>
      <c r="I9728" s="154">
        <v>1.8224499999999999</v>
      </c>
      <c r="J9728" s="154"/>
    </row>
    <row r="9729" spans="1:10">
      <c r="A9729" s="164">
        <v>39160</v>
      </c>
      <c r="B9729" s="154">
        <v>1.6101999999999999</v>
      </c>
      <c r="C9729" s="154">
        <v>2.3542999999999998</v>
      </c>
      <c r="D9729" s="154">
        <v>1.21</v>
      </c>
      <c r="E9729" s="154">
        <v>1.0269999999999999</v>
      </c>
      <c r="F9729" s="154">
        <v>57.8</v>
      </c>
      <c r="G9729" s="154">
        <v>1.0306999999999999</v>
      </c>
      <c r="H9729" s="154">
        <v>15.69</v>
      </c>
      <c r="I9729" s="154">
        <v>1.83019</v>
      </c>
      <c r="J9729" s="154"/>
    </row>
    <row r="9730" spans="1:10">
      <c r="A9730" s="164">
        <v>39161</v>
      </c>
      <c r="B9730" s="154">
        <v>1.6120000000000001</v>
      </c>
      <c r="C9730" s="154">
        <v>2.3590999999999998</v>
      </c>
      <c r="D9730" s="154">
        <v>1.2129000000000001</v>
      </c>
      <c r="E9730" s="154">
        <v>1.0304</v>
      </c>
      <c r="F9730" s="154">
        <v>58.3</v>
      </c>
      <c r="G9730" s="154">
        <v>1.0290999999999999</v>
      </c>
      <c r="H9730" s="154">
        <v>15.651999999999999</v>
      </c>
      <c r="I9730" s="154">
        <v>1.8328899999999999</v>
      </c>
      <c r="J9730" s="154"/>
    </row>
    <row r="9731" spans="1:10">
      <c r="A9731" s="164">
        <v>39162</v>
      </c>
      <c r="B9731" s="154">
        <v>1.6146</v>
      </c>
      <c r="C9731" s="154">
        <v>2.3815</v>
      </c>
      <c r="D9731" s="154">
        <v>1.2138</v>
      </c>
      <c r="E9731" s="154">
        <v>1.0434000000000001</v>
      </c>
      <c r="F9731" s="154">
        <v>58.4</v>
      </c>
      <c r="G9731" s="154">
        <v>1.0308999999999999</v>
      </c>
      <c r="H9731" s="154">
        <v>15.72</v>
      </c>
      <c r="I9731" s="154">
        <v>1.83416</v>
      </c>
      <c r="J9731" s="154"/>
    </row>
    <row r="9732" spans="1:10">
      <c r="A9732" s="164">
        <v>39163</v>
      </c>
      <c r="B9732" s="154">
        <v>1.6181000000000001</v>
      </c>
      <c r="C9732" s="154">
        <v>2.3807</v>
      </c>
      <c r="D9732" s="154">
        <v>1.2103999999999999</v>
      </c>
      <c r="E9732" s="154">
        <v>1.0459000000000001</v>
      </c>
      <c r="F9732" s="154">
        <v>58.7</v>
      </c>
      <c r="G9732" s="154">
        <v>1.0293000000000001</v>
      </c>
      <c r="H9732" s="154">
        <v>15.723000000000001</v>
      </c>
      <c r="I9732" s="154">
        <v>1.8339099999999999</v>
      </c>
      <c r="J9732" s="154"/>
    </row>
    <row r="9733" spans="1:10">
      <c r="A9733" s="164">
        <v>39164</v>
      </c>
      <c r="B9733" s="154">
        <v>1.6171</v>
      </c>
      <c r="C9733" s="154">
        <v>2.3853</v>
      </c>
      <c r="D9733" s="154">
        <v>1.2144999999999999</v>
      </c>
      <c r="E9733" s="154">
        <v>1.0482</v>
      </c>
      <c r="F9733" s="154">
        <v>58.9</v>
      </c>
      <c r="G9733" s="154">
        <v>1.0319</v>
      </c>
      <c r="H9733" s="154">
        <v>15.766</v>
      </c>
      <c r="I9733" s="154">
        <v>1.8365499999999999</v>
      </c>
      <c r="J9733" s="154"/>
    </row>
    <row r="9734" spans="1:10">
      <c r="A9734" s="164">
        <v>39167</v>
      </c>
      <c r="B9734" s="154">
        <v>1.6189</v>
      </c>
      <c r="C9734" s="154">
        <v>2.3906000000000001</v>
      </c>
      <c r="D9734" s="154">
        <v>1.22</v>
      </c>
      <c r="E9734" s="154">
        <v>1.0496000000000001</v>
      </c>
      <c r="F9734" s="154">
        <v>59.1</v>
      </c>
      <c r="G9734" s="154">
        <v>1.0327</v>
      </c>
      <c r="H9734" s="154">
        <v>15.7</v>
      </c>
      <c r="I9734" s="154">
        <v>1.8431899999999999</v>
      </c>
      <c r="J9734" s="154"/>
    </row>
    <row r="9735" spans="1:10">
      <c r="A9735" s="164">
        <v>39168</v>
      </c>
      <c r="B9735" s="154">
        <v>1.6202000000000001</v>
      </c>
      <c r="C9735" s="154">
        <v>2.3881000000000001</v>
      </c>
      <c r="D9735" s="154">
        <v>1.2139</v>
      </c>
      <c r="E9735" s="154">
        <v>1.0487</v>
      </c>
      <c r="F9735" s="154">
        <v>58.9</v>
      </c>
      <c r="G9735" s="154">
        <v>1.0277000000000001</v>
      </c>
      <c r="H9735" s="154">
        <v>15.696999999999999</v>
      </c>
      <c r="I9735" s="154">
        <v>1.83704</v>
      </c>
      <c r="J9735" s="154"/>
    </row>
    <row r="9736" spans="1:10">
      <c r="A9736" s="164">
        <v>39169</v>
      </c>
      <c r="B9736" s="154">
        <v>1.6164000000000001</v>
      </c>
      <c r="C9736" s="154">
        <v>2.3801999999999999</v>
      </c>
      <c r="D9736" s="154">
        <v>1.2122999999999999</v>
      </c>
      <c r="E9736" s="154">
        <v>1.0448</v>
      </c>
      <c r="F9736" s="154">
        <v>58.7</v>
      </c>
      <c r="G9736" s="154">
        <v>1.0324</v>
      </c>
      <c r="H9736" s="154">
        <v>15.723000000000001</v>
      </c>
      <c r="I9736" s="154">
        <v>1.83483</v>
      </c>
      <c r="J9736" s="154"/>
    </row>
    <row r="9737" spans="1:10">
      <c r="A9737" s="164">
        <v>39170</v>
      </c>
      <c r="B9737" s="154">
        <v>1.6211</v>
      </c>
      <c r="C9737" s="154">
        <v>2.3875000000000002</v>
      </c>
      <c r="D9737" s="154">
        <v>1.2157</v>
      </c>
      <c r="E9737" s="154">
        <v>1.0477000000000001</v>
      </c>
      <c r="F9737" s="154">
        <v>58.7</v>
      </c>
      <c r="G9737" s="154">
        <v>1.0349999999999999</v>
      </c>
      <c r="H9737" s="154">
        <v>15.750999999999999</v>
      </c>
      <c r="I9737" s="154">
        <v>1.83813</v>
      </c>
      <c r="J9737" s="154"/>
    </row>
    <row r="9738" spans="1:10">
      <c r="A9738" s="164">
        <v>39171</v>
      </c>
      <c r="B9738" s="154">
        <v>1.6247</v>
      </c>
      <c r="C9738" s="154">
        <v>2.3881999999999999</v>
      </c>
      <c r="D9738" s="154">
        <v>1.2204999999999999</v>
      </c>
      <c r="E9738" s="154">
        <v>1.0567</v>
      </c>
      <c r="F9738" s="154">
        <v>59.7</v>
      </c>
      <c r="G9738" s="154">
        <v>1.0333000000000001</v>
      </c>
      <c r="H9738" s="154">
        <v>15.695</v>
      </c>
      <c r="I9738" s="154">
        <v>1.8442400000000001</v>
      </c>
      <c r="J9738" s="154"/>
    </row>
    <row r="9739" spans="1:10">
      <c r="A9739" s="164">
        <v>39174</v>
      </c>
      <c r="B9739" s="154">
        <v>1.6221000000000001</v>
      </c>
      <c r="C9739" s="154">
        <v>2.3956</v>
      </c>
      <c r="D9739" s="154">
        <v>1.2144999999999999</v>
      </c>
      <c r="E9739" s="154">
        <v>1.0523</v>
      </c>
      <c r="F9739" s="154">
        <v>58.9</v>
      </c>
      <c r="G9739" s="154">
        <v>1.0311999999999999</v>
      </c>
      <c r="H9739" s="154">
        <v>15.693</v>
      </c>
      <c r="I9739" s="154">
        <v>1.8391500000000001</v>
      </c>
      <c r="J9739" s="154"/>
    </row>
    <row r="9740" spans="1:10">
      <c r="A9740" s="164">
        <v>39175</v>
      </c>
      <c r="B9740" s="154">
        <v>1.627</v>
      </c>
      <c r="C9740" s="154">
        <v>2.4081000000000001</v>
      </c>
      <c r="D9740" s="154">
        <v>1.2172000000000001</v>
      </c>
      <c r="E9740" s="154">
        <v>1.0527</v>
      </c>
      <c r="F9740" s="154">
        <v>59.4</v>
      </c>
      <c r="G9740" s="154">
        <v>1.0270999999999999</v>
      </c>
      <c r="H9740" s="154">
        <v>15.776</v>
      </c>
      <c r="I9740" s="154">
        <v>1.84253</v>
      </c>
      <c r="J9740" s="154"/>
    </row>
    <row r="9741" spans="1:10">
      <c r="A9741" s="164">
        <v>39176</v>
      </c>
      <c r="B9741" s="154">
        <v>1.6284000000000001</v>
      </c>
      <c r="C9741" s="154">
        <v>2.4097</v>
      </c>
      <c r="D9741" s="154">
        <v>1.2194</v>
      </c>
      <c r="E9741" s="154">
        <v>1.0535000000000001</v>
      </c>
      <c r="F9741" s="154">
        <v>59.8</v>
      </c>
      <c r="G9741" s="154">
        <v>1.0268999999999999</v>
      </c>
      <c r="H9741" s="154">
        <v>15.762</v>
      </c>
      <c r="I9741" s="154">
        <v>1.84653</v>
      </c>
      <c r="J9741" s="154"/>
    </row>
    <row r="9742" spans="1:10">
      <c r="A9742" s="164">
        <v>39177</v>
      </c>
      <c r="B9742" s="154">
        <v>1.6313</v>
      </c>
      <c r="C9742" s="154">
        <v>2.4106999999999998</v>
      </c>
      <c r="D9742" s="154">
        <v>1.2204999999999999</v>
      </c>
      <c r="E9742" s="154">
        <v>1.0533999999999999</v>
      </c>
      <c r="F9742" s="154">
        <v>59.9</v>
      </c>
      <c r="G9742" s="154">
        <v>1.0267999999999999</v>
      </c>
      <c r="H9742" s="154">
        <v>15.718999999999999</v>
      </c>
      <c r="I9742" s="154">
        <v>1.8466</v>
      </c>
      <c r="J9742" s="154"/>
    </row>
    <row r="9743" spans="1:10">
      <c r="A9743" s="164">
        <v>39178</v>
      </c>
      <c r="B9743" s="154" t="s">
        <v>472</v>
      </c>
      <c r="C9743" s="154" t="s">
        <v>472</v>
      </c>
      <c r="D9743" s="154" t="s">
        <v>472</v>
      </c>
      <c r="E9743" s="154" t="s">
        <v>472</v>
      </c>
      <c r="F9743" s="154" t="s">
        <v>472</v>
      </c>
      <c r="G9743" s="154" t="s">
        <v>472</v>
      </c>
      <c r="H9743" s="154">
        <v>15.817</v>
      </c>
      <c r="I9743" s="154" t="s">
        <v>472</v>
      </c>
      <c r="J9743" s="154"/>
    </row>
    <row r="9744" spans="1:10">
      <c r="A9744" s="164">
        <v>39181</v>
      </c>
      <c r="B9744" s="154" t="s">
        <v>472</v>
      </c>
      <c r="C9744" s="154" t="s">
        <v>472</v>
      </c>
      <c r="D9744" s="154" t="s">
        <v>472</v>
      </c>
      <c r="E9744" s="154" t="s">
        <v>472</v>
      </c>
      <c r="F9744" s="154" t="s">
        <v>472</v>
      </c>
      <c r="G9744" s="154" t="s">
        <v>472</v>
      </c>
      <c r="H9744" s="154">
        <v>15.881</v>
      </c>
      <c r="I9744" s="154" t="s">
        <v>472</v>
      </c>
      <c r="J9744" s="154"/>
    </row>
    <row r="9745" spans="1:10">
      <c r="A9745" s="164">
        <v>39182</v>
      </c>
      <c r="B9745" s="154">
        <v>1.6362000000000001</v>
      </c>
      <c r="C9745" s="154">
        <v>2.4024000000000001</v>
      </c>
      <c r="D9745" s="154">
        <v>1.2202999999999999</v>
      </c>
      <c r="E9745" s="154">
        <v>1.0601</v>
      </c>
      <c r="F9745" s="154">
        <v>60.3</v>
      </c>
      <c r="G9745" s="154">
        <v>1.0243</v>
      </c>
      <c r="H9745" s="154">
        <v>15.737</v>
      </c>
      <c r="I9745" s="154">
        <v>1.8470499999999999</v>
      </c>
      <c r="J9745" s="154"/>
    </row>
    <row r="9746" spans="1:10">
      <c r="A9746" s="164">
        <v>39183</v>
      </c>
      <c r="B9746" s="154">
        <v>1.6362000000000001</v>
      </c>
      <c r="C9746" s="154">
        <v>2.4097</v>
      </c>
      <c r="D9746" s="154">
        <v>1.2187000000000001</v>
      </c>
      <c r="E9746" s="154">
        <v>1.0624</v>
      </c>
      <c r="F9746" s="154">
        <v>60.1</v>
      </c>
      <c r="G9746" s="154">
        <v>1.0223</v>
      </c>
      <c r="H9746" s="154">
        <v>15.792</v>
      </c>
      <c r="I9746" s="154">
        <v>1.8496999999999999</v>
      </c>
      <c r="J9746" s="154"/>
    </row>
    <row r="9747" spans="1:10">
      <c r="A9747" s="164">
        <v>39184</v>
      </c>
      <c r="B9747" s="154">
        <v>1.6415</v>
      </c>
      <c r="C9747" s="154">
        <v>2.4074999999999998</v>
      </c>
      <c r="D9747" s="154">
        <v>1.2190000000000001</v>
      </c>
      <c r="E9747" s="154">
        <v>1.0688</v>
      </c>
      <c r="F9747" s="154">
        <v>59.8</v>
      </c>
      <c r="G9747" s="154">
        <v>1.0215000000000001</v>
      </c>
      <c r="H9747" s="154">
        <v>15.762</v>
      </c>
      <c r="I9747" s="154">
        <v>1.8494299999999999</v>
      </c>
      <c r="J9747" s="154"/>
    </row>
    <row r="9748" spans="1:10">
      <c r="A9748" s="164">
        <v>39185</v>
      </c>
      <c r="B9748" s="154">
        <v>1.6372</v>
      </c>
      <c r="C9748" s="154">
        <v>2.4049</v>
      </c>
      <c r="D9748" s="154">
        <v>1.2110000000000001</v>
      </c>
      <c r="E9748" s="154">
        <v>1.0662</v>
      </c>
      <c r="F9748" s="154">
        <v>59.5</v>
      </c>
      <c r="G9748" s="154">
        <v>1.0217000000000001</v>
      </c>
      <c r="H9748" s="154">
        <v>15.747999999999999</v>
      </c>
      <c r="I9748" s="154">
        <v>1.8398400000000001</v>
      </c>
      <c r="J9748" s="154"/>
    </row>
    <row r="9749" spans="1:10">
      <c r="A9749" s="164">
        <v>39188</v>
      </c>
      <c r="B9749" s="154">
        <v>1.6442000000000001</v>
      </c>
      <c r="C9749" s="154">
        <v>2.4131</v>
      </c>
      <c r="D9749" s="154">
        <v>1.2130000000000001</v>
      </c>
      <c r="E9749" s="154">
        <v>1.0697000000000001</v>
      </c>
      <c r="F9749" s="154">
        <v>60</v>
      </c>
      <c r="G9749" s="154">
        <v>1.0153000000000001</v>
      </c>
      <c r="H9749" s="154">
        <v>15.71</v>
      </c>
      <c r="I9749" s="154">
        <v>1.8450500000000001</v>
      </c>
      <c r="J9749" s="154"/>
    </row>
    <row r="9750" spans="1:10">
      <c r="A9750" s="164">
        <v>39189</v>
      </c>
      <c r="B9750" s="154">
        <v>1.6412</v>
      </c>
      <c r="C9750" s="154">
        <v>2.4192</v>
      </c>
      <c r="D9750" s="154">
        <v>1.2115</v>
      </c>
      <c r="E9750" s="154">
        <v>1.0686</v>
      </c>
      <c r="F9750" s="154">
        <v>59.5</v>
      </c>
      <c r="G9750" s="154">
        <v>1.0154000000000001</v>
      </c>
      <c r="H9750" s="154">
        <v>15.638</v>
      </c>
      <c r="I9750" s="154">
        <v>1.8431899999999999</v>
      </c>
      <c r="J9750" s="154"/>
    </row>
    <row r="9751" spans="1:10">
      <c r="A9751" s="164">
        <v>39190</v>
      </c>
      <c r="B9751" s="154">
        <v>1.6383000000000001</v>
      </c>
      <c r="C9751" s="154">
        <v>2.4251</v>
      </c>
      <c r="D9751" s="154">
        <v>1.2051000000000001</v>
      </c>
      <c r="E9751" s="154">
        <v>1.0661</v>
      </c>
      <c r="F9751" s="154">
        <v>59.2</v>
      </c>
      <c r="G9751" s="154">
        <v>1.0150999999999999</v>
      </c>
      <c r="H9751" s="154">
        <v>15.603</v>
      </c>
      <c r="I9751" s="154">
        <v>1.8371</v>
      </c>
      <c r="J9751" s="154"/>
    </row>
    <row r="9752" spans="1:10">
      <c r="A9752" s="164">
        <v>39191</v>
      </c>
      <c r="B9752" s="154">
        <v>1.6335</v>
      </c>
      <c r="C9752" s="154">
        <v>2.4085999999999999</v>
      </c>
      <c r="D9752" s="154">
        <v>1.2025000000000001</v>
      </c>
      <c r="E9752" s="154">
        <v>1.0646</v>
      </c>
      <c r="F9752" s="154">
        <v>59.1</v>
      </c>
      <c r="G9752" s="154">
        <v>1.0206999999999999</v>
      </c>
      <c r="H9752" s="154">
        <v>15.62</v>
      </c>
      <c r="I9752" s="154">
        <v>1.8357000000000001</v>
      </c>
      <c r="J9752" s="154"/>
    </row>
    <row r="9753" spans="1:10">
      <c r="A9753" s="164">
        <v>39192</v>
      </c>
      <c r="B9753" s="154">
        <v>1.6433</v>
      </c>
      <c r="C9753" s="154">
        <v>2.4169</v>
      </c>
      <c r="D9753" s="154">
        <v>1.2076</v>
      </c>
      <c r="E9753" s="154">
        <v>1.069</v>
      </c>
      <c r="F9753" s="154">
        <v>59.5</v>
      </c>
      <c r="G9753" s="154">
        <v>1.0166999999999999</v>
      </c>
      <c r="H9753" s="154">
        <v>15.65</v>
      </c>
      <c r="I9753" s="154">
        <v>1.84192</v>
      </c>
      <c r="J9753" s="154"/>
    </row>
    <row r="9754" spans="1:10">
      <c r="A9754" s="164">
        <v>39195</v>
      </c>
      <c r="B9754" s="154">
        <v>1.6398999999999999</v>
      </c>
      <c r="C9754" s="154">
        <v>2.4178000000000002</v>
      </c>
      <c r="D9754" s="154">
        <v>1.2095</v>
      </c>
      <c r="E9754" s="154">
        <v>1.0765</v>
      </c>
      <c r="F9754" s="154">
        <v>59.6</v>
      </c>
      <c r="G9754" s="154">
        <v>1.0216000000000001</v>
      </c>
      <c r="H9754" s="154">
        <v>15.645</v>
      </c>
      <c r="I9754" s="154">
        <v>1.8460399999999999</v>
      </c>
      <c r="J9754" s="154"/>
    </row>
    <row r="9755" spans="1:10">
      <c r="A9755" s="164">
        <v>39196</v>
      </c>
      <c r="B9755" s="154">
        <v>1.6383000000000001</v>
      </c>
      <c r="C9755" s="154">
        <v>2.4115000000000002</v>
      </c>
      <c r="D9755" s="154">
        <v>1.2079</v>
      </c>
      <c r="E9755" s="154">
        <v>1.0766</v>
      </c>
      <c r="F9755" s="154">
        <v>59.3</v>
      </c>
      <c r="G9755" s="154">
        <v>1.0187999999999999</v>
      </c>
      <c r="H9755" s="154">
        <v>15.568999999999999</v>
      </c>
      <c r="I9755" s="154">
        <v>1.8387</v>
      </c>
      <c r="J9755" s="154"/>
    </row>
    <row r="9756" spans="1:10">
      <c r="A9756" s="164">
        <v>39197</v>
      </c>
      <c r="B9756" s="154">
        <v>1.6421000000000001</v>
      </c>
      <c r="C9756" s="154">
        <v>2.4127000000000001</v>
      </c>
      <c r="D9756" s="154">
        <v>1.2030000000000001</v>
      </c>
      <c r="E9756" s="154">
        <v>1.0729</v>
      </c>
      <c r="F9756" s="154">
        <v>59.1</v>
      </c>
      <c r="G9756" s="154">
        <v>1.0152000000000001</v>
      </c>
      <c r="H9756" s="154">
        <v>15.605</v>
      </c>
      <c r="I9756" s="154">
        <v>1.8373300000000001</v>
      </c>
      <c r="J9756" s="154"/>
    </row>
    <row r="9757" spans="1:10">
      <c r="A9757" s="164">
        <v>39198</v>
      </c>
      <c r="B9757" s="154">
        <v>1.6436999999999999</v>
      </c>
      <c r="C9757" s="154">
        <v>2.4129</v>
      </c>
      <c r="D9757" s="154">
        <v>1.2044999999999999</v>
      </c>
      <c r="E9757" s="154">
        <v>1.0789</v>
      </c>
      <c r="F9757" s="154">
        <v>59.6</v>
      </c>
      <c r="G9757" s="154">
        <v>1.0124</v>
      </c>
      <c r="H9757" s="154">
        <v>15.622</v>
      </c>
      <c r="I9757" s="154">
        <v>1.84029</v>
      </c>
      <c r="J9757" s="154"/>
    </row>
    <row r="9758" spans="1:10">
      <c r="A9758" s="164">
        <v>39199</v>
      </c>
      <c r="B9758" s="154">
        <v>1.6419999999999999</v>
      </c>
      <c r="C9758" s="154">
        <v>2.4049</v>
      </c>
      <c r="D9758" s="154">
        <v>1.2059</v>
      </c>
      <c r="E9758" s="154">
        <v>1.0773999999999999</v>
      </c>
      <c r="F9758" s="154">
        <v>59.5</v>
      </c>
      <c r="G9758" s="154">
        <v>1.0098</v>
      </c>
      <c r="H9758" s="154">
        <v>15.670999999999999</v>
      </c>
      <c r="I9758" s="154">
        <v>1.8382000000000001</v>
      </c>
      <c r="J9758" s="154"/>
    </row>
    <row r="9759" spans="1:10">
      <c r="A9759" s="164">
        <v>39202</v>
      </c>
      <c r="B9759" s="154">
        <v>1.6435</v>
      </c>
      <c r="C9759" s="154">
        <v>2.4068999999999998</v>
      </c>
      <c r="D9759" s="154">
        <v>1.2089000000000001</v>
      </c>
      <c r="E9759" s="154">
        <v>1.0817000000000001</v>
      </c>
      <c r="F9759" s="154">
        <v>59.5</v>
      </c>
      <c r="G9759" s="154">
        <v>1.0104</v>
      </c>
      <c r="H9759" s="154">
        <v>15.64</v>
      </c>
      <c r="I9759" s="154">
        <v>1.84243</v>
      </c>
      <c r="J9759" s="154"/>
    </row>
    <row r="9760" spans="1:10">
      <c r="A9760" s="164">
        <v>39203</v>
      </c>
      <c r="B9760" s="154" t="s">
        <v>472</v>
      </c>
      <c r="C9760" s="154" t="s">
        <v>472</v>
      </c>
      <c r="D9760" s="154" t="s">
        <v>472</v>
      </c>
      <c r="E9760" s="154" t="s">
        <v>472</v>
      </c>
      <c r="F9760" s="154" t="s">
        <v>472</v>
      </c>
      <c r="G9760" s="154" t="s">
        <v>472</v>
      </c>
      <c r="H9760" s="154">
        <v>15.772</v>
      </c>
      <c r="I9760" s="154" t="s">
        <v>472</v>
      </c>
      <c r="J9760" s="154"/>
    </row>
    <row r="9761" spans="1:10">
      <c r="A9761" s="164">
        <v>39204</v>
      </c>
      <c r="B9761" s="154">
        <v>1.6518999999999999</v>
      </c>
      <c r="C9761" s="154">
        <v>2.4258999999999999</v>
      </c>
      <c r="D9761" s="154">
        <v>1.2163999999999999</v>
      </c>
      <c r="E9761" s="154">
        <v>1.0932999999999999</v>
      </c>
      <c r="F9761" s="154">
        <v>59.7</v>
      </c>
      <c r="G9761" s="154">
        <v>1.0141</v>
      </c>
      <c r="H9761" s="154">
        <v>15.752000000000001</v>
      </c>
      <c r="I9761" s="154">
        <v>1.8538999999999999</v>
      </c>
      <c r="J9761" s="154"/>
    </row>
    <row r="9762" spans="1:10">
      <c r="A9762" s="164">
        <v>39205</v>
      </c>
      <c r="B9762" s="154">
        <v>1.6472</v>
      </c>
      <c r="C9762" s="154">
        <v>2.4119999999999999</v>
      </c>
      <c r="D9762" s="154">
        <v>1.2104999999999999</v>
      </c>
      <c r="E9762" s="154">
        <v>1.0922000000000001</v>
      </c>
      <c r="F9762" s="154">
        <v>59.9</v>
      </c>
      <c r="G9762" s="154">
        <v>1.0071000000000001</v>
      </c>
      <c r="H9762" s="154">
        <v>15.763</v>
      </c>
      <c r="I9762" s="154">
        <v>1.8439000000000001</v>
      </c>
      <c r="J9762" s="154"/>
    </row>
    <row r="9763" spans="1:10">
      <c r="A9763" s="164">
        <v>39206</v>
      </c>
      <c r="B9763" s="154">
        <v>1.6473</v>
      </c>
      <c r="C9763" s="154">
        <v>2.4134000000000002</v>
      </c>
      <c r="D9763" s="154">
        <v>1.2150000000000001</v>
      </c>
      <c r="E9763" s="154">
        <v>1.0985</v>
      </c>
      <c r="F9763" s="154">
        <v>59.9</v>
      </c>
      <c r="G9763" s="154">
        <v>1.0099</v>
      </c>
      <c r="H9763" s="154">
        <v>15.72</v>
      </c>
      <c r="I9763" s="154">
        <v>1.84731</v>
      </c>
      <c r="J9763" s="154"/>
    </row>
    <row r="9764" spans="1:10">
      <c r="A9764" s="164">
        <v>39209</v>
      </c>
      <c r="B9764" s="154">
        <v>1.6457000000000002</v>
      </c>
      <c r="C9764" s="154">
        <v>2.4146000000000001</v>
      </c>
      <c r="D9764" s="154">
        <v>1.2097</v>
      </c>
      <c r="E9764" s="154">
        <v>1.0935999999999999</v>
      </c>
      <c r="F9764" s="154">
        <v>59.4</v>
      </c>
      <c r="G9764" s="154">
        <v>1.0085999999999999</v>
      </c>
      <c r="H9764" s="154">
        <v>15.699</v>
      </c>
      <c r="I9764" s="154">
        <v>1.8449200000000001</v>
      </c>
      <c r="J9764" s="154"/>
    </row>
    <row r="9765" spans="1:10">
      <c r="A9765" s="164">
        <v>39210</v>
      </c>
      <c r="B9765" s="154">
        <v>1.65</v>
      </c>
      <c r="C9765" s="154">
        <v>2.4199000000000002</v>
      </c>
      <c r="D9765" s="154">
        <v>1.2147999999999999</v>
      </c>
      <c r="E9765" s="154">
        <v>1.1025</v>
      </c>
      <c r="F9765" s="154">
        <v>60.1</v>
      </c>
      <c r="G9765" s="154">
        <v>1.0131000000000001</v>
      </c>
      <c r="H9765" s="154">
        <v>15.827</v>
      </c>
      <c r="I9765" s="154">
        <v>1.8518699999999999</v>
      </c>
      <c r="J9765" s="154"/>
    </row>
    <row r="9766" spans="1:10">
      <c r="A9766" s="164">
        <v>39211</v>
      </c>
      <c r="B9766" s="154">
        <v>1.649</v>
      </c>
      <c r="C9766" s="154">
        <v>2.4237000000000002</v>
      </c>
      <c r="D9766" s="154">
        <v>1.2181999999999999</v>
      </c>
      <c r="E9766" s="154">
        <v>1.1001000000000001</v>
      </c>
      <c r="F9766" s="154">
        <v>60.2</v>
      </c>
      <c r="G9766" s="154">
        <v>1.0157</v>
      </c>
      <c r="H9766" s="154">
        <v>15.817</v>
      </c>
      <c r="I9766" s="154">
        <v>1.85249</v>
      </c>
      <c r="J9766" s="154"/>
    </row>
    <row r="9767" spans="1:10">
      <c r="A9767" s="164">
        <v>39212</v>
      </c>
      <c r="B9767" s="154">
        <v>1.6492</v>
      </c>
      <c r="C9767" s="154">
        <v>2.4233000000000002</v>
      </c>
      <c r="D9767" s="154">
        <v>1.218</v>
      </c>
      <c r="E9767" s="154">
        <v>1.1008</v>
      </c>
      <c r="F9767" s="154">
        <v>60.3</v>
      </c>
      <c r="G9767" s="154">
        <v>1.012</v>
      </c>
      <c r="H9767" s="154">
        <v>15.865</v>
      </c>
      <c r="I9767" s="154">
        <v>1.8509799999999998</v>
      </c>
      <c r="J9767" s="154"/>
    </row>
    <row r="9768" spans="1:10">
      <c r="A9768" s="164">
        <v>39213</v>
      </c>
      <c r="B9768" s="154">
        <v>1.6435999999999999</v>
      </c>
      <c r="C9768" s="154">
        <v>2.4117999999999999</v>
      </c>
      <c r="D9768" s="154">
        <v>1.2190000000000001</v>
      </c>
      <c r="E9768" s="154">
        <v>1.0956999999999999</v>
      </c>
      <c r="F9768" s="154">
        <v>60</v>
      </c>
      <c r="G9768" s="154">
        <v>1.0168999999999999</v>
      </c>
      <c r="H9768" s="154">
        <v>15.885</v>
      </c>
      <c r="I9768" s="154">
        <v>1.8497599999999998</v>
      </c>
      <c r="J9768" s="154"/>
    </row>
    <row r="9769" spans="1:10">
      <c r="A9769" s="164">
        <v>39216</v>
      </c>
      <c r="B9769" s="154">
        <v>1.6515</v>
      </c>
      <c r="C9769" s="154">
        <v>2.4163999999999999</v>
      </c>
      <c r="D9769" s="154">
        <v>1.2195</v>
      </c>
      <c r="E9769" s="154">
        <v>1.0968</v>
      </c>
      <c r="F9769" s="154">
        <v>60.4</v>
      </c>
      <c r="G9769" s="154">
        <v>1.0138</v>
      </c>
      <c r="H9769" s="154">
        <v>15.877000000000001</v>
      </c>
      <c r="I9769" s="154">
        <v>1.8518300000000001</v>
      </c>
      <c r="J9769" s="154"/>
    </row>
    <row r="9770" spans="1:10">
      <c r="A9770" s="164">
        <v>39217</v>
      </c>
      <c r="B9770" s="154">
        <v>1.6494</v>
      </c>
      <c r="C9770" s="154">
        <v>2.4098999999999999</v>
      </c>
      <c r="D9770" s="154">
        <v>1.2182999999999999</v>
      </c>
      <c r="E9770" s="154">
        <v>1.1014999999999999</v>
      </c>
      <c r="F9770" s="154">
        <v>60.6</v>
      </c>
      <c r="G9770" s="154">
        <v>1.0125</v>
      </c>
      <c r="H9770" s="154">
        <v>15.785</v>
      </c>
      <c r="I9770" s="154">
        <v>1.8515200000000001</v>
      </c>
      <c r="J9770" s="154"/>
    </row>
    <row r="9771" spans="1:10">
      <c r="A9771" s="164">
        <v>39218</v>
      </c>
      <c r="B9771" s="154">
        <v>1.6522000000000001</v>
      </c>
      <c r="C9771" s="154">
        <v>2.411</v>
      </c>
      <c r="D9771" s="154">
        <v>1.2147999999999999</v>
      </c>
      <c r="E9771" s="154">
        <v>1.1044</v>
      </c>
      <c r="F9771" s="154">
        <v>61.3</v>
      </c>
      <c r="G9771" s="154">
        <v>1.0091000000000001</v>
      </c>
      <c r="H9771" s="154">
        <v>15.926</v>
      </c>
      <c r="I9771" s="154">
        <v>1.8490199999999999</v>
      </c>
      <c r="J9771" s="154"/>
    </row>
    <row r="9772" spans="1:10">
      <c r="A9772" s="164">
        <v>39219</v>
      </c>
      <c r="B9772" s="154" t="s">
        <v>472</v>
      </c>
      <c r="C9772" s="154" t="s">
        <v>472</v>
      </c>
      <c r="D9772" s="154" t="s">
        <v>472</v>
      </c>
      <c r="E9772" s="154" t="s">
        <v>472</v>
      </c>
      <c r="F9772" s="154" t="s">
        <v>472</v>
      </c>
      <c r="G9772" s="154" t="s">
        <v>472</v>
      </c>
      <c r="H9772" s="154">
        <v>15.992000000000001</v>
      </c>
      <c r="I9772" s="154" t="s">
        <v>472</v>
      </c>
      <c r="J9772" s="154"/>
    </row>
    <row r="9773" spans="1:10">
      <c r="A9773" s="164">
        <v>39220</v>
      </c>
      <c r="B9773" s="154">
        <v>1.6556</v>
      </c>
      <c r="C9773" s="154">
        <v>2.4184000000000001</v>
      </c>
      <c r="D9773" s="154">
        <v>1.2256</v>
      </c>
      <c r="E9773" s="154">
        <v>1.1196999999999999</v>
      </c>
      <c r="F9773" s="154">
        <v>62.8</v>
      </c>
      <c r="G9773" s="154">
        <v>1.0104</v>
      </c>
      <c r="H9773" s="154">
        <v>15.991</v>
      </c>
      <c r="I9773" s="154">
        <v>1.85917</v>
      </c>
      <c r="J9773" s="154"/>
    </row>
    <row r="9774" spans="1:10">
      <c r="A9774" s="164">
        <v>39223</v>
      </c>
      <c r="B9774" s="154">
        <v>1.6575</v>
      </c>
      <c r="C9774" s="154">
        <v>2.4211</v>
      </c>
      <c r="D9774" s="154">
        <v>1.2275</v>
      </c>
      <c r="E9774" s="154">
        <v>1.1311</v>
      </c>
      <c r="F9774" s="154">
        <v>62.6</v>
      </c>
      <c r="G9774" s="154">
        <v>1.0116000000000001</v>
      </c>
      <c r="H9774" s="154">
        <v>16.044</v>
      </c>
      <c r="I9774" s="154">
        <v>1.86452</v>
      </c>
      <c r="J9774" s="154"/>
    </row>
    <row r="9775" spans="1:10">
      <c r="A9775" s="164">
        <v>39224</v>
      </c>
      <c r="B9775" s="154">
        <v>1.6558000000000002</v>
      </c>
      <c r="C9775" s="154">
        <v>2.4262999999999999</v>
      </c>
      <c r="D9775" s="154">
        <v>1.23</v>
      </c>
      <c r="E9775" s="154">
        <v>1.135</v>
      </c>
      <c r="F9775" s="154">
        <v>63.4</v>
      </c>
      <c r="G9775" s="154">
        <v>1.0123</v>
      </c>
      <c r="H9775" s="154">
        <v>16.061</v>
      </c>
      <c r="I9775" s="154">
        <v>1.86443</v>
      </c>
      <c r="J9775" s="154"/>
    </row>
    <row r="9776" spans="1:10">
      <c r="A9776" s="164">
        <v>39225</v>
      </c>
      <c r="B9776" s="154">
        <v>1.6516</v>
      </c>
      <c r="C9776" s="154">
        <v>2.4291</v>
      </c>
      <c r="D9776" s="154">
        <v>1.2309000000000001</v>
      </c>
      <c r="E9776" s="154">
        <v>1.1313</v>
      </c>
      <c r="F9776" s="154">
        <v>63.3</v>
      </c>
      <c r="G9776" s="154">
        <v>1.01</v>
      </c>
      <c r="H9776" s="154">
        <v>16.045000000000002</v>
      </c>
      <c r="I9776" s="154">
        <v>1.86005</v>
      </c>
      <c r="J9776" s="154"/>
    </row>
    <row r="9777" spans="1:10">
      <c r="A9777" s="164">
        <v>39226</v>
      </c>
      <c r="B9777" s="154">
        <v>1.6509</v>
      </c>
      <c r="C9777" s="154">
        <v>2.4407999999999999</v>
      </c>
      <c r="D9777" s="154">
        <v>1.2290000000000001</v>
      </c>
      <c r="E9777" s="154">
        <v>1.1338999999999999</v>
      </c>
      <c r="F9777" s="154">
        <v>63</v>
      </c>
      <c r="G9777" s="154">
        <v>1.0114000000000001</v>
      </c>
      <c r="H9777" s="154">
        <v>16.055</v>
      </c>
      <c r="I9777" s="154">
        <v>1.8601700000000001</v>
      </c>
      <c r="J9777" s="154"/>
    </row>
    <row r="9778" spans="1:10">
      <c r="A9778" s="164">
        <v>39227</v>
      </c>
      <c r="B9778" s="154">
        <v>1.6489</v>
      </c>
      <c r="C9778" s="154">
        <v>2.4363000000000001</v>
      </c>
      <c r="D9778" s="154">
        <v>1.2273000000000001</v>
      </c>
      <c r="E9778" s="154">
        <v>1.1313</v>
      </c>
      <c r="F9778" s="154">
        <v>62.3</v>
      </c>
      <c r="G9778" s="154">
        <v>1.0115000000000001</v>
      </c>
      <c r="H9778" s="154">
        <v>16.045999999999999</v>
      </c>
      <c r="I9778" s="154">
        <v>1.8582399999999999</v>
      </c>
      <c r="J9778" s="154"/>
    </row>
    <row r="9779" spans="1:10">
      <c r="A9779" s="164">
        <v>39230</v>
      </c>
      <c r="B9779" s="154" t="s">
        <v>472</v>
      </c>
      <c r="C9779" s="154" t="s">
        <v>472</v>
      </c>
      <c r="D9779" s="154" t="s">
        <v>472</v>
      </c>
      <c r="E9779" s="154" t="s">
        <v>472</v>
      </c>
      <c r="F9779" s="154" t="s">
        <v>472</v>
      </c>
      <c r="G9779" s="154" t="s">
        <v>472</v>
      </c>
      <c r="H9779" s="154">
        <v>16.068000000000001</v>
      </c>
      <c r="I9779" s="154" t="s">
        <v>472</v>
      </c>
      <c r="J9779" s="154"/>
    </row>
    <row r="9780" spans="1:10">
      <c r="A9780" s="164">
        <v>39231</v>
      </c>
      <c r="B9780" s="154">
        <v>1.6501999999999999</v>
      </c>
      <c r="C9780" s="154">
        <v>2.4358</v>
      </c>
      <c r="D9780" s="154">
        <v>1.2252000000000001</v>
      </c>
      <c r="E9780" s="154">
        <v>1.133</v>
      </c>
      <c r="F9780" s="154">
        <v>63</v>
      </c>
      <c r="G9780" s="154">
        <v>1.0101</v>
      </c>
      <c r="H9780" s="154">
        <v>15.981999999999999</v>
      </c>
      <c r="I9780" s="154">
        <v>1.8542100000000001</v>
      </c>
      <c r="J9780" s="154"/>
    </row>
    <row r="9781" spans="1:10">
      <c r="A9781" s="164">
        <v>39232</v>
      </c>
      <c r="B9781" s="154">
        <v>1.6459999999999999</v>
      </c>
      <c r="C9781" s="154">
        <v>2.4228000000000001</v>
      </c>
      <c r="D9781" s="154">
        <v>1.2246999999999999</v>
      </c>
      <c r="E9781" s="154">
        <v>1.1433</v>
      </c>
      <c r="F9781" s="154">
        <v>62.8</v>
      </c>
      <c r="G9781" s="154">
        <v>1.0062</v>
      </c>
      <c r="H9781" s="154">
        <v>16.038</v>
      </c>
      <c r="I9781" s="154">
        <v>1.8552200000000001</v>
      </c>
      <c r="J9781" s="154"/>
    </row>
    <row r="9782" spans="1:10">
      <c r="A9782" s="164">
        <v>39233</v>
      </c>
      <c r="B9782" s="154">
        <v>1.647</v>
      </c>
      <c r="C9782" s="154">
        <v>2.4205000000000001</v>
      </c>
      <c r="D9782" s="154">
        <v>1.2253000000000001</v>
      </c>
      <c r="E9782" s="154">
        <v>1.1434</v>
      </c>
      <c r="F9782" s="154">
        <v>63.1</v>
      </c>
      <c r="G9782" s="154">
        <v>1.0069999999999999</v>
      </c>
      <c r="H9782" s="154">
        <v>16.02</v>
      </c>
      <c r="I9782" s="154">
        <v>1.8556699999999999</v>
      </c>
      <c r="J9782" s="154"/>
    </row>
    <row r="9783" spans="1:10">
      <c r="A9783" s="164">
        <v>39234</v>
      </c>
      <c r="B9783" s="154">
        <v>1.6509</v>
      </c>
      <c r="C9783" s="154">
        <v>2.4304000000000001</v>
      </c>
      <c r="D9783" s="154">
        <v>1.2281</v>
      </c>
      <c r="E9783" s="154">
        <v>1.1478999999999999</v>
      </c>
      <c r="F9783" s="154">
        <v>63.6</v>
      </c>
      <c r="G9783" s="154">
        <v>1.0068999999999999</v>
      </c>
      <c r="H9783" s="154">
        <v>16.076000000000001</v>
      </c>
      <c r="I9783" s="154">
        <v>1.85941</v>
      </c>
      <c r="J9783" s="154"/>
    </row>
    <row r="9784" spans="1:10">
      <c r="A9784" s="164">
        <v>39237</v>
      </c>
      <c r="B9784" s="154">
        <v>1.6515</v>
      </c>
      <c r="C9784" s="154">
        <v>2.4361000000000002</v>
      </c>
      <c r="D9784" s="154">
        <v>1.2282</v>
      </c>
      <c r="E9784" s="154">
        <v>1.1615</v>
      </c>
      <c r="F9784" s="154">
        <v>64.599999999999994</v>
      </c>
      <c r="G9784" s="154">
        <v>1.0064</v>
      </c>
      <c r="H9784" s="154">
        <v>15.992000000000001</v>
      </c>
      <c r="I9784" s="154">
        <v>1.8566</v>
      </c>
      <c r="J9784" s="154"/>
    </row>
    <row r="9785" spans="1:10">
      <c r="A9785" s="164">
        <v>39238</v>
      </c>
      <c r="B9785" s="154">
        <v>1.6493</v>
      </c>
      <c r="C9785" s="154">
        <v>2.4342999999999999</v>
      </c>
      <c r="D9785" s="154">
        <v>1.2214</v>
      </c>
      <c r="E9785" s="154">
        <v>1.1546000000000001</v>
      </c>
      <c r="F9785" s="154">
        <v>63.3</v>
      </c>
      <c r="G9785" s="154">
        <v>1.0029999999999999</v>
      </c>
      <c r="H9785" s="154">
        <v>15.931000000000001</v>
      </c>
      <c r="I9785" s="154">
        <v>1.8529800000000001</v>
      </c>
      <c r="J9785" s="154"/>
    </row>
    <row r="9786" spans="1:10">
      <c r="A9786" s="164">
        <v>39239</v>
      </c>
      <c r="B9786" s="154">
        <v>1.6455</v>
      </c>
      <c r="C9786" s="154">
        <v>2.4257</v>
      </c>
      <c r="D9786" s="154">
        <v>1.2177</v>
      </c>
      <c r="E9786" s="154">
        <v>1.1472</v>
      </c>
      <c r="F9786" s="154">
        <v>62.6</v>
      </c>
      <c r="G9786" s="154">
        <v>1.0044999999999999</v>
      </c>
      <c r="H9786" s="154">
        <v>15.933999999999999</v>
      </c>
      <c r="I9786" s="154">
        <v>1.84857</v>
      </c>
      <c r="J9786" s="154"/>
    </row>
    <row r="9787" spans="1:10">
      <c r="A9787" s="164">
        <v>39240</v>
      </c>
      <c r="B9787" s="154">
        <v>1.6461999999999999</v>
      </c>
      <c r="C9787" s="154">
        <v>2.4279000000000002</v>
      </c>
      <c r="D9787" s="154">
        <v>1.2193000000000001</v>
      </c>
      <c r="E9787" s="154">
        <v>1.1522999999999999</v>
      </c>
      <c r="F9787" s="154">
        <v>62.5</v>
      </c>
      <c r="G9787" s="154">
        <v>1.0048999999999999</v>
      </c>
      <c r="H9787" s="154">
        <v>16.033000000000001</v>
      </c>
      <c r="I9787" s="154">
        <v>1.8546200000000002</v>
      </c>
      <c r="J9787" s="154"/>
    </row>
    <row r="9788" spans="1:10">
      <c r="A9788" s="164">
        <v>39241</v>
      </c>
      <c r="B9788" s="154">
        <v>1.6454</v>
      </c>
      <c r="C9788" s="154">
        <v>2.4190999999999998</v>
      </c>
      <c r="D9788" s="154">
        <v>1.2282999999999999</v>
      </c>
      <c r="E9788" s="154">
        <v>1.1537999999999999</v>
      </c>
      <c r="F9788" s="154">
        <v>62.1</v>
      </c>
      <c r="G9788" s="154">
        <v>1.0145999999999999</v>
      </c>
      <c r="H9788" s="154">
        <v>16.152000000000001</v>
      </c>
      <c r="I9788" s="154">
        <v>1.86039</v>
      </c>
      <c r="J9788" s="154"/>
    </row>
    <row r="9789" spans="1:10">
      <c r="A9789" s="164">
        <v>39244</v>
      </c>
      <c r="B9789" s="154">
        <v>1.6518999999999999</v>
      </c>
      <c r="C9789" s="154">
        <v>2.4342000000000001</v>
      </c>
      <c r="D9789" s="154">
        <v>1.2366999999999999</v>
      </c>
      <c r="E9789" s="154">
        <v>1.1640999999999999</v>
      </c>
      <c r="F9789" s="154">
        <v>63.1</v>
      </c>
      <c r="G9789" s="154">
        <v>1.0161</v>
      </c>
      <c r="H9789" s="154">
        <v>16.164000000000001</v>
      </c>
      <c r="I9789" s="154">
        <v>1.8686099999999999</v>
      </c>
      <c r="J9789" s="154"/>
    </row>
    <row r="9790" spans="1:10">
      <c r="A9790" s="164">
        <v>39245</v>
      </c>
      <c r="B9790" s="154">
        <v>1.6554</v>
      </c>
      <c r="C9790" s="154">
        <v>2.4447999999999999</v>
      </c>
      <c r="D9790" s="154">
        <v>1.24</v>
      </c>
      <c r="E9790" s="154">
        <v>1.1681999999999999</v>
      </c>
      <c r="F9790" s="154">
        <v>63.9</v>
      </c>
      <c r="G9790" s="154">
        <v>1.0183</v>
      </c>
      <c r="H9790" s="154">
        <v>16.254000000000001</v>
      </c>
      <c r="I9790" s="154">
        <v>1.8712800000000001</v>
      </c>
      <c r="J9790" s="154"/>
    </row>
    <row r="9791" spans="1:10">
      <c r="A9791" s="164">
        <v>39246</v>
      </c>
      <c r="B9791" s="154">
        <v>1.6533</v>
      </c>
      <c r="C9791" s="154">
        <v>2.4518</v>
      </c>
      <c r="D9791" s="154">
        <v>1.2444999999999999</v>
      </c>
      <c r="E9791" s="154">
        <v>1.161</v>
      </c>
      <c r="F9791" s="154">
        <v>63.9</v>
      </c>
      <c r="G9791" s="154">
        <v>1.0175000000000001</v>
      </c>
      <c r="H9791" s="154">
        <v>16.311</v>
      </c>
      <c r="I9791" s="154">
        <v>1.8751100000000001</v>
      </c>
      <c r="J9791" s="154"/>
    </row>
    <row r="9792" spans="1:10">
      <c r="A9792" s="164">
        <v>39247</v>
      </c>
      <c r="B9792" s="154">
        <v>1.6575</v>
      </c>
      <c r="C9792" s="154">
        <v>2.4538000000000002</v>
      </c>
      <c r="D9792" s="154">
        <v>1.2454000000000001</v>
      </c>
      <c r="E9792" s="154">
        <v>1.1673</v>
      </c>
      <c r="F9792" s="154">
        <v>64</v>
      </c>
      <c r="G9792" s="154">
        <v>1.0128999999999999</v>
      </c>
      <c r="H9792" s="154">
        <v>16.306000000000001</v>
      </c>
      <c r="I9792" s="154">
        <v>1.8730799999999999</v>
      </c>
      <c r="J9792" s="154"/>
    </row>
    <row r="9793" spans="1:10">
      <c r="A9793" s="164">
        <v>39248</v>
      </c>
      <c r="B9793" s="154">
        <v>1.6572</v>
      </c>
      <c r="C9793" s="154">
        <v>2.4512999999999998</v>
      </c>
      <c r="D9793" s="154">
        <v>1.2444999999999999</v>
      </c>
      <c r="E9793" s="154">
        <v>1.1654</v>
      </c>
      <c r="F9793" s="154">
        <v>64.5</v>
      </c>
      <c r="G9793" s="154">
        <v>1.0083</v>
      </c>
      <c r="H9793" s="154">
        <v>16.292000000000002</v>
      </c>
      <c r="I9793" s="154">
        <v>1.8740299999999999</v>
      </c>
      <c r="J9793" s="154"/>
    </row>
    <row r="9794" spans="1:10">
      <c r="A9794" s="164">
        <v>39251</v>
      </c>
      <c r="B9794" s="154">
        <v>1.6619000000000002</v>
      </c>
      <c r="C9794" s="154">
        <v>2.4596999999999998</v>
      </c>
      <c r="D9794" s="154">
        <v>1.2402</v>
      </c>
      <c r="E9794" s="154">
        <v>1.1595</v>
      </c>
      <c r="F9794" s="154">
        <v>64.900000000000006</v>
      </c>
      <c r="G9794" s="154">
        <v>1.0045999999999999</v>
      </c>
      <c r="H9794" s="154">
        <v>16.257000000000001</v>
      </c>
      <c r="I9794" s="154">
        <v>1.87239</v>
      </c>
      <c r="J9794" s="154"/>
    </row>
    <row r="9795" spans="1:10">
      <c r="A9795" s="164">
        <v>39252</v>
      </c>
      <c r="B9795" s="154">
        <v>1.6627000000000001</v>
      </c>
      <c r="C9795" s="154">
        <v>2.4607000000000001</v>
      </c>
      <c r="D9795" s="154">
        <v>1.2401</v>
      </c>
      <c r="E9795" s="154">
        <v>1.159</v>
      </c>
      <c r="F9795" s="154">
        <v>65.099999999999994</v>
      </c>
      <c r="G9795" s="154">
        <v>1.0027999999999999</v>
      </c>
      <c r="H9795" s="154">
        <v>16.274000000000001</v>
      </c>
      <c r="I9795" s="154">
        <v>1.8746100000000001</v>
      </c>
      <c r="J9795" s="154"/>
    </row>
    <row r="9796" spans="1:10">
      <c r="A9796" s="164">
        <v>39253</v>
      </c>
      <c r="B9796" s="154">
        <v>1.6623000000000001</v>
      </c>
      <c r="C9796" s="154">
        <v>2.4590000000000001</v>
      </c>
      <c r="D9796" s="154">
        <v>1.2376</v>
      </c>
      <c r="E9796" s="154">
        <v>1.1635</v>
      </c>
      <c r="F9796" s="154">
        <v>65</v>
      </c>
      <c r="G9796" s="154">
        <v>1.0029999999999999</v>
      </c>
      <c r="H9796" s="154">
        <v>16.244</v>
      </c>
      <c r="I9796" s="154">
        <v>1.8711100000000001</v>
      </c>
      <c r="J9796" s="154"/>
    </row>
    <row r="9797" spans="1:10">
      <c r="A9797" s="164">
        <v>39254</v>
      </c>
      <c r="B9797" s="154">
        <v>1.6606999999999998</v>
      </c>
      <c r="C9797" s="154">
        <v>2.4723999999999999</v>
      </c>
      <c r="D9797" s="154">
        <v>1.2405999999999999</v>
      </c>
      <c r="E9797" s="154">
        <v>1.1625000000000001</v>
      </c>
      <c r="F9797" s="154">
        <v>64.3</v>
      </c>
      <c r="G9797" s="154">
        <v>1.0029999999999999</v>
      </c>
      <c r="H9797" s="154">
        <v>16.289000000000001</v>
      </c>
      <c r="I9797" s="154">
        <v>1.8747099999999999</v>
      </c>
      <c r="J9797" s="154"/>
    </row>
    <row r="9798" spans="1:10">
      <c r="A9798" s="164">
        <v>39255</v>
      </c>
      <c r="B9798" s="154">
        <v>1.6585999999999999</v>
      </c>
      <c r="C9798" s="154">
        <v>2.4664999999999999</v>
      </c>
      <c r="D9798" s="154">
        <v>1.2366999999999999</v>
      </c>
      <c r="E9798" s="154">
        <v>1.1536</v>
      </c>
      <c r="F9798" s="154">
        <v>64.3</v>
      </c>
      <c r="G9798" s="154">
        <v>0.99670000000000003</v>
      </c>
      <c r="H9798" s="154">
        <v>16.143000000000001</v>
      </c>
      <c r="I9798" s="154">
        <v>1.8654299999999999</v>
      </c>
      <c r="J9798" s="154"/>
    </row>
    <row r="9799" spans="1:10">
      <c r="A9799" s="164">
        <v>39258</v>
      </c>
      <c r="B9799" s="154">
        <v>1.6526999999999998</v>
      </c>
      <c r="C9799" s="154">
        <v>2.4569999999999999</v>
      </c>
      <c r="D9799" s="154">
        <v>1.2286999999999999</v>
      </c>
      <c r="E9799" s="154">
        <v>1.1467000000000001</v>
      </c>
      <c r="F9799" s="154">
        <v>63.1</v>
      </c>
      <c r="G9799" s="154">
        <v>0.99390000000000001</v>
      </c>
      <c r="H9799" s="154">
        <v>16.132999999999999</v>
      </c>
      <c r="I9799" s="154">
        <v>1.8578700000000001</v>
      </c>
      <c r="J9799" s="154"/>
    </row>
    <row r="9800" spans="1:10">
      <c r="A9800" s="164">
        <v>39259</v>
      </c>
      <c r="B9800" s="154">
        <v>1.6536999999999999</v>
      </c>
      <c r="C9800" s="154">
        <v>2.4563999999999999</v>
      </c>
      <c r="D9800" s="154">
        <v>1.2297</v>
      </c>
      <c r="E9800" s="154">
        <v>1.147</v>
      </c>
      <c r="F9800" s="154">
        <v>62.9</v>
      </c>
      <c r="G9800" s="154">
        <v>0.99750000000000005</v>
      </c>
      <c r="H9800" s="154">
        <v>16.128</v>
      </c>
      <c r="I9800" s="154">
        <v>1.86134</v>
      </c>
      <c r="J9800" s="154"/>
    </row>
    <row r="9801" spans="1:10">
      <c r="A9801" s="164">
        <v>39260</v>
      </c>
      <c r="B9801" s="154">
        <v>1.6512</v>
      </c>
      <c r="C9801" s="154">
        <v>2.4516</v>
      </c>
      <c r="D9801" s="154">
        <v>1.2292000000000001</v>
      </c>
      <c r="E9801" s="154">
        <v>1.1463000000000001</v>
      </c>
      <c r="F9801" s="154">
        <v>63</v>
      </c>
      <c r="G9801" s="154">
        <v>1.0024999999999999</v>
      </c>
      <c r="H9801" s="154">
        <v>16.116</v>
      </c>
      <c r="I9801" s="154">
        <v>1.86046</v>
      </c>
      <c r="J9801" s="154"/>
    </row>
    <row r="9802" spans="1:10">
      <c r="A9802" s="164">
        <v>39261</v>
      </c>
      <c r="B9802" s="154">
        <v>1.6543000000000001</v>
      </c>
      <c r="C9802" s="154">
        <v>2.4621</v>
      </c>
      <c r="D9802" s="154">
        <v>1.2298</v>
      </c>
      <c r="E9802" s="154">
        <v>1.1539999999999999</v>
      </c>
      <c r="F9802" s="154">
        <v>63.2</v>
      </c>
      <c r="G9802" s="154">
        <v>0.99829999999999997</v>
      </c>
      <c r="H9802" s="154">
        <v>16.151</v>
      </c>
      <c r="I9802" s="154">
        <v>1.86052</v>
      </c>
      <c r="J9802" s="154"/>
    </row>
    <row r="9803" spans="1:10">
      <c r="A9803" s="164">
        <v>39262</v>
      </c>
      <c r="B9803" s="154">
        <v>1.6568000000000001</v>
      </c>
      <c r="C9803" s="154">
        <v>2.4656000000000002</v>
      </c>
      <c r="D9803" s="154">
        <v>1.2315</v>
      </c>
      <c r="E9803" s="154">
        <v>1.1680999999999999</v>
      </c>
      <c r="F9803" s="154">
        <v>63.9</v>
      </c>
      <c r="G9803" s="154">
        <v>0.99760000000000004</v>
      </c>
      <c r="H9803" s="154">
        <v>16.047000000000001</v>
      </c>
      <c r="I9803" s="154">
        <v>1.859</v>
      </c>
      <c r="J9803" s="154"/>
    </row>
    <row r="9804" spans="1:10">
      <c r="A9804" s="164">
        <v>39265</v>
      </c>
      <c r="B9804" s="154">
        <v>1.6491</v>
      </c>
      <c r="C9804" s="154">
        <v>2.4407999999999999</v>
      </c>
      <c r="D9804" s="154">
        <v>1.2147000000000001</v>
      </c>
      <c r="E9804" s="154">
        <v>1.1455</v>
      </c>
      <c r="F9804" s="154">
        <v>62.9</v>
      </c>
      <c r="G9804" s="154">
        <v>0.99050000000000005</v>
      </c>
      <c r="H9804" s="154">
        <v>15.914</v>
      </c>
      <c r="I9804" s="154">
        <v>1.8462800000000001</v>
      </c>
      <c r="J9804" s="154"/>
    </row>
    <row r="9805" spans="1:10">
      <c r="A9805" s="164">
        <v>39266</v>
      </c>
      <c r="B9805" s="154">
        <v>1.6536999999999999</v>
      </c>
      <c r="C9805" s="154">
        <v>2.4506999999999999</v>
      </c>
      <c r="D9805" s="154">
        <v>1.2152000000000001</v>
      </c>
      <c r="E9805" s="154">
        <v>1.1495</v>
      </c>
      <c r="F9805" s="154">
        <v>63.4</v>
      </c>
      <c r="G9805" s="154">
        <v>0.99199999999999999</v>
      </c>
      <c r="H9805" s="154">
        <v>15.996</v>
      </c>
      <c r="I9805" s="154">
        <v>1.85205</v>
      </c>
      <c r="J9805" s="154"/>
    </row>
    <row r="9806" spans="1:10">
      <c r="A9806" s="164">
        <v>39267</v>
      </c>
      <c r="B9806" s="154">
        <v>1.6562000000000001</v>
      </c>
      <c r="C9806" s="154">
        <v>2.4542999999999999</v>
      </c>
      <c r="D9806" s="154">
        <v>1.2164999999999999</v>
      </c>
      <c r="E9806" s="154">
        <v>1.1505000000000001</v>
      </c>
      <c r="F9806" s="154">
        <v>63.7</v>
      </c>
      <c r="G9806" s="154">
        <v>0.99319999999999997</v>
      </c>
      <c r="H9806" s="154">
        <v>16.013999999999999</v>
      </c>
      <c r="I9806" s="154">
        <v>1.8521399999999999</v>
      </c>
      <c r="J9806" s="154"/>
    </row>
    <row r="9807" spans="1:10">
      <c r="A9807" s="164">
        <v>39268</v>
      </c>
      <c r="B9807" s="154">
        <v>1.6541000000000001</v>
      </c>
      <c r="C9807" s="154">
        <v>2.4445999999999999</v>
      </c>
      <c r="D9807" s="154">
        <v>1.2121999999999999</v>
      </c>
      <c r="E9807" s="154">
        <v>1.1456999999999999</v>
      </c>
      <c r="F9807" s="154">
        <v>63.4</v>
      </c>
      <c r="G9807" s="154">
        <v>0.98909999999999998</v>
      </c>
      <c r="H9807" s="154">
        <v>16.015000000000001</v>
      </c>
      <c r="I9807" s="154">
        <v>1.8472499999999998</v>
      </c>
      <c r="J9807" s="154"/>
    </row>
    <row r="9808" spans="1:10">
      <c r="A9808" s="164">
        <v>39269</v>
      </c>
      <c r="B9808" s="154">
        <v>1.657</v>
      </c>
      <c r="C9808" s="154">
        <v>2.4512</v>
      </c>
      <c r="D9808" s="154">
        <v>1.2182999999999999</v>
      </c>
      <c r="E9808" s="154">
        <v>1.1528</v>
      </c>
      <c r="F9808" s="154">
        <v>63.6</v>
      </c>
      <c r="G9808" s="154">
        <v>0.98929999999999996</v>
      </c>
      <c r="H9808" s="154">
        <v>16.026</v>
      </c>
      <c r="I9808" s="154">
        <v>1.8551600000000001</v>
      </c>
      <c r="J9808" s="154"/>
    </row>
    <row r="9809" spans="1:10">
      <c r="A9809" s="164">
        <v>39272</v>
      </c>
      <c r="B9809" s="154">
        <v>1.6579000000000002</v>
      </c>
      <c r="C9809" s="154">
        <v>2.4500999999999999</v>
      </c>
      <c r="D9809" s="154">
        <v>1.2170000000000001</v>
      </c>
      <c r="E9809" s="154">
        <v>1.1633</v>
      </c>
      <c r="F9809" s="154">
        <v>63.9</v>
      </c>
      <c r="G9809" s="154">
        <v>0.98650000000000004</v>
      </c>
      <c r="H9809" s="154">
        <v>15.997999999999999</v>
      </c>
      <c r="I9809" s="154">
        <v>1.8513500000000001</v>
      </c>
      <c r="J9809" s="154"/>
    </row>
    <row r="9810" spans="1:10">
      <c r="A9810" s="164">
        <v>39273</v>
      </c>
      <c r="B9810" s="154">
        <v>1.6574</v>
      </c>
      <c r="C9810" s="154">
        <v>2.4489999999999998</v>
      </c>
      <c r="D9810" s="154">
        <v>1.2143999999999999</v>
      </c>
      <c r="E9810" s="154">
        <v>1.1568000000000001</v>
      </c>
      <c r="F9810" s="154">
        <v>64</v>
      </c>
      <c r="G9810" s="154">
        <v>0.98470000000000002</v>
      </c>
      <c r="H9810" s="154">
        <v>15.920999999999999</v>
      </c>
      <c r="I9810" s="154">
        <v>1.8486099999999999</v>
      </c>
      <c r="J9810" s="154"/>
    </row>
    <row r="9811" spans="1:10">
      <c r="A9811" s="164">
        <v>39274</v>
      </c>
      <c r="B9811" s="154">
        <v>1.6541999999999999</v>
      </c>
      <c r="C9811" s="154">
        <v>2.4420000000000002</v>
      </c>
      <c r="D9811" s="154">
        <v>1.2035</v>
      </c>
      <c r="E9811" s="154">
        <v>1.1379999999999999</v>
      </c>
      <c r="F9811" s="154">
        <v>63.4</v>
      </c>
      <c r="G9811" s="154">
        <v>0.99139999999999995</v>
      </c>
      <c r="H9811" s="154">
        <v>15.911</v>
      </c>
      <c r="I9811" s="154">
        <v>1.8399000000000001</v>
      </c>
      <c r="J9811" s="154"/>
    </row>
    <row r="9812" spans="1:10">
      <c r="A9812" s="164">
        <v>39275</v>
      </c>
      <c r="B9812" s="154">
        <v>1.6573</v>
      </c>
      <c r="C9812" s="154">
        <v>2.4458000000000002</v>
      </c>
      <c r="D9812" s="154">
        <v>1.2025999999999999</v>
      </c>
      <c r="E9812" s="154">
        <v>1.1440999999999999</v>
      </c>
      <c r="F9812" s="154">
        <v>63.5</v>
      </c>
      <c r="G9812" s="154">
        <v>0.9849</v>
      </c>
      <c r="H9812" s="154">
        <v>15.896000000000001</v>
      </c>
      <c r="I9812" s="154">
        <v>1.8406899999999999</v>
      </c>
      <c r="J9812" s="154"/>
    </row>
    <row r="9813" spans="1:10">
      <c r="A9813" s="164">
        <v>39276</v>
      </c>
      <c r="B9813" s="154">
        <v>1.6583000000000001</v>
      </c>
      <c r="C9813" s="154">
        <v>2.4432999999999998</v>
      </c>
      <c r="D9813" s="154">
        <v>1.2027000000000001</v>
      </c>
      <c r="E9813" s="154">
        <v>1.1487000000000001</v>
      </c>
      <c r="F9813" s="154">
        <v>64.2</v>
      </c>
      <c r="G9813" s="154">
        <v>0.98360000000000003</v>
      </c>
      <c r="H9813" s="154">
        <v>15.885999999999999</v>
      </c>
      <c r="I9813" s="154">
        <v>1.8427</v>
      </c>
      <c r="J9813" s="154"/>
    </row>
    <row r="9814" spans="1:10">
      <c r="A9814" s="164">
        <v>39279</v>
      </c>
      <c r="B9814" s="154">
        <v>1.6562999999999999</v>
      </c>
      <c r="C9814" s="154">
        <v>2.4474999999999998</v>
      </c>
      <c r="D9814" s="154">
        <v>1.2014</v>
      </c>
      <c r="E9814" s="154">
        <v>1.1492</v>
      </c>
      <c r="F9814" s="154">
        <v>64.5</v>
      </c>
      <c r="G9814" s="154">
        <v>0.98540000000000005</v>
      </c>
      <c r="H9814" s="154">
        <v>15.891</v>
      </c>
      <c r="I9814" s="154">
        <v>1.8403399999999999</v>
      </c>
      <c r="J9814" s="154"/>
    </row>
    <row r="9815" spans="1:10">
      <c r="A9815" s="164">
        <v>39280</v>
      </c>
      <c r="B9815" s="154">
        <v>1.6532</v>
      </c>
      <c r="C9815" s="154">
        <v>2.4436999999999998</v>
      </c>
      <c r="D9815" s="154">
        <v>1.1987000000000001</v>
      </c>
      <c r="E9815" s="154">
        <v>1.1488</v>
      </c>
      <c r="F9815" s="154">
        <v>64.099999999999994</v>
      </c>
      <c r="G9815" s="154">
        <v>0.98360000000000003</v>
      </c>
      <c r="H9815" s="154">
        <v>15.898</v>
      </c>
      <c r="I9815" s="154">
        <v>1.8399299999999998</v>
      </c>
      <c r="J9815" s="154"/>
    </row>
    <row r="9816" spans="1:10">
      <c r="A9816" s="164">
        <v>39281</v>
      </c>
      <c r="B9816" s="154">
        <v>1.6558000000000002</v>
      </c>
      <c r="C9816" s="154">
        <v>2.4643999999999999</v>
      </c>
      <c r="D9816" s="154">
        <v>1.2008000000000001</v>
      </c>
      <c r="E9816" s="154">
        <v>1.1511</v>
      </c>
      <c r="F9816" s="154">
        <v>64.599999999999994</v>
      </c>
      <c r="G9816" s="154">
        <v>0.9849</v>
      </c>
      <c r="H9816" s="154">
        <v>15.865</v>
      </c>
      <c r="I9816" s="154">
        <v>1.84246</v>
      </c>
      <c r="J9816" s="154"/>
    </row>
    <row r="9817" spans="1:10">
      <c r="A9817" s="164">
        <v>39282</v>
      </c>
      <c r="B9817" s="154">
        <v>1.6577999999999999</v>
      </c>
      <c r="C9817" s="154">
        <v>2.4622999999999999</v>
      </c>
      <c r="D9817" s="154">
        <v>1.2004999999999999</v>
      </c>
      <c r="E9817" s="154">
        <v>1.1509</v>
      </c>
      <c r="F9817" s="154">
        <v>64.5</v>
      </c>
      <c r="G9817" s="154">
        <v>0.98509999999999998</v>
      </c>
      <c r="H9817" s="154">
        <v>15.893000000000001</v>
      </c>
      <c r="I9817" s="154">
        <v>1.8416399999999999</v>
      </c>
      <c r="J9817" s="154"/>
    </row>
    <row r="9818" spans="1:10">
      <c r="A9818" s="164">
        <v>39283</v>
      </c>
      <c r="B9818" s="154">
        <v>1.6617999999999999</v>
      </c>
      <c r="C9818" s="154">
        <v>2.4685000000000001</v>
      </c>
      <c r="D9818" s="154">
        <v>1.2044999999999999</v>
      </c>
      <c r="E9818" s="154">
        <v>1.1536</v>
      </c>
      <c r="F9818" s="154">
        <v>64.7</v>
      </c>
      <c r="G9818" s="154">
        <v>0.98460000000000003</v>
      </c>
      <c r="H9818" s="154">
        <v>15.853999999999999</v>
      </c>
      <c r="I9818" s="154">
        <v>1.8481999999999998</v>
      </c>
      <c r="J9818" s="154"/>
    </row>
    <row r="9819" spans="1:10">
      <c r="A9819" s="164">
        <v>39286</v>
      </c>
      <c r="B9819" s="154">
        <v>1.6602000000000001</v>
      </c>
      <c r="C9819" s="154">
        <v>2.4710000000000001</v>
      </c>
      <c r="D9819" s="154">
        <v>1.2009000000000001</v>
      </c>
      <c r="E9819" s="154">
        <v>1.1497999999999999</v>
      </c>
      <c r="F9819" s="154">
        <v>64.7</v>
      </c>
      <c r="G9819" s="154">
        <v>0.99239999999999995</v>
      </c>
      <c r="H9819" s="154">
        <v>15.951000000000001</v>
      </c>
      <c r="I9819" s="154">
        <v>1.8487800000000001</v>
      </c>
      <c r="J9819" s="154"/>
    </row>
    <row r="9820" spans="1:10">
      <c r="A9820" s="164">
        <v>39287</v>
      </c>
      <c r="B9820" s="154">
        <v>1.6656</v>
      </c>
      <c r="C9820" s="154">
        <v>2.4874000000000001</v>
      </c>
      <c r="D9820" s="154">
        <v>1.2056</v>
      </c>
      <c r="E9820" s="154">
        <v>1.1535</v>
      </c>
      <c r="F9820" s="154">
        <v>65.5</v>
      </c>
      <c r="G9820" s="154">
        <v>0.99929999999999997</v>
      </c>
      <c r="H9820" s="154">
        <v>15.956</v>
      </c>
      <c r="I9820" s="154">
        <v>1.85178</v>
      </c>
      <c r="J9820" s="154"/>
    </row>
    <row r="9821" spans="1:10">
      <c r="A9821" s="164">
        <v>39288</v>
      </c>
      <c r="B9821" s="154">
        <v>1.6656</v>
      </c>
      <c r="C9821" s="154">
        <v>2.4863</v>
      </c>
      <c r="D9821" s="154">
        <v>1.2091000000000001</v>
      </c>
      <c r="E9821" s="154">
        <v>1.1669</v>
      </c>
      <c r="F9821" s="154">
        <v>64.900000000000006</v>
      </c>
      <c r="G9821" s="154">
        <v>1.0066999999999999</v>
      </c>
      <c r="H9821" s="154">
        <v>16.055</v>
      </c>
      <c r="I9821" s="154">
        <v>1.8610600000000002</v>
      </c>
      <c r="J9821" s="154"/>
    </row>
    <row r="9822" spans="1:10">
      <c r="A9822" s="164">
        <v>39289</v>
      </c>
      <c r="B9822" s="154">
        <v>1.6636</v>
      </c>
      <c r="C9822" s="154">
        <v>2.4858000000000002</v>
      </c>
      <c r="D9822" s="154">
        <v>1.2122999999999999</v>
      </c>
      <c r="E9822" s="154">
        <v>1.1638999999999999</v>
      </c>
      <c r="F9822" s="154">
        <v>65</v>
      </c>
      <c r="G9822" s="154">
        <v>1.0071000000000001</v>
      </c>
      <c r="H9822" s="154">
        <v>15.909000000000001</v>
      </c>
      <c r="I9822" s="154">
        <v>1.8583499999999999</v>
      </c>
      <c r="J9822" s="154"/>
    </row>
    <row r="9823" spans="1:10">
      <c r="A9823" s="164">
        <v>39290</v>
      </c>
      <c r="B9823" s="154">
        <v>1.6549</v>
      </c>
      <c r="C9823" s="154">
        <v>2.4617</v>
      </c>
      <c r="D9823" s="154">
        <v>1.2078</v>
      </c>
      <c r="E9823" s="154">
        <v>1.1418999999999999</v>
      </c>
      <c r="F9823" s="154">
        <v>62.6</v>
      </c>
      <c r="G9823" s="154">
        <v>1.0144</v>
      </c>
      <c r="H9823" s="154">
        <v>15.987</v>
      </c>
      <c r="I9823" s="154">
        <v>1.85442</v>
      </c>
      <c r="J9823" s="154"/>
    </row>
    <row r="9824" spans="1:10">
      <c r="A9824" s="164">
        <v>39293</v>
      </c>
      <c r="B9824" s="154">
        <v>1.6472</v>
      </c>
      <c r="C9824" s="154">
        <v>2.4432999999999998</v>
      </c>
      <c r="D9824" s="154">
        <v>1.2055</v>
      </c>
      <c r="E9824" s="154">
        <v>1.1307</v>
      </c>
      <c r="F9824" s="154">
        <v>63.6</v>
      </c>
      <c r="G9824" s="154">
        <v>1.0141</v>
      </c>
      <c r="H9824" s="154">
        <v>15.881</v>
      </c>
      <c r="I9824" s="154">
        <v>1.8399999999999999</v>
      </c>
      <c r="J9824" s="154"/>
    </row>
    <row r="9825" spans="1:10">
      <c r="A9825" s="164">
        <v>39294</v>
      </c>
      <c r="B9825" s="154">
        <v>1.6503999999999999</v>
      </c>
      <c r="C9825" s="154">
        <v>2.4428999999999998</v>
      </c>
      <c r="D9825" s="154">
        <v>1.2038</v>
      </c>
      <c r="E9825" s="154">
        <v>1.133</v>
      </c>
      <c r="F9825" s="154">
        <v>64.099999999999994</v>
      </c>
      <c r="G9825" s="154">
        <v>1.0108999999999999</v>
      </c>
      <c r="H9825" s="154">
        <v>15.891999999999999</v>
      </c>
      <c r="I9825" s="154">
        <v>1.8462000000000001</v>
      </c>
      <c r="J9825" s="154"/>
    </row>
    <row r="9826" spans="1:10">
      <c r="A9826" s="164">
        <v>39295</v>
      </c>
      <c r="B9826" s="154" t="s">
        <v>472</v>
      </c>
      <c r="C9826" s="154" t="s">
        <v>472</v>
      </c>
      <c r="D9826" s="154" t="s">
        <v>472</v>
      </c>
      <c r="E9826" s="154" t="s">
        <v>472</v>
      </c>
      <c r="F9826" s="154" t="s">
        <v>472</v>
      </c>
      <c r="G9826" s="154" t="s">
        <v>472</v>
      </c>
      <c r="H9826" s="154">
        <v>15.893000000000001</v>
      </c>
      <c r="I9826" s="154" t="s">
        <v>472</v>
      </c>
      <c r="J9826" s="154"/>
    </row>
    <row r="9827" spans="1:10">
      <c r="A9827" s="164">
        <v>39296</v>
      </c>
      <c r="B9827" s="154">
        <v>1.6444000000000001</v>
      </c>
      <c r="C9827" s="154">
        <v>2.4424999999999999</v>
      </c>
      <c r="D9827" s="154">
        <v>1.2031000000000001</v>
      </c>
      <c r="E9827" s="154">
        <v>1.1376999999999999</v>
      </c>
      <c r="F9827" s="154">
        <v>63.6</v>
      </c>
      <c r="G9827" s="154">
        <v>1.0125</v>
      </c>
      <c r="H9827" s="154">
        <v>15.906000000000001</v>
      </c>
      <c r="I9827" s="154">
        <v>1.8437999999999999</v>
      </c>
      <c r="J9827" s="154"/>
    </row>
    <row r="9828" spans="1:10">
      <c r="A9828" s="164">
        <v>39297</v>
      </c>
      <c r="B9828" s="154">
        <v>1.6514</v>
      </c>
      <c r="C9828" s="154">
        <v>2.4542999999999999</v>
      </c>
      <c r="D9828" s="154">
        <v>1.2055</v>
      </c>
      <c r="E9828" s="154">
        <v>1.1408</v>
      </c>
      <c r="F9828" s="154">
        <v>64</v>
      </c>
      <c r="G9828" s="154">
        <v>1.0117</v>
      </c>
      <c r="H9828" s="154">
        <v>15.756</v>
      </c>
      <c r="I9828" s="154">
        <v>1.84656</v>
      </c>
      <c r="J9828" s="154"/>
    </row>
    <row r="9829" spans="1:10">
      <c r="A9829" s="164">
        <v>39300</v>
      </c>
      <c r="B9829" s="154">
        <v>1.6395999999999999</v>
      </c>
      <c r="C9829" s="154">
        <v>2.4238</v>
      </c>
      <c r="D9829" s="154">
        <v>1.1862999999999999</v>
      </c>
      <c r="E9829" s="154">
        <v>1.1247</v>
      </c>
      <c r="F9829" s="154">
        <v>62.3</v>
      </c>
      <c r="G9829" s="154">
        <v>1.0076000000000001</v>
      </c>
      <c r="H9829" s="154">
        <v>15.724</v>
      </c>
      <c r="I9829" s="154">
        <v>1.82605</v>
      </c>
      <c r="J9829" s="154"/>
    </row>
    <row r="9830" spans="1:10">
      <c r="A9830" s="164">
        <v>39301</v>
      </c>
      <c r="B9830" s="154">
        <v>1.6440999999999999</v>
      </c>
      <c r="C9830" s="154">
        <v>2.4142999999999999</v>
      </c>
      <c r="D9830" s="154">
        <v>1.1914</v>
      </c>
      <c r="E9830" s="154">
        <v>1.1278999999999999</v>
      </c>
      <c r="F9830" s="154">
        <v>62.2</v>
      </c>
      <c r="G9830" s="154">
        <v>1.0028999999999999</v>
      </c>
      <c r="H9830" s="154">
        <v>15.795999999999999</v>
      </c>
      <c r="I9830" s="154">
        <v>1.83067</v>
      </c>
      <c r="J9830" s="154"/>
    </row>
    <row r="9831" spans="1:10">
      <c r="A9831" s="164">
        <v>39302</v>
      </c>
      <c r="B9831" s="154">
        <v>1.6459000000000001</v>
      </c>
      <c r="C9831" s="154">
        <v>2.4233000000000002</v>
      </c>
      <c r="D9831" s="154">
        <v>1.1970000000000001</v>
      </c>
      <c r="E9831" s="154">
        <v>1.1365000000000001</v>
      </c>
      <c r="F9831" s="154">
        <v>62.8</v>
      </c>
      <c r="G9831" s="154">
        <v>1.0033000000000001</v>
      </c>
      <c r="H9831" s="154">
        <v>15.772</v>
      </c>
      <c r="I9831" s="154">
        <v>1.8342000000000001</v>
      </c>
      <c r="J9831" s="154"/>
    </row>
    <row r="9832" spans="1:10">
      <c r="A9832" s="164">
        <v>39303</v>
      </c>
      <c r="B9832" s="154">
        <v>1.6444999999999999</v>
      </c>
      <c r="C9832" s="154">
        <v>2.4295</v>
      </c>
      <c r="D9832" s="154">
        <v>1.1935</v>
      </c>
      <c r="E9832" s="154">
        <v>1.1354</v>
      </c>
      <c r="F9832" s="154">
        <v>63.2</v>
      </c>
      <c r="G9832" s="154">
        <v>1.0025999999999999</v>
      </c>
      <c r="H9832" s="154">
        <v>15.814</v>
      </c>
      <c r="I9832" s="154">
        <v>1.8331599999999999</v>
      </c>
      <c r="J9832" s="154"/>
    </row>
    <row r="9833" spans="1:10">
      <c r="A9833" s="164">
        <v>39304</v>
      </c>
      <c r="B9833" s="154">
        <v>1.6351</v>
      </c>
      <c r="C9833" s="154">
        <v>2.4142999999999999</v>
      </c>
      <c r="D9833" s="154">
        <v>1.1945000000000001</v>
      </c>
      <c r="E9833" s="154">
        <v>1.1294</v>
      </c>
      <c r="F9833" s="154">
        <v>61.7</v>
      </c>
      <c r="G9833" s="154">
        <v>1.0125</v>
      </c>
      <c r="H9833" s="154">
        <v>15.827999999999999</v>
      </c>
      <c r="I9833" s="154">
        <v>1.83152</v>
      </c>
      <c r="J9833" s="154"/>
    </row>
    <row r="9834" spans="1:10">
      <c r="A9834" s="164">
        <v>39307</v>
      </c>
      <c r="B9834" s="154">
        <v>1.6373</v>
      </c>
      <c r="C9834" s="154">
        <v>2.4171</v>
      </c>
      <c r="D9834" s="154">
        <v>1.1988000000000001</v>
      </c>
      <c r="E9834" s="154">
        <v>1.1363000000000001</v>
      </c>
      <c r="F9834" s="154">
        <v>61.3</v>
      </c>
      <c r="G9834" s="154">
        <v>1.0137</v>
      </c>
      <c r="H9834" s="154">
        <v>15.903</v>
      </c>
      <c r="I9834" s="154">
        <v>1.8347500000000001</v>
      </c>
      <c r="J9834" s="154"/>
    </row>
    <row r="9835" spans="1:10">
      <c r="A9835" s="164">
        <v>39308</v>
      </c>
      <c r="B9835" s="154">
        <v>1.6395</v>
      </c>
      <c r="C9835" s="154">
        <v>2.4205999999999999</v>
      </c>
      <c r="D9835" s="154">
        <v>1.2076</v>
      </c>
      <c r="E9835" s="154">
        <v>1.1411</v>
      </c>
      <c r="F9835" s="154">
        <v>61.9</v>
      </c>
      <c r="G9835" s="154">
        <v>1.0224</v>
      </c>
      <c r="H9835" s="154">
        <v>15.956</v>
      </c>
      <c r="I9835" s="154">
        <v>1.8434599999999999</v>
      </c>
      <c r="J9835" s="154"/>
    </row>
    <row r="9836" spans="1:10">
      <c r="A9836" s="164">
        <v>39309</v>
      </c>
      <c r="B9836" s="154">
        <v>1.6385000000000001</v>
      </c>
      <c r="C9836" s="154">
        <v>2.4154</v>
      </c>
      <c r="D9836" s="154">
        <v>1.2141999999999999</v>
      </c>
      <c r="E9836" s="154">
        <v>1.1314</v>
      </c>
      <c r="F9836" s="154">
        <v>60.9</v>
      </c>
      <c r="G9836" s="154">
        <v>1.0376000000000001</v>
      </c>
      <c r="H9836" s="154">
        <v>16.071999999999999</v>
      </c>
      <c r="I9836" s="154">
        <v>1.8485100000000001</v>
      </c>
      <c r="J9836" s="154"/>
    </row>
    <row r="9837" spans="1:10">
      <c r="A9837" s="164">
        <v>39310</v>
      </c>
      <c r="B9837" s="154">
        <v>1.6341999999999999</v>
      </c>
      <c r="C9837" s="154">
        <v>2.4165000000000001</v>
      </c>
      <c r="D9837" s="154">
        <v>1.2175</v>
      </c>
      <c r="E9837" s="154">
        <v>1.1242000000000001</v>
      </c>
      <c r="F9837" s="154">
        <v>59.4</v>
      </c>
      <c r="G9837" s="154">
        <v>1.0499000000000001</v>
      </c>
      <c r="H9837" s="154">
        <v>15.961</v>
      </c>
      <c r="I9837" s="154">
        <v>1.84995</v>
      </c>
      <c r="J9837" s="154"/>
    </row>
    <row r="9838" spans="1:10">
      <c r="A9838" s="164">
        <v>39311</v>
      </c>
      <c r="B9838" s="154">
        <v>1.6221999999999999</v>
      </c>
      <c r="C9838" s="154">
        <v>2.3843000000000001</v>
      </c>
      <c r="D9838" s="154">
        <v>1.2083999999999999</v>
      </c>
      <c r="E9838" s="154">
        <v>1.1234</v>
      </c>
      <c r="F9838" s="154">
        <v>57.5</v>
      </c>
      <c r="G9838" s="154">
        <v>1.0669999999999999</v>
      </c>
      <c r="H9838" s="154">
        <v>15.874000000000001</v>
      </c>
      <c r="I9838" s="154">
        <v>1.83901</v>
      </c>
      <c r="J9838" s="154"/>
    </row>
    <row r="9839" spans="1:10">
      <c r="A9839" s="164">
        <v>39314</v>
      </c>
      <c r="B9839" s="154">
        <v>1.6293</v>
      </c>
      <c r="C9839" s="154">
        <v>2.3992</v>
      </c>
      <c r="D9839" s="154">
        <v>1.2077</v>
      </c>
      <c r="E9839" s="154">
        <v>1.1388</v>
      </c>
      <c r="F9839" s="154">
        <v>59.7</v>
      </c>
      <c r="G9839" s="154">
        <v>1.0478000000000001</v>
      </c>
      <c r="H9839" s="154">
        <v>15.885999999999999</v>
      </c>
      <c r="I9839" s="154">
        <v>1.84077</v>
      </c>
      <c r="J9839" s="154"/>
    </row>
    <row r="9840" spans="1:10">
      <c r="A9840" s="164">
        <v>39315</v>
      </c>
      <c r="B9840" s="154">
        <v>1.6217999999999999</v>
      </c>
      <c r="C9840" s="154">
        <v>2.3813</v>
      </c>
      <c r="D9840" s="154">
        <v>1.2036</v>
      </c>
      <c r="E9840" s="154">
        <v>1.1339999999999999</v>
      </c>
      <c r="F9840" s="154">
        <v>59.1</v>
      </c>
      <c r="G9840" s="154">
        <v>1.0528999999999999</v>
      </c>
      <c r="H9840" s="154">
        <v>15.877000000000001</v>
      </c>
      <c r="I9840" s="154">
        <v>1.8347899999999999</v>
      </c>
      <c r="J9840" s="154"/>
    </row>
    <row r="9841" spans="1:10">
      <c r="A9841" s="164">
        <v>39316</v>
      </c>
      <c r="B9841" s="154">
        <v>1.6276000000000002</v>
      </c>
      <c r="C9841" s="154">
        <v>2.3948999999999998</v>
      </c>
      <c r="D9841" s="154">
        <v>1.2067000000000001</v>
      </c>
      <c r="E9841" s="154">
        <v>1.1372</v>
      </c>
      <c r="F9841" s="154">
        <v>59.5</v>
      </c>
      <c r="G9841" s="154">
        <v>1.0496000000000001</v>
      </c>
      <c r="H9841" s="154">
        <v>15.879</v>
      </c>
      <c r="I9841" s="154">
        <v>1.84188</v>
      </c>
      <c r="J9841" s="154"/>
    </row>
    <row r="9842" spans="1:10">
      <c r="A9842" s="164">
        <v>39317</v>
      </c>
      <c r="B9842" s="154">
        <v>1.6356000000000002</v>
      </c>
      <c r="C9842" s="154">
        <v>2.4087000000000001</v>
      </c>
      <c r="D9842" s="154">
        <v>1.2063999999999999</v>
      </c>
      <c r="E9842" s="154">
        <v>1.1397999999999999</v>
      </c>
      <c r="F9842" s="154">
        <v>59.8</v>
      </c>
      <c r="G9842" s="154">
        <v>1.0414000000000001</v>
      </c>
      <c r="H9842" s="154">
        <v>15.882</v>
      </c>
      <c r="I9842" s="154">
        <v>1.84531</v>
      </c>
      <c r="J9842" s="154"/>
    </row>
    <row r="9843" spans="1:10">
      <c r="A9843" s="164">
        <v>39318</v>
      </c>
      <c r="B9843" s="154">
        <v>1.6337000000000002</v>
      </c>
      <c r="C9843" s="154">
        <v>2.4060999999999999</v>
      </c>
      <c r="D9843" s="154">
        <v>1.2028000000000001</v>
      </c>
      <c r="E9843" s="154">
        <v>1.143</v>
      </c>
      <c r="F9843" s="154">
        <v>60.4</v>
      </c>
      <c r="G9843" s="154">
        <v>1.0373000000000001</v>
      </c>
      <c r="H9843" s="154">
        <v>15.875999999999999</v>
      </c>
      <c r="I9843" s="154">
        <v>1.8385</v>
      </c>
      <c r="J9843" s="154"/>
    </row>
    <row r="9844" spans="1:10">
      <c r="A9844" s="164">
        <v>39321</v>
      </c>
      <c r="B9844" s="154">
        <v>1.643</v>
      </c>
      <c r="C9844" s="154">
        <v>2.4247999999999998</v>
      </c>
      <c r="D9844" s="154">
        <v>1.2025000000000001</v>
      </c>
      <c r="E9844" s="154">
        <v>1.1456999999999999</v>
      </c>
      <c r="F9844" s="154">
        <v>61.8</v>
      </c>
      <c r="G9844" s="154">
        <v>1.0344</v>
      </c>
      <c r="H9844" s="154">
        <v>15.904999999999999</v>
      </c>
      <c r="I9844" s="154">
        <v>1.8429899999999999</v>
      </c>
      <c r="J9844" s="154"/>
    </row>
    <row r="9845" spans="1:10">
      <c r="A9845" s="164">
        <v>39322</v>
      </c>
      <c r="B9845" s="154">
        <v>1.6385999999999998</v>
      </c>
      <c r="C9845" s="154">
        <v>2.4072</v>
      </c>
      <c r="D9845" s="154">
        <v>1.2006999999999999</v>
      </c>
      <c r="E9845" s="154">
        <v>1.1369</v>
      </c>
      <c r="F9845" s="154">
        <v>61.3</v>
      </c>
      <c r="G9845" s="154">
        <v>1.0387999999999999</v>
      </c>
      <c r="H9845" s="154">
        <v>15.888</v>
      </c>
      <c r="I9845" s="154">
        <v>1.8364</v>
      </c>
      <c r="J9845" s="154"/>
    </row>
    <row r="9846" spans="1:10">
      <c r="A9846" s="164">
        <v>39323</v>
      </c>
      <c r="B9846" s="154">
        <v>1.6346000000000001</v>
      </c>
      <c r="C9846" s="154">
        <v>2.4106999999999998</v>
      </c>
      <c r="D9846" s="154">
        <v>1.2019</v>
      </c>
      <c r="E9846" s="154">
        <v>1.1297999999999999</v>
      </c>
      <c r="F9846" s="154">
        <v>60.1</v>
      </c>
      <c r="G9846" s="154">
        <v>1.0488</v>
      </c>
      <c r="H9846" s="154">
        <v>15.885999999999999</v>
      </c>
      <c r="I9846" s="154">
        <v>1.84097</v>
      </c>
      <c r="J9846" s="154"/>
    </row>
    <row r="9847" spans="1:10">
      <c r="A9847" s="164">
        <v>39324</v>
      </c>
      <c r="B9847" s="154">
        <v>1.6414</v>
      </c>
      <c r="C9847" s="154">
        <v>2.4211999999999998</v>
      </c>
      <c r="D9847" s="154">
        <v>1.2037</v>
      </c>
      <c r="E9847" s="154">
        <v>1.1314</v>
      </c>
      <c r="F9847" s="154">
        <v>61.2</v>
      </c>
      <c r="G9847" s="154">
        <v>1.0414000000000001</v>
      </c>
      <c r="H9847" s="154">
        <v>15.943999999999999</v>
      </c>
      <c r="I9847" s="154">
        <v>1.8447900000000002</v>
      </c>
      <c r="J9847" s="154"/>
    </row>
    <row r="9848" spans="1:10">
      <c r="A9848" s="164">
        <v>39325</v>
      </c>
      <c r="B9848" s="154">
        <v>1.6467000000000001</v>
      </c>
      <c r="C9848" s="154">
        <v>2.4283999999999999</v>
      </c>
      <c r="D9848" s="154">
        <v>1.2059</v>
      </c>
      <c r="E9848" s="154">
        <v>1.1447000000000001</v>
      </c>
      <c r="F9848" s="154">
        <v>61.3</v>
      </c>
      <c r="G9848" s="154">
        <v>1.0369999999999999</v>
      </c>
      <c r="H9848" s="154">
        <v>15.997</v>
      </c>
      <c r="I9848" s="154">
        <v>1.8480400000000001</v>
      </c>
      <c r="J9848" s="154"/>
    </row>
    <row r="9849" spans="1:10">
      <c r="A9849" s="164">
        <v>39328</v>
      </c>
      <c r="B9849" s="154">
        <v>1.6478999999999999</v>
      </c>
      <c r="C9849" s="154">
        <v>2.4388999999999998</v>
      </c>
      <c r="D9849" s="154">
        <v>1.2076</v>
      </c>
      <c r="E9849" s="154">
        <v>1.1474</v>
      </c>
      <c r="F9849" s="154">
        <v>61.4</v>
      </c>
      <c r="G9849" s="154">
        <v>1.0411999999999999</v>
      </c>
      <c r="H9849" s="154">
        <v>16.027999999999999</v>
      </c>
      <c r="I9849" s="154" t="s">
        <v>472</v>
      </c>
      <c r="J9849" s="154"/>
    </row>
    <row r="9850" spans="1:10">
      <c r="A9850" s="164">
        <v>39329</v>
      </c>
      <c r="B9850" s="154">
        <v>1.6447000000000001</v>
      </c>
      <c r="C9850" s="154">
        <v>2.4371999999999998</v>
      </c>
      <c r="D9850" s="154">
        <v>1.2093</v>
      </c>
      <c r="E9850" s="154">
        <v>1.1443000000000001</v>
      </c>
      <c r="F9850" s="154">
        <v>61.6</v>
      </c>
      <c r="G9850" s="154">
        <v>1.0468999999999999</v>
      </c>
      <c r="H9850" s="154">
        <v>16.042999999999999</v>
      </c>
      <c r="I9850" s="154">
        <v>1.85517</v>
      </c>
      <c r="J9850" s="154"/>
    </row>
    <row r="9851" spans="1:10">
      <c r="A9851" s="164">
        <v>39330</v>
      </c>
      <c r="B9851" s="154">
        <v>1.6482999999999999</v>
      </c>
      <c r="C9851" s="154">
        <v>2.4346000000000001</v>
      </c>
      <c r="D9851" s="154">
        <v>1.2128000000000001</v>
      </c>
      <c r="E9851" s="154">
        <v>1.1518999999999999</v>
      </c>
      <c r="F9851" s="154">
        <v>62.2</v>
      </c>
      <c r="G9851" s="154">
        <v>1.0464</v>
      </c>
      <c r="H9851" s="154">
        <v>15.916</v>
      </c>
      <c r="I9851" s="154">
        <v>1.8544800000000001</v>
      </c>
      <c r="J9851" s="154"/>
    </row>
    <row r="9852" spans="1:10">
      <c r="A9852" s="164">
        <v>39331</v>
      </c>
      <c r="B9852" s="154">
        <v>1.6449</v>
      </c>
      <c r="C9852" s="154">
        <v>2.4359000000000002</v>
      </c>
      <c r="D9852" s="154">
        <v>1.2041999999999999</v>
      </c>
      <c r="E9852" s="154">
        <v>1.1432</v>
      </c>
      <c r="F9852" s="154">
        <v>61</v>
      </c>
      <c r="G9852" s="154">
        <v>1.0438000000000001</v>
      </c>
      <c r="H9852" s="154">
        <v>15.951000000000001</v>
      </c>
      <c r="I9852" s="154">
        <v>1.8466399999999998</v>
      </c>
      <c r="J9852" s="154"/>
    </row>
    <row r="9853" spans="1:10">
      <c r="A9853" s="164">
        <v>39332</v>
      </c>
      <c r="B9853" s="154">
        <v>1.6435</v>
      </c>
      <c r="C9853" s="154">
        <v>2.4260000000000002</v>
      </c>
      <c r="D9853" s="154">
        <v>1.2013</v>
      </c>
      <c r="E9853" s="154">
        <v>1.1418999999999999</v>
      </c>
      <c r="F9853" s="154">
        <v>61.5</v>
      </c>
      <c r="G9853" s="154">
        <v>1.0431999999999999</v>
      </c>
      <c r="H9853" s="154">
        <v>15.746</v>
      </c>
      <c r="I9853" s="154">
        <v>1.8441000000000001</v>
      </c>
      <c r="J9853" s="154"/>
    </row>
    <row r="9854" spans="1:10">
      <c r="A9854" s="164">
        <v>39335</v>
      </c>
      <c r="B9854" s="154">
        <v>1.6353</v>
      </c>
      <c r="C9854" s="154">
        <v>2.4068999999999998</v>
      </c>
      <c r="D9854" s="154">
        <v>1.1865999999999999</v>
      </c>
      <c r="E9854" s="154">
        <v>1.1214</v>
      </c>
      <c r="F9854" s="154">
        <v>60.3</v>
      </c>
      <c r="G9854" s="154">
        <v>1.0463</v>
      </c>
      <c r="H9854" s="154">
        <v>15.762</v>
      </c>
      <c r="I9854" s="154">
        <v>1.83178</v>
      </c>
      <c r="J9854" s="154"/>
    </row>
    <row r="9855" spans="1:10">
      <c r="A9855" s="164">
        <v>39336</v>
      </c>
      <c r="B9855" s="154">
        <v>1.6391</v>
      </c>
      <c r="C9855" s="154">
        <v>2.4062999999999999</v>
      </c>
      <c r="D9855" s="154">
        <v>1.1886000000000001</v>
      </c>
      <c r="E9855" s="154">
        <v>1.1338999999999999</v>
      </c>
      <c r="F9855" s="154">
        <v>61.1</v>
      </c>
      <c r="G9855" s="154">
        <v>1.0454000000000001</v>
      </c>
      <c r="H9855" s="154">
        <v>15.791</v>
      </c>
      <c r="I9855" s="154">
        <v>1.83023</v>
      </c>
      <c r="J9855" s="154"/>
    </row>
    <row r="9856" spans="1:10">
      <c r="A9856" s="164">
        <v>39337</v>
      </c>
      <c r="B9856" s="154">
        <v>1.6417000000000002</v>
      </c>
      <c r="C9856" s="154">
        <v>2.4095</v>
      </c>
      <c r="D9856" s="154">
        <v>1.1856</v>
      </c>
      <c r="E9856" s="154">
        <v>1.1378999999999999</v>
      </c>
      <c r="F9856" s="154">
        <v>61.6</v>
      </c>
      <c r="G9856" s="154">
        <v>1.0395000000000001</v>
      </c>
      <c r="H9856" s="154">
        <v>15.75</v>
      </c>
      <c r="I9856" s="154">
        <v>1.82897</v>
      </c>
      <c r="J9856" s="154"/>
    </row>
    <row r="9857" spans="1:10">
      <c r="A9857" s="164">
        <v>39338</v>
      </c>
      <c r="B9857" s="154">
        <v>1.6457999999999999</v>
      </c>
      <c r="C9857" s="154">
        <v>2.3980000000000001</v>
      </c>
      <c r="D9857" s="154">
        <v>1.1828000000000001</v>
      </c>
      <c r="E9857" s="154">
        <v>1.1440999999999999</v>
      </c>
      <c r="F9857" s="154">
        <v>62</v>
      </c>
      <c r="G9857" s="154">
        <v>1.0327</v>
      </c>
      <c r="H9857" s="154">
        <v>15.797000000000001</v>
      </c>
      <c r="I9857" s="154">
        <v>1.8321800000000001</v>
      </c>
      <c r="J9857" s="154"/>
    </row>
    <row r="9858" spans="1:10">
      <c r="A9858" s="164">
        <v>39339</v>
      </c>
      <c r="B9858" s="154">
        <v>1.6459999999999999</v>
      </c>
      <c r="C9858" s="154">
        <v>2.3914</v>
      </c>
      <c r="D9858" s="154">
        <v>1.1857</v>
      </c>
      <c r="E9858" s="154">
        <v>1.1473</v>
      </c>
      <c r="F9858" s="154">
        <v>62.1</v>
      </c>
      <c r="G9858" s="154">
        <v>1.0303</v>
      </c>
      <c r="H9858" s="154">
        <v>15.84</v>
      </c>
      <c r="I9858" s="154">
        <v>1.8313999999999999</v>
      </c>
      <c r="J9858" s="154"/>
    </row>
    <row r="9859" spans="1:10">
      <c r="A9859" s="164">
        <v>39342</v>
      </c>
      <c r="B9859" s="154">
        <v>1.6472</v>
      </c>
      <c r="C9859" s="154">
        <v>2.3746999999999998</v>
      </c>
      <c r="D9859" s="154">
        <v>1.1879</v>
      </c>
      <c r="E9859" s="154">
        <v>1.1569</v>
      </c>
      <c r="F9859" s="154">
        <v>62.4</v>
      </c>
      <c r="G9859" s="154">
        <v>1.0327999999999999</v>
      </c>
      <c r="H9859" s="154">
        <v>15.789</v>
      </c>
      <c r="I9859" s="154">
        <v>1.8277299999999999</v>
      </c>
      <c r="J9859" s="154"/>
    </row>
    <row r="9860" spans="1:10">
      <c r="A9860" s="164">
        <v>39343</v>
      </c>
      <c r="B9860" s="154">
        <v>1.6454</v>
      </c>
      <c r="C9860" s="154">
        <v>2.3675999999999999</v>
      </c>
      <c r="D9860" s="154">
        <v>1.1871</v>
      </c>
      <c r="E9860" s="154">
        <v>1.1560999999999999</v>
      </c>
      <c r="F9860" s="154">
        <v>61.9</v>
      </c>
      <c r="G9860" s="154">
        <v>1.0302</v>
      </c>
      <c r="H9860" s="154">
        <v>15.795</v>
      </c>
      <c r="I9860" s="154">
        <v>1.82806</v>
      </c>
      <c r="J9860" s="154"/>
    </row>
    <row r="9861" spans="1:10">
      <c r="A9861" s="164">
        <v>39344</v>
      </c>
      <c r="B9861" s="154">
        <v>1.6505999999999998</v>
      </c>
      <c r="C9861" s="154">
        <v>2.3733</v>
      </c>
      <c r="D9861" s="154">
        <v>1.1809000000000001</v>
      </c>
      <c r="E9861" s="154">
        <v>1.1671</v>
      </c>
      <c r="F9861" s="154">
        <v>63</v>
      </c>
      <c r="G9861" s="154">
        <v>1.0194000000000001</v>
      </c>
      <c r="H9861" s="154">
        <v>15.771000000000001</v>
      </c>
      <c r="I9861" s="154">
        <v>1.82525</v>
      </c>
      <c r="J9861" s="154"/>
    </row>
    <row r="9862" spans="1:10">
      <c r="A9862" s="164">
        <v>39345</v>
      </c>
      <c r="B9862" s="154">
        <v>1.6489</v>
      </c>
      <c r="C9862" s="154">
        <v>2.3576000000000001</v>
      </c>
      <c r="D9862" s="154">
        <v>1.1736</v>
      </c>
      <c r="E9862" s="154">
        <v>1.1609</v>
      </c>
      <c r="F9862" s="154">
        <v>62.9</v>
      </c>
      <c r="G9862" s="154">
        <v>1.0163</v>
      </c>
      <c r="H9862" s="154">
        <v>15.611000000000001</v>
      </c>
      <c r="I9862" s="154">
        <v>1.8161</v>
      </c>
      <c r="J9862" s="154"/>
    </row>
    <row r="9863" spans="1:10">
      <c r="A9863" s="164">
        <v>39346</v>
      </c>
      <c r="B9863" s="154">
        <v>1.6501999999999999</v>
      </c>
      <c r="C9863" s="154">
        <v>2.3627000000000002</v>
      </c>
      <c r="D9863" s="154">
        <v>1.173</v>
      </c>
      <c r="E9863" s="154">
        <v>1.1728000000000001</v>
      </c>
      <c r="F9863" s="154">
        <v>62.8</v>
      </c>
      <c r="G9863" s="154">
        <v>1.0185999999999999</v>
      </c>
      <c r="H9863" s="154">
        <v>15.638999999999999</v>
      </c>
      <c r="I9863" s="154">
        <v>1.8205499999999999</v>
      </c>
      <c r="J9863" s="154"/>
    </row>
    <row r="9864" spans="1:10">
      <c r="A9864" s="164">
        <v>39349</v>
      </c>
      <c r="B9864" s="154">
        <v>1.6526000000000001</v>
      </c>
      <c r="C9864" s="154">
        <v>2.3706</v>
      </c>
      <c r="D9864" s="154">
        <v>1.1708000000000001</v>
      </c>
      <c r="E9864" s="154">
        <v>1.1707000000000001</v>
      </c>
      <c r="F9864" s="154">
        <v>62.6</v>
      </c>
      <c r="G9864" s="154">
        <v>1.0189999999999999</v>
      </c>
      <c r="H9864" s="154">
        <v>15.627000000000001</v>
      </c>
      <c r="I9864" s="154">
        <v>1.8194900000000001</v>
      </c>
      <c r="J9864" s="154"/>
    </row>
    <row r="9865" spans="1:10">
      <c r="A9865" s="164">
        <v>39350</v>
      </c>
      <c r="B9865" s="154">
        <v>1.6497999999999999</v>
      </c>
      <c r="C9865" s="154">
        <v>2.3576000000000001</v>
      </c>
      <c r="D9865" s="154">
        <v>1.1717</v>
      </c>
      <c r="E9865" s="154">
        <v>1.1657999999999999</v>
      </c>
      <c r="F9865" s="154">
        <v>62.7</v>
      </c>
      <c r="G9865" s="154">
        <v>1.0214000000000001</v>
      </c>
      <c r="H9865" s="154">
        <v>15.522</v>
      </c>
      <c r="I9865" s="154">
        <v>1.8164099999999999</v>
      </c>
      <c r="J9865" s="154"/>
    </row>
    <row r="9866" spans="1:10">
      <c r="A9866" s="164">
        <v>39351</v>
      </c>
      <c r="B9866" s="154">
        <v>1.6518000000000002</v>
      </c>
      <c r="C9866" s="154">
        <v>2.3567999999999998</v>
      </c>
      <c r="D9866" s="154">
        <v>1.1698999999999999</v>
      </c>
      <c r="E9866" s="154">
        <v>1.1627000000000001</v>
      </c>
      <c r="F9866" s="154">
        <v>62.9</v>
      </c>
      <c r="G9866" s="154">
        <v>1.0155000000000001</v>
      </c>
      <c r="H9866" s="154">
        <v>15.577999999999999</v>
      </c>
      <c r="I9866" s="154">
        <v>1.8157000000000001</v>
      </c>
      <c r="J9866" s="154"/>
    </row>
    <row r="9867" spans="1:10">
      <c r="A9867" s="164">
        <v>39352</v>
      </c>
      <c r="B9867" s="154">
        <v>1.6566000000000001</v>
      </c>
      <c r="C9867" s="154">
        <v>2.3679999999999999</v>
      </c>
      <c r="D9867" s="154">
        <v>1.1715</v>
      </c>
      <c r="E9867" s="154">
        <v>1.1693</v>
      </c>
      <c r="F9867" s="154">
        <v>63.4</v>
      </c>
      <c r="G9867" s="154">
        <v>1.0131000000000001</v>
      </c>
      <c r="H9867" s="154">
        <v>15.603999999999999</v>
      </c>
      <c r="I9867" s="154">
        <v>1.8214999999999999</v>
      </c>
      <c r="J9867" s="154"/>
    </row>
    <row r="9868" spans="1:10">
      <c r="A9868" s="164">
        <v>39353</v>
      </c>
      <c r="B9868" s="154">
        <v>1.6594</v>
      </c>
      <c r="C9868" s="154">
        <v>2.3746</v>
      </c>
      <c r="D9868" s="154">
        <v>1.1712</v>
      </c>
      <c r="E9868" s="154">
        <v>1.1724000000000001</v>
      </c>
      <c r="F9868" s="154">
        <v>63.4</v>
      </c>
      <c r="G9868" s="154">
        <v>1.0150999999999999</v>
      </c>
      <c r="H9868" s="154">
        <v>15.538</v>
      </c>
      <c r="I9868" s="154">
        <v>1.82128</v>
      </c>
      <c r="J9868" s="154"/>
    </row>
    <row r="9869" spans="1:10">
      <c r="A9869" s="164">
        <v>39356</v>
      </c>
      <c r="B9869" s="154">
        <v>1.6652</v>
      </c>
      <c r="C9869" s="154">
        <v>2.3940000000000001</v>
      </c>
      <c r="D9869" s="154">
        <v>1.171</v>
      </c>
      <c r="E9869" s="154">
        <v>1.1787000000000001</v>
      </c>
      <c r="F9869" s="154">
        <v>63.9</v>
      </c>
      <c r="G9869" s="154">
        <v>1.0145</v>
      </c>
      <c r="H9869" s="154">
        <v>15.558</v>
      </c>
      <c r="I9869" s="154">
        <v>1.8198099999999999</v>
      </c>
      <c r="J9869" s="154"/>
    </row>
    <row r="9870" spans="1:10">
      <c r="A9870" s="164">
        <v>39357</v>
      </c>
      <c r="B9870" s="154">
        <v>1.6635</v>
      </c>
      <c r="C9870" s="154">
        <v>2.3885000000000001</v>
      </c>
      <c r="D9870" s="154">
        <v>1.1715</v>
      </c>
      <c r="E9870" s="154">
        <v>1.1779999999999999</v>
      </c>
      <c r="F9870" s="154">
        <v>64.7</v>
      </c>
      <c r="G9870" s="154">
        <v>1.0131000000000001</v>
      </c>
      <c r="H9870" s="154">
        <v>15.654999999999999</v>
      </c>
      <c r="I9870" s="154">
        <v>1.82917</v>
      </c>
      <c r="J9870" s="154"/>
    </row>
    <row r="9871" spans="1:10">
      <c r="A9871" s="164">
        <v>39358</v>
      </c>
      <c r="B9871" s="154">
        <v>1.6646999999999998</v>
      </c>
      <c r="C9871" s="154">
        <v>2.3932000000000002</v>
      </c>
      <c r="D9871" s="154">
        <v>1.1738999999999999</v>
      </c>
      <c r="E9871" s="154">
        <v>1.1773</v>
      </c>
      <c r="F9871" s="154">
        <v>64</v>
      </c>
      <c r="G9871" s="154">
        <v>1.0107999999999999</v>
      </c>
      <c r="H9871" s="154">
        <v>15.723000000000001</v>
      </c>
      <c r="I9871" s="154">
        <v>1.8263500000000001</v>
      </c>
      <c r="J9871" s="154"/>
    </row>
    <row r="9872" spans="1:10">
      <c r="A9872" s="164">
        <v>39359</v>
      </c>
      <c r="B9872" s="154">
        <v>1.6625000000000001</v>
      </c>
      <c r="C9872" s="154">
        <v>2.3925000000000001</v>
      </c>
      <c r="D9872" s="154">
        <v>1.1792</v>
      </c>
      <c r="E9872" s="154">
        <v>1.1800999999999999</v>
      </c>
      <c r="F9872" s="154">
        <v>64</v>
      </c>
      <c r="G9872" s="154">
        <v>1.0112000000000001</v>
      </c>
      <c r="H9872" s="154">
        <v>15.647</v>
      </c>
      <c r="I9872" s="154">
        <v>1.82925</v>
      </c>
      <c r="J9872" s="154"/>
    </row>
    <row r="9873" spans="1:10">
      <c r="A9873" s="164">
        <v>39360</v>
      </c>
      <c r="B9873" s="154">
        <v>1.6613</v>
      </c>
      <c r="C9873" s="154">
        <v>2.3946999999999998</v>
      </c>
      <c r="D9873" s="154">
        <v>1.1771</v>
      </c>
      <c r="E9873" s="154">
        <v>1.181</v>
      </c>
      <c r="F9873" s="154">
        <v>64.5</v>
      </c>
      <c r="G9873" s="154">
        <v>1.0098</v>
      </c>
      <c r="H9873" s="154">
        <v>15.677</v>
      </c>
      <c r="I9873" s="154">
        <v>1.8276599999999998</v>
      </c>
      <c r="J9873" s="154"/>
    </row>
    <row r="9874" spans="1:10">
      <c r="A9874" s="164">
        <v>39363</v>
      </c>
      <c r="B9874" s="154">
        <v>1.6657999999999999</v>
      </c>
      <c r="C9874" s="154">
        <v>2.4047000000000001</v>
      </c>
      <c r="D9874" s="154">
        <v>1.1804000000000001</v>
      </c>
      <c r="E9874" s="154">
        <v>1.2019</v>
      </c>
      <c r="F9874" s="154">
        <v>65.400000000000006</v>
      </c>
      <c r="G9874" s="154">
        <v>1.0068999999999999</v>
      </c>
      <c r="H9874" s="154">
        <v>15.789</v>
      </c>
      <c r="I9874" s="154" t="s">
        <v>472</v>
      </c>
      <c r="J9874" s="154"/>
    </row>
    <row r="9875" spans="1:10">
      <c r="A9875" s="164">
        <v>39364</v>
      </c>
      <c r="B9875" s="154">
        <v>1.6661999999999999</v>
      </c>
      <c r="C9875" s="154">
        <v>2.4131999999999998</v>
      </c>
      <c r="D9875" s="154">
        <v>1.1860999999999999</v>
      </c>
      <c r="E9875" s="154">
        <v>1.2006999999999999</v>
      </c>
      <c r="F9875" s="154">
        <v>65.2</v>
      </c>
      <c r="G9875" s="154">
        <v>1.0114000000000001</v>
      </c>
      <c r="H9875" s="154">
        <v>15.752000000000001</v>
      </c>
      <c r="I9875" s="154">
        <v>1.83836</v>
      </c>
      <c r="J9875" s="154"/>
    </row>
    <row r="9876" spans="1:10">
      <c r="A9876" s="164">
        <v>39365</v>
      </c>
      <c r="B9876" s="154">
        <v>1.67</v>
      </c>
      <c r="C9876" s="154">
        <v>2.4157999999999999</v>
      </c>
      <c r="D9876" s="154">
        <v>1.1815</v>
      </c>
      <c r="E9876" s="154">
        <v>1.204</v>
      </c>
      <c r="F9876" s="154">
        <v>65.5</v>
      </c>
      <c r="G9876" s="154">
        <v>1.0073000000000001</v>
      </c>
      <c r="H9876" s="154">
        <v>15.734</v>
      </c>
      <c r="I9876" s="154">
        <v>1.8368199999999999</v>
      </c>
      <c r="J9876" s="154"/>
    </row>
    <row r="9877" spans="1:10">
      <c r="A9877" s="164">
        <v>39366</v>
      </c>
      <c r="B9877" s="154">
        <v>1.6735</v>
      </c>
      <c r="C9877" s="154">
        <v>2.4039999999999999</v>
      </c>
      <c r="D9877" s="154">
        <v>1.1787000000000001</v>
      </c>
      <c r="E9877" s="154">
        <v>1.2046000000000001</v>
      </c>
      <c r="F9877" s="154">
        <v>65.5</v>
      </c>
      <c r="G9877" s="154">
        <v>1.0048999999999999</v>
      </c>
      <c r="H9877" s="154">
        <v>15.763</v>
      </c>
      <c r="I9877" s="154">
        <v>1.8328500000000001</v>
      </c>
      <c r="J9877" s="154"/>
    </row>
    <row r="9878" spans="1:10">
      <c r="A9878" s="164">
        <v>39367</v>
      </c>
      <c r="B9878" s="154">
        <v>1.6778</v>
      </c>
      <c r="C9878" s="154">
        <v>2.3971</v>
      </c>
      <c r="D9878" s="154">
        <v>1.1831</v>
      </c>
      <c r="E9878" s="154">
        <v>1.2086999999999999</v>
      </c>
      <c r="F9878" s="154">
        <v>65.5</v>
      </c>
      <c r="G9878" s="154">
        <v>1.0084</v>
      </c>
      <c r="H9878" s="154">
        <v>15.766</v>
      </c>
      <c r="I9878" s="154">
        <v>1.8380100000000001</v>
      </c>
      <c r="J9878" s="154"/>
    </row>
    <row r="9879" spans="1:10">
      <c r="A9879" s="164">
        <v>39370</v>
      </c>
      <c r="B9879" s="154">
        <v>1.6777</v>
      </c>
      <c r="C9879" s="154">
        <v>2.4037999999999999</v>
      </c>
      <c r="D9879" s="154">
        <v>1.1796</v>
      </c>
      <c r="E9879" s="154">
        <v>1.2135</v>
      </c>
      <c r="F9879" s="154">
        <v>65.400000000000006</v>
      </c>
      <c r="G9879" s="154">
        <v>1.0024</v>
      </c>
      <c r="H9879" s="154">
        <v>15.678000000000001</v>
      </c>
      <c r="I9879" s="154">
        <v>1.8345500000000001</v>
      </c>
      <c r="J9879" s="154"/>
    </row>
    <row r="9880" spans="1:10">
      <c r="A9880" s="164">
        <v>39371</v>
      </c>
      <c r="B9880" s="154">
        <v>1.6764999999999999</v>
      </c>
      <c r="C9880" s="154">
        <v>2.4068000000000001</v>
      </c>
      <c r="D9880" s="154">
        <v>1.1823999999999999</v>
      </c>
      <c r="E9880" s="154">
        <v>1.2078</v>
      </c>
      <c r="F9880" s="154">
        <v>65.400000000000006</v>
      </c>
      <c r="G9880" s="154">
        <v>1.0105</v>
      </c>
      <c r="H9880" s="154">
        <v>15.744999999999999</v>
      </c>
      <c r="I9880" s="154">
        <v>1.8398099999999999</v>
      </c>
      <c r="J9880" s="154"/>
    </row>
    <row r="9881" spans="1:10">
      <c r="A9881" s="164">
        <v>39372</v>
      </c>
      <c r="B9881" s="154">
        <v>1.6754</v>
      </c>
      <c r="C9881" s="154">
        <v>2.4011</v>
      </c>
      <c r="D9881" s="154">
        <v>1.1816</v>
      </c>
      <c r="E9881" s="154">
        <v>1.2049000000000001</v>
      </c>
      <c r="F9881" s="154">
        <v>65.099999999999994</v>
      </c>
      <c r="G9881" s="154">
        <v>1.0128999999999999</v>
      </c>
      <c r="H9881" s="154">
        <v>15.717000000000001</v>
      </c>
      <c r="I9881" s="154">
        <v>1.83863</v>
      </c>
      <c r="J9881" s="154"/>
    </row>
    <row r="9882" spans="1:10">
      <c r="A9882" s="164">
        <v>39373</v>
      </c>
      <c r="B9882" s="154">
        <v>1.6720999999999999</v>
      </c>
      <c r="C9882" s="154">
        <v>2.4003000000000001</v>
      </c>
      <c r="D9882" s="154">
        <v>1.1738999999999999</v>
      </c>
      <c r="E9882" s="154">
        <v>1.2054</v>
      </c>
      <c r="F9882" s="154">
        <v>64.7</v>
      </c>
      <c r="G9882" s="154">
        <v>1.0111000000000001</v>
      </c>
      <c r="H9882" s="154">
        <v>15.564</v>
      </c>
      <c r="I9882" s="154">
        <v>1.82772</v>
      </c>
      <c r="J9882" s="154"/>
    </row>
    <row r="9883" spans="1:10">
      <c r="A9883" s="164">
        <v>39374</v>
      </c>
      <c r="B9883" s="154">
        <v>1.6726999999999999</v>
      </c>
      <c r="C9883" s="154">
        <v>2.3931</v>
      </c>
      <c r="D9883" s="154">
        <v>1.1712</v>
      </c>
      <c r="E9883" s="154">
        <v>1.2025999999999999</v>
      </c>
      <c r="F9883" s="154">
        <v>65.599999999999994</v>
      </c>
      <c r="G9883" s="154">
        <v>1.0159</v>
      </c>
      <c r="H9883" s="154">
        <v>15.614000000000001</v>
      </c>
      <c r="I9883" s="154">
        <v>1.8296399999999999</v>
      </c>
      <c r="J9883" s="154"/>
    </row>
    <row r="9884" spans="1:10">
      <c r="A9884" s="164">
        <v>39377</v>
      </c>
      <c r="B9884" s="154">
        <v>1.6663000000000001</v>
      </c>
      <c r="C9884" s="154">
        <v>2.3862999999999999</v>
      </c>
      <c r="D9884" s="154">
        <v>1.1640999999999999</v>
      </c>
      <c r="E9884" s="154">
        <v>1.2008000000000001</v>
      </c>
      <c r="F9884" s="154">
        <v>64.5</v>
      </c>
      <c r="G9884" s="154">
        <v>1.0217000000000001</v>
      </c>
      <c r="H9884" s="154">
        <v>15.693999999999999</v>
      </c>
      <c r="I9884" s="154">
        <v>1.8287100000000001</v>
      </c>
      <c r="J9884" s="154"/>
    </row>
    <row r="9885" spans="1:10">
      <c r="A9885" s="164">
        <v>39378</v>
      </c>
      <c r="B9885" s="154">
        <v>1.6675</v>
      </c>
      <c r="C9885" s="154">
        <v>2.3934000000000002</v>
      </c>
      <c r="D9885" s="154">
        <v>1.1735</v>
      </c>
      <c r="E9885" s="154">
        <v>1.2058</v>
      </c>
      <c r="F9885" s="154">
        <v>65.3</v>
      </c>
      <c r="G9885" s="154">
        <v>1.0248999999999999</v>
      </c>
      <c r="H9885" s="154">
        <v>15.637</v>
      </c>
      <c r="I9885" s="154">
        <v>1.8317099999999999</v>
      </c>
      <c r="J9885" s="154"/>
    </row>
    <row r="9886" spans="1:10">
      <c r="A9886" s="164">
        <v>39379</v>
      </c>
      <c r="B9886" s="154">
        <v>1.6709000000000001</v>
      </c>
      <c r="C9886" s="154">
        <v>2.4072</v>
      </c>
      <c r="D9886" s="154">
        <v>1.1747000000000001</v>
      </c>
      <c r="E9886" s="154">
        <v>1.2141999999999999</v>
      </c>
      <c r="F9886" s="154">
        <v>65.3</v>
      </c>
      <c r="G9886" s="154">
        <v>1.0261</v>
      </c>
      <c r="H9886" s="154">
        <v>15.654999999999999</v>
      </c>
      <c r="I9886" s="154">
        <v>1.83429</v>
      </c>
      <c r="J9886" s="154"/>
    </row>
    <row r="9887" spans="1:10">
      <c r="A9887" s="164">
        <v>39380</v>
      </c>
      <c r="B9887" s="154">
        <v>1.6701999999999999</v>
      </c>
      <c r="C9887" s="154">
        <v>2.3982000000000001</v>
      </c>
      <c r="D9887" s="154">
        <v>1.1714</v>
      </c>
      <c r="E9887" s="154">
        <v>1.21</v>
      </c>
      <c r="F9887" s="154">
        <v>65.2</v>
      </c>
      <c r="G9887" s="154">
        <v>1.0251999999999999</v>
      </c>
      <c r="H9887" s="154">
        <v>15.599</v>
      </c>
      <c r="I9887" s="154">
        <v>1.8267099999999998</v>
      </c>
      <c r="J9887" s="154"/>
    </row>
    <row r="9888" spans="1:10">
      <c r="A9888" s="164">
        <v>39381</v>
      </c>
      <c r="B9888" s="154">
        <v>1.673</v>
      </c>
      <c r="C9888" s="154">
        <v>2.3938000000000001</v>
      </c>
      <c r="D9888" s="154">
        <v>1.1642000000000001</v>
      </c>
      <c r="E9888" s="154">
        <v>1.2097</v>
      </c>
      <c r="F9888" s="154">
        <v>65.3</v>
      </c>
      <c r="G9888" s="154">
        <v>1.0184</v>
      </c>
      <c r="H9888" s="154">
        <v>15.507999999999999</v>
      </c>
      <c r="I9888" s="154">
        <v>1.82345</v>
      </c>
      <c r="J9888" s="154"/>
    </row>
    <row r="9889" spans="1:10">
      <c r="A9889" s="164">
        <v>39384</v>
      </c>
      <c r="B9889" s="154">
        <v>1.6757</v>
      </c>
      <c r="C9889" s="154">
        <v>2.3909000000000002</v>
      </c>
      <c r="D9889" s="154">
        <v>1.1627000000000001</v>
      </c>
      <c r="E9889" s="154">
        <v>1.2109000000000001</v>
      </c>
      <c r="F9889" s="154">
        <v>65.400000000000006</v>
      </c>
      <c r="G9889" s="154">
        <v>1.0172000000000001</v>
      </c>
      <c r="H9889" s="154">
        <v>15.589</v>
      </c>
      <c r="I9889" s="154">
        <v>1.8261099999999999</v>
      </c>
      <c r="J9889" s="154"/>
    </row>
    <row r="9890" spans="1:10">
      <c r="A9890" s="164">
        <v>39385</v>
      </c>
      <c r="B9890" s="154">
        <v>1.6776</v>
      </c>
      <c r="C9890" s="154">
        <v>2.4051999999999998</v>
      </c>
      <c r="D9890" s="154">
        <v>1.1654</v>
      </c>
      <c r="E9890" s="154">
        <v>1.2184999999999999</v>
      </c>
      <c r="F9890" s="154">
        <v>66.3</v>
      </c>
      <c r="G9890" s="154">
        <v>1.016</v>
      </c>
      <c r="H9890" s="154">
        <v>15.542</v>
      </c>
      <c r="I9890" s="154">
        <v>1.82708</v>
      </c>
      <c r="J9890" s="154"/>
    </row>
    <row r="9891" spans="1:10">
      <c r="A9891" s="164">
        <v>39386</v>
      </c>
      <c r="B9891" s="154">
        <v>1.6735</v>
      </c>
      <c r="C9891" s="154">
        <v>2.4016000000000002</v>
      </c>
      <c r="D9891" s="154">
        <v>1.1588000000000001</v>
      </c>
      <c r="E9891" s="154">
        <v>1.2128000000000001</v>
      </c>
      <c r="F9891" s="154">
        <v>66</v>
      </c>
      <c r="G9891" s="154">
        <v>1.006</v>
      </c>
      <c r="H9891" s="154">
        <v>15.529</v>
      </c>
      <c r="I9891" s="154">
        <v>1.82307</v>
      </c>
      <c r="J9891" s="154"/>
    </row>
    <row r="9892" spans="1:10">
      <c r="A9892" s="164">
        <v>39387</v>
      </c>
      <c r="B9892" s="154">
        <v>1.6774</v>
      </c>
      <c r="C9892" s="154">
        <v>2.4142000000000001</v>
      </c>
      <c r="D9892" s="154">
        <v>1.1628000000000001</v>
      </c>
      <c r="E9892" s="154">
        <v>1.2309000000000001</v>
      </c>
      <c r="F9892" s="154">
        <v>66.900000000000006</v>
      </c>
      <c r="G9892" s="154">
        <v>1.0048999999999999</v>
      </c>
      <c r="H9892" s="154">
        <v>15.523</v>
      </c>
      <c r="I9892" s="154">
        <v>1.82378</v>
      </c>
      <c r="J9892" s="154"/>
    </row>
    <row r="9893" spans="1:10">
      <c r="A9893" s="164">
        <v>39388</v>
      </c>
      <c r="B9893" s="154">
        <v>1.6698</v>
      </c>
      <c r="C9893" s="154">
        <v>2.4051</v>
      </c>
      <c r="D9893" s="154">
        <v>1.1533</v>
      </c>
      <c r="E9893" s="154">
        <v>1.2191000000000001</v>
      </c>
      <c r="F9893" s="154">
        <v>65.8</v>
      </c>
      <c r="G9893" s="154">
        <v>1.0046999999999999</v>
      </c>
      <c r="H9893" s="154">
        <v>15.459</v>
      </c>
      <c r="I9893" s="154">
        <v>1.81532</v>
      </c>
      <c r="J9893" s="154"/>
    </row>
    <row r="9894" spans="1:10">
      <c r="A9894" s="164">
        <v>39391</v>
      </c>
      <c r="B9894" s="154">
        <v>1.6707000000000001</v>
      </c>
      <c r="C9894" s="154">
        <v>2.4068999999999998</v>
      </c>
      <c r="D9894" s="154">
        <v>1.1551</v>
      </c>
      <c r="E9894" s="154">
        <v>1.2379</v>
      </c>
      <c r="F9894" s="154">
        <v>65.900000000000006</v>
      </c>
      <c r="G9894" s="154">
        <v>1.008</v>
      </c>
      <c r="H9894" s="154">
        <v>15.461</v>
      </c>
      <c r="I9894" s="154">
        <v>1.8160400000000001</v>
      </c>
      <c r="J9894" s="154"/>
    </row>
    <row r="9895" spans="1:10">
      <c r="A9895" s="164">
        <v>39392</v>
      </c>
      <c r="B9895" s="154">
        <v>1.6661000000000001</v>
      </c>
      <c r="C9895" s="154">
        <v>2.3932000000000002</v>
      </c>
      <c r="D9895" s="154">
        <v>1.1471</v>
      </c>
      <c r="E9895" s="154">
        <v>1.2376</v>
      </c>
      <c r="F9895" s="154">
        <v>65.599999999999994</v>
      </c>
      <c r="G9895" s="154">
        <v>1</v>
      </c>
      <c r="H9895" s="154">
        <v>15.367000000000001</v>
      </c>
      <c r="I9895" s="154">
        <v>1.80559</v>
      </c>
      <c r="J9895" s="154"/>
    </row>
    <row r="9896" spans="1:10">
      <c r="A9896" s="164">
        <v>39393</v>
      </c>
      <c r="B9896" s="154">
        <v>1.663</v>
      </c>
      <c r="C9896" s="154">
        <v>2.379</v>
      </c>
      <c r="D9896" s="154">
        <v>1.1320000000000001</v>
      </c>
      <c r="E9896" s="154">
        <v>1.2457</v>
      </c>
      <c r="F9896" s="154">
        <v>64.7</v>
      </c>
      <c r="G9896" s="154">
        <v>0.99660000000000004</v>
      </c>
      <c r="H9896" s="154">
        <v>15.228</v>
      </c>
      <c r="I9896" s="154">
        <v>1.7955299999999998</v>
      </c>
      <c r="J9896" s="154"/>
    </row>
    <row r="9897" spans="1:10">
      <c r="A9897" s="164">
        <v>39394</v>
      </c>
      <c r="B9897" s="154">
        <v>1.6594</v>
      </c>
      <c r="C9897" s="154">
        <v>2.3793000000000002</v>
      </c>
      <c r="D9897" s="154">
        <v>1.1322000000000001</v>
      </c>
      <c r="E9897" s="154">
        <v>1.22</v>
      </c>
      <c r="F9897" s="154">
        <v>64.599999999999994</v>
      </c>
      <c r="G9897" s="154">
        <v>1.0014000000000001</v>
      </c>
      <c r="H9897" s="154">
        <v>15.179</v>
      </c>
      <c r="I9897" s="154">
        <v>1.7953600000000001</v>
      </c>
      <c r="J9897" s="154"/>
    </row>
    <row r="9898" spans="1:10">
      <c r="A9898" s="164">
        <v>39395</v>
      </c>
      <c r="B9898" s="154">
        <v>1.6522999999999999</v>
      </c>
      <c r="C9898" s="154">
        <v>2.3691</v>
      </c>
      <c r="D9898" s="154">
        <v>1.1242000000000001</v>
      </c>
      <c r="E9898" s="154">
        <v>1.2129000000000001</v>
      </c>
      <c r="F9898" s="154">
        <v>64.599999999999994</v>
      </c>
      <c r="G9898" s="154">
        <v>1.0004999999999999</v>
      </c>
      <c r="H9898" s="154">
        <v>15.154</v>
      </c>
      <c r="I9898" s="154">
        <v>1.78413</v>
      </c>
      <c r="J9898" s="154"/>
    </row>
    <row r="9899" spans="1:10">
      <c r="A9899" s="164">
        <v>39398</v>
      </c>
      <c r="B9899" s="154">
        <v>1.6436999999999999</v>
      </c>
      <c r="C9899" s="154">
        <v>2.3407</v>
      </c>
      <c r="D9899" s="154">
        <v>1.1254</v>
      </c>
      <c r="E9899" s="154">
        <v>1.1846000000000001</v>
      </c>
      <c r="F9899" s="154">
        <v>64.5</v>
      </c>
      <c r="G9899" s="154">
        <v>1.0182</v>
      </c>
      <c r="H9899" s="154">
        <v>15.224</v>
      </c>
      <c r="I9899" s="154">
        <v>1.7852399999999999</v>
      </c>
      <c r="J9899" s="154"/>
    </row>
    <row r="9900" spans="1:10">
      <c r="A9900" s="164">
        <v>39399</v>
      </c>
      <c r="B9900" s="154">
        <v>1.643</v>
      </c>
      <c r="C9900" s="154">
        <v>2.3296000000000001</v>
      </c>
      <c r="D9900" s="154">
        <v>1.1251</v>
      </c>
      <c r="E9900" s="154">
        <v>1.1719999999999999</v>
      </c>
      <c r="F9900" s="154">
        <v>62.5</v>
      </c>
      <c r="G9900" s="154">
        <v>1.0232000000000001</v>
      </c>
      <c r="H9900" s="154">
        <v>15.153</v>
      </c>
      <c r="I9900" s="154">
        <v>1.7845299999999999</v>
      </c>
      <c r="J9900" s="154"/>
    </row>
    <row r="9901" spans="1:10">
      <c r="A9901" s="164">
        <v>39400</v>
      </c>
      <c r="B9901" s="154">
        <v>1.6459999999999999</v>
      </c>
      <c r="C9901" s="154">
        <v>2.3332999999999999</v>
      </c>
      <c r="D9901" s="154">
        <v>1.1225000000000001</v>
      </c>
      <c r="E9901" s="154">
        <v>1.1748000000000001</v>
      </c>
      <c r="F9901" s="154">
        <v>64</v>
      </c>
      <c r="G9901" s="154">
        <v>1.0097</v>
      </c>
      <c r="H9901" s="154">
        <v>15.119</v>
      </c>
      <c r="I9901" s="154">
        <v>1.77654</v>
      </c>
      <c r="J9901" s="154"/>
    </row>
    <row r="9902" spans="1:10">
      <c r="A9902" s="164">
        <v>39401</v>
      </c>
      <c r="B9902" s="154">
        <v>1.6438999999999999</v>
      </c>
      <c r="C9902" s="154">
        <v>2.3022999999999998</v>
      </c>
      <c r="D9902" s="154">
        <v>1.1228</v>
      </c>
      <c r="E9902" s="154">
        <v>1.1635</v>
      </c>
      <c r="F9902" s="154">
        <v>64.400000000000006</v>
      </c>
      <c r="G9902" s="154">
        <v>1.0139</v>
      </c>
      <c r="H9902" s="154">
        <v>15.111000000000001</v>
      </c>
      <c r="I9902" s="154">
        <v>1.78044</v>
      </c>
      <c r="J9902" s="154"/>
    </row>
    <row r="9903" spans="1:10">
      <c r="A9903" s="164">
        <v>39402</v>
      </c>
      <c r="B9903" s="154">
        <v>1.6402000000000001</v>
      </c>
      <c r="C9903" s="154">
        <v>2.294</v>
      </c>
      <c r="D9903" s="154">
        <v>1.1224000000000001</v>
      </c>
      <c r="E9903" s="154">
        <v>1.1439999999999999</v>
      </c>
      <c r="F9903" s="154">
        <v>63.9</v>
      </c>
      <c r="G9903" s="154">
        <v>1.0176000000000001</v>
      </c>
      <c r="H9903" s="154">
        <v>15.037000000000001</v>
      </c>
      <c r="I9903" s="154">
        <v>1.7771599999999999</v>
      </c>
      <c r="J9903" s="154"/>
    </row>
    <row r="9904" spans="1:10">
      <c r="A9904" s="164">
        <v>39405</v>
      </c>
      <c r="B9904" s="154">
        <v>1.6372</v>
      </c>
      <c r="C9904" s="154">
        <v>2.2913999999999999</v>
      </c>
      <c r="D9904" s="154">
        <v>1.1184000000000001</v>
      </c>
      <c r="E9904" s="154">
        <v>1.1501000000000001</v>
      </c>
      <c r="F9904" s="154">
        <v>64</v>
      </c>
      <c r="G9904" s="154">
        <v>1.0119</v>
      </c>
      <c r="H9904" s="154">
        <v>15.023999999999999</v>
      </c>
      <c r="I9904" s="154">
        <v>1.7720899999999999</v>
      </c>
      <c r="J9904" s="154"/>
    </row>
    <row r="9905" spans="1:10">
      <c r="A9905" s="164">
        <v>39406</v>
      </c>
      <c r="B9905" s="154">
        <v>1.6371</v>
      </c>
      <c r="C9905" s="154">
        <v>2.2861000000000002</v>
      </c>
      <c r="D9905" s="154">
        <v>1.1080000000000001</v>
      </c>
      <c r="E9905" s="154">
        <v>1.1351</v>
      </c>
      <c r="F9905" s="154">
        <v>62.7</v>
      </c>
      <c r="G9905" s="154">
        <v>1.0058</v>
      </c>
      <c r="H9905" s="154">
        <v>14.945</v>
      </c>
      <c r="I9905" s="154">
        <v>1.76722</v>
      </c>
      <c r="J9905" s="154"/>
    </row>
    <row r="9906" spans="1:10">
      <c r="A9906" s="164">
        <v>39407</v>
      </c>
      <c r="B9906" s="154">
        <v>1.6356999999999999</v>
      </c>
      <c r="C9906" s="154">
        <v>2.2774000000000001</v>
      </c>
      <c r="D9906" s="154">
        <v>1.1046</v>
      </c>
      <c r="E9906" s="154">
        <v>1.1245000000000001</v>
      </c>
      <c r="F9906" s="154">
        <v>62.8</v>
      </c>
      <c r="G9906" s="154">
        <v>1.016</v>
      </c>
      <c r="H9906" s="154">
        <v>14.866</v>
      </c>
      <c r="I9906" s="154">
        <v>1.76508</v>
      </c>
      <c r="J9906" s="154"/>
    </row>
    <row r="9907" spans="1:10">
      <c r="A9907" s="164">
        <v>39408</v>
      </c>
      <c r="B9907" s="154">
        <v>1.6343999999999999</v>
      </c>
      <c r="C9907" s="154">
        <v>2.2726999999999999</v>
      </c>
      <c r="D9907" s="154">
        <v>1.1016999999999999</v>
      </c>
      <c r="E9907" s="154">
        <v>1.1217999999999999</v>
      </c>
      <c r="F9907" s="154">
        <v>61.9</v>
      </c>
      <c r="G9907" s="154">
        <v>1.0137</v>
      </c>
      <c r="H9907" s="154">
        <v>14.849</v>
      </c>
      <c r="I9907" s="154" t="s">
        <v>472</v>
      </c>
      <c r="J9907" s="154"/>
    </row>
    <row r="9908" spans="1:10">
      <c r="A9908" s="164">
        <v>39409</v>
      </c>
      <c r="B9908" s="154">
        <v>1.6339999999999999</v>
      </c>
      <c r="C9908" s="154">
        <v>2.2745000000000002</v>
      </c>
      <c r="D9908" s="154">
        <v>1.1032</v>
      </c>
      <c r="E9908" s="154">
        <v>1.1169</v>
      </c>
      <c r="F9908" s="154">
        <v>62</v>
      </c>
      <c r="G9908" s="154">
        <v>1.0169999999999999</v>
      </c>
      <c r="H9908" s="154">
        <v>14.888999999999999</v>
      </c>
      <c r="I9908" s="154" t="s">
        <v>472</v>
      </c>
      <c r="J9908" s="154"/>
    </row>
    <row r="9909" spans="1:10">
      <c r="A9909" s="164">
        <v>39412</v>
      </c>
      <c r="B9909" s="154">
        <v>1.6364000000000001</v>
      </c>
      <c r="C9909" s="154">
        <v>2.2787999999999999</v>
      </c>
      <c r="D9909" s="154">
        <v>1.1011</v>
      </c>
      <c r="E9909" s="154">
        <v>1.1214999999999999</v>
      </c>
      <c r="F9909" s="154">
        <v>61</v>
      </c>
      <c r="G9909" s="154">
        <v>1.0146999999999999</v>
      </c>
      <c r="H9909" s="154">
        <v>14.878</v>
      </c>
      <c r="I9909" s="154">
        <v>1.7608000000000001</v>
      </c>
      <c r="J9909" s="154"/>
    </row>
    <row r="9910" spans="1:10">
      <c r="A9910" s="164">
        <v>39413</v>
      </c>
      <c r="B9910" s="154">
        <v>1.6327</v>
      </c>
      <c r="C9910" s="154">
        <v>2.2749000000000001</v>
      </c>
      <c r="D9910" s="154">
        <v>1.0998000000000001</v>
      </c>
      <c r="E9910" s="154">
        <v>1.1106</v>
      </c>
      <c r="F9910" s="154">
        <v>59.5</v>
      </c>
      <c r="G9910" s="154">
        <v>1.0165</v>
      </c>
      <c r="H9910" s="154">
        <v>14.972</v>
      </c>
      <c r="I9910" s="154">
        <v>1.75858</v>
      </c>
      <c r="J9910" s="154"/>
    </row>
    <row r="9911" spans="1:10">
      <c r="A9911" s="164">
        <v>39414</v>
      </c>
      <c r="B9911" s="154">
        <v>1.6428</v>
      </c>
      <c r="C9911" s="154">
        <v>2.2953999999999999</v>
      </c>
      <c r="D9911" s="154">
        <v>1.1144000000000001</v>
      </c>
      <c r="E9911" s="154">
        <v>1.1158999999999999</v>
      </c>
      <c r="F9911" s="154">
        <v>60.5</v>
      </c>
      <c r="G9911" s="154">
        <v>1.0217000000000001</v>
      </c>
      <c r="H9911" s="154">
        <v>15.099</v>
      </c>
      <c r="I9911" s="154">
        <v>1.77563</v>
      </c>
      <c r="J9911" s="154"/>
    </row>
    <row r="9912" spans="1:10">
      <c r="A9912" s="164">
        <v>39415</v>
      </c>
      <c r="B9912" s="154">
        <v>1.6478999999999999</v>
      </c>
      <c r="C9912" s="154">
        <v>2.3068</v>
      </c>
      <c r="D9912" s="154">
        <v>1.1173999999999999</v>
      </c>
      <c r="E9912" s="154">
        <v>1.1297999999999999</v>
      </c>
      <c r="F9912" s="154">
        <v>62.6</v>
      </c>
      <c r="G9912" s="154">
        <v>1.0149999999999999</v>
      </c>
      <c r="H9912" s="154">
        <v>15.13</v>
      </c>
      <c r="I9912" s="154">
        <v>1.7802</v>
      </c>
      <c r="J9912" s="154"/>
    </row>
    <row r="9913" spans="1:10">
      <c r="A9913" s="164">
        <v>39416</v>
      </c>
      <c r="B9913" s="154">
        <v>1.6522000000000001</v>
      </c>
      <c r="C9913" s="154">
        <v>2.3140000000000001</v>
      </c>
      <c r="D9913" s="154">
        <v>1.1203000000000001</v>
      </c>
      <c r="E9913" s="154">
        <v>1.1251</v>
      </c>
      <c r="F9913" s="154">
        <v>62.7</v>
      </c>
      <c r="G9913" s="154">
        <v>1.0165999999999999</v>
      </c>
      <c r="H9913" s="154">
        <v>15.246</v>
      </c>
      <c r="I9913" s="154">
        <v>1.7819500000000001</v>
      </c>
      <c r="J9913" s="154"/>
    </row>
    <row r="9914" spans="1:10">
      <c r="A9914" s="164">
        <v>39419</v>
      </c>
      <c r="B9914" s="154">
        <v>1.6516999999999999</v>
      </c>
      <c r="C9914" s="154">
        <v>2.3186</v>
      </c>
      <c r="D9914" s="154">
        <v>1.1288</v>
      </c>
      <c r="E9914" s="154">
        <v>1.1254999999999999</v>
      </c>
      <c r="F9914" s="154">
        <v>62.7</v>
      </c>
      <c r="G9914" s="154">
        <v>1.0219</v>
      </c>
      <c r="H9914" s="154">
        <v>15.246</v>
      </c>
      <c r="I9914" s="154">
        <v>1.7909299999999999</v>
      </c>
      <c r="J9914" s="154"/>
    </row>
    <row r="9915" spans="1:10">
      <c r="A9915" s="164">
        <v>39420</v>
      </c>
      <c r="B9915" s="154">
        <v>1.6522000000000001</v>
      </c>
      <c r="C9915" s="154">
        <v>2.3241999999999998</v>
      </c>
      <c r="D9915" s="154">
        <v>1.1277999999999999</v>
      </c>
      <c r="E9915" s="154">
        <v>1.1245000000000001</v>
      </c>
      <c r="F9915" s="154">
        <v>62.8</v>
      </c>
      <c r="G9915" s="154">
        <v>1.0256000000000001</v>
      </c>
      <c r="H9915" s="154">
        <v>15.09</v>
      </c>
      <c r="I9915" s="154">
        <v>1.7785299999999999</v>
      </c>
      <c r="J9915" s="154"/>
    </row>
    <row r="9916" spans="1:10">
      <c r="A9916" s="164">
        <v>39421</v>
      </c>
      <c r="B9916" s="154">
        <v>1.6473</v>
      </c>
      <c r="C9916" s="154">
        <v>2.2801</v>
      </c>
      <c r="D9916" s="154">
        <v>1.1193</v>
      </c>
      <c r="E9916" s="154">
        <v>1.1024</v>
      </c>
      <c r="F9916" s="154">
        <v>61.8</v>
      </c>
      <c r="G9916" s="154">
        <v>1.014</v>
      </c>
      <c r="H9916" s="154">
        <v>15.211</v>
      </c>
      <c r="I9916" s="154">
        <v>1.77661</v>
      </c>
      <c r="J9916" s="154"/>
    </row>
    <row r="9917" spans="1:10">
      <c r="A9917" s="164">
        <v>39422</v>
      </c>
      <c r="B9917" s="154">
        <v>1.647</v>
      </c>
      <c r="C9917" s="154">
        <v>2.2907999999999999</v>
      </c>
      <c r="D9917" s="154">
        <v>1.1296999999999999</v>
      </c>
      <c r="E9917" s="154">
        <v>1.1149</v>
      </c>
      <c r="F9917" s="154">
        <v>62.8</v>
      </c>
      <c r="G9917" s="154">
        <v>1.0202</v>
      </c>
      <c r="H9917" s="154">
        <v>15.224</v>
      </c>
      <c r="I9917" s="154">
        <v>1.78817</v>
      </c>
      <c r="J9917" s="154"/>
    </row>
    <row r="9918" spans="1:10">
      <c r="A9918" s="164">
        <v>39423</v>
      </c>
      <c r="B9918" s="154">
        <v>1.6531</v>
      </c>
      <c r="C9918" s="154">
        <v>2.2922000000000002</v>
      </c>
      <c r="D9918" s="154">
        <v>1.1308</v>
      </c>
      <c r="E9918" s="154">
        <v>1.115</v>
      </c>
      <c r="F9918" s="154">
        <v>63.9</v>
      </c>
      <c r="G9918" s="154">
        <v>1.0157</v>
      </c>
      <c r="H9918" s="154">
        <v>15.257</v>
      </c>
      <c r="I9918" s="154">
        <v>1.78484</v>
      </c>
      <c r="J9918" s="154"/>
    </row>
    <row r="9919" spans="1:10">
      <c r="A9919" s="164">
        <v>39426</v>
      </c>
      <c r="B9919" s="154">
        <v>1.6537999999999999</v>
      </c>
      <c r="C9919" s="154">
        <v>2.3006000000000002</v>
      </c>
      <c r="D9919" s="154">
        <v>1.1283000000000001</v>
      </c>
      <c r="E9919" s="154">
        <v>1.1225000000000001</v>
      </c>
      <c r="F9919" s="154">
        <v>64.099999999999994</v>
      </c>
      <c r="G9919" s="154">
        <v>1.0105999999999999</v>
      </c>
      <c r="H9919" s="154">
        <v>15.268000000000001</v>
      </c>
      <c r="I9919" s="154">
        <v>1.7852000000000001</v>
      </c>
      <c r="J9919" s="154"/>
    </row>
    <row r="9920" spans="1:10">
      <c r="A9920" s="164">
        <v>39427</v>
      </c>
      <c r="B9920" s="154">
        <v>1.6617</v>
      </c>
      <c r="C9920" s="154">
        <v>2.3124000000000002</v>
      </c>
      <c r="D9920" s="154">
        <v>1.1291</v>
      </c>
      <c r="E9920" s="154">
        <v>1.1215999999999999</v>
      </c>
      <c r="F9920" s="154">
        <v>64.2</v>
      </c>
      <c r="G9920" s="154">
        <v>1.0083</v>
      </c>
      <c r="H9920" s="154">
        <v>15.359</v>
      </c>
      <c r="I9920" s="154">
        <v>1.79559</v>
      </c>
      <c r="J9920" s="154"/>
    </row>
    <row r="9921" spans="1:10">
      <c r="A9921" s="164">
        <v>39428</v>
      </c>
      <c r="B9921" s="154">
        <v>1.6621999999999999</v>
      </c>
      <c r="C9921" s="154">
        <v>2.3115999999999999</v>
      </c>
      <c r="D9921" s="154">
        <v>1.1324000000000001</v>
      </c>
      <c r="E9921" s="154">
        <v>1.1204000000000001</v>
      </c>
      <c r="F9921" s="154">
        <v>64.099999999999994</v>
      </c>
      <c r="G9921" s="154">
        <v>1.0181</v>
      </c>
      <c r="H9921" s="154">
        <v>15.388</v>
      </c>
      <c r="I9921" s="154">
        <v>1.7950599999999999</v>
      </c>
      <c r="J9921" s="154"/>
    </row>
    <row r="9922" spans="1:10">
      <c r="A9922" s="164">
        <v>39429</v>
      </c>
      <c r="B9922" s="154">
        <v>1.6673</v>
      </c>
      <c r="C9922" s="154">
        <v>2.3147000000000002</v>
      </c>
      <c r="D9922" s="154">
        <v>1.1339999999999999</v>
      </c>
      <c r="E9922" s="154">
        <v>1.1212</v>
      </c>
      <c r="F9922" s="154">
        <v>64</v>
      </c>
      <c r="G9922" s="154">
        <v>1.0153000000000001</v>
      </c>
      <c r="H9922" s="154">
        <v>15.486000000000001</v>
      </c>
      <c r="I9922" s="154">
        <v>1.7994599999999998</v>
      </c>
      <c r="J9922" s="154"/>
    </row>
    <row r="9923" spans="1:10">
      <c r="A9923" s="164">
        <v>39430</v>
      </c>
      <c r="B9923" s="154">
        <v>1.6682999999999999</v>
      </c>
      <c r="C9923" s="154">
        <v>2.3290000000000002</v>
      </c>
      <c r="D9923" s="154">
        <v>1.1440999999999999</v>
      </c>
      <c r="E9923" s="154">
        <v>1.1252</v>
      </c>
      <c r="F9923" s="154">
        <v>64.5</v>
      </c>
      <c r="G9923" s="154">
        <v>1.0166999999999999</v>
      </c>
      <c r="H9923" s="154">
        <v>15.616</v>
      </c>
      <c r="I9923" s="154">
        <v>1.80667</v>
      </c>
      <c r="J9923" s="154"/>
    </row>
    <row r="9924" spans="1:10">
      <c r="A9924" s="164">
        <v>39433</v>
      </c>
      <c r="B9924" s="154">
        <v>1.6595</v>
      </c>
      <c r="C9924" s="154">
        <v>2.3237000000000001</v>
      </c>
      <c r="D9924" s="154">
        <v>1.1539999999999999</v>
      </c>
      <c r="E9924" s="154">
        <v>1.1295999999999999</v>
      </c>
      <c r="F9924" s="154">
        <v>64.2</v>
      </c>
      <c r="G9924" s="154">
        <v>1.0197000000000001</v>
      </c>
      <c r="H9924" s="154">
        <v>15.603</v>
      </c>
      <c r="I9924" s="154">
        <v>1.80732</v>
      </c>
      <c r="J9924" s="154"/>
    </row>
    <row r="9925" spans="1:10">
      <c r="A9925" s="164">
        <v>39434</v>
      </c>
      <c r="B9925" s="154">
        <v>1.6573</v>
      </c>
      <c r="C9925" s="154">
        <v>2.3220000000000001</v>
      </c>
      <c r="D9925" s="154">
        <v>1.1516</v>
      </c>
      <c r="E9925" s="154">
        <v>1.1439999999999999</v>
      </c>
      <c r="F9925" s="154">
        <v>63.2</v>
      </c>
      <c r="G9925" s="154">
        <v>1.0159</v>
      </c>
      <c r="H9925" s="154">
        <v>15.612</v>
      </c>
      <c r="I9925" s="154">
        <v>1.80508</v>
      </c>
      <c r="J9925" s="154"/>
    </row>
    <row r="9926" spans="1:10">
      <c r="A9926" s="164">
        <v>39435</v>
      </c>
      <c r="B9926" s="154">
        <v>1.6591</v>
      </c>
      <c r="C9926" s="154">
        <v>2.3254000000000001</v>
      </c>
      <c r="D9926" s="154">
        <v>1.153</v>
      </c>
      <c r="E9926" s="154">
        <v>1.1437999999999999</v>
      </c>
      <c r="F9926" s="154">
        <v>63.6</v>
      </c>
      <c r="G9926" s="154">
        <v>1.0213000000000001</v>
      </c>
      <c r="H9926" s="154">
        <v>15.661</v>
      </c>
      <c r="I9926" s="154">
        <v>1.8044199999999999</v>
      </c>
      <c r="J9926" s="154"/>
    </row>
    <row r="9927" spans="1:10">
      <c r="A9927" s="164">
        <v>39436</v>
      </c>
      <c r="B9927" s="154">
        <v>1.6588000000000001</v>
      </c>
      <c r="C9927" s="154">
        <v>2.3014000000000001</v>
      </c>
      <c r="D9927" s="154">
        <v>1.1560999999999999</v>
      </c>
      <c r="E9927" s="154">
        <v>1.1513</v>
      </c>
      <c r="F9927" s="154">
        <v>64.099999999999994</v>
      </c>
      <c r="G9927" s="154">
        <v>1.0234000000000001</v>
      </c>
      <c r="H9927" s="154">
        <v>15.686</v>
      </c>
      <c r="I9927" s="154">
        <v>1.8084</v>
      </c>
      <c r="J9927" s="154"/>
    </row>
    <row r="9928" spans="1:10">
      <c r="A9928" s="164">
        <v>39437</v>
      </c>
      <c r="B9928" s="154">
        <v>1.6621000000000001</v>
      </c>
      <c r="C9928" s="154">
        <v>2.2961999999999998</v>
      </c>
      <c r="D9928" s="154">
        <v>1.1566000000000001</v>
      </c>
      <c r="E9928" s="154">
        <v>1.1595</v>
      </c>
      <c r="F9928" s="154">
        <v>64.2</v>
      </c>
      <c r="G9928" s="154">
        <v>1.0212000000000001</v>
      </c>
      <c r="H9928" s="154">
        <v>15.693999999999999</v>
      </c>
      <c r="I9928" s="154">
        <v>1.8066200000000001</v>
      </c>
      <c r="J9928" s="154"/>
    </row>
    <row r="9929" spans="1:10">
      <c r="A9929" s="164">
        <v>39440</v>
      </c>
      <c r="B9929" s="154">
        <v>1.6635</v>
      </c>
      <c r="C9929" s="154">
        <v>2.2904999999999998</v>
      </c>
      <c r="D9929" s="154">
        <v>1.1562000000000001</v>
      </c>
      <c r="E9929" s="154">
        <v>1.1668000000000001</v>
      </c>
      <c r="F9929" s="154">
        <v>64.5</v>
      </c>
      <c r="G9929" s="154">
        <v>1.0125999999999999</v>
      </c>
      <c r="H9929" s="154">
        <v>15.75</v>
      </c>
      <c r="I9929" s="154">
        <v>1.8045200000000001</v>
      </c>
      <c r="J9929" s="154"/>
    </row>
    <row r="9930" spans="1:10">
      <c r="A9930" s="164">
        <v>39441</v>
      </c>
      <c r="B9930" s="154" t="s">
        <v>472</v>
      </c>
      <c r="C9930" s="154" t="s">
        <v>472</v>
      </c>
      <c r="D9930" s="154" t="s">
        <v>472</v>
      </c>
      <c r="E9930" s="154" t="s">
        <v>472</v>
      </c>
      <c r="F9930" s="154" t="s">
        <v>472</v>
      </c>
      <c r="G9930" s="154" t="s">
        <v>472</v>
      </c>
      <c r="H9930" s="154">
        <v>15.827</v>
      </c>
      <c r="I9930" s="154" t="s">
        <v>472</v>
      </c>
      <c r="J9930" s="154"/>
    </row>
    <row r="9931" spans="1:10">
      <c r="A9931" s="164">
        <v>39442</v>
      </c>
      <c r="B9931" s="154" t="s">
        <v>472</v>
      </c>
      <c r="C9931" s="154" t="s">
        <v>472</v>
      </c>
      <c r="D9931" s="154" t="s">
        <v>472</v>
      </c>
      <c r="E9931" s="154" t="s">
        <v>472</v>
      </c>
      <c r="F9931" s="154" t="s">
        <v>472</v>
      </c>
      <c r="G9931" s="154" t="s">
        <v>472</v>
      </c>
      <c r="H9931" s="154">
        <v>15.661</v>
      </c>
      <c r="I9931" s="154" t="s">
        <v>472</v>
      </c>
      <c r="J9931" s="154"/>
    </row>
    <row r="9932" spans="1:10">
      <c r="A9932" s="164">
        <v>39443</v>
      </c>
      <c r="B9932" s="154">
        <v>1.6680999999999999</v>
      </c>
      <c r="C9932" s="154">
        <v>2.2904999999999998</v>
      </c>
      <c r="D9932" s="154">
        <v>1.151</v>
      </c>
      <c r="E9932" s="154">
        <v>1.1719999999999999</v>
      </c>
      <c r="F9932" s="154">
        <v>65.099999999999994</v>
      </c>
      <c r="G9932" s="154">
        <v>1.0068999999999999</v>
      </c>
      <c r="H9932" s="154">
        <v>15.568</v>
      </c>
      <c r="I9932" s="154">
        <v>1.8017400000000001</v>
      </c>
      <c r="J9932" s="154"/>
    </row>
    <row r="9933" spans="1:10">
      <c r="A9933" s="164">
        <v>39444</v>
      </c>
      <c r="B9933" s="154">
        <v>1.6633</v>
      </c>
      <c r="C9933" s="154">
        <v>2.2644000000000002</v>
      </c>
      <c r="D9933" s="154">
        <v>1.1342000000000001</v>
      </c>
      <c r="E9933" s="154">
        <v>1.1573</v>
      </c>
      <c r="F9933" s="154">
        <v>64.5</v>
      </c>
      <c r="G9933" s="154">
        <v>1.0011000000000001</v>
      </c>
      <c r="H9933" s="154">
        <v>15.433999999999999</v>
      </c>
      <c r="I9933" s="154">
        <v>1.7819500000000001</v>
      </c>
      <c r="J9933" s="154"/>
    </row>
    <row r="9934" spans="1:10">
      <c r="A9934" s="164">
        <v>39447</v>
      </c>
      <c r="B9934" s="154">
        <v>1.6571</v>
      </c>
      <c r="C9934" s="154">
        <v>2.2494999999999998</v>
      </c>
      <c r="D9934" s="154">
        <v>1.1264000000000001</v>
      </c>
      <c r="E9934" s="154">
        <v>1.1501000000000001</v>
      </c>
      <c r="F9934" s="154">
        <v>63.2</v>
      </c>
      <c r="G9934" s="154">
        <v>1.0045999999999999</v>
      </c>
      <c r="H9934" s="154">
        <v>15.568</v>
      </c>
      <c r="I9934" s="154">
        <v>1.77857</v>
      </c>
      <c r="J9934" s="154"/>
    </row>
    <row r="9935" spans="1:10">
      <c r="A9935" s="164">
        <v>39448</v>
      </c>
      <c r="B9935" s="154" t="s">
        <v>472</v>
      </c>
      <c r="C9935" s="154" t="s">
        <v>472</v>
      </c>
      <c r="D9935" s="154" t="s">
        <v>472</v>
      </c>
      <c r="E9935" s="154" t="s">
        <v>472</v>
      </c>
      <c r="F9935" s="154" t="s">
        <v>472</v>
      </c>
      <c r="G9935" s="154" t="s">
        <v>472</v>
      </c>
      <c r="H9935" s="154">
        <v>15.512</v>
      </c>
      <c r="I9935" s="154" t="s">
        <v>472</v>
      </c>
      <c r="J9935" s="154"/>
    </row>
    <row r="9936" spans="1:10">
      <c r="A9936" s="164">
        <v>39449</v>
      </c>
      <c r="B9936" s="154" t="s">
        <v>472</v>
      </c>
      <c r="C9936" s="154" t="s">
        <v>472</v>
      </c>
      <c r="D9936" s="154" t="s">
        <v>472</v>
      </c>
      <c r="E9936" s="154" t="s">
        <v>472</v>
      </c>
      <c r="F9936" s="154" t="s">
        <v>472</v>
      </c>
      <c r="G9936" s="154" t="s">
        <v>472</v>
      </c>
      <c r="H9936" s="154">
        <v>15.484</v>
      </c>
      <c r="I9936" s="154" t="s">
        <v>472</v>
      </c>
      <c r="J9936" s="154"/>
    </row>
    <row r="9937" spans="1:10">
      <c r="A9937" s="164">
        <v>39450</v>
      </c>
      <c r="B9937" s="154">
        <v>1.6431</v>
      </c>
      <c r="C9937" s="154">
        <v>2.206</v>
      </c>
      <c r="D9937" s="154">
        <v>1.1166</v>
      </c>
      <c r="E9937" s="154">
        <v>1.1244000000000001</v>
      </c>
      <c r="F9937" s="154">
        <v>63.3</v>
      </c>
      <c r="G9937" s="154">
        <v>1.0207999999999999</v>
      </c>
      <c r="H9937" s="154">
        <v>15.362</v>
      </c>
      <c r="I9937" s="154">
        <v>1.7640500000000001</v>
      </c>
      <c r="J9937" s="154"/>
    </row>
    <row r="9938" spans="1:10">
      <c r="A9938" s="164">
        <v>39451</v>
      </c>
      <c r="B9938" s="154">
        <v>1.6371</v>
      </c>
      <c r="C9938" s="154">
        <v>2.1930999999999998</v>
      </c>
      <c r="D9938" s="154">
        <v>1.1125</v>
      </c>
      <c r="E9938" s="154">
        <v>1.1248</v>
      </c>
      <c r="F9938" s="154">
        <v>63.4</v>
      </c>
      <c r="G9938" s="154">
        <v>1.0175000000000001</v>
      </c>
      <c r="H9938" s="154">
        <v>15.305999999999999</v>
      </c>
      <c r="I9938" s="154">
        <v>1.7629000000000001</v>
      </c>
      <c r="J9938" s="154"/>
    </row>
    <row r="9939" spans="1:10">
      <c r="A9939" s="164">
        <v>39454</v>
      </c>
      <c r="B9939" s="154">
        <v>1.6391</v>
      </c>
      <c r="C9939" s="154">
        <v>2.2010999999999998</v>
      </c>
      <c r="D9939" s="154">
        <v>1.1156999999999999</v>
      </c>
      <c r="E9939" s="154">
        <v>1.1113</v>
      </c>
      <c r="F9939" s="154">
        <v>63.6</v>
      </c>
      <c r="G9939" s="154">
        <v>1.0206</v>
      </c>
      <c r="H9939" s="154">
        <v>15.346</v>
      </c>
      <c r="I9939" s="154">
        <v>1.76427</v>
      </c>
      <c r="J9939" s="154"/>
    </row>
    <row r="9940" spans="1:10">
      <c r="A9940" s="164">
        <v>39455</v>
      </c>
      <c r="B9940" s="154">
        <v>1.6427</v>
      </c>
      <c r="C9940" s="154">
        <v>2.2099000000000002</v>
      </c>
      <c r="D9940" s="154">
        <v>1.1169</v>
      </c>
      <c r="E9940" s="154">
        <v>1.1160000000000001</v>
      </c>
      <c r="F9940" s="154">
        <v>63.1</v>
      </c>
      <c r="G9940" s="154">
        <v>1.0195000000000001</v>
      </c>
      <c r="H9940" s="154">
        <v>15.356999999999999</v>
      </c>
      <c r="I9940" s="154">
        <v>1.76434</v>
      </c>
      <c r="J9940" s="154"/>
    </row>
    <row r="9941" spans="1:10">
      <c r="A9941" s="164">
        <v>39456</v>
      </c>
      <c r="B9941" s="154">
        <v>1.6364999999999998</v>
      </c>
      <c r="C9941" s="154">
        <v>2.1827999999999999</v>
      </c>
      <c r="D9941" s="154">
        <v>1.1122000000000001</v>
      </c>
      <c r="E9941" s="154">
        <v>1.1094999999999999</v>
      </c>
      <c r="F9941" s="154">
        <v>62.9</v>
      </c>
      <c r="G9941" s="154">
        <v>1.0188999999999999</v>
      </c>
      <c r="H9941" s="154">
        <v>15.311</v>
      </c>
      <c r="I9941" s="154">
        <v>1.7582900000000001</v>
      </c>
      <c r="J9941" s="154"/>
    </row>
    <row r="9942" spans="1:10">
      <c r="A9942" s="164">
        <v>39457</v>
      </c>
      <c r="B9942" s="154">
        <v>1.6353</v>
      </c>
      <c r="C9942" s="154">
        <v>2.1808000000000001</v>
      </c>
      <c r="D9942" s="154">
        <v>1.1136999999999999</v>
      </c>
      <c r="E9942" s="154">
        <v>1.1044</v>
      </c>
      <c r="F9942" s="154">
        <v>63</v>
      </c>
      <c r="G9942" s="154">
        <v>1.0141</v>
      </c>
      <c r="H9942" s="154">
        <v>15.29</v>
      </c>
      <c r="I9942" s="154">
        <v>1.7549600000000001</v>
      </c>
      <c r="J9942" s="154"/>
    </row>
    <row r="9943" spans="1:10">
      <c r="A9943" s="164">
        <v>39458</v>
      </c>
      <c r="B9943" s="154">
        <v>1.6284999999999998</v>
      </c>
      <c r="C9943" s="154">
        <v>2.1494</v>
      </c>
      <c r="D9943" s="154">
        <v>1.1021000000000001</v>
      </c>
      <c r="E9943" s="154">
        <v>1.0904</v>
      </c>
      <c r="F9943" s="154">
        <v>62.9</v>
      </c>
      <c r="G9943" s="154">
        <v>1.0114000000000001</v>
      </c>
      <c r="H9943" s="154">
        <v>15.178000000000001</v>
      </c>
      <c r="I9943" s="154">
        <v>1.7459099999999999</v>
      </c>
      <c r="J9943" s="154"/>
    </row>
    <row r="9944" spans="1:10">
      <c r="A9944" s="164">
        <v>39461</v>
      </c>
      <c r="B9944" s="154">
        <v>1.6242999999999999</v>
      </c>
      <c r="C9944" s="154">
        <v>2.1423000000000001</v>
      </c>
      <c r="D9944" s="154">
        <v>1.0908</v>
      </c>
      <c r="E9944" s="154">
        <v>1.0735999999999999</v>
      </c>
      <c r="F9944" s="154">
        <v>62.1</v>
      </c>
      <c r="G9944" s="154">
        <v>1.0127999999999999</v>
      </c>
      <c r="H9944" s="154">
        <v>15.044</v>
      </c>
      <c r="I9944" s="154">
        <v>1.73532</v>
      </c>
      <c r="J9944" s="154"/>
    </row>
    <row r="9945" spans="1:10">
      <c r="A9945" s="164">
        <v>39462</v>
      </c>
      <c r="B9945" s="154">
        <v>1.6234</v>
      </c>
      <c r="C9945" s="154">
        <v>2.1478000000000002</v>
      </c>
      <c r="D9945" s="154">
        <v>1.0937000000000001</v>
      </c>
      <c r="E9945" s="154">
        <v>1.0747</v>
      </c>
      <c r="F9945" s="154">
        <v>63.2</v>
      </c>
      <c r="G9945" s="154">
        <v>1.0162</v>
      </c>
      <c r="H9945" s="154">
        <v>15.081</v>
      </c>
      <c r="I9945" s="154">
        <v>1.7343500000000001</v>
      </c>
      <c r="J9945" s="154"/>
    </row>
    <row r="9946" spans="1:10">
      <c r="A9946" s="164">
        <v>39463</v>
      </c>
      <c r="B9946" s="154">
        <v>1.6127</v>
      </c>
      <c r="C9946" s="154">
        <v>2.1334</v>
      </c>
      <c r="D9946" s="154">
        <v>1.0887</v>
      </c>
      <c r="E9946" s="154">
        <v>1.0628</v>
      </c>
      <c r="F9946" s="154">
        <v>62</v>
      </c>
      <c r="G9946" s="154">
        <v>1.0249999999999999</v>
      </c>
      <c r="H9946" s="154">
        <v>15.048</v>
      </c>
      <c r="I9946" s="154">
        <v>1.73384</v>
      </c>
      <c r="J9946" s="154"/>
    </row>
    <row r="9947" spans="1:10">
      <c r="A9947" s="164">
        <v>39464</v>
      </c>
      <c r="B9947" s="154">
        <v>1.617</v>
      </c>
      <c r="C9947" s="154">
        <v>2.1791</v>
      </c>
      <c r="D9947" s="154">
        <v>1.1057999999999999</v>
      </c>
      <c r="E9947" s="154">
        <v>1.0829</v>
      </c>
      <c r="F9947" s="154">
        <v>62.6</v>
      </c>
      <c r="G9947" s="154">
        <v>1.0266</v>
      </c>
      <c r="H9947" s="154">
        <v>15.269</v>
      </c>
      <c r="I9947" s="154">
        <v>1.73855</v>
      </c>
      <c r="J9947" s="154"/>
    </row>
    <row r="9948" spans="1:10">
      <c r="A9948" s="164">
        <v>39465</v>
      </c>
      <c r="B9948" s="154">
        <v>1.6143999999999998</v>
      </c>
      <c r="C9948" s="154">
        <v>2.1717</v>
      </c>
      <c r="D9948" s="154">
        <v>1.1026</v>
      </c>
      <c r="E9948" s="154">
        <v>1.073</v>
      </c>
      <c r="F9948" s="154">
        <v>61.4</v>
      </c>
      <c r="G9948" s="154">
        <v>1.0298</v>
      </c>
      <c r="H9948" s="154">
        <v>15.243</v>
      </c>
      <c r="I9948" s="154">
        <v>1.7416399999999999</v>
      </c>
      <c r="J9948" s="154"/>
    </row>
    <row r="9949" spans="1:10">
      <c r="A9949" s="164">
        <v>39468</v>
      </c>
      <c r="B9949" s="154">
        <v>1.5994000000000002</v>
      </c>
      <c r="C9949" s="154">
        <v>2.1520999999999999</v>
      </c>
      <c r="D9949" s="154">
        <v>1.1031</v>
      </c>
      <c r="E9949" s="154">
        <v>1.0688</v>
      </c>
      <c r="F9949" s="154">
        <v>61.7</v>
      </c>
      <c r="G9949" s="154">
        <v>1.0389999999999999</v>
      </c>
      <c r="H9949" s="154">
        <v>15.241</v>
      </c>
      <c r="I9949" s="154" t="s">
        <v>472</v>
      </c>
      <c r="J9949" s="154"/>
    </row>
    <row r="9950" spans="1:10">
      <c r="A9950" s="164">
        <v>39469</v>
      </c>
      <c r="B9950" s="154">
        <v>1.6015999999999999</v>
      </c>
      <c r="C9950" s="154">
        <v>2.1589999999999998</v>
      </c>
      <c r="D9950" s="154">
        <v>1.1076999999999999</v>
      </c>
      <c r="E9950" s="154">
        <v>1.0707</v>
      </c>
      <c r="F9950" s="154">
        <v>60.3</v>
      </c>
      <c r="G9950" s="154">
        <v>1.0399</v>
      </c>
      <c r="H9950" s="154">
        <v>15.295999999999999</v>
      </c>
      <c r="I9950" s="154">
        <v>1.7381799999999998</v>
      </c>
      <c r="J9950" s="154"/>
    </row>
    <row r="9951" spans="1:10">
      <c r="A9951" s="164">
        <v>39470</v>
      </c>
      <c r="B9951" s="154">
        <v>1.5987</v>
      </c>
      <c r="C9951" s="154">
        <v>2.1438999999999999</v>
      </c>
      <c r="D9951" s="154">
        <v>1.0940000000000001</v>
      </c>
      <c r="E9951" s="154">
        <v>1.0655000000000001</v>
      </c>
      <c r="F9951" s="154">
        <v>60.9</v>
      </c>
      <c r="G9951" s="154">
        <v>1.0310999999999999</v>
      </c>
      <c r="H9951" s="154">
        <v>15.132999999999999</v>
      </c>
      <c r="I9951" s="154">
        <v>1.726</v>
      </c>
      <c r="J9951" s="154"/>
    </row>
    <row r="9952" spans="1:10">
      <c r="A9952" s="164">
        <v>39471</v>
      </c>
      <c r="B9952" s="154">
        <v>1.5941000000000001</v>
      </c>
      <c r="C9952" s="154">
        <v>2.1352000000000002</v>
      </c>
      <c r="D9952" s="154">
        <v>1.0901000000000001</v>
      </c>
      <c r="E9952" s="154">
        <v>1.0710999999999999</v>
      </c>
      <c r="F9952" s="154">
        <v>60.8</v>
      </c>
      <c r="G9952" s="154">
        <v>1.0244</v>
      </c>
      <c r="H9952" s="154">
        <v>15.087</v>
      </c>
      <c r="I9952" s="154">
        <v>1.7241900000000001</v>
      </c>
      <c r="J9952" s="154"/>
    </row>
    <row r="9953" spans="1:10">
      <c r="A9953" s="164">
        <v>39472</v>
      </c>
      <c r="B9953" s="154">
        <v>1.6109</v>
      </c>
      <c r="C9953" s="154">
        <v>2.1644999999999999</v>
      </c>
      <c r="D9953" s="154">
        <v>1.0932999999999999</v>
      </c>
      <c r="E9953" s="154">
        <v>1.0847</v>
      </c>
      <c r="F9953" s="154">
        <v>61.3</v>
      </c>
      <c r="G9953" s="154">
        <v>1.014</v>
      </c>
      <c r="H9953" s="154">
        <v>15.172000000000001</v>
      </c>
      <c r="I9953" s="154">
        <v>1.7379199999999999</v>
      </c>
      <c r="J9953" s="154"/>
    </row>
    <row r="9954" spans="1:10">
      <c r="A9954" s="164">
        <v>39475</v>
      </c>
      <c r="B9954" s="154">
        <v>1.6059999999999999</v>
      </c>
      <c r="C9954" s="154">
        <v>2.1619999999999999</v>
      </c>
      <c r="D9954" s="154">
        <v>1.0919000000000001</v>
      </c>
      <c r="E9954" s="154">
        <v>1.0815999999999999</v>
      </c>
      <c r="F9954" s="154">
        <v>61.1</v>
      </c>
      <c r="G9954" s="154">
        <v>1.0244</v>
      </c>
      <c r="H9954" s="154">
        <v>15.186</v>
      </c>
      <c r="I9954" s="154">
        <v>1.73176</v>
      </c>
      <c r="J9954" s="154"/>
    </row>
    <row r="9955" spans="1:10">
      <c r="A9955" s="164">
        <v>39476</v>
      </c>
      <c r="B9955" s="154">
        <v>1.6132</v>
      </c>
      <c r="C9955" s="154">
        <v>2.1694</v>
      </c>
      <c r="D9955" s="154">
        <v>1.0919000000000001</v>
      </c>
      <c r="E9955" s="154">
        <v>1.0891999999999999</v>
      </c>
      <c r="F9955" s="154">
        <v>61.1</v>
      </c>
      <c r="G9955" s="154">
        <v>1.0229999999999999</v>
      </c>
      <c r="H9955" s="154">
        <v>15.191000000000001</v>
      </c>
      <c r="I9955" s="154">
        <v>1.73841</v>
      </c>
      <c r="J9955" s="154"/>
    </row>
    <row r="9956" spans="1:10">
      <c r="A9956" s="164">
        <v>39477</v>
      </c>
      <c r="B9956" s="154">
        <v>1.6128</v>
      </c>
      <c r="C9956" s="154">
        <v>2.1705999999999999</v>
      </c>
      <c r="D9956" s="154">
        <v>1.0911999999999999</v>
      </c>
      <c r="E9956" s="154">
        <v>1.0931999999999999</v>
      </c>
      <c r="F9956" s="154">
        <v>61.2</v>
      </c>
      <c r="G9956" s="154">
        <v>1.0219</v>
      </c>
      <c r="H9956" s="154">
        <v>15.177</v>
      </c>
      <c r="I9956" s="154">
        <v>1.7324999999999999</v>
      </c>
      <c r="J9956" s="154"/>
    </row>
    <row r="9957" spans="1:10">
      <c r="A9957" s="164">
        <v>39478</v>
      </c>
      <c r="B9957" s="154">
        <v>1.6066</v>
      </c>
      <c r="C9957" s="154">
        <v>2.1497999999999999</v>
      </c>
      <c r="D9957" s="154">
        <v>1.0823</v>
      </c>
      <c r="E9957" s="154">
        <v>1.0860000000000001</v>
      </c>
      <c r="F9957" s="154">
        <v>61.5</v>
      </c>
      <c r="G9957" s="154">
        <v>1.0165999999999999</v>
      </c>
      <c r="H9957" s="154">
        <v>15.076000000000001</v>
      </c>
      <c r="I9957" s="154">
        <v>1.7222499999999998</v>
      </c>
      <c r="J9957" s="154"/>
    </row>
    <row r="9958" spans="1:10">
      <c r="A9958" s="164">
        <v>39479</v>
      </c>
      <c r="B9958" s="154">
        <v>1.6059999999999999</v>
      </c>
      <c r="C9958" s="154">
        <v>2.1486000000000001</v>
      </c>
      <c r="D9958" s="154">
        <v>1.08</v>
      </c>
      <c r="E9958" s="154">
        <v>1.0796000000000001</v>
      </c>
      <c r="F9958" s="154">
        <v>61.4</v>
      </c>
      <c r="G9958" s="154">
        <v>1.0141</v>
      </c>
      <c r="H9958" s="154">
        <v>15.037000000000001</v>
      </c>
      <c r="I9958" s="154">
        <v>1.72001</v>
      </c>
      <c r="J9958" s="154"/>
    </row>
    <row r="9959" spans="1:10">
      <c r="A9959" s="164">
        <v>39482</v>
      </c>
      <c r="B9959" s="154">
        <v>1.6143000000000001</v>
      </c>
      <c r="C9959" s="154">
        <v>2.1512000000000002</v>
      </c>
      <c r="D9959" s="154">
        <v>1.0894999999999999</v>
      </c>
      <c r="E9959" s="154">
        <v>1.0924</v>
      </c>
      <c r="F9959" s="154">
        <v>62.4</v>
      </c>
      <c r="G9959" s="154">
        <v>1.0192000000000001</v>
      </c>
      <c r="H9959" s="154">
        <v>15.167</v>
      </c>
      <c r="I9959" s="154">
        <v>1.7339599999999999</v>
      </c>
      <c r="J9959" s="154"/>
    </row>
    <row r="9960" spans="1:10">
      <c r="A9960" s="164">
        <v>39483</v>
      </c>
      <c r="B9960" s="154">
        <v>1.6196999999999999</v>
      </c>
      <c r="C9960" s="154">
        <v>2.1634000000000002</v>
      </c>
      <c r="D9960" s="154">
        <v>1.0994999999999999</v>
      </c>
      <c r="E9960" s="154">
        <v>1.0988</v>
      </c>
      <c r="F9960" s="154">
        <v>62.9</v>
      </c>
      <c r="G9960" s="154">
        <v>1.0251999999999999</v>
      </c>
      <c r="H9960" s="154">
        <v>15.311</v>
      </c>
      <c r="I9960" s="154">
        <v>1.7474499999999999</v>
      </c>
      <c r="J9960" s="154"/>
    </row>
    <row r="9961" spans="1:10">
      <c r="A9961" s="164">
        <v>39484</v>
      </c>
      <c r="B9961" s="154">
        <v>1.6047</v>
      </c>
      <c r="C9961" s="154">
        <v>2.1503999999999999</v>
      </c>
      <c r="D9961" s="154">
        <v>1.0968</v>
      </c>
      <c r="E9961" s="154">
        <v>1.0891</v>
      </c>
      <c r="F9961" s="154">
        <v>62.3</v>
      </c>
      <c r="G9961" s="154">
        <v>1.0306999999999999</v>
      </c>
      <c r="H9961" s="154">
        <v>15.259</v>
      </c>
      <c r="I9961" s="154">
        <v>1.7369400000000002</v>
      </c>
      <c r="J9961" s="154"/>
    </row>
    <row r="9962" spans="1:10">
      <c r="A9962" s="164">
        <v>39485</v>
      </c>
      <c r="B9962" s="154">
        <v>1.605</v>
      </c>
      <c r="C9962" s="154">
        <v>2.1451000000000002</v>
      </c>
      <c r="D9962" s="154">
        <v>1.097</v>
      </c>
      <c r="E9962" s="154">
        <v>1.0892999999999999</v>
      </c>
      <c r="F9962" s="154">
        <v>62.3</v>
      </c>
      <c r="G9962" s="154">
        <v>1.0298</v>
      </c>
      <c r="H9962" s="154">
        <v>15.260999999999999</v>
      </c>
      <c r="I9962" s="154">
        <v>1.73055</v>
      </c>
      <c r="J9962" s="154"/>
    </row>
    <row r="9963" spans="1:10">
      <c r="A9963" s="164">
        <v>39486</v>
      </c>
      <c r="B9963" s="154">
        <v>1.6017999999999999</v>
      </c>
      <c r="C9963" s="154">
        <v>2.153</v>
      </c>
      <c r="D9963" s="154">
        <v>1.1054999999999999</v>
      </c>
      <c r="E9963" s="154">
        <v>1.0971</v>
      </c>
      <c r="F9963" s="154">
        <v>63.1</v>
      </c>
      <c r="G9963" s="154">
        <v>1.0275000000000001</v>
      </c>
      <c r="H9963" s="154">
        <v>15.38</v>
      </c>
      <c r="I9963" s="154">
        <v>1.7385699999999999</v>
      </c>
      <c r="J9963" s="154"/>
    </row>
    <row r="9964" spans="1:10">
      <c r="A9964" s="164">
        <v>39489</v>
      </c>
      <c r="B9964" s="154">
        <v>1.5954999999999999</v>
      </c>
      <c r="C9964" s="154">
        <v>2.1301000000000001</v>
      </c>
      <c r="D9964" s="154">
        <v>1.0954999999999999</v>
      </c>
      <c r="E9964" s="154">
        <v>1.099</v>
      </c>
      <c r="F9964" s="154">
        <v>61.8</v>
      </c>
      <c r="G9964" s="154">
        <v>1.0287999999999999</v>
      </c>
      <c r="H9964" s="154">
        <v>15.234999999999999</v>
      </c>
      <c r="I9964" s="154">
        <v>1.7298100000000001</v>
      </c>
      <c r="J9964" s="154"/>
    </row>
    <row r="9965" spans="1:10">
      <c r="A9965" s="164">
        <v>39490</v>
      </c>
      <c r="B9965" s="154">
        <v>1.5992</v>
      </c>
      <c r="C9965" s="154">
        <v>2.1496</v>
      </c>
      <c r="D9965" s="154">
        <v>1.1022000000000001</v>
      </c>
      <c r="E9965" s="154">
        <v>1.0992999999999999</v>
      </c>
      <c r="F9965" s="154">
        <v>62.3</v>
      </c>
      <c r="G9965" s="154">
        <v>1.0307999999999999</v>
      </c>
      <c r="H9965" s="154">
        <v>15.333</v>
      </c>
      <c r="I9965" s="154">
        <v>1.73627</v>
      </c>
      <c r="J9965" s="154"/>
    </row>
    <row r="9966" spans="1:10">
      <c r="A9966" s="164">
        <v>39491</v>
      </c>
      <c r="B9966" s="154">
        <v>1.6063000000000001</v>
      </c>
      <c r="C9966" s="154">
        <v>2.1589</v>
      </c>
      <c r="D9966" s="154">
        <v>1.1034999999999999</v>
      </c>
      <c r="E9966" s="154">
        <v>1.1015999999999999</v>
      </c>
      <c r="F9966" s="154">
        <v>62.8</v>
      </c>
      <c r="G9966" s="154">
        <v>1.0285</v>
      </c>
      <c r="H9966" s="154">
        <v>15.319000000000001</v>
      </c>
      <c r="I9966" s="154">
        <v>1.742</v>
      </c>
      <c r="J9966" s="154"/>
    </row>
    <row r="9967" spans="1:10">
      <c r="A9967" s="164">
        <v>39492</v>
      </c>
      <c r="B9967" s="154">
        <v>1.6149</v>
      </c>
      <c r="C9967" s="154">
        <v>2.1747000000000001</v>
      </c>
      <c r="D9967" s="154">
        <v>1.1044</v>
      </c>
      <c r="E9967" s="154">
        <v>1.1081000000000001</v>
      </c>
      <c r="F9967" s="154">
        <v>63.1</v>
      </c>
      <c r="G9967" s="154">
        <v>1.0190999999999999</v>
      </c>
      <c r="H9967" s="154">
        <v>15.363</v>
      </c>
      <c r="I9967" s="154">
        <v>1.7452800000000002</v>
      </c>
      <c r="J9967" s="154"/>
    </row>
    <row r="9968" spans="1:10">
      <c r="A9968" s="164">
        <v>39493</v>
      </c>
      <c r="B9968" s="154">
        <v>1.6086</v>
      </c>
      <c r="C9968" s="154">
        <v>2.1556000000000002</v>
      </c>
      <c r="D9968" s="154">
        <v>1.0974999999999999</v>
      </c>
      <c r="E9968" s="154">
        <v>1.1009</v>
      </c>
      <c r="F9968" s="154">
        <v>62.9</v>
      </c>
      <c r="G9968" s="154">
        <v>1.0138</v>
      </c>
      <c r="H9968" s="154">
        <v>15.292999999999999</v>
      </c>
      <c r="I9968" s="154">
        <v>1.7311000000000001</v>
      </c>
      <c r="J9968" s="154"/>
    </row>
    <row r="9969" spans="1:10">
      <c r="A9969" s="164">
        <v>39496</v>
      </c>
      <c r="B9969" s="154">
        <v>1.6103000000000001</v>
      </c>
      <c r="C9969" s="154">
        <v>2.1484999999999999</v>
      </c>
      <c r="D9969" s="154">
        <v>1.1006</v>
      </c>
      <c r="E9969" s="154">
        <v>1.0904</v>
      </c>
      <c r="F9969" s="154">
        <v>62.7</v>
      </c>
      <c r="G9969" s="154">
        <v>1.016</v>
      </c>
      <c r="H9969" s="154">
        <v>15.363</v>
      </c>
      <c r="I9969" s="154" t="s">
        <v>472</v>
      </c>
      <c r="J9969" s="154"/>
    </row>
    <row r="9970" spans="1:10">
      <c r="A9970" s="164">
        <v>39497</v>
      </c>
      <c r="B9970" s="154">
        <v>1.6133999999999999</v>
      </c>
      <c r="C9970" s="154">
        <v>2.1362000000000001</v>
      </c>
      <c r="D9970" s="154">
        <v>1.0958000000000001</v>
      </c>
      <c r="E9970" s="154">
        <v>1.0882000000000001</v>
      </c>
      <c r="F9970" s="154">
        <v>63.2</v>
      </c>
      <c r="G9970" s="154">
        <v>1.018</v>
      </c>
      <c r="H9970" s="154">
        <v>15.311999999999999</v>
      </c>
      <c r="I9970" s="154">
        <v>1.73143</v>
      </c>
      <c r="J9970" s="154"/>
    </row>
    <row r="9971" spans="1:10">
      <c r="A9971" s="164">
        <v>39498</v>
      </c>
      <c r="B9971" s="154">
        <v>1.6127</v>
      </c>
      <c r="C9971" s="154">
        <v>2.1345000000000001</v>
      </c>
      <c r="D9971" s="154">
        <v>1.0958000000000001</v>
      </c>
      <c r="E9971" s="154">
        <v>1.081</v>
      </c>
      <c r="F9971" s="154">
        <v>63.1</v>
      </c>
      <c r="G9971" s="154">
        <v>1.0179</v>
      </c>
      <c r="H9971" s="154">
        <v>15.339</v>
      </c>
      <c r="I9971" s="154">
        <v>1.7362</v>
      </c>
      <c r="J9971" s="154"/>
    </row>
    <row r="9972" spans="1:10">
      <c r="A9972" s="164">
        <v>39499</v>
      </c>
      <c r="B9972" s="154">
        <v>1.6175999999999999</v>
      </c>
      <c r="C9972" s="154">
        <v>2.1425000000000001</v>
      </c>
      <c r="D9972" s="154">
        <v>1.0976999999999999</v>
      </c>
      <c r="E9972" s="154">
        <v>1.0851</v>
      </c>
      <c r="F9972" s="154">
        <v>63.9</v>
      </c>
      <c r="G9972" s="154">
        <v>1.0154000000000001</v>
      </c>
      <c r="H9972" s="154">
        <v>15.372</v>
      </c>
      <c r="I9972" s="154">
        <v>1.7445300000000001</v>
      </c>
      <c r="J9972" s="154"/>
    </row>
    <row r="9973" spans="1:10">
      <c r="A9973" s="164">
        <v>39500</v>
      </c>
      <c r="B9973" s="154">
        <v>1.6137999999999999</v>
      </c>
      <c r="C9973" s="154">
        <v>2.1391</v>
      </c>
      <c r="D9973" s="154">
        <v>1.0874999999999999</v>
      </c>
      <c r="E9973" s="154">
        <v>1.075</v>
      </c>
      <c r="F9973" s="154">
        <v>63.4</v>
      </c>
      <c r="G9973" s="154">
        <v>1.0144</v>
      </c>
      <c r="H9973" s="154">
        <v>15.23</v>
      </c>
      <c r="I9973" s="154">
        <v>1.72621</v>
      </c>
      <c r="J9973" s="154"/>
    </row>
    <row r="9974" spans="1:10">
      <c r="A9974" s="164">
        <v>39503</v>
      </c>
      <c r="B9974" s="154">
        <v>1.6135000000000002</v>
      </c>
      <c r="C9974" s="154">
        <v>2.1389</v>
      </c>
      <c r="D9974" s="154">
        <v>1.0887</v>
      </c>
      <c r="E9974" s="154">
        <v>1.0798000000000001</v>
      </c>
      <c r="F9974" s="154">
        <v>63.6</v>
      </c>
      <c r="G9974" s="154">
        <v>1.0117</v>
      </c>
      <c r="H9974" s="154">
        <v>15.226000000000001</v>
      </c>
      <c r="I9974" s="154">
        <v>1.7317</v>
      </c>
      <c r="J9974" s="154"/>
    </row>
    <row r="9975" spans="1:10">
      <c r="A9975" s="164">
        <v>39504</v>
      </c>
      <c r="B9975" s="154">
        <v>1.6148</v>
      </c>
      <c r="C9975" s="154">
        <v>2.1393</v>
      </c>
      <c r="D9975" s="154">
        <v>1.0875999999999999</v>
      </c>
      <c r="E9975" s="154">
        <v>1.0916999999999999</v>
      </c>
      <c r="F9975" s="154">
        <v>63.7</v>
      </c>
      <c r="G9975" s="154">
        <v>1.0062</v>
      </c>
      <c r="H9975" s="154">
        <v>15.199</v>
      </c>
      <c r="I9975" s="154">
        <v>1.72862</v>
      </c>
      <c r="J9975" s="154"/>
    </row>
    <row r="9976" spans="1:10">
      <c r="A9976" s="164">
        <v>39505</v>
      </c>
      <c r="B9976" s="154">
        <v>1.6097000000000001</v>
      </c>
      <c r="C9976" s="154">
        <v>2.1257000000000001</v>
      </c>
      <c r="D9976" s="154">
        <v>1.0695999999999999</v>
      </c>
      <c r="E9976" s="154">
        <v>1.0937999999999999</v>
      </c>
      <c r="F9976" s="154">
        <v>63.5</v>
      </c>
      <c r="G9976" s="154">
        <v>1.0045999999999999</v>
      </c>
      <c r="H9976" s="154">
        <v>14.978999999999999</v>
      </c>
      <c r="I9976" s="154">
        <v>1.71044</v>
      </c>
      <c r="J9976" s="154"/>
    </row>
    <row r="9977" spans="1:10">
      <c r="A9977" s="164">
        <v>39506</v>
      </c>
      <c r="B9977" s="154">
        <v>1.605</v>
      </c>
      <c r="C9977" s="154">
        <v>2.1061999999999999</v>
      </c>
      <c r="D9977" s="154">
        <v>1.0629999999999999</v>
      </c>
      <c r="E9977" s="154">
        <v>1.0843</v>
      </c>
      <c r="F9977" s="154">
        <v>63.5</v>
      </c>
      <c r="G9977" s="154">
        <v>0.99819999999999998</v>
      </c>
      <c r="H9977" s="154">
        <v>14.948</v>
      </c>
      <c r="I9977" s="154">
        <v>1.7022599999999999</v>
      </c>
      <c r="J9977" s="154"/>
    </row>
    <row r="9978" spans="1:10">
      <c r="A9978" s="164">
        <v>39507</v>
      </c>
      <c r="B9978" s="154">
        <v>1.5952</v>
      </c>
      <c r="C9978" s="154">
        <v>2.0811999999999999</v>
      </c>
      <c r="D9978" s="154">
        <v>1.0483</v>
      </c>
      <c r="E9978" s="154">
        <v>1.0733999999999999</v>
      </c>
      <c r="F9978" s="154">
        <v>62.7</v>
      </c>
      <c r="G9978" s="154">
        <v>1.004</v>
      </c>
      <c r="H9978" s="154">
        <v>14.76</v>
      </c>
      <c r="I9978" s="154">
        <v>1.68512</v>
      </c>
      <c r="J9978" s="154"/>
    </row>
    <row r="9979" spans="1:10">
      <c r="A9979" s="164">
        <v>39510</v>
      </c>
      <c r="B9979" s="154">
        <v>1.5752999999999999</v>
      </c>
      <c r="C9979" s="154">
        <v>2.0594999999999999</v>
      </c>
      <c r="D9979" s="154">
        <v>1.0386</v>
      </c>
      <c r="E9979" s="154">
        <v>1.0532999999999999</v>
      </c>
      <c r="F9979" s="154">
        <v>61.4</v>
      </c>
      <c r="G9979" s="154">
        <v>1.0083</v>
      </c>
      <c r="H9979" s="154">
        <v>14.624000000000001</v>
      </c>
      <c r="I9979" s="154">
        <v>1.67577</v>
      </c>
      <c r="J9979" s="154"/>
    </row>
    <row r="9980" spans="1:10">
      <c r="A9980" s="164">
        <v>39511</v>
      </c>
      <c r="B9980" s="154">
        <v>1.5792999999999999</v>
      </c>
      <c r="C9980" s="154">
        <v>2.0651000000000002</v>
      </c>
      <c r="D9980" s="154">
        <v>1.0395000000000001</v>
      </c>
      <c r="E9980" s="154">
        <v>1.05</v>
      </c>
      <c r="F9980" s="154">
        <v>62.3</v>
      </c>
      <c r="G9980" s="154">
        <v>1.0066999999999999</v>
      </c>
      <c r="H9980" s="154">
        <v>14.632999999999999</v>
      </c>
      <c r="I9980" s="154">
        <v>1.67242</v>
      </c>
      <c r="J9980" s="154"/>
    </row>
    <row r="9981" spans="1:10">
      <c r="A9981" s="164">
        <v>39512</v>
      </c>
      <c r="B9981" s="154">
        <v>1.5785</v>
      </c>
      <c r="C9981" s="154">
        <v>2.0552999999999999</v>
      </c>
      <c r="D9981" s="154">
        <v>1.0407999999999999</v>
      </c>
      <c r="E9981" s="154">
        <v>1.0472999999999999</v>
      </c>
      <c r="F9981" s="154">
        <v>62.2</v>
      </c>
      <c r="G9981" s="154">
        <v>1.0038</v>
      </c>
      <c r="H9981" s="154">
        <v>14.644</v>
      </c>
      <c r="I9981" s="154">
        <v>1.6762600000000001</v>
      </c>
      <c r="J9981" s="154"/>
    </row>
    <row r="9982" spans="1:10">
      <c r="A9982" s="164">
        <v>39513</v>
      </c>
      <c r="B9982" s="154">
        <v>1.5815999999999999</v>
      </c>
      <c r="C9982" s="154">
        <v>2.0590000000000002</v>
      </c>
      <c r="D9982" s="154">
        <v>1.0317000000000001</v>
      </c>
      <c r="E9982" s="154">
        <v>1.0484</v>
      </c>
      <c r="F9982" s="154">
        <v>62</v>
      </c>
      <c r="G9982" s="154">
        <v>0.99650000000000005</v>
      </c>
      <c r="H9982" s="154">
        <v>14.522</v>
      </c>
      <c r="I9982" s="154">
        <v>1.67045</v>
      </c>
      <c r="J9982" s="154"/>
    </row>
    <row r="9983" spans="1:10">
      <c r="A9983" s="164">
        <v>39514</v>
      </c>
      <c r="B9983" s="154">
        <v>1.5706</v>
      </c>
      <c r="C9983" s="154">
        <v>2.0533000000000001</v>
      </c>
      <c r="D9983" s="154">
        <v>1.0195000000000001</v>
      </c>
      <c r="E9983" s="154">
        <v>1.0376000000000001</v>
      </c>
      <c r="F9983" s="154">
        <v>60.2</v>
      </c>
      <c r="G9983" s="154">
        <v>1.0001</v>
      </c>
      <c r="H9983" s="154">
        <v>14.342000000000001</v>
      </c>
      <c r="I9983" s="154">
        <v>1.6581900000000001</v>
      </c>
      <c r="J9983" s="154"/>
    </row>
    <row r="9984" spans="1:10">
      <c r="A9984" s="164">
        <v>39517</v>
      </c>
      <c r="B9984" s="154">
        <v>1.5707</v>
      </c>
      <c r="C9984" s="154">
        <v>2.0623999999999998</v>
      </c>
      <c r="D9984" s="154">
        <v>1.0210999999999999</v>
      </c>
      <c r="E9984" s="154">
        <v>1.0357000000000001</v>
      </c>
      <c r="F9984" s="154">
        <v>60.6</v>
      </c>
      <c r="G9984" s="154">
        <v>1.0013000000000001</v>
      </c>
      <c r="H9984" s="154">
        <v>14.367000000000001</v>
      </c>
      <c r="I9984" s="154">
        <v>1.66222</v>
      </c>
      <c r="J9984" s="154"/>
    </row>
    <row r="9985" spans="1:10">
      <c r="A9985" s="164">
        <v>39518</v>
      </c>
      <c r="B9985" s="154">
        <v>1.5688</v>
      </c>
      <c r="C9985" s="154">
        <v>2.0503999999999998</v>
      </c>
      <c r="D9985" s="154">
        <v>1.0187999999999999</v>
      </c>
      <c r="E9985" s="154">
        <v>1.0266</v>
      </c>
      <c r="F9985" s="154">
        <v>59.7</v>
      </c>
      <c r="G9985" s="154">
        <v>0.99739999999999995</v>
      </c>
      <c r="H9985" s="154">
        <v>14.345000000000001</v>
      </c>
      <c r="I9985" s="154">
        <v>1.65547</v>
      </c>
      <c r="J9985" s="154"/>
    </row>
    <row r="9986" spans="1:10">
      <c r="A9986" s="164">
        <v>39519</v>
      </c>
      <c r="B9986" s="154">
        <v>1.5838999999999999</v>
      </c>
      <c r="C9986" s="154">
        <v>2.0724</v>
      </c>
      <c r="D9986" s="154">
        <v>1.0305</v>
      </c>
      <c r="E9986" s="154">
        <v>1.0431999999999999</v>
      </c>
      <c r="F9986" s="154">
        <v>60.9</v>
      </c>
      <c r="G9986" s="154">
        <v>0.998</v>
      </c>
      <c r="H9986" s="154">
        <v>14.510999999999999</v>
      </c>
      <c r="I9986" s="154">
        <v>1.6653799999999999</v>
      </c>
      <c r="J9986" s="154"/>
    </row>
    <row r="9987" spans="1:10">
      <c r="A9987" s="164">
        <v>39520</v>
      </c>
      <c r="B9987" s="154">
        <v>1.5718000000000001</v>
      </c>
      <c r="C9987" s="154">
        <v>2.0514999999999999</v>
      </c>
      <c r="D9987" s="154">
        <v>1.0079</v>
      </c>
      <c r="E9987" s="154">
        <v>1.0206999999999999</v>
      </c>
      <c r="F9987" s="154">
        <v>60</v>
      </c>
      <c r="G9987" s="154">
        <v>1.006</v>
      </c>
      <c r="H9987" s="154">
        <v>14.215</v>
      </c>
      <c r="I9987" s="154">
        <v>1.6551100000000001</v>
      </c>
      <c r="J9987" s="154"/>
    </row>
    <row r="9988" spans="1:10">
      <c r="A9988" s="164">
        <v>39521</v>
      </c>
      <c r="B9988" s="154">
        <v>1.5735000000000001</v>
      </c>
      <c r="C9988" s="154">
        <v>2.0486</v>
      </c>
      <c r="D9988" s="154">
        <v>1.0094000000000001</v>
      </c>
      <c r="E9988" s="154">
        <v>1.0262</v>
      </c>
      <c r="F9988" s="154">
        <v>59.6</v>
      </c>
      <c r="G9988" s="154">
        <v>1.0037</v>
      </c>
      <c r="H9988" s="154">
        <v>14.239000000000001</v>
      </c>
      <c r="I9988" s="154">
        <v>1.65065</v>
      </c>
      <c r="J9988" s="154"/>
    </row>
    <row r="9989" spans="1:10">
      <c r="A9989" s="164">
        <v>39524</v>
      </c>
      <c r="B9989" s="154">
        <v>1.5489999999999999</v>
      </c>
      <c r="C9989" s="154">
        <v>1.976</v>
      </c>
      <c r="D9989" s="154">
        <v>0.98060000000000003</v>
      </c>
      <c r="E9989" s="154">
        <v>0.98899999999999999</v>
      </c>
      <c r="F9989" s="154">
        <v>57.2</v>
      </c>
      <c r="G9989" s="154">
        <v>1.0117</v>
      </c>
      <c r="H9989" s="154">
        <v>13.847</v>
      </c>
      <c r="I9989" s="154">
        <v>1.6216900000000001</v>
      </c>
      <c r="J9989" s="154"/>
    </row>
    <row r="9990" spans="1:10">
      <c r="A9990" s="164">
        <v>39525</v>
      </c>
      <c r="B9990" s="154">
        <v>1.5588</v>
      </c>
      <c r="C9990" s="154">
        <v>1.9837</v>
      </c>
      <c r="D9990" s="154">
        <v>0.98839999999999995</v>
      </c>
      <c r="E9990" s="154">
        <v>0.99239999999999995</v>
      </c>
      <c r="F9990" s="154">
        <v>57.3</v>
      </c>
      <c r="G9990" s="154">
        <v>1.0101</v>
      </c>
      <c r="H9990" s="154">
        <v>13.955</v>
      </c>
      <c r="I9990" s="154">
        <v>1.6271499999999999</v>
      </c>
      <c r="J9990" s="154"/>
    </row>
    <row r="9991" spans="1:10">
      <c r="A9991" s="164">
        <v>39526</v>
      </c>
      <c r="B9991" s="154">
        <v>1.5620000000000001</v>
      </c>
      <c r="C9991" s="154">
        <v>1.9875</v>
      </c>
      <c r="D9991" s="154">
        <v>0.99109999999999998</v>
      </c>
      <c r="E9991" s="154">
        <v>1.0014000000000001</v>
      </c>
      <c r="F9991" s="154">
        <v>58.7</v>
      </c>
      <c r="G9991" s="154">
        <v>1.0081</v>
      </c>
      <c r="H9991" s="154">
        <v>14.032</v>
      </c>
      <c r="I9991" s="154">
        <v>1.6358299999999999</v>
      </c>
      <c r="J9991" s="154"/>
    </row>
    <row r="9992" spans="1:10">
      <c r="A9992" s="164">
        <v>39527</v>
      </c>
      <c r="B9992" s="154">
        <v>1.5659000000000001</v>
      </c>
      <c r="C9992" s="154">
        <v>1.9964</v>
      </c>
      <c r="D9992" s="154">
        <v>1.0086999999999999</v>
      </c>
      <c r="E9992" s="154">
        <v>0.98340000000000005</v>
      </c>
      <c r="F9992" s="154">
        <v>58.5</v>
      </c>
      <c r="G9992" s="154">
        <v>1.0107999999999999</v>
      </c>
      <c r="H9992" s="154">
        <v>14.308</v>
      </c>
      <c r="I9992" s="154">
        <v>1.6505300000000001</v>
      </c>
      <c r="J9992" s="154"/>
    </row>
    <row r="9993" spans="1:10">
      <c r="A9993" s="164">
        <v>39528</v>
      </c>
      <c r="B9993" s="154" t="s">
        <v>472</v>
      </c>
      <c r="C9993" s="154" t="s">
        <v>472</v>
      </c>
      <c r="D9993" s="154" t="s">
        <v>472</v>
      </c>
      <c r="E9993" s="154" t="s">
        <v>472</v>
      </c>
      <c r="F9993" s="154" t="s">
        <v>472</v>
      </c>
      <c r="G9993" s="154" t="s">
        <v>472</v>
      </c>
      <c r="H9993" s="154" t="s">
        <v>472</v>
      </c>
      <c r="I9993" s="154" t="s">
        <v>472</v>
      </c>
      <c r="J9993" s="154"/>
    </row>
    <row r="9994" spans="1:10">
      <c r="A9994" s="164">
        <v>39531</v>
      </c>
      <c r="B9994" s="154" t="s">
        <v>472</v>
      </c>
      <c r="C9994" s="154" t="s">
        <v>472</v>
      </c>
      <c r="D9994" s="154" t="s">
        <v>472</v>
      </c>
      <c r="E9994" s="154" t="s">
        <v>472</v>
      </c>
      <c r="F9994" s="154" t="s">
        <v>472</v>
      </c>
      <c r="G9994" s="154" t="s">
        <v>472</v>
      </c>
      <c r="H9994" s="154" t="s">
        <v>472</v>
      </c>
      <c r="I9994" s="154" t="s">
        <v>472</v>
      </c>
      <c r="J9994" s="154"/>
    </row>
    <row r="9995" spans="1:10">
      <c r="A9995" s="164">
        <v>39532</v>
      </c>
      <c r="B9995" s="154">
        <v>1.5754999999999999</v>
      </c>
      <c r="C9995" s="154">
        <v>2.0194999999999999</v>
      </c>
      <c r="D9995" s="154">
        <v>1.0143</v>
      </c>
      <c r="E9995" s="154">
        <v>0.99929999999999997</v>
      </c>
      <c r="F9995" s="154">
        <v>58.1</v>
      </c>
      <c r="G9995" s="154">
        <v>1.0085</v>
      </c>
      <c r="H9995" s="154">
        <v>14.384</v>
      </c>
      <c r="I9995" s="154">
        <v>1.65012</v>
      </c>
      <c r="J9995" s="154"/>
    </row>
    <row r="9996" spans="1:10">
      <c r="A9996" s="164">
        <v>39533</v>
      </c>
      <c r="B9996" s="154">
        <v>1.5720000000000001</v>
      </c>
      <c r="C9996" s="154">
        <v>2.0129999999999999</v>
      </c>
      <c r="D9996" s="154">
        <v>1.0018</v>
      </c>
      <c r="E9996" s="154">
        <v>0.98460000000000003</v>
      </c>
      <c r="F9996" s="154">
        <v>57.7</v>
      </c>
      <c r="G9996" s="154">
        <v>1.0069999999999999</v>
      </c>
      <c r="H9996" s="154">
        <v>14.26</v>
      </c>
      <c r="I9996" s="154">
        <v>1.63947</v>
      </c>
      <c r="J9996" s="154"/>
    </row>
    <row r="9997" spans="1:10">
      <c r="A9997" s="164">
        <v>39534</v>
      </c>
      <c r="B9997" s="154">
        <v>1.5708</v>
      </c>
      <c r="C9997" s="154">
        <v>2.0021</v>
      </c>
      <c r="D9997" s="154">
        <v>0.99550000000000005</v>
      </c>
      <c r="E9997" s="154">
        <v>0.97450000000000003</v>
      </c>
      <c r="F9997" s="154">
        <v>57.5</v>
      </c>
      <c r="G9997" s="154">
        <v>1.0012000000000001</v>
      </c>
      <c r="H9997" s="154">
        <v>14.196</v>
      </c>
      <c r="I9997" s="154">
        <v>1.63544</v>
      </c>
      <c r="J9997" s="154"/>
    </row>
    <row r="9998" spans="1:10">
      <c r="A9998" s="164">
        <v>39535</v>
      </c>
      <c r="B9998" s="154">
        <v>1.5726</v>
      </c>
      <c r="C9998" s="154">
        <v>1.9929000000000001</v>
      </c>
      <c r="D9998" s="154">
        <v>0.99780000000000002</v>
      </c>
      <c r="E9998" s="154">
        <v>0.98080000000000001</v>
      </c>
      <c r="F9998" s="154">
        <v>57.3</v>
      </c>
      <c r="G9998" s="154">
        <v>0.99409999999999998</v>
      </c>
      <c r="H9998" s="154">
        <v>14.231</v>
      </c>
      <c r="I9998" s="154">
        <v>1.63611</v>
      </c>
      <c r="J9998" s="154"/>
    </row>
    <row r="9999" spans="1:10">
      <c r="A9999" s="164">
        <v>39538</v>
      </c>
      <c r="B9999" s="154">
        <v>1.5697999999999999</v>
      </c>
      <c r="C9999" s="154">
        <v>1.9716</v>
      </c>
      <c r="D9999" s="154">
        <v>0.9929</v>
      </c>
      <c r="E9999" s="154">
        <v>0.97289999999999999</v>
      </c>
      <c r="F9999" s="154">
        <v>56.9</v>
      </c>
      <c r="G9999" s="154">
        <v>1</v>
      </c>
      <c r="H9999" s="154">
        <v>14.161</v>
      </c>
      <c r="I9999" s="154">
        <v>1.6344699999999999</v>
      </c>
      <c r="J9999" s="154"/>
    </row>
    <row r="10000" spans="1:10">
      <c r="A10000" s="164">
        <v>39539</v>
      </c>
      <c r="B10000" s="154">
        <v>1.5714999999999999</v>
      </c>
      <c r="C10000" s="154">
        <v>1.9822</v>
      </c>
      <c r="D10000" s="154">
        <v>1.0026999999999999</v>
      </c>
      <c r="E10000" s="154">
        <v>0.97629999999999995</v>
      </c>
      <c r="F10000" s="154">
        <v>57</v>
      </c>
      <c r="G10000" s="154">
        <v>1.0012000000000001</v>
      </c>
      <c r="H10000" s="154">
        <v>14.298</v>
      </c>
      <c r="I10000" s="154">
        <v>1.6463399999999999</v>
      </c>
      <c r="J10000" s="154"/>
    </row>
    <row r="10001" spans="1:10">
      <c r="A10001" s="164">
        <v>39540</v>
      </c>
      <c r="B10001" s="154">
        <v>1.5805</v>
      </c>
      <c r="C10001" s="154">
        <v>2.0034000000000001</v>
      </c>
      <c r="D10001" s="154">
        <v>1.0122</v>
      </c>
      <c r="E10001" s="154">
        <v>0.99029999999999996</v>
      </c>
      <c r="F10001" s="154">
        <v>58.1</v>
      </c>
      <c r="G10001" s="154">
        <v>0.99309999999999998</v>
      </c>
      <c r="H10001" s="154">
        <v>14.423999999999999</v>
      </c>
      <c r="I10001" s="154">
        <v>1.6518299999999999</v>
      </c>
      <c r="J10001" s="154"/>
    </row>
    <row r="10002" spans="1:10">
      <c r="A10002" s="164">
        <v>39541</v>
      </c>
      <c r="B10002" s="154">
        <v>1.5847</v>
      </c>
      <c r="C10002" s="154">
        <v>2.0070999999999999</v>
      </c>
      <c r="D10002" s="154">
        <v>1.0142</v>
      </c>
      <c r="E10002" s="154">
        <v>1.0015000000000001</v>
      </c>
      <c r="F10002" s="154">
        <v>58.7</v>
      </c>
      <c r="G10002" s="154">
        <v>0.98609999999999998</v>
      </c>
      <c r="H10002" s="154">
        <v>14.459</v>
      </c>
      <c r="I10002" s="154">
        <v>1.65665</v>
      </c>
      <c r="J10002" s="154"/>
    </row>
    <row r="10003" spans="1:10">
      <c r="A10003" s="164">
        <v>39542</v>
      </c>
      <c r="B10003" s="154">
        <v>1.5834999999999999</v>
      </c>
      <c r="C10003" s="154">
        <v>2.0156999999999998</v>
      </c>
      <c r="D10003" s="154">
        <v>1.0081</v>
      </c>
      <c r="E10003" s="154">
        <v>1.0003</v>
      </c>
      <c r="F10003" s="154">
        <v>58.6</v>
      </c>
      <c r="G10003" s="154">
        <v>0.98419999999999996</v>
      </c>
      <c r="H10003" s="154">
        <v>14.371</v>
      </c>
      <c r="I10003" s="154">
        <v>1.6519200000000001</v>
      </c>
      <c r="J10003" s="154"/>
    </row>
    <row r="10004" spans="1:10">
      <c r="A10004" s="164">
        <v>39545</v>
      </c>
      <c r="B10004" s="154">
        <v>1.5911999999999999</v>
      </c>
      <c r="C10004" s="154">
        <v>2.0145</v>
      </c>
      <c r="D10004" s="154">
        <v>1.014</v>
      </c>
      <c r="E10004" s="154">
        <v>1.0078</v>
      </c>
      <c r="F10004" s="154">
        <v>59.2</v>
      </c>
      <c r="G10004" s="154">
        <v>0.98760000000000003</v>
      </c>
      <c r="H10004" s="154">
        <v>14.483000000000001</v>
      </c>
      <c r="I10004" s="154">
        <v>1.6571799999999999</v>
      </c>
      <c r="J10004" s="154"/>
    </row>
    <row r="10005" spans="1:10">
      <c r="A10005" s="164">
        <v>39546</v>
      </c>
      <c r="B10005" s="154">
        <v>1.5891999999999999</v>
      </c>
      <c r="C10005" s="154">
        <v>1.9929000000000001</v>
      </c>
      <c r="D10005" s="154">
        <v>1.0082</v>
      </c>
      <c r="E10005" s="154">
        <v>0.99160000000000004</v>
      </c>
      <c r="F10005" s="154">
        <v>59</v>
      </c>
      <c r="G10005" s="154">
        <v>0.98909999999999998</v>
      </c>
      <c r="H10005" s="154">
        <v>14.401999999999999</v>
      </c>
      <c r="I10005" s="154">
        <v>1.65158</v>
      </c>
      <c r="J10005" s="154"/>
    </row>
    <row r="10006" spans="1:10">
      <c r="A10006" s="164">
        <v>39547</v>
      </c>
      <c r="B10006" s="154">
        <v>1.5914000000000001</v>
      </c>
      <c r="C10006" s="154">
        <v>1.9950999999999999</v>
      </c>
      <c r="D10006" s="154">
        <v>1.0128999999999999</v>
      </c>
      <c r="E10006" s="154">
        <v>0.99809999999999999</v>
      </c>
      <c r="F10006" s="154">
        <v>59.7</v>
      </c>
      <c r="G10006" s="154">
        <v>0.98980000000000001</v>
      </c>
      <c r="H10006" s="154">
        <v>14.468</v>
      </c>
      <c r="I10006" s="154">
        <v>1.6559599999999999</v>
      </c>
      <c r="J10006" s="154"/>
    </row>
    <row r="10007" spans="1:10">
      <c r="A10007" s="164">
        <v>39548</v>
      </c>
      <c r="B10007" s="154">
        <v>1.5741000000000001</v>
      </c>
      <c r="C10007" s="154">
        <v>1.9633</v>
      </c>
      <c r="D10007" s="154">
        <v>0.9929</v>
      </c>
      <c r="E10007" s="154">
        <v>0.97750000000000004</v>
      </c>
      <c r="F10007" s="154">
        <v>58.8</v>
      </c>
      <c r="G10007" s="154">
        <v>0.98529999999999995</v>
      </c>
      <c r="H10007" s="154">
        <v>14.202999999999999</v>
      </c>
      <c r="I10007" s="154">
        <v>1.63063</v>
      </c>
      <c r="J10007" s="154"/>
    </row>
    <row r="10008" spans="1:10">
      <c r="A10008" s="164">
        <v>39549</v>
      </c>
      <c r="B10008" s="154">
        <v>1.5878999999999999</v>
      </c>
      <c r="C10008" s="154">
        <v>1.982</v>
      </c>
      <c r="D10008" s="154">
        <v>1.0037</v>
      </c>
      <c r="E10008" s="154">
        <v>0.98929999999999996</v>
      </c>
      <c r="F10008" s="154">
        <v>59.4</v>
      </c>
      <c r="G10008" s="154">
        <v>0.98540000000000005</v>
      </c>
      <c r="H10008" s="154">
        <v>14.342000000000001</v>
      </c>
      <c r="I10008" s="154">
        <v>1.6433800000000001</v>
      </c>
      <c r="J10008" s="154"/>
    </row>
    <row r="10009" spans="1:10">
      <c r="A10009" s="164">
        <v>39552</v>
      </c>
      <c r="B10009" s="154">
        <v>1.5784</v>
      </c>
      <c r="C10009" s="154">
        <v>1.974</v>
      </c>
      <c r="D10009" s="154">
        <v>0.99950000000000006</v>
      </c>
      <c r="E10009" s="154">
        <v>0.97430000000000005</v>
      </c>
      <c r="F10009" s="154">
        <v>59.1</v>
      </c>
      <c r="G10009" s="154">
        <v>0.9929</v>
      </c>
      <c r="H10009" s="154">
        <v>14.279</v>
      </c>
      <c r="I10009" s="154">
        <v>1.6381000000000001</v>
      </c>
      <c r="J10009" s="154"/>
    </row>
    <row r="10010" spans="1:10">
      <c r="A10010" s="164">
        <v>39553</v>
      </c>
      <c r="B10010" s="154">
        <v>1.5815999999999999</v>
      </c>
      <c r="C10010" s="154">
        <v>1.966</v>
      </c>
      <c r="D10010" s="154">
        <v>0.99839999999999995</v>
      </c>
      <c r="E10010" s="154">
        <v>0.97540000000000004</v>
      </c>
      <c r="F10010" s="154">
        <v>59</v>
      </c>
      <c r="G10010" s="154">
        <v>0.98740000000000006</v>
      </c>
      <c r="H10010" s="154">
        <v>14.271000000000001</v>
      </c>
      <c r="I10010" s="154">
        <v>1.6390400000000001</v>
      </c>
      <c r="J10010" s="154"/>
    </row>
    <row r="10011" spans="1:10">
      <c r="A10011" s="164">
        <v>39554</v>
      </c>
      <c r="B10011" s="154">
        <v>1.5897000000000001</v>
      </c>
      <c r="C10011" s="154">
        <v>1.9781</v>
      </c>
      <c r="D10011" s="154">
        <v>1.0037</v>
      </c>
      <c r="E10011" s="154">
        <v>0.99139999999999995</v>
      </c>
      <c r="F10011" s="154">
        <v>59.8</v>
      </c>
      <c r="G10011" s="154">
        <v>0.98770000000000002</v>
      </c>
      <c r="H10011" s="154">
        <v>14.35</v>
      </c>
      <c r="I10011" s="154">
        <v>1.63954</v>
      </c>
      <c r="J10011" s="154"/>
    </row>
    <row r="10012" spans="1:10">
      <c r="A10012" s="164">
        <v>39555</v>
      </c>
      <c r="B10012" s="154">
        <v>1.5933999999999999</v>
      </c>
      <c r="C10012" s="154">
        <v>1.9691999999999998</v>
      </c>
      <c r="D10012" s="154">
        <v>0.99890000000000001</v>
      </c>
      <c r="E10012" s="154">
        <v>0.99619999999999997</v>
      </c>
      <c r="F10012" s="154">
        <v>60</v>
      </c>
      <c r="G10012" s="154">
        <v>0.97950000000000004</v>
      </c>
      <c r="H10012" s="154">
        <v>14.304</v>
      </c>
      <c r="I10012" s="154">
        <v>1.6493199999999999</v>
      </c>
      <c r="J10012" s="154"/>
    </row>
    <row r="10013" spans="1:10">
      <c r="A10013" s="164">
        <v>39556</v>
      </c>
      <c r="B10013" s="154">
        <v>1.603</v>
      </c>
      <c r="C10013" s="154">
        <v>2.0062000000000002</v>
      </c>
      <c r="D10013" s="154">
        <v>1.0059</v>
      </c>
      <c r="E10013" s="154">
        <v>0.99860000000000004</v>
      </c>
      <c r="F10013" s="154">
        <v>60.8</v>
      </c>
      <c r="G10013" s="154">
        <v>0.98250000000000004</v>
      </c>
      <c r="H10013" s="154">
        <v>14.38</v>
      </c>
      <c r="I10013" s="154">
        <v>1.66821</v>
      </c>
      <c r="J10013" s="154"/>
    </row>
    <row r="10014" spans="1:10">
      <c r="A10014" s="164">
        <v>39559</v>
      </c>
      <c r="B10014" s="154">
        <v>1.6055999999999999</v>
      </c>
      <c r="C10014" s="154">
        <v>2.0125000000000002</v>
      </c>
      <c r="D10014" s="154">
        <v>1.0125999999999999</v>
      </c>
      <c r="E10014" s="154">
        <v>1.0041</v>
      </c>
      <c r="F10014" s="154">
        <v>60.7</v>
      </c>
      <c r="G10014" s="154">
        <v>0.97729999999999995</v>
      </c>
      <c r="H10014" s="154">
        <v>14.47</v>
      </c>
      <c r="I10014" s="154">
        <v>1.65642</v>
      </c>
      <c r="J10014" s="154"/>
    </row>
    <row r="10015" spans="1:10">
      <c r="A10015" s="164">
        <v>39560</v>
      </c>
      <c r="B10015" s="154">
        <v>1.6067</v>
      </c>
      <c r="C10015" s="154">
        <v>1.9975000000000001</v>
      </c>
      <c r="D10015" s="154">
        <v>1.0088999999999999</v>
      </c>
      <c r="E10015" s="154">
        <v>1.0024</v>
      </c>
      <c r="F10015" s="154">
        <v>60.5</v>
      </c>
      <c r="G10015" s="154">
        <v>0.97789999999999999</v>
      </c>
      <c r="H10015" s="154">
        <v>14.435</v>
      </c>
      <c r="I10015" s="154">
        <v>1.65761</v>
      </c>
      <c r="J10015" s="154"/>
    </row>
    <row r="10016" spans="1:10">
      <c r="A10016" s="164">
        <v>39561</v>
      </c>
      <c r="B10016" s="154">
        <v>1.6061999999999999</v>
      </c>
      <c r="C10016" s="154">
        <v>2.0017</v>
      </c>
      <c r="D10016" s="154">
        <v>1.0056</v>
      </c>
      <c r="E10016" s="154">
        <v>0.99709999999999999</v>
      </c>
      <c r="F10016" s="154">
        <v>60.7</v>
      </c>
      <c r="G10016" s="154">
        <v>0.97570000000000001</v>
      </c>
      <c r="H10016" s="154">
        <v>14.403</v>
      </c>
      <c r="I10016" s="154">
        <v>1.6563400000000001</v>
      </c>
      <c r="J10016" s="154"/>
    </row>
    <row r="10017" spans="1:10">
      <c r="A10017" s="164">
        <v>39562</v>
      </c>
      <c r="B10017" s="154">
        <v>1.6128</v>
      </c>
      <c r="C10017" s="154">
        <v>2.0202</v>
      </c>
      <c r="D10017" s="154">
        <v>1.0239</v>
      </c>
      <c r="E10017" s="154">
        <v>1.0044999999999999</v>
      </c>
      <c r="F10017" s="154">
        <v>61.6</v>
      </c>
      <c r="G10017" s="154">
        <v>0.98560000000000003</v>
      </c>
      <c r="H10017" s="154">
        <v>14.641</v>
      </c>
      <c r="I10017" s="154">
        <v>1.6759500000000001</v>
      </c>
      <c r="J10017" s="154"/>
    </row>
    <row r="10018" spans="1:10">
      <c r="A10018" s="164">
        <v>39563</v>
      </c>
      <c r="B10018" s="154">
        <v>1.6207</v>
      </c>
      <c r="C10018" s="154">
        <v>2.0508999999999999</v>
      </c>
      <c r="D10018" s="154">
        <v>1.0408999999999999</v>
      </c>
      <c r="E10018" s="154">
        <v>1.0206</v>
      </c>
      <c r="F10018" s="154">
        <v>62.1</v>
      </c>
      <c r="G10018" s="154">
        <v>0.9929</v>
      </c>
      <c r="H10018" s="154">
        <v>14.855</v>
      </c>
      <c r="I10018" s="154">
        <v>1.6896100000000001</v>
      </c>
      <c r="J10018" s="154"/>
    </row>
    <row r="10019" spans="1:10">
      <c r="A10019" s="164">
        <v>39566</v>
      </c>
      <c r="B10019" s="154">
        <v>1.6153</v>
      </c>
      <c r="C10019" s="154">
        <v>2.0455999999999999</v>
      </c>
      <c r="D10019" s="154">
        <v>1.0330999999999999</v>
      </c>
      <c r="E10019" s="154">
        <v>1.0219</v>
      </c>
      <c r="F10019" s="154">
        <v>61.9</v>
      </c>
      <c r="G10019" s="154">
        <v>0.98870000000000002</v>
      </c>
      <c r="H10019" s="154">
        <v>14.738</v>
      </c>
      <c r="I10019" s="154">
        <v>1.68224</v>
      </c>
      <c r="J10019" s="154"/>
    </row>
    <row r="10020" spans="1:10">
      <c r="A10020" s="164">
        <v>39567</v>
      </c>
      <c r="B10020" s="154">
        <v>1.6165</v>
      </c>
      <c r="C10020" s="154">
        <v>2.0568</v>
      </c>
      <c r="D10020" s="154">
        <v>1.0379</v>
      </c>
      <c r="E10020" s="154">
        <v>1.0254000000000001</v>
      </c>
      <c r="F10020" s="154">
        <v>61.5</v>
      </c>
      <c r="G10020" s="154">
        <v>0.99590000000000001</v>
      </c>
      <c r="H10020" s="154">
        <v>14.859</v>
      </c>
      <c r="I10020" s="154">
        <v>1.6873100000000001</v>
      </c>
      <c r="J10020" s="154"/>
    </row>
    <row r="10021" spans="1:10">
      <c r="A10021" s="164">
        <v>39568</v>
      </c>
      <c r="B10021" s="154">
        <v>1.6141000000000001</v>
      </c>
      <c r="C10021" s="154">
        <v>2.0400999999999998</v>
      </c>
      <c r="D10021" s="154">
        <v>1.0371999999999999</v>
      </c>
      <c r="E10021" s="154">
        <v>1.0250999999999999</v>
      </c>
      <c r="F10021" s="154">
        <v>60.8</v>
      </c>
      <c r="G10021" s="154">
        <v>0.99609999999999999</v>
      </c>
      <c r="H10021" s="154">
        <v>14.837</v>
      </c>
      <c r="I10021" s="154">
        <v>1.6864599999999998</v>
      </c>
      <c r="J10021" s="154"/>
    </row>
    <row r="10022" spans="1:10">
      <c r="A10022" s="164">
        <v>39569</v>
      </c>
      <c r="B10022" s="154" t="s">
        <v>472</v>
      </c>
      <c r="C10022" s="154" t="s">
        <v>472</v>
      </c>
      <c r="D10022" s="154" t="s">
        <v>472</v>
      </c>
      <c r="E10022" s="154" t="s">
        <v>472</v>
      </c>
      <c r="F10022" s="154" t="s">
        <v>472</v>
      </c>
      <c r="G10022" s="154" t="s">
        <v>472</v>
      </c>
      <c r="H10022" s="154" t="s">
        <v>472</v>
      </c>
      <c r="I10022" s="154" t="s">
        <v>472</v>
      </c>
      <c r="J10022" s="154"/>
    </row>
    <row r="10023" spans="1:10">
      <c r="A10023" s="164">
        <v>39570</v>
      </c>
      <c r="B10023" s="154">
        <v>1.6219999999999999</v>
      </c>
      <c r="C10023" s="154">
        <v>2.0802</v>
      </c>
      <c r="D10023" s="154">
        <v>1.0488</v>
      </c>
      <c r="E10023" s="154">
        <v>1.028</v>
      </c>
      <c r="F10023" s="154">
        <v>63</v>
      </c>
      <c r="G10023" s="154">
        <v>1.0004999999999999</v>
      </c>
      <c r="H10023" s="154">
        <v>15.010999999999999</v>
      </c>
      <c r="I10023" s="154">
        <v>1.7007699999999999</v>
      </c>
      <c r="J10023" s="154"/>
    </row>
    <row r="10024" spans="1:10">
      <c r="A10024" s="164">
        <v>39573</v>
      </c>
      <c r="B10024" s="154">
        <v>1.6307</v>
      </c>
      <c r="C10024" s="154">
        <v>2.0785999999999998</v>
      </c>
      <c r="D10024" s="154">
        <v>1.0526</v>
      </c>
      <c r="E10024" s="154">
        <v>1.0344</v>
      </c>
      <c r="F10024" s="154">
        <v>63.8</v>
      </c>
      <c r="G10024" s="154">
        <v>1</v>
      </c>
      <c r="H10024" s="154">
        <v>15.064</v>
      </c>
      <c r="I10024" s="154">
        <v>1.7083200000000001</v>
      </c>
      <c r="J10024" s="154"/>
    </row>
    <row r="10025" spans="1:10">
      <c r="A10025" s="164">
        <v>39574</v>
      </c>
      <c r="B10025" s="154">
        <v>1.6297999999999999</v>
      </c>
      <c r="C10025" s="154">
        <v>2.0743</v>
      </c>
      <c r="D10025" s="154">
        <v>1.0537000000000001</v>
      </c>
      <c r="E10025" s="154">
        <v>1.0402</v>
      </c>
      <c r="F10025" s="154">
        <v>63.7</v>
      </c>
      <c r="G10025" s="154">
        <v>1.0042</v>
      </c>
      <c r="H10025" s="154">
        <v>15.084</v>
      </c>
      <c r="I10025" s="154">
        <v>1.7027299999999999</v>
      </c>
      <c r="J10025" s="154"/>
    </row>
    <row r="10026" spans="1:10">
      <c r="A10026" s="164">
        <v>39575</v>
      </c>
      <c r="B10026" s="154">
        <v>1.6320000000000001</v>
      </c>
      <c r="C10026" s="154">
        <v>2.0605000000000002</v>
      </c>
      <c r="D10026" s="154">
        <v>1.0539000000000001</v>
      </c>
      <c r="E10026" s="154">
        <v>1.0493999999999999</v>
      </c>
      <c r="F10026" s="154">
        <v>63.6</v>
      </c>
      <c r="G10026" s="154">
        <v>1.0015000000000001</v>
      </c>
      <c r="H10026" s="154">
        <v>15.087</v>
      </c>
      <c r="I10026" s="154">
        <v>1.7074400000000001</v>
      </c>
      <c r="J10026" s="154"/>
    </row>
    <row r="10027" spans="1:10">
      <c r="A10027" s="164">
        <v>39576</v>
      </c>
      <c r="B10027" s="154">
        <v>1.6181999999999999</v>
      </c>
      <c r="C10027" s="154">
        <v>2.0630999999999999</v>
      </c>
      <c r="D10027" s="154">
        <v>1.0555000000000001</v>
      </c>
      <c r="E10027" s="154">
        <v>1.0456000000000001</v>
      </c>
      <c r="F10027" s="154">
        <v>62.7</v>
      </c>
      <c r="G10027" s="154">
        <v>1.0158</v>
      </c>
      <c r="H10027" s="154">
        <v>15.08</v>
      </c>
      <c r="I10027" s="154">
        <v>1.7039599999999999</v>
      </c>
      <c r="J10027" s="154"/>
    </row>
    <row r="10028" spans="1:10">
      <c r="A10028" s="164">
        <v>39577</v>
      </c>
      <c r="B10028" s="154">
        <v>1.6139999999999999</v>
      </c>
      <c r="C10028" s="154">
        <v>2.0403000000000002</v>
      </c>
      <c r="D10028" s="154">
        <v>1.0439000000000001</v>
      </c>
      <c r="E10028" s="154">
        <v>1.0336000000000001</v>
      </c>
      <c r="F10028" s="154">
        <v>61.5</v>
      </c>
      <c r="G10028" s="154">
        <v>1.0118</v>
      </c>
      <c r="H10028" s="154">
        <v>14.936999999999999</v>
      </c>
      <c r="I10028" s="154">
        <v>1.6877200000000001</v>
      </c>
      <c r="J10028" s="154"/>
    </row>
    <row r="10029" spans="1:10">
      <c r="A10029" s="164">
        <v>39580</v>
      </c>
      <c r="B10029" s="154" t="s">
        <v>472</v>
      </c>
      <c r="C10029" s="154" t="s">
        <v>472</v>
      </c>
      <c r="D10029" s="154" t="s">
        <v>472</v>
      </c>
      <c r="E10029" s="154" t="s">
        <v>472</v>
      </c>
      <c r="F10029" s="154" t="s">
        <v>472</v>
      </c>
      <c r="G10029" s="154" t="s">
        <v>472</v>
      </c>
      <c r="H10029" s="154" t="s">
        <v>472</v>
      </c>
      <c r="I10029" s="154" t="s">
        <v>472</v>
      </c>
      <c r="J10029" s="154"/>
    </row>
    <row r="10030" spans="1:10">
      <c r="A10030" s="164">
        <v>39581</v>
      </c>
      <c r="B10030" s="154">
        <v>1.6206</v>
      </c>
      <c r="C10030" s="154">
        <v>2.0464000000000002</v>
      </c>
      <c r="D10030" s="154">
        <v>1.0444</v>
      </c>
      <c r="E10030" s="154">
        <v>1.038</v>
      </c>
      <c r="F10030" s="154">
        <v>62.8</v>
      </c>
      <c r="G10030" s="154">
        <v>1.0099</v>
      </c>
      <c r="H10030" s="154">
        <v>14.946</v>
      </c>
      <c r="I10030" s="154">
        <v>1.69861</v>
      </c>
      <c r="J10030" s="154"/>
    </row>
    <row r="10031" spans="1:10">
      <c r="A10031" s="164">
        <v>39582</v>
      </c>
      <c r="B10031" s="154">
        <v>1.6303999999999998</v>
      </c>
      <c r="C10031" s="154">
        <v>2.0546000000000002</v>
      </c>
      <c r="D10031" s="154">
        <v>1.0569999999999999</v>
      </c>
      <c r="E10031" s="154">
        <v>1.0512999999999999</v>
      </c>
      <c r="F10031" s="154">
        <v>63.5</v>
      </c>
      <c r="G10031" s="154">
        <v>1.0055000000000001</v>
      </c>
      <c r="H10031" s="154">
        <v>15.103999999999999</v>
      </c>
      <c r="I10031" s="154">
        <v>1.7060900000000001</v>
      </c>
      <c r="J10031" s="154"/>
    </row>
    <row r="10032" spans="1:10">
      <c r="A10032" s="164">
        <v>39583</v>
      </c>
      <c r="B10032" s="154">
        <v>1.6328</v>
      </c>
      <c r="C10032" s="154">
        <v>2.0461999999999998</v>
      </c>
      <c r="D10032" s="154">
        <v>1.0516000000000001</v>
      </c>
      <c r="E10032" s="154">
        <v>1.0479000000000001</v>
      </c>
      <c r="F10032" s="154">
        <v>63</v>
      </c>
      <c r="G10032" s="154">
        <v>1.0026999999999999</v>
      </c>
      <c r="H10032" s="154">
        <v>15.037000000000001</v>
      </c>
      <c r="I10032" s="154">
        <v>1.7058499999999999</v>
      </c>
      <c r="J10032" s="154"/>
    </row>
    <row r="10033" spans="1:10">
      <c r="A10033" s="164">
        <v>39584</v>
      </c>
      <c r="B10033" s="154">
        <v>1.63</v>
      </c>
      <c r="C10033" s="154">
        <v>2.0489999999999999</v>
      </c>
      <c r="D10033" s="154">
        <v>1.0508</v>
      </c>
      <c r="E10033" s="154">
        <v>1.0514000000000001</v>
      </c>
      <c r="F10033" s="154">
        <v>63.6</v>
      </c>
      <c r="G10033" s="154">
        <v>1.0073000000000001</v>
      </c>
      <c r="H10033" s="154">
        <v>15.04</v>
      </c>
      <c r="I10033" s="154">
        <v>1.7087699999999999</v>
      </c>
      <c r="J10033" s="154"/>
    </row>
    <row r="10034" spans="1:10">
      <c r="A10034" s="164">
        <v>39587</v>
      </c>
      <c r="B10034" s="154">
        <v>1.6280999999999999</v>
      </c>
      <c r="C10034" s="154">
        <v>2.0430999999999999</v>
      </c>
      <c r="D10034" s="154">
        <v>1.0418000000000001</v>
      </c>
      <c r="E10034" s="154">
        <v>1.0490999999999999</v>
      </c>
      <c r="F10034" s="154">
        <v>63.5</v>
      </c>
      <c r="G10034" s="154">
        <v>1.0043</v>
      </c>
      <c r="H10034" s="154">
        <v>14.933999999999999</v>
      </c>
      <c r="I10034" s="154">
        <v>1.6994899999999999</v>
      </c>
      <c r="J10034" s="154"/>
    </row>
    <row r="10035" spans="1:10">
      <c r="A10035" s="164">
        <v>39588</v>
      </c>
      <c r="B10035" s="154">
        <v>1.6294</v>
      </c>
      <c r="C10035" s="154">
        <v>2.0425</v>
      </c>
      <c r="D10035" s="154">
        <v>1.0438000000000001</v>
      </c>
      <c r="E10035" s="154">
        <v>1.0512999999999999</v>
      </c>
      <c r="F10035" s="154">
        <v>63.2</v>
      </c>
      <c r="G10035" s="154">
        <v>1.0056</v>
      </c>
      <c r="H10035" s="154">
        <v>14.957000000000001</v>
      </c>
      <c r="I10035" s="154">
        <v>1.6947299999999998</v>
      </c>
      <c r="J10035" s="154"/>
    </row>
    <row r="10036" spans="1:10">
      <c r="A10036" s="164">
        <v>39589</v>
      </c>
      <c r="B10036" s="154">
        <v>1.6257000000000001</v>
      </c>
      <c r="C10036" s="154">
        <v>2.0327000000000002</v>
      </c>
      <c r="D10036" s="154">
        <v>1.0346</v>
      </c>
      <c r="E10036" s="154">
        <v>1.046</v>
      </c>
      <c r="F10036" s="154">
        <v>62.6</v>
      </c>
      <c r="G10036" s="154">
        <v>1.0004</v>
      </c>
      <c r="H10036" s="154">
        <v>14.87</v>
      </c>
      <c r="I10036" s="154">
        <v>1.68163</v>
      </c>
      <c r="J10036" s="154"/>
    </row>
    <row r="10037" spans="1:10">
      <c r="A10037" s="164">
        <v>39590</v>
      </c>
      <c r="B10037" s="154">
        <v>1.6196999999999999</v>
      </c>
      <c r="C10037" s="154">
        <v>2.0295999999999998</v>
      </c>
      <c r="D10037" s="154">
        <v>1.0287999999999999</v>
      </c>
      <c r="E10037" s="154">
        <v>1.0434000000000001</v>
      </c>
      <c r="F10037" s="154">
        <v>62</v>
      </c>
      <c r="G10037" s="154">
        <v>0.99470000000000003</v>
      </c>
      <c r="H10037" s="154">
        <v>14.81</v>
      </c>
      <c r="I10037" s="154">
        <v>1.6819299999999999</v>
      </c>
      <c r="J10037" s="154"/>
    </row>
    <row r="10038" spans="1:10">
      <c r="A10038" s="164">
        <v>39591</v>
      </c>
      <c r="B10038" s="154">
        <v>1.6175000000000002</v>
      </c>
      <c r="C10038" s="154">
        <v>2.0352999999999999</v>
      </c>
      <c r="D10038" s="154">
        <v>1.0282</v>
      </c>
      <c r="E10038" s="154">
        <v>1.0427999999999999</v>
      </c>
      <c r="F10038" s="154">
        <v>62</v>
      </c>
      <c r="G10038" s="154">
        <v>0.99060000000000004</v>
      </c>
      <c r="H10038" s="154">
        <v>14.811</v>
      </c>
      <c r="I10038" s="154">
        <v>1.6789000000000001</v>
      </c>
      <c r="J10038" s="154"/>
    </row>
    <row r="10039" spans="1:10">
      <c r="A10039" s="164">
        <v>39594</v>
      </c>
      <c r="B10039" s="154">
        <v>1.6173999999999999</v>
      </c>
      <c r="C10039" s="154">
        <v>2.0301999999999998</v>
      </c>
      <c r="D10039" s="154">
        <v>1.0266</v>
      </c>
      <c r="E10039" s="154">
        <v>1.0381</v>
      </c>
      <c r="F10039" s="154">
        <v>61.8</v>
      </c>
      <c r="G10039" s="154">
        <v>0.99239999999999995</v>
      </c>
      <c r="H10039" s="154">
        <v>14.798</v>
      </c>
      <c r="I10039" s="154" t="s">
        <v>472</v>
      </c>
      <c r="J10039" s="154"/>
    </row>
    <row r="10040" spans="1:10">
      <c r="A10040" s="164">
        <v>39595</v>
      </c>
      <c r="B10040" s="154">
        <v>1.6173</v>
      </c>
      <c r="C10040" s="154">
        <v>2.0272000000000001</v>
      </c>
      <c r="D10040" s="154">
        <v>1.0267999999999999</v>
      </c>
      <c r="E10040" s="154">
        <v>1.0366</v>
      </c>
      <c r="F10040" s="154">
        <v>61.8</v>
      </c>
      <c r="G10040" s="154">
        <v>0.98960000000000004</v>
      </c>
      <c r="H10040" s="154">
        <v>14.786</v>
      </c>
      <c r="I10040" s="154">
        <v>1.6761300000000001</v>
      </c>
      <c r="J10040" s="154"/>
    </row>
    <row r="10041" spans="1:10">
      <c r="A10041" s="164">
        <v>39596</v>
      </c>
      <c r="B10041" s="154">
        <v>1.62</v>
      </c>
      <c r="C10041" s="154">
        <v>2.04</v>
      </c>
      <c r="D10041" s="154">
        <v>1.0304</v>
      </c>
      <c r="E10041" s="154">
        <v>1.0358000000000001</v>
      </c>
      <c r="F10041" s="154">
        <v>61.8</v>
      </c>
      <c r="G10041" s="154">
        <v>0.98829999999999996</v>
      </c>
      <c r="H10041" s="154">
        <v>14.837999999999999</v>
      </c>
      <c r="I10041" s="154">
        <v>1.6862900000000001</v>
      </c>
      <c r="J10041" s="154"/>
    </row>
    <row r="10042" spans="1:10">
      <c r="A10042" s="164">
        <v>39597</v>
      </c>
      <c r="B10042" s="154">
        <v>1.6271</v>
      </c>
      <c r="C10042" s="154">
        <v>2.0604</v>
      </c>
      <c r="D10042" s="154">
        <v>1.0456000000000001</v>
      </c>
      <c r="E10042" s="154">
        <v>1.0545</v>
      </c>
      <c r="F10042" s="154">
        <v>63.3</v>
      </c>
      <c r="G10042" s="154">
        <v>0.99339999999999995</v>
      </c>
      <c r="H10042" s="154">
        <v>15.071</v>
      </c>
      <c r="I10042" s="154">
        <v>1.6988799999999999</v>
      </c>
      <c r="J10042" s="154"/>
    </row>
    <row r="10043" spans="1:10">
      <c r="A10043" s="164">
        <v>39598</v>
      </c>
      <c r="B10043" s="154">
        <v>1.6274999999999999</v>
      </c>
      <c r="C10043" s="154">
        <v>2.0727000000000002</v>
      </c>
      <c r="D10043" s="154">
        <v>1.0514000000000001</v>
      </c>
      <c r="E10043" s="154">
        <v>1.0601</v>
      </c>
      <c r="F10043" s="154">
        <v>64.2</v>
      </c>
      <c r="G10043" s="154">
        <v>0.99650000000000005</v>
      </c>
      <c r="H10043" s="154">
        <v>15.141999999999999</v>
      </c>
      <c r="I10043" s="154">
        <v>1.6997800000000001</v>
      </c>
      <c r="J10043" s="154"/>
    </row>
    <row r="10044" spans="1:10">
      <c r="A10044" s="164">
        <v>39601</v>
      </c>
      <c r="B10044" s="154">
        <v>1.6175000000000002</v>
      </c>
      <c r="C10044" s="154">
        <v>2.0430000000000001</v>
      </c>
      <c r="D10044" s="154">
        <v>1.0415000000000001</v>
      </c>
      <c r="E10044" s="154">
        <v>1.0462</v>
      </c>
      <c r="F10044" s="154">
        <v>64</v>
      </c>
      <c r="G10044" s="154">
        <v>0.99350000000000005</v>
      </c>
      <c r="H10044" s="154">
        <v>15.02</v>
      </c>
      <c r="I10044" s="154">
        <v>1.69018</v>
      </c>
      <c r="J10044" s="154"/>
    </row>
    <row r="10045" spans="1:10">
      <c r="A10045" s="164">
        <v>39602</v>
      </c>
      <c r="B10045" s="154">
        <v>1.6076000000000001</v>
      </c>
      <c r="C10045" s="154">
        <v>2.0272999999999999</v>
      </c>
      <c r="D10045" s="154">
        <v>1.0304</v>
      </c>
      <c r="E10045" s="154">
        <v>1.0317000000000001</v>
      </c>
      <c r="F10045" s="154">
        <v>63.3</v>
      </c>
      <c r="G10045" s="154">
        <v>0.9899</v>
      </c>
      <c r="H10045" s="154">
        <v>14.879</v>
      </c>
      <c r="I10045" s="154">
        <v>1.6758199999999999</v>
      </c>
      <c r="J10045" s="154"/>
    </row>
    <row r="10046" spans="1:10">
      <c r="A10046" s="164">
        <v>39603</v>
      </c>
      <c r="B10046" s="154">
        <v>1.607</v>
      </c>
      <c r="C10046" s="154">
        <v>2.0291000000000001</v>
      </c>
      <c r="D10046" s="154">
        <v>1.0381</v>
      </c>
      <c r="E10046" s="154">
        <v>1.0264</v>
      </c>
      <c r="F10046" s="154">
        <v>63.5</v>
      </c>
      <c r="G10046" s="154">
        <v>0.99199999999999999</v>
      </c>
      <c r="H10046" s="154">
        <v>14.957000000000001</v>
      </c>
      <c r="I10046" s="154">
        <v>1.68083</v>
      </c>
      <c r="J10046" s="154"/>
    </row>
    <row r="10047" spans="1:10">
      <c r="A10047" s="164">
        <v>39604</v>
      </c>
      <c r="B10047" s="154">
        <v>1.6152</v>
      </c>
      <c r="C10047" s="154">
        <v>2.0415000000000001</v>
      </c>
      <c r="D10047" s="154">
        <v>1.0471999999999999</v>
      </c>
      <c r="E10047" s="154">
        <v>1.0288999999999999</v>
      </c>
      <c r="F10047" s="154">
        <v>64.2</v>
      </c>
      <c r="G10047" s="154">
        <v>0.98729999999999996</v>
      </c>
      <c r="H10047" s="154">
        <v>15.082000000000001</v>
      </c>
      <c r="I10047" s="154">
        <v>1.69258</v>
      </c>
      <c r="J10047" s="154"/>
    </row>
    <row r="10048" spans="1:10">
      <c r="A10048" s="164">
        <v>39605</v>
      </c>
      <c r="B10048" s="154">
        <v>1.6217999999999999</v>
      </c>
      <c r="C10048" s="154">
        <v>2.0331999999999999</v>
      </c>
      <c r="D10048" s="154">
        <v>1.0396000000000001</v>
      </c>
      <c r="E10048" s="154">
        <v>1.0210999999999999</v>
      </c>
      <c r="F10048" s="154">
        <v>63.9</v>
      </c>
      <c r="G10048" s="154">
        <v>0.98040000000000005</v>
      </c>
      <c r="H10048" s="154">
        <v>15.016999999999999</v>
      </c>
      <c r="I10048" s="154">
        <v>1.6842299999999999</v>
      </c>
      <c r="J10048" s="154"/>
    </row>
    <row r="10049" spans="1:10">
      <c r="A10049" s="164">
        <v>39608</v>
      </c>
      <c r="B10049" s="154">
        <v>1.6097999999999999</v>
      </c>
      <c r="C10049" s="154">
        <v>2.0106999999999999</v>
      </c>
      <c r="D10049" s="154">
        <v>1.0177</v>
      </c>
      <c r="E10049" s="154">
        <v>0.99929999999999997</v>
      </c>
      <c r="F10049" s="154">
        <v>62.3</v>
      </c>
      <c r="G10049" s="154">
        <v>0.9657</v>
      </c>
      <c r="H10049" s="154">
        <v>14.7</v>
      </c>
      <c r="I10049" s="154">
        <v>1.66283</v>
      </c>
      <c r="J10049" s="154"/>
    </row>
    <row r="10050" spans="1:10">
      <c r="A10050" s="164">
        <v>39609</v>
      </c>
      <c r="B10050" s="154">
        <v>1.6074999999999999</v>
      </c>
      <c r="C10050" s="154">
        <v>2.0255000000000001</v>
      </c>
      <c r="D10050" s="154">
        <v>1.0327</v>
      </c>
      <c r="E10050" s="154">
        <v>1.0031000000000001</v>
      </c>
      <c r="F10050" s="154">
        <v>63.5</v>
      </c>
      <c r="G10050" s="154">
        <v>0.96940000000000004</v>
      </c>
      <c r="H10050" s="154">
        <v>14.914999999999999</v>
      </c>
      <c r="I10050" s="154">
        <v>1.67944</v>
      </c>
      <c r="J10050" s="154"/>
    </row>
    <row r="10051" spans="1:10">
      <c r="A10051" s="164">
        <v>39610</v>
      </c>
      <c r="B10051" s="154">
        <v>1.6132</v>
      </c>
      <c r="C10051" s="154">
        <v>2.0333999999999999</v>
      </c>
      <c r="D10051" s="154">
        <v>1.0418000000000001</v>
      </c>
      <c r="E10051" s="154">
        <v>1.0204</v>
      </c>
      <c r="F10051" s="154">
        <v>63.3</v>
      </c>
      <c r="G10051" s="154">
        <v>0.96879999999999999</v>
      </c>
      <c r="H10051" s="154">
        <v>15.052</v>
      </c>
      <c r="I10051" s="154">
        <v>1.6805699999999999</v>
      </c>
      <c r="J10051" s="154"/>
    </row>
    <row r="10052" spans="1:10">
      <c r="A10052" s="164">
        <v>39611</v>
      </c>
      <c r="B10052" s="154">
        <v>1.6059000000000001</v>
      </c>
      <c r="C10052" s="154">
        <v>2.0310999999999999</v>
      </c>
      <c r="D10052" s="154">
        <v>1.0402</v>
      </c>
      <c r="E10052" s="154">
        <v>1.0170999999999999</v>
      </c>
      <c r="F10052" s="154">
        <v>63.4</v>
      </c>
      <c r="G10052" s="154">
        <v>0.96760000000000002</v>
      </c>
      <c r="H10052" s="154">
        <v>15.058999999999999</v>
      </c>
      <c r="I10052" s="154">
        <v>1.6809099999999999</v>
      </c>
      <c r="J10052" s="154"/>
    </row>
    <row r="10053" spans="1:10">
      <c r="A10053" s="164">
        <v>39612</v>
      </c>
      <c r="B10053" s="154">
        <v>1.611</v>
      </c>
      <c r="C10053" s="154">
        <v>2.0360999999999998</v>
      </c>
      <c r="D10053" s="154">
        <v>1.0456000000000001</v>
      </c>
      <c r="E10053" s="154">
        <v>1.0212000000000001</v>
      </c>
      <c r="F10053" s="154">
        <v>64</v>
      </c>
      <c r="G10053" s="154">
        <v>0.96760000000000002</v>
      </c>
      <c r="H10053" s="154">
        <v>15.148</v>
      </c>
      <c r="I10053" s="154">
        <v>1.68885</v>
      </c>
      <c r="J10053" s="154"/>
    </row>
    <row r="10054" spans="1:10">
      <c r="A10054" s="164">
        <v>39615</v>
      </c>
      <c r="B10054" s="154">
        <v>1.6122999999999998</v>
      </c>
      <c r="C10054" s="154">
        <v>2.0438999999999998</v>
      </c>
      <c r="D10054" s="154">
        <v>1.0462</v>
      </c>
      <c r="E10054" s="154">
        <v>1.0165999999999999</v>
      </c>
      <c r="F10054" s="154">
        <v>63.9</v>
      </c>
      <c r="G10054" s="154">
        <v>0.96540000000000004</v>
      </c>
      <c r="H10054" s="154">
        <v>15.157</v>
      </c>
      <c r="I10054" s="154">
        <v>1.68425</v>
      </c>
      <c r="J10054" s="154"/>
    </row>
    <row r="10055" spans="1:10">
      <c r="A10055" s="164">
        <v>39616</v>
      </c>
      <c r="B10055" s="154">
        <v>1.6131</v>
      </c>
      <c r="C10055" s="154">
        <v>2.0442999999999998</v>
      </c>
      <c r="D10055" s="154">
        <v>1.0401</v>
      </c>
      <c r="E10055" s="154">
        <v>1.0196000000000001</v>
      </c>
      <c r="F10055" s="154">
        <v>64</v>
      </c>
      <c r="G10055" s="154">
        <v>0.96299999999999997</v>
      </c>
      <c r="H10055" s="154">
        <v>15.093</v>
      </c>
      <c r="I10055" s="154">
        <v>1.6819</v>
      </c>
      <c r="J10055" s="154"/>
    </row>
    <row r="10056" spans="1:10">
      <c r="A10056" s="164">
        <v>39617</v>
      </c>
      <c r="B10056" s="154">
        <v>1.6167</v>
      </c>
      <c r="C10056" s="154">
        <v>2.0343</v>
      </c>
      <c r="D10056" s="154">
        <v>1.0424</v>
      </c>
      <c r="E10056" s="154">
        <v>1.0223</v>
      </c>
      <c r="F10056" s="154">
        <v>64.7</v>
      </c>
      <c r="G10056" s="154">
        <v>0.96360000000000001</v>
      </c>
      <c r="H10056" s="154">
        <v>15.147</v>
      </c>
      <c r="I10056" s="154">
        <v>1.6859</v>
      </c>
      <c r="J10056" s="154"/>
    </row>
    <row r="10057" spans="1:10">
      <c r="A10057" s="164">
        <v>39618</v>
      </c>
      <c r="B10057" s="154">
        <v>1.6147</v>
      </c>
      <c r="C10057" s="154">
        <v>2.0451000000000001</v>
      </c>
      <c r="D10057" s="154">
        <v>1.0396000000000001</v>
      </c>
      <c r="E10057" s="154">
        <v>1.0222</v>
      </c>
      <c r="F10057" s="154">
        <v>64.599999999999994</v>
      </c>
      <c r="G10057" s="154">
        <v>0.96630000000000005</v>
      </c>
      <c r="H10057" s="154">
        <v>15.12</v>
      </c>
      <c r="I10057" s="154">
        <v>1.6877200000000001</v>
      </c>
      <c r="J10057" s="154"/>
    </row>
    <row r="10058" spans="1:10">
      <c r="A10058" s="164">
        <v>39619</v>
      </c>
      <c r="B10058" s="154">
        <v>1.6194999999999999</v>
      </c>
      <c r="C10058" s="154">
        <v>2.0514000000000001</v>
      </c>
      <c r="D10058" s="154">
        <v>1.0403</v>
      </c>
      <c r="E10058" s="154">
        <v>1.0250999999999999</v>
      </c>
      <c r="F10058" s="154">
        <v>64.7</v>
      </c>
      <c r="G10058" s="154">
        <v>0.96440000000000003</v>
      </c>
      <c r="H10058" s="154">
        <v>15.122</v>
      </c>
      <c r="I10058" s="154">
        <v>1.68021</v>
      </c>
      <c r="J10058" s="154"/>
    </row>
    <row r="10059" spans="1:10">
      <c r="A10059" s="164">
        <v>39622</v>
      </c>
      <c r="B10059" s="154">
        <v>1.6196000000000002</v>
      </c>
      <c r="C10059" s="154">
        <v>2.0512000000000001</v>
      </c>
      <c r="D10059" s="154">
        <v>1.0437000000000001</v>
      </c>
      <c r="E10059" s="154">
        <v>1.0243</v>
      </c>
      <c r="F10059" s="154">
        <v>64.900000000000006</v>
      </c>
      <c r="G10059" s="154">
        <v>0.96889999999999998</v>
      </c>
      <c r="H10059" s="154">
        <v>15.182</v>
      </c>
      <c r="I10059" s="154">
        <v>1.68764</v>
      </c>
      <c r="J10059" s="154"/>
    </row>
    <row r="10060" spans="1:10">
      <c r="A10060" s="164">
        <v>39623</v>
      </c>
      <c r="B10060" s="154">
        <v>1.6214</v>
      </c>
      <c r="C10060" s="154">
        <v>2.0485000000000002</v>
      </c>
      <c r="D10060" s="154">
        <v>1.0423</v>
      </c>
      <c r="E10060" s="154">
        <v>1.0261</v>
      </c>
      <c r="F10060" s="154">
        <v>64.599999999999994</v>
      </c>
      <c r="G10060" s="154">
        <v>0.96509999999999996</v>
      </c>
      <c r="H10060" s="154">
        <v>15.172000000000001</v>
      </c>
      <c r="I10060" s="154">
        <v>1.6833399999999998</v>
      </c>
      <c r="J10060" s="154"/>
    </row>
    <row r="10061" spans="1:10">
      <c r="A10061" s="164">
        <v>39624</v>
      </c>
      <c r="B10061" s="154">
        <v>1.6219999999999999</v>
      </c>
      <c r="C10061" s="154">
        <v>2.0525000000000002</v>
      </c>
      <c r="D10061" s="154">
        <v>1.0425</v>
      </c>
      <c r="E10061" s="154">
        <v>1.0298</v>
      </c>
      <c r="F10061" s="154">
        <v>64.900000000000006</v>
      </c>
      <c r="G10061" s="154">
        <v>0.96550000000000002</v>
      </c>
      <c r="H10061" s="154">
        <v>15.186</v>
      </c>
      <c r="I10061" s="154">
        <v>1.6860200000000001</v>
      </c>
      <c r="J10061" s="154"/>
    </row>
    <row r="10062" spans="1:10">
      <c r="A10062" s="164">
        <v>39625</v>
      </c>
      <c r="B10062" s="154">
        <v>1.6205000000000001</v>
      </c>
      <c r="C10062" s="154">
        <v>2.0449999999999999</v>
      </c>
      <c r="D10062" s="154">
        <v>1.0336000000000001</v>
      </c>
      <c r="E10062" s="154">
        <v>1.0237000000000001</v>
      </c>
      <c r="F10062" s="154">
        <v>64.900000000000006</v>
      </c>
      <c r="G10062" s="154">
        <v>0.95809999999999995</v>
      </c>
      <c r="H10062" s="154">
        <v>15.061999999999999</v>
      </c>
      <c r="I10062" s="154">
        <v>1.6760600000000001</v>
      </c>
      <c r="J10062" s="154"/>
    </row>
    <row r="10063" spans="1:10">
      <c r="A10063" s="164">
        <v>39626</v>
      </c>
      <c r="B10063" s="154">
        <v>1.6078999999999999</v>
      </c>
      <c r="C10063" s="154">
        <v>2.0230999999999999</v>
      </c>
      <c r="D10063" s="154">
        <v>1.0216000000000001</v>
      </c>
      <c r="E10063" s="154">
        <v>1.0111000000000001</v>
      </c>
      <c r="F10063" s="154">
        <v>63.7</v>
      </c>
      <c r="G10063" s="154">
        <v>0.96050000000000002</v>
      </c>
      <c r="H10063" s="154">
        <v>14.89</v>
      </c>
      <c r="I10063" s="154">
        <v>1.6640000000000001</v>
      </c>
      <c r="J10063" s="154"/>
    </row>
    <row r="10064" spans="1:10">
      <c r="A10064" s="164">
        <v>39629</v>
      </c>
      <c r="B10064" s="154">
        <v>1.6057000000000001</v>
      </c>
      <c r="C10064" s="154">
        <v>2.0247999999999999</v>
      </c>
      <c r="D10064" s="154">
        <v>1.0155000000000001</v>
      </c>
      <c r="E10064" s="154">
        <v>1.0063</v>
      </c>
      <c r="F10064" s="154">
        <v>63.6</v>
      </c>
      <c r="G10064" s="154">
        <v>0.96519999999999995</v>
      </c>
      <c r="H10064" s="154">
        <v>14.814</v>
      </c>
      <c r="I10064" s="154">
        <v>1.6625299999999998</v>
      </c>
      <c r="J10064" s="154"/>
    </row>
    <row r="10065" spans="1:10">
      <c r="A10065" s="164">
        <v>39630</v>
      </c>
      <c r="B10065" s="154">
        <v>1.6082999999999998</v>
      </c>
      <c r="C10065" s="154">
        <v>2.0366</v>
      </c>
      <c r="D10065" s="154">
        <v>1.0199</v>
      </c>
      <c r="E10065" s="154">
        <v>1.0026999999999999</v>
      </c>
      <c r="F10065" s="154">
        <v>63.5</v>
      </c>
      <c r="G10065" s="154">
        <v>0.96419999999999995</v>
      </c>
      <c r="H10065" s="154">
        <v>14.874000000000001</v>
      </c>
      <c r="I10065" s="154">
        <v>1.6586400000000001</v>
      </c>
      <c r="J10065" s="154"/>
    </row>
    <row r="10066" spans="1:10">
      <c r="A10066" s="164">
        <v>39631</v>
      </c>
      <c r="B10066" s="154">
        <v>1.6111</v>
      </c>
      <c r="C10066" s="154">
        <v>2.0270999999999999</v>
      </c>
      <c r="D10066" s="154">
        <v>1.0189999999999999</v>
      </c>
      <c r="E10066" s="154">
        <v>0.99909999999999999</v>
      </c>
      <c r="F10066" s="154">
        <v>63.8</v>
      </c>
      <c r="G10066" s="154">
        <v>0.95760000000000001</v>
      </c>
      <c r="H10066" s="154">
        <v>14.840999999999999</v>
      </c>
      <c r="I10066" s="154">
        <v>1.66842</v>
      </c>
      <c r="J10066" s="154"/>
    </row>
    <row r="10067" spans="1:10">
      <c r="A10067" s="164">
        <v>39632</v>
      </c>
      <c r="B10067" s="154">
        <v>1.6104000000000001</v>
      </c>
      <c r="C10067" s="154">
        <v>2.0146000000000002</v>
      </c>
      <c r="D10067" s="154">
        <v>1.0142</v>
      </c>
      <c r="E10067" s="154">
        <v>0.99950000000000006</v>
      </c>
      <c r="F10067" s="154">
        <v>63.2</v>
      </c>
      <c r="G10067" s="154">
        <v>0.95599999999999996</v>
      </c>
      <c r="H10067" s="154">
        <v>14.803000000000001</v>
      </c>
      <c r="I10067" s="154">
        <v>1.65666</v>
      </c>
      <c r="J10067" s="154"/>
    </row>
    <row r="10068" spans="1:10">
      <c r="A10068" s="164">
        <v>39633</v>
      </c>
      <c r="B10068" s="154">
        <v>1.6101999999999999</v>
      </c>
      <c r="C10068" s="154">
        <v>2.0326</v>
      </c>
      <c r="D10068" s="154">
        <v>1.0247999999999999</v>
      </c>
      <c r="E10068" s="154">
        <v>1.008</v>
      </c>
      <c r="F10068" s="154">
        <v>63.6</v>
      </c>
      <c r="G10068" s="154">
        <v>0.95989999999999998</v>
      </c>
      <c r="H10068" s="154">
        <v>14.936999999999999</v>
      </c>
      <c r="I10068" s="154" t="s">
        <v>472</v>
      </c>
      <c r="J10068" s="154"/>
    </row>
    <row r="10069" spans="1:10">
      <c r="A10069" s="164">
        <v>39636</v>
      </c>
      <c r="B10069" s="154">
        <v>1.613</v>
      </c>
      <c r="C10069" s="154">
        <v>2.0329000000000002</v>
      </c>
      <c r="D10069" s="154">
        <v>1.0326</v>
      </c>
      <c r="E10069" s="154">
        <v>1.0097</v>
      </c>
      <c r="F10069" s="154">
        <v>64.099999999999994</v>
      </c>
      <c r="G10069" s="154">
        <v>0.95879999999999999</v>
      </c>
      <c r="H10069" s="154">
        <v>15.05</v>
      </c>
      <c r="I10069" s="154">
        <v>1.67276</v>
      </c>
      <c r="J10069" s="154"/>
    </row>
    <row r="10070" spans="1:10">
      <c r="A10070" s="164">
        <v>39637</v>
      </c>
      <c r="B10070" s="154">
        <v>1.6080999999999999</v>
      </c>
      <c r="C10070" s="154">
        <v>2.0213000000000001</v>
      </c>
      <c r="D10070" s="154">
        <v>1.0221</v>
      </c>
      <c r="E10070" s="154">
        <v>1.0048999999999999</v>
      </c>
      <c r="F10070" s="154">
        <v>63.6</v>
      </c>
      <c r="G10070" s="154">
        <v>0.96099999999999997</v>
      </c>
      <c r="H10070" s="154">
        <v>14.916</v>
      </c>
      <c r="I10070" s="154">
        <v>1.66872</v>
      </c>
      <c r="J10070" s="154"/>
    </row>
    <row r="10071" spans="1:10">
      <c r="A10071" s="164">
        <v>39638</v>
      </c>
      <c r="B10071" s="154">
        <v>1.6205000000000001</v>
      </c>
      <c r="C10071" s="154">
        <v>2.0348999999999999</v>
      </c>
      <c r="D10071" s="154">
        <v>1.0330999999999999</v>
      </c>
      <c r="E10071" s="154">
        <v>1.016</v>
      </c>
      <c r="F10071" s="154">
        <v>64.099999999999994</v>
      </c>
      <c r="G10071" s="154">
        <v>0.96079999999999999</v>
      </c>
      <c r="H10071" s="154">
        <v>15.061999999999999</v>
      </c>
      <c r="I10071" s="154">
        <v>1.6780900000000001</v>
      </c>
      <c r="J10071" s="154"/>
    </row>
    <row r="10072" spans="1:10">
      <c r="A10072" s="164">
        <v>39639</v>
      </c>
      <c r="B10072" s="154">
        <v>1.6206</v>
      </c>
      <c r="C10072" s="154">
        <v>2.0369999999999999</v>
      </c>
      <c r="D10072" s="154">
        <v>1.0310999999999999</v>
      </c>
      <c r="E10072" s="154">
        <v>1.018</v>
      </c>
      <c r="F10072" s="154">
        <v>63.9</v>
      </c>
      <c r="G10072" s="154">
        <v>0.96209999999999996</v>
      </c>
      <c r="H10072" s="154">
        <v>15.066000000000001</v>
      </c>
      <c r="I10072" s="154">
        <v>1.6791700000000001</v>
      </c>
      <c r="J10072" s="154"/>
    </row>
    <row r="10073" spans="1:10">
      <c r="A10073" s="164">
        <v>39640</v>
      </c>
      <c r="B10073" s="154">
        <v>1.6234</v>
      </c>
      <c r="C10073" s="154">
        <v>2.0337000000000001</v>
      </c>
      <c r="D10073" s="154">
        <v>1.0289999999999999</v>
      </c>
      <c r="E10073" s="154">
        <v>1.0167999999999999</v>
      </c>
      <c r="F10073" s="154">
        <v>63.9</v>
      </c>
      <c r="G10073" s="154">
        <v>0.95989999999999998</v>
      </c>
      <c r="H10073" s="154">
        <v>15.058</v>
      </c>
      <c r="I10073" s="154">
        <v>1.6745299999999999</v>
      </c>
      <c r="J10073" s="154"/>
    </row>
    <row r="10074" spans="1:10">
      <c r="A10074" s="164">
        <v>39643</v>
      </c>
      <c r="B10074" s="154">
        <v>1.6234999999999999</v>
      </c>
      <c r="C10074" s="154">
        <v>2.0286</v>
      </c>
      <c r="D10074" s="154">
        <v>1.0238</v>
      </c>
      <c r="E10074" s="154">
        <v>1.01</v>
      </c>
      <c r="F10074" s="154">
        <v>63.9</v>
      </c>
      <c r="G10074" s="154">
        <v>0.95909999999999995</v>
      </c>
      <c r="H10074" s="154">
        <v>14.984</v>
      </c>
      <c r="I10074" s="154">
        <v>1.6731199999999999</v>
      </c>
      <c r="J10074" s="154"/>
    </row>
    <row r="10075" spans="1:10">
      <c r="A10075" s="164">
        <v>39644</v>
      </c>
      <c r="B10075" s="154">
        <v>1.6080000000000001</v>
      </c>
      <c r="C10075" s="154">
        <v>2.0245000000000002</v>
      </c>
      <c r="D10075" s="154">
        <v>1.0053000000000001</v>
      </c>
      <c r="E10075" s="154">
        <v>1.0043</v>
      </c>
      <c r="F10075" s="154">
        <v>62.9</v>
      </c>
      <c r="G10075" s="154">
        <v>0.95589999999999997</v>
      </c>
      <c r="H10075" s="154">
        <v>14.734999999999999</v>
      </c>
      <c r="I10075" s="154">
        <v>1.65124</v>
      </c>
      <c r="J10075" s="154"/>
    </row>
    <row r="10076" spans="1:10">
      <c r="A10076" s="164">
        <v>39645</v>
      </c>
      <c r="B10076" s="154">
        <v>1.6034999999999999</v>
      </c>
      <c r="C10076" s="154">
        <v>2.0164</v>
      </c>
      <c r="D10076" s="154">
        <v>1.0065</v>
      </c>
      <c r="E10076" s="154">
        <v>1.0047999999999999</v>
      </c>
      <c r="F10076" s="154">
        <v>63.1</v>
      </c>
      <c r="G10076" s="154">
        <v>0.96719999999999995</v>
      </c>
      <c r="H10076" s="154">
        <v>14.776999999999999</v>
      </c>
      <c r="I10076" s="154">
        <v>1.6510099999999999</v>
      </c>
      <c r="J10076" s="154"/>
    </row>
    <row r="10077" spans="1:10">
      <c r="A10077" s="164">
        <v>39646</v>
      </c>
      <c r="B10077" s="154">
        <v>1.6118999999999999</v>
      </c>
      <c r="C10077" s="154">
        <v>2.0316999999999998</v>
      </c>
      <c r="D10077" s="154">
        <v>1.0163</v>
      </c>
      <c r="E10077" s="154">
        <v>1.0145999999999999</v>
      </c>
      <c r="F10077" s="154">
        <v>63.6</v>
      </c>
      <c r="G10077" s="154">
        <v>0.96450000000000002</v>
      </c>
      <c r="H10077" s="154">
        <v>14.891</v>
      </c>
      <c r="I10077" s="154">
        <v>1.6675499999999999</v>
      </c>
      <c r="J10077" s="154"/>
    </row>
    <row r="10078" spans="1:10">
      <c r="A10078" s="164">
        <v>39647</v>
      </c>
      <c r="B10078" s="154">
        <v>1.6172</v>
      </c>
      <c r="C10078" s="154">
        <v>2.0326</v>
      </c>
      <c r="D10078" s="154">
        <v>1.0202</v>
      </c>
      <c r="E10078" s="154">
        <v>1.0128999999999999</v>
      </c>
      <c r="F10078" s="154">
        <v>63.8</v>
      </c>
      <c r="G10078" s="154">
        <v>0.95920000000000005</v>
      </c>
      <c r="H10078" s="154">
        <v>14.959</v>
      </c>
      <c r="I10078" s="154">
        <v>1.6702399999999999</v>
      </c>
      <c r="J10078" s="154"/>
    </row>
    <row r="10079" spans="1:10">
      <c r="A10079" s="164">
        <v>39650</v>
      </c>
      <c r="B10079" s="154">
        <v>1.6211</v>
      </c>
      <c r="C10079" s="154">
        <v>2.0333000000000001</v>
      </c>
      <c r="D10079" s="154">
        <v>1.0195000000000001</v>
      </c>
      <c r="E10079" s="154">
        <v>1.0143</v>
      </c>
      <c r="F10079" s="154">
        <v>64.099999999999994</v>
      </c>
      <c r="G10079" s="154">
        <v>0.95750000000000002</v>
      </c>
      <c r="H10079" s="154">
        <v>14.932</v>
      </c>
      <c r="I10079" s="154">
        <v>1.6697</v>
      </c>
      <c r="J10079" s="154"/>
    </row>
    <row r="10080" spans="1:10">
      <c r="A10080" s="164">
        <v>39651</v>
      </c>
      <c r="B10080" s="154">
        <v>1.6186</v>
      </c>
      <c r="C10080" s="154">
        <v>2.0365000000000002</v>
      </c>
      <c r="D10080" s="154">
        <v>1.0162</v>
      </c>
      <c r="E10080" s="154">
        <v>1.0138</v>
      </c>
      <c r="F10080" s="154">
        <v>64.2</v>
      </c>
      <c r="G10080" s="154">
        <v>0.95479999999999998</v>
      </c>
      <c r="H10080" s="154">
        <v>14.899000000000001</v>
      </c>
      <c r="I10080" s="154">
        <v>1.6669100000000001</v>
      </c>
      <c r="J10080" s="154"/>
    </row>
    <row r="10081" spans="1:10">
      <c r="A10081" s="164">
        <v>39652</v>
      </c>
      <c r="B10081" s="154">
        <v>1.6280999999999999</v>
      </c>
      <c r="C10081" s="154">
        <v>2.06</v>
      </c>
      <c r="D10081" s="154">
        <v>1.0329999999999999</v>
      </c>
      <c r="E10081" s="154">
        <v>1.0208999999999999</v>
      </c>
      <c r="F10081" s="154">
        <v>65.400000000000006</v>
      </c>
      <c r="G10081" s="154">
        <v>0.95830000000000004</v>
      </c>
      <c r="H10081" s="154">
        <v>15.129</v>
      </c>
      <c r="I10081" s="154">
        <v>1.68526</v>
      </c>
      <c r="J10081" s="154"/>
    </row>
    <row r="10082" spans="1:10">
      <c r="A10082" s="164">
        <v>39653</v>
      </c>
      <c r="B10082" s="154">
        <v>1.6267</v>
      </c>
      <c r="C10082" s="154">
        <v>2.0617999999999999</v>
      </c>
      <c r="D10082" s="154">
        <v>1.0391999999999999</v>
      </c>
      <c r="E10082" s="154">
        <v>1.0277000000000001</v>
      </c>
      <c r="F10082" s="154">
        <v>65.599999999999994</v>
      </c>
      <c r="G10082" s="154">
        <v>0.96399999999999997</v>
      </c>
      <c r="H10082" s="154">
        <v>15.215999999999999</v>
      </c>
      <c r="I10082" s="154">
        <v>1.68679</v>
      </c>
      <c r="J10082" s="154"/>
    </row>
    <row r="10083" spans="1:10">
      <c r="A10083" s="164">
        <v>39654</v>
      </c>
      <c r="B10083" s="154">
        <v>1.6251</v>
      </c>
      <c r="C10083" s="154">
        <v>2.0579999999999998</v>
      </c>
      <c r="D10083" s="154">
        <v>1.0352999999999999</v>
      </c>
      <c r="E10083" s="154">
        <v>1.02</v>
      </c>
      <c r="F10083" s="154">
        <v>65.3</v>
      </c>
      <c r="G10083" s="154">
        <v>0.96689999999999998</v>
      </c>
      <c r="H10083" s="154">
        <v>15.172000000000001</v>
      </c>
      <c r="I10083" s="154">
        <v>1.68177</v>
      </c>
      <c r="J10083" s="154"/>
    </row>
    <row r="10084" spans="1:10">
      <c r="A10084" s="164">
        <v>39657</v>
      </c>
      <c r="B10084" s="154">
        <v>1.6278999999999999</v>
      </c>
      <c r="C10084" s="154">
        <v>2.0571000000000002</v>
      </c>
      <c r="D10084" s="154">
        <v>1.0349999999999999</v>
      </c>
      <c r="E10084" s="154">
        <v>1.0161</v>
      </c>
      <c r="F10084" s="154">
        <v>65.5</v>
      </c>
      <c r="G10084" s="154">
        <v>0.9617</v>
      </c>
      <c r="H10084" s="154">
        <v>15.148</v>
      </c>
      <c r="I10084" s="154">
        <v>1.6829399999999999</v>
      </c>
      <c r="J10084" s="154"/>
    </row>
    <row r="10085" spans="1:10">
      <c r="A10085" s="164">
        <v>39658</v>
      </c>
      <c r="B10085" s="154">
        <v>1.6257999999999999</v>
      </c>
      <c r="C10085" s="154">
        <v>2.0581999999999998</v>
      </c>
      <c r="D10085" s="154">
        <v>1.0325</v>
      </c>
      <c r="E10085" s="154">
        <v>1.0102</v>
      </c>
      <c r="F10085" s="154">
        <v>65.599999999999994</v>
      </c>
      <c r="G10085" s="154">
        <v>0.96009999999999995</v>
      </c>
      <c r="H10085" s="154">
        <v>15.11</v>
      </c>
      <c r="I10085" s="154">
        <v>1.6849499999999999</v>
      </c>
      <c r="J10085" s="154"/>
    </row>
    <row r="10086" spans="1:10">
      <c r="A10086" s="164">
        <v>39659</v>
      </c>
      <c r="B10086" s="154">
        <v>1.6303000000000001</v>
      </c>
      <c r="C10086" s="154">
        <v>2.0705999999999998</v>
      </c>
      <c r="D10086" s="154">
        <v>1.0443</v>
      </c>
      <c r="E10086" s="154">
        <v>1.0212000000000001</v>
      </c>
      <c r="F10086" s="154">
        <v>66.3</v>
      </c>
      <c r="G10086" s="154">
        <v>0.9677</v>
      </c>
      <c r="H10086" s="154">
        <v>15.291</v>
      </c>
      <c r="I10086" s="154">
        <v>1.6971000000000001</v>
      </c>
      <c r="J10086" s="154"/>
    </row>
    <row r="10087" spans="1:10">
      <c r="A10087" s="164">
        <v>39660</v>
      </c>
      <c r="B10087" s="154">
        <v>1.6345000000000001</v>
      </c>
      <c r="C10087" s="154">
        <v>2.0724999999999998</v>
      </c>
      <c r="D10087" s="154">
        <v>1.0469999999999999</v>
      </c>
      <c r="E10087" s="154">
        <v>1.024</v>
      </c>
      <c r="F10087" s="154">
        <v>67</v>
      </c>
      <c r="G10087" s="154">
        <v>0.96779999999999999</v>
      </c>
      <c r="H10087" s="154">
        <v>15.333</v>
      </c>
      <c r="I10087" s="154">
        <v>1.6981999999999999</v>
      </c>
      <c r="J10087" s="154"/>
    </row>
    <row r="10088" spans="1:10">
      <c r="A10088" s="164">
        <v>39661</v>
      </c>
      <c r="B10088" s="154" t="s">
        <v>472</v>
      </c>
      <c r="C10088" s="154" t="s">
        <v>472</v>
      </c>
      <c r="D10088" s="154" t="s">
        <v>472</v>
      </c>
      <c r="E10088" s="154" t="s">
        <v>472</v>
      </c>
      <c r="F10088" s="154" t="s">
        <v>472</v>
      </c>
      <c r="G10088" s="154" t="s">
        <v>472</v>
      </c>
      <c r="H10088" s="154" t="s">
        <v>472</v>
      </c>
      <c r="I10088" s="154" t="s">
        <v>472</v>
      </c>
      <c r="J10088" s="154"/>
    </row>
    <row r="10089" spans="1:10">
      <c r="A10089" s="164">
        <v>39664</v>
      </c>
      <c r="B10089" s="154">
        <v>1.6327</v>
      </c>
      <c r="C10089" s="154">
        <v>2.0617999999999999</v>
      </c>
      <c r="D10089" s="154">
        <v>1.0475000000000001</v>
      </c>
      <c r="E10089" s="154">
        <v>1.0175000000000001</v>
      </c>
      <c r="F10089" s="154">
        <v>67.2</v>
      </c>
      <c r="G10089" s="154">
        <v>0.97</v>
      </c>
      <c r="H10089" s="154">
        <v>15.286</v>
      </c>
      <c r="I10089" s="154">
        <v>1.6970800000000001</v>
      </c>
      <c r="J10089" s="154"/>
    </row>
    <row r="10090" spans="1:10">
      <c r="A10090" s="164">
        <v>39665</v>
      </c>
      <c r="B10090" s="154">
        <v>1.6312</v>
      </c>
      <c r="C10090" s="154">
        <v>2.0539000000000001</v>
      </c>
      <c r="D10090" s="154">
        <v>1.0517000000000001</v>
      </c>
      <c r="E10090" s="154">
        <v>1.0099</v>
      </c>
      <c r="F10090" s="154">
        <v>67.3</v>
      </c>
      <c r="G10090" s="154">
        <v>0.97499999999999998</v>
      </c>
      <c r="H10090" s="154">
        <v>15.347</v>
      </c>
      <c r="I10090" s="154">
        <v>1.7009300000000001</v>
      </c>
      <c r="J10090" s="154"/>
    </row>
    <row r="10091" spans="1:10">
      <c r="A10091" s="164">
        <v>39666</v>
      </c>
      <c r="B10091" s="154">
        <v>1.6288</v>
      </c>
      <c r="C10091" s="154">
        <v>2.0556000000000001</v>
      </c>
      <c r="D10091" s="154">
        <v>1.0511999999999999</v>
      </c>
      <c r="E10091" s="154">
        <v>1.0084</v>
      </c>
      <c r="F10091" s="154">
        <v>66.8</v>
      </c>
      <c r="G10091" s="154">
        <v>0.96960000000000002</v>
      </c>
      <c r="H10091" s="154">
        <v>15.348000000000001</v>
      </c>
      <c r="I10091" s="154">
        <v>1.69737</v>
      </c>
      <c r="J10091" s="154"/>
    </row>
    <row r="10092" spans="1:10">
      <c r="A10092" s="164">
        <v>39667</v>
      </c>
      <c r="B10092" s="154">
        <v>1.6326000000000001</v>
      </c>
      <c r="C10092" s="154">
        <v>2.0577000000000001</v>
      </c>
      <c r="D10092" s="154">
        <v>1.0557000000000001</v>
      </c>
      <c r="E10092" s="154">
        <v>1.0086999999999999</v>
      </c>
      <c r="F10092" s="154">
        <v>67</v>
      </c>
      <c r="G10092" s="154">
        <v>0.96440000000000003</v>
      </c>
      <c r="H10092" s="154">
        <v>15.388</v>
      </c>
      <c r="I10092" s="154">
        <v>1.6996</v>
      </c>
      <c r="J10092" s="154"/>
    </row>
    <row r="10093" spans="1:10">
      <c r="A10093" s="164">
        <v>39668</v>
      </c>
      <c r="B10093" s="154">
        <v>1.6276999999999999</v>
      </c>
      <c r="C10093" s="154">
        <v>2.0699000000000001</v>
      </c>
      <c r="D10093" s="154">
        <v>1.0733999999999999</v>
      </c>
      <c r="E10093" s="154">
        <v>1.0159</v>
      </c>
      <c r="F10093" s="154">
        <v>67.2</v>
      </c>
      <c r="G10093" s="154">
        <v>0.97599999999999998</v>
      </c>
      <c r="H10093" s="154">
        <v>15.647</v>
      </c>
      <c r="I10093" s="154">
        <v>1.71563</v>
      </c>
      <c r="J10093" s="154"/>
    </row>
    <row r="10094" spans="1:10">
      <c r="A10094" s="164">
        <v>39671</v>
      </c>
      <c r="B10094" s="154">
        <v>1.6207</v>
      </c>
      <c r="C10094" s="154">
        <v>2.0682999999999998</v>
      </c>
      <c r="D10094" s="154">
        <v>1.0753999999999999</v>
      </c>
      <c r="E10094" s="154">
        <v>1.0116000000000001</v>
      </c>
      <c r="F10094" s="154">
        <v>66.900000000000006</v>
      </c>
      <c r="G10094" s="154">
        <v>0.97909999999999997</v>
      </c>
      <c r="H10094" s="154">
        <v>15.679</v>
      </c>
      <c r="I10094" s="154">
        <v>1.71401</v>
      </c>
      <c r="J10094" s="154"/>
    </row>
    <row r="10095" spans="1:10">
      <c r="A10095" s="164">
        <v>39672</v>
      </c>
      <c r="B10095" s="154">
        <v>1.6198000000000001</v>
      </c>
      <c r="C10095" s="154">
        <v>2.0752000000000002</v>
      </c>
      <c r="D10095" s="154">
        <v>1.0875999999999999</v>
      </c>
      <c r="E10095" s="154">
        <v>1.0163</v>
      </c>
      <c r="F10095" s="154">
        <v>66.8</v>
      </c>
      <c r="G10095" s="154">
        <v>0.9889</v>
      </c>
      <c r="H10095" s="154">
        <v>15.847</v>
      </c>
      <c r="I10095" s="154">
        <v>1.7245699999999999</v>
      </c>
      <c r="J10095" s="154"/>
    </row>
    <row r="10096" spans="1:10">
      <c r="A10096" s="164">
        <v>39673</v>
      </c>
      <c r="B10096" s="154">
        <v>1.6225000000000001</v>
      </c>
      <c r="C10096" s="154">
        <v>2.0626000000000002</v>
      </c>
      <c r="D10096" s="154">
        <v>1.0881000000000001</v>
      </c>
      <c r="E10096" s="154">
        <v>1.0205</v>
      </c>
      <c r="F10096" s="154">
        <v>67.2</v>
      </c>
      <c r="G10096" s="154">
        <v>0.99890000000000001</v>
      </c>
      <c r="H10096" s="154">
        <v>15.862</v>
      </c>
      <c r="I10096" s="154">
        <v>1.7236199999999999</v>
      </c>
      <c r="J10096" s="154"/>
    </row>
    <row r="10097" spans="1:10">
      <c r="A10097" s="164">
        <v>39674</v>
      </c>
      <c r="B10097" s="154">
        <v>1.6194999999999999</v>
      </c>
      <c r="C10097" s="154">
        <v>2.0312999999999999</v>
      </c>
      <c r="D10097" s="154">
        <v>1.0853999999999999</v>
      </c>
      <c r="E10097" s="154">
        <v>1.0229999999999999</v>
      </c>
      <c r="F10097" s="154">
        <v>67.2</v>
      </c>
      <c r="G10097" s="154">
        <v>0.99060000000000004</v>
      </c>
      <c r="H10097" s="154">
        <v>15.821999999999999</v>
      </c>
      <c r="I10097" s="154">
        <v>1.7189999999999999</v>
      </c>
      <c r="J10097" s="154"/>
    </row>
    <row r="10098" spans="1:10">
      <c r="A10098" s="164">
        <v>39675</v>
      </c>
      <c r="B10098" s="154">
        <v>1.6179999999999999</v>
      </c>
      <c r="C10098" s="154">
        <v>2.0371999999999999</v>
      </c>
      <c r="D10098" s="154">
        <v>1.0998000000000001</v>
      </c>
      <c r="E10098" s="154">
        <v>1.0286</v>
      </c>
      <c r="F10098" s="154">
        <v>67.7</v>
      </c>
      <c r="G10098" s="154">
        <v>0.99419999999999997</v>
      </c>
      <c r="H10098" s="154">
        <v>16.001999999999999</v>
      </c>
      <c r="I10098" s="154">
        <v>1.72444</v>
      </c>
      <c r="J10098" s="154"/>
    </row>
    <row r="10099" spans="1:10">
      <c r="A10099" s="164">
        <v>39678</v>
      </c>
      <c r="B10099" s="154">
        <v>1.6143000000000001</v>
      </c>
      <c r="C10099" s="154">
        <v>2.0459000000000001</v>
      </c>
      <c r="D10099" s="154">
        <v>1.0968</v>
      </c>
      <c r="E10099" s="154">
        <v>1.0355000000000001</v>
      </c>
      <c r="F10099" s="154">
        <v>67.400000000000006</v>
      </c>
      <c r="G10099" s="154">
        <v>0.99460000000000004</v>
      </c>
      <c r="H10099" s="154">
        <v>15.949</v>
      </c>
      <c r="I10099" s="154">
        <v>1.72495</v>
      </c>
      <c r="J10099" s="154"/>
    </row>
    <row r="10100" spans="1:10">
      <c r="A10100" s="164">
        <v>39679</v>
      </c>
      <c r="B10100" s="154">
        <v>1.6116999999999999</v>
      </c>
      <c r="C10100" s="154">
        <v>2.0419</v>
      </c>
      <c r="D10100" s="154">
        <v>1.0992999999999999</v>
      </c>
      <c r="E10100" s="154">
        <v>1.0318000000000001</v>
      </c>
      <c r="F10100" s="154">
        <v>67.099999999999994</v>
      </c>
      <c r="G10100" s="154">
        <v>0.99950000000000006</v>
      </c>
      <c r="H10100" s="154">
        <v>16.018000000000001</v>
      </c>
      <c r="I10100" s="154">
        <v>1.72156</v>
      </c>
      <c r="J10100" s="154"/>
    </row>
    <row r="10101" spans="1:10">
      <c r="A10101" s="164">
        <v>39680</v>
      </c>
      <c r="B10101" s="154">
        <v>1.6162000000000001</v>
      </c>
      <c r="C10101" s="154">
        <v>2.0379</v>
      </c>
      <c r="D10101" s="154">
        <v>1.0949</v>
      </c>
      <c r="E10101" s="154">
        <v>1.0291999999999999</v>
      </c>
      <c r="F10101" s="154">
        <v>67.3</v>
      </c>
      <c r="G10101" s="154">
        <v>0.99470000000000003</v>
      </c>
      <c r="H10101" s="154">
        <v>15.975</v>
      </c>
      <c r="I10101" s="154">
        <v>1.7257500000000001</v>
      </c>
      <c r="J10101" s="154"/>
    </row>
    <row r="10102" spans="1:10">
      <c r="A10102" s="164">
        <v>39681</v>
      </c>
      <c r="B10102" s="154">
        <v>1.6179000000000001</v>
      </c>
      <c r="C10102" s="154">
        <v>2.0442999999999998</v>
      </c>
      <c r="D10102" s="154">
        <v>1.093</v>
      </c>
      <c r="E10102" s="154">
        <v>1.0337000000000001</v>
      </c>
      <c r="F10102" s="154">
        <v>67.2</v>
      </c>
      <c r="G10102" s="154">
        <v>1.0051000000000001</v>
      </c>
      <c r="H10102" s="154">
        <v>15.97</v>
      </c>
      <c r="I10102" s="154">
        <v>1.7256499999999999</v>
      </c>
      <c r="J10102" s="154"/>
    </row>
    <row r="10103" spans="1:10">
      <c r="A10103" s="164">
        <v>39682</v>
      </c>
      <c r="B10103" s="154">
        <v>1.6207</v>
      </c>
      <c r="C10103" s="154">
        <v>2.0358000000000001</v>
      </c>
      <c r="D10103" s="154">
        <v>1.0915999999999999</v>
      </c>
      <c r="E10103" s="154">
        <v>1.0462</v>
      </c>
      <c r="F10103" s="154">
        <v>67.7</v>
      </c>
      <c r="G10103" s="154">
        <v>0.99939999999999996</v>
      </c>
      <c r="H10103" s="154">
        <v>15.972</v>
      </c>
      <c r="I10103" s="154">
        <v>1.7217899999999999</v>
      </c>
      <c r="J10103" s="154"/>
    </row>
    <row r="10104" spans="1:10">
      <c r="A10104" s="164">
        <v>39685</v>
      </c>
      <c r="B10104" s="154">
        <v>1.6206</v>
      </c>
      <c r="C10104" s="154">
        <v>2.0295000000000001</v>
      </c>
      <c r="D10104" s="154">
        <v>1.0996999999999999</v>
      </c>
      <c r="E10104" s="154">
        <v>1.0484</v>
      </c>
      <c r="F10104" s="154">
        <v>67.5</v>
      </c>
      <c r="G10104" s="154">
        <v>0.99919999999999998</v>
      </c>
      <c r="H10104" s="154">
        <v>16.065999999999999</v>
      </c>
      <c r="I10104" s="154">
        <v>1.72932</v>
      </c>
      <c r="J10104" s="154"/>
    </row>
    <row r="10105" spans="1:10">
      <c r="A10105" s="164">
        <v>39686</v>
      </c>
      <c r="B10105" s="154">
        <v>1.6162000000000001</v>
      </c>
      <c r="C10105" s="154">
        <v>2.0335999999999999</v>
      </c>
      <c r="D10105" s="154">
        <v>1.1063000000000001</v>
      </c>
      <c r="E10105" s="154">
        <v>1.0511999999999999</v>
      </c>
      <c r="F10105" s="154">
        <v>67.8</v>
      </c>
      <c r="G10105" s="154">
        <v>1.0063</v>
      </c>
      <c r="H10105" s="154">
        <v>16.140999999999998</v>
      </c>
      <c r="I10105" s="154">
        <v>1.73204</v>
      </c>
      <c r="J10105" s="154"/>
    </row>
    <row r="10106" spans="1:10">
      <c r="A10106" s="164">
        <v>39687</v>
      </c>
      <c r="B10106" s="154">
        <v>1.611</v>
      </c>
      <c r="C10106" s="154">
        <v>2.0177</v>
      </c>
      <c r="D10106" s="154">
        <v>1.0941000000000001</v>
      </c>
      <c r="E10106" s="154">
        <v>1.0468999999999999</v>
      </c>
      <c r="F10106" s="154">
        <v>67.2</v>
      </c>
      <c r="G10106" s="154">
        <v>1.0054000000000001</v>
      </c>
      <c r="H10106" s="154">
        <v>15.996</v>
      </c>
      <c r="I10106" s="154">
        <v>1.7193499999999999</v>
      </c>
      <c r="J10106" s="154"/>
    </row>
    <row r="10107" spans="1:10">
      <c r="A10107" s="164">
        <v>39688</v>
      </c>
      <c r="B10107" s="154">
        <v>1.6132</v>
      </c>
      <c r="C10107" s="154">
        <v>2.0062000000000002</v>
      </c>
      <c r="D10107" s="154">
        <v>1.0920000000000001</v>
      </c>
      <c r="E10107" s="154">
        <v>1.0442</v>
      </c>
      <c r="F10107" s="154">
        <v>67.3</v>
      </c>
      <c r="G10107" s="154">
        <v>1.002</v>
      </c>
      <c r="H10107" s="154">
        <v>15.992000000000001</v>
      </c>
      <c r="I10107" s="154">
        <v>1.71462</v>
      </c>
      <c r="J10107" s="154"/>
    </row>
    <row r="10108" spans="1:10">
      <c r="A10108" s="164">
        <v>39689</v>
      </c>
      <c r="B10108" s="154">
        <v>1.6133999999999999</v>
      </c>
      <c r="C10108" s="154">
        <v>2.0009000000000001</v>
      </c>
      <c r="D10108" s="154">
        <v>1.0934999999999999</v>
      </c>
      <c r="E10108" s="154">
        <v>1.0434000000000001</v>
      </c>
      <c r="F10108" s="154">
        <v>66.900000000000006</v>
      </c>
      <c r="G10108" s="154">
        <v>1.0075000000000001</v>
      </c>
      <c r="H10108" s="154">
        <v>15.987</v>
      </c>
      <c r="I10108" s="154">
        <v>1.7231000000000001</v>
      </c>
      <c r="J10108" s="154"/>
    </row>
    <row r="10109" spans="1:10">
      <c r="A10109" s="164">
        <v>39692</v>
      </c>
      <c r="B10109" s="154">
        <v>1.6078000000000001</v>
      </c>
      <c r="C10109" s="154">
        <v>1.98</v>
      </c>
      <c r="D10109" s="154">
        <v>1.0974999999999999</v>
      </c>
      <c r="E10109" s="154">
        <v>1.0293000000000001</v>
      </c>
      <c r="F10109" s="154">
        <v>67.3</v>
      </c>
      <c r="G10109" s="154">
        <v>1.0181</v>
      </c>
      <c r="H10109" s="154">
        <v>16.081</v>
      </c>
      <c r="I10109" s="154" t="s">
        <v>472</v>
      </c>
      <c r="J10109" s="154"/>
    </row>
    <row r="10110" spans="1:10">
      <c r="A10110" s="164">
        <v>39693</v>
      </c>
      <c r="B10110" s="154">
        <v>1.6114000000000002</v>
      </c>
      <c r="C10110" s="154">
        <v>1.9847000000000001</v>
      </c>
      <c r="D10110" s="154">
        <v>1.111</v>
      </c>
      <c r="E10110" s="154">
        <v>1.036</v>
      </c>
      <c r="F10110" s="154">
        <v>67.400000000000006</v>
      </c>
      <c r="G10110" s="154">
        <v>1.0234000000000001</v>
      </c>
      <c r="H10110" s="154">
        <v>16.234999999999999</v>
      </c>
      <c r="I10110" s="154">
        <v>1.72912</v>
      </c>
      <c r="J10110" s="154"/>
    </row>
    <row r="10111" spans="1:10">
      <c r="A10111" s="164">
        <v>39694</v>
      </c>
      <c r="B10111" s="154">
        <v>1.6071</v>
      </c>
      <c r="C10111" s="154">
        <v>1.9750000000000001</v>
      </c>
      <c r="D10111" s="154">
        <v>1.1153</v>
      </c>
      <c r="E10111" s="154">
        <v>1.0381</v>
      </c>
      <c r="F10111" s="154">
        <v>67.3</v>
      </c>
      <c r="G10111" s="154">
        <v>1.0248999999999999</v>
      </c>
      <c r="H10111" s="154">
        <v>16.29</v>
      </c>
      <c r="I10111" s="154">
        <v>1.7297500000000001</v>
      </c>
      <c r="J10111" s="154"/>
    </row>
    <row r="10112" spans="1:10">
      <c r="A10112" s="164">
        <v>39695</v>
      </c>
      <c r="B10112" s="154">
        <v>1.6028</v>
      </c>
      <c r="C10112" s="154">
        <v>1.9675</v>
      </c>
      <c r="D10112" s="154">
        <v>1.1040000000000001</v>
      </c>
      <c r="E10112" s="154">
        <v>1.044</v>
      </c>
      <c r="F10112" s="154">
        <v>65.7</v>
      </c>
      <c r="G10112" s="154">
        <v>1.0169999999999999</v>
      </c>
      <c r="H10112" s="154">
        <v>16.149000000000001</v>
      </c>
      <c r="I10112" s="154">
        <v>1.72346</v>
      </c>
      <c r="J10112" s="154"/>
    </row>
    <row r="10113" spans="1:10">
      <c r="A10113" s="164">
        <v>39696</v>
      </c>
      <c r="B10113" s="154">
        <v>1.5886</v>
      </c>
      <c r="C10113" s="154">
        <v>1.9632000000000001</v>
      </c>
      <c r="D10113" s="154">
        <v>1.1148</v>
      </c>
      <c r="E10113" s="154">
        <v>1.0410999999999999</v>
      </c>
      <c r="F10113" s="154">
        <v>65</v>
      </c>
      <c r="G10113" s="154">
        <v>1.0488</v>
      </c>
      <c r="H10113" s="154">
        <v>16.302</v>
      </c>
      <c r="I10113" s="154">
        <v>1.72715</v>
      </c>
      <c r="J10113" s="154"/>
    </row>
    <row r="10114" spans="1:10">
      <c r="A10114" s="164">
        <v>39699</v>
      </c>
      <c r="B10114" s="154">
        <v>1.6038999999999999</v>
      </c>
      <c r="C10114" s="154">
        <v>1.9906000000000001</v>
      </c>
      <c r="D10114" s="154">
        <v>1.1245000000000001</v>
      </c>
      <c r="E10114" s="154">
        <v>1.0596000000000001</v>
      </c>
      <c r="F10114" s="154">
        <v>64.900000000000006</v>
      </c>
      <c r="G10114" s="154">
        <v>1.0336000000000001</v>
      </c>
      <c r="H10114" s="154">
        <v>16.434000000000001</v>
      </c>
      <c r="I10114" s="154">
        <v>1.74234</v>
      </c>
      <c r="J10114" s="154"/>
    </row>
    <row r="10115" spans="1:10">
      <c r="A10115" s="164">
        <v>39700</v>
      </c>
      <c r="B10115" s="154">
        <v>1.5968</v>
      </c>
      <c r="C10115" s="154">
        <v>1.9839</v>
      </c>
      <c r="D10115" s="154">
        <v>1.1312</v>
      </c>
      <c r="E10115" s="154">
        <v>1.0620000000000001</v>
      </c>
      <c r="F10115" s="154">
        <v>65.8</v>
      </c>
      <c r="G10115" s="154">
        <v>1.0495000000000001</v>
      </c>
      <c r="H10115" s="154">
        <v>16.538</v>
      </c>
      <c r="I10115" s="154">
        <v>1.74227</v>
      </c>
      <c r="J10115" s="154"/>
    </row>
    <row r="10116" spans="1:10">
      <c r="A10116" s="164">
        <v>39701</v>
      </c>
      <c r="B10116" s="154">
        <v>1.5949</v>
      </c>
      <c r="C10116" s="154">
        <v>1.99</v>
      </c>
      <c r="D10116" s="154">
        <v>1.1273</v>
      </c>
      <c r="E10116" s="154">
        <v>1.0563</v>
      </c>
      <c r="F10116" s="154">
        <v>63.6</v>
      </c>
      <c r="G10116" s="154">
        <v>1.0488999999999999</v>
      </c>
      <c r="H10116" s="154">
        <v>16.484999999999999</v>
      </c>
      <c r="I10116" s="154">
        <v>1.7439800000000001</v>
      </c>
      <c r="J10116" s="154"/>
    </row>
    <row r="10117" spans="1:10">
      <c r="A10117" s="164">
        <v>39702</v>
      </c>
      <c r="B10117" s="154">
        <v>1.5857000000000001</v>
      </c>
      <c r="C10117" s="154">
        <v>1.9936</v>
      </c>
      <c r="D10117" s="154">
        <v>1.1381000000000001</v>
      </c>
      <c r="E10117" s="154">
        <v>1.0588</v>
      </c>
      <c r="F10117" s="154">
        <v>64.7</v>
      </c>
      <c r="G10117" s="154">
        <v>1.0620000000000001</v>
      </c>
      <c r="H10117" s="154">
        <v>16.628</v>
      </c>
      <c r="I10117" s="154">
        <v>1.7470699999999999</v>
      </c>
      <c r="J10117" s="154"/>
    </row>
    <row r="10118" spans="1:10">
      <c r="A10118" s="164">
        <v>39703</v>
      </c>
      <c r="B10118" s="154">
        <v>1.6002000000000001</v>
      </c>
      <c r="C10118" s="154">
        <v>2.0074999999999998</v>
      </c>
      <c r="D10118" s="154">
        <v>1.1343000000000001</v>
      </c>
      <c r="E10118" s="154">
        <v>1.0622</v>
      </c>
      <c r="F10118" s="154">
        <v>62.9</v>
      </c>
      <c r="G10118" s="154">
        <v>1.0548999999999999</v>
      </c>
      <c r="H10118" s="154">
        <v>16.567</v>
      </c>
      <c r="I10118" s="154">
        <v>1.75163</v>
      </c>
      <c r="J10118" s="154"/>
    </row>
    <row r="10119" spans="1:10">
      <c r="A10119" s="164">
        <v>39706</v>
      </c>
      <c r="B10119" s="154">
        <v>1.591</v>
      </c>
      <c r="C10119" s="154">
        <v>2.0068000000000001</v>
      </c>
      <c r="D10119" s="154">
        <v>1.1153999999999999</v>
      </c>
      <c r="E10119" s="154">
        <v>1.0449999999999999</v>
      </c>
      <c r="F10119" s="154">
        <v>62.5</v>
      </c>
      <c r="G10119" s="154">
        <v>1.0630999999999999</v>
      </c>
      <c r="H10119" s="154">
        <v>16.314</v>
      </c>
      <c r="I10119" s="154">
        <v>1.7362500000000001</v>
      </c>
      <c r="J10119" s="154"/>
    </row>
    <row r="10120" spans="1:10">
      <c r="A10120" s="164">
        <v>39707</v>
      </c>
      <c r="B10120" s="154">
        <v>1.5764</v>
      </c>
      <c r="C10120" s="154">
        <v>1.9856</v>
      </c>
      <c r="D10120" s="154">
        <v>1.1061000000000001</v>
      </c>
      <c r="E10120" s="154">
        <v>1.0331999999999999</v>
      </c>
      <c r="F10120" s="154">
        <v>61</v>
      </c>
      <c r="G10120" s="154">
        <v>1.0652999999999999</v>
      </c>
      <c r="H10120" s="154">
        <v>16.175000000000001</v>
      </c>
      <c r="I10120" s="154">
        <v>1.72699</v>
      </c>
      <c r="J10120" s="154"/>
    </row>
    <row r="10121" spans="1:10">
      <c r="A10121" s="164">
        <v>39708</v>
      </c>
      <c r="B10121" s="154">
        <v>1.5927</v>
      </c>
      <c r="C10121" s="154">
        <v>1.9986000000000002</v>
      </c>
      <c r="D10121" s="154">
        <v>1.1203000000000001</v>
      </c>
      <c r="E10121" s="154">
        <v>1.0521</v>
      </c>
      <c r="F10121" s="154">
        <v>61.6</v>
      </c>
      <c r="G10121" s="154">
        <v>1.0607</v>
      </c>
      <c r="H10121" s="154">
        <v>16.376999999999999</v>
      </c>
      <c r="I10121" s="154">
        <v>1.73715</v>
      </c>
      <c r="J10121" s="154"/>
    </row>
    <row r="10122" spans="1:10">
      <c r="A10122" s="164">
        <v>39709</v>
      </c>
      <c r="B10122" s="154">
        <v>1.5863</v>
      </c>
      <c r="C10122" s="154">
        <v>2.0085999999999999</v>
      </c>
      <c r="D10122" s="154">
        <v>1.1009</v>
      </c>
      <c r="E10122" s="154">
        <v>1.0348999999999999</v>
      </c>
      <c r="F10122" s="154">
        <v>58.2</v>
      </c>
      <c r="G10122" s="154">
        <v>1.0489999999999999</v>
      </c>
      <c r="H10122" s="154">
        <v>16.093</v>
      </c>
      <c r="I10122" s="154">
        <v>1.7121900000000001</v>
      </c>
      <c r="J10122" s="154"/>
    </row>
    <row r="10123" spans="1:10">
      <c r="A10123" s="164">
        <v>39710</v>
      </c>
      <c r="B10123" s="154">
        <v>1.5958000000000001</v>
      </c>
      <c r="C10123" s="154">
        <v>2.0194999999999999</v>
      </c>
      <c r="D10123" s="154">
        <v>1.1263000000000001</v>
      </c>
      <c r="E10123" s="154">
        <v>1.0588</v>
      </c>
      <c r="F10123" s="154">
        <v>59.5</v>
      </c>
      <c r="G10123" s="154">
        <v>1.0458000000000001</v>
      </c>
      <c r="H10123" s="154">
        <v>16.471</v>
      </c>
      <c r="I10123" s="154">
        <v>1.73885</v>
      </c>
      <c r="J10123" s="154"/>
    </row>
    <row r="10124" spans="1:10">
      <c r="A10124" s="164">
        <v>39713</v>
      </c>
      <c r="B10124" s="154">
        <v>1.5981999999999998</v>
      </c>
      <c r="C10124" s="154">
        <v>2.0186999999999999</v>
      </c>
      <c r="D10124" s="154">
        <v>1.0964</v>
      </c>
      <c r="E10124" s="154">
        <v>1.0468999999999999</v>
      </c>
      <c r="F10124" s="154">
        <v>60.2</v>
      </c>
      <c r="G10124" s="154">
        <v>1.0331999999999999</v>
      </c>
      <c r="H10124" s="154">
        <v>16.056999999999999</v>
      </c>
      <c r="I10124" s="154">
        <v>1.7206900000000001</v>
      </c>
      <c r="J10124" s="154"/>
    </row>
    <row r="10125" spans="1:10">
      <c r="A10125" s="164">
        <v>39714</v>
      </c>
      <c r="B10125" s="154">
        <v>1.5945</v>
      </c>
      <c r="C10125" s="154">
        <v>2.0084</v>
      </c>
      <c r="D10125" s="154">
        <v>1.0847</v>
      </c>
      <c r="E10125" s="154">
        <v>1.0464</v>
      </c>
      <c r="F10125" s="154">
        <v>60.5</v>
      </c>
      <c r="G10125" s="154">
        <v>1.0245</v>
      </c>
      <c r="H10125" s="154">
        <v>15.901999999999999</v>
      </c>
      <c r="I10125" s="154">
        <v>1.7029700000000001</v>
      </c>
      <c r="J10125" s="154"/>
    </row>
    <row r="10126" spans="1:10">
      <c r="A10126" s="164">
        <v>39715</v>
      </c>
      <c r="B10126" s="154">
        <v>1.5956000000000001</v>
      </c>
      <c r="C10126" s="154">
        <v>2.0202</v>
      </c>
      <c r="D10126" s="154">
        <v>1.0867</v>
      </c>
      <c r="E10126" s="154">
        <v>1.0496000000000001</v>
      </c>
      <c r="F10126" s="154">
        <v>58.7</v>
      </c>
      <c r="G10126" s="154">
        <v>1.0246999999999999</v>
      </c>
      <c r="H10126" s="154">
        <v>15.933999999999999</v>
      </c>
      <c r="I10126" s="154">
        <v>1.7130399999999999</v>
      </c>
      <c r="J10126" s="154"/>
    </row>
    <row r="10127" spans="1:10">
      <c r="A10127" s="164">
        <v>39716</v>
      </c>
      <c r="B10127" s="154">
        <v>1.5954999999999999</v>
      </c>
      <c r="C10127" s="154">
        <v>2.0154999999999998</v>
      </c>
      <c r="D10127" s="154">
        <v>1.0842000000000001</v>
      </c>
      <c r="E10127" s="154">
        <v>1.0469999999999999</v>
      </c>
      <c r="F10127" s="154">
        <v>58.4</v>
      </c>
      <c r="G10127" s="154">
        <v>1.0244</v>
      </c>
      <c r="H10127" s="154">
        <v>15.895</v>
      </c>
      <c r="I10127" s="154">
        <v>1.7090100000000001</v>
      </c>
      <c r="J10127" s="154"/>
    </row>
    <row r="10128" spans="1:10">
      <c r="A10128" s="164">
        <v>39717</v>
      </c>
      <c r="B10128" s="154">
        <v>1.5897000000000001</v>
      </c>
      <c r="C10128" s="154">
        <v>2.0007000000000001</v>
      </c>
      <c r="D10128" s="154">
        <v>1.089</v>
      </c>
      <c r="E10128" s="154">
        <v>1.0505</v>
      </c>
      <c r="F10128" s="154">
        <v>59.7</v>
      </c>
      <c r="G10128" s="154">
        <v>1.0329999999999999</v>
      </c>
      <c r="H10128" s="154">
        <v>15.911</v>
      </c>
      <c r="I10128" s="154">
        <v>1.70964</v>
      </c>
      <c r="J10128" s="154"/>
    </row>
    <row r="10129" spans="1:10">
      <c r="A10129" s="164">
        <v>39720</v>
      </c>
      <c r="B10129" s="154">
        <v>1.5849</v>
      </c>
      <c r="C10129" s="154">
        <v>1.9950999999999999</v>
      </c>
      <c r="D10129" s="154">
        <v>1.1057999999999999</v>
      </c>
      <c r="E10129" s="154">
        <v>1.0623</v>
      </c>
      <c r="F10129" s="154">
        <v>59.7</v>
      </c>
      <c r="G10129" s="154">
        <v>1.0407999999999999</v>
      </c>
      <c r="H10129" s="154">
        <v>16.158999999999999</v>
      </c>
      <c r="I10129" s="154">
        <v>1.71943</v>
      </c>
      <c r="J10129" s="154"/>
    </row>
    <row r="10130" spans="1:10">
      <c r="A10130" s="164">
        <v>39721</v>
      </c>
      <c r="B10130" s="154">
        <v>1.5781000000000001</v>
      </c>
      <c r="C10130" s="154">
        <v>1.9849999999999999</v>
      </c>
      <c r="D10130" s="154">
        <v>1.0986</v>
      </c>
      <c r="E10130" s="154">
        <v>1.0498000000000001</v>
      </c>
      <c r="F10130" s="154">
        <v>56</v>
      </c>
      <c r="G10130" s="154">
        <v>1.0482</v>
      </c>
      <c r="H10130" s="154">
        <v>16.053999999999998</v>
      </c>
      <c r="I10130" s="154">
        <v>1.7155899999999999</v>
      </c>
      <c r="J10130" s="154"/>
    </row>
    <row r="10131" spans="1:10">
      <c r="A10131" s="164">
        <v>39722</v>
      </c>
      <c r="B10131" s="154">
        <v>1.5792000000000002</v>
      </c>
      <c r="C10131" s="154">
        <v>1.9901</v>
      </c>
      <c r="D10131" s="154">
        <v>1.1187</v>
      </c>
      <c r="E10131" s="154">
        <v>1.0576000000000001</v>
      </c>
      <c r="F10131" s="154">
        <v>58.6</v>
      </c>
      <c r="G10131" s="154">
        <v>1.0530999999999999</v>
      </c>
      <c r="H10131" s="154">
        <v>16.347999999999999</v>
      </c>
      <c r="I10131" s="154">
        <v>1.7266599999999999</v>
      </c>
      <c r="J10131" s="154"/>
    </row>
    <row r="10132" spans="1:10">
      <c r="A10132" s="164">
        <v>39723</v>
      </c>
      <c r="B10132" s="154">
        <v>1.5724</v>
      </c>
      <c r="C10132" s="154">
        <v>1.9975000000000001</v>
      </c>
      <c r="D10132" s="154">
        <v>1.1297999999999999</v>
      </c>
      <c r="E10132" s="154">
        <v>1.0615000000000001</v>
      </c>
      <c r="F10132" s="154">
        <v>58.7</v>
      </c>
      <c r="G10132" s="154">
        <v>1.0725</v>
      </c>
      <c r="H10132" s="154">
        <v>16.510000000000002</v>
      </c>
      <c r="I10132" s="154">
        <v>1.73753</v>
      </c>
      <c r="J10132" s="154"/>
    </row>
    <row r="10133" spans="1:10">
      <c r="A10133" s="164">
        <v>39724</v>
      </c>
      <c r="B10133" s="154">
        <v>1.569</v>
      </c>
      <c r="C10133" s="154">
        <v>2.0036</v>
      </c>
      <c r="D10133" s="154">
        <v>1.1312</v>
      </c>
      <c r="E10133" s="154">
        <v>1.0497000000000001</v>
      </c>
      <c r="F10133" s="154">
        <v>55.8</v>
      </c>
      <c r="G10133" s="154">
        <v>1.0766</v>
      </c>
      <c r="H10133" s="154">
        <v>16.530999999999999</v>
      </c>
      <c r="I10133" s="154">
        <v>1.7361900000000001</v>
      </c>
      <c r="J10133" s="154"/>
    </row>
    <row r="10134" spans="1:10">
      <c r="A10134" s="164">
        <v>39727</v>
      </c>
      <c r="B10134" s="154">
        <v>1.5512000000000001</v>
      </c>
      <c r="C10134" s="154">
        <v>2.0024999999999999</v>
      </c>
      <c r="D10134" s="154">
        <v>1.1397999999999999</v>
      </c>
      <c r="E10134" s="154">
        <v>1.0469999999999999</v>
      </c>
      <c r="F10134" s="154">
        <v>55.6</v>
      </c>
      <c r="G10134" s="154">
        <v>1.1023000000000001</v>
      </c>
      <c r="H10134" s="154">
        <v>16.635000000000002</v>
      </c>
      <c r="I10134" s="154">
        <v>1.7431999999999999</v>
      </c>
      <c r="J10134" s="154"/>
    </row>
    <row r="10135" spans="1:10">
      <c r="A10135" s="164">
        <v>39728</v>
      </c>
      <c r="B10135" s="154">
        <v>1.5468</v>
      </c>
      <c r="C10135" s="154">
        <v>1.9823</v>
      </c>
      <c r="D10135" s="154">
        <v>1.1428</v>
      </c>
      <c r="E10135" s="154">
        <v>1.0344</v>
      </c>
      <c r="F10135" s="154">
        <v>52</v>
      </c>
      <c r="G10135" s="154">
        <v>1.1231</v>
      </c>
      <c r="H10135" s="154">
        <v>16.747</v>
      </c>
      <c r="I10135" s="154">
        <v>1.7461500000000001</v>
      </c>
      <c r="J10135" s="154"/>
    </row>
    <row r="10136" spans="1:10">
      <c r="A10136" s="164">
        <v>39729</v>
      </c>
      <c r="B10136" s="154">
        <v>1.5455999999999999</v>
      </c>
      <c r="C10136" s="154">
        <v>1.988</v>
      </c>
      <c r="D10136" s="154">
        <v>1.1344000000000001</v>
      </c>
      <c r="E10136" s="154">
        <v>1.0268999999999999</v>
      </c>
      <c r="F10136" s="154">
        <v>49</v>
      </c>
      <c r="G10136" s="154">
        <v>1.1316999999999999</v>
      </c>
      <c r="H10136" s="154">
        <v>16.646999999999998</v>
      </c>
      <c r="I10136" s="154">
        <v>1.74186</v>
      </c>
      <c r="J10136" s="154"/>
    </row>
    <row r="10137" spans="1:10">
      <c r="A10137" s="164">
        <v>39730</v>
      </c>
      <c r="B10137" s="154">
        <v>1.5484</v>
      </c>
      <c r="C10137" s="154">
        <v>1.9477</v>
      </c>
      <c r="D10137" s="154">
        <v>1.1243000000000001</v>
      </c>
      <c r="E10137" s="154">
        <v>1.0035000000000001</v>
      </c>
      <c r="F10137" s="154">
        <v>48.5</v>
      </c>
      <c r="G10137" s="154">
        <v>1.1106</v>
      </c>
      <c r="H10137" s="154">
        <v>16.489000000000001</v>
      </c>
      <c r="I10137" s="154">
        <v>1.7309600000000001</v>
      </c>
      <c r="J10137" s="154"/>
    </row>
    <row r="10138" spans="1:10">
      <c r="A10138" s="164">
        <v>39731</v>
      </c>
      <c r="B10138" s="154">
        <v>1.5219</v>
      </c>
      <c r="C10138" s="154">
        <v>1.8934</v>
      </c>
      <c r="D10138" s="154">
        <v>1.1201000000000001</v>
      </c>
      <c r="E10138" s="154">
        <v>0.96189999999999998</v>
      </c>
      <c r="F10138" s="154">
        <v>49.3</v>
      </c>
      <c r="G10138" s="154">
        <v>1.1314</v>
      </c>
      <c r="H10138" s="154">
        <v>16.385000000000002</v>
      </c>
      <c r="I10138" s="154">
        <v>1.7020300000000002</v>
      </c>
      <c r="J10138" s="154"/>
    </row>
    <row r="10139" spans="1:10">
      <c r="A10139" s="164">
        <v>39734</v>
      </c>
      <c r="B10139" s="154">
        <v>1.5398000000000001</v>
      </c>
      <c r="C10139" s="154">
        <v>1.9330000000000001</v>
      </c>
      <c r="D10139" s="154">
        <v>1.1277999999999999</v>
      </c>
      <c r="E10139" s="154">
        <v>0.96430000000000005</v>
      </c>
      <c r="F10139" s="154">
        <v>48.7</v>
      </c>
      <c r="G10139" s="154">
        <v>1.1212</v>
      </c>
      <c r="H10139" s="154">
        <v>16.524000000000001</v>
      </c>
      <c r="I10139" s="154" t="s">
        <v>472</v>
      </c>
      <c r="J10139" s="154"/>
    </row>
    <row r="10140" spans="1:10">
      <c r="A10140" s="164">
        <v>39735</v>
      </c>
      <c r="B10140" s="154">
        <v>1.5470999999999999</v>
      </c>
      <c r="C10140" s="154">
        <v>1.9872999999999998</v>
      </c>
      <c r="D10140" s="154">
        <v>1.1329</v>
      </c>
      <c r="E10140" s="154">
        <v>0.99239999999999995</v>
      </c>
      <c r="F10140" s="154">
        <v>53.2</v>
      </c>
      <c r="G10140" s="154">
        <v>1.1056999999999999</v>
      </c>
      <c r="H10140" s="154">
        <v>16.574999999999999</v>
      </c>
      <c r="I10140" s="154">
        <v>1.7316400000000001</v>
      </c>
      <c r="J10140" s="154"/>
    </row>
    <row r="10141" spans="1:10">
      <c r="A10141" s="164">
        <v>39736</v>
      </c>
      <c r="B10141" s="154">
        <v>1.5488</v>
      </c>
      <c r="C10141" s="154">
        <v>1.9849000000000001</v>
      </c>
      <c r="D10141" s="154">
        <v>1.1388</v>
      </c>
      <c r="E10141" s="154">
        <v>0.9798</v>
      </c>
      <c r="F10141" s="154">
        <v>54.6</v>
      </c>
      <c r="G10141" s="154">
        <v>1.1240000000000001</v>
      </c>
      <c r="H10141" s="154">
        <v>16.677</v>
      </c>
      <c r="I10141" s="154">
        <v>1.7375</v>
      </c>
      <c r="J10141" s="154"/>
    </row>
    <row r="10142" spans="1:10">
      <c r="A10142" s="164">
        <v>39737</v>
      </c>
      <c r="B10142" s="154">
        <v>1.5305</v>
      </c>
      <c r="C10142" s="154">
        <v>1.9586999999999999</v>
      </c>
      <c r="D10142" s="154">
        <v>1.137</v>
      </c>
      <c r="E10142" s="154">
        <v>0.95150000000000001</v>
      </c>
      <c r="F10142" s="154">
        <v>50.9</v>
      </c>
      <c r="G10142" s="154">
        <v>1.1318999999999999</v>
      </c>
      <c r="H10142" s="154">
        <v>16.645</v>
      </c>
      <c r="I10142" s="154">
        <v>1.7255</v>
      </c>
      <c r="J10142" s="154"/>
    </row>
    <row r="10143" spans="1:10">
      <c r="A10143" s="164">
        <v>39738</v>
      </c>
      <c r="B10143" s="154">
        <v>1.5274000000000001</v>
      </c>
      <c r="C10143" s="154">
        <v>1.9645000000000001</v>
      </c>
      <c r="D10143" s="154">
        <v>1.1357999999999999</v>
      </c>
      <c r="E10143" s="154">
        <v>0.95730000000000004</v>
      </c>
      <c r="F10143" s="154">
        <v>53.3</v>
      </c>
      <c r="G10143" s="154">
        <v>1.123</v>
      </c>
      <c r="H10143" s="154">
        <v>16.623999999999999</v>
      </c>
      <c r="I10143" s="154">
        <v>1.7272799999999999</v>
      </c>
      <c r="J10143" s="154"/>
    </row>
    <row r="10144" spans="1:10">
      <c r="A10144" s="164">
        <v>39741</v>
      </c>
      <c r="B10144" s="154">
        <v>1.5310999999999999</v>
      </c>
      <c r="C10144" s="154">
        <v>1.9851000000000001</v>
      </c>
      <c r="D10144" s="154">
        <v>1.1368</v>
      </c>
      <c r="E10144" s="154">
        <v>0.96279999999999999</v>
      </c>
      <c r="F10144" s="154">
        <v>53.5</v>
      </c>
      <c r="G10144" s="154">
        <v>1.1141000000000001</v>
      </c>
      <c r="H10144" s="154">
        <v>16.645</v>
      </c>
      <c r="I10144" s="154">
        <v>1.73108</v>
      </c>
      <c r="J10144" s="154"/>
    </row>
    <row r="10145" spans="1:10">
      <c r="A10145" s="164">
        <v>39742</v>
      </c>
      <c r="B10145" s="154">
        <v>1.5261</v>
      </c>
      <c r="C10145" s="154">
        <v>1.9641999999999999</v>
      </c>
      <c r="D10145" s="154">
        <v>1.1538999999999999</v>
      </c>
      <c r="E10145" s="154">
        <v>0.96250000000000002</v>
      </c>
      <c r="F10145" s="154">
        <v>54.6</v>
      </c>
      <c r="G10145" s="154">
        <v>1.1413</v>
      </c>
      <c r="H10145" s="154">
        <v>16.885000000000002</v>
      </c>
      <c r="I10145" s="154">
        <v>1.74075</v>
      </c>
      <c r="J10145" s="154"/>
    </row>
    <row r="10146" spans="1:10">
      <c r="A10146" s="164">
        <v>39743</v>
      </c>
      <c r="B10146" s="154">
        <v>1.5030999999999999</v>
      </c>
      <c r="C10146" s="154">
        <v>1.9013</v>
      </c>
      <c r="D10146" s="154">
        <v>1.1668000000000001</v>
      </c>
      <c r="E10146" s="154">
        <v>0.94620000000000004</v>
      </c>
      <c r="F10146" s="154">
        <v>51.9</v>
      </c>
      <c r="G10146" s="154">
        <v>1.1775</v>
      </c>
      <c r="H10146" s="154">
        <v>17.067</v>
      </c>
      <c r="I10146" s="154">
        <v>1.7397499999999999</v>
      </c>
      <c r="J10146" s="154"/>
    </row>
    <row r="10147" spans="1:10">
      <c r="A10147" s="164">
        <v>39744</v>
      </c>
      <c r="B10147" s="154">
        <v>1.4948000000000001</v>
      </c>
      <c r="C10147" s="154">
        <v>1.9037999999999999</v>
      </c>
      <c r="D10147" s="154">
        <v>1.1661999999999999</v>
      </c>
      <c r="E10147" s="154">
        <v>0.92600000000000005</v>
      </c>
      <c r="F10147" s="154">
        <v>48.9</v>
      </c>
      <c r="G10147" s="154">
        <v>1.1933</v>
      </c>
      <c r="H10147" s="154">
        <v>17.061</v>
      </c>
      <c r="I10147" s="154">
        <v>1.7422</v>
      </c>
      <c r="J10147" s="154"/>
    </row>
    <row r="10148" spans="1:10">
      <c r="A10148" s="164">
        <v>39745</v>
      </c>
      <c r="B10148" s="154">
        <v>1.4757</v>
      </c>
      <c r="C10148" s="154">
        <v>1.8317000000000001</v>
      </c>
      <c r="D10148" s="154">
        <v>1.1732</v>
      </c>
      <c r="E10148" s="154">
        <v>0.91810000000000003</v>
      </c>
      <c r="F10148" s="154">
        <v>51.7</v>
      </c>
      <c r="G10148" s="154">
        <v>1.2467999999999999</v>
      </c>
      <c r="H10148" s="154">
        <v>17.134</v>
      </c>
      <c r="I10148" s="154">
        <v>1.7197900000000002</v>
      </c>
      <c r="J10148" s="154"/>
    </row>
    <row r="10149" spans="1:10">
      <c r="A10149" s="164">
        <v>39748</v>
      </c>
      <c r="B10149" s="154">
        <v>1.4392</v>
      </c>
      <c r="C10149" s="154">
        <v>1.7831999999999999</v>
      </c>
      <c r="D10149" s="154">
        <v>1.1626000000000001</v>
      </c>
      <c r="E10149" s="154">
        <v>0.89929999999999999</v>
      </c>
      <c r="F10149" s="154">
        <v>50.3</v>
      </c>
      <c r="G10149" s="154">
        <v>1.2558</v>
      </c>
      <c r="H10149" s="154">
        <v>16.966999999999999</v>
      </c>
      <c r="I10149" s="154">
        <v>1.7141</v>
      </c>
      <c r="J10149" s="154"/>
    </row>
    <row r="10150" spans="1:10">
      <c r="A10150" s="164">
        <v>39749</v>
      </c>
      <c r="B10150" s="154">
        <v>1.4544999999999999</v>
      </c>
      <c r="C10150" s="154">
        <v>1.8098000000000001</v>
      </c>
      <c r="D10150" s="154">
        <v>1.1628000000000001</v>
      </c>
      <c r="E10150" s="154">
        <v>0.90429999999999999</v>
      </c>
      <c r="F10150" s="154">
        <v>51.5</v>
      </c>
      <c r="G10150" s="154">
        <v>1.2277</v>
      </c>
      <c r="H10150" s="154">
        <v>17.004000000000001</v>
      </c>
      <c r="I10150" s="154">
        <v>1.7165599999999999</v>
      </c>
      <c r="J10150" s="154"/>
    </row>
    <row r="10151" spans="1:10">
      <c r="A10151" s="164">
        <v>39750</v>
      </c>
      <c r="B10151" s="154">
        <v>1.4661</v>
      </c>
      <c r="C10151" s="154">
        <v>1.8401999999999998</v>
      </c>
      <c r="D10151" s="154">
        <v>1.1505000000000001</v>
      </c>
      <c r="E10151" s="154">
        <v>0.9073</v>
      </c>
      <c r="F10151" s="154">
        <v>53.2</v>
      </c>
      <c r="G10151" s="154">
        <v>1.1833</v>
      </c>
      <c r="H10151" s="154">
        <v>16.800999999999998</v>
      </c>
      <c r="I10151" s="154">
        <v>1.71221</v>
      </c>
      <c r="J10151" s="154"/>
    </row>
    <row r="10152" spans="1:10">
      <c r="A10152" s="164">
        <v>39751</v>
      </c>
      <c r="B10152" s="154">
        <v>1.484</v>
      </c>
      <c r="C10152" s="154">
        <v>1.8726</v>
      </c>
      <c r="D10152" s="154">
        <v>1.1335999999999999</v>
      </c>
      <c r="E10152" s="154">
        <v>0.94330000000000003</v>
      </c>
      <c r="F10152" s="154">
        <v>53.6</v>
      </c>
      <c r="G10152" s="154">
        <v>1.1509</v>
      </c>
      <c r="H10152" s="154">
        <v>16.571000000000002</v>
      </c>
      <c r="I10152" s="154">
        <v>1.70173</v>
      </c>
      <c r="J10152" s="154"/>
    </row>
    <row r="10153" spans="1:10">
      <c r="A10153" s="164">
        <v>39752</v>
      </c>
      <c r="B10153" s="154">
        <v>1.4628999999999999</v>
      </c>
      <c r="C10153" s="154">
        <v>1.8595000000000002</v>
      </c>
      <c r="D10153" s="154">
        <v>1.1489</v>
      </c>
      <c r="E10153" s="154">
        <v>0.93179999999999996</v>
      </c>
      <c r="F10153" s="154">
        <v>54.5</v>
      </c>
      <c r="G10153" s="154">
        <v>1.1853</v>
      </c>
      <c r="H10153" s="154">
        <v>16.800999999999998</v>
      </c>
      <c r="I10153" s="154">
        <v>1.71645</v>
      </c>
      <c r="J10153" s="154"/>
    </row>
    <row r="10154" spans="1:10">
      <c r="A10154" s="164">
        <v>39755</v>
      </c>
      <c r="B10154" s="154">
        <v>1.4872000000000001</v>
      </c>
      <c r="C10154" s="154">
        <v>1.8803000000000001</v>
      </c>
      <c r="D10154" s="154">
        <v>1.1568000000000001</v>
      </c>
      <c r="E10154" s="154">
        <v>0.96799999999999997</v>
      </c>
      <c r="F10154" s="154">
        <v>53.4</v>
      </c>
      <c r="G10154" s="154">
        <v>1.1637999999999999</v>
      </c>
      <c r="H10154" s="154">
        <v>16.919</v>
      </c>
      <c r="I10154" s="154">
        <v>1.7255500000000001</v>
      </c>
      <c r="J10154" s="154"/>
    </row>
    <row r="10155" spans="1:10">
      <c r="A10155" s="164">
        <v>39756</v>
      </c>
      <c r="B10155" s="154">
        <v>1.4874000000000001</v>
      </c>
      <c r="C10155" s="154">
        <v>1.8460999999999999</v>
      </c>
      <c r="D10155" s="154">
        <v>1.1727000000000001</v>
      </c>
      <c r="E10155" s="154">
        <v>0.98780000000000001</v>
      </c>
      <c r="F10155" s="154">
        <v>53.8</v>
      </c>
      <c r="G10155" s="154">
        <v>1.1839</v>
      </c>
      <c r="H10155" s="154">
        <v>17.155000000000001</v>
      </c>
      <c r="I10155" s="154">
        <v>1.73261</v>
      </c>
      <c r="J10155" s="154"/>
    </row>
    <row r="10156" spans="1:10">
      <c r="A10156" s="164">
        <v>39757</v>
      </c>
      <c r="B10156" s="154">
        <v>1.5003</v>
      </c>
      <c r="C10156" s="154">
        <v>1.8456000000000001</v>
      </c>
      <c r="D10156" s="154">
        <v>1.165</v>
      </c>
      <c r="E10156" s="154">
        <v>1.0036</v>
      </c>
      <c r="F10156" s="154">
        <v>55</v>
      </c>
      <c r="G10156" s="154">
        <v>1.1802999999999999</v>
      </c>
      <c r="H10156" s="154">
        <v>17.062999999999999</v>
      </c>
      <c r="I10156" s="154">
        <v>1.7357399999999998</v>
      </c>
      <c r="J10156" s="154"/>
    </row>
    <row r="10157" spans="1:10">
      <c r="A10157" s="164">
        <v>39758</v>
      </c>
      <c r="B10157" s="154">
        <v>1.5042</v>
      </c>
      <c r="C10157" s="154">
        <v>1.8559999999999999</v>
      </c>
      <c r="D10157" s="154">
        <v>1.1648000000000001</v>
      </c>
      <c r="E10157" s="154">
        <v>0.99229999999999996</v>
      </c>
      <c r="F10157" s="154">
        <v>54.8</v>
      </c>
      <c r="G10157" s="154">
        <v>1.1898</v>
      </c>
      <c r="H10157" s="154">
        <v>17.067</v>
      </c>
      <c r="I10157" s="154">
        <v>1.7454399999999999</v>
      </c>
      <c r="J10157" s="154"/>
    </row>
    <row r="10158" spans="1:10">
      <c r="A10158" s="164">
        <v>39759</v>
      </c>
      <c r="B10158" s="154">
        <v>1.5013999999999998</v>
      </c>
      <c r="C10158" s="154">
        <v>1.8460999999999999</v>
      </c>
      <c r="D10158" s="154">
        <v>1.1701999999999999</v>
      </c>
      <c r="E10158" s="154">
        <v>0.98040000000000005</v>
      </c>
      <c r="F10158" s="154">
        <v>53</v>
      </c>
      <c r="G10158" s="154">
        <v>1.2025000000000001</v>
      </c>
      <c r="H10158" s="154">
        <v>17.143999999999998</v>
      </c>
      <c r="I10158" s="154">
        <v>1.74658</v>
      </c>
      <c r="J10158" s="154"/>
    </row>
    <row r="10159" spans="1:10">
      <c r="A10159" s="164">
        <v>39762</v>
      </c>
      <c r="B10159" s="154">
        <v>1.5089999999999999</v>
      </c>
      <c r="C10159" s="154">
        <v>1.8487</v>
      </c>
      <c r="D10159" s="154">
        <v>1.1724999999999999</v>
      </c>
      <c r="E10159" s="154">
        <v>1.0003</v>
      </c>
      <c r="F10159" s="154">
        <v>54.3</v>
      </c>
      <c r="G10159" s="154">
        <v>1.1820999999999999</v>
      </c>
      <c r="H10159" s="154">
        <v>17.175000000000001</v>
      </c>
      <c r="I10159" s="154">
        <v>1.7476</v>
      </c>
      <c r="J10159" s="154"/>
    </row>
    <row r="10160" spans="1:10">
      <c r="A10160" s="164">
        <v>39763</v>
      </c>
      <c r="B10160" s="154">
        <v>1.5005999999999999</v>
      </c>
      <c r="C10160" s="154">
        <v>1.8323</v>
      </c>
      <c r="D10160" s="154">
        <v>1.1732</v>
      </c>
      <c r="E10160" s="154">
        <v>0.98370000000000002</v>
      </c>
      <c r="F10160" s="154">
        <v>53.9</v>
      </c>
      <c r="G10160" s="154">
        <v>1.2004999999999999</v>
      </c>
      <c r="H10160" s="154">
        <v>17.189</v>
      </c>
      <c r="I10160" s="154">
        <v>1.7443300000000002</v>
      </c>
      <c r="J10160" s="154"/>
    </row>
    <row r="10161" spans="1:10">
      <c r="A10161" s="164">
        <v>39764</v>
      </c>
      <c r="B10161" s="154">
        <v>1.4878</v>
      </c>
      <c r="C10161" s="154">
        <v>1.8205</v>
      </c>
      <c r="D10161" s="154">
        <v>1.1857</v>
      </c>
      <c r="E10161" s="154">
        <v>0.98229999999999995</v>
      </c>
      <c r="F10161" s="154">
        <v>53.4</v>
      </c>
      <c r="G10161" s="154">
        <v>1.2131000000000001</v>
      </c>
      <c r="H10161" s="154">
        <v>17.361000000000001</v>
      </c>
      <c r="I10161" s="154">
        <v>1.7489300000000001</v>
      </c>
      <c r="J10161" s="154"/>
    </row>
    <row r="10162" spans="1:10">
      <c r="A10162" s="164">
        <v>39765</v>
      </c>
      <c r="B10162" s="154">
        <v>1.4870000000000001</v>
      </c>
      <c r="C10162" s="154">
        <v>1.7770999999999999</v>
      </c>
      <c r="D10162" s="154">
        <v>1.1878</v>
      </c>
      <c r="E10162" s="154">
        <v>0.96379999999999999</v>
      </c>
      <c r="F10162" s="154">
        <v>51.1</v>
      </c>
      <c r="G10162" s="154">
        <v>1.2368999999999999</v>
      </c>
      <c r="H10162" s="154">
        <v>17.390999999999998</v>
      </c>
      <c r="I10162" s="154">
        <v>1.7514400000000001</v>
      </c>
      <c r="J10162" s="154"/>
    </row>
    <row r="10163" spans="1:10">
      <c r="A10163" s="164">
        <v>39766</v>
      </c>
      <c r="B10163" s="154">
        <v>1.5091999999999999</v>
      </c>
      <c r="C10163" s="154">
        <v>1.7650000000000001</v>
      </c>
      <c r="D10163" s="154">
        <v>1.1912</v>
      </c>
      <c r="E10163" s="154">
        <v>0.97950000000000004</v>
      </c>
      <c r="F10163" s="154">
        <v>51.5</v>
      </c>
      <c r="G10163" s="154">
        <v>1.2273000000000001</v>
      </c>
      <c r="H10163" s="154">
        <v>17.452999999999999</v>
      </c>
      <c r="I10163" s="154">
        <v>1.75579</v>
      </c>
      <c r="J10163" s="154"/>
    </row>
    <row r="10164" spans="1:10">
      <c r="A10164" s="164">
        <v>39769</v>
      </c>
      <c r="B10164" s="154">
        <v>1.5116000000000001</v>
      </c>
      <c r="C10164" s="154">
        <v>1.7781</v>
      </c>
      <c r="D10164" s="154">
        <v>1.1907000000000001</v>
      </c>
      <c r="E10164" s="154">
        <v>0.97289999999999999</v>
      </c>
      <c r="F10164" s="154">
        <v>53.5</v>
      </c>
      <c r="G10164" s="154">
        <v>1.2267999999999999</v>
      </c>
      <c r="H10164" s="154">
        <v>17.443000000000001</v>
      </c>
      <c r="I10164" s="154">
        <v>1.7626300000000001</v>
      </c>
      <c r="J10164" s="154"/>
    </row>
    <row r="10165" spans="1:10">
      <c r="A10165" s="164">
        <v>39770</v>
      </c>
      <c r="B10165" s="154">
        <v>1.5119</v>
      </c>
      <c r="C10165" s="154">
        <v>1.7984</v>
      </c>
      <c r="D10165" s="154">
        <v>1.2001999999999999</v>
      </c>
      <c r="E10165" s="154">
        <v>0.97440000000000004</v>
      </c>
      <c r="F10165" s="154">
        <v>52.6</v>
      </c>
      <c r="G10165" s="154">
        <v>1.2450000000000001</v>
      </c>
      <c r="H10165" s="154">
        <v>17.576999999999998</v>
      </c>
      <c r="I10165" s="154">
        <v>1.7718799999999999</v>
      </c>
      <c r="J10165" s="154"/>
    </row>
    <row r="10166" spans="1:10">
      <c r="A10166" s="164">
        <v>39771</v>
      </c>
      <c r="B10166" s="154">
        <v>1.5222</v>
      </c>
      <c r="C10166" s="154">
        <v>1.8090999999999999</v>
      </c>
      <c r="D10166" s="154">
        <v>1.2079</v>
      </c>
      <c r="E10166" s="154">
        <v>0.97660000000000002</v>
      </c>
      <c r="F10166" s="154">
        <v>51.7</v>
      </c>
      <c r="G10166" s="154">
        <v>1.2483</v>
      </c>
      <c r="H10166" s="154">
        <v>17.684999999999999</v>
      </c>
      <c r="I10166" s="154">
        <v>1.7817099999999999</v>
      </c>
      <c r="J10166" s="154"/>
    </row>
    <row r="10167" spans="1:10">
      <c r="A10167" s="164">
        <v>39772</v>
      </c>
      <c r="B10167" s="154">
        <v>1.5185999999999999</v>
      </c>
      <c r="C10167" s="154">
        <v>1.8037000000000001</v>
      </c>
      <c r="D10167" s="154">
        <v>1.2107999999999999</v>
      </c>
      <c r="E10167" s="154">
        <v>0.96560000000000001</v>
      </c>
      <c r="F10167" s="154">
        <v>50.7</v>
      </c>
      <c r="G10167" s="154">
        <v>1.2688999999999999</v>
      </c>
      <c r="H10167" s="154">
        <v>17.716000000000001</v>
      </c>
      <c r="I10167" s="154">
        <v>1.7850899999999998</v>
      </c>
      <c r="J10167" s="154"/>
    </row>
    <row r="10168" spans="1:10">
      <c r="A10168" s="164">
        <v>39773</v>
      </c>
      <c r="B10168" s="154">
        <v>1.5371999999999999</v>
      </c>
      <c r="C10168" s="154">
        <v>1.8258000000000001</v>
      </c>
      <c r="D10168" s="154">
        <v>1.2253000000000001</v>
      </c>
      <c r="E10168" s="154">
        <v>0.95830000000000004</v>
      </c>
      <c r="F10168" s="154">
        <v>51.1</v>
      </c>
      <c r="G10168" s="154">
        <v>1.2844</v>
      </c>
      <c r="H10168" s="154">
        <v>17.937999999999999</v>
      </c>
      <c r="I10168" s="154">
        <v>1.80664</v>
      </c>
      <c r="J10168" s="154"/>
    </row>
    <row r="10169" spans="1:10">
      <c r="A10169" s="164">
        <v>39776</v>
      </c>
      <c r="B10169" s="154">
        <v>1.5396000000000001</v>
      </c>
      <c r="C10169" s="154">
        <v>1.8214000000000001</v>
      </c>
      <c r="D10169" s="154">
        <v>1.2203999999999999</v>
      </c>
      <c r="E10169" s="154">
        <v>0.96060000000000001</v>
      </c>
      <c r="F10169" s="154">
        <v>49.2</v>
      </c>
      <c r="G10169" s="154">
        <v>1.2793999999999999</v>
      </c>
      <c r="H10169" s="154">
        <v>17.872</v>
      </c>
      <c r="I10169" s="154">
        <v>1.8004099999999998</v>
      </c>
      <c r="J10169" s="154"/>
    </row>
    <row r="10170" spans="1:10">
      <c r="A10170" s="164">
        <v>39777</v>
      </c>
      <c r="B10170" s="154">
        <v>1.5451000000000001</v>
      </c>
      <c r="C10170" s="154">
        <v>1.8155999999999999</v>
      </c>
      <c r="D10170" s="154">
        <v>1.2016</v>
      </c>
      <c r="E10170" s="154">
        <v>0.96479999999999999</v>
      </c>
      <c r="F10170" s="154">
        <v>51.8</v>
      </c>
      <c r="G10170" s="154">
        <v>1.2525999999999999</v>
      </c>
      <c r="H10170" s="154">
        <v>17.605</v>
      </c>
      <c r="I10170" s="154">
        <v>1.7862900000000002</v>
      </c>
      <c r="J10170" s="154"/>
    </row>
    <row r="10171" spans="1:10">
      <c r="A10171" s="164">
        <v>39778</v>
      </c>
      <c r="B10171" s="154">
        <v>1.5484</v>
      </c>
      <c r="C10171" s="154">
        <v>1.8348</v>
      </c>
      <c r="D10171" s="154">
        <v>1.1898</v>
      </c>
      <c r="E10171" s="154">
        <v>0.97629999999999995</v>
      </c>
      <c r="F10171" s="154">
        <v>51.3</v>
      </c>
      <c r="G10171" s="154">
        <v>1.2506999999999999</v>
      </c>
      <c r="H10171" s="154">
        <v>17.425000000000001</v>
      </c>
      <c r="I10171" s="154">
        <v>1.78488</v>
      </c>
      <c r="J10171" s="154"/>
    </row>
    <row r="10172" spans="1:10">
      <c r="A10172" s="164">
        <v>39779</v>
      </c>
      <c r="B10172" s="154">
        <v>1.5476999999999999</v>
      </c>
      <c r="C10172" s="154">
        <v>1.8473000000000002</v>
      </c>
      <c r="D10172" s="154">
        <v>1.1985999999999999</v>
      </c>
      <c r="E10172" s="154">
        <v>0.97519999999999996</v>
      </c>
      <c r="F10172" s="154">
        <v>54.3</v>
      </c>
      <c r="G10172" s="154">
        <v>1.2587999999999999</v>
      </c>
      <c r="H10172" s="154">
        <v>17.553999999999998</v>
      </c>
      <c r="I10172" s="154" t="s">
        <v>472</v>
      </c>
      <c r="J10172" s="154"/>
    </row>
    <row r="10173" spans="1:10">
      <c r="A10173" s="164">
        <v>39780</v>
      </c>
      <c r="B10173" s="154">
        <v>1.5478000000000001</v>
      </c>
      <c r="C10173" s="154">
        <v>1.8496999999999999</v>
      </c>
      <c r="D10173" s="154">
        <v>1.2025999999999999</v>
      </c>
      <c r="E10173" s="154">
        <v>0.97340000000000004</v>
      </c>
      <c r="F10173" s="154">
        <v>52.3</v>
      </c>
      <c r="G10173" s="154">
        <v>1.2619</v>
      </c>
      <c r="H10173" s="154">
        <v>17.596</v>
      </c>
      <c r="I10173" s="154" t="s">
        <v>472</v>
      </c>
      <c r="J10173" s="154"/>
    </row>
    <row r="10174" spans="1:10">
      <c r="A10174" s="164">
        <v>39783</v>
      </c>
      <c r="B10174" s="154">
        <v>1.5316999999999998</v>
      </c>
      <c r="C10174" s="154">
        <v>1.8349</v>
      </c>
      <c r="D10174" s="154">
        <v>1.2113</v>
      </c>
      <c r="E10174" s="154">
        <v>0.97289999999999999</v>
      </c>
      <c r="F10174" s="154">
        <v>52.5</v>
      </c>
      <c r="G10174" s="154">
        <v>1.2854999999999999</v>
      </c>
      <c r="H10174" s="154">
        <v>17.594000000000001</v>
      </c>
      <c r="I10174" s="154">
        <v>1.7904599999999999</v>
      </c>
      <c r="J10174" s="154"/>
    </row>
    <row r="10175" spans="1:10">
      <c r="A10175" s="164">
        <v>39784</v>
      </c>
      <c r="B10175" s="154">
        <v>1.5232000000000001</v>
      </c>
      <c r="C10175" s="154">
        <v>1.7957000000000001</v>
      </c>
      <c r="D10175" s="154">
        <v>1.208</v>
      </c>
      <c r="E10175" s="154">
        <v>0.96870000000000001</v>
      </c>
      <c r="F10175" s="154">
        <v>51.5</v>
      </c>
      <c r="G10175" s="154">
        <v>1.2961</v>
      </c>
      <c r="H10175" s="154">
        <v>17.541</v>
      </c>
      <c r="I10175" s="154">
        <v>1.78989</v>
      </c>
      <c r="J10175" s="154"/>
    </row>
    <row r="10176" spans="1:10">
      <c r="A10176" s="164">
        <v>39785</v>
      </c>
      <c r="B10176" s="154">
        <v>1.5304</v>
      </c>
      <c r="C10176" s="154">
        <v>1.7850000000000001</v>
      </c>
      <c r="D10176" s="154">
        <v>1.2128000000000001</v>
      </c>
      <c r="E10176" s="154">
        <v>0.96609999999999996</v>
      </c>
      <c r="F10176" s="154">
        <v>50.3</v>
      </c>
      <c r="G10176" s="154">
        <v>1.3041</v>
      </c>
      <c r="H10176" s="154">
        <v>17.62</v>
      </c>
      <c r="I10176" s="154">
        <v>1.79173</v>
      </c>
      <c r="J10176" s="154"/>
    </row>
    <row r="10177" spans="1:10">
      <c r="A10177" s="164">
        <v>39786</v>
      </c>
      <c r="B10177" s="154">
        <v>1.5348000000000002</v>
      </c>
      <c r="C10177" s="154">
        <v>1.7721</v>
      </c>
      <c r="D10177" s="154">
        <v>1.2181999999999999</v>
      </c>
      <c r="E10177" s="154">
        <v>0.96450000000000002</v>
      </c>
      <c r="F10177" s="154">
        <v>48.6</v>
      </c>
      <c r="G10177" s="154">
        <v>1.3117000000000001</v>
      </c>
      <c r="H10177" s="154">
        <v>17.701999999999998</v>
      </c>
      <c r="I10177" s="154">
        <v>1.79681</v>
      </c>
      <c r="J10177" s="154"/>
    </row>
    <row r="10178" spans="1:10">
      <c r="A10178" s="164">
        <v>39787</v>
      </c>
      <c r="B10178" s="154">
        <v>1.5352000000000001</v>
      </c>
      <c r="C10178" s="154">
        <v>1.7688000000000001</v>
      </c>
      <c r="D10178" s="154">
        <v>1.2008000000000001</v>
      </c>
      <c r="E10178" s="154">
        <v>0.93979999999999997</v>
      </c>
      <c r="F10178" s="154">
        <v>47.9</v>
      </c>
      <c r="G10178" s="154">
        <v>1.3039000000000001</v>
      </c>
      <c r="H10178" s="154">
        <v>17.45</v>
      </c>
      <c r="I10178" s="154">
        <v>1.79819</v>
      </c>
      <c r="J10178" s="154"/>
    </row>
    <row r="10179" spans="1:10">
      <c r="A10179" s="164">
        <v>39790</v>
      </c>
      <c r="B10179" s="154">
        <v>1.5598000000000001</v>
      </c>
      <c r="C10179" s="154">
        <v>1.8148</v>
      </c>
      <c r="D10179" s="154">
        <v>1.2090000000000001</v>
      </c>
      <c r="E10179" s="154">
        <v>0.96940000000000004</v>
      </c>
      <c r="F10179" s="154">
        <v>49.6</v>
      </c>
      <c r="G10179" s="154">
        <v>1.2946</v>
      </c>
      <c r="H10179" s="154">
        <v>17.574000000000002</v>
      </c>
      <c r="I10179" s="154">
        <v>1.80905</v>
      </c>
      <c r="J10179" s="154"/>
    </row>
    <row r="10180" spans="1:10">
      <c r="A10180" s="164">
        <v>39791</v>
      </c>
      <c r="B10180" s="154">
        <v>1.5583</v>
      </c>
      <c r="C10180" s="154">
        <v>1.7882</v>
      </c>
      <c r="D10180" s="154">
        <v>1.2121</v>
      </c>
      <c r="E10180" s="154">
        <v>0.96399999999999997</v>
      </c>
      <c r="F10180" s="154">
        <v>48.2</v>
      </c>
      <c r="G10180" s="154">
        <v>1.3098000000000001</v>
      </c>
      <c r="H10180" s="154">
        <v>17.634</v>
      </c>
      <c r="I10180" s="154">
        <v>1.8097699999999999</v>
      </c>
      <c r="J10180" s="154"/>
    </row>
    <row r="10181" spans="1:10">
      <c r="A10181" s="164">
        <v>39792</v>
      </c>
      <c r="B10181" s="154">
        <v>1.5602</v>
      </c>
      <c r="C10181" s="154">
        <v>1.7812000000000001</v>
      </c>
      <c r="D10181" s="154">
        <v>1.2037</v>
      </c>
      <c r="E10181" s="154">
        <v>0.95209999999999995</v>
      </c>
      <c r="F10181" s="154">
        <v>48.5</v>
      </c>
      <c r="G10181" s="154">
        <v>1.3002</v>
      </c>
      <c r="H10181" s="154">
        <v>17.539000000000001</v>
      </c>
      <c r="I10181" s="154">
        <v>1.8035600000000001</v>
      </c>
      <c r="J10181" s="154"/>
    </row>
    <row r="10182" spans="1:10">
      <c r="A10182" s="164">
        <v>39793</v>
      </c>
      <c r="B10182" s="154">
        <v>1.5634999999999999</v>
      </c>
      <c r="C10182" s="154">
        <v>1.7835999999999999</v>
      </c>
      <c r="D10182" s="154">
        <v>1.1920999999999999</v>
      </c>
      <c r="E10182" s="154">
        <v>0.95169999999999999</v>
      </c>
      <c r="F10182" s="154">
        <v>48.8</v>
      </c>
      <c r="G10182" s="154">
        <v>1.2913999999999999</v>
      </c>
      <c r="H10182" s="154">
        <v>17.399999999999999</v>
      </c>
      <c r="I10182" s="154">
        <v>1.79861</v>
      </c>
      <c r="J10182" s="154"/>
    </row>
    <row r="10183" spans="1:10">
      <c r="A10183" s="164">
        <v>39794</v>
      </c>
      <c r="B10183" s="154">
        <v>1.5722</v>
      </c>
      <c r="C10183" s="154">
        <v>1.7616000000000001</v>
      </c>
      <c r="D10183" s="154">
        <v>1.1796</v>
      </c>
      <c r="E10183" s="154">
        <v>0.94620000000000004</v>
      </c>
      <c r="F10183" s="154">
        <v>49.8</v>
      </c>
      <c r="G10183" s="154">
        <v>1.3043</v>
      </c>
      <c r="H10183" s="154">
        <v>17.239000000000001</v>
      </c>
      <c r="I10183" s="154">
        <v>1.7912400000000002</v>
      </c>
      <c r="J10183" s="154"/>
    </row>
    <row r="10184" spans="1:10">
      <c r="A10184" s="164">
        <v>39797</v>
      </c>
      <c r="B10184" s="154">
        <v>1.5783</v>
      </c>
      <c r="C10184" s="154">
        <v>1.7583</v>
      </c>
      <c r="D10184" s="154">
        <v>1.1708000000000001</v>
      </c>
      <c r="E10184" s="154">
        <v>0.94569999999999999</v>
      </c>
      <c r="F10184" s="154">
        <v>48.7</v>
      </c>
      <c r="G10184" s="154">
        <v>1.2917000000000001</v>
      </c>
      <c r="H10184" s="154">
        <v>17.093</v>
      </c>
      <c r="I10184" s="154">
        <v>1.78491</v>
      </c>
      <c r="J10184" s="154"/>
    </row>
    <row r="10185" spans="1:10">
      <c r="A10185" s="164">
        <v>39798</v>
      </c>
      <c r="B10185" s="154">
        <v>1.58</v>
      </c>
      <c r="C10185" s="154">
        <v>1.7623</v>
      </c>
      <c r="D10185" s="154">
        <v>1.1554</v>
      </c>
      <c r="E10185" s="154">
        <v>0.9345</v>
      </c>
      <c r="F10185" s="154">
        <v>48.4</v>
      </c>
      <c r="G10185" s="154">
        <v>1.2801</v>
      </c>
      <c r="H10185" s="154">
        <v>16.876999999999999</v>
      </c>
      <c r="I10185" s="154">
        <v>1.77271</v>
      </c>
      <c r="J10185" s="154"/>
    </row>
    <row r="10186" spans="1:10">
      <c r="A10186" s="164">
        <v>39799</v>
      </c>
      <c r="B10186" s="154">
        <v>1.5735999999999999</v>
      </c>
      <c r="C10186" s="154">
        <v>1.7296</v>
      </c>
      <c r="D10186" s="154">
        <v>1.1140000000000001</v>
      </c>
      <c r="E10186" s="154">
        <v>0.92430000000000001</v>
      </c>
      <c r="F10186" s="154">
        <v>48.2</v>
      </c>
      <c r="G10186" s="154">
        <v>1.2629000000000001</v>
      </c>
      <c r="H10186" s="154">
        <v>16.297999999999998</v>
      </c>
      <c r="I10186" s="154">
        <v>1.7322899999999999</v>
      </c>
      <c r="J10186" s="154"/>
    </row>
    <row r="10187" spans="1:10">
      <c r="A10187" s="164">
        <v>39800</v>
      </c>
      <c r="B10187" s="154">
        <v>1.5331000000000001</v>
      </c>
      <c r="C10187" s="154">
        <v>1.6324999999999998</v>
      </c>
      <c r="D10187" s="154">
        <v>1.06</v>
      </c>
      <c r="E10187" s="154">
        <v>0.88970000000000005</v>
      </c>
      <c r="F10187" s="154">
        <v>44.8</v>
      </c>
      <c r="G10187" s="154">
        <v>1.202</v>
      </c>
      <c r="H10187" s="154">
        <v>15.522</v>
      </c>
      <c r="I10187" s="154">
        <v>1.65707</v>
      </c>
      <c r="J10187" s="154"/>
    </row>
    <row r="10188" spans="1:10">
      <c r="A10188" s="164">
        <v>39801</v>
      </c>
      <c r="B10188" s="154">
        <v>1.5430000000000001</v>
      </c>
      <c r="C10188" s="154">
        <v>1.6536</v>
      </c>
      <c r="D10188" s="154">
        <v>1.0965</v>
      </c>
      <c r="E10188" s="154">
        <v>0.89</v>
      </c>
      <c r="F10188" s="154">
        <v>45.1</v>
      </c>
      <c r="G10188" s="154">
        <v>1.2344999999999999</v>
      </c>
      <c r="H10188" s="154">
        <v>16.018000000000001</v>
      </c>
      <c r="I10188" s="154">
        <v>1.70306</v>
      </c>
      <c r="J10188" s="154"/>
    </row>
    <row r="10189" spans="1:10">
      <c r="A10189" s="164">
        <v>39804</v>
      </c>
      <c r="B10189" s="154">
        <v>1.5399</v>
      </c>
      <c r="C10189" s="154">
        <v>1.6257999999999999</v>
      </c>
      <c r="D10189" s="154">
        <v>1.0937000000000001</v>
      </c>
      <c r="E10189" s="154">
        <v>0.90159999999999996</v>
      </c>
      <c r="F10189" s="154">
        <v>46.4</v>
      </c>
      <c r="G10189" s="154">
        <v>1.2182999999999999</v>
      </c>
      <c r="H10189" s="154">
        <v>15.962</v>
      </c>
      <c r="I10189" s="154">
        <v>1.69659</v>
      </c>
      <c r="J10189" s="154"/>
    </row>
    <row r="10190" spans="1:10">
      <c r="A10190" s="164">
        <v>39805</v>
      </c>
      <c r="B10190" s="154">
        <v>1.524</v>
      </c>
      <c r="C10190" s="154">
        <v>1.6156999999999999</v>
      </c>
      <c r="D10190" s="154">
        <v>1.0908</v>
      </c>
      <c r="E10190" s="154">
        <v>0.89039999999999997</v>
      </c>
      <c r="F10190" s="154">
        <v>45.5</v>
      </c>
      <c r="G10190" s="154">
        <v>1.2094</v>
      </c>
      <c r="H10190" s="154">
        <v>15.929</v>
      </c>
      <c r="I10190" s="154">
        <v>1.6793800000000001</v>
      </c>
      <c r="J10190" s="154"/>
    </row>
    <row r="10191" spans="1:10">
      <c r="A10191" s="164">
        <v>39806</v>
      </c>
      <c r="B10191" s="154">
        <v>1.5117</v>
      </c>
      <c r="C10191" s="154">
        <v>1.5920999999999998</v>
      </c>
      <c r="D10191" s="154">
        <v>1.0802</v>
      </c>
      <c r="E10191" s="154">
        <v>0.88770000000000004</v>
      </c>
      <c r="F10191" s="154">
        <v>45.3</v>
      </c>
      <c r="G10191" s="154">
        <v>1.1943999999999999</v>
      </c>
      <c r="H10191" s="154">
        <v>15.795</v>
      </c>
      <c r="I10191" s="154">
        <v>1.6566100000000001</v>
      </c>
      <c r="J10191" s="154"/>
    </row>
    <row r="10192" spans="1:10">
      <c r="A10192" s="164">
        <v>39807</v>
      </c>
      <c r="B10192" s="154" t="s">
        <v>472</v>
      </c>
      <c r="C10192" s="154" t="s">
        <v>472</v>
      </c>
      <c r="D10192" s="154" t="s">
        <v>472</v>
      </c>
      <c r="E10192" s="154" t="s">
        <v>472</v>
      </c>
      <c r="F10192" s="154" t="s">
        <v>472</v>
      </c>
      <c r="G10192" s="154" t="s">
        <v>472</v>
      </c>
      <c r="H10192" s="154" t="s">
        <v>472</v>
      </c>
      <c r="I10192" s="154" t="s">
        <v>472</v>
      </c>
      <c r="J10192" s="154"/>
    </row>
    <row r="10193" spans="1:10">
      <c r="A10193" s="164">
        <v>39808</v>
      </c>
      <c r="B10193" s="154" t="s">
        <v>472</v>
      </c>
      <c r="C10193" s="154" t="s">
        <v>472</v>
      </c>
      <c r="D10193" s="154" t="s">
        <v>472</v>
      </c>
      <c r="E10193" s="154" t="s">
        <v>472</v>
      </c>
      <c r="F10193" s="154" t="s">
        <v>472</v>
      </c>
      <c r="G10193" s="154" t="s">
        <v>472</v>
      </c>
      <c r="H10193" s="154" t="s">
        <v>472</v>
      </c>
      <c r="I10193" s="154" t="s">
        <v>472</v>
      </c>
      <c r="J10193" s="154"/>
    </row>
    <row r="10194" spans="1:10">
      <c r="A10194" s="164">
        <v>39811</v>
      </c>
      <c r="B10194" s="154">
        <v>1.5007999999999999</v>
      </c>
      <c r="C10194" s="154">
        <v>1.5455999999999999</v>
      </c>
      <c r="D10194" s="154">
        <v>1.0529999999999999</v>
      </c>
      <c r="E10194" s="154">
        <v>0.86409999999999998</v>
      </c>
      <c r="F10194" s="154">
        <v>44.3</v>
      </c>
      <c r="G10194" s="154">
        <v>1.1640999999999999</v>
      </c>
      <c r="H10194" s="154">
        <v>15.367000000000001</v>
      </c>
      <c r="I10194" s="154">
        <v>1.62449</v>
      </c>
      <c r="J10194" s="154"/>
    </row>
    <row r="10195" spans="1:10">
      <c r="A10195" s="164">
        <v>39812</v>
      </c>
      <c r="B10195" s="154">
        <v>1.4931000000000001</v>
      </c>
      <c r="C10195" s="154">
        <v>1.5283</v>
      </c>
      <c r="D10195" s="154">
        <v>1.0545</v>
      </c>
      <c r="E10195" s="154">
        <v>0.85829999999999995</v>
      </c>
      <c r="F10195" s="154">
        <v>44.2</v>
      </c>
      <c r="G10195" s="154">
        <v>1.1687000000000001</v>
      </c>
      <c r="H10195" s="154">
        <v>15.438000000000001</v>
      </c>
      <c r="I10195" s="154">
        <v>1.63371</v>
      </c>
      <c r="J10195" s="154"/>
    </row>
    <row r="10196" spans="1:10">
      <c r="A10196" s="164">
        <v>39813</v>
      </c>
      <c r="B10196" s="154">
        <v>1.4873000000000001</v>
      </c>
      <c r="C10196" s="154">
        <v>1.5272000000000001</v>
      </c>
      <c r="D10196" s="154">
        <v>1.0562</v>
      </c>
      <c r="E10196" s="154">
        <v>0.86429999999999996</v>
      </c>
      <c r="F10196" s="154">
        <v>45.3</v>
      </c>
      <c r="G10196" s="154">
        <v>1.1698</v>
      </c>
      <c r="H10196" s="154">
        <v>15.481999999999999</v>
      </c>
      <c r="I10196" s="154">
        <v>1.63839</v>
      </c>
      <c r="J10196" s="154"/>
    </row>
    <row r="10197" spans="1:10">
      <c r="A10197" s="164">
        <v>39814</v>
      </c>
      <c r="B10197" s="154" t="s">
        <v>472</v>
      </c>
      <c r="C10197" s="154" t="s">
        <v>472</v>
      </c>
      <c r="D10197" s="154" t="s">
        <v>472</v>
      </c>
      <c r="E10197" s="154" t="s">
        <v>472</v>
      </c>
      <c r="F10197" s="154" t="s">
        <v>472</v>
      </c>
      <c r="G10197" s="154" t="s">
        <v>472</v>
      </c>
      <c r="H10197" s="154" t="s">
        <v>472</v>
      </c>
      <c r="I10197" s="154" t="s">
        <v>472</v>
      </c>
      <c r="J10197" s="154"/>
    </row>
    <row r="10198" spans="1:10">
      <c r="A10198" s="164">
        <v>39815</v>
      </c>
      <c r="B10198" s="154" t="s">
        <v>472</v>
      </c>
      <c r="C10198" s="154" t="s">
        <v>472</v>
      </c>
      <c r="D10198" s="154" t="s">
        <v>472</v>
      </c>
      <c r="E10198" s="154" t="s">
        <v>472</v>
      </c>
      <c r="F10198" s="154" t="s">
        <v>472</v>
      </c>
      <c r="G10198" s="154" t="s">
        <v>472</v>
      </c>
      <c r="H10198" s="154" t="s">
        <v>472</v>
      </c>
      <c r="I10198" s="154" t="s">
        <v>472</v>
      </c>
      <c r="J10198" s="154"/>
    </row>
    <row r="10199" spans="1:10">
      <c r="A10199" s="164">
        <v>39818</v>
      </c>
      <c r="B10199" s="154">
        <v>1.5049000000000001</v>
      </c>
      <c r="C10199" s="154">
        <v>1.5951</v>
      </c>
      <c r="D10199" s="154">
        <v>1.0998000000000001</v>
      </c>
      <c r="E10199" s="154">
        <v>0.90210000000000001</v>
      </c>
      <c r="F10199" s="154">
        <v>47.3</v>
      </c>
      <c r="G10199" s="154">
        <v>1.1828000000000001</v>
      </c>
      <c r="H10199" s="154">
        <v>16.100000000000001</v>
      </c>
      <c r="I10199" s="154">
        <v>1.67652</v>
      </c>
      <c r="J10199" s="154"/>
    </row>
    <row r="10200" spans="1:10">
      <c r="A10200" s="164">
        <v>39819</v>
      </c>
      <c r="B10200" s="154">
        <v>1.5028000000000001</v>
      </c>
      <c r="C10200" s="154">
        <v>1.6433</v>
      </c>
      <c r="D10200" s="154">
        <v>1.1175999999999999</v>
      </c>
      <c r="E10200" s="154">
        <v>0.93659999999999999</v>
      </c>
      <c r="F10200" s="154">
        <v>49.9</v>
      </c>
      <c r="G10200" s="154">
        <v>1.1926000000000001</v>
      </c>
      <c r="H10200" s="154">
        <v>16.350000000000001</v>
      </c>
      <c r="I10200" s="154">
        <v>1.69224</v>
      </c>
      <c r="J10200" s="154"/>
    </row>
    <row r="10201" spans="1:10">
      <c r="A10201" s="164">
        <v>39820</v>
      </c>
      <c r="B10201" s="154">
        <v>1.4992000000000001</v>
      </c>
      <c r="C10201" s="154">
        <v>1.6396999999999999</v>
      </c>
      <c r="D10201" s="154">
        <v>1.1035999999999999</v>
      </c>
      <c r="E10201" s="154">
        <v>0.93340000000000001</v>
      </c>
      <c r="F10201" s="154">
        <v>50.8</v>
      </c>
      <c r="G10201" s="154">
        <v>1.1851</v>
      </c>
      <c r="H10201" s="154">
        <v>16.149000000000001</v>
      </c>
      <c r="I10201" s="154">
        <v>1.6758</v>
      </c>
      <c r="J10201" s="154"/>
    </row>
    <row r="10202" spans="1:10">
      <c r="A10202" s="164">
        <v>39821</v>
      </c>
      <c r="B10202" s="154">
        <v>1.498</v>
      </c>
      <c r="C10202" s="154">
        <v>1.6579000000000002</v>
      </c>
      <c r="D10202" s="154">
        <v>1.1032</v>
      </c>
      <c r="E10202" s="154">
        <v>0.91920000000000002</v>
      </c>
      <c r="F10202" s="154">
        <v>48.5</v>
      </c>
      <c r="G10202" s="154">
        <v>1.1994</v>
      </c>
      <c r="H10202" s="154">
        <v>16.143000000000001</v>
      </c>
      <c r="I10202" s="154">
        <v>1.68018</v>
      </c>
      <c r="J10202" s="154"/>
    </row>
    <row r="10203" spans="1:10">
      <c r="A10203" s="164">
        <v>39822</v>
      </c>
      <c r="B10203" s="154">
        <v>1.4942</v>
      </c>
      <c r="C10203" s="154">
        <v>1.6533</v>
      </c>
      <c r="D10203" s="154">
        <v>1.0924</v>
      </c>
      <c r="E10203" s="154">
        <v>0.92169999999999996</v>
      </c>
      <c r="F10203" s="154">
        <v>47.5</v>
      </c>
      <c r="G10203" s="154">
        <v>1.2</v>
      </c>
      <c r="H10203" s="154">
        <v>15.981</v>
      </c>
      <c r="I10203" s="154">
        <v>1.6762000000000001</v>
      </c>
      <c r="J10203" s="154"/>
    </row>
    <row r="10204" spans="1:10">
      <c r="A10204" s="164">
        <v>39825</v>
      </c>
      <c r="B10204" s="154">
        <v>1.4988999999999999</v>
      </c>
      <c r="C10204" s="154">
        <v>1.6783999999999999</v>
      </c>
      <c r="D10204" s="154">
        <v>1.1205000000000001</v>
      </c>
      <c r="E10204" s="154">
        <v>0.93730000000000002</v>
      </c>
      <c r="F10204" s="154">
        <v>49.7</v>
      </c>
      <c r="G10204" s="154">
        <v>1.2429000000000001</v>
      </c>
      <c r="H10204" s="154">
        <v>16.388999999999999</v>
      </c>
      <c r="I10204" s="154">
        <v>1.7015099999999999</v>
      </c>
      <c r="J10204" s="154"/>
    </row>
    <row r="10205" spans="1:10">
      <c r="A10205" s="164">
        <v>39826</v>
      </c>
      <c r="B10205" s="154">
        <v>1.4818</v>
      </c>
      <c r="C10205" s="154">
        <v>1.6377000000000002</v>
      </c>
      <c r="D10205" s="154">
        <v>1.1168</v>
      </c>
      <c r="E10205" s="154">
        <v>0.91320000000000001</v>
      </c>
      <c r="F10205" s="154">
        <v>48.2</v>
      </c>
      <c r="G10205" s="154">
        <v>1.2562</v>
      </c>
      <c r="H10205" s="154">
        <v>16.341999999999999</v>
      </c>
      <c r="I10205" s="154">
        <v>1.69234</v>
      </c>
      <c r="J10205" s="154"/>
    </row>
    <row r="10206" spans="1:10">
      <c r="A10206" s="164">
        <v>39827</v>
      </c>
      <c r="B10206" s="154">
        <v>1.4786000000000001</v>
      </c>
      <c r="C10206" s="154">
        <v>1.6291</v>
      </c>
      <c r="D10206" s="154">
        <v>1.117</v>
      </c>
      <c r="E10206" s="154">
        <v>0.91510000000000002</v>
      </c>
      <c r="F10206" s="154">
        <v>48.1</v>
      </c>
      <c r="G10206" s="154">
        <v>1.2476</v>
      </c>
      <c r="H10206" s="154">
        <v>16.343</v>
      </c>
      <c r="I10206" s="154">
        <v>1.6876</v>
      </c>
      <c r="J10206" s="154"/>
    </row>
    <row r="10207" spans="1:10">
      <c r="A10207" s="164">
        <v>39828</v>
      </c>
      <c r="B10207" s="154">
        <v>1.4722</v>
      </c>
      <c r="C10207" s="154">
        <v>1.6284999999999998</v>
      </c>
      <c r="D10207" s="154">
        <v>1.115</v>
      </c>
      <c r="E10207" s="154">
        <v>0.89319999999999999</v>
      </c>
      <c r="F10207" s="154">
        <v>47.1</v>
      </c>
      <c r="G10207" s="154">
        <v>1.2576000000000001</v>
      </c>
      <c r="H10207" s="154">
        <v>16.309999999999999</v>
      </c>
      <c r="I10207" s="154">
        <v>1.69055</v>
      </c>
      <c r="J10207" s="154"/>
    </row>
    <row r="10208" spans="1:10">
      <c r="A10208" s="164">
        <v>39829</v>
      </c>
      <c r="B10208" s="154">
        <v>1.4821</v>
      </c>
      <c r="C10208" s="154">
        <v>1.6737</v>
      </c>
      <c r="D10208" s="154">
        <v>1.1218999999999999</v>
      </c>
      <c r="E10208" s="154">
        <v>0.90069999999999995</v>
      </c>
      <c r="F10208" s="154">
        <v>47.6</v>
      </c>
      <c r="G10208" s="154">
        <v>1.2416</v>
      </c>
      <c r="H10208" s="154">
        <v>16.408000000000001</v>
      </c>
      <c r="I10208" s="154">
        <v>1.69425</v>
      </c>
      <c r="J10208" s="154"/>
    </row>
    <row r="10209" spans="1:10">
      <c r="A10209" s="164">
        <v>39832</v>
      </c>
      <c r="B10209" s="154">
        <v>1.488</v>
      </c>
      <c r="C10209" s="154">
        <v>1.6415999999999999</v>
      </c>
      <c r="D10209" s="154">
        <v>1.1194999999999999</v>
      </c>
      <c r="E10209" s="154">
        <v>0.9</v>
      </c>
      <c r="F10209" s="154">
        <v>47.7</v>
      </c>
      <c r="G10209" s="154">
        <v>1.2352000000000001</v>
      </c>
      <c r="H10209" s="154">
        <v>16.376999999999999</v>
      </c>
      <c r="I10209" s="154" t="s">
        <v>472</v>
      </c>
      <c r="J10209" s="154"/>
    </row>
    <row r="10210" spans="1:10">
      <c r="A10210" s="164">
        <v>39833</v>
      </c>
      <c r="B10210" s="154">
        <v>1.4855</v>
      </c>
      <c r="C10210" s="154">
        <v>1.6000999999999999</v>
      </c>
      <c r="D10210" s="154">
        <v>1.1443000000000001</v>
      </c>
      <c r="E10210" s="154">
        <v>0.91059999999999997</v>
      </c>
      <c r="F10210" s="154">
        <v>49.1</v>
      </c>
      <c r="G10210" s="154">
        <v>1.2582</v>
      </c>
      <c r="H10210" s="154">
        <v>16.728000000000002</v>
      </c>
      <c r="I10210" s="154">
        <v>1.7043200000000001</v>
      </c>
      <c r="J10210" s="154"/>
    </row>
    <row r="10211" spans="1:10">
      <c r="A10211" s="164">
        <v>39834</v>
      </c>
      <c r="B10211" s="154">
        <v>1.4762999999999999</v>
      </c>
      <c r="C10211" s="154">
        <v>1.5710999999999999</v>
      </c>
      <c r="D10211" s="154">
        <v>1.1418999999999999</v>
      </c>
      <c r="E10211" s="154">
        <v>0.90329999999999999</v>
      </c>
      <c r="F10211" s="154">
        <v>48</v>
      </c>
      <c r="G10211" s="154">
        <v>1.2716000000000001</v>
      </c>
      <c r="H10211" s="154">
        <v>16.7</v>
      </c>
      <c r="I10211" s="154">
        <v>1.7042000000000002</v>
      </c>
      <c r="J10211" s="154"/>
    </row>
    <row r="10212" spans="1:10">
      <c r="A10212" s="164">
        <v>39835</v>
      </c>
      <c r="B10212" s="154">
        <v>1.5093999999999999</v>
      </c>
      <c r="C10212" s="154">
        <v>1.6055000000000001</v>
      </c>
      <c r="D10212" s="154">
        <v>1.1562999999999999</v>
      </c>
      <c r="E10212" s="154">
        <v>0.92120000000000002</v>
      </c>
      <c r="F10212" s="154">
        <v>49.4</v>
      </c>
      <c r="G10212" s="154">
        <v>1.2988999999999999</v>
      </c>
      <c r="H10212" s="154">
        <v>16.911999999999999</v>
      </c>
      <c r="I10212" s="154">
        <v>1.7311100000000001</v>
      </c>
      <c r="J10212" s="154"/>
    </row>
    <row r="10213" spans="1:10">
      <c r="A10213" s="164">
        <v>39836</v>
      </c>
      <c r="B10213" s="154">
        <v>1.494</v>
      </c>
      <c r="C10213" s="154">
        <v>1.5813999999999999</v>
      </c>
      <c r="D10213" s="154">
        <v>1.1628000000000001</v>
      </c>
      <c r="E10213" s="154">
        <v>0.92249999999999999</v>
      </c>
      <c r="F10213" s="154">
        <v>49.7</v>
      </c>
      <c r="G10213" s="154">
        <v>1.3181</v>
      </c>
      <c r="H10213" s="154">
        <v>16.978999999999999</v>
      </c>
      <c r="I10213" s="154">
        <v>1.7360199999999999</v>
      </c>
      <c r="J10213" s="154"/>
    </row>
    <row r="10214" spans="1:10">
      <c r="A10214" s="164">
        <v>39839</v>
      </c>
      <c r="B10214" s="154">
        <v>1.5016</v>
      </c>
      <c r="C10214" s="154">
        <v>1.5956999999999999</v>
      </c>
      <c r="D10214" s="154">
        <v>1.1609</v>
      </c>
      <c r="E10214" s="154">
        <v>0.94879999999999998</v>
      </c>
      <c r="F10214" s="154">
        <v>49.8</v>
      </c>
      <c r="G10214" s="154">
        <v>1.3038000000000001</v>
      </c>
      <c r="H10214" s="154">
        <v>16.974</v>
      </c>
      <c r="I10214" s="154">
        <v>1.73319</v>
      </c>
      <c r="J10214" s="154"/>
    </row>
    <row r="10215" spans="1:10">
      <c r="A10215" s="164">
        <v>39840</v>
      </c>
      <c r="B10215" s="154">
        <v>1.5083</v>
      </c>
      <c r="C10215" s="154">
        <v>1.6120000000000001</v>
      </c>
      <c r="D10215" s="154">
        <v>1.133</v>
      </c>
      <c r="E10215" s="154">
        <v>0.93179999999999996</v>
      </c>
      <c r="F10215" s="154">
        <v>49.2</v>
      </c>
      <c r="G10215" s="154">
        <v>1.2644</v>
      </c>
      <c r="H10215" s="154">
        <v>16.565999999999999</v>
      </c>
      <c r="I10215" s="154">
        <v>1.71556</v>
      </c>
      <c r="J10215" s="154"/>
    </row>
    <row r="10216" spans="1:10">
      <c r="A10216" s="164">
        <v>39841</v>
      </c>
      <c r="B10216" s="154">
        <v>1.5077</v>
      </c>
      <c r="C10216" s="154">
        <v>1.621</v>
      </c>
      <c r="D10216" s="154">
        <v>1.1381000000000001</v>
      </c>
      <c r="E10216" s="154">
        <v>0.93130000000000002</v>
      </c>
      <c r="F10216" s="154">
        <v>49</v>
      </c>
      <c r="G10216" s="154">
        <v>1.2763</v>
      </c>
      <c r="H10216" s="154">
        <v>16.640999999999998</v>
      </c>
      <c r="I10216" s="154">
        <v>1.72492</v>
      </c>
      <c r="J10216" s="154"/>
    </row>
    <row r="10217" spans="1:10">
      <c r="A10217" s="164">
        <v>39842</v>
      </c>
      <c r="B10217" s="154">
        <v>1.5091999999999999</v>
      </c>
      <c r="C10217" s="154">
        <v>1.6308</v>
      </c>
      <c r="D10217" s="154">
        <v>1.1538999999999999</v>
      </c>
      <c r="E10217" s="154">
        <v>0.94469999999999998</v>
      </c>
      <c r="F10217" s="154">
        <v>50.7</v>
      </c>
      <c r="G10217" s="154">
        <v>1.2814999999999999</v>
      </c>
      <c r="H10217" s="154">
        <v>16.872</v>
      </c>
      <c r="I10217" s="154">
        <v>1.72743</v>
      </c>
      <c r="J10217" s="154"/>
    </row>
    <row r="10218" spans="1:10">
      <c r="A10218" s="164">
        <v>39843</v>
      </c>
      <c r="B10218" s="154">
        <v>1.4865999999999999</v>
      </c>
      <c r="C10218" s="154">
        <v>1.6518000000000002</v>
      </c>
      <c r="D10218" s="154">
        <v>1.1552</v>
      </c>
      <c r="E10218" s="154">
        <v>0.93830000000000002</v>
      </c>
      <c r="F10218" s="154">
        <v>50.3</v>
      </c>
      <c r="G10218" s="154">
        <v>1.2909999999999999</v>
      </c>
      <c r="H10218" s="154">
        <v>16.890999999999998</v>
      </c>
      <c r="I10218" s="154">
        <v>1.73332</v>
      </c>
      <c r="J10218" s="154"/>
    </row>
    <row r="10219" spans="1:10">
      <c r="A10219" s="164">
        <v>39846</v>
      </c>
      <c r="B10219" s="154">
        <v>1.4847999999999999</v>
      </c>
      <c r="C10219" s="154">
        <v>1.6579000000000002</v>
      </c>
      <c r="D10219" s="154">
        <v>1.1638999999999999</v>
      </c>
      <c r="E10219" s="154">
        <v>0.94140000000000001</v>
      </c>
      <c r="F10219" s="154">
        <v>50.1</v>
      </c>
      <c r="G10219" s="154">
        <v>1.3096999999999999</v>
      </c>
      <c r="H10219" s="154">
        <v>16.995999999999999</v>
      </c>
      <c r="I10219" s="154">
        <v>1.73123</v>
      </c>
      <c r="J10219" s="154"/>
    </row>
    <row r="10220" spans="1:10">
      <c r="A10220" s="164">
        <v>39847</v>
      </c>
      <c r="B10220" s="154">
        <v>1.4923999999999999</v>
      </c>
      <c r="C10220" s="154">
        <v>1.6562999999999999</v>
      </c>
      <c r="D10220" s="154">
        <v>1.1646000000000001</v>
      </c>
      <c r="E10220" s="154">
        <v>0.93120000000000003</v>
      </c>
      <c r="F10220" s="154">
        <v>50</v>
      </c>
      <c r="G10220" s="154">
        <v>1.3022</v>
      </c>
      <c r="H10220" s="154">
        <v>17.032</v>
      </c>
      <c r="I10220" s="154">
        <v>1.72862</v>
      </c>
      <c r="J10220" s="154"/>
    </row>
    <row r="10221" spans="1:10">
      <c r="A10221" s="164">
        <v>39848</v>
      </c>
      <c r="B10221" s="154">
        <v>1.4923</v>
      </c>
      <c r="C10221" s="154">
        <v>1.6621000000000001</v>
      </c>
      <c r="D10221" s="154">
        <v>1.1539999999999999</v>
      </c>
      <c r="E10221" s="154">
        <v>0.93049999999999999</v>
      </c>
      <c r="F10221" s="154">
        <v>50</v>
      </c>
      <c r="G10221" s="154">
        <v>1.2944</v>
      </c>
      <c r="H10221" s="154">
        <v>16.891999999999999</v>
      </c>
      <c r="I10221" s="154">
        <v>1.7351700000000001</v>
      </c>
      <c r="J10221" s="154"/>
    </row>
    <row r="10222" spans="1:10">
      <c r="A10222" s="164">
        <v>39849</v>
      </c>
      <c r="B10222" s="154">
        <v>1.4905999999999999</v>
      </c>
      <c r="C10222" s="154">
        <v>1.6794</v>
      </c>
      <c r="D10222" s="154">
        <v>1.1597</v>
      </c>
      <c r="E10222" s="154">
        <v>0.9466</v>
      </c>
      <c r="F10222" s="154">
        <v>50.3</v>
      </c>
      <c r="G10222" s="154">
        <v>1.2921</v>
      </c>
      <c r="H10222" s="154">
        <v>16.963999999999999</v>
      </c>
      <c r="I10222" s="154">
        <v>1.7366299999999999</v>
      </c>
      <c r="J10222" s="154"/>
    </row>
    <row r="10223" spans="1:10">
      <c r="A10223" s="164">
        <v>39850</v>
      </c>
      <c r="B10223" s="154">
        <v>1.4992000000000001</v>
      </c>
      <c r="C10223" s="154">
        <v>1.7181</v>
      </c>
      <c r="D10223" s="154">
        <v>1.1705000000000001</v>
      </c>
      <c r="E10223" s="154">
        <v>0.94330000000000003</v>
      </c>
      <c r="F10223" s="154">
        <v>51.1</v>
      </c>
      <c r="G10223" s="154">
        <v>1.2826</v>
      </c>
      <c r="H10223" s="154">
        <v>17.132999999999999</v>
      </c>
      <c r="I10223" s="154">
        <v>1.7474099999999999</v>
      </c>
      <c r="J10223" s="154"/>
    </row>
    <row r="10224" spans="1:10">
      <c r="A10224" s="164">
        <v>39853</v>
      </c>
      <c r="B10224" s="154">
        <v>1.5045999999999999</v>
      </c>
      <c r="C10224" s="154">
        <v>1.7282</v>
      </c>
      <c r="D10224" s="154">
        <v>1.165</v>
      </c>
      <c r="E10224" s="154">
        <v>0.94850000000000001</v>
      </c>
      <c r="F10224" s="154">
        <v>51.6</v>
      </c>
      <c r="G10224" s="154">
        <v>1.2730999999999999</v>
      </c>
      <c r="H10224" s="154">
        <v>17.048999999999999</v>
      </c>
      <c r="I10224" s="154">
        <v>1.74203</v>
      </c>
      <c r="J10224" s="154"/>
    </row>
    <row r="10225" spans="1:10">
      <c r="A10225" s="164">
        <v>39854</v>
      </c>
      <c r="B10225" s="154">
        <v>1.5051000000000001</v>
      </c>
      <c r="C10225" s="154">
        <v>1.7248000000000001</v>
      </c>
      <c r="D10225" s="154">
        <v>1.1652</v>
      </c>
      <c r="E10225" s="154">
        <v>0.94530000000000003</v>
      </c>
      <c r="F10225" s="154">
        <v>51.4</v>
      </c>
      <c r="G10225" s="154">
        <v>1.28</v>
      </c>
      <c r="H10225" s="154">
        <v>17.068000000000001</v>
      </c>
      <c r="I10225" s="154">
        <v>1.73864</v>
      </c>
      <c r="J10225" s="154"/>
    </row>
    <row r="10226" spans="1:10">
      <c r="A10226" s="164">
        <v>39855</v>
      </c>
      <c r="B10226" s="154">
        <v>1.4935</v>
      </c>
      <c r="C10226" s="154">
        <v>1.6625999999999999</v>
      </c>
      <c r="D10226" s="154">
        <v>1.1525000000000001</v>
      </c>
      <c r="E10226" s="154">
        <v>0.92589999999999995</v>
      </c>
      <c r="F10226" s="154">
        <v>50.6</v>
      </c>
      <c r="G10226" s="154">
        <v>1.2810999999999999</v>
      </c>
      <c r="H10226" s="154">
        <v>16.867000000000001</v>
      </c>
      <c r="I10226" s="154">
        <v>1.7303600000000001</v>
      </c>
      <c r="J10226" s="154"/>
    </row>
    <row r="10227" spans="1:10">
      <c r="A10227" s="164">
        <v>39856</v>
      </c>
      <c r="B10227" s="154">
        <v>1.494</v>
      </c>
      <c r="C10227" s="154">
        <v>1.6505999999999998</v>
      </c>
      <c r="D10227" s="154">
        <v>1.1616</v>
      </c>
      <c r="E10227" s="154">
        <v>0.93479999999999996</v>
      </c>
      <c r="F10227" s="154">
        <v>51.2</v>
      </c>
      <c r="G10227" s="154">
        <v>1.2917000000000001</v>
      </c>
      <c r="H10227" s="154">
        <v>16.998000000000001</v>
      </c>
      <c r="I10227" s="154">
        <v>1.7349700000000001</v>
      </c>
      <c r="J10227" s="154"/>
    </row>
    <row r="10228" spans="1:10">
      <c r="A10228" s="164">
        <v>39857</v>
      </c>
      <c r="B10228" s="154">
        <v>1.4975000000000001</v>
      </c>
      <c r="C10228" s="154">
        <v>1.6836</v>
      </c>
      <c r="D10228" s="154">
        <v>1.1595</v>
      </c>
      <c r="E10228" s="154">
        <v>0.93930000000000002</v>
      </c>
      <c r="F10228" s="154">
        <v>50.2</v>
      </c>
      <c r="G10228" s="154">
        <v>1.2674000000000001</v>
      </c>
      <c r="H10228" s="154">
        <v>16.969000000000001</v>
      </c>
      <c r="I10228" s="154">
        <v>1.73258</v>
      </c>
      <c r="J10228" s="154"/>
    </row>
    <row r="10229" spans="1:10">
      <c r="A10229" s="164">
        <v>39860</v>
      </c>
      <c r="B10229" s="154">
        <v>1.4913000000000001</v>
      </c>
      <c r="C10229" s="154">
        <v>1.6646000000000001</v>
      </c>
      <c r="D10229" s="154">
        <v>1.1687000000000001</v>
      </c>
      <c r="E10229" s="154">
        <v>0.94130000000000003</v>
      </c>
      <c r="F10229" s="154">
        <v>51.8</v>
      </c>
      <c r="G10229" s="154">
        <v>1.272</v>
      </c>
      <c r="H10229" s="154">
        <v>17.103000000000002</v>
      </c>
      <c r="I10229" s="154" t="s">
        <v>472</v>
      </c>
      <c r="J10229" s="154"/>
    </row>
    <row r="10230" spans="1:10">
      <c r="A10230" s="164">
        <v>39861</v>
      </c>
      <c r="B10230" s="154">
        <v>1.4782</v>
      </c>
      <c r="C10230" s="154">
        <v>1.6632</v>
      </c>
      <c r="D10230" s="154">
        <v>1.1721999999999999</v>
      </c>
      <c r="E10230" s="154">
        <v>0.93120000000000003</v>
      </c>
      <c r="F10230" s="154">
        <v>51.9</v>
      </c>
      <c r="G10230" s="154">
        <v>1.2770000000000001</v>
      </c>
      <c r="H10230" s="154">
        <v>17.135000000000002</v>
      </c>
      <c r="I10230" s="154">
        <v>1.7301299999999999</v>
      </c>
      <c r="J10230" s="154"/>
    </row>
    <row r="10231" spans="1:10">
      <c r="A10231" s="164">
        <v>39862</v>
      </c>
      <c r="B10231" s="154">
        <v>1.4748999999999999</v>
      </c>
      <c r="C10231" s="154">
        <v>1.6581999999999999</v>
      </c>
      <c r="D10231" s="154">
        <v>1.1732</v>
      </c>
      <c r="E10231" s="154">
        <v>0.9274</v>
      </c>
      <c r="F10231" s="154">
        <v>50</v>
      </c>
      <c r="G10231" s="154">
        <v>1.2671000000000001</v>
      </c>
      <c r="H10231" s="154">
        <v>17.158000000000001</v>
      </c>
      <c r="I10231" s="154">
        <v>1.7322299999999999</v>
      </c>
      <c r="J10231" s="154"/>
    </row>
    <row r="10232" spans="1:10">
      <c r="A10232" s="164">
        <v>39863</v>
      </c>
      <c r="B10232" s="154">
        <v>1.488</v>
      </c>
      <c r="C10232" s="154">
        <v>1.6884999999999999</v>
      </c>
      <c r="D10232" s="154">
        <v>1.1747000000000001</v>
      </c>
      <c r="E10232" s="154">
        <v>0.93859999999999999</v>
      </c>
      <c r="F10232" s="154">
        <v>50.1</v>
      </c>
      <c r="G10232" s="154">
        <v>1.2557</v>
      </c>
      <c r="H10232" s="154">
        <v>17.187000000000001</v>
      </c>
      <c r="I10232" s="154">
        <v>1.7398199999999999</v>
      </c>
      <c r="J10232" s="154"/>
    </row>
    <row r="10233" spans="1:10">
      <c r="A10233" s="164">
        <v>39864</v>
      </c>
      <c r="B10233" s="154">
        <v>1.496</v>
      </c>
      <c r="C10233" s="154">
        <v>1.6916</v>
      </c>
      <c r="D10233" s="154">
        <v>1.1863999999999999</v>
      </c>
      <c r="E10233" s="154">
        <v>0.94120000000000004</v>
      </c>
      <c r="F10233" s="154">
        <v>50</v>
      </c>
      <c r="G10233" s="154">
        <v>1.2636000000000001</v>
      </c>
      <c r="H10233" s="154">
        <v>17.353000000000002</v>
      </c>
      <c r="I10233" s="154">
        <v>1.7492100000000002</v>
      </c>
      <c r="J10233" s="154"/>
    </row>
    <row r="10234" spans="1:10">
      <c r="A10234" s="164">
        <v>39867</v>
      </c>
      <c r="B10234" s="154">
        <v>1.4887999999999999</v>
      </c>
      <c r="C10234" s="154">
        <v>1.6836</v>
      </c>
      <c r="D10234" s="154">
        <v>1.1586000000000001</v>
      </c>
      <c r="E10234" s="154">
        <v>0.93220000000000003</v>
      </c>
      <c r="F10234" s="154">
        <v>48.6</v>
      </c>
      <c r="G10234" s="154">
        <v>1.2314000000000001</v>
      </c>
      <c r="H10234" s="154">
        <v>16.949000000000002</v>
      </c>
      <c r="I10234" s="154">
        <v>1.72516</v>
      </c>
      <c r="J10234" s="154"/>
    </row>
    <row r="10235" spans="1:10">
      <c r="A10235" s="164">
        <v>39868</v>
      </c>
      <c r="B10235" s="154">
        <v>1.4788999999999999</v>
      </c>
      <c r="C10235" s="154">
        <v>1.6774</v>
      </c>
      <c r="D10235" s="154">
        <v>1.1581999999999999</v>
      </c>
      <c r="E10235" s="154">
        <v>0.92600000000000005</v>
      </c>
      <c r="F10235" s="154">
        <v>48.6</v>
      </c>
      <c r="G10235" s="154">
        <v>1.2114</v>
      </c>
      <c r="H10235" s="154">
        <v>16.940000000000001</v>
      </c>
      <c r="I10235" s="154">
        <v>1.71279</v>
      </c>
      <c r="J10235" s="154"/>
    </row>
    <row r="10236" spans="1:10">
      <c r="A10236" s="164">
        <v>39869</v>
      </c>
      <c r="B10236" s="154">
        <v>1.4887999999999999</v>
      </c>
      <c r="C10236" s="154">
        <v>1.6876</v>
      </c>
      <c r="D10236" s="154">
        <v>1.1574</v>
      </c>
      <c r="E10236" s="154">
        <v>0.93</v>
      </c>
      <c r="F10236" s="154">
        <v>48.5</v>
      </c>
      <c r="G10236" s="154">
        <v>1.1926000000000001</v>
      </c>
      <c r="H10236" s="154">
        <v>16.928999999999998</v>
      </c>
      <c r="I10236" s="154">
        <v>1.71536</v>
      </c>
      <c r="J10236" s="154"/>
    </row>
    <row r="10237" spans="1:10">
      <c r="A10237" s="164">
        <v>39870</v>
      </c>
      <c r="B10237" s="154">
        <v>1.4857</v>
      </c>
      <c r="C10237" s="154">
        <v>1.6577999999999999</v>
      </c>
      <c r="D10237" s="154">
        <v>1.1646000000000001</v>
      </c>
      <c r="E10237" s="154">
        <v>0.92969999999999997</v>
      </c>
      <c r="F10237" s="154">
        <v>49.1</v>
      </c>
      <c r="G10237" s="154">
        <v>1.1892</v>
      </c>
      <c r="H10237" s="154">
        <v>17.03</v>
      </c>
      <c r="I10237" s="154">
        <v>1.7130399999999999</v>
      </c>
      <c r="J10237" s="154"/>
    </row>
    <row r="10238" spans="1:10">
      <c r="A10238" s="164">
        <v>39871</v>
      </c>
      <c r="B10238" s="154">
        <v>1.4852000000000001</v>
      </c>
      <c r="C10238" s="154">
        <v>1.6642999999999999</v>
      </c>
      <c r="D10238" s="154">
        <v>1.1721999999999999</v>
      </c>
      <c r="E10238" s="154">
        <v>0.93130000000000002</v>
      </c>
      <c r="F10238" s="154">
        <v>49.8</v>
      </c>
      <c r="G10238" s="154">
        <v>1.2041999999999999</v>
      </c>
      <c r="H10238" s="154">
        <v>17.138000000000002</v>
      </c>
      <c r="I10238" s="154">
        <v>1.72445</v>
      </c>
      <c r="J10238" s="154"/>
    </row>
    <row r="10239" spans="1:10">
      <c r="A10239" s="164">
        <v>39874</v>
      </c>
      <c r="B10239" s="154">
        <v>1.4795</v>
      </c>
      <c r="C10239" s="154">
        <v>1.6684000000000001</v>
      </c>
      <c r="D10239" s="154">
        <v>1.1751</v>
      </c>
      <c r="E10239" s="154">
        <v>0.91679999999999995</v>
      </c>
      <c r="F10239" s="154">
        <v>49.1</v>
      </c>
      <c r="G10239" s="154">
        <v>1.2092000000000001</v>
      </c>
      <c r="H10239" s="154">
        <v>17.164999999999999</v>
      </c>
      <c r="I10239" s="154">
        <v>1.72316</v>
      </c>
      <c r="J10239" s="154"/>
    </row>
    <row r="10240" spans="1:10">
      <c r="A10240" s="164">
        <v>39875</v>
      </c>
      <c r="B10240" s="154">
        <v>1.4833000000000001</v>
      </c>
      <c r="C10240" s="154">
        <v>1.6522000000000001</v>
      </c>
      <c r="D10240" s="154">
        <v>1.1712</v>
      </c>
      <c r="E10240" s="154">
        <v>0.91039999999999999</v>
      </c>
      <c r="F10240" s="154">
        <v>47.8</v>
      </c>
      <c r="G10240" s="154">
        <v>1.1983999999999999</v>
      </c>
      <c r="H10240" s="154">
        <v>17.119</v>
      </c>
      <c r="I10240" s="154">
        <v>1.72038</v>
      </c>
      <c r="J10240" s="154"/>
    </row>
    <row r="10241" spans="1:10">
      <c r="A10241" s="164">
        <v>39876</v>
      </c>
      <c r="B10241" s="154">
        <v>1.4783999999999999</v>
      </c>
      <c r="C10241" s="154">
        <v>1.6611</v>
      </c>
      <c r="D10241" s="154">
        <v>1.181</v>
      </c>
      <c r="E10241" s="154">
        <v>0.91249999999999998</v>
      </c>
      <c r="F10241" s="154">
        <v>48.8</v>
      </c>
      <c r="G10241" s="154">
        <v>1.1902999999999999</v>
      </c>
      <c r="H10241" s="154">
        <v>17.260000000000002</v>
      </c>
      <c r="I10241" s="154">
        <v>1.7217199999999999</v>
      </c>
      <c r="J10241" s="154"/>
    </row>
    <row r="10242" spans="1:10">
      <c r="A10242" s="164">
        <v>39877</v>
      </c>
      <c r="B10242" s="154">
        <v>1.4774</v>
      </c>
      <c r="C10242" s="154">
        <v>1.6657999999999999</v>
      </c>
      <c r="D10242" s="154">
        <v>1.1755</v>
      </c>
      <c r="E10242" s="154">
        <v>0.91859999999999997</v>
      </c>
      <c r="F10242" s="154">
        <v>49.6</v>
      </c>
      <c r="G10242" s="154">
        <v>1.1815</v>
      </c>
      <c r="H10242" s="154">
        <v>17.184000000000001</v>
      </c>
      <c r="I10242" s="154">
        <v>1.7162199999999999</v>
      </c>
      <c r="J10242" s="154"/>
    </row>
    <row r="10243" spans="1:10">
      <c r="A10243" s="164">
        <v>39878</v>
      </c>
      <c r="B10243" s="154">
        <v>1.4657</v>
      </c>
      <c r="C10243" s="154">
        <v>1.6447000000000001</v>
      </c>
      <c r="D10243" s="154">
        <v>1.155</v>
      </c>
      <c r="E10243" s="154">
        <v>0.89880000000000004</v>
      </c>
      <c r="F10243" s="154">
        <v>48.4</v>
      </c>
      <c r="G10243" s="154">
        <v>1.1873</v>
      </c>
      <c r="H10243" s="154">
        <v>16.885999999999999</v>
      </c>
      <c r="I10243" s="154">
        <v>1.69919</v>
      </c>
      <c r="J10243" s="154"/>
    </row>
    <row r="10244" spans="1:10">
      <c r="A10244" s="164">
        <v>39881</v>
      </c>
      <c r="B10244" s="154">
        <v>1.4639</v>
      </c>
      <c r="C10244" s="154">
        <v>1.6208</v>
      </c>
      <c r="D10244" s="154">
        <v>1.1598999999999999</v>
      </c>
      <c r="E10244" s="154">
        <v>0.89870000000000005</v>
      </c>
      <c r="F10244" s="154">
        <v>48.5</v>
      </c>
      <c r="G10244" s="154">
        <v>1.1760999999999999</v>
      </c>
      <c r="H10244" s="154">
        <v>16.959</v>
      </c>
      <c r="I10244" s="154">
        <v>1.69773</v>
      </c>
      <c r="J10244" s="154"/>
    </row>
    <row r="10245" spans="1:10">
      <c r="A10245" s="164">
        <v>39882</v>
      </c>
      <c r="B10245" s="154">
        <v>1.4664999999999999</v>
      </c>
      <c r="C10245" s="154">
        <v>1.5929</v>
      </c>
      <c r="D10245" s="154">
        <v>1.1533</v>
      </c>
      <c r="E10245" s="154">
        <v>0.89559999999999995</v>
      </c>
      <c r="F10245" s="154">
        <v>48.6</v>
      </c>
      <c r="G10245" s="154">
        <v>1.1721999999999999</v>
      </c>
      <c r="H10245" s="154">
        <v>16.861999999999998</v>
      </c>
      <c r="I10245" s="154">
        <v>1.6951800000000001</v>
      </c>
      <c r="J10245" s="154"/>
    </row>
    <row r="10246" spans="1:10">
      <c r="A10246" s="164">
        <v>39883</v>
      </c>
      <c r="B10246" s="154">
        <v>1.4748000000000001</v>
      </c>
      <c r="C10246" s="154">
        <v>1.5988</v>
      </c>
      <c r="D10246" s="154">
        <v>1.1633</v>
      </c>
      <c r="E10246" s="154">
        <v>0.90559999999999996</v>
      </c>
      <c r="F10246" s="154">
        <v>49.7</v>
      </c>
      <c r="G10246" s="154">
        <v>1.1804999999999999</v>
      </c>
      <c r="H10246" s="154">
        <v>17.006</v>
      </c>
      <c r="I10246" s="154">
        <v>1.6980599999999999</v>
      </c>
      <c r="J10246" s="154"/>
    </row>
    <row r="10247" spans="1:10">
      <c r="A10247" s="164">
        <v>39884</v>
      </c>
      <c r="B10247" s="154">
        <v>1.4775</v>
      </c>
      <c r="C10247" s="154">
        <v>1.5920000000000001</v>
      </c>
      <c r="D10247" s="154">
        <v>1.1568000000000001</v>
      </c>
      <c r="E10247" s="154">
        <v>0.89700000000000002</v>
      </c>
      <c r="F10247" s="154">
        <v>49.2</v>
      </c>
      <c r="G10247" s="154">
        <v>1.2062999999999999</v>
      </c>
      <c r="H10247" s="154">
        <v>16.916</v>
      </c>
      <c r="I10247" s="154">
        <v>1.70201</v>
      </c>
      <c r="J10247" s="154"/>
    </row>
    <row r="10248" spans="1:10">
      <c r="A10248" s="164">
        <v>39885</v>
      </c>
      <c r="B10248" s="154">
        <v>1.5331000000000001</v>
      </c>
      <c r="C10248" s="154">
        <v>1.6638999999999999</v>
      </c>
      <c r="D10248" s="154">
        <v>1.1865999999999999</v>
      </c>
      <c r="E10248" s="154">
        <v>0.92949999999999999</v>
      </c>
      <c r="F10248" s="154">
        <v>51.6</v>
      </c>
      <c r="G10248" s="154">
        <v>1.2068000000000001</v>
      </c>
      <c r="H10248" s="154">
        <v>17.353000000000002</v>
      </c>
      <c r="I10248" s="154">
        <v>1.7548900000000001</v>
      </c>
      <c r="J10248" s="154"/>
    </row>
    <row r="10249" spans="1:10">
      <c r="A10249" s="164">
        <v>39888</v>
      </c>
      <c r="B10249" s="154">
        <v>1.5366</v>
      </c>
      <c r="C10249" s="154">
        <v>1.6760000000000002</v>
      </c>
      <c r="D10249" s="154">
        <v>1.1848000000000001</v>
      </c>
      <c r="E10249" s="154">
        <v>0.93330000000000002</v>
      </c>
      <c r="F10249" s="154">
        <v>51.4</v>
      </c>
      <c r="G10249" s="154">
        <v>1.2068000000000001</v>
      </c>
      <c r="H10249" s="154">
        <v>17.326000000000001</v>
      </c>
      <c r="I10249" s="154">
        <v>1.75207</v>
      </c>
      <c r="J10249" s="154"/>
    </row>
    <row r="10250" spans="1:10">
      <c r="A10250" s="164">
        <v>39889</v>
      </c>
      <c r="B10250" s="154">
        <v>1.538</v>
      </c>
      <c r="C10250" s="154">
        <v>1.6632</v>
      </c>
      <c r="D10250" s="154">
        <v>1.1849000000000001</v>
      </c>
      <c r="E10250" s="154">
        <v>0.93120000000000003</v>
      </c>
      <c r="F10250" s="154">
        <v>52.2</v>
      </c>
      <c r="G10250" s="154">
        <v>1.2020999999999999</v>
      </c>
      <c r="H10250" s="154">
        <v>17.329999999999998</v>
      </c>
      <c r="I10250" s="154">
        <v>1.74719</v>
      </c>
      <c r="J10250" s="154"/>
    </row>
    <row r="10251" spans="1:10">
      <c r="A10251" s="164">
        <v>39890</v>
      </c>
      <c r="B10251" s="154">
        <v>1.5346</v>
      </c>
      <c r="C10251" s="154">
        <v>1.6423999999999999</v>
      </c>
      <c r="D10251" s="154">
        <v>1.1793</v>
      </c>
      <c r="E10251" s="154">
        <v>0.92830000000000001</v>
      </c>
      <c r="F10251" s="154">
        <v>51.6</v>
      </c>
      <c r="G10251" s="154">
        <v>1.1948000000000001</v>
      </c>
      <c r="H10251" s="154">
        <v>17.254999999999999</v>
      </c>
      <c r="I10251" s="154">
        <v>1.7387000000000001</v>
      </c>
      <c r="J10251" s="154"/>
    </row>
    <row r="10252" spans="1:10">
      <c r="A10252" s="164">
        <v>39891</v>
      </c>
      <c r="B10252" s="154">
        <v>1.5384</v>
      </c>
      <c r="C10252" s="154">
        <v>1.6278999999999999</v>
      </c>
      <c r="D10252" s="154">
        <v>1.1412</v>
      </c>
      <c r="E10252" s="154">
        <v>0.91790000000000005</v>
      </c>
      <c r="F10252" s="154">
        <v>50.7</v>
      </c>
      <c r="G10252" s="154">
        <v>1.1940999999999999</v>
      </c>
      <c r="H10252" s="154">
        <v>16.713999999999999</v>
      </c>
      <c r="I10252" s="154">
        <v>1.7125599999999999</v>
      </c>
      <c r="J10252" s="154"/>
    </row>
    <row r="10253" spans="1:10">
      <c r="A10253" s="164">
        <v>39892</v>
      </c>
      <c r="B10253" s="154">
        <v>1.5325</v>
      </c>
      <c r="C10253" s="154">
        <v>1.6297999999999999</v>
      </c>
      <c r="D10253" s="154">
        <v>1.1207</v>
      </c>
      <c r="E10253" s="154">
        <v>0.90859999999999996</v>
      </c>
      <c r="F10253" s="154">
        <v>49.7</v>
      </c>
      <c r="G10253" s="154">
        <v>1.1834</v>
      </c>
      <c r="H10253" s="154">
        <v>16.414000000000001</v>
      </c>
      <c r="I10253" s="154">
        <v>1.7012</v>
      </c>
      <c r="J10253" s="154"/>
    </row>
    <row r="10254" spans="1:10">
      <c r="A10254" s="164">
        <v>39895</v>
      </c>
      <c r="B10254" s="154">
        <v>1.5373000000000001</v>
      </c>
      <c r="C10254" s="154">
        <v>1.6402000000000001</v>
      </c>
      <c r="D10254" s="154">
        <v>1.1265000000000001</v>
      </c>
      <c r="E10254" s="154">
        <v>0.91110000000000002</v>
      </c>
      <c r="F10254" s="154">
        <v>49.7</v>
      </c>
      <c r="G10254" s="154">
        <v>1.1681999999999999</v>
      </c>
      <c r="H10254" s="154">
        <v>16.486999999999998</v>
      </c>
      <c r="I10254" s="154">
        <v>1.7046999999999999</v>
      </c>
      <c r="J10254" s="154"/>
    </row>
    <row r="10255" spans="1:10">
      <c r="A10255" s="164">
        <v>39896</v>
      </c>
      <c r="B10255" s="154">
        <v>1.5282</v>
      </c>
      <c r="C10255" s="154">
        <v>1.6537999999999999</v>
      </c>
      <c r="D10255" s="154">
        <v>1.123</v>
      </c>
      <c r="E10255" s="154">
        <v>0.91920000000000002</v>
      </c>
      <c r="F10255" s="154">
        <v>50.1</v>
      </c>
      <c r="G10255" s="154">
        <v>1.1449</v>
      </c>
      <c r="H10255" s="154">
        <v>16.443000000000001</v>
      </c>
      <c r="I10255" s="154">
        <v>1.70018</v>
      </c>
      <c r="J10255" s="154"/>
    </row>
    <row r="10256" spans="1:10">
      <c r="A10256" s="164">
        <v>39897</v>
      </c>
      <c r="B10256" s="154">
        <v>1.522</v>
      </c>
      <c r="C10256" s="154">
        <v>1.6512</v>
      </c>
      <c r="D10256" s="154">
        <v>1.1302000000000001</v>
      </c>
      <c r="E10256" s="154">
        <v>0.91690000000000005</v>
      </c>
      <c r="F10256" s="154">
        <v>50.5</v>
      </c>
      <c r="G10256" s="154">
        <v>1.1567000000000001</v>
      </c>
      <c r="H10256" s="154">
        <v>16.545000000000002</v>
      </c>
      <c r="I10256" s="154">
        <v>1.6989399999999999</v>
      </c>
      <c r="J10256" s="154"/>
    </row>
    <row r="10257" spans="1:10">
      <c r="A10257" s="164">
        <v>39898</v>
      </c>
      <c r="B10257" s="154">
        <v>1.5234000000000001</v>
      </c>
      <c r="C10257" s="154">
        <v>1.6348</v>
      </c>
      <c r="D10257" s="154">
        <v>1.1237999999999999</v>
      </c>
      <c r="E10257" s="154">
        <v>0.91210000000000002</v>
      </c>
      <c r="F10257" s="154">
        <v>50.2</v>
      </c>
      <c r="G10257" s="154">
        <v>1.1446000000000001</v>
      </c>
      <c r="H10257" s="154">
        <v>16.452999999999999</v>
      </c>
      <c r="I10257" s="154">
        <v>1.6958</v>
      </c>
      <c r="J10257" s="154"/>
    </row>
    <row r="10258" spans="1:10">
      <c r="A10258" s="164">
        <v>39899</v>
      </c>
      <c r="B10258" s="154">
        <v>1.5270999999999999</v>
      </c>
      <c r="C10258" s="154">
        <v>1.6233</v>
      </c>
      <c r="D10258" s="154">
        <v>1.1344000000000001</v>
      </c>
      <c r="E10258" s="154">
        <v>0.91790000000000005</v>
      </c>
      <c r="F10258" s="154">
        <v>50.7</v>
      </c>
      <c r="G10258" s="154">
        <v>1.153</v>
      </c>
      <c r="H10258" s="154">
        <v>16.603999999999999</v>
      </c>
      <c r="I10258" s="154">
        <v>1.7084000000000001</v>
      </c>
      <c r="J10258" s="154"/>
    </row>
    <row r="10259" spans="1:10">
      <c r="A10259" s="164">
        <v>39902</v>
      </c>
      <c r="B10259" s="154">
        <v>1.5162</v>
      </c>
      <c r="C10259" s="154">
        <v>1.6268</v>
      </c>
      <c r="D10259" s="154">
        <v>1.1489</v>
      </c>
      <c r="E10259" s="154">
        <v>0.91859999999999997</v>
      </c>
      <c r="F10259" s="154">
        <v>50.1</v>
      </c>
      <c r="G10259" s="154">
        <v>1.1909000000000001</v>
      </c>
      <c r="H10259" s="154">
        <v>16.803999999999998</v>
      </c>
      <c r="I10259" s="154">
        <v>1.71434</v>
      </c>
      <c r="J10259" s="154"/>
    </row>
    <row r="10260" spans="1:10">
      <c r="A10260" s="164">
        <v>39903</v>
      </c>
      <c r="B10260" s="154">
        <v>1.516</v>
      </c>
      <c r="C10260" s="154">
        <v>1.6289</v>
      </c>
      <c r="D10260" s="154">
        <v>1.1415</v>
      </c>
      <c r="E10260" s="154">
        <v>0.9113</v>
      </c>
      <c r="F10260" s="154">
        <v>49</v>
      </c>
      <c r="G10260" s="154">
        <v>1.1617999999999999</v>
      </c>
      <c r="H10260" s="154">
        <v>16.701000000000001</v>
      </c>
      <c r="I10260" s="154">
        <v>1.7019899999999999</v>
      </c>
      <c r="J10260" s="154"/>
    </row>
    <row r="10261" spans="1:10">
      <c r="A10261" s="164">
        <v>39904</v>
      </c>
      <c r="B10261" s="154">
        <v>1.5110999999999999</v>
      </c>
      <c r="C10261" s="154">
        <v>1.6489</v>
      </c>
      <c r="D10261" s="154">
        <v>1.1452</v>
      </c>
      <c r="E10261" s="154">
        <v>0.90659999999999996</v>
      </c>
      <c r="F10261" s="154">
        <v>49.4</v>
      </c>
      <c r="G10261" s="154">
        <v>1.1581999999999999</v>
      </c>
      <c r="H10261" s="154">
        <v>16.757999999999999</v>
      </c>
      <c r="I10261" s="154">
        <v>1.7014200000000002</v>
      </c>
      <c r="J10261" s="154"/>
    </row>
    <row r="10262" spans="1:10">
      <c r="A10262" s="164">
        <v>39905</v>
      </c>
      <c r="B10262" s="154">
        <v>1.52</v>
      </c>
      <c r="C10262" s="154">
        <v>1.6686999999999999</v>
      </c>
      <c r="D10262" s="154">
        <v>1.1464000000000001</v>
      </c>
      <c r="E10262" s="154">
        <v>0.91469999999999996</v>
      </c>
      <c r="F10262" s="154">
        <v>50.3</v>
      </c>
      <c r="G10262" s="154">
        <v>1.1533</v>
      </c>
      <c r="H10262" s="154">
        <v>16.777000000000001</v>
      </c>
      <c r="I10262" s="154">
        <v>1.7077800000000001</v>
      </c>
      <c r="J10262" s="154"/>
    </row>
    <row r="10263" spans="1:10">
      <c r="A10263" s="164">
        <v>39906</v>
      </c>
      <c r="B10263" s="154">
        <v>1.5265</v>
      </c>
      <c r="C10263" s="154">
        <v>1.6760000000000002</v>
      </c>
      <c r="D10263" s="154">
        <v>1.1351</v>
      </c>
      <c r="E10263" s="154">
        <v>0.91769999999999996</v>
      </c>
      <c r="F10263" s="154">
        <v>50.8</v>
      </c>
      <c r="G10263" s="154">
        <v>1.1352</v>
      </c>
      <c r="H10263" s="154">
        <v>16.609000000000002</v>
      </c>
      <c r="I10263" s="154">
        <v>1.70292</v>
      </c>
      <c r="J10263" s="154"/>
    </row>
    <row r="10264" spans="1:10">
      <c r="A10264" s="164">
        <v>39909</v>
      </c>
      <c r="B10264" s="154">
        <v>1.5265</v>
      </c>
      <c r="C10264" s="154">
        <v>1.6817</v>
      </c>
      <c r="D10264" s="154">
        <v>1.1269</v>
      </c>
      <c r="E10264" s="154">
        <v>0.91810000000000003</v>
      </c>
      <c r="F10264" s="154">
        <v>50.9</v>
      </c>
      <c r="G10264" s="154">
        <v>1.1117999999999999</v>
      </c>
      <c r="H10264" s="154">
        <v>16.489000000000001</v>
      </c>
      <c r="I10264" s="154">
        <v>1.6967400000000001</v>
      </c>
      <c r="J10264" s="154"/>
    </row>
    <row r="10265" spans="1:10">
      <c r="A10265" s="164">
        <v>39910</v>
      </c>
      <c r="B10265" s="154">
        <v>1.5188000000000001</v>
      </c>
      <c r="C10265" s="154">
        <v>1.6745000000000001</v>
      </c>
      <c r="D10265" s="154">
        <v>1.1369</v>
      </c>
      <c r="E10265" s="154">
        <v>0.91690000000000005</v>
      </c>
      <c r="F10265" s="154">
        <v>51.2</v>
      </c>
      <c r="G10265" s="154">
        <v>1.1320999999999999</v>
      </c>
      <c r="H10265" s="154">
        <v>16.632999999999999</v>
      </c>
      <c r="I10265" s="154">
        <v>1.71014</v>
      </c>
      <c r="J10265" s="154"/>
    </row>
    <row r="10266" spans="1:10">
      <c r="A10266" s="164">
        <v>39911</v>
      </c>
      <c r="B10266" s="154">
        <v>1.5143</v>
      </c>
      <c r="C10266" s="154">
        <v>1.6821999999999999</v>
      </c>
      <c r="D10266" s="154">
        <v>1.1489</v>
      </c>
      <c r="E10266" s="154">
        <v>0.92479999999999996</v>
      </c>
      <c r="F10266" s="154">
        <v>51.7</v>
      </c>
      <c r="G10266" s="154">
        <v>1.1539999999999999</v>
      </c>
      <c r="H10266" s="154">
        <v>16.806000000000001</v>
      </c>
      <c r="I10266" s="154">
        <v>1.70994</v>
      </c>
      <c r="J10266" s="154"/>
    </row>
    <row r="10267" spans="1:10">
      <c r="A10267" s="164">
        <v>39912</v>
      </c>
      <c r="B10267" s="154">
        <v>1.5232999999999999</v>
      </c>
      <c r="C10267" s="154">
        <v>1.6823999999999999</v>
      </c>
      <c r="D10267" s="154">
        <v>1.1463000000000001</v>
      </c>
      <c r="E10267" s="154">
        <v>0.92869999999999997</v>
      </c>
      <c r="F10267" s="154">
        <v>52</v>
      </c>
      <c r="G10267" s="154">
        <v>1.1461999999999999</v>
      </c>
      <c r="H10267" s="154">
        <v>16.771000000000001</v>
      </c>
      <c r="I10267" s="154">
        <v>1.71251</v>
      </c>
      <c r="J10267" s="154"/>
    </row>
    <row r="10268" spans="1:10">
      <c r="A10268" s="164">
        <v>39913</v>
      </c>
      <c r="B10268" s="154" t="s">
        <v>472</v>
      </c>
      <c r="C10268" s="154" t="s">
        <v>472</v>
      </c>
      <c r="D10268" s="154" t="s">
        <v>472</v>
      </c>
      <c r="E10268" s="154" t="s">
        <v>472</v>
      </c>
      <c r="F10268" s="154" t="s">
        <v>472</v>
      </c>
      <c r="G10268" s="154" t="s">
        <v>472</v>
      </c>
      <c r="H10268" s="154" t="s">
        <v>472</v>
      </c>
      <c r="I10268" s="154" t="s">
        <v>472</v>
      </c>
      <c r="J10268" s="154"/>
    </row>
    <row r="10269" spans="1:10">
      <c r="A10269" s="164">
        <v>39916</v>
      </c>
      <c r="B10269" s="154" t="s">
        <v>472</v>
      </c>
      <c r="C10269" s="154" t="s">
        <v>472</v>
      </c>
      <c r="D10269" s="154" t="s">
        <v>472</v>
      </c>
      <c r="E10269" s="154" t="s">
        <v>472</v>
      </c>
      <c r="F10269" s="154" t="s">
        <v>472</v>
      </c>
      <c r="G10269" s="154" t="s">
        <v>472</v>
      </c>
      <c r="H10269" s="154" t="s">
        <v>472</v>
      </c>
      <c r="I10269" s="154" t="s">
        <v>472</v>
      </c>
      <c r="J10269" s="154"/>
    </row>
    <row r="10270" spans="1:10">
      <c r="A10270" s="164">
        <v>39917</v>
      </c>
      <c r="B10270" s="154">
        <v>1.5171999999999999</v>
      </c>
      <c r="C10270" s="154">
        <v>1.6958</v>
      </c>
      <c r="D10270" s="154">
        <v>1.1421000000000001</v>
      </c>
      <c r="E10270" s="154">
        <v>0.93420000000000003</v>
      </c>
      <c r="F10270" s="154">
        <v>52.5</v>
      </c>
      <c r="G10270" s="154">
        <v>1.1451</v>
      </c>
      <c r="H10270" s="154">
        <v>16.716999999999999</v>
      </c>
      <c r="I10270" s="154">
        <v>1.7079900000000001</v>
      </c>
      <c r="J10270" s="154"/>
    </row>
    <row r="10271" spans="1:10">
      <c r="A10271" s="164">
        <v>39918</v>
      </c>
      <c r="B10271" s="154">
        <v>1.5122</v>
      </c>
      <c r="C10271" s="154">
        <v>1.7034</v>
      </c>
      <c r="D10271" s="154">
        <v>1.1435</v>
      </c>
      <c r="E10271" s="154">
        <v>0.9405</v>
      </c>
      <c r="F10271" s="154">
        <v>51.7</v>
      </c>
      <c r="G10271" s="154">
        <v>1.1566000000000001</v>
      </c>
      <c r="H10271" s="154">
        <v>16.734000000000002</v>
      </c>
      <c r="I10271" s="154">
        <v>1.70855</v>
      </c>
      <c r="J10271" s="154"/>
    </row>
    <row r="10272" spans="1:10">
      <c r="A10272" s="164">
        <v>39919</v>
      </c>
      <c r="B10272" s="154">
        <v>1.512</v>
      </c>
      <c r="C10272" s="154">
        <v>1.7175</v>
      </c>
      <c r="D10272" s="154">
        <v>1.1473</v>
      </c>
      <c r="E10272" s="154">
        <v>0.95199999999999996</v>
      </c>
      <c r="F10272" s="154">
        <v>52.5</v>
      </c>
      <c r="G10272" s="154">
        <v>1.1615</v>
      </c>
      <c r="H10272" s="154">
        <v>16.792999999999999</v>
      </c>
      <c r="I10272" s="154">
        <v>1.7152500000000002</v>
      </c>
      <c r="J10272" s="154"/>
    </row>
    <row r="10273" spans="1:10">
      <c r="A10273" s="164">
        <v>39920</v>
      </c>
      <c r="B10273" s="154">
        <v>1.5190999999999999</v>
      </c>
      <c r="C10273" s="154">
        <v>1.722</v>
      </c>
      <c r="D10273" s="154">
        <v>1.1629</v>
      </c>
      <c r="E10273" s="154">
        <v>0.9577</v>
      </c>
      <c r="F10273" s="154">
        <v>53.4</v>
      </c>
      <c r="G10273" s="154">
        <v>1.1712</v>
      </c>
      <c r="H10273" s="154">
        <v>17.02</v>
      </c>
      <c r="I10273" s="154">
        <v>1.7322500000000001</v>
      </c>
      <c r="J10273" s="154"/>
    </row>
    <row r="10274" spans="1:10">
      <c r="A10274" s="164">
        <v>39923</v>
      </c>
      <c r="B10274" s="154">
        <v>1.5167000000000002</v>
      </c>
      <c r="C10274" s="154">
        <v>1.7063999999999999</v>
      </c>
      <c r="D10274" s="154">
        <v>1.1678999999999999</v>
      </c>
      <c r="E10274" s="154">
        <v>0.95640000000000003</v>
      </c>
      <c r="F10274" s="154">
        <v>53.2</v>
      </c>
      <c r="G10274" s="154">
        <v>1.1785000000000001</v>
      </c>
      <c r="H10274" s="154">
        <v>17.091999999999999</v>
      </c>
      <c r="I10274" s="154">
        <v>1.7346200000000001</v>
      </c>
      <c r="J10274" s="154"/>
    </row>
    <row r="10275" spans="1:10">
      <c r="A10275" s="164">
        <v>39924</v>
      </c>
      <c r="B10275" s="154">
        <v>1.5144</v>
      </c>
      <c r="C10275" s="154">
        <v>1.7016</v>
      </c>
      <c r="D10275" s="154">
        <v>1.1694</v>
      </c>
      <c r="E10275" s="154">
        <v>0.94430000000000003</v>
      </c>
      <c r="F10275" s="154">
        <v>52.3</v>
      </c>
      <c r="G10275" s="154">
        <v>1.1917</v>
      </c>
      <c r="H10275" s="154">
        <v>17.117000000000001</v>
      </c>
      <c r="I10275" s="154">
        <v>1.7322</v>
      </c>
      <c r="J10275" s="154"/>
    </row>
    <row r="10276" spans="1:10">
      <c r="A10276" s="164">
        <v>39925</v>
      </c>
      <c r="B10276" s="154">
        <v>1.5110999999999999</v>
      </c>
      <c r="C10276" s="154">
        <v>1.7076</v>
      </c>
      <c r="D10276" s="154">
        <v>1.1689000000000001</v>
      </c>
      <c r="E10276" s="154">
        <v>0.94140000000000001</v>
      </c>
      <c r="F10276" s="154">
        <v>52.4</v>
      </c>
      <c r="G10276" s="154">
        <v>1.1889000000000001</v>
      </c>
      <c r="H10276" s="154">
        <v>17.114000000000001</v>
      </c>
      <c r="I10276" s="154">
        <v>1.73136</v>
      </c>
      <c r="J10276" s="154"/>
    </row>
    <row r="10277" spans="1:10">
      <c r="A10277" s="164">
        <v>39926</v>
      </c>
      <c r="B10277" s="154">
        <v>1.5194000000000001</v>
      </c>
      <c r="C10277" s="154">
        <v>1.6987999999999999</v>
      </c>
      <c r="D10277" s="154">
        <v>1.1657999999999999</v>
      </c>
      <c r="E10277" s="154">
        <v>0.94159999999999999</v>
      </c>
      <c r="F10277" s="154">
        <v>52.7</v>
      </c>
      <c r="G10277" s="154">
        <v>1.1854</v>
      </c>
      <c r="H10277" s="154">
        <v>17.068999999999999</v>
      </c>
      <c r="I10277" s="154">
        <v>1.7218</v>
      </c>
      <c r="J10277" s="154"/>
    </row>
    <row r="10278" spans="1:10">
      <c r="A10278" s="164">
        <v>39927</v>
      </c>
      <c r="B10278" s="154">
        <v>1.5104</v>
      </c>
      <c r="C10278" s="154">
        <v>1.6665000000000001</v>
      </c>
      <c r="D10278" s="154">
        <v>1.1384000000000001</v>
      </c>
      <c r="E10278" s="154">
        <v>0.9335</v>
      </c>
      <c r="F10278" s="154">
        <v>51.6</v>
      </c>
      <c r="G10278" s="154">
        <v>1.1729000000000001</v>
      </c>
      <c r="H10278" s="154">
        <v>16.675999999999998</v>
      </c>
      <c r="I10278" s="154">
        <v>1.70817</v>
      </c>
      <c r="J10278" s="154"/>
    </row>
    <row r="10279" spans="1:10">
      <c r="A10279" s="164">
        <v>39930</v>
      </c>
      <c r="B10279" s="154">
        <v>1.5083</v>
      </c>
      <c r="C10279" s="154">
        <v>1.6661999999999999</v>
      </c>
      <c r="D10279" s="154">
        <v>1.1451</v>
      </c>
      <c r="E10279" s="154">
        <v>0.9415</v>
      </c>
      <c r="F10279" s="154">
        <v>52.4</v>
      </c>
      <c r="G10279" s="154">
        <v>1.1850000000000001</v>
      </c>
      <c r="H10279" s="154">
        <v>16.776</v>
      </c>
      <c r="I10279" s="154">
        <v>1.7117200000000001</v>
      </c>
      <c r="J10279" s="154"/>
    </row>
    <row r="10280" spans="1:10">
      <c r="A10280" s="164">
        <v>39931</v>
      </c>
      <c r="B10280" s="154">
        <v>1.5049999999999999</v>
      </c>
      <c r="C10280" s="154">
        <v>1.6831</v>
      </c>
      <c r="D10280" s="154">
        <v>1.1555</v>
      </c>
      <c r="E10280" s="154">
        <v>0.94520000000000004</v>
      </c>
      <c r="F10280" s="154">
        <v>52</v>
      </c>
      <c r="G10280" s="154">
        <v>1.2031000000000001</v>
      </c>
      <c r="H10280" s="154">
        <v>16.925000000000001</v>
      </c>
      <c r="I10280" s="154">
        <v>1.7214399999999999</v>
      </c>
      <c r="J10280" s="154"/>
    </row>
    <row r="10281" spans="1:10">
      <c r="A10281" s="164">
        <v>39932</v>
      </c>
      <c r="B10281" s="154">
        <v>1.5047000000000001</v>
      </c>
      <c r="C10281" s="154">
        <v>1.679</v>
      </c>
      <c r="D10281" s="154">
        <v>1.1412</v>
      </c>
      <c r="E10281" s="154">
        <v>0.94189999999999996</v>
      </c>
      <c r="F10281" s="154">
        <v>51.9</v>
      </c>
      <c r="G10281" s="154">
        <v>1.1786000000000001</v>
      </c>
      <c r="H10281" s="154">
        <v>16.721</v>
      </c>
      <c r="I10281" s="154">
        <v>1.7042199999999998</v>
      </c>
      <c r="J10281" s="154"/>
    </row>
    <row r="10282" spans="1:10">
      <c r="A10282" s="164">
        <v>39933</v>
      </c>
      <c r="B10282" s="154">
        <v>1.5103</v>
      </c>
      <c r="C10282" s="154">
        <v>1.6844999999999999</v>
      </c>
      <c r="D10282" s="154">
        <v>1.1306</v>
      </c>
      <c r="E10282" s="154">
        <v>0.95130000000000003</v>
      </c>
      <c r="F10282" s="154">
        <v>51.9</v>
      </c>
      <c r="G10282" s="154">
        <v>1.1575</v>
      </c>
      <c r="H10282" s="154">
        <v>16.57</v>
      </c>
      <c r="I10282" s="154">
        <v>1.70079</v>
      </c>
      <c r="J10282" s="154"/>
    </row>
    <row r="10283" spans="1:10">
      <c r="A10283" s="164">
        <v>39934</v>
      </c>
      <c r="B10283" s="154" t="s">
        <v>472</v>
      </c>
      <c r="C10283" s="154" t="s">
        <v>472</v>
      </c>
      <c r="D10283" s="154" t="s">
        <v>472</v>
      </c>
      <c r="E10283" s="154" t="s">
        <v>472</v>
      </c>
      <c r="F10283" s="154" t="s">
        <v>472</v>
      </c>
      <c r="G10283" s="154" t="s">
        <v>472</v>
      </c>
      <c r="H10283" s="154" t="s">
        <v>472</v>
      </c>
      <c r="I10283" s="154" t="s">
        <v>472</v>
      </c>
      <c r="J10283" s="154"/>
    </row>
    <row r="10284" spans="1:10">
      <c r="A10284" s="164">
        <v>39937</v>
      </c>
      <c r="B10284" s="154">
        <v>1.5096000000000001</v>
      </c>
      <c r="C10284" s="154">
        <v>1.6941999999999999</v>
      </c>
      <c r="D10284" s="154">
        <v>1.1371</v>
      </c>
      <c r="E10284" s="154">
        <v>0.96</v>
      </c>
      <c r="F10284" s="154">
        <v>52.3</v>
      </c>
      <c r="G10284" s="154">
        <v>1.1439999999999999</v>
      </c>
      <c r="H10284" s="154">
        <v>16.670000000000002</v>
      </c>
      <c r="I10284" s="154">
        <v>1.7102900000000001</v>
      </c>
      <c r="J10284" s="154"/>
    </row>
    <row r="10285" spans="1:10">
      <c r="A10285" s="164">
        <v>39938</v>
      </c>
      <c r="B10285" s="154">
        <v>1.5125999999999999</v>
      </c>
      <c r="C10285" s="154">
        <v>1.7040999999999999</v>
      </c>
      <c r="D10285" s="154">
        <v>1.1327</v>
      </c>
      <c r="E10285" s="154">
        <v>0.9637</v>
      </c>
      <c r="F10285" s="154">
        <v>53.5</v>
      </c>
      <c r="G10285" s="154">
        <v>1.1437999999999999</v>
      </c>
      <c r="H10285" s="154">
        <v>16.61</v>
      </c>
      <c r="I10285" s="154">
        <v>1.69672</v>
      </c>
      <c r="J10285" s="154"/>
    </row>
    <row r="10286" spans="1:10">
      <c r="A10286" s="164">
        <v>39939</v>
      </c>
      <c r="B10286" s="154">
        <v>1.5079</v>
      </c>
      <c r="C10286" s="154">
        <v>1.7094</v>
      </c>
      <c r="D10286" s="154">
        <v>1.1318999999999999</v>
      </c>
      <c r="E10286" s="154">
        <v>0.96360000000000001</v>
      </c>
      <c r="F10286" s="154">
        <v>52.9</v>
      </c>
      <c r="G10286" s="154">
        <v>1.1491</v>
      </c>
      <c r="H10286" s="154">
        <v>16.591000000000001</v>
      </c>
      <c r="I10286" s="154">
        <v>1.7010800000000001</v>
      </c>
      <c r="J10286" s="154"/>
    </row>
    <row r="10287" spans="1:10">
      <c r="A10287" s="164">
        <v>39940</v>
      </c>
      <c r="B10287" s="154">
        <v>1.5124</v>
      </c>
      <c r="C10287" s="154">
        <v>1.7193000000000001</v>
      </c>
      <c r="D10287" s="154">
        <v>1.1392</v>
      </c>
      <c r="E10287" s="154">
        <v>0.97450000000000003</v>
      </c>
      <c r="F10287" s="154">
        <v>53.9</v>
      </c>
      <c r="G10287" s="154">
        <v>1.1515</v>
      </c>
      <c r="H10287" s="154">
        <v>16.699000000000002</v>
      </c>
      <c r="I10287" s="154">
        <v>1.70539</v>
      </c>
      <c r="J10287" s="154"/>
    </row>
    <row r="10288" spans="1:10">
      <c r="A10288" s="164">
        <v>39941</v>
      </c>
      <c r="B10288" s="154">
        <v>1.5138</v>
      </c>
      <c r="C10288" s="154">
        <v>1.6966999999999999</v>
      </c>
      <c r="D10288" s="154">
        <v>1.1276999999999999</v>
      </c>
      <c r="E10288" s="154">
        <v>0.96630000000000005</v>
      </c>
      <c r="F10288" s="154">
        <v>53.4</v>
      </c>
      <c r="G10288" s="154">
        <v>1.1344000000000001</v>
      </c>
      <c r="H10288" s="154">
        <v>16.530999999999999</v>
      </c>
      <c r="I10288" s="154">
        <v>1.6966600000000001</v>
      </c>
      <c r="J10288" s="154"/>
    </row>
    <row r="10289" spans="1:10">
      <c r="A10289" s="164">
        <v>39944</v>
      </c>
      <c r="B10289" s="154">
        <v>1.5076000000000001</v>
      </c>
      <c r="C10289" s="154">
        <v>1.6808999999999998</v>
      </c>
      <c r="D10289" s="154">
        <v>1.1061000000000001</v>
      </c>
      <c r="E10289" s="154">
        <v>0.96220000000000006</v>
      </c>
      <c r="F10289" s="154">
        <v>53.6</v>
      </c>
      <c r="G10289" s="154">
        <v>1.1297999999999999</v>
      </c>
      <c r="H10289" s="154">
        <v>16.213999999999999</v>
      </c>
      <c r="I10289" s="154">
        <v>1.67726</v>
      </c>
      <c r="J10289" s="154"/>
    </row>
    <row r="10290" spans="1:10">
      <c r="A10290" s="164">
        <v>39945</v>
      </c>
      <c r="B10290" s="154">
        <v>1.5087999999999999</v>
      </c>
      <c r="C10290" s="154">
        <v>1.6814</v>
      </c>
      <c r="D10290" s="154">
        <v>1.1053999999999999</v>
      </c>
      <c r="E10290" s="154">
        <v>0.95189999999999997</v>
      </c>
      <c r="F10290" s="154">
        <v>53.4</v>
      </c>
      <c r="G10290" s="154">
        <v>1.1304000000000001</v>
      </c>
      <c r="H10290" s="154">
        <v>16.202999999999999</v>
      </c>
      <c r="I10290" s="154">
        <v>1.6792199999999999</v>
      </c>
      <c r="J10290" s="154"/>
    </row>
    <row r="10291" spans="1:10">
      <c r="A10291" s="164">
        <v>39946</v>
      </c>
      <c r="B10291" s="154">
        <v>1.5082</v>
      </c>
      <c r="C10291" s="154">
        <v>1.6817</v>
      </c>
      <c r="D10291" s="154">
        <v>1.1017999999999999</v>
      </c>
      <c r="E10291" s="154">
        <v>0.95099999999999996</v>
      </c>
      <c r="F10291" s="154">
        <v>53.2</v>
      </c>
      <c r="G10291" s="154">
        <v>1.145</v>
      </c>
      <c r="H10291" s="154">
        <v>16.152000000000001</v>
      </c>
      <c r="I10291" s="154">
        <v>1.67761</v>
      </c>
      <c r="J10291" s="154"/>
    </row>
    <row r="10292" spans="1:10">
      <c r="A10292" s="164">
        <v>39947</v>
      </c>
      <c r="B10292" s="154">
        <v>1.5063</v>
      </c>
      <c r="C10292" s="154">
        <v>1.6764000000000001</v>
      </c>
      <c r="D10292" s="154">
        <v>1.1076999999999999</v>
      </c>
      <c r="E10292" s="154">
        <v>0.94420000000000004</v>
      </c>
      <c r="F10292" s="154">
        <v>52.3</v>
      </c>
      <c r="G10292" s="154">
        <v>1.1577</v>
      </c>
      <c r="H10292" s="154">
        <v>16.23</v>
      </c>
      <c r="I10292" s="154">
        <v>1.68485</v>
      </c>
      <c r="J10292" s="154"/>
    </row>
    <row r="10293" spans="1:10">
      <c r="A10293" s="164">
        <v>39948</v>
      </c>
      <c r="B10293" s="154">
        <v>1.5041</v>
      </c>
      <c r="C10293" s="154">
        <v>1.6838</v>
      </c>
      <c r="D10293" s="154">
        <v>1.1073999999999999</v>
      </c>
      <c r="E10293" s="154">
        <v>0.94489999999999996</v>
      </c>
      <c r="F10293" s="154">
        <v>53.1</v>
      </c>
      <c r="G10293" s="154">
        <v>1.1618999999999999</v>
      </c>
      <c r="H10293" s="154">
        <v>16.224</v>
      </c>
      <c r="I10293" s="154">
        <v>1.6845400000000001</v>
      </c>
      <c r="J10293" s="154"/>
    </row>
    <row r="10294" spans="1:10">
      <c r="A10294" s="164">
        <v>39951</v>
      </c>
      <c r="B10294" s="154">
        <v>1.5133999999999999</v>
      </c>
      <c r="C10294" s="154">
        <v>1.7113</v>
      </c>
      <c r="D10294" s="154">
        <v>1.1254</v>
      </c>
      <c r="E10294" s="154">
        <v>0.9577</v>
      </c>
      <c r="F10294" s="154">
        <v>53.2</v>
      </c>
      <c r="G10294" s="154">
        <v>1.179</v>
      </c>
      <c r="H10294" s="154">
        <v>16.486000000000001</v>
      </c>
      <c r="I10294" s="154">
        <v>1.69845</v>
      </c>
      <c r="J10294" s="154"/>
    </row>
    <row r="10295" spans="1:10">
      <c r="A10295" s="164">
        <v>39952</v>
      </c>
      <c r="B10295" s="154">
        <v>1.5135000000000001</v>
      </c>
      <c r="C10295" s="154">
        <v>1.7151999999999998</v>
      </c>
      <c r="D10295" s="154">
        <v>1.1113999999999999</v>
      </c>
      <c r="E10295" s="154">
        <v>0.96030000000000004</v>
      </c>
      <c r="F10295" s="154">
        <v>53.5</v>
      </c>
      <c r="G10295" s="154">
        <v>1.1499999999999999</v>
      </c>
      <c r="H10295" s="154">
        <v>16.286000000000001</v>
      </c>
      <c r="I10295" s="154">
        <v>1.69275</v>
      </c>
      <c r="J10295" s="154"/>
    </row>
    <row r="10296" spans="1:10">
      <c r="A10296" s="164">
        <v>39953</v>
      </c>
      <c r="B10296" s="154">
        <v>1.5133000000000001</v>
      </c>
      <c r="C10296" s="154">
        <v>1.7185999999999999</v>
      </c>
      <c r="D10296" s="154">
        <v>1.1084000000000001</v>
      </c>
      <c r="E10296" s="154">
        <v>0.96020000000000005</v>
      </c>
      <c r="F10296" s="154">
        <v>54.3</v>
      </c>
      <c r="G10296" s="154">
        <v>1.1536999999999999</v>
      </c>
      <c r="H10296" s="154">
        <v>16.241</v>
      </c>
      <c r="I10296" s="154">
        <v>1.6866300000000001</v>
      </c>
      <c r="J10296" s="154"/>
    </row>
    <row r="10297" spans="1:10">
      <c r="A10297" s="164">
        <v>39954</v>
      </c>
      <c r="B10297" s="154" t="s">
        <v>472</v>
      </c>
      <c r="C10297" s="154" t="s">
        <v>472</v>
      </c>
      <c r="D10297" s="154" t="s">
        <v>472</v>
      </c>
      <c r="E10297" s="154" t="s">
        <v>472</v>
      </c>
      <c r="F10297" s="154" t="s">
        <v>472</v>
      </c>
      <c r="G10297" s="154" t="s">
        <v>472</v>
      </c>
      <c r="H10297" s="154" t="s">
        <v>472</v>
      </c>
      <c r="I10297" s="154" t="s">
        <v>472</v>
      </c>
      <c r="J10297" s="154"/>
    </row>
    <row r="10298" spans="1:10">
      <c r="A10298" s="164">
        <v>39955</v>
      </c>
      <c r="B10298" s="154">
        <v>1.5198</v>
      </c>
      <c r="C10298" s="154">
        <v>1.7254</v>
      </c>
      <c r="D10298" s="154">
        <v>1.0897000000000001</v>
      </c>
      <c r="E10298" s="154">
        <v>0.96199999999999997</v>
      </c>
      <c r="F10298" s="154">
        <v>53.6</v>
      </c>
      <c r="G10298" s="154">
        <v>1.1569</v>
      </c>
      <c r="H10298" s="154">
        <v>15.97</v>
      </c>
      <c r="I10298" s="154">
        <v>1.6809099999999999</v>
      </c>
      <c r="J10298" s="154"/>
    </row>
    <row r="10299" spans="1:10">
      <c r="A10299" s="164">
        <v>39958</v>
      </c>
      <c r="B10299" s="154">
        <v>1.5173999999999999</v>
      </c>
      <c r="C10299" s="154">
        <v>1.7208999999999999</v>
      </c>
      <c r="D10299" s="154">
        <v>1.0855999999999999</v>
      </c>
      <c r="E10299" s="154">
        <v>0.9627</v>
      </c>
      <c r="F10299" s="154">
        <v>53.5</v>
      </c>
      <c r="G10299" s="154">
        <v>1.143</v>
      </c>
      <c r="H10299" s="154">
        <v>15.911</v>
      </c>
      <c r="I10299" s="154" t="s">
        <v>472</v>
      </c>
      <c r="J10299" s="154"/>
    </row>
    <row r="10300" spans="1:10">
      <c r="A10300" s="164">
        <v>39959</v>
      </c>
      <c r="B10300" s="154">
        <v>1.516</v>
      </c>
      <c r="C10300" s="154">
        <v>1.7244000000000002</v>
      </c>
      <c r="D10300" s="154">
        <v>1.0898000000000001</v>
      </c>
      <c r="E10300" s="154">
        <v>0.96399999999999997</v>
      </c>
      <c r="F10300" s="154">
        <v>53.8</v>
      </c>
      <c r="G10300" s="154">
        <v>1.1491</v>
      </c>
      <c r="H10300" s="154">
        <v>15.955</v>
      </c>
      <c r="I10300" s="154">
        <v>1.67875</v>
      </c>
      <c r="J10300" s="154"/>
    </row>
    <row r="10301" spans="1:10">
      <c r="A10301" s="164">
        <v>39960</v>
      </c>
      <c r="B10301" s="154">
        <v>1.5148000000000001</v>
      </c>
      <c r="C10301" s="154">
        <v>1.7317</v>
      </c>
      <c r="D10301" s="154">
        <v>1.0846</v>
      </c>
      <c r="E10301" s="154">
        <v>0.97350000000000003</v>
      </c>
      <c r="F10301" s="154">
        <v>54</v>
      </c>
      <c r="G10301" s="154">
        <v>1.137</v>
      </c>
      <c r="H10301" s="154">
        <v>15.882</v>
      </c>
      <c r="I10301" s="154">
        <v>1.67364</v>
      </c>
      <c r="J10301" s="154"/>
    </row>
    <row r="10302" spans="1:10">
      <c r="A10302" s="164">
        <v>39961</v>
      </c>
      <c r="B10302" s="154">
        <v>1.5119</v>
      </c>
      <c r="C10302" s="154">
        <v>1.7364999999999999</v>
      </c>
      <c r="D10302" s="154">
        <v>1.0911</v>
      </c>
      <c r="E10302" s="154">
        <v>0.97270000000000001</v>
      </c>
      <c r="F10302" s="154">
        <v>53.4</v>
      </c>
      <c r="G10302" s="154">
        <v>1.1268</v>
      </c>
      <c r="H10302" s="154">
        <v>15.98</v>
      </c>
      <c r="I10302" s="154">
        <v>1.6707100000000001</v>
      </c>
      <c r="J10302" s="154"/>
    </row>
    <row r="10303" spans="1:10">
      <c r="A10303" s="164">
        <v>39962</v>
      </c>
      <c r="B10303" s="154">
        <v>1.5135000000000001</v>
      </c>
      <c r="C10303" s="154">
        <v>1.7353000000000001</v>
      </c>
      <c r="D10303" s="154">
        <v>1.0808</v>
      </c>
      <c r="E10303" s="154">
        <v>0.97799999999999998</v>
      </c>
      <c r="F10303" s="154">
        <v>53.6</v>
      </c>
      <c r="G10303" s="154">
        <v>1.121</v>
      </c>
      <c r="H10303" s="154">
        <v>15.829000000000001</v>
      </c>
      <c r="I10303" s="154">
        <v>1.6615199999999999</v>
      </c>
      <c r="J10303" s="154"/>
    </row>
    <row r="10304" spans="1:10">
      <c r="A10304" s="164">
        <v>39965</v>
      </c>
      <c r="B10304" s="154" t="s">
        <v>472</v>
      </c>
      <c r="C10304" s="154" t="s">
        <v>472</v>
      </c>
      <c r="D10304" s="154" t="s">
        <v>472</v>
      </c>
      <c r="E10304" s="154" t="s">
        <v>472</v>
      </c>
      <c r="F10304" s="154" t="s">
        <v>472</v>
      </c>
      <c r="G10304" s="154" t="s">
        <v>472</v>
      </c>
      <c r="H10304" s="154" t="s">
        <v>472</v>
      </c>
      <c r="I10304" s="154" t="s">
        <v>472</v>
      </c>
      <c r="J10304" s="154"/>
    </row>
    <row r="10305" spans="1:10">
      <c r="A10305" s="164">
        <v>39966</v>
      </c>
      <c r="B10305" s="154">
        <v>1.5139</v>
      </c>
      <c r="C10305" s="154">
        <v>1.7572000000000001</v>
      </c>
      <c r="D10305" s="154">
        <v>1.0710999999999999</v>
      </c>
      <c r="E10305" s="154">
        <v>0.97850000000000004</v>
      </c>
      <c r="F10305" s="154">
        <v>54.8</v>
      </c>
      <c r="G10305" s="154">
        <v>1.1102000000000001</v>
      </c>
      <c r="H10305" s="154">
        <v>15.686999999999999</v>
      </c>
      <c r="I10305" s="154">
        <v>1.6550500000000001</v>
      </c>
      <c r="J10305" s="154"/>
    </row>
    <row r="10306" spans="1:10">
      <c r="A10306" s="164">
        <v>39967</v>
      </c>
      <c r="B10306" s="154">
        <v>1.5190999999999999</v>
      </c>
      <c r="C10306" s="154">
        <v>1.77</v>
      </c>
      <c r="D10306" s="154">
        <v>1.0642</v>
      </c>
      <c r="E10306" s="154">
        <v>0.98309999999999997</v>
      </c>
      <c r="F10306" s="154">
        <v>55.3</v>
      </c>
      <c r="G10306" s="154">
        <v>1.1067</v>
      </c>
      <c r="H10306" s="154">
        <v>15.581</v>
      </c>
      <c r="I10306" s="154">
        <v>1.6603400000000001</v>
      </c>
      <c r="J10306" s="154"/>
    </row>
    <row r="10307" spans="1:10">
      <c r="A10307" s="164">
        <v>39968</v>
      </c>
      <c r="B10307" s="154">
        <v>1.5154999999999998</v>
      </c>
      <c r="C10307" s="154">
        <v>1.7479</v>
      </c>
      <c r="D10307" s="154">
        <v>1.0665</v>
      </c>
      <c r="E10307" s="154">
        <v>0.96579999999999999</v>
      </c>
      <c r="F10307" s="154">
        <v>54.3</v>
      </c>
      <c r="G10307" s="154">
        <v>1.1068</v>
      </c>
      <c r="H10307" s="154">
        <v>15.609</v>
      </c>
      <c r="I10307" s="154">
        <v>1.65767</v>
      </c>
      <c r="J10307" s="154"/>
    </row>
    <row r="10308" spans="1:10">
      <c r="A10308" s="164">
        <v>39969</v>
      </c>
      <c r="B10308" s="154">
        <v>1.5182</v>
      </c>
      <c r="C10308" s="154">
        <v>1.7156</v>
      </c>
      <c r="D10308" s="154">
        <v>1.0692999999999999</v>
      </c>
      <c r="E10308" s="154">
        <v>0.97109999999999996</v>
      </c>
      <c r="F10308" s="154">
        <v>55.1</v>
      </c>
      <c r="G10308" s="154">
        <v>1.1060000000000001</v>
      </c>
      <c r="H10308" s="154">
        <v>15.649000000000001</v>
      </c>
      <c r="I10308" s="154">
        <v>1.6591800000000001</v>
      </c>
      <c r="J10308" s="154"/>
    </row>
    <row r="10309" spans="1:10">
      <c r="A10309" s="164">
        <v>39972</v>
      </c>
      <c r="B10309" s="154">
        <v>1.5194000000000001</v>
      </c>
      <c r="C10309" s="154">
        <v>1.7361</v>
      </c>
      <c r="D10309" s="154">
        <v>1.0958000000000001</v>
      </c>
      <c r="E10309" s="154">
        <v>0.97309999999999997</v>
      </c>
      <c r="F10309" s="154">
        <v>55.9</v>
      </c>
      <c r="G10309" s="154">
        <v>1.1135999999999999</v>
      </c>
      <c r="H10309" s="154">
        <v>16.027000000000001</v>
      </c>
      <c r="I10309" s="154">
        <v>1.6764999999999999</v>
      </c>
      <c r="J10309" s="154"/>
    </row>
    <row r="10310" spans="1:10">
      <c r="A10310" s="164">
        <v>39973</v>
      </c>
      <c r="B10310" s="154">
        <v>1.5164</v>
      </c>
      <c r="C10310" s="154">
        <v>1.7555000000000001</v>
      </c>
      <c r="D10310" s="154">
        <v>1.0884</v>
      </c>
      <c r="E10310" s="154">
        <v>0.97889999999999999</v>
      </c>
      <c r="F10310" s="154">
        <v>55.4</v>
      </c>
      <c r="G10310" s="154">
        <v>1.1102000000000001</v>
      </c>
      <c r="H10310" s="154">
        <v>15.923999999999999</v>
      </c>
      <c r="I10310" s="154">
        <v>1.67621</v>
      </c>
      <c r="J10310" s="154"/>
    </row>
    <row r="10311" spans="1:10">
      <c r="A10311" s="164">
        <v>39974</v>
      </c>
      <c r="B10311" s="154">
        <v>1.5164</v>
      </c>
      <c r="C10311" s="154">
        <v>1.7616000000000001</v>
      </c>
      <c r="D10311" s="154">
        <v>1.0738000000000001</v>
      </c>
      <c r="E10311" s="154">
        <v>0.97809999999999997</v>
      </c>
      <c r="F10311" s="154">
        <v>55.2</v>
      </c>
      <c r="G10311" s="154">
        <v>1.1000000000000001</v>
      </c>
      <c r="H10311" s="154">
        <v>15.715</v>
      </c>
      <c r="I10311" s="154">
        <v>1.66394</v>
      </c>
      <c r="J10311" s="154"/>
    </row>
    <row r="10312" spans="1:10">
      <c r="A10312" s="164">
        <v>39975</v>
      </c>
      <c r="B10312" s="154">
        <v>1.5135000000000001</v>
      </c>
      <c r="C10312" s="154">
        <v>1.7741</v>
      </c>
      <c r="D10312" s="154">
        <v>1.0801000000000001</v>
      </c>
      <c r="E10312" s="154">
        <v>0.97970000000000002</v>
      </c>
      <c r="F10312" s="154">
        <v>55.3</v>
      </c>
      <c r="G10312" s="154">
        <v>1.1029</v>
      </c>
      <c r="H10312" s="154">
        <v>15.803000000000001</v>
      </c>
      <c r="I10312" s="154">
        <v>1.66655</v>
      </c>
      <c r="J10312" s="154"/>
    </row>
    <row r="10313" spans="1:10">
      <c r="A10313" s="164">
        <v>39976</v>
      </c>
      <c r="B10313" s="154">
        <v>1.5106000000000002</v>
      </c>
      <c r="C10313" s="154">
        <v>1.7726999999999999</v>
      </c>
      <c r="D10313" s="154">
        <v>1.0740000000000001</v>
      </c>
      <c r="E10313" s="154">
        <v>0.96609999999999996</v>
      </c>
      <c r="F10313" s="154">
        <v>55</v>
      </c>
      <c r="G10313" s="154">
        <v>1.0963000000000001</v>
      </c>
      <c r="H10313" s="154">
        <v>15.715999999999999</v>
      </c>
      <c r="I10313" s="154">
        <v>1.6606999999999998</v>
      </c>
      <c r="J10313" s="154"/>
    </row>
    <row r="10314" spans="1:10">
      <c r="A10314" s="164">
        <v>39979</v>
      </c>
      <c r="B10314" s="154">
        <v>1.5117</v>
      </c>
      <c r="C10314" s="154">
        <v>1.7812000000000001</v>
      </c>
      <c r="D10314" s="154">
        <v>1.0894999999999999</v>
      </c>
      <c r="E10314" s="154">
        <v>0.96479999999999999</v>
      </c>
      <c r="F10314" s="154">
        <v>56.5</v>
      </c>
      <c r="G10314" s="154">
        <v>1.1080000000000001</v>
      </c>
      <c r="H10314" s="154">
        <v>15.933</v>
      </c>
      <c r="I10314" s="154">
        <v>1.6738300000000002</v>
      </c>
      <c r="J10314" s="154"/>
    </row>
    <row r="10315" spans="1:10">
      <c r="A10315" s="164">
        <v>39980</v>
      </c>
      <c r="B10315" s="154">
        <v>1.5068000000000001</v>
      </c>
      <c r="C10315" s="154">
        <v>1.7774000000000001</v>
      </c>
      <c r="D10315" s="154">
        <v>1.0867</v>
      </c>
      <c r="E10315" s="154">
        <v>0.96130000000000004</v>
      </c>
      <c r="F10315" s="154">
        <v>55.7</v>
      </c>
      <c r="G10315" s="154">
        <v>1.1273</v>
      </c>
      <c r="H10315" s="154">
        <v>15.903</v>
      </c>
      <c r="I10315" s="154">
        <v>1.67282</v>
      </c>
      <c r="J10315" s="154"/>
    </row>
    <row r="10316" spans="1:10">
      <c r="A10316" s="164">
        <v>39981</v>
      </c>
      <c r="B10316" s="154">
        <v>1.5089999999999999</v>
      </c>
      <c r="C10316" s="154">
        <v>1.7827999999999999</v>
      </c>
      <c r="D10316" s="154">
        <v>1.0866</v>
      </c>
      <c r="E10316" s="154">
        <v>0.96089999999999998</v>
      </c>
      <c r="F10316" s="154">
        <v>55.1</v>
      </c>
      <c r="G10316" s="154">
        <v>1.1282000000000001</v>
      </c>
      <c r="H10316" s="154">
        <v>15.891999999999999</v>
      </c>
      <c r="I10316" s="154">
        <v>1.67635</v>
      </c>
      <c r="J10316" s="154"/>
    </row>
    <row r="10317" spans="1:10">
      <c r="A10317" s="164">
        <v>39982</v>
      </c>
      <c r="B10317" s="154">
        <v>1.5032999999999999</v>
      </c>
      <c r="C10317" s="154">
        <v>1.762</v>
      </c>
      <c r="D10317" s="154">
        <v>1.0788</v>
      </c>
      <c r="E10317" s="154">
        <v>0.95099999999999996</v>
      </c>
      <c r="F10317" s="154">
        <v>54.7</v>
      </c>
      <c r="G10317" s="154">
        <v>1.1269</v>
      </c>
      <c r="H10317" s="154">
        <v>15.784000000000001</v>
      </c>
      <c r="I10317" s="154">
        <v>1.6629800000000001</v>
      </c>
      <c r="J10317" s="154"/>
    </row>
    <row r="10318" spans="1:10">
      <c r="A10318" s="164">
        <v>39983</v>
      </c>
      <c r="B10318" s="154">
        <v>1.5119</v>
      </c>
      <c r="C10318" s="154">
        <v>1.7782</v>
      </c>
      <c r="D10318" s="154">
        <v>1.087</v>
      </c>
      <c r="E10318" s="154">
        <v>0.96079999999999999</v>
      </c>
      <c r="F10318" s="154">
        <v>55</v>
      </c>
      <c r="G10318" s="154">
        <v>1.1208</v>
      </c>
      <c r="H10318" s="154">
        <v>15.901</v>
      </c>
      <c r="I10318" s="154">
        <v>1.6717300000000002</v>
      </c>
      <c r="J10318" s="154"/>
    </row>
    <row r="10319" spans="1:10">
      <c r="A10319" s="164">
        <v>39986</v>
      </c>
      <c r="B10319" s="154">
        <v>1.5056</v>
      </c>
      <c r="C10319" s="154">
        <v>1.7829000000000002</v>
      </c>
      <c r="D10319" s="154">
        <v>1.0846</v>
      </c>
      <c r="E10319" s="154">
        <v>0.9516</v>
      </c>
      <c r="F10319" s="154">
        <v>54.9</v>
      </c>
      <c r="G10319" s="154">
        <v>1.1304000000000001</v>
      </c>
      <c r="H10319" s="154">
        <v>15.872999999999999</v>
      </c>
      <c r="I10319" s="154">
        <v>1.67587</v>
      </c>
      <c r="J10319" s="154"/>
    </row>
    <row r="10320" spans="1:10">
      <c r="A10320" s="164">
        <v>39987</v>
      </c>
      <c r="B10320" s="154">
        <v>1.5026999999999999</v>
      </c>
      <c r="C10320" s="154">
        <v>1.7551999999999999</v>
      </c>
      <c r="D10320" s="154">
        <v>1.0826</v>
      </c>
      <c r="E10320" s="154">
        <v>0.93610000000000004</v>
      </c>
      <c r="F10320" s="154">
        <v>53.3</v>
      </c>
      <c r="G10320" s="154">
        <v>1.139</v>
      </c>
      <c r="H10320" s="154">
        <v>15.837</v>
      </c>
      <c r="I10320" s="154">
        <v>1.6618599999999999</v>
      </c>
      <c r="J10320" s="154"/>
    </row>
    <row r="10321" spans="1:10">
      <c r="A10321" s="164">
        <v>39988</v>
      </c>
      <c r="B10321" s="154">
        <v>1.5030999999999999</v>
      </c>
      <c r="C10321" s="154">
        <v>1.7657</v>
      </c>
      <c r="D10321" s="154">
        <v>1.0656000000000001</v>
      </c>
      <c r="E10321" s="154">
        <v>0.93069999999999997</v>
      </c>
      <c r="F10321" s="154">
        <v>53.8</v>
      </c>
      <c r="G10321" s="154">
        <v>1.1166</v>
      </c>
      <c r="H10321" s="154">
        <v>15.595000000000001</v>
      </c>
      <c r="I10321" s="154">
        <v>1.66686</v>
      </c>
      <c r="J10321" s="154"/>
    </row>
    <row r="10322" spans="1:10">
      <c r="A10322" s="164">
        <v>39989</v>
      </c>
      <c r="B10322" s="154">
        <v>1.5270999999999999</v>
      </c>
      <c r="C10322" s="154">
        <v>1.7866</v>
      </c>
      <c r="D10322" s="154">
        <v>1.0933999999999999</v>
      </c>
      <c r="E10322" s="154">
        <v>0.94730000000000003</v>
      </c>
      <c r="F10322" s="154">
        <v>55.5</v>
      </c>
      <c r="G10322" s="154">
        <v>1.1335</v>
      </c>
      <c r="H10322" s="154">
        <v>15.999000000000001</v>
      </c>
      <c r="I10322" s="154">
        <v>1.6965699999999999</v>
      </c>
      <c r="J10322" s="154"/>
    </row>
    <row r="10323" spans="1:10">
      <c r="A10323" s="164">
        <v>39990</v>
      </c>
      <c r="B10323" s="154">
        <v>1.5308999999999999</v>
      </c>
      <c r="C10323" s="154">
        <v>1.7965</v>
      </c>
      <c r="D10323" s="154">
        <v>1.0916999999999999</v>
      </c>
      <c r="E10323" s="154">
        <v>0.94820000000000004</v>
      </c>
      <c r="F10323" s="154">
        <v>56.2</v>
      </c>
      <c r="G10323" s="154">
        <v>1.1384000000000001</v>
      </c>
      <c r="H10323" s="154">
        <v>15.973000000000001</v>
      </c>
      <c r="I10323" s="154">
        <v>1.6851799999999999</v>
      </c>
      <c r="J10323" s="154"/>
    </row>
    <row r="10324" spans="1:10">
      <c r="A10324" s="164">
        <v>39993</v>
      </c>
      <c r="B10324" s="154">
        <v>1.5257000000000001</v>
      </c>
      <c r="C10324" s="154">
        <v>1.7970999999999999</v>
      </c>
      <c r="D10324" s="154">
        <v>1.0889</v>
      </c>
      <c r="E10324" s="154">
        <v>0.94189999999999996</v>
      </c>
      <c r="F10324" s="154">
        <v>56.3</v>
      </c>
      <c r="G10324" s="154">
        <v>1.1404000000000001</v>
      </c>
      <c r="H10324" s="154">
        <v>15.935</v>
      </c>
      <c r="I10324" s="154">
        <v>1.6845699999999999</v>
      </c>
      <c r="J10324" s="154"/>
    </row>
    <row r="10325" spans="1:10">
      <c r="A10325" s="164">
        <v>39994</v>
      </c>
      <c r="B10325" s="154">
        <v>1.5241</v>
      </c>
      <c r="C10325" s="154">
        <v>1.798</v>
      </c>
      <c r="D10325" s="154">
        <v>1.0814999999999999</v>
      </c>
      <c r="E10325" s="154">
        <v>0.93720000000000003</v>
      </c>
      <c r="F10325" s="154">
        <v>55.3</v>
      </c>
      <c r="G10325" s="154">
        <v>1.1326000000000001</v>
      </c>
      <c r="H10325" s="154">
        <v>15.833</v>
      </c>
      <c r="I10325" s="154">
        <v>1.6768700000000001</v>
      </c>
      <c r="J10325" s="154"/>
    </row>
    <row r="10326" spans="1:10">
      <c r="A10326" s="164">
        <v>39995</v>
      </c>
      <c r="B10326" s="154">
        <v>1.5244</v>
      </c>
      <c r="C10326" s="154">
        <v>1.7782</v>
      </c>
      <c r="D10326" s="154">
        <v>1.0833999999999999</v>
      </c>
      <c r="E10326" s="154">
        <v>0.93420000000000003</v>
      </c>
      <c r="F10326" s="154">
        <v>55.4</v>
      </c>
      <c r="G10326" s="154">
        <v>1.119</v>
      </c>
      <c r="H10326" s="154">
        <v>15.855</v>
      </c>
      <c r="I10326" s="154">
        <v>1.6772100000000001</v>
      </c>
      <c r="J10326" s="154"/>
    </row>
    <row r="10327" spans="1:10">
      <c r="A10327" s="164">
        <v>39996</v>
      </c>
      <c r="B10327" s="154">
        <v>1.5234999999999999</v>
      </c>
      <c r="C10327" s="154">
        <v>1.7667999999999999</v>
      </c>
      <c r="D10327" s="154">
        <v>1.0810999999999999</v>
      </c>
      <c r="E10327" s="154">
        <v>0.93969999999999998</v>
      </c>
      <c r="F10327" s="154">
        <v>55.9</v>
      </c>
      <c r="G10327" s="154">
        <v>1.1177999999999999</v>
      </c>
      <c r="H10327" s="154">
        <v>15.824999999999999</v>
      </c>
      <c r="I10327" s="154">
        <v>1.67608</v>
      </c>
      <c r="J10327" s="154"/>
    </row>
    <row r="10328" spans="1:10">
      <c r="A10328" s="164">
        <v>39997</v>
      </c>
      <c r="B10328" s="154">
        <v>1.5205</v>
      </c>
      <c r="C10328" s="154">
        <v>1.7763</v>
      </c>
      <c r="D10328" s="154">
        <v>1.0868</v>
      </c>
      <c r="E10328" s="154">
        <v>0.93769999999999998</v>
      </c>
      <c r="F10328" s="154">
        <v>55.6</v>
      </c>
      <c r="G10328" s="154">
        <v>1.133</v>
      </c>
      <c r="H10328" s="154">
        <v>15.906000000000001</v>
      </c>
      <c r="I10328" s="154" t="s">
        <v>472</v>
      </c>
      <c r="J10328" s="154"/>
    </row>
    <row r="10329" spans="1:10">
      <c r="A10329" s="164">
        <v>40000</v>
      </c>
      <c r="B10329" s="154">
        <v>1.5194999999999999</v>
      </c>
      <c r="C10329" s="154">
        <v>1.7581</v>
      </c>
      <c r="D10329" s="154">
        <v>1.0915999999999999</v>
      </c>
      <c r="E10329" s="154">
        <v>0.93530000000000002</v>
      </c>
      <c r="F10329" s="154">
        <v>55.9</v>
      </c>
      <c r="G10329" s="154">
        <v>1.1451</v>
      </c>
      <c r="H10329" s="154">
        <v>15.972</v>
      </c>
      <c r="I10329" s="154">
        <v>1.68581</v>
      </c>
      <c r="J10329" s="154"/>
    </row>
    <row r="10330" spans="1:10">
      <c r="A10330" s="164">
        <v>40001</v>
      </c>
      <c r="B10330" s="154">
        <v>1.5175999999999998</v>
      </c>
      <c r="C10330" s="154">
        <v>1.7589999999999999</v>
      </c>
      <c r="D10330" s="154">
        <v>1.0892999999999999</v>
      </c>
      <c r="E10330" s="154">
        <v>0.93769999999999998</v>
      </c>
      <c r="F10330" s="154">
        <v>55.7</v>
      </c>
      <c r="G10330" s="154">
        <v>1.1459999999999999</v>
      </c>
      <c r="H10330" s="154">
        <v>15.941000000000001</v>
      </c>
      <c r="I10330" s="154">
        <v>1.6744400000000002</v>
      </c>
      <c r="J10330" s="154"/>
    </row>
    <row r="10331" spans="1:10">
      <c r="A10331" s="164">
        <v>40002</v>
      </c>
      <c r="B10331" s="154">
        <v>1.5150000000000001</v>
      </c>
      <c r="C10331" s="154">
        <v>1.754</v>
      </c>
      <c r="D10331" s="154">
        <v>1.0908</v>
      </c>
      <c r="E10331" s="154">
        <v>0.93569999999999998</v>
      </c>
      <c r="F10331" s="154">
        <v>54.7</v>
      </c>
      <c r="G10331" s="154">
        <v>1.1569</v>
      </c>
      <c r="H10331" s="154">
        <v>15.962999999999999</v>
      </c>
      <c r="I10331" s="154">
        <v>1.6816800000000001</v>
      </c>
      <c r="J10331" s="154"/>
    </row>
    <row r="10332" spans="1:10">
      <c r="A10332" s="164">
        <v>40003</v>
      </c>
      <c r="B10332" s="154">
        <v>1.5138</v>
      </c>
      <c r="C10332" s="154">
        <v>1.7518</v>
      </c>
      <c r="D10332" s="154">
        <v>1.0839000000000001</v>
      </c>
      <c r="E10332" s="154">
        <v>0.93440000000000001</v>
      </c>
      <c r="F10332" s="154">
        <v>54</v>
      </c>
      <c r="G10332" s="154">
        <v>1.1600999999999999</v>
      </c>
      <c r="H10332" s="154">
        <v>15.866</v>
      </c>
      <c r="I10332" s="154">
        <v>1.67717</v>
      </c>
      <c r="J10332" s="154"/>
    </row>
    <row r="10333" spans="1:10">
      <c r="A10333" s="164">
        <v>40004</v>
      </c>
      <c r="B10333" s="154">
        <v>1.514</v>
      </c>
      <c r="C10333" s="154">
        <v>1.7719</v>
      </c>
      <c r="D10333" s="154">
        <v>1.0887</v>
      </c>
      <c r="E10333" s="154">
        <v>0.93510000000000004</v>
      </c>
      <c r="F10333" s="154">
        <v>54.7</v>
      </c>
      <c r="G10333" s="154">
        <v>1.1738</v>
      </c>
      <c r="H10333" s="154">
        <v>15.936999999999999</v>
      </c>
      <c r="I10333" s="154">
        <v>1.68746</v>
      </c>
      <c r="J10333" s="154"/>
    </row>
    <row r="10334" spans="1:10">
      <c r="A10334" s="164">
        <v>40007</v>
      </c>
      <c r="B10334" s="154">
        <v>1.5139</v>
      </c>
      <c r="C10334" s="154">
        <v>1.7454000000000001</v>
      </c>
      <c r="D10334" s="154">
        <v>1.0846</v>
      </c>
      <c r="E10334" s="154">
        <v>0.93220000000000003</v>
      </c>
      <c r="F10334" s="154">
        <v>54.3</v>
      </c>
      <c r="G10334" s="154">
        <v>1.1734</v>
      </c>
      <c r="H10334" s="154">
        <v>15.874000000000001</v>
      </c>
      <c r="I10334" s="154">
        <v>1.6768800000000001</v>
      </c>
      <c r="J10334" s="154"/>
    </row>
    <row r="10335" spans="1:10">
      <c r="A10335" s="164">
        <v>40008</v>
      </c>
      <c r="B10335" s="154">
        <v>1.5156000000000001</v>
      </c>
      <c r="C10335" s="154">
        <v>1.7643</v>
      </c>
      <c r="D10335" s="154">
        <v>1.0818000000000001</v>
      </c>
      <c r="E10335" s="154">
        <v>0.94259999999999999</v>
      </c>
      <c r="F10335" s="154">
        <v>54.6</v>
      </c>
      <c r="G10335" s="154">
        <v>1.161</v>
      </c>
      <c r="H10335" s="154">
        <v>15.834</v>
      </c>
      <c r="I10335" s="154">
        <v>1.6808800000000002</v>
      </c>
      <c r="J10335" s="154"/>
    </row>
    <row r="10336" spans="1:10">
      <c r="A10336" s="164">
        <v>40009</v>
      </c>
      <c r="B10336" s="154">
        <v>1.5190999999999999</v>
      </c>
      <c r="C10336" s="154">
        <v>1.7718</v>
      </c>
      <c r="D10336" s="154">
        <v>1.0807</v>
      </c>
      <c r="E10336" s="154">
        <v>0.95389999999999997</v>
      </c>
      <c r="F10336" s="154">
        <v>55.1</v>
      </c>
      <c r="G10336" s="154">
        <v>1.1541999999999999</v>
      </c>
      <c r="H10336" s="154">
        <v>15.818999999999999</v>
      </c>
      <c r="I10336" s="154">
        <v>1.67632</v>
      </c>
      <c r="J10336" s="154"/>
    </row>
    <row r="10337" spans="1:10">
      <c r="A10337" s="164">
        <v>40010</v>
      </c>
      <c r="B10337" s="154">
        <v>1.5161</v>
      </c>
      <c r="C10337" s="154">
        <v>1.7631999999999999</v>
      </c>
      <c r="D10337" s="154">
        <v>1.0772999999999999</v>
      </c>
      <c r="E10337" s="154">
        <v>0.96079999999999999</v>
      </c>
      <c r="F10337" s="154">
        <v>55.6</v>
      </c>
      <c r="G10337" s="154">
        <v>1.1507000000000001</v>
      </c>
      <c r="H10337" s="154">
        <v>15.773</v>
      </c>
      <c r="I10337" s="154">
        <v>1.6706300000000001</v>
      </c>
      <c r="J10337" s="154"/>
    </row>
    <row r="10338" spans="1:10">
      <c r="A10338" s="164">
        <v>40011</v>
      </c>
      <c r="B10338" s="154">
        <v>1.5190000000000001</v>
      </c>
      <c r="C10338" s="154">
        <v>1.7574999999999998</v>
      </c>
      <c r="D10338" s="154">
        <v>1.0769</v>
      </c>
      <c r="E10338" s="154">
        <v>0.96350000000000002</v>
      </c>
      <c r="F10338" s="154">
        <v>55.7</v>
      </c>
      <c r="G10338" s="154">
        <v>1.1496</v>
      </c>
      <c r="H10338" s="154">
        <v>15.763999999999999</v>
      </c>
      <c r="I10338" s="154">
        <v>1.67496</v>
      </c>
      <c r="J10338" s="154"/>
    </row>
    <row r="10339" spans="1:10">
      <c r="A10339" s="164">
        <v>40014</v>
      </c>
      <c r="B10339" s="154">
        <v>1.5209000000000001</v>
      </c>
      <c r="C10339" s="154">
        <v>1.7645999999999999</v>
      </c>
      <c r="D10339" s="154">
        <v>1.0692999999999999</v>
      </c>
      <c r="E10339" s="154">
        <v>0.96640000000000004</v>
      </c>
      <c r="F10339" s="154">
        <v>55.5</v>
      </c>
      <c r="G10339" s="154">
        <v>1.1299999999999999</v>
      </c>
      <c r="H10339" s="154">
        <v>15.654</v>
      </c>
      <c r="I10339" s="154">
        <v>1.6655199999999999</v>
      </c>
      <c r="J10339" s="154"/>
    </row>
    <row r="10340" spans="1:10">
      <c r="A10340" s="164">
        <v>40015</v>
      </c>
      <c r="B10340" s="154">
        <v>1.5192999999999999</v>
      </c>
      <c r="C10340" s="154">
        <v>1.7563</v>
      </c>
      <c r="D10340" s="154">
        <v>1.0689</v>
      </c>
      <c r="E10340" s="154">
        <v>0.96579999999999999</v>
      </c>
      <c r="F10340" s="154">
        <v>56.3</v>
      </c>
      <c r="G10340" s="154">
        <v>1.1351</v>
      </c>
      <c r="H10340" s="154">
        <v>15.648</v>
      </c>
      <c r="I10340" s="154">
        <v>1.6649099999999999</v>
      </c>
      <c r="J10340" s="154"/>
    </row>
    <row r="10341" spans="1:10">
      <c r="A10341" s="164">
        <v>40016</v>
      </c>
      <c r="B10341" s="154">
        <v>1.5163</v>
      </c>
      <c r="C10341" s="154">
        <v>1.7465999999999999</v>
      </c>
      <c r="D10341" s="154">
        <v>1.0688</v>
      </c>
      <c r="E10341" s="154">
        <v>0.96379999999999999</v>
      </c>
      <c r="F10341" s="154">
        <v>56.3</v>
      </c>
      <c r="G10341" s="154">
        <v>1.1453</v>
      </c>
      <c r="H10341" s="154">
        <v>15.647</v>
      </c>
      <c r="I10341" s="154">
        <v>1.66638</v>
      </c>
      <c r="J10341" s="154"/>
    </row>
    <row r="10342" spans="1:10">
      <c r="A10342" s="164">
        <v>40017</v>
      </c>
      <c r="B10342" s="154">
        <v>1.5190000000000001</v>
      </c>
      <c r="C10342" s="154">
        <v>1.7644</v>
      </c>
      <c r="D10342" s="154">
        <v>1.0672999999999999</v>
      </c>
      <c r="E10342" s="154">
        <v>0.97060000000000002</v>
      </c>
      <c r="F10342" s="154">
        <v>56.1</v>
      </c>
      <c r="G10342" s="154">
        <v>1.131</v>
      </c>
      <c r="H10342" s="154">
        <v>15.624000000000001</v>
      </c>
      <c r="I10342" s="154">
        <v>1.66811</v>
      </c>
      <c r="J10342" s="154"/>
    </row>
    <row r="10343" spans="1:10">
      <c r="A10343" s="164">
        <v>40018</v>
      </c>
      <c r="B10343" s="154">
        <v>1.5243</v>
      </c>
      <c r="C10343" s="154">
        <v>1.7665999999999999</v>
      </c>
      <c r="D10343" s="154">
        <v>1.0728</v>
      </c>
      <c r="E10343" s="154">
        <v>0.98699999999999999</v>
      </c>
      <c r="F10343" s="154">
        <v>56.4</v>
      </c>
      <c r="G10343" s="154">
        <v>1.1293</v>
      </c>
      <c r="H10343" s="154">
        <v>15.707000000000001</v>
      </c>
      <c r="I10343" s="154">
        <v>1.6654499999999999</v>
      </c>
      <c r="J10343" s="154"/>
    </row>
    <row r="10344" spans="1:10">
      <c r="A10344" s="164">
        <v>40021</v>
      </c>
      <c r="B10344" s="154">
        <v>1.5236000000000001</v>
      </c>
      <c r="C10344" s="154">
        <v>1.7599</v>
      </c>
      <c r="D10344" s="154">
        <v>1.0698000000000001</v>
      </c>
      <c r="E10344" s="154">
        <v>0.98550000000000004</v>
      </c>
      <c r="F10344" s="154">
        <v>56.4</v>
      </c>
      <c r="G10344" s="154">
        <v>1.1254999999999999</v>
      </c>
      <c r="H10344" s="154">
        <v>15.66</v>
      </c>
      <c r="I10344" s="154">
        <v>1.6635200000000001</v>
      </c>
      <c r="J10344" s="154"/>
    </row>
    <row r="10345" spans="1:10">
      <c r="A10345" s="164">
        <v>40022</v>
      </c>
      <c r="B10345" s="154">
        <v>1.5239</v>
      </c>
      <c r="C10345" s="154">
        <v>1.7642</v>
      </c>
      <c r="D10345" s="154">
        <v>1.0666</v>
      </c>
      <c r="E10345" s="154">
        <v>0.99029999999999996</v>
      </c>
      <c r="F10345" s="154">
        <v>56.8</v>
      </c>
      <c r="G10345" s="154">
        <v>1.123</v>
      </c>
      <c r="H10345" s="154">
        <v>15.615</v>
      </c>
      <c r="I10345" s="154">
        <v>1.66489</v>
      </c>
      <c r="J10345" s="154"/>
    </row>
    <row r="10346" spans="1:10">
      <c r="A10346" s="164">
        <v>40023</v>
      </c>
      <c r="B10346" s="154">
        <v>1.5222</v>
      </c>
      <c r="C10346" s="154">
        <v>1.7597</v>
      </c>
      <c r="D10346" s="154">
        <v>1.0746</v>
      </c>
      <c r="E10346" s="154">
        <v>0.99109999999999998</v>
      </c>
      <c r="F10346" s="154">
        <v>57.1</v>
      </c>
      <c r="G10346" s="154">
        <v>1.1376999999999999</v>
      </c>
      <c r="H10346" s="154">
        <v>15.73</v>
      </c>
      <c r="I10346" s="154">
        <v>1.67448</v>
      </c>
      <c r="J10346" s="154"/>
    </row>
    <row r="10347" spans="1:10">
      <c r="A10347" s="164">
        <v>40024</v>
      </c>
      <c r="B10347" s="154">
        <v>1.5289000000000001</v>
      </c>
      <c r="C10347" s="154">
        <v>1.7927999999999999</v>
      </c>
      <c r="D10347" s="154">
        <v>1.0882000000000001</v>
      </c>
      <c r="E10347" s="154">
        <v>1.0004</v>
      </c>
      <c r="F10347" s="154">
        <v>57.4</v>
      </c>
      <c r="G10347" s="154">
        <v>1.1445000000000001</v>
      </c>
      <c r="H10347" s="154">
        <v>15.928000000000001</v>
      </c>
      <c r="I10347" s="154">
        <v>1.6875499999999999</v>
      </c>
      <c r="J10347" s="154"/>
    </row>
    <row r="10348" spans="1:10">
      <c r="A10348" s="164">
        <v>40025</v>
      </c>
      <c r="B10348" s="154">
        <v>1.5342</v>
      </c>
      <c r="C10348" s="154">
        <v>1.7997000000000001</v>
      </c>
      <c r="D10348" s="154">
        <v>1.0883</v>
      </c>
      <c r="E10348" s="154">
        <v>1.0066999999999999</v>
      </c>
      <c r="F10348" s="154">
        <v>57.8</v>
      </c>
      <c r="G10348" s="154">
        <v>1.1374</v>
      </c>
      <c r="H10348" s="154">
        <v>15.93</v>
      </c>
      <c r="I10348" s="154">
        <v>1.68381</v>
      </c>
      <c r="J10348" s="154"/>
    </row>
    <row r="10349" spans="1:10">
      <c r="A10349" s="164">
        <v>40028</v>
      </c>
      <c r="B10349" s="154">
        <v>1.5255000000000001</v>
      </c>
      <c r="C10349" s="154">
        <v>1.8016999999999999</v>
      </c>
      <c r="D10349" s="154">
        <v>1.0713999999999999</v>
      </c>
      <c r="E10349" s="154">
        <v>0.99550000000000005</v>
      </c>
      <c r="F10349" s="154">
        <v>57.4</v>
      </c>
      <c r="G10349" s="154">
        <v>1.1273</v>
      </c>
      <c r="H10349" s="154">
        <v>15.683999999999999</v>
      </c>
      <c r="I10349" s="154">
        <v>1.66883</v>
      </c>
      <c r="J10349" s="154"/>
    </row>
    <row r="10350" spans="1:10">
      <c r="A10350" s="164">
        <v>40029</v>
      </c>
      <c r="B10350" s="154">
        <v>1.5276000000000001</v>
      </c>
      <c r="C10350" s="154">
        <v>1.7957000000000001</v>
      </c>
      <c r="D10350" s="154">
        <v>1.0609999999999999</v>
      </c>
      <c r="E10350" s="154">
        <v>0.99080000000000001</v>
      </c>
      <c r="F10350" s="154">
        <v>58.1</v>
      </c>
      <c r="G10350" s="154">
        <v>1.1177999999999999</v>
      </c>
      <c r="H10350" s="154">
        <v>15.535</v>
      </c>
      <c r="I10350" s="154">
        <v>1.66788</v>
      </c>
      <c r="J10350" s="154"/>
    </row>
    <row r="10351" spans="1:10">
      <c r="A10351" s="164">
        <v>40030</v>
      </c>
      <c r="B10351" s="154">
        <v>1.528</v>
      </c>
      <c r="C10351" s="154">
        <v>1.802</v>
      </c>
      <c r="D10351" s="154">
        <v>1.0609</v>
      </c>
      <c r="E10351" s="154">
        <v>0.9859</v>
      </c>
      <c r="F10351" s="154">
        <v>58.3</v>
      </c>
      <c r="G10351" s="154">
        <v>1.1157999999999999</v>
      </c>
      <c r="H10351" s="154">
        <v>15.532</v>
      </c>
      <c r="I10351" s="154">
        <v>1.66682</v>
      </c>
      <c r="J10351" s="154"/>
    </row>
    <row r="10352" spans="1:10">
      <c r="A10352" s="164">
        <v>40031</v>
      </c>
      <c r="B10352" s="154">
        <v>1.5295999999999998</v>
      </c>
      <c r="C10352" s="154">
        <v>1.804</v>
      </c>
      <c r="D10352" s="154">
        <v>1.0627</v>
      </c>
      <c r="E10352" s="154">
        <v>0.99239999999999995</v>
      </c>
      <c r="F10352" s="154">
        <v>58.5</v>
      </c>
      <c r="G10352" s="154">
        <v>1.1135999999999999</v>
      </c>
      <c r="H10352" s="154">
        <v>15.558999999999999</v>
      </c>
      <c r="I10352" s="154">
        <v>1.6673900000000001</v>
      </c>
      <c r="J10352" s="154"/>
    </row>
    <row r="10353" spans="1:10">
      <c r="A10353" s="164">
        <v>40032</v>
      </c>
      <c r="B10353" s="154">
        <v>1.5291000000000001</v>
      </c>
      <c r="C10353" s="154">
        <v>1.7814999999999999</v>
      </c>
      <c r="D10353" s="154">
        <v>1.0649999999999999</v>
      </c>
      <c r="E10353" s="154">
        <v>0.98770000000000002</v>
      </c>
      <c r="F10353" s="154">
        <v>58</v>
      </c>
      <c r="G10353" s="154">
        <v>1.1186</v>
      </c>
      <c r="H10353" s="154">
        <v>15.589</v>
      </c>
      <c r="I10353" s="154">
        <v>1.6671399999999998</v>
      </c>
      <c r="J10353" s="154"/>
    </row>
    <row r="10354" spans="1:10">
      <c r="A10354" s="164">
        <v>40035</v>
      </c>
      <c r="B10354" s="154">
        <v>1.5356999999999998</v>
      </c>
      <c r="C10354" s="154">
        <v>1.7995000000000001</v>
      </c>
      <c r="D10354" s="154">
        <v>1.0823</v>
      </c>
      <c r="E10354" s="154">
        <v>0.99939999999999996</v>
      </c>
      <c r="F10354" s="154">
        <v>59.4</v>
      </c>
      <c r="G10354" s="154">
        <v>1.1114999999999999</v>
      </c>
      <c r="H10354" s="154">
        <v>15.836</v>
      </c>
      <c r="I10354" s="154">
        <v>1.6802600000000001</v>
      </c>
      <c r="J10354" s="154"/>
    </row>
    <row r="10355" spans="1:10">
      <c r="A10355" s="164">
        <v>40036</v>
      </c>
      <c r="B10355" s="154">
        <v>1.5345</v>
      </c>
      <c r="C10355" s="154">
        <v>1.7842</v>
      </c>
      <c r="D10355" s="154">
        <v>1.0831</v>
      </c>
      <c r="E10355" s="154">
        <v>0.99229999999999996</v>
      </c>
      <c r="F10355" s="154">
        <v>58.8</v>
      </c>
      <c r="G10355" s="154">
        <v>1.1181000000000001</v>
      </c>
      <c r="H10355" s="154">
        <v>15.849</v>
      </c>
      <c r="I10355" s="154">
        <v>1.6792199999999999</v>
      </c>
      <c r="J10355" s="154"/>
    </row>
    <row r="10356" spans="1:10">
      <c r="A10356" s="164">
        <v>40037</v>
      </c>
      <c r="B10356" s="154">
        <v>1.528</v>
      </c>
      <c r="C10356" s="154">
        <v>1.7772000000000001</v>
      </c>
      <c r="D10356" s="154">
        <v>1.0819000000000001</v>
      </c>
      <c r="E10356" s="154">
        <v>0.97909999999999997</v>
      </c>
      <c r="F10356" s="154">
        <v>58.5</v>
      </c>
      <c r="G10356" s="154">
        <v>1.1338999999999999</v>
      </c>
      <c r="H10356" s="154">
        <v>15.827999999999999</v>
      </c>
      <c r="I10356" s="154">
        <v>1.67482</v>
      </c>
      <c r="J10356" s="154"/>
    </row>
    <row r="10357" spans="1:10">
      <c r="A10357" s="164">
        <v>40038</v>
      </c>
      <c r="B10357" s="154">
        <v>1.532</v>
      </c>
      <c r="C10357" s="154">
        <v>1.7791999999999999</v>
      </c>
      <c r="D10357" s="154">
        <v>1.0754999999999999</v>
      </c>
      <c r="E10357" s="154">
        <v>0.98870000000000002</v>
      </c>
      <c r="F10357" s="154">
        <v>58.4</v>
      </c>
      <c r="G10357" s="154">
        <v>1.1156999999999999</v>
      </c>
      <c r="H10357" s="154">
        <v>15.74</v>
      </c>
      <c r="I10357" s="154">
        <v>1.6736800000000001</v>
      </c>
      <c r="J10357" s="154"/>
    </row>
    <row r="10358" spans="1:10">
      <c r="A10358" s="164">
        <v>40039</v>
      </c>
      <c r="B10358" s="154">
        <v>1.5291999999999999</v>
      </c>
      <c r="C10358" s="154">
        <v>1.7722</v>
      </c>
      <c r="D10358" s="154">
        <v>1.0710999999999999</v>
      </c>
      <c r="E10358" s="154">
        <v>0.9849</v>
      </c>
      <c r="F10358" s="154">
        <v>58.7</v>
      </c>
      <c r="G10358" s="154">
        <v>1.1249</v>
      </c>
      <c r="H10358" s="154">
        <v>15.675000000000001</v>
      </c>
      <c r="I10358" s="154">
        <v>1.6697199999999999</v>
      </c>
      <c r="J10358" s="154"/>
    </row>
    <row r="10359" spans="1:10">
      <c r="A10359" s="164">
        <v>40042</v>
      </c>
      <c r="B10359" s="154">
        <v>1.5223</v>
      </c>
      <c r="C10359" s="154">
        <v>1.7618</v>
      </c>
      <c r="D10359" s="154">
        <v>1.0775999999999999</v>
      </c>
      <c r="E10359" s="154">
        <v>0.97309999999999997</v>
      </c>
      <c r="F10359" s="154">
        <v>58.2</v>
      </c>
      <c r="G10359" s="154">
        <v>1.1397999999999999</v>
      </c>
      <c r="H10359" s="154">
        <v>15.769</v>
      </c>
      <c r="I10359" s="154">
        <v>1.6772200000000002</v>
      </c>
      <c r="J10359" s="154"/>
    </row>
    <row r="10360" spans="1:10">
      <c r="A10360" s="164">
        <v>40043</v>
      </c>
      <c r="B10360" s="154">
        <v>1.5213000000000001</v>
      </c>
      <c r="C10360" s="154">
        <v>1.7694000000000001</v>
      </c>
      <c r="D10360" s="154">
        <v>1.0767</v>
      </c>
      <c r="E10360" s="154">
        <v>0.97470000000000001</v>
      </c>
      <c r="F10360" s="154">
        <v>57.2</v>
      </c>
      <c r="G10360" s="154">
        <v>1.1305000000000001</v>
      </c>
      <c r="H10360" s="154">
        <v>15.756</v>
      </c>
      <c r="I10360" s="154">
        <v>1.6745999999999999</v>
      </c>
      <c r="J10360" s="154"/>
    </row>
    <row r="10361" spans="1:10">
      <c r="A10361" s="164">
        <v>40044</v>
      </c>
      <c r="B10361" s="154">
        <v>1.5188000000000001</v>
      </c>
      <c r="C10361" s="154">
        <v>1.7745</v>
      </c>
      <c r="D10361" s="154">
        <v>1.0767</v>
      </c>
      <c r="E10361" s="154">
        <v>0.97219999999999995</v>
      </c>
      <c r="F10361" s="154">
        <v>58.3</v>
      </c>
      <c r="G10361" s="154">
        <v>1.1409</v>
      </c>
      <c r="H10361" s="154">
        <v>15.756</v>
      </c>
      <c r="I10361" s="154">
        <v>1.6719900000000001</v>
      </c>
      <c r="J10361" s="154"/>
    </row>
    <row r="10362" spans="1:10">
      <c r="A10362" s="164">
        <v>40045</v>
      </c>
      <c r="B10362" s="154">
        <v>1.5167999999999999</v>
      </c>
      <c r="C10362" s="154">
        <v>1.7685</v>
      </c>
      <c r="D10362" s="154">
        <v>1.0653999999999999</v>
      </c>
      <c r="E10362" s="154">
        <v>0.97419999999999995</v>
      </c>
      <c r="F10362" s="154">
        <v>57.9</v>
      </c>
      <c r="G10362" s="154">
        <v>1.1286</v>
      </c>
      <c r="H10362" s="154">
        <v>15.597</v>
      </c>
      <c r="I10362" s="154">
        <v>1.6616200000000001</v>
      </c>
      <c r="J10362" s="154"/>
    </row>
    <row r="10363" spans="1:10">
      <c r="A10363" s="164">
        <v>40046</v>
      </c>
      <c r="B10363" s="154">
        <v>1.5143</v>
      </c>
      <c r="C10363" s="154">
        <v>1.7448000000000001</v>
      </c>
      <c r="D10363" s="154">
        <v>1.0594999999999999</v>
      </c>
      <c r="E10363" s="154">
        <v>0.97499999999999998</v>
      </c>
      <c r="F10363" s="154">
        <v>57.5</v>
      </c>
      <c r="G10363" s="154">
        <v>1.1306</v>
      </c>
      <c r="H10363" s="154">
        <v>15.509</v>
      </c>
      <c r="I10363" s="154">
        <v>1.6556500000000001</v>
      </c>
      <c r="J10363" s="154"/>
    </row>
    <row r="10364" spans="1:10">
      <c r="A10364" s="164">
        <v>40049</v>
      </c>
      <c r="B10364" s="154">
        <v>1.5177</v>
      </c>
      <c r="C10364" s="154">
        <v>1.7497</v>
      </c>
      <c r="D10364" s="154">
        <v>1.0622</v>
      </c>
      <c r="E10364" s="154">
        <v>0.98199999999999998</v>
      </c>
      <c r="F10364" s="154">
        <v>58</v>
      </c>
      <c r="G10364" s="154">
        <v>1.1194999999999999</v>
      </c>
      <c r="H10364" s="154">
        <v>15.552</v>
      </c>
      <c r="I10364" s="154">
        <v>1.6571799999999999</v>
      </c>
      <c r="J10364" s="154"/>
    </row>
    <row r="10365" spans="1:10">
      <c r="A10365" s="164">
        <v>40050</v>
      </c>
      <c r="B10365" s="154">
        <v>1.5169999999999999</v>
      </c>
      <c r="C10365" s="154">
        <v>1.7393000000000001</v>
      </c>
      <c r="D10365" s="154">
        <v>1.0626</v>
      </c>
      <c r="E10365" s="154">
        <v>0.98509999999999998</v>
      </c>
      <c r="F10365" s="154">
        <v>57.7</v>
      </c>
      <c r="G10365" s="154">
        <v>1.1261000000000001</v>
      </c>
      <c r="H10365" s="154">
        <v>15.556000000000001</v>
      </c>
      <c r="I10365" s="154">
        <v>1.65646</v>
      </c>
      <c r="J10365" s="154"/>
    </row>
    <row r="10366" spans="1:10">
      <c r="A10366" s="164">
        <v>40051</v>
      </c>
      <c r="B10366" s="154">
        <v>1.518</v>
      </c>
      <c r="C10366" s="154">
        <v>1.7288999999999999</v>
      </c>
      <c r="D10366" s="154">
        <v>1.0603</v>
      </c>
      <c r="E10366" s="154">
        <v>0.97270000000000001</v>
      </c>
      <c r="F10366" s="154">
        <v>56.9</v>
      </c>
      <c r="G10366" s="154">
        <v>1.1269</v>
      </c>
      <c r="H10366" s="154">
        <v>15.522</v>
      </c>
      <c r="I10366" s="154">
        <v>1.6578200000000001</v>
      </c>
      <c r="J10366" s="154"/>
    </row>
    <row r="10367" spans="1:10">
      <c r="A10367" s="164">
        <v>40052</v>
      </c>
      <c r="B10367" s="154">
        <v>1.5228999999999999</v>
      </c>
      <c r="C10367" s="154">
        <v>1.7338</v>
      </c>
      <c r="D10367" s="154">
        <v>1.069</v>
      </c>
      <c r="E10367" s="154">
        <v>0.97289999999999999</v>
      </c>
      <c r="F10367" s="154">
        <v>57.4</v>
      </c>
      <c r="G10367" s="154">
        <v>1.1397999999999999</v>
      </c>
      <c r="H10367" s="154">
        <v>15.649000000000001</v>
      </c>
      <c r="I10367" s="154">
        <v>1.665</v>
      </c>
      <c r="J10367" s="154"/>
    </row>
    <row r="10368" spans="1:10">
      <c r="A10368" s="164">
        <v>40053</v>
      </c>
      <c r="B10368" s="154">
        <v>1.5201</v>
      </c>
      <c r="C10368" s="154">
        <v>1.7294</v>
      </c>
      <c r="D10368" s="154">
        <v>1.0596000000000001</v>
      </c>
      <c r="E10368" s="154">
        <v>0.97609999999999997</v>
      </c>
      <c r="F10368" s="154">
        <v>56.7</v>
      </c>
      <c r="G10368" s="154">
        <v>1.1275999999999999</v>
      </c>
      <c r="H10368" s="154">
        <v>15.513</v>
      </c>
      <c r="I10368" s="154">
        <v>1.65385</v>
      </c>
      <c r="J10368" s="154"/>
    </row>
    <row r="10369" spans="1:10">
      <c r="A10369" s="164">
        <v>40056</v>
      </c>
      <c r="B10369" s="154">
        <v>1.5162</v>
      </c>
      <c r="C10369" s="154">
        <v>1.7204999999999999</v>
      </c>
      <c r="D10369" s="154">
        <v>1.0618000000000001</v>
      </c>
      <c r="E10369" s="154">
        <v>0.96599999999999997</v>
      </c>
      <c r="F10369" s="154">
        <v>56.4</v>
      </c>
      <c r="G10369" s="154">
        <v>1.1431</v>
      </c>
      <c r="H10369" s="154">
        <v>15.545</v>
      </c>
      <c r="I10369" s="154">
        <v>1.66394</v>
      </c>
      <c r="J10369" s="154"/>
    </row>
    <row r="10370" spans="1:10">
      <c r="A10370" s="164">
        <v>40057</v>
      </c>
      <c r="B10370" s="154">
        <v>1.5164</v>
      </c>
      <c r="C10370" s="154">
        <v>1.7216</v>
      </c>
      <c r="D10370" s="154">
        <v>1.0575000000000001</v>
      </c>
      <c r="E10370" s="154">
        <v>0.96850000000000003</v>
      </c>
      <c r="F10370" s="154">
        <v>56.2</v>
      </c>
      <c r="G10370" s="154">
        <v>1.1354</v>
      </c>
      <c r="H10370" s="154">
        <v>15.481999999999999</v>
      </c>
      <c r="I10370" s="154">
        <v>1.6564100000000002</v>
      </c>
      <c r="J10370" s="154"/>
    </row>
    <row r="10371" spans="1:10">
      <c r="A10371" s="164">
        <v>40058</v>
      </c>
      <c r="B10371" s="154">
        <v>1.5169000000000001</v>
      </c>
      <c r="C10371" s="154">
        <v>1.7208999999999999</v>
      </c>
      <c r="D10371" s="154">
        <v>1.0667</v>
      </c>
      <c r="E10371" s="154">
        <v>0.9657</v>
      </c>
      <c r="F10371" s="154">
        <v>55.7</v>
      </c>
      <c r="G10371" s="154">
        <v>1.1512</v>
      </c>
      <c r="H10371" s="154">
        <v>15.616</v>
      </c>
      <c r="I10371" s="154">
        <v>1.6643400000000002</v>
      </c>
      <c r="J10371" s="154"/>
    </row>
    <row r="10372" spans="1:10">
      <c r="A10372" s="164">
        <v>40059</v>
      </c>
      <c r="B10372" s="154">
        <v>1.5146999999999999</v>
      </c>
      <c r="C10372" s="154">
        <v>1.7318</v>
      </c>
      <c r="D10372" s="154">
        <v>1.0594999999999999</v>
      </c>
      <c r="E10372" s="154">
        <v>0.96099999999999997</v>
      </c>
      <c r="F10372" s="154">
        <v>56.2</v>
      </c>
      <c r="G10372" s="154">
        <v>1.1469</v>
      </c>
      <c r="H10372" s="154">
        <v>15.513999999999999</v>
      </c>
      <c r="I10372" s="154">
        <v>1.6569199999999999</v>
      </c>
      <c r="J10372" s="154"/>
    </row>
    <row r="10373" spans="1:10">
      <c r="A10373" s="164">
        <v>40060</v>
      </c>
      <c r="B10373" s="154">
        <v>1.5154999999999998</v>
      </c>
      <c r="C10373" s="154">
        <v>1.7357</v>
      </c>
      <c r="D10373" s="154">
        <v>1.0619000000000001</v>
      </c>
      <c r="E10373" s="154">
        <v>0.96640000000000004</v>
      </c>
      <c r="F10373" s="154">
        <v>57</v>
      </c>
      <c r="G10373" s="154">
        <v>1.1447000000000001</v>
      </c>
      <c r="H10373" s="154">
        <v>15.548</v>
      </c>
      <c r="I10373" s="154">
        <v>1.6613099999999998</v>
      </c>
      <c r="J10373" s="154"/>
    </row>
    <row r="10374" spans="1:10">
      <c r="A10374" s="164">
        <v>40063</v>
      </c>
      <c r="B10374" s="154">
        <v>1.5165</v>
      </c>
      <c r="C10374" s="154">
        <v>1.7357</v>
      </c>
      <c r="D10374" s="154">
        <v>1.0567</v>
      </c>
      <c r="E10374" s="154">
        <v>0.97989999999999999</v>
      </c>
      <c r="F10374" s="154">
        <v>57.3</v>
      </c>
      <c r="G10374" s="154">
        <v>1.1334</v>
      </c>
      <c r="H10374" s="154">
        <v>15.475999999999999</v>
      </c>
      <c r="I10374" s="154" t="s">
        <v>472</v>
      </c>
      <c r="J10374" s="154"/>
    </row>
    <row r="10375" spans="1:10">
      <c r="A10375" s="164">
        <v>40064</v>
      </c>
      <c r="B10375" s="154">
        <v>1.5177</v>
      </c>
      <c r="C10375" s="154">
        <v>1.7347000000000001</v>
      </c>
      <c r="D10375" s="154">
        <v>1.0518000000000001</v>
      </c>
      <c r="E10375" s="154">
        <v>0.98129999999999995</v>
      </c>
      <c r="F10375" s="154">
        <v>57</v>
      </c>
      <c r="G10375" s="154">
        <v>1.1397999999999999</v>
      </c>
      <c r="H10375" s="154">
        <v>15.404999999999999</v>
      </c>
      <c r="I10375" s="154">
        <v>1.6491500000000001</v>
      </c>
      <c r="J10375" s="154"/>
    </row>
    <row r="10376" spans="1:10">
      <c r="A10376" s="164">
        <v>40065</v>
      </c>
      <c r="B10376" s="154">
        <v>1.5167999999999999</v>
      </c>
      <c r="C10376" s="154">
        <v>1.7244000000000002</v>
      </c>
      <c r="D10376" s="154">
        <v>1.0472999999999999</v>
      </c>
      <c r="E10376" s="154">
        <v>0.96819999999999995</v>
      </c>
      <c r="F10376" s="154">
        <v>56.9</v>
      </c>
      <c r="G10376" s="154">
        <v>1.1316999999999999</v>
      </c>
      <c r="H10376" s="154">
        <v>15.337999999999999</v>
      </c>
      <c r="I10376" s="154">
        <v>1.6484299999999998</v>
      </c>
      <c r="J10376" s="154"/>
    </row>
    <row r="10377" spans="1:10">
      <c r="A10377" s="164">
        <v>40066</v>
      </c>
      <c r="B10377" s="154">
        <v>1.5150000000000001</v>
      </c>
      <c r="C10377" s="154">
        <v>1.7191000000000001</v>
      </c>
      <c r="D10377" s="154">
        <v>1.0414000000000001</v>
      </c>
      <c r="E10377" s="154">
        <v>0.96189999999999998</v>
      </c>
      <c r="F10377" s="154">
        <v>56.8</v>
      </c>
      <c r="G10377" s="154">
        <v>1.1304000000000001</v>
      </c>
      <c r="H10377" s="154">
        <v>15.25</v>
      </c>
      <c r="I10377" s="154">
        <v>1.6433</v>
      </c>
      <c r="J10377" s="154"/>
    </row>
    <row r="10378" spans="1:10">
      <c r="A10378" s="164">
        <v>40067</v>
      </c>
      <c r="B10378" s="154">
        <v>1.5142</v>
      </c>
      <c r="C10378" s="154">
        <v>1.7318</v>
      </c>
      <c r="D10378" s="154">
        <v>1.0381</v>
      </c>
      <c r="E10378" s="154">
        <v>0.96260000000000001</v>
      </c>
      <c r="F10378" s="154">
        <v>57.3</v>
      </c>
      <c r="G10378" s="154">
        <v>1.1408</v>
      </c>
      <c r="H10378" s="154">
        <v>15.202999999999999</v>
      </c>
      <c r="I10378" s="154">
        <v>1.6421399999999999</v>
      </c>
      <c r="J10378" s="154"/>
    </row>
    <row r="10379" spans="1:10">
      <c r="A10379" s="164">
        <v>40070</v>
      </c>
      <c r="B10379" s="154">
        <v>1.5124</v>
      </c>
      <c r="C10379" s="154">
        <v>1.7229999999999999</v>
      </c>
      <c r="D10379" s="154">
        <v>1.0389999999999999</v>
      </c>
      <c r="E10379" s="154">
        <v>0.95879999999999999</v>
      </c>
      <c r="F10379" s="154">
        <v>56.7</v>
      </c>
      <c r="G10379" s="154">
        <v>1.1463000000000001</v>
      </c>
      <c r="H10379" s="154">
        <v>15.217000000000001</v>
      </c>
      <c r="I10379" s="154">
        <v>1.64432</v>
      </c>
      <c r="J10379" s="154"/>
    </row>
    <row r="10380" spans="1:10">
      <c r="A10380" s="164">
        <v>40071</v>
      </c>
      <c r="B10380" s="154">
        <v>1.5157</v>
      </c>
      <c r="C10380" s="154">
        <v>1.7274</v>
      </c>
      <c r="D10380" s="154">
        <v>1.0369999999999999</v>
      </c>
      <c r="E10380" s="154">
        <v>0.95709999999999995</v>
      </c>
      <c r="F10380" s="154">
        <v>57.2</v>
      </c>
      <c r="G10380" s="154">
        <v>1.1381999999999999</v>
      </c>
      <c r="H10380" s="154">
        <v>15.186</v>
      </c>
      <c r="I10380" s="154">
        <v>1.6417999999999999</v>
      </c>
      <c r="J10380" s="154"/>
    </row>
    <row r="10381" spans="1:10">
      <c r="A10381" s="164">
        <v>40072</v>
      </c>
      <c r="B10381" s="154">
        <v>1.5185999999999999</v>
      </c>
      <c r="C10381" s="154">
        <v>1.7029999999999998</v>
      </c>
      <c r="D10381" s="154">
        <v>1.0331999999999999</v>
      </c>
      <c r="E10381" s="154">
        <v>0.96640000000000004</v>
      </c>
      <c r="F10381" s="154">
        <v>57.2</v>
      </c>
      <c r="G10381" s="154">
        <v>1.143</v>
      </c>
      <c r="H10381" s="154">
        <v>15.138</v>
      </c>
      <c r="I10381" s="154">
        <v>1.6423399999999999</v>
      </c>
      <c r="J10381" s="154"/>
    </row>
    <row r="10382" spans="1:10">
      <c r="A10382" s="164">
        <v>40073</v>
      </c>
      <c r="B10382" s="154">
        <v>1.5192000000000001</v>
      </c>
      <c r="C10382" s="154">
        <v>1.7032</v>
      </c>
      <c r="D10382" s="154">
        <v>1.0311999999999999</v>
      </c>
      <c r="E10382" s="154">
        <v>0.96940000000000004</v>
      </c>
      <c r="F10382" s="154">
        <v>57.2</v>
      </c>
      <c r="G10382" s="154">
        <v>1.1369</v>
      </c>
      <c r="H10382" s="154">
        <v>15.106999999999999</v>
      </c>
      <c r="I10382" s="154">
        <v>1.6393200000000001</v>
      </c>
      <c r="J10382" s="154"/>
    </row>
    <row r="10383" spans="1:10">
      <c r="A10383" s="164">
        <v>40074</v>
      </c>
      <c r="B10383" s="154">
        <v>1.5159</v>
      </c>
      <c r="C10383" s="154">
        <v>1.6867000000000001</v>
      </c>
      <c r="D10383" s="154">
        <v>1.0333000000000001</v>
      </c>
      <c r="E10383" s="154">
        <v>0.96030000000000004</v>
      </c>
      <c r="F10383" s="154">
        <v>57.2</v>
      </c>
      <c r="G10383" s="154">
        <v>1.1320999999999999</v>
      </c>
      <c r="H10383" s="154">
        <v>15.134</v>
      </c>
      <c r="I10383" s="154">
        <v>1.63201</v>
      </c>
      <c r="J10383" s="154"/>
    </row>
    <row r="10384" spans="1:10">
      <c r="A10384" s="164">
        <v>40077</v>
      </c>
      <c r="B10384" s="154">
        <v>1.5162</v>
      </c>
      <c r="C10384" s="154">
        <v>1.6732</v>
      </c>
      <c r="D10384" s="154">
        <v>1.0341</v>
      </c>
      <c r="E10384" s="154">
        <v>0.96160000000000001</v>
      </c>
      <c r="F10384" s="154">
        <v>57.1</v>
      </c>
      <c r="G10384" s="154">
        <v>1.1232</v>
      </c>
      <c r="H10384" s="154">
        <v>15.144</v>
      </c>
      <c r="I10384" s="154">
        <v>1.6352199999999999</v>
      </c>
      <c r="J10384" s="154"/>
    </row>
    <row r="10385" spans="1:10">
      <c r="A10385" s="164">
        <v>40078</v>
      </c>
      <c r="B10385" s="154">
        <v>1.5150999999999999</v>
      </c>
      <c r="C10385" s="154">
        <v>1.6718999999999999</v>
      </c>
      <c r="D10385" s="154">
        <v>1.0244</v>
      </c>
      <c r="E10385" s="154">
        <v>0.95830000000000004</v>
      </c>
      <c r="F10385" s="154">
        <v>56.1</v>
      </c>
      <c r="G10385" s="154">
        <v>1.1214</v>
      </c>
      <c r="H10385" s="154">
        <v>15.007</v>
      </c>
      <c r="I10385" s="154">
        <v>1.62483</v>
      </c>
      <c r="J10385" s="154"/>
    </row>
    <row r="10386" spans="1:10">
      <c r="A10386" s="164">
        <v>40079</v>
      </c>
      <c r="B10386" s="154">
        <v>1.5129000000000001</v>
      </c>
      <c r="C10386" s="154">
        <v>1.6722999999999999</v>
      </c>
      <c r="D10386" s="154">
        <v>1.0226</v>
      </c>
      <c r="E10386" s="154">
        <v>0.95620000000000005</v>
      </c>
      <c r="F10386" s="154">
        <v>57</v>
      </c>
      <c r="G10386" s="154">
        <v>1.1229</v>
      </c>
      <c r="H10386" s="154">
        <v>14.981</v>
      </c>
      <c r="I10386" s="154">
        <v>1.62565</v>
      </c>
      <c r="J10386" s="154"/>
    </row>
    <row r="10387" spans="1:10">
      <c r="A10387" s="164">
        <v>40080</v>
      </c>
      <c r="B10387" s="154">
        <v>1.5123</v>
      </c>
      <c r="C10387" s="154">
        <v>1.6617999999999999</v>
      </c>
      <c r="D10387" s="154">
        <v>1.0254000000000001</v>
      </c>
      <c r="E10387" s="154">
        <v>0.95250000000000001</v>
      </c>
      <c r="F10387" s="154">
        <v>57</v>
      </c>
      <c r="G10387" s="154">
        <v>1.1316999999999999</v>
      </c>
      <c r="H10387" s="154">
        <v>15.02</v>
      </c>
      <c r="I10387" s="154">
        <v>1.62497</v>
      </c>
      <c r="J10387" s="154"/>
    </row>
    <row r="10388" spans="1:10">
      <c r="A10388" s="164">
        <v>40081</v>
      </c>
      <c r="B10388" s="154">
        <v>1.5117</v>
      </c>
      <c r="C10388" s="154">
        <v>1.6487000000000001</v>
      </c>
      <c r="D10388" s="154">
        <v>1.0302</v>
      </c>
      <c r="E10388" s="154">
        <v>0.94169999999999998</v>
      </c>
      <c r="F10388" s="154">
        <v>57.2</v>
      </c>
      <c r="G10388" s="154">
        <v>1.1375</v>
      </c>
      <c r="H10388" s="154">
        <v>15.085000000000001</v>
      </c>
      <c r="I10388" s="154">
        <v>1.6286399999999999</v>
      </c>
      <c r="J10388" s="154"/>
    </row>
    <row r="10389" spans="1:10">
      <c r="A10389" s="164">
        <v>40084</v>
      </c>
      <c r="B10389" s="154">
        <v>1.5105</v>
      </c>
      <c r="C10389" s="154">
        <v>1.6415</v>
      </c>
      <c r="D10389" s="154">
        <v>1.0334000000000001</v>
      </c>
      <c r="E10389" s="154">
        <v>0.94089999999999996</v>
      </c>
      <c r="F10389" s="154">
        <v>57.6</v>
      </c>
      <c r="G10389" s="154">
        <v>1.1532</v>
      </c>
      <c r="H10389" s="154">
        <v>15.137</v>
      </c>
      <c r="I10389" s="154">
        <v>1.6335</v>
      </c>
      <c r="J10389" s="154"/>
    </row>
    <row r="10390" spans="1:10">
      <c r="A10390" s="164">
        <v>40085</v>
      </c>
      <c r="B10390" s="154">
        <v>1.5110000000000001</v>
      </c>
      <c r="C10390" s="154">
        <v>1.6435</v>
      </c>
      <c r="D10390" s="154">
        <v>1.0366</v>
      </c>
      <c r="E10390" s="154">
        <v>0.95540000000000003</v>
      </c>
      <c r="F10390" s="154">
        <v>57.8</v>
      </c>
      <c r="G10390" s="154">
        <v>1.1537999999999999</v>
      </c>
      <c r="H10390" s="154">
        <v>15.183</v>
      </c>
      <c r="I10390" s="154">
        <v>1.6387700000000001</v>
      </c>
      <c r="J10390" s="154"/>
    </row>
    <row r="10391" spans="1:10">
      <c r="A10391" s="164">
        <v>40086</v>
      </c>
      <c r="B10391" s="154">
        <v>1.5096000000000001</v>
      </c>
      <c r="C10391" s="154">
        <v>1.6600000000000001</v>
      </c>
      <c r="D10391" s="154">
        <v>1.0327</v>
      </c>
      <c r="E10391" s="154">
        <v>0.95850000000000002</v>
      </c>
      <c r="F10391" s="154">
        <v>57.7</v>
      </c>
      <c r="G10391" s="154">
        <v>1.1520999999999999</v>
      </c>
      <c r="H10391" s="154">
        <v>15.128</v>
      </c>
      <c r="I10391" s="154">
        <v>1.63032</v>
      </c>
      <c r="J10391" s="154"/>
    </row>
    <row r="10392" spans="1:10">
      <c r="A10392" s="164">
        <v>40087</v>
      </c>
      <c r="B10392" s="154">
        <v>1.5185999999999999</v>
      </c>
      <c r="C10392" s="154">
        <v>1.6594</v>
      </c>
      <c r="D10392" s="154">
        <v>1.0408999999999999</v>
      </c>
      <c r="E10392" s="154">
        <v>0.97099999999999997</v>
      </c>
      <c r="F10392" s="154">
        <v>58.7</v>
      </c>
      <c r="G10392" s="154">
        <v>1.1557999999999999</v>
      </c>
      <c r="H10392" s="154">
        <v>15.249000000000001</v>
      </c>
      <c r="I10392" s="154">
        <v>1.64541</v>
      </c>
      <c r="J10392" s="154"/>
    </row>
    <row r="10393" spans="1:10">
      <c r="A10393" s="164">
        <v>40088</v>
      </c>
      <c r="B10393" s="154">
        <v>1.5131000000000001</v>
      </c>
      <c r="C10393" s="154">
        <v>1.6543000000000001</v>
      </c>
      <c r="D10393" s="154">
        <v>1.0406</v>
      </c>
      <c r="E10393" s="154">
        <v>0.9556</v>
      </c>
      <c r="F10393" s="154">
        <v>58.2</v>
      </c>
      <c r="G10393" s="154">
        <v>1.1644000000000001</v>
      </c>
      <c r="H10393" s="154">
        <v>15.244</v>
      </c>
      <c r="I10393" s="154">
        <v>1.6404000000000001</v>
      </c>
      <c r="J10393" s="154"/>
    </row>
    <row r="10394" spans="1:10">
      <c r="A10394" s="164">
        <v>40091</v>
      </c>
      <c r="B10394" s="154">
        <v>1.5112000000000001</v>
      </c>
      <c r="C10394" s="154">
        <v>1.6497000000000002</v>
      </c>
      <c r="D10394" s="154">
        <v>1.0331999999999999</v>
      </c>
      <c r="E10394" s="154">
        <v>0.96</v>
      </c>
      <c r="F10394" s="154">
        <v>57.9</v>
      </c>
      <c r="G10394" s="154">
        <v>1.1499999999999999</v>
      </c>
      <c r="H10394" s="154">
        <v>15.135999999999999</v>
      </c>
      <c r="I10394" s="154">
        <v>1.63324</v>
      </c>
      <c r="J10394" s="154"/>
    </row>
    <row r="10395" spans="1:10">
      <c r="A10395" s="164">
        <v>40092</v>
      </c>
      <c r="B10395" s="154">
        <v>1.5112000000000001</v>
      </c>
      <c r="C10395" s="154">
        <v>1.6396999999999999</v>
      </c>
      <c r="D10395" s="154">
        <v>1.0261</v>
      </c>
      <c r="E10395" s="154">
        <v>0.96009999999999995</v>
      </c>
      <c r="F10395" s="154">
        <v>58.3</v>
      </c>
      <c r="G10395" s="154">
        <v>1.1524000000000001</v>
      </c>
      <c r="H10395" s="154">
        <v>15.032</v>
      </c>
      <c r="I10395" s="154">
        <v>1.62738</v>
      </c>
      <c r="J10395" s="154"/>
    </row>
    <row r="10396" spans="1:10">
      <c r="A10396" s="164">
        <v>40093</v>
      </c>
      <c r="B10396" s="154">
        <v>1.5127000000000002</v>
      </c>
      <c r="C10396" s="154">
        <v>1.6332</v>
      </c>
      <c r="D10396" s="154">
        <v>1.0274000000000001</v>
      </c>
      <c r="E10396" s="154">
        <v>0.97419999999999995</v>
      </c>
      <c r="F10396" s="154">
        <v>58.5</v>
      </c>
      <c r="G10396" s="154">
        <v>1.1651</v>
      </c>
      <c r="H10396" s="154">
        <v>15.051</v>
      </c>
      <c r="I10396" s="154">
        <v>1.6344799999999999</v>
      </c>
      <c r="J10396" s="154"/>
    </row>
    <row r="10397" spans="1:10">
      <c r="A10397" s="164">
        <v>40094</v>
      </c>
      <c r="B10397" s="154">
        <v>1.5159</v>
      </c>
      <c r="C10397" s="154">
        <v>1.6472</v>
      </c>
      <c r="D10397" s="154">
        <v>1.0265</v>
      </c>
      <c r="E10397" s="154">
        <v>0.97199999999999998</v>
      </c>
      <c r="F10397" s="154">
        <v>58.7</v>
      </c>
      <c r="G10397" s="154">
        <v>1.1625000000000001</v>
      </c>
      <c r="H10397" s="154">
        <v>15.038</v>
      </c>
      <c r="I10397" s="154">
        <v>1.63303</v>
      </c>
      <c r="J10397" s="154"/>
    </row>
    <row r="10398" spans="1:10">
      <c r="A10398" s="164">
        <v>40095</v>
      </c>
      <c r="B10398" s="154">
        <v>1.518</v>
      </c>
      <c r="C10398" s="154">
        <v>1.6505000000000001</v>
      </c>
      <c r="D10398" s="154">
        <v>1.0313000000000001</v>
      </c>
      <c r="E10398" s="154">
        <v>0.97760000000000002</v>
      </c>
      <c r="F10398" s="154">
        <v>59.3</v>
      </c>
      <c r="G10398" s="154">
        <v>1.1556</v>
      </c>
      <c r="H10398" s="154">
        <v>15.11</v>
      </c>
      <c r="I10398" s="154">
        <v>1.6354600000000001</v>
      </c>
      <c r="J10398" s="154"/>
    </row>
    <row r="10399" spans="1:10">
      <c r="A10399" s="164">
        <v>40098</v>
      </c>
      <c r="B10399" s="154">
        <v>1.5198</v>
      </c>
      <c r="C10399" s="154">
        <v>1.6294</v>
      </c>
      <c r="D10399" s="154">
        <v>1.0330999999999999</v>
      </c>
      <c r="E10399" s="154">
        <v>0.99419999999999997</v>
      </c>
      <c r="F10399" s="154">
        <v>59.2</v>
      </c>
      <c r="G10399" s="154">
        <v>1.1442000000000001</v>
      </c>
      <c r="H10399" s="154">
        <v>15.135</v>
      </c>
      <c r="I10399" s="154" t="s">
        <v>472</v>
      </c>
      <c r="J10399" s="154"/>
    </row>
    <row r="10400" spans="1:10">
      <c r="A10400" s="164">
        <v>40099</v>
      </c>
      <c r="B10400" s="154">
        <v>1.5171000000000001</v>
      </c>
      <c r="C10400" s="154">
        <v>1.6124000000000001</v>
      </c>
      <c r="D10400" s="154">
        <v>1.0254000000000001</v>
      </c>
      <c r="E10400" s="154">
        <v>0.99139999999999995</v>
      </c>
      <c r="F10400" s="154">
        <v>58.7</v>
      </c>
      <c r="G10400" s="154">
        <v>1.1402000000000001</v>
      </c>
      <c r="H10400" s="154">
        <v>15.022</v>
      </c>
      <c r="I10400" s="154">
        <v>1.62402</v>
      </c>
      <c r="J10400" s="154"/>
    </row>
    <row r="10401" spans="1:10">
      <c r="A10401" s="164">
        <v>40100</v>
      </c>
      <c r="B10401" s="154">
        <v>1.5169999999999999</v>
      </c>
      <c r="C10401" s="154">
        <v>1.6276000000000002</v>
      </c>
      <c r="D10401" s="154">
        <v>1.0188999999999999</v>
      </c>
      <c r="E10401" s="154">
        <v>0.99180000000000001</v>
      </c>
      <c r="F10401" s="154">
        <v>59.1</v>
      </c>
      <c r="G10401" s="154">
        <v>1.1415999999999999</v>
      </c>
      <c r="H10401" s="154">
        <v>14.927</v>
      </c>
      <c r="I10401" s="154">
        <v>1.6217299999999999</v>
      </c>
      <c r="J10401" s="154"/>
    </row>
    <row r="10402" spans="1:10">
      <c r="A10402" s="164">
        <v>40101</v>
      </c>
      <c r="B10402" s="154">
        <v>1.5129999999999999</v>
      </c>
      <c r="C10402" s="154">
        <v>1.6413</v>
      </c>
      <c r="D10402" s="154">
        <v>1.0129999999999999</v>
      </c>
      <c r="E10402" s="154">
        <v>0.99</v>
      </c>
      <c r="F10402" s="154">
        <v>59.5</v>
      </c>
      <c r="G10402" s="154">
        <v>1.1292</v>
      </c>
      <c r="H10402" s="154">
        <v>14.837999999999999</v>
      </c>
      <c r="I10402" s="154">
        <v>1.6176300000000001</v>
      </c>
      <c r="J10402" s="154"/>
    </row>
    <row r="10403" spans="1:10">
      <c r="A10403" s="164">
        <v>40102</v>
      </c>
      <c r="B10403" s="154">
        <v>1.5167000000000002</v>
      </c>
      <c r="C10403" s="154">
        <v>1.6606999999999998</v>
      </c>
      <c r="D10403" s="154">
        <v>1.0166999999999999</v>
      </c>
      <c r="E10403" s="154">
        <v>0.98360000000000003</v>
      </c>
      <c r="F10403" s="154">
        <v>59.7</v>
      </c>
      <c r="G10403" s="154">
        <v>1.1164000000000001</v>
      </c>
      <c r="H10403" s="154">
        <v>14.894</v>
      </c>
      <c r="I10403" s="154">
        <v>1.62256</v>
      </c>
      <c r="J10403" s="154"/>
    </row>
    <row r="10404" spans="1:10">
      <c r="A10404" s="164">
        <v>40105</v>
      </c>
      <c r="B10404" s="154">
        <v>1.5143</v>
      </c>
      <c r="C10404" s="154">
        <v>1.6489</v>
      </c>
      <c r="D10404" s="154">
        <v>1.0131000000000001</v>
      </c>
      <c r="E10404" s="154">
        <v>0.97889999999999999</v>
      </c>
      <c r="F10404" s="154">
        <v>59.3</v>
      </c>
      <c r="G10404" s="154">
        <v>1.1203000000000001</v>
      </c>
      <c r="H10404" s="154">
        <v>14.840999999999999</v>
      </c>
      <c r="I10404" s="154">
        <v>1.6166199999999999</v>
      </c>
      <c r="J10404" s="154"/>
    </row>
    <row r="10405" spans="1:10">
      <c r="A10405" s="164">
        <v>40106</v>
      </c>
      <c r="B10405" s="154">
        <v>1.5127999999999999</v>
      </c>
      <c r="C10405" s="154">
        <v>1.6566999999999998</v>
      </c>
      <c r="D10405" s="154">
        <v>1.0106999999999999</v>
      </c>
      <c r="E10405" s="154">
        <v>0.98060000000000003</v>
      </c>
      <c r="F10405" s="154">
        <v>58.8</v>
      </c>
      <c r="G10405" s="154">
        <v>1.1195999999999999</v>
      </c>
      <c r="H10405" s="154">
        <v>14.806000000000001</v>
      </c>
      <c r="I10405" s="154">
        <v>1.6142799999999999</v>
      </c>
      <c r="J10405" s="154"/>
    </row>
    <row r="10406" spans="1:10">
      <c r="A10406" s="164">
        <v>40107</v>
      </c>
      <c r="B10406" s="154">
        <v>1.5104</v>
      </c>
      <c r="C10406" s="154">
        <v>1.6649</v>
      </c>
      <c r="D10406" s="154">
        <v>1.01</v>
      </c>
      <c r="E10406" s="154">
        <v>0.96150000000000002</v>
      </c>
      <c r="F10406" s="154">
        <v>57.5</v>
      </c>
      <c r="G10406" s="154">
        <v>1.1137999999999999</v>
      </c>
      <c r="H10406" s="154">
        <v>14.792999999999999</v>
      </c>
      <c r="I10406" s="154">
        <v>1.61416</v>
      </c>
      <c r="J10406" s="154"/>
    </row>
    <row r="10407" spans="1:10">
      <c r="A10407" s="164">
        <v>40108</v>
      </c>
      <c r="B10407" s="154">
        <v>1.5133999999999999</v>
      </c>
      <c r="C10407" s="154">
        <v>1.6731</v>
      </c>
      <c r="D10407" s="154">
        <v>1.0119</v>
      </c>
      <c r="E10407" s="154">
        <v>0.9607</v>
      </c>
      <c r="F10407" s="154">
        <v>58.4</v>
      </c>
      <c r="G10407" s="154">
        <v>1.1061000000000001</v>
      </c>
      <c r="H10407" s="154">
        <v>14.818</v>
      </c>
      <c r="I10407" s="154">
        <v>1.61171</v>
      </c>
      <c r="J10407" s="154"/>
    </row>
    <row r="10408" spans="1:10">
      <c r="A10408" s="164">
        <v>40109</v>
      </c>
      <c r="B10408" s="154">
        <v>1.5122</v>
      </c>
      <c r="C10408" s="154">
        <v>1.6695</v>
      </c>
      <c r="D10408" s="154">
        <v>1.0065999999999999</v>
      </c>
      <c r="E10408" s="154">
        <v>0.95640000000000003</v>
      </c>
      <c r="F10408" s="154">
        <v>58.5</v>
      </c>
      <c r="G10408" s="154">
        <v>1.0960000000000001</v>
      </c>
      <c r="H10408" s="154">
        <v>14.744</v>
      </c>
      <c r="I10408" s="154">
        <v>1.60754</v>
      </c>
      <c r="J10408" s="154"/>
    </row>
    <row r="10409" spans="1:10">
      <c r="A10409" s="164">
        <v>40112</v>
      </c>
      <c r="B10409" s="154">
        <v>1.5133000000000001</v>
      </c>
      <c r="C10409" s="154">
        <v>1.6417000000000002</v>
      </c>
      <c r="D10409" s="154">
        <v>1.0065999999999999</v>
      </c>
      <c r="E10409" s="154">
        <v>0.95499999999999996</v>
      </c>
      <c r="F10409" s="154">
        <v>58.6</v>
      </c>
      <c r="G10409" s="154">
        <v>1.0960000000000001</v>
      </c>
      <c r="H10409" s="154">
        <v>14.743</v>
      </c>
      <c r="I10409" s="154">
        <v>1.6060300000000001</v>
      </c>
      <c r="J10409" s="154"/>
    </row>
    <row r="10410" spans="1:10">
      <c r="A10410" s="164">
        <v>40113</v>
      </c>
      <c r="B10410" s="154">
        <v>1.5154999999999998</v>
      </c>
      <c r="C10410" s="154">
        <v>1.6696</v>
      </c>
      <c r="D10410" s="154">
        <v>1.0188999999999999</v>
      </c>
      <c r="E10410" s="154">
        <v>0.95279999999999998</v>
      </c>
      <c r="F10410" s="154">
        <v>58.7</v>
      </c>
      <c r="G10410" s="154">
        <v>1.1076999999999999</v>
      </c>
      <c r="H10410" s="154">
        <v>14.920999999999999</v>
      </c>
      <c r="I10410" s="154">
        <v>1.6196000000000002</v>
      </c>
      <c r="J10410" s="154"/>
    </row>
    <row r="10411" spans="1:10">
      <c r="A10411" s="164">
        <v>40114</v>
      </c>
      <c r="B10411" s="154">
        <v>1.5118</v>
      </c>
      <c r="C10411" s="154">
        <v>1.6678999999999999</v>
      </c>
      <c r="D10411" s="154">
        <v>1.0221</v>
      </c>
      <c r="E10411" s="154">
        <v>0.95099999999999996</v>
      </c>
      <c r="F10411" s="154">
        <v>58.8</v>
      </c>
      <c r="G10411" s="154">
        <v>1.1228</v>
      </c>
      <c r="H10411" s="154">
        <v>14.97</v>
      </c>
      <c r="I10411" s="154">
        <v>1.62249</v>
      </c>
      <c r="J10411" s="154"/>
    </row>
    <row r="10412" spans="1:10">
      <c r="A10412" s="164">
        <v>40115</v>
      </c>
      <c r="B10412" s="154">
        <v>1.5106000000000002</v>
      </c>
      <c r="C10412" s="154">
        <v>1.6831</v>
      </c>
      <c r="D10412" s="154">
        <v>1.0241</v>
      </c>
      <c r="E10412" s="154">
        <v>0.95209999999999995</v>
      </c>
      <c r="F10412" s="154">
        <v>57.6</v>
      </c>
      <c r="G10412" s="154">
        <v>1.1280999999999999</v>
      </c>
      <c r="H10412" s="154">
        <v>15.000999999999999</v>
      </c>
      <c r="I10412" s="154">
        <v>1.6278600000000001</v>
      </c>
      <c r="J10412" s="154"/>
    </row>
    <row r="10413" spans="1:10">
      <c r="A10413" s="164">
        <v>40116</v>
      </c>
      <c r="B10413" s="154">
        <v>1.5102</v>
      </c>
      <c r="C10413" s="154">
        <v>1.6856</v>
      </c>
      <c r="D10413" s="154">
        <v>1.0178</v>
      </c>
      <c r="E10413" s="154">
        <v>0.95430000000000004</v>
      </c>
      <c r="F10413" s="154">
        <v>58.7</v>
      </c>
      <c r="G10413" s="154">
        <v>1.1194</v>
      </c>
      <c r="H10413" s="154">
        <v>14.909000000000001</v>
      </c>
      <c r="I10413" s="154">
        <v>1.6263000000000001</v>
      </c>
      <c r="J10413" s="154"/>
    </row>
    <row r="10414" spans="1:10">
      <c r="A10414" s="164">
        <v>40119</v>
      </c>
      <c r="B10414" s="154">
        <v>1.5093000000000001</v>
      </c>
      <c r="C10414" s="154">
        <v>1.6743999999999999</v>
      </c>
      <c r="D10414" s="154">
        <v>1.0219</v>
      </c>
      <c r="E10414" s="154">
        <v>0.94550000000000001</v>
      </c>
      <c r="F10414" s="154">
        <v>57.9</v>
      </c>
      <c r="G10414" s="154">
        <v>1.1327</v>
      </c>
      <c r="H10414" s="154">
        <v>14.968</v>
      </c>
      <c r="I10414" s="154">
        <v>1.6243099999999999</v>
      </c>
      <c r="J10414" s="154"/>
    </row>
    <row r="10415" spans="1:10">
      <c r="A10415" s="164">
        <v>40120</v>
      </c>
      <c r="B10415" s="154">
        <v>1.5118</v>
      </c>
      <c r="C10415" s="154">
        <v>1.6753</v>
      </c>
      <c r="D10415" s="154">
        <v>1.0271999999999999</v>
      </c>
      <c r="E10415" s="154">
        <v>0.95009999999999994</v>
      </c>
      <c r="F10415" s="154">
        <v>58.1</v>
      </c>
      <c r="G10415" s="154">
        <v>1.1412</v>
      </c>
      <c r="H10415" s="154">
        <v>15.045</v>
      </c>
      <c r="I10415" s="154">
        <v>1.6364399999999999</v>
      </c>
      <c r="J10415" s="154"/>
    </row>
    <row r="10416" spans="1:10">
      <c r="A10416" s="164">
        <v>40121</v>
      </c>
      <c r="B10416" s="154">
        <v>1.5106000000000002</v>
      </c>
      <c r="C10416" s="154">
        <v>1.6907999999999999</v>
      </c>
      <c r="D10416" s="154">
        <v>1.0235000000000001</v>
      </c>
      <c r="E10416" s="154">
        <v>0.96360000000000001</v>
      </c>
      <c r="F10416" s="154">
        <v>58.6</v>
      </c>
      <c r="G10416" s="154">
        <v>1.1287</v>
      </c>
      <c r="H10416" s="154">
        <v>14.993</v>
      </c>
      <c r="I10416" s="154">
        <v>1.6271599999999999</v>
      </c>
      <c r="J10416" s="154"/>
    </row>
    <row r="10417" spans="1:10">
      <c r="A10417" s="164">
        <v>40122</v>
      </c>
      <c r="B10417" s="154">
        <v>1.5095000000000001</v>
      </c>
      <c r="C10417" s="154">
        <v>1.6838</v>
      </c>
      <c r="D10417" s="154">
        <v>1.0170999999999999</v>
      </c>
      <c r="E10417" s="154">
        <v>0.95520000000000005</v>
      </c>
      <c r="F10417" s="154">
        <v>59</v>
      </c>
      <c r="G10417" s="154">
        <v>1.1275999999999999</v>
      </c>
      <c r="H10417" s="154">
        <v>14.898</v>
      </c>
      <c r="I10417" s="154">
        <v>1.62226</v>
      </c>
      <c r="J10417" s="154"/>
    </row>
    <row r="10418" spans="1:10">
      <c r="A10418" s="164">
        <v>40123</v>
      </c>
      <c r="B10418" s="154">
        <v>1.512</v>
      </c>
      <c r="C10418" s="154">
        <v>1.6869000000000001</v>
      </c>
      <c r="D10418" s="154">
        <v>1.0149999999999999</v>
      </c>
      <c r="E10418" s="154">
        <v>0.95599999999999996</v>
      </c>
      <c r="F10418" s="154">
        <v>59.1</v>
      </c>
      <c r="G10418" s="154">
        <v>1.1209</v>
      </c>
      <c r="H10418" s="154">
        <v>14.869</v>
      </c>
      <c r="I10418" s="154">
        <v>1.6226500000000001</v>
      </c>
      <c r="J10418" s="154"/>
    </row>
    <row r="10419" spans="1:10">
      <c r="A10419" s="164">
        <v>40126</v>
      </c>
      <c r="B10419" s="154">
        <v>1.5106999999999999</v>
      </c>
      <c r="C10419" s="154">
        <v>1.6938</v>
      </c>
      <c r="D10419" s="154">
        <v>1.0091000000000001</v>
      </c>
      <c r="E10419" s="154">
        <v>0.94879999999999998</v>
      </c>
      <c r="F10419" s="154">
        <v>58.7</v>
      </c>
      <c r="G10419" s="154">
        <v>1.1204000000000001</v>
      </c>
      <c r="H10419" s="154">
        <v>14.782999999999999</v>
      </c>
      <c r="I10419" s="154">
        <v>1.61561</v>
      </c>
      <c r="J10419" s="154"/>
    </row>
    <row r="10420" spans="1:10">
      <c r="A10420" s="164">
        <v>40127</v>
      </c>
      <c r="B10420" s="154">
        <v>1.5112999999999999</v>
      </c>
      <c r="C10420" s="154">
        <v>1.6781000000000001</v>
      </c>
      <c r="D10420" s="154">
        <v>1.0082</v>
      </c>
      <c r="E10420" s="154">
        <v>0.95189999999999997</v>
      </c>
      <c r="F10420" s="154">
        <v>59.3</v>
      </c>
      <c r="G10420" s="154">
        <v>1.1214999999999999</v>
      </c>
      <c r="H10420" s="154">
        <v>14.769</v>
      </c>
      <c r="I10420" s="154">
        <v>1.61469</v>
      </c>
      <c r="J10420" s="154"/>
    </row>
    <row r="10421" spans="1:10">
      <c r="A10421" s="164">
        <v>40128</v>
      </c>
      <c r="B10421" s="154">
        <v>1.5103</v>
      </c>
      <c r="C10421" s="154">
        <v>1.6844999999999999</v>
      </c>
      <c r="D10421" s="154">
        <v>1.0043</v>
      </c>
      <c r="E10421" s="154">
        <v>0.96020000000000005</v>
      </c>
      <c r="F10421" s="154">
        <v>58.6</v>
      </c>
      <c r="G10421" s="154">
        <v>1.1174999999999999</v>
      </c>
      <c r="H10421" s="154">
        <v>14.714</v>
      </c>
      <c r="I10421" s="154">
        <v>1.61077</v>
      </c>
      <c r="J10421" s="154"/>
    </row>
    <row r="10422" spans="1:10">
      <c r="A10422" s="164">
        <v>40129</v>
      </c>
      <c r="B10422" s="154">
        <v>1.5108999999999999</v>
      </c>
      <c r="C10422" s="154">
        <v>1.6718</v>
      </c>
      <c r="D10422" s="154">
        <v>1.0114000000000001</v>
      </c>
      <c r="E10422" s="154">
        <v>0.96419999999999995</v>
      </c>
      <c r="F10422" s="154">
        <v>58.8</v>
      </c>
      <c r="G10422" s="154">
        <v>1.1269</v>
      </c>
      <c r="H10422" s="154">
        <v>14.816000000000001</v>
      </c>
      <c r="I10422" s="154">
        <v>1.6170900000000001</v>
      </c>
      <c r="J10422" s="154"/>
    </row>
    <row r="10423" spans="1:10">
      <c r="A10423" s="164">
        <v>40130</v>
      </c>
      <c r="B10423" s="154">
        <v>1.5108000000000001</v>
      </c>
      <c r="C10423" s="154">
        <v>1.6907999999999999</v>
      </c>
      <c r="D10423" s="154">
        <v>1.0145999999999999</v>
      </c>
      <c r="E10423" s="154">
        <v>0.96499999999999997</v>
      </c>
      <c r="F10423" s="154">
        <v>58.4</v>
      </c>
      <c r="G10423" s="154">
        <v>1.1293</v>
      </c>
      <c r="H10423" s="154">
        <v>14.863</v>
      </c>
      <c r="I10423" s="154">
        <v>1.62131</v>
      </c>
      <c r="J10423" s="154"/>
    </row>
    <row r="10424" spans="1:10">
      <c r="A10424" s="164">
        <v>40133</v>
      </c>
      <c r="B10424" s="154">
        <v>1.5093999999999999</v>
      </c>
      <c r="C10424" s="154">
        <v>1.6821999999999999</v>
      </c>
      <c r="D10424" s="154">
        <v>1.0077</v>
      </c>
      <c r="E10424" s="154">
        <v>0.96279999999999999</v>
      </c>
      <c r="F10424" s="154">
        <v>58.5</v>
      </c>
      <c r="G10424" s="154">
        <v>1.1257999999999999</v>
      </c>
      <c r="H10424" s="154">
        <v>14.762</v>
      </c>
      <c r="I10424" s="154">
        <v>1.6158299999999999</v>
      </c>
      <c r="J10424" s="154"/>
    </row>
    <row r="10425" spans="1:10">
      <c r="A10425" s="164">
        <v>40134</v>
      </c>
      <c r="B10425" s="154">
        <v>1.5103</v>
      </c>
      <c r="C10425" s="154">
        <v>1.7053</v>
      </c>
      <c r="D10425" s="154">
        <v>1.0117</v>
      </c>
      <c r="E10425" s="154">
        <v>0.95940000000000003</v>
      </c>
      <c r="F10425" s="154">
        <v>59</v>
      </c>
      <c r="G10425" s="154">
        <v>1.137</v>
      </c>
      <c r="H10425" s="154">
        <v>14.821</v>
      </c>
      <c r="I10425" s="154">
        <v>1.6237599999999999</v>
      </c>
      <c r="J10425" s="154"/>
    </row>
    <row r="10426" spans="1:10">
      <c r="A10426" s="164">
        <v>40135</v>
      </c>
      <c r="B10426" s="154">
        <v>1.5114000000000001</v>
      </c>
      <c r="C10426" s="154">
        <v>1.704</v>
      </c>
      <c r="D10426" s="154">
        <v>1.0125999999999999</v>
      </c>
      <c r="E10426" s="154">
        <v>0.96409999999999996</v>
      </c>
      <c r="F10426" s="154">
        <v>59.1</v>
      </c>
      <c r="G10426" s="154">
        <v>1.1360000000000001</v>
      </c>
      <c r="H10426" s="154">
        <v>14.833</v>
      </c>
      <c r="I10426" s="154">
        <v>1.6199400000000002</v>
      </c>
      <c r="J10426" s="154"/>
    </row>
    <row r="10427" spans="1:10">
      <c r="A10427" s="164">
        <v>40136</v>
      </c>
      <c r="B10427" s="154">
        <v>1.5135000000000001</v>
      </c>
      <c r="C10427" s="154">
        <v>1.6995</v>
      </c>
      <c r="D10427" s="154">
        <v>1.0184</v>
      </c>
      <c r="E10427" s="154">
        <v>0.95850000000000002</v>
      </c>
      <c r="F10427" s="154">
        <v>59</v>
      </c>
      <c r="G10427" s="154">
        <v>1.1432</v>
      </c>
      <c r="H10427" s="154">
        <v>14.914999999999999</v>
      </c>
      <c r="I10427" s="154">
        <v>1.6199400000000002</v>
      </c>
      <c r="J10427" s="154"/>
    </row>
    <row r="10428" spans="1:10">
      <c r="A10428" s="164">
        <v>40137</v>
      </c>
      <c r="B10428" s="154">
        <v>1.5125999999999999</v>
      </c>
      <c r="C10428" s="154">
        <v>1.6825000000000001</v>
      </c>
      <c r="D10428" s="154">
        <v>1.0156000000000001</v>
      </c>
      <c r="E10428" s="154">
        <v>0.95289999999999997</v>
      </c>
      <c r="F10428" s="154">
        <v>58.8</v>
      </c>
      <c r="G10428" s="154">
        <v>1.1432</v>
      </c>
      <c r="H10428" s="154">
        <v>14.875999999999999</v>
      </c>
      <c r="I10428" s="154">
        <v>1.6261100000000002</v>
      </c>
      <c r="J10428" s="154"/>
    </row>
    <row r="10429" spans="1:10">
      <c r="A10429" s="164">
        <v>40140</v>
      </c>
      <c r="B10429" s="154">
        <v>1.5110999999999999</v>
      </c>
      <c r="C10429" s="154">
        <v>1.6760000000000002</v>
      </c>
      <c r="D10429" s="154">
        <v>1.0088999999999999</v>
      </c>
      <c r="E10429" s="154">
        <v>0.9516</v>
      </c>
      <c r="F10429" s="154">
        <v>58.2</v>
      </c>
      <c r="G10429" s="154">
        <v>1.1349</v>
      </c>
      <c r="H10429" s="154">
        <v>14.771000000000001</v>
      </c>
      <c r="I10429" s="154">
        <v>1.61877</v>
      </c>
      <c r="J10429" s="154"/>
    </row>
    <row r="10430" spans="1:10">
      <c r="A10430" s="164">
        <v>40141</v>
      </c>
      <c r="B10430" s="154">
        <v>1.5112000000000001</v>
      </c>
      <c r="C10430" s="154">
        <v>1.6722000000000001</v>
      </c>
      <c r="D10430" s="154">
        <v>1.0123</v>
      </c>
      <c r="E10430" s="154">
        <v>0.95289999999999997</v>
      </c>
      <c r="F10430" s="154">
        <v>58.6</v>
      </c>
      <c r="G10430" s="154">
        <v>1.1411</v>
      </c>
      <c r="H10430" s="154">
        <v>14.823</v>
      </c>
      <c r="I10430" s="154">
        <v>1.6197699999999999</v>
      </c>
      <c r="J10430" s="154"/>
    </row>
    <row r="10431" spans="1:10">
      <c r="A10431" s="164">
        <v>40142</v>
      </c>
      <c r="B10431" s="154">
        <v>1.5089000000000001</v>
      </c>
      <c r="C10431" s="154">
        <v>1.6777</v>
      </c>
      <c r="D10431" s="154">
        <v>1.0048999999999999</v>
      </c>
      <c r="E10431" s="154">
        <v>0.95350000000000001</v>
      </c>
      <c r="F10431" s="154">
        <v>57.8</v>
      </c>
      <c r="G10431" s="154">
        <v>1.1465000000000001</v>
      </c>
      <c r="H10431" s="154">
        <v>14.72</v>
      </c>
      <c r="I10431" s="154">
        <v>1.6128499999999999</v>
      </c>
      <c r="J10431" s="154"/>
    </row>
    <row r="10432" spans="1:10">
      <c r="A10432" s="164">
        <v>40143</v>
      </c>
      <c r="B10432" s="154">
        <v>1.5084</v>
      </c>
      <c r="C10432" s="154">
        <v>1.6537999999999999</v>
      </c>
      <c r="D10432" s="154">
        <v>0.99980000000000002</v>
      </c>
      <c r="E10432" s="154">
        <v>0.94910000000000005</v>
      </c>
      <c r="F10432" s="154">
        <v>57.8</v>
      </c>
      <c r="G10432" s="154">
        <v>1.1513</v>
      </c>
      <c r="H10432" s="154">
        <v>14.647</v>
      </c>
      <c r="I10432" s="154" t="s">
        <v>472</v>
      </c>
      <c r="J10432" s="154"/>
    </row>
    <row r="10433" spans="1:10">
      <c r="A10433" s="164">
        <v>40144</v>
      </c>
      <c r="B10433" s="154">
        <v>1.5078</v>
      </c>
      <c r="C10433" s="154">
        <v>1.6558000000000002</v>
      </c>
      <c r="D10433" s="154">
        <v>1.012</v>
      </c>
      <c r="E10433" s="154">
        <v>0.94540000000000002</v>
      </c>
      <c r="F10433" s="154">
        <v>57.9</v>
      </c>
      <c r="G10433" s="154">
        <v>1.1713</v>
      </c>
      <c r="H10433" s="154">
        <v>14.821</v>
      </c>
      <c r="I10433" s="154" t="s">
        <v>472</v>
      </c>
      <c r="J10433" s="154"/>
    </row>
    <row r="10434" spans="1:10">
      <c r="A10434" s="164">
        <v>40147</v>
      </c>
      <c r="B10434" s="154">
        <v>1.5072999999999999</v>
      </c>
      <c r="C10434" s="154">
        <v>1.655</v>
      </c>
      <c r="D10434" s="154">
        <v>1.0018</v>
      </c>
      <c r="E10434" s="154">
        <v>0.94889999999999997</v>
      </c>
      <c r="F10434" s="154">
        <v>57.4</v>
      </c>
      <c r="G10434" s="154">
        <v>1.1629</v>
      </c>
      <c r="H10434" s="154">
        <v>14.673999999999999</v>
      </c>
      <c r="I10434" s="154">
        <v>1.6143700000000001</v>
      </c>
      <c r="J10434" s="154"/>
    </row>
    <row r="10435" spans="1:10">
      <c r="A10435" s="164">
        <v>40148</v>
      </c>
      <c r="B10435" s="154">
        <v>1.5074000000000001</v>
      </c>
      <c r="C10435" s="154">
        <v>1.6518000000000002</v>
      </c>
      <c r="D10435" s="154">
        <v>1.0002</v>
      </c>
      <c r="E10435" s="154">
        <v>0.95630000000000004</v>
      </c>
      <c r="F10435" s="154">
        <v>56.9</v>
      </c>
      <c r="G10435" s="154">
        <v>1.1501999999999999</v>
      </c>
      <c r="H10435" s="154">
        <v>14.654</v>
      </c>
      <c r="I10435" s="154">
        <v>1.61276</v>
      </c>
      <c r="J10435" s="154"/>
    </row>
    <row r="10436" spans="1:10">
      <c r="A10436" s="164">
        <v>40149</v>
      </c>
      <c r="B10436" s="154">
        <v>1.5078</v>
      </c>
      <c r="C10436" s="154">
        <v>1.6606000000000001</v>
      </c>
      <c r="D10436" s="154">
        <v>0.99909999999999999</v>
      </c>
      <c r="E10436" s="154">
        <v>0.95540000000000003</v>
      </c>
      <c r="F10436" s="154">
        <v>58.1</v>
      </c>
      <c r="G10436" s="154">
        <v>1.1447000000000001</v>
      </c>
      <c r="H10436" s="154">
        <v>14.635999999999999</v>
      </c>
      <c r="I10436" s="154">
        <v>1.61103</v>
      </c>
      <c r="J10436" s="154"/>
    </row>
    <row r="10437" spans="1:10">
      <c r="A10437" s="164">
        <v>40150</v>
      </c>
      <c r="B10437" s="154">
        <v>1.5079</v>
      </c>
      <c r="C10437" s="154">
        <v>1.6621000000000001</v>
      </c>
      <c r="D10437" s="154">
        <v>0.99819999999999998</v>
      </c>
      <c r="E10437" s="154">
        <v>0.95079999999999998</v>
      </c>
      <c r="F10437" s="154">
        <v>58.1</v>
      </c>
      <c r="G10437" s="154">
        <v>1.1360999999999999</v>
      </c>
      <c r="H10437" s="154">
        <v>14.622</v>
      </c>
      <c r="I10437" s="154">
        <v>1.6074600000000001</v>
      </c>
      <c r="J10437" s="154"/>
    </row>
    <row r="10438" spans="1:10">
      <c r="A10438" s="164">
        <v>40151</v>
      </c>
      <c r="B10438" s="154">
        <v>1.5072000000000001</v>
      </c>
      <c r="C10438" s="154">
        <v>1.6625999999999999</v>
      </c>
      <c r="D10438" s="154">
        <v>1.0005999999999999</v>
      </c>
      <c r="E10438" s="154">
        <v>0.94810000000000005</v>
      </c>
      <c r="F10438" s="154">
        <v>58.4</v>
      </c>
      <c r="G10438" s="154">
        <v>1.1347</v>
      </c>
      <c r="H10438" s="154">
        <v>14.657999999999999</v>
      </c>
      <c r="I10438" s="154">
        <v>1.6077399999999999</v>
      </c>
      <c r="J10438" s="154"/>
    </row>
    <row r="10439" spans="1:10">
      <c r="A10439" s="164">
        <v>40154</v>
      </c>
      <c r="B10439" s="154">
        <v>1.5112999999999999</v>
      </c>
      <c r="C10439" s="154">
        <v>1.6722000000000001</v>
      </c>
      <c r="D10439" s="154">
        <v>1.0217000000000001</v>
      </c>
      <c r="E10439" s="154">
        <v>0.96260000000000001</v>
      </c>
      <c r="F10439" s="154">
        <v>58.9</v>
      </c>
      <c r="G10439" s="154">
        <v>1.1358999999999999</v>
      </c>
      <c r="H10439" s="154">
        <v>14.961</v>
      </c>
      <c r="I10439" s="154" t="s">
        <v>472</v>
      </c>
      <c r="J10439" s="154"/>
    </row>
    <row r="10440" spans="1:10">
      <c r="A10440" s="164">
        <v>40155</v>
      </c>
      <c r="B10440" s="154">
        <v>1.5110999999999999</v>
      </c>
      <c r="C10440" s="154">
        <v>1.6652</v>
      </c>
      <c r="D10440" s="154">
        <v>1.0190999999999999</v>
      </c>
      <c r="E10440" s="154">
        <v>0.96889999999999998</v>
      </c>
      <c r="F10440" s="154">
        <v>58.7</v>
      </c>
      <c r="G10440" s="154">
        <v>1.1475</v>
      </c>
      <c r="H10440" s="154">
        <v>14.927</v>
      </c>
      <c r="I10440" s="154">
        <v>1.6279300000000001</v>
      </c>
      <c r="J10440" s="154"/>
    </row>
    <row r="10441" spans="1:10">
      <c r="A10441" s="164">
        <v>40156</v>
      </c>
      <c r="B10441" s="154">
        <v>1.5104</v>
      </c>
      <c r="C10441" s="154">
        <v>1.6672</v>
      </c>
      <c r="D10441" s="154">
        <v>1.0244</v>
      </c>
      <c r="E10441" s="154">
        <v>0.96330000000000005</v>
      </c>
      <c r="F10441" s="154">
        <v>58.1</v>
      </c>
      <c r="G10441" s="154">
        <v>1.1687000000000001</v>
      </c>
      <c r="H10441" s="154">
        <v>15.005000000000001</v>
      </c>
      <c r="I10441" s="154">
        <v>1.63141</v>
      </c>
      <c r="J10441" s="154"/>
    </row>
    <row r="10442" spans="1:10">
      <c r="A10442" s="164">
        <v>40157</v>
      </c>
      <c r="B10442" s="154">
        <v>1.5114000000000001</v>
      </c>
      <c r="C10442" s="154">
        <v>1.6714</v>
      </c>
      <c r="D10442" s="154">
        <v>1.0271999999999999</v>
      </c>
      <c r="E10442" s="154">
        <v>0.97240000000000004</v>
      </c>
      <c r="F10442" s="154">
        <v>58.2</v>
      </c>
      <c r="G10442" s="154">
        <v>1.1628000000000001</v>
      </c>
      <c r="H10442" s="154">
        <v>15.048999999999999</v>
      </c>
      <c r="I10442" s="154">
        <v>1.6322999999999999</v>
      </c>
      <c r="J10442" s="154"/>
    </row>
    <row r="10443" spans="1:10">
      <c r="A10443" s="164">
        <v>40158</v>
      </c>
      <c r="B10443" s="154">
        <v>1.5122</v>
      </c>
      <c r="C10443" s="154">
        <v>1.673</v>
      </c>
      <c r="D10443" s="154">
        <v>1.0248999999999999</v>
      </c>
      <c r="E10443" s="154">
        <v>0.97570000000000001</v>
      </c>
      <c r="F10443" s="154">
        <v>58.3</v>
      </c>
      <c r="G10443" s="154">
        <v>1.1522999999999999</v>
      </c>
      <c r="H10443" s="154">
        <v>15.012</v>
      </c>
      <c r="I10443" s="154">
        <v>1.6308</v>
      </c>
      <c r="J10443" s="154"/>
    </row>
    <row r="10444" spans="1:10">
      <c r="A10444" s="164">
        <v>40161</v>
      </c>
      <c r="B10444" s="154">
        <v>1.5124</v>
      </c>
      <c r="C10444" s="154">
        <v>1.6735</v>
      </c>
      <c r="D10444" s="154">
        <v>1.0310999999999999</v>
      </c>
      <c r="E10444" s="154">
        <v>0.97040000000000004</v>
      </c>
      <c r="F10444" s="154">
        <v>58.6</v>
      </c>
      <c r="G10444" s="154">
        <v>1.1663000000000001</v>
      </c>
      <c r="H10444" s="154">
        <v>15.101000000000001</v>
      </c>
      <c r="I10444" s="154">
        <v>1.6394199999999999</v>
      </c>
      <c r="J10444" s="154"/>
    </row>
    <row r="10445" spans="1:10">
      <c r="A10445" s="164">
        <v>40162</v>
      </c>
      <c r="B10445" s="154">
        <v>1.5125</v>
      </c>
      <c r="C10445" s="154">
        <v>1.6916</v>
      </c>
      <c r="D10445" s="154">
        <v>1.0401</v>
      </c>
      <c r="E10445" s="154">
        <v>0.97809999999999997</v>
      </c>
      <c r="F10445" s="154">
        <v>59.7</v>
      </c>
      <c r="G10445" s="154">
        <v>1.1649</v>
      </c>
      <c r="H10445" s="154">
        <v>15.233000000000001</v>
      </c>
      <c r="I10445" s="154">
        <v>1.6440399999999999</v>
      </c>
      <c r="J10445" s="154"/>
    </row>
    <row r="10446" spans="1:10">
      <c r="A10446" s="164">
        <v>40163</v>
      </c>
      <c r="B10446" s="154">
        <v>1.5131999999999999</v>
      </c>
      <c r="C10446" s="154">
        <v>1.6937</v>
      </c>
      <c r="D10446" s="154">
        <v>1.0403</v>
      </c>
      <c r="E10446" s="154">
        <v>0.98209999999999997</v>
      </c>
      <c r="F10446" s="154">
        <v>59.3</v>
      </c>
      <c r="G10446" s="154">
        <v>1.1594</v>
      </c>
      <c r="H10446" s="154">
        <v>15.237</v>
      </c>
      <c r="I10446" s="154">
        <v>1.6426500000000002</v>
      </c>
      <c r="J10446" s="154"/>
    </row>
    <row r="10447" spans="1:10">
      <c r="A10447" s="164">
        <v>40164</v>
      </c>
      <c r="B10447" s="154">
        <v>1.5063</v>
      </c>
      <c r="C10447" s="154">
        <v>1.6919999999999999</v>
      </c>
      <c r="D10447" s="154">
        <v>1.0464</v>
      </c>
      <c r="E10447" s="154">
        <v>0.9788</v>
      </c>
      <c r="F10447" s="154">
        <v>59.6</v>
      </c>
      <c r="G10447" s="154">
        <v>1.1649</v>
      </c>
      <c r="H10447" s="154">
        <v>15.324999999999999</v>
      </c>
      <c r="I10447" s="154">
        <v>1.6481400000000002</v>
      </c>
      <c r="J10447" s="154"/>
    </row>
    <row r="10448" spans="1:10">
      <c r="A10448" s="164">
        <v>40165</v>
      </c>
      <c r="B10448" s="154">
        <v>1.4985999999999999</v>
      </c>
      <c r="C10448" s="154">
        <v>1.6875</v>
      </c>
      <c r="D10448" s="154">
        <v>1.042</v>
      </c>
      <c r="E10448" s="154">
        <v>0.97350000000000003</v>
      </c>
      <c r="F10448" s="154">
        <v>58.4</v>
      </c>
      <c r="G10448" s="154">
        <v>1.1553</v>
      </c>
      <c r="H10448" s="154">
        <v>15.262</v>
      </c>
      <c r="I10448" s="154">
        <v>1.6380699999999999</v>
      </c>
      <c r="J10448" s="154"/>
    </row>
    <row r="10449" spans="1:10">
      <c r="A10449" s="164">
        <v>40168</v>
      </c>
      <c r="B10449" s="154">
        <v>1.4959</v>
      </c>
      <c r="C10449" s="154">
        <v>1.6844999999999999</v>
      </c>
      <c r="D10449" s="154">
        <v>1.0457000000000001</v>
      </c>
      <c r="E10449" s="154">
        <v>0.97840000000000005</v>
      </c>
      <c r="F10449" s="154">
        <v>58.7</v>
      </c>
      <c r="G10449" s="154">
        <v>1.1560999999999999</v>
      </c>
      <c r="H10449" s="154">
        <v>15.315</v>
      </c>
      <c r="I10449" s="154">
        <v>1.6350899999999999</v>
      </c>
      <c r="J10449" s="154"/>
    </row>
    <row r="10450" spans="1:10">
      <c r="A10450" s="164">
        <v>40169</v>
      </c>
      <c r="B10450" s="154">
        <v>1.498</v>
      </c>
      <c r="C10450" s="154">
        <v>1.6777</v>
      </c>
      <c r="D10450" s="154">
        <v>1.0464</v>
      </c>
      <c r="E10450" s="154">
        <v>0.9889</v>
      </c>
      <c r="F10450" s="154">
        <v>58.6</v>
      </c>
      <c r="G10450" s="154">
        <v>1.1467000000000001</v>
      </c>
      <c r="H10450" s="154">
        <v>15.326000000000001</v>
      </c>
      <c r="I10450" s="154">
        <v>1.63951</v>
      </c>
      <c r="J10450" s="154"/>
    </row>
    <row r="10451" spans="1:10">
      <c r="A10451" s="164">
        <v>40170</v>
      </c>
      <c r="B10451" s="154">
        <v>1.4944</v>
      </c>
      <c r="C10451" s="154">
        <v>1.6699000000000002</v>
      </c>
      <c r="D10451" s="154">
        <v>1.0479000000000001</v>
      </c>
      <c r="E10451" s="154">
        <v>0.99329999999999996</v>
      </c>
      <c r="F10451" s="154">
        <v>58.9</v>
      </c>
      <c r="G10451" s="154">
        <v>1.141</v>
      </c>
      <c r="H10451" s="154">
        <v>15.347</v>
      </c>
      <c r="I10451" s="154">
        <v>1.6337600000000001</v>
      </c>
      <c r="J10451" s="154"/>
    </row>
    <row r="10452" spans="1:10">
      <c r="A10452" s="164">
        <v>40171</v>
      </c>
      <c r="B10452" s="154">
        <v>1.4894000000000001</v>
      </c>
      <c r="C10452" s="154">
        <v>1.6564000000000001</v>
      </c>
      <c r="D10452" s="154">
        <v>1.0365</v>
      </c>
      <c r="E10452" s="154">
        <v>0.98950000000000005</v>
      </c>
      <c r="F10452" s="154">
        <v>58.8</v>
      </c>
      <c r="G10452" s="154">
        <v>1.1355999999999999</v>
      </c>
      <c r="H10452" s="154">
        <v>15.180999999999999</v>
      </c>
      <c r="I10452" s="154">
        <v>1.62182</v>
      </c>
      <c r="J10452" s="154"/>
    </row>
    <row r="10453" spans="1:10">
      <c r="A10453" s="164">
        <v>40172</v>
      </c>
      <c r="B10453" s="154" t="s">
        <v>472</v>
      </c>
      <c r="C10453" s="154" t="s">
        <v>472</v>
      </c>
      <c r="D10453" s="154" t="s">
        <v>472</v>
      </c>
      <c r="E10453" s="154" t="s">
        <v>472</v>
      </c>
      <c r="F10453" s="154" t="s">
        <v>472</v>
      </c>
      <c r="G10453" s="154" t="s">
        <v>472</v>
      </c>
      <c r="H10453" s="154" t="s">
        <v>472</v>
      </c>
      <c r="I10453" s="154" t="s">
        <v>472</v>
      </c>
      <c r="J10453" s="154"/>
    </row>
    <row r="10454" spans="1:10">
      <c r="A10454" s="164">
        <v>40175</v>
      </c>
      <c r="B10454" s="154">
        <v>1.4895</v>
      </c>
      <c r="C10454" s="154">
        <v>1.6543999999999999</v>
      </c>
      <c r="D10454" s="154">
        <v>1.0348999999999999</v>
      </c>
      <c r="E10454" s="154">
        <v>0.98640000000000005</v>
      </c>
      <c r="F10454" s="154">
        <v>58.7</v>
      </c>
      <c r="G10454" s="154">
        <v>1.1308</v>
      </c>
      <c r="H10454" s="154">
        <v>15.151999999999999</v>
      </c>
      <c r="I10454" s="154">
        <v>1.62073</v>
      </c>
      <c r="J10454" s="154"/>
    </row>
    <row r="10455" spans="1:10">
      <c r="A10455" s="164">
        <v>40176</v>
      </c>
      <c r="B10455" s="154">
        <v>1.4859</v>
      </c>
      <c r="C10455" s="154">
        <v>1.6524000000000001</v>
      </c>
      <c r="D10455" s="154">
        <v>1.0298</v>
      </c>
      <c r="E10455" s="154">
        <v>0.98860000000000003</v>
      </c>
      <c r="F10455" s="154">
        <v>59.1</v>
      </c>
      <c r="G10455" s="154">
        <v>1.1240000000000001</v>
      </c>
      <c r="H10455" s="154">
        <v>15.08</v>
      </c>
      <c r="I10455" s="154">
        <v>1.6153</v>
      </c>
      <c r="J10455" s="154"/>
    </row>
    <row r="10456" spans="1:10">
      <c r="A10456" s="164">
        <v>40177</v>
      </c>
      <c r="B10456" s="154">
        <v>1.4883</v>
      </c>
      <c r="C10456" s="154">
        <v>1.6463000000000001</v>
      </c>
      <c r="D10456" s="154">
        <v>1.0369999999999999</v>
      </c>
      <c r="E10456" s="154">
        <v>0.98970000000000002</v>
      </c>
      <c r="F10456" s="154">
        <v>59.5</v>
      </c>
      <c r="G10456" s="154">
        <v>1.1254999999999999</v>
      </c>
      <c r="H10456" s="154">
        <v>15.193</v>
      </c>
      <c r="I10456" s="154">
        <v>1.62259</v>
      </c>
      <c r="J10456" s="154"/>
    </row>
    <row r="10457" spans="1:10">
      <c r="A10457" s="164">
        <v>40178</v>
      </c>
      <c r="B10457" s="154">
        <v>1.4843999999999999</v>
      </c>
      <c r="C10457" s="154">
        <v>1.6600000000000001</v>
      </c>
      <c r="D10457" s="154">
        <v>1.0293000000000001</v>
      </c>
      <c r="E10457" s="154">
        <v>0.97840000000000005</v>
      </c>
      <c r="F10457" s="154">
        <v>59.1</v>
      </c>
      <c r="G10457" s="154">
        <v>1.1153</v>
      </c>
      <c r="H10457" s="154">
        <v>15.079000000000001</v>
      </c>
      <c r="I10457" s="154">
        <v>1.61551</v>
      </c>
      <c r="J10457" s="154"/>
    </row>
    <row r="10458" spans="1:10">
      <c r="A10458" s="164">
        <v>40179</v>
      </c>
      <c r="B10458" s="154" t="s">
        <v>472</v>
      </c>
      <c r="C10458" s="154" t="s">
        <v>472</v>
      </c>
      <c r="D10458" s="154" t="s">
        <v>472</v>
      </c>
      <c r="E10458" s="154" t="s">
        <v>472</v>
      </c>
      <c r="F10458" s="154" t="s">
        <v>472</v>
      </c>
      <c r="G10458" s="154" t="s">
        <v>472</v>
      </c>
      <c r="H10458" s="154" t="s">
        <v>472</v>
      </c>
      <c r="I10458" s="154" t="s">
        <v>472</v>
      </c>
      <c r="J10458" s="154"/>
    </row>
    <row r="10459" spans="1:10">
      <c r="A10459" s="164">
        <v>40182</v>
      </c>
      <c r="B10459" s="154">
        <v>1.4876</v>
      </c>
      <c r="C10459" s="154">
        <v>1.6760999999999999</v>
      </c>
      <c r="D10459" s="154">
        <v>1.0367</v>
      </c>
      <c r="E10459" s="154">
        <v>0.995</v>
      </c>
      <c r="F10459" s="154">
        <v>59.4</v>
      </c>
      <c r="G10459" s="154">
        <v>1.1165</v>
      </c>
      <c r="H10459" s="154">
        <v>15.186</v>
      </c>
      <c r="I10459" s="154">
        <v>1.6196199999999998</v>
      </c>
      <c r="J10459" s="154"/>
    </row>
    <row r="10460" spans="1:10">
      <c r="A10460" s="164">
        <v>40183</v>
      </c>
      <c r="B10460" s="154">
        <v>1.4847000000000001</v>
      </c>
      <c r="C10460" s="154">
        <v>1.6541000000000001</v>
      </c>
      <c r="D10460" s="154">
        <v>1.0289999999999999</v>
      </c>
      <c r="E10460" s="154">
        <v>0.99129999999999996</v>
      </c>
      <c r="F10460" s="154">
        <v>59.7</v>
      </c>
      <c r="G10460" s="154">
        <v>1.1187</v>
      </c>
      <c r="H10460" s="154">
        <v>15.074</v>
      </c>
      <c r="I10460" s="154">
        <v>1.6156700000000002</v>
      </c>
      <c r="J10460" s="154"/>
    </row>
    <row r="10461" spans="1:10">
      <c r="A10461" s="164">
        <v>40184</v>
      </c>
      <c r="B10461" s="154">
        <v>1.4842</v>
      </c>
      <c r="C10461" s="154">
        <v>1.6579999999999999</v>
      </c>
      <c r="D10461" s="154">
        <v>1.0338000000000001</v>
      </c>
      <c r="E10461" s="154">
        <v>0.995</v>
      </c>
      <c r="F10461" s="154">
        <v>59.7</v>
      </c>
      <c r="G10461" s="154">
        <v>1.1202000000000001</v>
      </c>
      <c r="H10461" s="154">
        <v>15.143000000000001</v>
      </c>
      <c r="I10461" s="154">
        <v>1.6160299999999999</v>
      </c>
      <c r="J10461" s="154"/>
    </row>
    <row r="10462" spans="1:10">
      <c r="A10462" s="164">
        <v>40185</v>
      </c>
      <c r="B10462" s="154">
        <v>1.4825999999999999</v>
      </c>
      <c r="C10462" s="154">
        <v>1.6440999999999999</v>
      </c>
      <c r="D10462" s="154">
        <v>1.0314000000000001</v>
      </c>
      <c r="E10462" s="154">
        <v>1</v>
      </c>
      <c r="F10462" s="154">
        <v>59.5</v>
      </c>
      <c r="G10462" s="154">
        <v>1.1107</v>
      </c>
      <c r="H10462" s="154">
        <v>15.106999999999999</v>
      </c>
      <c r="I10462" s="154">
        <v>1.6159599999999998</v>
      </c>
      <c r="J10462" s="154"/>
    </row>
    <row r="10463" spans="1:10">
      <c r="A10463" s="164">
        <v>40186</v>
      </c>
      <c r="B10463" s="154">
        <v>1.4812000000000001</v>
      </c>
      <c r="C10463" s="154">
        <v>1.6571</v>
      </c>
      <c r="D10463" s="154">
        <v>1.0336000000000001</v>
      </c>
      <c r="E10463" s="154">
        <v>1</v>
      </c>
      <c r="F10463" s="154">
        <v>59.2</v>
      </c>
      <c r="G10463" s="154">
        <v>1.1115999999999999</v>
      </c>
      <c r="H10463" s="154">
        <v>15.138999999999999</v>
      </c>
      <c r="I10463" s="154">
        <v>1.6171500000000001</v>
      </c>
      <c r="J10463" s="154"/>
    </row>
    <row r="10464" spans="1:10">
      <c r="A10464" s="164">
        <v>40189</v>
      </c>
      <c r="B10464" s="154">
        <v>1.4774</v>
      </c>
      <c r="C10464" s="154">
        <v>1.6402000000000001</v>
      </c>
      <c r="D10464" s="154">
        <v>1.0177</v>
      </c>
      <c r="E10464" s="154">
        <v>0.99070000000000003</v>
      </c>
      <c r="F10464" s="154">
        <v>58.9</v>
      </c>
      <c r="G10464" s="154">
        <v>1.1014999999999999</v>
      </c>
      <c r="H10464" s="154">
        <v>14.91</v>
      </c>
      <c r="I10464" s="154">
        <v>1.5987900000000002</v>
      </c>
      <c r="J10464" s="154"/>
    </row>
    <row r="10465" spans="1:10">
      <c r="A10465" s="164">
        <v>40190</v>
      </c>
      <c r="B10465" s="154">
        <v>1.4761</v>
      </c>
      <c r="C10465" s="154">
        <v>1.6415999999999999</v>
      </c>
      <c r="D10465" s="154">
        <v>1.0197000000000001</v>
      </c>
      <c r="E10465" s="154">
        <v>0.98560000000000003</v>
      </c>
      <c r="F10465" s="154">
        <v>58.7</v>
      </c>
      <c r="G10465" s="154">
        <v>1.1113</v>
      </c>
      <c r="H10465" s="154">
        <v>14.936999999999999</v>
      </c>
      <c r="I10465" s="154">
        <v>1.6019600000000001</v>
      </c>
      <c r="J10465" s="154"/>
    </row>
    <row r="10466" spans="1:10">
      <c r="A10466" s="164">
        <v>40191</v>
      </c>
      <c r="B10466" s="154">
        <v>1.4784999999999999</v>
      </c>
      <c r="C10466" s="154">
        <v>1.6558000000000002</v>
      </c>
      <c r="D10466" s="154">
        <v>1.0192000000000001</v>
      </c>
      <c r="E10466" s="154">
        <v>0.98499999999999999</v>
      </c>
      <c r="F10466" s="154">
        <v>58.3</v>
      </c>
      <c r="G10466" s="154">
        <v>1.1144000000000001</v>
      </c>
      <c r="H10466" s="154">
        <v>14.929</v>
      </c>
      <c r="I10466" s="154">
        <v>1.6026899999999999</v>
      </c>
      <c r="J10466" s="154"/>
    </row>
    <row r="10467" spans="1:10">
      <c r="A10467" s="164">
        <v>40192</v>
      </c>
      <c r="B10467" s="154">
        <v>1.4801</v>
      </c>
      <c r="C10467" s="154">
        <v>1.6611</v>
      </c>
      <c r="D10467" s="154">
        <v>1.0195000000000001</v>
      </c>
      <c r="E10467" s="154">
        <v>0.98919999999999997</v>
      </c>
      <c r="F10467" s="154">
        <v>58</v>
      </c>
      <c r="G10467" s="154">
        <v>1.1078999999999999</v>
      </c>
      <c r="H10467" s="154">
        <v>14.933999999999999</v>
      </c>
      <c r="I10467" s="154">
        <v>1.6070600000000002</v>
      </c>
      <c r="J10467" s="154"/>
    </row>
    <row r="10468" spans="1:10">
      <c r="A10468" s="164">
        <v>40193</v>
      </c>
      <c r="B10468" s="154">
        <v>1.4765999999999999</v>
      </c>
      <c r="C10468" s="154">
        <v>1.6713</v>
      </c>
      <c r="D10468" s="154">
        <v>1.0244</v>
      </c>
      <c r="E10468" s="154">
        <v>0.99770000000000003</v>
      </c>
      <c r="F10468" s="154">
        <v>58.2</v>
      </c>
      <c r="G10468" s="154">
        <v>1.1287</v>
      </c>
      <c r="H10468" s="154">
        <v>15.006</v>
      </c>
      <c r="I10468" s="154">
        <v>1.61276</v>
      </c>
      <c r="J10468" s="154"/>
    </row>
    <row r="10469" spans="1:10">
      <c r="A10469" s="164">
        <v>40196</v>
      </c>
      <c r="B10469" s="154">
        <v>1.4748999999999999</v>
      </c>
      <c r="C10469" s="154">
        <v>1.6768999999999998</v>
      </c>
      <c r="D10469" s="154">
        <v>1.0264</v>
      </c>
      <c r="E10469" s="154">
        <v>0.99829999999999997</v>
      </c>
      <c r="F10469" s="154">
        <v>57.9</v>
      </c>
      <c r="G10469" s="154">
        <v>1.1283000000000001</v>
      </c>
      <c r="H10469" s="154">
        <v>15.036</v>
      </c>
      <c r="I10469" s="154" t="s">
        <v>472</v>
      </c>
      <c r="J10469" s="154"/>
    </row>
    <row r="10470" spans="1:10">
      <c r="A10470" s="164">
        <v>40197</v>
      </c>
      <c r="B10470" s="154">
        <v>1.4756</v>
      </c>
      <c r="C10470" s="154">
        <v>1.6859999999999999</v>
      </c>
      <c r="D10470" s="154">
        <v>1.0250999999999999</v>
      </c>
      <c r="E10470" s="154">
        <v>0.99809999999999999</v>
      </c>
      <c r="F10470" s="154">
        <v>58.2</v>
      </c>
      <c r="G10470" s="154">
        <v>1.1326000000000001</v>
      </c>
      <c r="H10470" s="154">
        <v>15.013999999999999</v>
      </c>
      <c r="I10470" s="154">
        <v>1.62052</v>
      </c>
      <c r="J10470" s="154"/>
    </row>
    <row r="10471" spans="1:10">
      <c r="A10471" s="164">
        <v>40198</v>
      </c>
      <c r="B10471" s="154">
        <v>1.4750000000000001</v>
      </c>
      <c r="C10471" s="154">
        <v>1.6936</v>
      </c>
      <c r="D10471" s="154">
        <v>1.0377000000000001</v>
      </c>
      <c r="E10471" s="154">
        <v>1.0016</v>
      </c>
      <c r="F10471" s="154">
        <v>58.6</v>
      </c>
      <c r="G10471" s="154">
        <v>1.1415</v>
      </c>
      <c r="H10471" s="154">
        <v>15.201000000000001</v>
      </c>
      <c r="I10471" s="154">
        <v>1.6282799999999999</v>
      </c>
      <c r="J10471" s="154"/>
    </row>
    <row r="10472" spans="1:10">
      <c r="A10472" s="164">
        <v>40199</v>
      </c>
      <c r="B10472" s="154">
        <v>1.4723999999999999</v>
      </c>
      <c r="C10472" s="154">
        <v>1.6945000000000001</v>
      </c>
      <c r="D10472" s="154">
        <v>1.0472999999999999</v>
      </c>
      <c r="E10472" s="154">
        <v>0.99580000000000002</v>
      </c>
      <c r="F10472" s="154">
        <v>58.5</v>
      </c>
      <c r="G10472" s="154">
        <v>1.143</v>
      </c>
      <c r="H10472" s="154">
        <v>15.342000000000001</v>
      </c>
      <c r="I10472" s="154">
        <v>1.62887</v>
      </c>
      <c r="J10472" s="154"/>
    </row>
    <row r="10473" spans="1:10">
      <c r="A10473" s="164">
        <v>40200</v>
      </c>
      <c r="B10473" s="154">
        <v>1.4706999999999999</v>
      </c>
      <c r="C10473" s="154">
        <v>1.6848999999999998</v>
      </c>
      <c r="D10473" s="154">
        <v>1.0399</v>
      </c>
      <c r="E10473" s="154">
        <v>0.9919</v>
      </c>
      <c r="F10473" s="154">
        <v>57.6</v>
      </c>
      <c r="G10473" s="154">
        <v>1.1512</v>
      </c>
      <c r="H10473" s="154">
        <v>15.233000000000001</v>
      </c>
      <c r="I10473" s="154">
        <v>1.62696</v>
      </c>
      <c r="J10473" s="154"/>
    </row>
    <row r="10474" spans="1:10">
      <c r="A10474" s="164">
        <v>40203</v>
      </c>
      <c r="B10474" s="154">
        <v>1.4732000000000001</v>
      </c>
      <c r="C10474" s="154">
        <v>1.6832</v>
      </c>
      <c r="D10474" s="154">
        <v>1.0419</v>
      </c>
      <c r="E10474" s="154">
        <v>0.98660000000000003</v>
      </c>
      <c r="F10474" s="154">
        <v>57.3</v>
      </c>
      <c r="G10474" s="154">
        <v>1.1538999999999999</v>
      </c>
      <c r="H10474" s="154">
        <v>15.262</v>
      </c>
      <c r="I10474" s="154">
        <v>1.6230899999999999</v>
      </c>
      <c r="J10474" s="154"/>
    </row>
    <row r="10475" spans="1:10">
      <c r="A10475" s="164">
        <v>40204</v>
      </c>
      <c r="B10475" s="154">
        <v>1.4706999999999999</v>
      </c>
      <c r="C10475" s="154">
        <v>1.6859999999999999</v>
      </c>
      <c r="D10475" s="154">
        <v>1.0437000000000001</v>
      </c>
      <c r="E10475" s="154">
        <v>0.98099999999999998</v>
      </c>
      <c r="F10475" s="154">
        <v>57.4</v>
      </c>
      <c r="G10475" s="154">
        <v>1.1671</v>
      </c>
      <c r="H10475" s="154">
        <v>15.289</v>
      </c>
      <c r="I10475" s="154">
        <v>1.63039</v>
      </c>
      <c r="J10475" s="154"/>
    </row>
    <row r="10476" spans="1:10">
      <c r="A10476" s="164">
        <v>40205</v>
      </c>
      <c r="B10476" s="154">
        <v>1.4713000000000001</v>
      </c>
      <c r="C10476" s="154">
        <v>1.6899</v>
      </c>
      <c r="D10476" s="154">
        <v>1.0466</v>
      </c>
      <c r="E10476" s="154">
        <v>0.98250000000000004</v>
      </c>
      <c r="F10476" s="154">
        <v>57</v>
      </c>
      <c r="G10476" s="154">
        <v>1.1698</v>
      </c>
      <c r="H10476" s="154">
        <v>15.332000000000001</v>
      </c>
      <c r="I10476" s="154">
        <v>1.63185</v>
      </c>
      <c r="J10476" s="154"/>
    </row>
    <row r="10477" spans="1:10">
      <c r="A10477" s="164">
        <v>40206</v>
      </c>
      <c r="B10477" s="154">
        <v>1.4725999999999999</v>
      </c>
      <c r="C10477" s="154">
        <v>1.7065000000000001</v>
      </c>
      <c r="D10477" s="154">
        <v>1.0497000000000001</v>
      </c>
      <c r="E10477" s="154">
        <v>0.99199999999999999</v>
      </c>
      <c r="F10477" s="154">
        <v>56.5</v>
      </c>
      <c r="G10477" s="154">
        <v>1.1616</v>
      </c>
      <c r="H10477" s="154">
        <v>15.375999999999999</v>
      </c>
      <c r="I10477" s="154">
        <v>1.6372100000000001</v>
      </c>
      <c r="J10477" s="154"/>
    </row>
    <row r="10478" spans="1:10">
      <c r="A10478" s="164">
        <v>40207</v>
      </c>
      <c r="B10478" s="154">
        <v>1.4678</v>
      </c>
      <c r="C10478" s="154">
        <v>1.6959</v>
      </c>
      <c r="D10478" s="154">
        <v>1.0504</v>
      </c>
      <c r="E10478" s="154">
        <v>0.98740000000000006</v>
      </c>
      <c r="F10478" s="154">
        <v>56.1</v>
      </c>
      <c r="G10478" s="154">
        <v>1.1634</v>
      </c>
      <c r="H10478" s="154">
        <v>15.385999999999999</v>
      </c>
      <c r="I10478" s="154">
        <v>1.6315900000000001</v>
      </c>
      <c r="J10478" s="154"/>
    </row>
    <row r="10479" spans="1:10">
      <c r="A10479" s="164">
        <v>40210</v>
      </c>
      <c r="B10479" s="154">
        <v>1.4722</v>
      </c>
      <c r="C10479" s="154">
        <v>1.6867000000000001</v>
      </c>
      <c r="D10479" s="154">
        <v>1.0587</v>
      </c>
      <c r="E10479" s="154">
        <v>0.99019999999999997</v>
      </c>
      <c r="F10479" s="154">
        <v>56.6</v>
      </c>
      <c r="G10479" s="154">
        <v>1.1703999999999999</v>
      </c>
      <c r="H10479" s="154">
        <v>15.507999999999999</v>
      </c>
      <c r="I10479" s="154">
        <v>1.6413199999999999</v>
      </c>
      <c r="J10479" s="154"/>
    </row>
    <row r="10480" spans="1:10">
      <c r="A10480" s="164">
        <v>40211</v>
      </c>
      <c r="B10480" s="154">
        <v>1.4729999999999999</v>
      </c>
      <c r="C10480" s="154">
        <v>1.6833</v>
      </c>
      <c r="D10480" s="154">
        <v>1.0569</v>
      </c>
      <c r="E10480" s="154">
        <v>0.99780000000000002</v>
      </c>
      <c r="F10480" s="154">
        <v>56.9</v>
      </c>
      <c r="G10480" s="154">
        <v>1.1658999999999999</v>
      </c>
      <c r="H10480" s="154">
        <v>15.481</v>
      </c>
      <c r="I10480" s="154">
        <v>1.63774</v>
      </c>
      <c r="J10480" s="154"/>
    </row>
    <row r="10481" spans="1:10">
      <c r="A10481" s="164">
        <v>40212</v>
      </c>
      <c r="B10481" s="154">
        <v>1.4724999999999999</v>
      </c>
      <c r="C10481" s="154">
        <v>1.6835</v>
      </c>
      <c r="D10481" s="154">
        <v>1.0499000000000001</v>
      </c>
      <c r="E10481" s="154">
        <v>0.99509999999999998</v>
      </c>
      <c r="F10481" s="154">
        <v>57.3</v>
      </c>
      <c r="G10481" s="154">
        <v>1.1629</v>
      </c>
      <c r="H10481" s="154">
        <v>15.38</v>
      </c>
      <c r="I10481" s="154">
        <v>1.6350500000000001</v>
      </c>
      <c r="J10481" s="154"/>
    </row>
    <row r="10482" spans="1:10">
      <c r="A10482" s="164">
        <v>40213</v>
      </c>
      <c r="B10482" s="154">
        <v>1.4701</v>
      </c>
      <c r="C10482" s="154">
        <v>1.6844000000000001</v>
      </c>
      <c r="D10482" s="154">
        <v>1.0627</v>
      </c>
      <c r="E10482" s="154">
        <v>0.99880000000000002</v>
      </c>
      <c r="F10482" s="154">
        <v>57.4</v>
      </c>
      <c r="G10482" s="154">
        <v>1.1705000000000001</v>
      </c>
      <c r="H10482" s="154">
        <v>15.568</v>
      </c>
      <c r="I10482" s="154">
        <v>1.6399699999999999</v>
      </c>
      <c r="J10482" s="154"/>
    </row>
    <row r="10483" spans="1:10">
      <c r="A10483" s="164">
        <v>40214</v>
      </c>
      <c r="B10483" s="154">
        <v>1.4689000000000001</v>
      </c>
      <c r="C10483" s="154">
        <v>1.6844999999999999</v>
      </c>
      <c r="D10483" s="154">
        <v>1.0742</v>
      </c>
      <c r="E10483" s="154">
        <v>0.999</v>
      </c>
      <c r="F10483" s="154">
        <v>57.3</v>
      </c>
      <c r="G10483" s="154">
        <v>1.1981999999999999</v>
      </c>
      <c r="H10483" s="154">
        <v>15.739000000000001</v>
      </c>
      <c r="I10483" s="154">
        <v>1.6525799999999999</v>
      </c>
      <c r="J10483" s="154"/>
    </row>
    <row r="10484" spans="1:10">
      <c r="A10484" s="164">
        <v>40217</v>
      </c>
      <c r="B10484" s="154">
        <v>1.4682999999999999</v>
      </c>
      <c r="C10484" s="154">
        <v>1.6711</v>
      </c>
      <c r="D10484" s="154">
        <v>1.0712999999999999</v>
      </c>
      <c r="E10484" s="154">
        <v>1.0032000000000001</v>
      </c>
      <c r="F10484" s="154">
        <v>56.9</v>
      </c>
      <c r="G10484" s="154">
        <v>1.1973</v>
      </c>
      <c r="H10484" s="154">
        <v>15.693999999999999</v>
      </c>
      <c r="I10484" s="154">
        <v>1.65201</v>
      </c>
      <c r="J10484" s="154"/>
    </row>
    <row r="10485" spans="1:10">
      <c r="A10485" s="164">
        <v>40218</v>
      </c>
      <c r="B10485" s="154">
        <v>1.4675</v>
      </c>
      <c r="C10485" s="154">
        <v>1.6663999999999999</v>
      </c>
      <c r="D10485" s="154">
        <v>1.0683</v>
      </c>
      <c r="E10485" s="154">
        <v>0.99950000000000006</v>
      </c>
      <c r="F10485" s="154">
        <v>57.1</v>
      </c>
      <c r="G10485" s="154">
        <v>1.1907000000000001</v>
      </c>
      <c r="H10485" s="154">
        <v>15.65</v>
      </c>
      <c r="I10485" s="154">
        <v>1.6476299999999999</v>
      </c>
      <c r="J10485" s="154"/>
    </row>
    <row r="10486" spans="1:10">
      <c r="A10486" s="164">
        <v>40219</v>
      </c>
      <c r="B10486" s="154">
        <v>1.4675</v>
      </c>
      <c r="C10486" s="154">
        <v>1.6731</v>
      </c>
      <c r="D10486" s="154">
        <v>1.0653999999999999</v>
      </c>
      <c r="E10486" s="154">
        <v>0.99780000000000002</v>
      </c>
      <c r="F10486" s="154">
        <v>57.6</v>
      </c>
      <c r="G10486" s="154">
        <v>1.1884000000000001</v>
      </c>
      <c r="H10486" s="154">
        <v>15.593</v>
      </c>
      <c r="I10486" s="154">
        <v>1.64229</v>
      </c>
      <c r="J10486" s="154"/>
    </row>
    <row r="10487" spans="1:10">
      <c r="A10487" s="164">
        <v>40220</v>
      </c>
      <c r="B10487" s="154">
        <v>1.4670000000000001</v>
      </c>
      <c r="C10487" s="154">
        <v>1.6600000000000001</v>
      </c>
      <c r="D10487" s="154">
        <v>1.0660000000000001</v>
      </c>
      <c r="E10487" s="154">
        <v>1.0072000000000001</v>
      </c>
      <c r="F10487" s="154">
        <v>57.6</v>
      </c>
      <c r="G10487" s="154">
        <v>1.1842999999999999</v>
      </c>
      <c r="H10487" s="154">
        <v>15.597</v>
      </c>
      <c r="I10487" s="154">
        <v>1.6463100000000002</v>
      </c>
      <c r="J10487" s="154"/>
    </row>
    <row r="10488" spans="1:10">
      <c r="A10488" s="164">
        <v>40221</v>
      </c>
      <c r="B10488" s="154">
        <v>1.4668000000000001</v>
      </c>
      <c r="C10488" s="154">
        <v>1.6893</v>
      </c>
      <c r="D10488" s="154">
        <v>1.0772999999999999</v>
      </c>
      <c r="E10488" s="154">
        <v>1.0255000000000001</v>
      </c>
      <c r="F10488" s="154">
        <v>58.1</v>
      </c>
      <c r="G10488" s="154">
        <v>1.1936</v>
      </c>
      <c r="H10488" s="154">
        <v>15.766999999999999</v>
      </c>
      <c r="I10488" s="154" t="s">
        <v>472</v>
      </c>
      <c r="J10488" s="154"/>
    </row>
    <row r="10489" spans="1:10">
      <c r="A10489" s="164">
        <v>40224</v>
      </c>
      <c r="B10489" s="154">
        <v>1.4653</v>
      </c>
      <c r="C10489" s="154">
        <v>1.6879</v>
      </c>
      <c r="D10489" s="154">
        <v>1.0770999999999999</v>
      </c>
      <c r="E10489" s="154">
        <v>1.0255000000000001</v>
      </c>
      <c r="F10489" s="154">
        <v>57.8</v>
      </c>
      <c r="G10489" s="154">
        <v>1.196</v>
      </c>
      <c r="H10489" s="154">
        <v>15.763999999999999</v>
      </c>
      <c r="I10489" s="154" t="s">
        <v>472</v>
      </c>
      <c r="J10489" s="154"/>
    </row>
    <row r="10490" spans="1:10">
      <c r="A10490" s="164">
        <v>40225</v>
      </c>
      <c r="B10490" s="154">
        <v>1.4661</v>
      </c>
      <c r="C10490" s="154">
        <v>1.6832</v>
      </c>
      <c r="D10490" s="154">
        <v>1.0731999999999999</v>
      </c>
      <c r="E10490" s="154">
        <v>1.0248999999999999</v>
      </c>
      <c r="F10490" s="154">
        <v>57.8</v>
      </c>
      <c r="G10490" s="154">
        <v>1.1919</v>
      </c>
      <c r="H10490" s="154">
        <v>15.707000000000001</v>
      </c>
      <c r="I10490" s="154">
        <v>1.65249</v>
      </c>
      <c r="J10490" s="154"/>
    </row>
    <row r="10491" spans="1:10">
      <c r="A10491" s="164">
        <v>40226</v>
      </c>
      <c r="B10491" s="154">
        <v>1.4689000000000001</v>
      </c>
      <c r="C10491" s="154">
        <v>1.6811</v>
      </c>
      <c r="D10491" s="154">
        <v>1.0677000000000001</v>
      </c>
      <c r="E10491" s="154">
        <v>1.0226</v>
      </c>
      <c r="F10491" s="154">
        <v>57.9</v>
      </c>
      <c r="G10491" s="154">
        <v>1.1801999999999999</v>
      </c>
      <c r="H10491" s="154">
        <v>15.627000000000001</v>
      </c>
      <c r="I10491" s="154">
        <v>1.64652</v>
      </c>
      <c r="J10491" s="154"/>
    </row>
    <row r="10492" spans="1:10">
      <c r="A10492" s="164">
        <v>40227</v>
      </c>
      <c r="B10492" s="154">
        <v>1.4655</v>
      </c>
      <c r="C10492" s="154">
        <v>1.6874</v>
      </c>
      <c r="D10492" s="154">
        <v>1.0805</v>
      </c>
      <c r="E10492" s="154">
        <v>1.0317000000000001</v>
      </c>
      <c r="F10492" s="154">
        <v>59</v>
      </c>
      <c r="G10492" s="154">
        <v>1.1888000000000001</v>
      </c>
      <c r="H10492" s="154">
        <v>15.814</v>
      </c>
      <c r="I10492" s="154">
        <v>1.65459</v>
      </c>
      <c r="J10492" s="154"/>
    </row>
    <row r="10493" spans="1:10">
      <c r="A10493" s="164">
        <v>40228</v>
      </c>
      <c r="B10493" s="154">
        <v>1.4650000000000001</v>
      </c>
      <c r="C10493" s="154">
        <v>1.6705000000000001</v>
      </c>
      <c r="D10493" s="154">
        <v>1.0853999999999999</v>
      </c>
      <c r="E10493" s="154">
        <v>1.0330999999999999</v>
      </c>
      <c r="F10493" s="154">
        <v>60</v>
      </c>
      <c r="G10493" s="154">
        <v>1.1819999999999999</v>
      </c>
      <c r="H10493" s="154">
        <v>15.894</v>
      </c>
      <c r="I10493" s="154">
        <v>1.6553</v>
      </c>
      <c r="J10493" s="154"/>
    </row>
    <row r="10494" spans="1:10">
      <c r="A10494" s="164">
        <v>40231</v>
      </c>
      <c r="B10494" s="154">
        <v>1.4645000000000001</v>
      </c>
      <c r="C10494" s="154">
        <v>1.6633</v>
      </c>
      <c r="D10494" s="154">
        <v>1.0754999999999999</v>
      </c>
      <c r="E10494" s="154">
        <v>1.0347999999999999</v>
      </c>
      <c r="F10494" s="154">
        <v>59.3</v>
      </c>
      <c r="G10494" s="154">
        <v>1.1743000000000001</v>
      </c>
      <c r="H10494" s="154">
        <v>15.755000000000001</v>
      </c>
      <c r="I10494" s="154">
        <v>1.64907</v>
      </c>
      <c r="J10494" s="154"/>
    </row>
    <row r="10495" spans="1:10">
      <c r="A10495" s="164">
        <v>40232</v>
      </c>
      <c r="B10495" s="154">
        <v>1.4663999999999999</v>
      </c>
      <c r="C10495" s="154">
        <v>1.6621000000000001</v>
      </c>
      <c r="D10495" s="154">
        <v>1.0748</v>
      </c>
      <c r="E10495" s="154">
        <v>1.0316000000000001</v>
      </c>
      <c r="F10495" s="154">
        <v>59.3</v>
      </c>
      <c r="G10495" s="154">
        <v>1.1814</v>
      </c>
      <c r="H10495" s="154">
        <v>15.746</v>
      </c>
      <c r="I10495" s="154">
        <v>1.65377</v>
      </c>
      <c r="J10495" s="154"/>
    </row>
    <row r="10496" spans="1:10">
      <c r="A10496" s="164">
        <v>40233</v>
      </c>
      <c r="B10496" s="154">
        <v>1.4641</v>
      </c>
      <c r="C10496" s="154">
        <v>1.6697</v>
      </c>
      <c r="D10496" s="154">
        <v>1.0819000000000001</v>
      </c>
      <c r="E10496" s="154">
        <v>1.0228999999999999</v>
      </c>
      <c r="F10496" s="154">
        <v>59.3</v>
      </c>
      <c r="G10496" s="154">
        <v>1.2010000000000001</v>
      </c>
      <c r="H10496" s="154">
        <v>15.848000000000001</v>
      </c>
      <c r="I10496" s="154">
        <v>1.65446</v>
      </c>
      <c r="J10496" s="154"/>
    </row>
    <row r="10497" spans="1:10">
      <c r="A10497" s="164">
        <v>40234</v>
      </c>
      <c r="B10497" s="154">
        <v>1.4633</v>
      </c>
      <c r="C10497" s="154">
        <v>1.6600999999999999</v>
      </c>
      <c r="D10497" s="154">
        <v>1.0854999999999999</v>
      </c>
      <c r="E10497" s="154">
        <v>1.0278</v>
      </c>
      <c r="F10497" s="154">
        <v>59.5</v>
      </c>
      <c r="G10497" s="154">
        <v>1.2141999999999999</v>
      </c>
      <c r="H10497" s="154">
        <v>15.901</v>
      </c>
      <c r="I10497" s="154">
        <v>1.65829</v>
      </c>
      <c r="J10497" s="154"/>
    </row>
    <row r="10498" spans="1:10">
      <c r="A10498" s="164">
        <v>40235</v>
      </c>
      <c r="B10498" s="154">
        <v>1.4633</v>
      </c>
      <c r="C10498" s="154">
        <v>1.6482999999999999</v>
      </c>
      <c r="D10498" s="154">
        <v>1.0771999999999999</v>
      </c>
      <c r="E10498" s="154">
        <v>1.0177</v>
      </c>
      <c r="F10498" s="154">
        <v>59</v>
      </c>
      <c r="G10498" s="154">
        <v>1.2072000000000001</v>
      </c>
      <c r="H10498" s="154">
        <v>15.78</v>
      </c>
      <c r="I10498" s="154">
        <v>1.6510500000000001</v>
      </c>
      <c r="J10498" s="154"/>
    </row>
    <row r="10499" spans="1:10">
      <c r="A10499" s="164">
        <v>40238</v>
      </c>
      <c r="B10499" s="154">
        <v>1.4636</v>
      </c>
      <c r="C10499" s="154">
        <v>1.6274</v>
      </c>
      <c r="D10499" s="154">
        <v>1.0725</v>
      </c>
      <c r="E10499" s="154">
        <v>1.0215000000000001</v>
      </c>
      <c r="F10499" s="154">
        <v>59.3</v>
      </c>
      <c r="G10499" s="154">
        <v>1.2014</v>
      </c>
      <c r="H10499" s="154">
        <v>15.712</v>
      </c>
      <c r="I10499" s="154">
        <v>1.65161</v>
      </c>
      <c r="J10499" s="154"/>
    </row>
    <row r="10500" spans="1:10">
      <c r="A10500" s="164">
        <v>40239</v>
      </c>
      <c r="B10500" s="154">
        <v>1.4631000000000001</v>
      </c>
      <c r="C10500" s="154">
        <v>1.6181000000000001</v>
      </c>
      <c r="D10500" s="154">
        <v>1.0860000000000001</v>
      </c>
      <c r="E10500" s="154">
        <v>1.044</v>
      </c>
      <c r="F10500" s="154">
        <v>60.4</v>
      </c>
      <c r="G10500" s="154">
        <v>1.2201</v>
      </c>
      <c r="H10500" s="154">
        <v>15.909000000000001</v>
      </c>
      <c r="I10500" s="154">
        <v>1.6522399999999999</v>
      </c>
      <c r="J10500" s="154"/>
    </row>
    <row r="10501" spans="1:10">
      <c r="A10501" s="164">
        <v>40240</v>
      </c>
      <c r="B10501" s="154">
        <v>1.4630000000000001</v>
      </c>
      <c r="C10501" s="154">
        <v>1.6139000000000001</v>
      </c>
      <c r="D10501" s="154">
        <v>1.0718000000000001</v>
      </c>
      <c r="E10501" s="154">
        <v>1.0354000000000001</v>
      </c>
      <c r="F10501" s="154">
        <v>59.8</v>
      </c>
      <c r="G10501" s="154">
        <v>1.2077</v>
      </c>
      <c r="H10501" s="154">
        <v>15.702999999999999</v>
      </c>
      <c r="I10501" s="154">
        <v>1.6453799999999998</v>
      </c>
      <c r="J10501" s="154"/>
    </row>
    <row r="10502" spans="1:10">
      <c r="A10502" s="164">
        <v>40241</v>
      </c>
      <c r="B10502" s="154">
        <v>1.4634</v>
      </c>
      <c r="C10502" s="154">
        <v>1.6122000000000001</v>
      </c>
      <c r="D10502" s="154">
        <v>1.0717000000000001</v>
      </c>
      <c r="E10502" s="154">
        <v>1.0383</v>
      </c>
      <c r="F10502" s="154">
        <v>59.9</v>
      </c>
      <c r="G10502" s="154">
        <v>1.2114</v>
      </c>
      <c r="H10502" s="154">
        <v>15.7</v>
      </c>
      <c r="I10502" s="154">
        <v>1.6448800000000001</v>
      </c>
      <c r="J10502" s="154"/>
    </row>
    <row r="10503" spans="1:10">
      <c r="A10503" s="164">
        <v>40242</v>
      </c>
      <c r="B10503" s="154">
        <v>1.4628000000000001</v>
      </c>
      <c r="C10503" s="154">
        <v>1.6187</v>
      </c>
      <c r="D10503" s="154">
        <v>1.0762</v>
      </c>
      <c r="E10503" s="154">
        <v>1.0419</v>
      </c>
      <c r="F10503" s="154">
        <v>60.2</v>
      </c>
      <c r="G10503" s="154">
        <v>1.2052</v>
      </c>
      <c r="H10503" s="154">
        <v>15.766</v>
      </c>
      <c r="I10503" s="154">
        <v>1.64941</v>
      </c>
      <c r="J10503" s="154"/>
    </row>
    <row r="10504" spans="1:10">
      <c r="A10504" s="164">
        <v>40245</v>
      </c>
      <c r="B10504" s="154">
        <v>1.4631000000000001</v>
      </c>
      <c r="C10504" s="154">
        <v>1.6244000000000001</v>
      </c>
      <c r="D10504" s="154">
        <v>1.0705</v>
      </c>
      <c r="E10504" s="154">
        <v>1.0424</v>
      </c>
      <c r="F10504" s="154">
        <v>60.2</v>
      </c>
      <c r="G10504" s="154">
        <v>1.1854</v>
      </c>
      <c r="H10504" s="154">
        <v>15.682</v>
      </c>
      <c r="I10504" s="154">
        <v>1.64168</v>
      </c>
      <c r="J10504" s="154"/>
    </row>
    <row r="10505" spans="1:10">
      <c r="A10505" s="164">
        <v>40246</v>
      </c>
      <c r="B10505" s="154">
        <v>1.4626999999999999</v>
      </c>
      <c r="C10505" s="154">
        <v>1.611</v>
      </c>
      <c r="D10505" s="154">
        <v>1.0761000000000001</v>
      </c>
      <c r="E10505" s="154">
        <v>1.0455000000000001</v>
      </c>
      <c r="F10505" s="154">
        <v>60.1</v>
      </c>
      <c r="G10505" s="154">
        <v>1.1985000000000001</v>
      </c>
      <c r="H10505" s="154">
        <v>15.763999999999999</v>
      </c>
      <c r="I10505" s="154">
        <v>1.64838</v>
      </c>
      <c r="J10505" s="154"/>
    </row>
    <row r="10506" spans="1:10">
      <c r="A10506" s="164">
        <v>40247</v>
      </c>
      <c r="B10506" s="154">
        <v>1.462</v>
      </c>
      <c r="C10506" s="154">
        <v>1.6061999999999999</v>
      </c>
      <c r="D10506" s="154">
        <v>1.0763</v>
      </c>
      <c r="E10506" s="154">
        <v>1.0482</v>
      </c>
      <c r="F10506" s="154">
        <v>60.6</v>
      </c>
      <c r="G10506" s="154">
        <v>1.1910000000000001</v>
      </c>
      <c r="H10506" s="154">
        <v>15.768000000000001</v>
      </c>
      <c r="I10506" s="154">
        <v>1.64208</v>
      </c>
      <c r="J10506" s="154"/>
    </row>
    <row r="10507" spans="1:10">
      <c r="A10507" s="164">
        <v>40248</v>
      </c>
      <c r="B10507" s="154">
        <v>1.4610000000000001</v>
      </c>
      <c r="C10507" s="154">
        <v>1.603</v>
      </c>
      <c r="D10507" s="154">
        <v>1.0705</v>
      </c>
      <c r="E10507" s="154">
        <v>1.0426</v>
      </c>
      <c r="F10507" s="154">
        <v>60.5</v>
      </c>
      <c r="G10507" s="154">
        <v>1.1826000000000001</v>
      </c>
      <c r="H10507" s="154">
        <v>15.682</v>
      </c>
      <c r="I10507" s="154">
        <v>1.6377199999999998</v>
      </c>
      <c r="J10507" s="154"/>
    </row>
    <row r="10508" spans="1:10">
      <c r="A10508" s="164">
        <v>40249</v>
      </c>
      <c r="B10508" s="154">
        <v>1.4597</v>
      </c>
      <c r="C10508" s="154">
        <v>1.6087</v>
      </c>
      <c r="D10508" s="154">
        <v>1.0629999999999999</v>
      </c>
      <c r="E10508" s="154">
        <v>1.0387999999999999</v>
      </c>
      <c r="F10508" s="154">
        <v>60.2</v>
      </c>
      <c r="G10508" s="154">
        <v>1.1748000000000001</v>
      </c>
      <c r="H10508" s="154">
        <v>15.574999999999999</v>
      </c>
      <c r="I10508" s="154">
        <v>1.62937</v>
      </c>
      <c r="J10508" s="154"/>
    </row>
    <row r="10509" spans="1:10">
      <c r="A10509" s="164">
        <v>40252</v>
      </c>
      <c r="B10509" s="154">
        <v>1.4556</v>
      </c>
      <c r="C10509" s="154">
        <v>1.5986</v>
      </c>
      <c r="D10509" s="154">
        <v>1.0609</v>
      </c>
      <c r="E10509" s="154">
        <v>1.0411999999999999</v>
      </c>
      <c r="F10509" s="154">
        <v>60.1</v>
      </c>
      <c r="G10509" s="154">
        <v>1.1694</v>
      </c>
      <c r="H10509" s="154">
        <v>15.542</v>
      </c>
      <c r="I10509" s="154">
        <v>1.62415</v>
      </c>
      <c r="J10509" s="154"/>
    </row>
    <row r="10510" spans="1:10">
      <c r="A10510" s="164">
        <v>40253</v>
      </c>
      <c r="B10510" s="154">
        <v>1.4512</v>
      </c>
      <c r="C10510" s="154">
        <v>1.5968</v>
      </c>
      <c r="D10510" s="154">
        <v>1.0608</v>
      </c>
      <c r="E10510" s="154">
        <v>1.0419</v>
      </c>
      <c r="F10510" s="154">
        <v>60.1</v>
      </c>
      <c r="G10510" s="154">
        <v>1.1716</v>
      </c>
      <c r="H10510" s="154">
        <v>15.541</v>
      </c>
      <c r="I10510" s="154">
        <v>1.6241300000000001</v>
      </c>
      <c r="J10510" s="154"/>
    </row>
    <row r="10511" spans="1:10">
      <c r="A10511" s="164">
        <v>40254</v>
      </c>
      <c r="B10511" s="154">
        <v>1.4511000000000001</v>
      </c>
      <c r="C10511" s="154">
        <v>1.603</v>
      </c>
      <c r="D10511" s="154">
        <v>1.0530999999999999</v>
      </c>
      <c r="E10511" s="154">
        <v>1.0403</v>
      </c>
      <c r="F10511" s="154">
        <v>59.5</v>
      </c>
      <c r="G10511" s="154">
        <v>1.161</v>
      </c>
      <c r="H10511" s="154">
        <v>15.428000000000001</v>
      </c>
      <c r="I10511" s="154">
        <v>1.6206399999999999</v>
      </c>
      <c r="J10511" s="154"/>
    </row>
    <row r="10512" spans="1:10">
      <c r="A10512" s="164">
        <v>40255</v>
      </c>
      <c r="B10512" s="154">
        <v>1.4469000000000001</v>
      </c>
      <c r="C10512" s="154">
        <v>1.6172</v>
      </c>
      <c r="D10512" s="154">
        <v>1.0576000000000001</v>
      </c>
      <c r="E10512" s="154">
        <v>1.0456000000000001</v>
      </c>
      <c r="F10512" s="154">
        <v>59.8</v>
      </c>
      <c r="G10512" s="154">
        <v>1.1746000000000001</v>
      </c>
      <c r="H10512" s="154">
        <v>15.493</v>
      </c>
      <c r="I10512" s="154">
        <v>1.6251899999999999</v>
      </c>
      <c r="J10512" s="154"/>
    </row>
    <row r="10513" spans="1:10">
      <c r="A10513" s="164">
        <v>40256</v>
      </c>
      <c r="B10513" s="154">
        <v>1.4359999999999999</v>
      </c>
      <c r="C10513" s="154">
        <v>1.6002000000000001</v>
      </c>
      <c r="D10513" s="154">
        <v>1.0563</v>
      </c>
      <c r="E10513" s="154">
        <v>1.0373000000000001</v>
      </c>
      <c r="F10513" s="154">
        <v>58.9</v>
      </c>
      <c r="G10513" s="154">
        <v>1.1677</v>
      </c>
      <c r="H10513" s="154">
        <v>15.474</v>
      </c>
      <c r="I10513" s="154">
        <v>1.6180400000000001</v>
      </c>
      <c r="J10513" s="154"/>
    </row>
    <row r="10514" spans="1:10">
      <c r="A10514" s="164">
        <v>40259</v>
      </c>
      <c r="B10514" s="154">
        <v>1.4329000000000001</v>
      </c>
      <c r="C10514" s="154">
        <v>1.5853000000000002</v>
      </c>
      <c r="D10514" s="154">
        <v>1.0589</v>
      </c>
      <c r="E10514" s="154">
        <v>1.0427</v>
      </c>
      <c r="F10514" s="154">
        <v>58.7</v>
      </c>
      <c r="G10514" s="154">
        <v>1.1686000000000001</v>
      </c>
      <c r="H10514" s="154">
        <v>15.512</v>
      </c>
      <c r="I10514" s="154">
        <v>1.6209199999999999</v>
      </c>
      <c r="J10514" s="154"/>
    </row>
    <row r="10515" spans="1:10">
      <c r="A10515" s="164">
        <v>40260</v>
      </c>
      <c r="B10515" s="154">
        <v>1.4351</v>
      </c>
      <c r="C10515" s="154">
        <v>1.5918000000000001</v>
      </c>
      <c r="D10515" s="154">
        <v>1.0608</v>
      </c>
      <c r="E10515" s="154">
        <v>1.0419</v>
      </c>
      <c r="F10515" s="154">
        <v>59.3</v>
      </c>
      <c r="G10515" s="154">
        <v>1.1731</v>
      </c>
      <c r="H10515" s="154">
        <v>15.54</v>
      </c>
      <c r="I10515" s="154">
        <v>1.6187800000000001</v>
      </c>
      <c r="J10515" s="154"/>
    </row>
    <row r="10516" spans="1:10">
      <c r="A10516" s="164">
        <v>40261</v>
      </c>
      <c r="B10516" s="154">
        <v>1.4283999999999999</v>
      </c>
      <c r="C10516" s="154">
        <v>1.5987</v>
      </c>
      <c r="D10516" s="154">
        <v>1.0674999999999999</v>
      </c>
      <c r="E10516" s="154">
        <v>1.0474000000000001</v>
      </c>
      <c r="F10516" s="154">
        <v>60</v>
      </c>
      <c r="G10516" s="154">
        <v>1.1718999999999999</v>
      </c>
      <c r="H10516" s="154">
        <v>15.638</v>
      </c>
      <c r="I10516" s="154">
        <v>1.62188</v>
      </c>
      <c r="J10516" s="154"/>
    </row>
    <row r="10517" spans="1:10">
      <c r="A10517" s="164">
        <v>40262</v>
      </c>
      <c r="B10517" s="154">
        <v>1.4278</v>
      </c>
      <c r="C10517" s="154">
        <v>1.6044</v>
      </c>
      <c r="D10517" s="154">
        <v>1.0705</v>
      </c>
      <c r="E10517" s="154">
        <v>1.0483</v>
      </c>
      <c r="F10517" s="154">
        <v>59.4</v>
      </c>
      <c r="G10517" s="154">
        <v>1.1639999999999999</v>
      </c>
      <c r="H10517" s="154">
        <v>15.68</v>
      </c>
      <c r="I10517" s="154">
        <v>1.61833</v>
      </c>
      <c r="J10517" s="154"/>
    </row>
    <row r="10518" spans="1:10">
      <c r="A10518" s="164">
        <v>40263</v>
      </c>
      <c r="B10518" s="154">
        <v>1.4297</v>
      </c>
      <c r="C10518" s="154">
        <v>1.5864</v>
      </c>
      <c r="D10518" s="154">
        <v>1.0689</v>
      </c>
      <c r="E10518" s="154">
        <v>1.0421</v>
      </c>
      <c r="F10518" s="154">
        <v>58.7</v>
      </c>
      <c r="G10518" s="154">
        <v>1.1549</v>
      </c>
      <c r="H10518" s="154">
        <v>15.657</v>
      </c>
      <c r="I10518" s="154">
        <v>1.61703</v>
      </c>
      <c r="J10518" s="154"/>
    </row>
    <row r="10519" spans="1:10">
      <c r="A10519" s="164">
        <v>40266</v>
      </c>
      <c r="B10519" s="154">
        <v>1.4311</v>
      </c>
      <c r="C10519" s="154">
        <v>1.5906</v>
      </c>
      <c r="D10519" s="154">
        <v>1.0607</v>
      </c>
      <c r="E10519" s="154">
        <v>1.0370999999999999</v>
      </c>
      <c r="F10519" s="154">
        <v>58.3</v>
      </c>
      <c r="G10519" s="154">
        <v>1.1466000000000001</v>
      </c>
      <c r="H10519" s="154">
        <v>15.54</v>
      </c>
      <c r="I10519" s="154">
        <v>1.61293</v>
      </c>
      <c r="J10519" s="154"/>
    </row>
    <row r="10520" spans="1:10">
      <c r="A10520" s="164">
        <v>40267</v>
      </c>
      <c r="B10520" s="154">
        <v>1.4315</v>
      </c>
      <c r="C10520" s="154">
        <v>1.5981999999999998</v>
      </c>
      <c r="D10520" s="154">
        <v>1.0618000000000001</v>
      </c>
      <c r="E10520" s="154">
        <v>1.0416000000000001</v>
      </c>
      <c r="F10520" s="154">
        <v>59.1</v>
      </c>
      <c r="G10520" s="154">
        <v>1.1474</v>
      </c>
      <c r="H10520" s="154">
        <v>15.556000000000001</v>
      </c>
      <c r="I10520" s="154">
        <v>1.6151200000000001</v>
      </c>
      <c r="J10520" s="154"/>
    </row>
    <row r="10521" spans="1:10">
      <c r="A10521" s="164">
        <v>40268</v>
      </c>
      <c r="B10521" s="154">
        <v>1.4308000000000001</v>
      </c>
      <c r="C10521" s="154">
        <v>1.6078000000000001</v>
      </c>
      <c r="D10521" s="154">
        <v>1.0646</v>
      </c>
      <c r="E10521" s="154">
        <v>1.0466</v>
      </c>
      <c r="F10521" s="154">
        <v>59.4</v>
      </c>
      <c r="G10521" s="154">
        <v>1.1413</v>
      </c>
      <c r="H10521" s="154">
        <v>15.597</v>
      </c>
      <c r="I10521" s="154">
        <v>1.60964</v>
      </c>
      <c r="J10521" s="154"/>
    </row>
    <row r="10522" spans="1:10">
      <c r="A10522" s="164">
        <v>40269</v>
      </c>
      <c r="B10522" s="154">
        <v>1.4211</v>
      </c>
      <c r="C10522" s="154">
        <v>1.6031</v>
      </c>
      <c r="D10522" s="154">
        <v>1.0523</v>
      </c>
      <c r="E10522" s="154">
        <v>1.04</v>
      </c>
      <c r="F10522" s="154">
        <v>59.1</v>
      </c>
      <c r="G10522" s="154">
        <v>1.1251</v>
      </c>
      <c r="H10522" s="154">
        <v>15.416</v>
      </c>
      <c r="I10522" s="154">
        <v>1.59924</v>
      </c>
      <c r="J10522" s="154"/>
    </row>
    <row r="10523" spans="1:10">
      <c r="A10523" s="164">
        <v>40270</v>
      </c>
      <c r="B10523" s="154" t="s">
        <v>472</v>
      </c>
      <c r="C10523" s="154" t="s">
        <v>472</v>
      </c>
      <c r="D10523" s="154" t="s">
        <v>472</v>
      </c>
      <c r="E10523" s="154" t="s">
        <v>472</v>
      </c>
      <c r="F10523" s="154" t="s">
        <v>472</v>
      </c>
      <c r="G10523" s="154" t="s">
        <v>472</v>
      </c>
      <c r="H10523" s="154" t="s">
        <v>472</v>
      </c>
      <c r="I10523" s="154" t="s">
        <v>472</v>
      </c>
      <c r="J10523" s="154"/>
    </row>
    <row r="10524" spans="1:10">
      <c r="A10524" s="164">
        <v>40273</v>
      </c>
      <c r="B10524" s="154" t="s">
        <v>472</v>
      </c>
      <c r="C10524" s="154" t="s">
        <v>472</v>
      </c>
      <c r="D10524" s="154" t="s">
        <v>472</v>
      </c>
      <c r="E10524" s="154" t="s">
        <v>472</v>
      </c>
      <c r="F10524" s="154" t="s">
        <v>472</v>
      </c>
      <c r="G10524" s="154" t="s">
        <v>472</v>
      </c>
      <c r="H10524" s="154" t="s">
        <v>472</v>
      </c>
      <c r="I10524" s="154" t="s">
        <v>472</v>
      </c>
      <c r="J10524" s="154"/>
    </row>
    <row r="10525" spans="1:10">
      <c r="A10525" s="164">
        <v>40274</v>
      </c>
      <c r="B10525" s="154">
        <v>1.4319999999999999</v>
      </c>
      <c r="C10525" s="154">
        <v>1.6202000000000001</v>
      </c>
      <c r="D10525" s="154">
        <v>1.0671999999999999</v>
      </c>
      <c r="E10525" s="154">
        <v>1.0667</v>
      </c>
      <c r="F10525" s="154">
        <v>60.6</v>
      </c>
      <c r="G10525" s="154">
        <v>1.1373</v>
      </c>
      <c r="H10525" s="154">
        <v>15.635</v>
      </c>
      <c r="I10525" s="154">
        <v>1.61812</v>
      </c>
      <c r="J10525" s="154"/>
    </row>
    <row r="10526" spans="1:10">
      <c r="A10526" s="164">
        <v>40275</v>
      </c>
      <c r="B10526" s="154">
        <v>1.4321999999999999</v>
      </c>
      <c r="C10526" s="154">
        <v>1.6314</v>
      </c>
      <c r="D10526" s="154">
        <v>1.0695999999999999</v>
      </c>
      <c r="E10526" s="154">
        <v>1.0713999999999999</v>
      </c>
      <c r="F10526" s="154">
        <v>60.9</v>
      </c>
      <c r="G10526" s="154">
        <v>1.1381999999999999</v>
      </c>
      <c r="H10526" s="154">
        <v>15.672000000000001</v>
      </c>
      <c r="I10526" s="154">
        <v>1.62252</v>
      </c>
      <c r="J10526" s="154"/>
    </row>
    <row r="10527" spans="1:10">
      <c r="A10527" s="164">
        <v>40276</v>
      </c>
      <c r="B10527" s="154">
        <v>1.4325999999999999</v>
      </c>
      <c r="C10527" s="154">
        <v>1.6348</v>
      </c>
      <c r="D10527" s="154">
        <v>1.0777000000000001</v>
      </c>
      <c r="E10527" s="154">
        <v>1.0686</v>
      </c>
      <c r="F10527" s="154">
        <v>60.5</v>
      </c>
      <c r="G10527" s="154">
        <v>1.1574</v>
      </c>
      <c r="H10527" s="154">
        <v>15.79</v>
      </c>
      <c r="I10527" s="154">
        <v>1.6282999999999999</v>
      </c>
      <c r="J10527" s="154"/>
    </row>
    <row r="10528" spans="1:10">
      <c r="A10528" s="164">
        <v>40277</v>
      </c>
      <c r="B10528" s="154">
        <v>1.4339999999999999</v>
      </c>
      <c r="C10528" s="154">
        <v>1.6427</v>
      </c>
      <c r="D10528" s="154">
        <v>1.0690999999999999</v>
      </c>
      <c r="E10528" s="154">
        <v>1.0688</v>
      </c>
      <c r="F10528" s="154">
        <v>60</v>
      </c>
      <c r="G10528" s="154">
        <v>1.1427</v>
      </c>
      <c r="H10528" s="154">
        <v>15.667999999999999</v>
      </c>
      <c r="I10528" s="154">
        <v>1.62368</v>
      </c>
      <c r="J10528" s="154"/>
    </row>
    <row r="10529" spans="1:10">
      <c r="A10529" s="164">
        <v>40280</v>
      </c>
      <c r="B10529" s="154">
        <v>1.4438</v>
      </c>
      <c r="C10529" s="154">
        <v>1.6385999999999998</v>
      </c>
      <c r="D10529" s="154">
        <v>1.0606</v>
      </c>
      <c r="E10529" s="154">
        <v>1.0535000000000001</v>
      </c>
      <c r="F10529" s="154">
        <v>60</v>
      </c>
      <c r="G10529" s="154">
        <v>1.1355</v>
      </c>
      <c r="H10529" s="154">
        <v>15.54</v>
      </c>
      <c r="I10529" s="154">
        <v>1.6165799999999999</v>
      </c>
      <c r="J10529" s="154"/>
    </row>
    <row r="10530" spans="1:10">
      <c r="A10530" s="164">
        <v>40281</v>
      </c>
      <c r="B10530" s="154">
        <v>1.4386999999999999</v>
      </c>
      <c r="C10530" s="154">
        <v>1.6284000000000001</v>
      </c>
      <c r="D10530" s="154">
        <v>1.0587</v>
      </c>
      <c r="E10530" s="154">
        <v>1.0539000000000001</v>
      </c>
      <c r="F10530" s="154">
        <v>60.3</v>
      </c>
      <c r="G10530" s="154">
        <v>1.1352</v>
      </c>
      <c r="H10530" s="154">
        <v>15.51</v>
      </c>
      <c r="I10530" s="154">
        <v>1.6136200000000001</v>
      </c>
      <c r="J10530" s="154"/>
    </row>
    <row r="10531" spans="1:10">
      <c r="A10531" s="164">
        <v>40282</v>
      </c>
      <c r="B10531" s="154">
        <v>1.4361999999999999</v>
      </c>
      <c r="C10531" s="154">
        <v>1.6228</v>
      </c>
      <c r="D10531" s="154">
        <v>1.0528999999999999</v>
      </c>
      <c r="E10531" s="154">
        <v>1.0541</v>
      </c>
      <c r="F10531" s="154">
        <v>60.1</v>
      </c>
      <c r="G10531" s="154">
        <v>1.1251</v>
      </c>
      <c r="H10531" s="154">
        <v>15.426</v>
      </c>
      <c r="I10531" s="154">
        <v>1.61009</v>
      </c>
      <c r="J10531" s="154"/>
    </row>
    <row r="10532" spans="1:10">
      <c r="A10532" s="164">
        <v>40283</v>
      </c>
      <c r="B10532" s="154">
        <v>1.4338</v>
      </c>
      <c r="C10532" s="154">
        <v>1.6334</v>
      </c>
      <c r="D10532" s="154">
        <v>1.0562</v>
      </c>
      <c r="E10532" s="154">
        <v>1.0572999999999999</v>
      </c>
      <c r="F10532" s="154">
        <v>60.5</v>
      </c>
      <c r="G10532" s="154">
        <v>1.1346000000000001</v>
      </c>
      <c r="H10532" s="154">
        <v>15.475</v>
      </c>
      <c r="I10532" s="154">
        <v>1.61608</v>
      </c>
      <c r="J10532" s="154"/>
    </row>
    <row r="10533" spans="1:10">
      <c r="A10533" s="164">
        <v>40284</v>
      </c>
      <c r="B10533" s="154">
        <v>1.4332</v>
      </c>
      <c r="C10533" s="154">
        <v>1.6327</v>
      </c>
      <c r="D10533" s="154">
        <v>1.0580000000000001</v>
      </c>
      <c r="E10533" s="154">
        <v>1.056</v>
      </c>
      <c r="F10533" s="154">
        <v>60.4</v>
      </c>
      <c r="G10533" s="154">
        <v>1.1414</v>
      </c>
      <c r="H10533" s="154">
        <v>15.500999999999999</v>
      </c>
      <c r="I10533" s="154">
        <v>1.61588</v>
      </c>
      <c r="J10533" s="154"/>
    </row>
    <row r="10534" spans="1:10">
      <c r="A10534" s="164">
        <v>40287</v>
      </c>
      <c r="B10534" s="154">
        <v>1.4339999999999999</v>
      </c>
      <c r="C10534" s="154">
        <v>1.6244000000000001</v>
      </c>
      <c r="D10534" s="154">
        <v>1.0651999999999999</v>
      </c>
      <c r="E10534" s="154">
        <v>1.0486</v>
      </c>
      <c r="F10534" s="154">
        <v>60.5</v>
      </c>
      <c r="G10534" s="154">
        <v>1.1593</v>
      </c>
      <c r="H10534" s="154">
        <v>15.605</v>
      </c>
      <c r="I10534" s="154">
        <v>1.62347</v>
      </c>
      <c r="J10534" s="154"/>
    </row>
    <row r="10535" spans="1:10">
      <c r="A10535" s="164">
        <v>40288</v>
      </c>
      <c r="B10535" s="154">
        <v>1.4337</v>
      </c>
      <c r="C10535" s="154">
        <v>1.6381000000000001</v>
      </c>
      <c r="D10535" s="154">
        <v>1.0633999999999999</v>
      </c>
      <c r="E10535" s="154">
        <v>1.0516000000000001</v>
      </c>
      <c r="F10535" s="154">
        <v>60.5</v>
      </c>
      <c r="G10535" s="154">
        <v>1.1452</v>
      </c>
      <c r="H10535" s="154">
        <v>15.58</v>
      </c>
      <c r="I10535" s="154">
        <v>1.6163699999999999</v>
      </c>
      <c r="J10535" s="154"/>
    </row>
    <row r="10536" spans="1:10">
      <c r="A10536" s="164">
        <v>40289</v>
      </c>
      <c r="B10536" s="154">
        <v>1.4336</v>
      </c>
      <c r="C10536" s="154">
        <v>1.6446000000000001</v>
      </c>
      <c r="D10536" s="154">
        <v>1.0667</v>
      </c>
      <c r="E10536" s="154">
        <v>1.0733999999999999</v>
      </c>
      <c r="F10536" s="154">
        <v>60.8</v>
      </c>
      <c r="G10536" s="154">
        <v>1.1442000000000001</v>
      </c>
      <c r="H10536" s="154">
        <v>15.625</v>
      </c>
      <c r="I10536" s="154">
        <v>1.6241300000000001</v>
      </c>
      <c r="J10536" s="154"/>
    </row>
    <row r="10537" spans="1:10">
      <c r="A10537" s="164">
        <v>40290</v>
      </c>
      <c r="B10537" s="154">
        <v>1.4325999999999999</v>
      </c>
      <c r="C10537" s="154">
        <v>1.6478999999999999</v>
      </c>
      <c r="D10537" s="154">
        <v>1.0684</v>
      </c>
      <c r="E10537" s="154">
        <v>1.0714999999999999</v>
      </c>
      <c r="F10537" s="154">
        <v>60.9</v>
      </c>
      <c r="G10537" s="154">
        <v>1.147</v>
      </c>
      <c r="H10537" s="154">
        <v>15.654</v>
      </c>
      <c r="I10537" s="154">
        <v>1.6281099999999999</v>
      </c>
      <c r="J10537" s="154"/>
    </row>
    <row r="10538" spans="1:10">
      <c r="A10538" s="164">
        <v>40291</v>
      </c>
      <c r="B10538" s="154">
        <v>1.4331</v>
      </c>
      <c r="C10538" s="154">
        <v>1.6573</v>
      </c>
      <c r="D10538" s="154">
        <v>1.0796999999999999</v>
      </c>
      <c r="E10538" s="154">
        <v>1.0798000000000001</v>
      </c>
      <c r="F10538" s="154">
        <v>61.6</v>
      </c>
      <c r="G10538" s="154">
        <v>1.1560999999999999</v>
      </c>
      <c r="H10538" s="154">
        <v>15.811999999999999</v>
      </c>
      <c r="I10538" s="154">
        <v>1.63134</v>
      </c>
      <c r="J10538" s="154"/>
    </row>
    <row r="10539" spans="1:10">
      <c r="A10539" s="164">
        <v>40294</v>
      </c>
      <c r="B10539" s="154">
        <v>1.4344999999999999</v>
      </c>
      <c r="C10539" s="154">
        <v>1.6625999999999999</v>
      </c>
      <c r="D10539" s="154">
        <v>1.0763</v>
      </c>
      <c r="E10539" s="154">
        <v>1.0770999999999999</v>
      </c>
      <c r="F10539" s="154">
        <v>61.8</v>
      </c>
      <c r="G10539" s="154">
        <v>1.1438999999999999</v>
      </c>
      <c r="H10539" s="154">
        <v>15.766</v>
      </c>
      <c r="I10539" s="154">
        <v>1.6293</v>
      </c>
      <c r="J10539" s="154"/>
    </row>
    <row r="10540" spans="1:10">
      <c r="A10540" s="164">
        <v>40295</v>
      </c>
      <c r="B10540" s="154">
        <v>1.4363000000000001</v>
      </c>
      <c r="C10540" s="154">
        <v>1.6560000000000001</v>
      </c>
      <c r="D10540" s="154">
        <v>1.0753999999999999</v>
      </c>
      <c r="E10540" s="154">
        <v>1.0735999999999999</v>
      </c>
      <c r="F10540" s="154">
        <v>62.5</v>
      </c>
      <c r="G10540" s="154">
        <v>1.1458999999999999</v>
      </c>
      <c r="H10540" s="154">
        <v>15.756</v>
      </c>
      <c r="I10540" s="154">
        <v>1.63178</v>
      </c>
      <c r="J10540" s="154"/>
    </row>
    <row r="10541" spans="1:10">
      <c r="A10541" s="164">
        <v>40296</v>
      </c>
      <c r="B10541" s="154">
        <v>1.4325000000000001</v>
      </c>
      <c r="C10541" s="154">
        <v>1.6516999999999999</v>
      </c>
      <c r="D10541" s="154">
        <v>1.0871999999999999</v>
      </c>
      <c r="E10541" s="154">
        <v>1.0684</v>
      </c>
      <c r="F10541" s="154">
        <v>61.7</v>
      </c>
      <c r="G10541" s="154">
        <v>1.1627000000000001</v>
      </c>
      <c r="H10541" s="154">
        <v>15.929</v>
      </c>
      <c r="I10541" s="154">
        <v>1.63622</v>
      </c>
      <c r="J10541" s="154"/>
    </row>
    <row r="10542" spans="1:10">
      <c r="A10542" s="164">
        <v>40297</v>
      </c>
      <c r="B10542" s="154">
        <v>1.4342999999999999</v>
      </c>
      <c r="C10542" s="154">
        <v>1.6518000000000002</v>
      </c>
      <c r="D10542" s="154">
        <v>1.085</v>
      </c>
      <c r="E10542" s="154">
        <v>1.0762</v>
      </c>
      <c r="F10542" s="154">
        <v>61.9</v>
      </c>
      <c r="G10542" s="154">
        <v>1.1538999999999999</v>
      </c>
      <c r="H10542" s="154">
        <v>15.895</v>
      </c>
      <c r="I10542" s="154">
        <v>1.6333899999999999</v>
      </c>
      <c r="J10542" s="154"/>
    </row>
    <row r="10543" spans="1:10">
      <c r="A10543" s="164">
        <v>40298</v>
      </c>
      <c r="B10543" s="154">
        <v>1.4348000000000001</v>
      </c>
      <c r="C10543" s="154">
        <v>1.6574</v>
      </c>
      <c r="D10543" s="154">
        <v>1.0792999999999999</v>
      </c>
      <c r="E10543" s="154">
        <v>1.0749</v>
      </c>
      <c r="F10543" s="154">
        <v>62.4</v>
      </c>
      <c r="G10543" s="154">
        <v>1.1455</v>
      </c>
      <c r="H10543" s="154">
        <v>15.814</v>
      </c>
      <c r="I10543" s="154">
        <v>1.6282299999999998</v>
      </c>
      <c r="J10543" s="154"/>
    </row>
    <row r="10544" spans="1:10">
      <c r="A10544" s="164">
        <v>40301</v>
      </c>
      <c r="B10544" s="154">
        <v>1.4325999999999999</v>
      </c>
      <c r="C10544" s="154">
        <v>1.6496</v>
      </c>
      <c r="D10544" s="154">
        <v>1.0820000000000001</v>
      </c>
      <c r="E10544" s="154">
        <v>1.0651999999999999</v>
      </c>
      <c r="F10544" s="154">
        <v>62.2</v>
      </c>
      <c r="G10544" s="154">
        <v>1.1508</v>
      </c>
      <c r="H10544" s="154">
        <v>15.855</v>
      </c>
      <c r="I10544" s="154">
        <v>1.6296200000000001</v>
      </c>
      <c r="J10544" s="154"/>
    </row>
    <row r="10545" spans="1:10">
      <c r="A10545" s="164">
        <v>40302</v>
      </c>
      <c r="B10545" s="154">
        <v>1.4325000000000001</v>
      </c>
      <c r="C10545" s="154">
        <v>1.6541000000000001</v>
      </c>
      <c r="D10545" s="154">
        <v>1.0891999999999999</v>
      </c>
      <c r="E10545" s="154">
        <v>1.0750999999999999</v>
      </c>
      <c r="F10545" s="154">
        <v>63</v>
      </c>
      <c r="G10545" s="154">
        <v>1.1491</v>
      </c>
      <c r="H10545" s="154">
        <v>15.958</v>
      </c>
      <c r="I10545" s="154">
        <v>1.6395900000000001</v>
      </c>
      <c r="J10545" s="154"/>
    </row>
    <row r="10546" spans="1:10">
      <c r="A10546" s="164">
        <v>40303</v>
      </c>
      <c r="B10546" s="154">
        <v>1.4325000000000001</v>
      </c>
      <c r="C10546" s="154">
        <v>1.6734</v>
      </c>
      <c r="D10546" s="154">
        <v>1.1063000000000001</v>
      </c>
      <c r="E10546" s="154">
        <v>1.0767</v>
      </c>
      <c r="F10546" s="154">
        <v>62.7</v>
      </c>
      <c r="G10546" s="154">
        <v>1.1697</v>
      </c>
      <c r="H10546" s="154">
        <v>16.207000000000001</v>
      </c>
      <c r="I10546" s="154">
        <v>1.6538599999999999</v>
      </c>
      <c r="J10546" s="154"/>
    </row>
    <row r="10547" spans="1:10">
      <c r="A10547" s="164">
        <v>40304</v>
      </c>
      <c r="B10547" s="154">
        <v>1.4325000000000001</v>
      </c>
      <c r="C10547" s="154">
        <v>1.6823000000000001</v>
      </c>
      <c r="D10547" s="154">
        <v>1.1194999999999999</v>
      </c>
      <c r="E10547" s="154">
        <v>1.0804</v>
      </c>
      <c r="F10547" s="154">
        <v>62.3</v>
      </c>
      <c r="G10547" s="154">
        <v>1.1954</v>
      </c>
      <c r="H10547" s="154">
        <v>16.401</v>
      </c>
      <c r="I10547" s="154">
        <v>1.65534</v>
      </c>
      <c r="J10547" s="154"/>
    </row>
    <row r="10548" spans="1:10">
      <c r="A10548" s="164">
        <v>40305</v>
      </c>
      <c r="B10548" s="154">
        <v>1.4152</v>
      </c>
      <c r="C10548" s="154">
        <v>1.6327</v>
      </c>
      <c r="D10548" s="154">
        <v>1.1097999999999999</v>
      </c>
      <c r="E10548" s="154">
        <v>1.0553999999999999</v>
      </c>
      <c r="F10548" s="154">
        <v>59.8</v>
      </c>
      <c r="G10548" s="154">
        <v>1.2028000000000001</v>
      </c>
      <c r="H10548" s="154">
        <v>16.257999999999999</v>
      </c>
      <c r="I10548" s="154">
        <v>1.64628</v>
      </c>
      <c r="J10548" s="154"/>
    </row>
    <row r="10549" spans="1:10">
      <c r="A10549" s="164">
        <v>40308</v>
      </c>
      <c r="B10549" s="154">
        <v>1.4304999999999999</v>
      </c>
      <c r="C10549" s="154">
        <v>1.6364000000000001</v>
      </c>
      <c r="D10549" s="154">
        <v>1.0943000000000001</v>
      </c>
      <c r="E10549" s="154">
        <v>1.0693999999999999</v>
      </c>
      <c r="F10549" s="154">
        <v>59.5</v>
      </c>
      <c r="G10549" s="154">
        <v>1.1718</v>
      </c>
      <c r="H10549" s="154">
        <v>16.032</v>
      </c>
      <c r="I10549" s="154">
        <v>1.6428099999999999</v>
      </c>
      <c r="J10549" s="154"/>
    </row>
    <row r="10550" spans="1:10">
      <c r="A10550" s="164">
        <v>40309</v>
      </c>
      <c r="B10550" s="154">
        <v>1.4112</v>
      </c>
      <c r="C10550" s="154">
        <v>1.6482000000000001</v>
      </c>
      <c r="D10550" s="154">
        <v>1.1085</v>
      </c>
      <c r="E10550" s="154">
        <v>1.0846</v>
      </c>
      <c r="F10550" s="154">
        <v>62.5</v>
      </c>
      <c r="G10550" s="154">
        <v>1.1972</v>
      </c>
      <c r="H10550" s="154">
        <v>16.236000000000001</v>
      </c>
      <c r="I10550" s="154">
        <v>1.64944</v>
      </c>
      <c r="J10550" s="154"/>
    </row>
    <row r="10551" spans="1:10">
      <c r="A10551" s="164">
        <v>40310</v>
      </c>
      <c r="B10551" s="154">
        <v>1.4102000000000001</v>
      </c>
      <c r="C10551" s="154">
        <v>1.6657</v>
      </c>
      <c r="D10551" s="154">
        <v>1.1086</v>
      </c>
      <c r="E10551" s="154">
        <v>1.0904</v>
      </c>
      <c r="F10551" s="154">
        <v>61.9</v>
      </c>
      <c r="G10551" s="154">
        <v>1.1926000000000001</v>
      </c>
      <c r="H10551" s="154">
        <v>16.236000000000001</v>
      </c>
      <c r="I10551" s="154">
        <v>1.64652</v>
      </c>
      <c r="J10551" s="154"/>
    </row>
    <row r="10552" spans="1:10">
      <c r="A10552" s="164">
        <v>40311</v>
      </c>
      <c r="B10552" s="154" t="s">
        <v>472</v>
      </c>
      <c r="C10552" s="154" t="s">
        <v>472</v>
      </c>
      <c r="D10552" s="154" t="s">
        <v>472</v>
      </c>
      <c r="E10552" s="154" t="s">
        <v>472</v>
      </c>
      <c r="F10552" s="154" t="s">
        <v>472</v>
      </c>
      <c r="G10552" s="154" t="s">
        <v>472</v>
      </c>
      <c r="H10552" s="154" t="s">
        <v>472</v>
      </c>
      <c r="I10552" s="154" t="s">
        <v>472</v>
      </c>
      <c r="J10552" s="154"/>
    </row>
    <row r="10553" spans="1:10">
      <c r="A10553" s="164">
        <v>40312</v>
      </c>
      <c r="B10553" s="154">
        <v>1.4014</v>
      </c>
      <c r="C10553" s="154">
        <v>1.631</v>
      </c>
      <c r="D10553" s="154">
        <v>1.1203000000000001</v>
      </c>
      <c r="E10553" s="154">
        <v>1.0935999999999999</v>
      </c>
      <c r="F10553" s="154">
        <v>63.2</v>
      </c>
      <c r="G10553" s="154">
        <v>1.2098</v>
      </c>
      <c r="H10553" s="154">
        <v>16.411000000000001</v>
      </c>
      <c r="I10553" s="154">
        <v>1.65604</v>
      </c>
      <c r="J10553" s="154"/>
    </row>
    <row r="10554" spans="1:10">
      <c r="A10554" s="164">
        <v>40315</v>
      </c>
      <c r="B10554" s="154">
        <v>1.4005000000000001</v>
      </c>
      <c r="C10554" s="154">
        <v>1.6421999999999999</v>
      </c>
      <c r="D10554" s="154">
        <v>1.1387</v>
      </c>
      <c r="E10554" s="154">
        <v>1.0963000000000001</v>
      </c>
      <c r="F10554" s="154">
        <v>63.2</v>
      </c>
      <c r="G10554" s="154">
        <v>1.2353000000000001</v>
      </c>
      <c r="H10554" s="154">
        <v>16.677</v>
      </c>
      <c r="I10554" s="154">
        <v>1.6678899999999999</v>
      </c>
      <c r="J10554" s="154"/>
    </row>
    <row r="10555" spans="1:10">
      <c r="A10555" s="164">
        <v>40316</v>
      </c>
      <c r="B10555" s="154">
        <v>1.4027000000000001</v>
      </c>
      <c r="C10555" s="154">
        <v>1.6353</v>
      </c>
      <c r="D10555" s="154">
        <v>1.1287</v>
      </c>
      <c r="E10555" s="154">
        <v>1.0969</v>
      </c>
      <c r="F10555" s="154">
        <v>62.6</v>
      </c>
      <c r="G10555" s="154">
        <v>1.2155</v>
      </c>
      <c r="H10555" s="154">
        <v>16.533000000000001</v>
      </c>
      <c r="I10555" s="154">
        <v>1.6608499999999999</v>
      </c>
      <c r="J10555" s="154"/>
    </row>
    <row r="10556" spans="1:10">
      <c r="A10556" s="164">
        <v>40317</v>
      </c>
      <c r="B10556" s="154">
        <v>1.4005000000000001</v>
      </c>
      <c r="C10556" s="154">
        <v>1.6433</v>
      </c>
      <c r="D10556" s="154">
        <v>1.1504000000000001</v>
      </c>
      <c r="E10556" s="154">
        <v>1.0999000000000001</v>
      </c>
      <c r="F10556" s="154">
        <v>63.1</v>
      </c>
      <c r="G10556" s="154">
        <v>1.2582</v>
      </c>
      <c r="H10556" s="154">
        <v>16.850999999999999</v>
      </c>
      <c r="I10556" s="154">
        <v>1.6808399999999999</v>
      </c>
      <c r="J10556" s="154"/>
    </row>
    <row r="10557" spans="1:10">
      <c r="A10557" s="164">
        <v>40318</v>
      </c>
      <c r="B10557" s="154">
        <v>1.4245000000000001</v>
      </c>
      <c r="C10557" s="154">
        <v>1.6520000000000001</v>
      </c>
      <c r="D10557" s="154">
        <v>1.1501999999999999</v>
      </c>
      <c r="E10557" s="154">
        <v>1.0923</v>
      </c>
      <c r="F10557" s="154">
        <v>62.9</v>
      </c>
      <c r="G10557" s="154">
        <v>1.2610000000000001</v>
      </c>
      <c r="H10557" s="154">
        <v>16.847000000000001</v>
      </c>
      <c r="I10557" s="154">
        <v>1.6891500000000002</v>
      </c>
      <c r="J10557" s="154"/>
    </row>
    <row r="10558" spans="1:10">
      <c r="A10558" s="164">
        <v>40319</v>
      </c>
      <c r="B10558" s="154">
        <v>1.4363000000000001</v>
      </c>
      <c r="C10558" s="154">
        <v>1.6536999999999999</v>
      </c>
      <c r="D10558" s="154">
        <v>1.1504000000000001</v>
      </c>
      <c r="E10558" s="154">
        <v>1.0774999999999999</v>
      </c>
      <c r="F10558" s="154">
        <v>61.1</v>
      </c>
      <c r="G10558" s="154">
        <v>1.2793999999999999</v>
      </c>
      <c r="H10558" s="154">
        <v>16.850000000000001</v>
      </c>
      <c r="I10558" s="154" t="s">
        <v>472</v>
      </c>
      <c r="J10558" s="154"/>
    </row>
    <row r="10559" spans="1:10">
      <c r="A10559" s="164">
        <v>40322</v>
      </c>
      <c r="B10559" s="154" t="s">
        <v>472</v>
      </c>
      <c r="C10559" s="154" t="s">
        <v>472</v>
      </c>
      <c r="D10559" s="154" t="s">
        <v>472</v>
      </c>
      <c r="E10559" s="154" t="s">
        <v>472</v>
      </c>
      <c r="F10559" s="154" t="s">
        <v>472</v>
      </c>
      <c r="G10559" s="154" t="s">
        <v>472</v>
      </c>
      <c r="H10559" s="154" t="s">
        <v>472</v>
      </c>
      <c r="I10559" s="154">
        <v>1.7012399999999999</v>
      </c>
      <c r="J10559" s="154"/>
    </row>
    <row r="10560" spans="1:10">
      <c r="A10560" s="164">
        <v>40323</v>
      </c>
      <c r="B10560" s="154">
        <v>1.4234</v>
      </c>
      <c r="C10560" s="154">
        <v>1.6621000000000001</v>
      </c>
      <c r="D10560" s="154">
        <v>1.1633</v>
      </c>
      <c r="E10560" s="154">
        <v>1.0813999999999999</v>
      </c>
      <c r="F10560" s="154">
        <v>62.2</v>
      </c>
      <c r="G10560" s="154">
        <v>1.294</v>
      </c>
      <c r="H10560" s="154">
        <v>17.033999999999999</v>
      </c>
      <c r="I10560" s="154">
        <v>1.71313</v>
      </c>
      <c r="J10560" s="154"/>
    </row>
    <row r="10561" spans="1:10">
      <c r="A10561" s="164">
        <v>40324</v>
      </c>
      <c r="B10561" s="154">
        <v>1.4243999999999999</v>
      </c>
      <c r="C10561" s="154">
        <v>1.6638999999999999</v>
      </c>
      <c r="D10561" s="154">
        <v>1.1564000000000001</v>
      </c>
      <c r="E10561" s="154">
        <v>1.0801000000000001</v>
      </c>
      <c r="F10561" s="154">
        <v>64.099999999999994</v>
      </c>
      <c r="G10561" s="154">
        <v>1.2819</v>
      </c>
      <c r="H10561" s="154">
        <v>16.934000000000001</v>
      </c>
      <c r="I10561" s="154">
        <v>1.6949800000000002</v>
      </c>
      <c r="J10561" s="154"/>
    </row>
    <row r="10562" spans="1:10">
      <c r="A10562" s="164">
        <v>40325</v>
      </c>
      <c r="B10562" s="154">
        <v>1.4168000000000001</v>
      </c>
      <c r="C10562" s="154">
        <v>1.671</v>
      </c>
      <c r="D10562" s="154">
        <v>1.1556999999999999</v>
      </c>
      <c r="E10562" s="154">
        <v>1.0921000000000001</v>
      </c>
      <c r="F10562" s="154">
        <v>61.7</v>
      </c>
      <c r="G10562" s="154">
        <v>1.2796000000000001</v>
      </c>
      <c r="H10562" s="154">
        <v>16.919</v>
      </c>
      <c r="I10562" s="154">
        <v>1.6931799999999999</v>
      </c>
      <c r="J10562" s="154"/>
    </row>
    <row r="10563" spans="1:10">
      <c r="A10563" s="164">
        <v>40326</v>
      </c>
      <c r="B10563" s="154">
        <v>1.4264000000000001</v>
      </c>
      <c r="C10563" s="154">
        <v>1.6735</v>
      </c>
      <c r="D10563" s="154">
        <v>1.1516999999999999</v>
      </c>
      <c r="E10563" s="154">
        <v>1.0972999999999999</v>
      </c>
      <c r="F10563" s="154">
        <v>63.5</v>
      </c>
      <c r="G10563" s="154">
        <v>1.2610000000000001</v>
      </c>
      <c r="H10563" s="154">
        <v>16.861999999999998</v>
      </c>
      <c r="I10563" s="154">
        <v>1.6943000000000001</v>
      </c>
      <c r="J10563" s="154"/>
    </row>
    <row r="10564" spans="1:10">
      <c r="A10564" s="164">
        <v>40329</v>
      </c>
      <c r="B10564" s="154">
        <v>1.4231</v>
      </c>
      <c r="C10564" s="154">
        <v>1.6764000000000001</v>
      </c>
      <c r="D10564" s="154">
        <v>1.1564000000000001</v>
      </c>
      <c r="E10564" s="154">
        <v>1.1012999999999999</v>
      </c>
      <c r="F10564" s="154">
        <v>63.7</v>
      </c>
      <c r="G10564" s="154">
        <v>1.2641</v>
      </c>
      <c r="H10564" s="154">
        <v>16.936</v>
      </c>
      <c r="I10564" s="154" t="s">
        <v>472</v>
      </c>
      <c r="J10564" s="154"/>
    </row>
    <row r="10565" spans="1:10">
      <c r="A10565" s="164">
        <v>40330</v>
      </c>
      <c r="B10565" s="154">
        <v>1.4197</v>
      </c>
      <c r="C10565" s="154">
        <v>1.6886000000000001</v>
      </c>
      <c r="D10565" s="154">
        <v>1.1656</v>
      </c>
      <c r="E10565" s="154">
        <v>1.1108</v>
      </c>
      <c r="F10565" s="154">
        <v>64</v>
      </c>
      <c r="G10565" s="154">
        <v>1.2843</v>
      </c>
      <c r="H10565" s="154">
        <v>17.067</v>
      </c>
      <c r="I10565" s="154">
        <v>1.7125699999999999</v>
      </c>
      <c r="J10565" s="154"/>
    </row>
    <row r="10566" spans="1:10">
      <c r="A10566" s="164">
        <v>40331</v>
      </c>
      <c r="B10566" s="154">
        <v>1.4125000000000001</v>
      </c>
      <c r="C10566" s="154">
        <v>1.6977</v>
      </c>
      <c r="D10566" s="154">
        <v>1.1556999999999999</v>
      </c>
      <c r="E10566" s="154">
        <v>1.0960000000000001</v>
      </c>
      <c r="F10566" s="154">
        <v>62.5</v>
      </c>
      <c r="G10566" s="154">
        <v>1.2608999999999999</v>
      </c>
      <c r="H10566" s="154">
        <v>16.920000000000002</v>
      </c>
      <c r="I10566" s="154">
        <v>1.6957100000000001</v>
      </c>
      <c r="J10566" s="154"/>
    </row>
    <row r="10567" spans="1:10">
      <c r="A10567" s="164">
        <v>40332</v>
      </c>
      <c r="B10567" s="154">
        <v>1.4172</v>
      </c>
      <c r="C10567" s="154">
        <v>1.6922000000000001</v>
      </c>
      <c r="D10567" s="154">
        <v>1.1522000000000001</v>
      </c>
      <c r="E10567" s="154">
        <v>1.1121000000000001</v>
      </c>
      <c r="F10567" s="154">
        <v>63.8</v>
      </c>
      <c r="G10567" s="154">
        <v>1.2436</v>
      </c>
      <c r="H10567" s="154">
        <v>16.873999999999999</v>
      </c>
      <c r="I10567" s="154">
        <v>1.69356</v>
      </c>
      <c r="J10567" s="154"/>
    </row>
    <row r="10568" spans="1:10">
      <c r="A10568" s="164">
        <v>40333</v>
      </c>
      <c r="B10568" s="154">
        <v>1.4077999999999999</v>
      </c>
      <c r="C10568" s="154">
        <v>1.6905000000000001</v>
      </c>
      <c r="D10568" s="154">
        <v>1.1538999999999999</v>
      </c>
      <c r="E10568" s="154">
        <v>1.1106</v>
      </c>
      <c r="F10568" s="154">
        <v>64.900000000000006</v>
      </c>
      <c r="G10568" s="154">
        <v>1.2429000000000001</v>
      </c>
      <c r="H10568" s="154">
        <v>16.898</v>
      </c>
      <c r="I10568" s="154">
        <v>1.68143</v>
      </c>
      <c r="J10568" s="154"/>
    </row>
    <row r="10569" spans="1:10">
      <c r="A10569" s="164">
        <v>40336</v>
      </c>
      <c r="B10569" s="154">
        <v>1.3904000000000001</v>
      </c>
      <c r="C10569" s="154">
        <v>1.6785000000000001</v>
      </c>
      <c r="D10569" s="154">
        <v>1.1642000000000001</v>
      </c>
      <c r="E10569" s="154">
        <v>1.0931999999999999</v>
      </c>
      <c r="F10569" s="154">
        <v>62.4</v>
      </c>
      <c r="G10569" s="154">
        <v>1.2726</v>
      </c>
      <c r="H10569" s="154">
        <v>17.05</v>
      </c>
      <c r="I10569" s="154">
        <v>1.6893500000000001</v>
      </c>
      <c r="J10569" s="154"/>
    </row>
    <row r="10570" spans="1:10">
      <c r="A10570" s="164">
        <v>40337</v>
      </c>
      <c r="B10570" s="154">
        <v>1.3856999999999999</v>
      </c>
      <c r="C10570" s="154">
        <v>1.6796</v>
      </c>
      <c r="D10570" s="154">
        <v>1.1600999999999999</v>
      </c>
      <c r="E10570" s="154">
        <v>1.0972999999999999</v>
      </c>
      <c r="F10570" s="154">
        <v>61.7</v>
      </c>
      <c r="G10570" s="154">
        <v>1.2683</v>
      </c>
      <c r="H10570" s="154">
        <v>16.984000000000002</v>
      </c>
      <c r="I10570" s="154">
        <v>1.6839</v>
      </c>
      <c r="J10570" s="154"/>
    </row>
    <row r="10571" spans="1:10">
      <c r="A10571" s="164">
        <v>40338</v>
      </c>
      <c r="B10571" s="154">
        <v>1.3766</v>
      </c>
      <c r="C10571" s="154">
        <v>1.6646999999999998</v>
      </c>
      <c r="D10571" s="154">
        <v>1.1526000000000001</v>
      </c>
      <c r="E10571" s="154">
        <v>1.0984</v>
      </c>
      <c r="F10571" s="154">
        <v>62.2</v>
      </c>
      <c r="G10571" s="154">
        <v>1.2616000000000001</v>
      </c>
      <c r="H10571" s="154">
        <v>16.88</v>
      </c>
      <c r="I10571" s="154">
        <v>1.67106</v>
      </c>
      <c r="J10571" s="154"/>
    </row>
    <row r="10572" spans="1:10">
      <c r="A10572" s="164">
        <v>40339</v>
      </c>
      <c r="B10572" s="154">
        <v>1.3791</v>
      </c>
      <c r="C10572" s="154">
        <v>1.6709000000000001</v>
      </c>
      <c r="D10572" s="154">
        <v>1.1465000000000001</v>
      </c>
      <c r="E10572" s="154">
        <v>1.1020000000000001</v>
      </c>
      <c r="F10572" s="154">
        <v>61.9</v>
      </c>
      <c r="G10572" s="154">
        <v>1.2599</v>
      </c>
      <c r="H10572" s="154">
        <v>16.786999999999999</v>
      </c>
      <c r="I10572" s="154">
        <v>1.6707100000000001</v>
      </c>
      <c r="J10572" s="154"/>
    </row>
    <row r="10573" spans="1:10">
      <c r="A10573" s="164">
        <v>40340</v>
      </c>
      <c r="B10573" s="154">
        <v>1.3822999999999999</v>
      </c>
      <c r="C10573" s="154">
        <v>1.677</v>
      </c>
      <c r="D10573" s="154">
        <v>1.1426000000000001</v>
      </c>
      <c r="E10573" s="154">
        <v>1.1049</v>
      </c>
      <c r="F10573" s="154">
        <v>63.4</v>
      </c>
      <c r="G10573" s="154">
        <v>1.2477</v>
      </c>
      <c r="H10573" s="154">
        <v>16.725999999999999</v>
      </c>
      <c r="I10573" s="154">
        <v>1.67258</v>
      </c>
      <c r="J10573" s="154"/>
    </row>
    <row r="10574" spans="1:10">
      <c r="A10574" s="164">
        <v>40343</v>
      </c>
      <c r="B10574" s="154">
        <v>1.3881999999999999</v>
      </c>
      <c r="C10574" s="154">
        <v>1.6701999999999999</v>
      </c>
      <c r="D10574" s="154">
        <v>1.1381999999999999</v>
      </c>
      <c r="E10574" s="154">
        <v>1.1034999999999999</v>
      </c>
      <c r="F10574" s="154">
        <v>62.9</v>
      </c>
      <c r="G10574" s="154">
        <v>1.2378</v>
      </c>
      <c r="H10574" s="154">
        <v>16.658999999999999</v>
      </c>
      <c r="I10574" s="154">
        <v>1.6688000000000001</v>
      </c>
      <c r="J10574" s="154"/>
    </row>
    <row r="10575" spans="1:10">
      <c r="A10575" s="164">
        <v>40344</v>
      </c>
      <c r="B10575" s="154">
        <v>1.3974</v>
      </c>
      <c r="C10575" s="154">
        <v>1.6874</v>
      </c>
      <c r="D10575" s="154">
        <v>1.1464000000000001</v>
      </c>
      <c r="E10575" s="154">
        <v>1.1105</v>
      </c>
      <c r="F10575" s="154">
        <v>63.6</v>
      </c>
      <c r="G10575" s="154">
        <v>1.2558</v>
      </c>
      <c r="H10575" s="154">
        <v>16.779</v>
      </c>
      <c r="I10575" s="154">
        <v>1.6780300000000001</v>
      </c>
      <c r="J10575" s="154"/>
    </row>
    <row r="10576" spans="1:10">
      <c r="A10576" s="164">
        <v>40345</v>
      </c>
      <c r="B10576" s="154">
        <v>1.3902000000000001</v>
      </c>
      <c r="C10576" s="154">
        <v>1.6698</v>
      </c>
      <c r="D10576" s="154">
        <v>1.1320000000000001</v>
      </c>
      <c r="E10576" s="154">
        <v>1.1005</v>
      </c>
      <c r="F10576" s="154">
        <v>63.4</v>
      </c>
      <c r="G10576" s="154">
        <v>1.2349999999999999</v>
      </c>
      <c r="H10576" s="154">
        <v>16.568000000000001</v>
      </c>
      <c r="I10576" s="154">
        <v>1.6656300000000002</v>
      </c>
      <c r="J10576" s="154"/>
    </row>
    <row r="10577" spans="1:10">
      <c r="A10577" s="164">
        <v>40346</v>
      </c>
      <c r="B10577" s="154">
        <v>1.3773</v>
      </c>
      <c r="C10577" s="154">
        <v>1.6478999999999999</v>
      </c>
      <c r="D10577" s="154">
        <v>1.1185</v>
      </c>
      <c r="E10577" s="154">
        <v>1.0908</v>
      </c>
      <c r="F10577" s="154">
        <v>62.6</v>
      </c>
      <c r="G10577" s="154">
        <v>1.2242999999999999</v>
      </c>
      <c r="H10577" s="154">
        <v>16.376999999999999</v>
      </c>
      <c r="I10577" s="154">
        <v>1.64303</v>
      </c>
      <c r="J10577" s="154"/>
    </row>
    <row r="10578" spans="1:10">
      <c r="A10578" s="164">
        <v>40347</v>
      </c>
      <c r="B10578" s="154">
        <v>1.3771</v>
      </c>
      <c r="C10578" s="154">
        <v>1.6508</v>
      </c>
      <c r="D10578" s="154">
        <v>1.1113</v>
      </c>
      <c r="E10578" s="154">
        <v>1.0807</v>
      </c>
      <c r="F10578" s="154">
        <v>62.4</v>
      </c>
      <c r="G10578" s="154">
        <v>1.2245999999999999</v>
      </c>
      <c r="H10578" s="154">
        <v>16.279</v>
      </c>
      <c r="I10578" s="154">
        <v>1.63934</v>
      </c>
      <c r="J10578" s="154"/>
    </row>
    <row r="10579" spans="1:10">
      <c r="A10579" s="164">
        <v>40350</v>
      </c>
      <c r="B10579" s="154">
        <v>1.3728</v>
      </c>
      <c r="C10579" s="154">
        <v>1.6427</v>
      </c>
      <c r="D10579" s="154">
        <v>1.1046</v>
      </c>
      <c r="E10579" s="154">
        <v>1.0869</v>
      </c>
      <c r="F10579" s="154">
        <v>62.3</v>
      </c>
      <c r="G10579" s="154">
        <v>1.2147999999999999</v>
      </c>
      <c r="H10579" s="154">
        <v>16.245999999999999</v>
      </c>
      <c r="I10579" s="154">
        <v>1.63845</v>
      </c>
      <c r="J10579" s="154"/>
    </row>
    <row r="10580" spans="1:10">
      <c r="A10580" s="164">
        <v>40351</v>
      </c>
      <c r="B10580" s="154">
        <v>1.3632</v>
      </c>
      <c r="C10580" s="154">
        <v>1.6308</v>
      </c>
      <c r="D10580" s="154">
        <v>1.1076999999999999</v>
      </c>
      <c r="E10580" s="154">
        <v>1.0824</v>
      </c>
      <c r="F10580" s="154">
        <v>62.6</v>
      </c>
      <c r="G10580" s="154">
        <v>1.2197</v>
      </c>
      <c r="H10580" s="154">
        <v>16.271000000000001</v>
      </c>
      <c r="I10580" s="154">
        <v>1.63398</v>
      </c>
      <c r="J10580" s="154"/>
    </row>
    <row r="10581" spans="1:10">
      <c r="A10581" s="164">
        <v>40352</v>
      </c>
      <c r="B10581" s="154">
        <v>1.3597999999999999</v>
      </c>
      <c r="C10581" s="154">
        <v>1.6425999999999998</v>
      </c>
      <c r="D10581" s="154">
        <v>1.1056999999999999</v>
      </c>
      <c r="E10581" s="154">
        <v>1.0734999999999999</v>
      </c>
      <c r="F10581" s="154">
        <v>61.8</v>
      </c>
      <c r="G10581" s="154">
        <v>1.2214</v>
      </c>
      <c r="H10581" s="154">
        <v>16.238</v>
      </c>
      <c r="I10581" s="154">
        <v>1.6335999999999999</v>
      </c>
      <c r="J10581" s="154"/>
    </row>
    <row r="10582" spans="1:10">
      <c r="A10582" s="164">
        <v>40353</v>
      </c>
      <c r="B10582" s="154">
        <v>1.3578000000000001</v>
      </c>
      <c r="C10582" s="154">
        <v>1.6556</v>
      </c>
      <c r="D10582" s="154">
        <v>1.1055999999999999</v>
      </c>
      <c r="E10582" s="154">
        <v>1.0634999999999999</v>
      </c>
      <c r="F10582" s="154">
        <v>61.8</v>
      </c>
      <c r="G10582" s="154">
        <v>1.2338</v>
      </c>
      <c r="H10582" s="154">
        <v>16.245999999999999</v>
      </c>
      <c r="I10582" s="154">
        <v>1.63106</v>
      </c>
      <c r="J10582" s="154"/>
    </row>
    <row r="10583" spans="1:10">
      <c r="A10583" s="164">
        <v>40354</v>
      </c>
      <c r="B10583" s="154">
        <v>1.3568</v>
      </c>
      <c r="C10583" s="154">
        <v>1.6404999999999998</v>
      </c>
      <c r="D10583" s="154">
        <v>1.1020000000000001</v>
      </c>
      <c r="E10583" s="154">
        <v>1.0569</v>
      </c>
      <c r="F10583" s="154">
        <v>61.8</v>
      </c>
      <c r="G10583" s="154">
        <v>1.2276</v>
      </c>
      <c r="H10583" s="154">
        <v>16.222000000000001</v>
      </c>
      <c r="I10583" s="154">
        <v>1.6252499999999999</v>
      </c>
      <c r="J10583" s="154"/>
    </row>
    <row r="10584" spans="1:10">
      <c r="A10584" s="164">
        <v>40357</v>
      </c>
      <c r="B10584" s="154">
        <v>1.3422000000000001</v>
      </c>
      <c r="C10584" s="154">
        <v>1.6335</v>
      </c>
      <c r="D10584" s="154">
        <v>1.0852999999999999</v>
      </c>
      <c r="E10584" s="154">
        <v>1.0488999999999999</v>
      </c>
      <c r="F10584" s="154">
        <v>61</v>
      </c>
      <c r="G10584" s="154">
        <v>1.2132000000000001</v>
      </c>
      <c r="H10584" s="154">
        <v>15.975999999999999</v>
      </c>
      <c r="I10584" s="154">
        <v>1.6105399999999999</v>
      </c>
      <c r="J10584" s="154"/>
    </row>
    <row r="10585" spans="1:10">
      <c r="A10585" s="164">
        <v>40358</v>
      </c>
      <c r="B10585" s="154">
        <v>1.327</v>
      </c>
      <c r="C10585" s="154">
        <v>1.6360999999999999</v>
      </c>
      <c r="D10585" s="154">
        <v>1.0885</v>
      </c>
      <c r="E10585" s="154">
        <v>1.04</v>
      </c>
      <c r="F10585" s="154">
        <v>61.1</v>
      </c>
      <c r="G10585" s="154">
        <v>1.2283999999999999</v>
      </c>
      <c r="H10585" s="154">
        <v>16.018000000000001</v>
      </c>
      <c r="I10585" s="154">
        <v>1.6049500000000001</v>
      </c>
      <c r="J10585" s="154"/>
    </row>
    <row r="10586" spans="1:10">
      <c r="A10586" s="164">
        <v>40359</v>
      </c>
      <c r="B10586" s="154">
        <v>1.3225</v>
      </c>
      <c r="C10586" s="154">
        <v>1.6261000000000001</v>
      </c>
      <c r="D10586" s="154">
        <v>1.081</v>
      </c>
      <c r="E10586" s="154">
        <v>1.0296000000000001</v>
      </c>
      <c r="F10586" s="154">
        <v>59.8</v>
      </c>
      <c r="G10586" s="154">
        <v>1.2194</v>
      </c>
      <c r="H10586" s="154">
        <v>15.93</v>
      </c>
      <c r="I10586" s="154">
        <v>1.5989800000000001</v>
      </c>
      <c r="J10586" s="154"/>
    </row>
    <row r="10587" spans="1:10">
      <c r="A10587" s="164">
        <v>40360</v>
      </c>
      <c r="B10587" s="154">
        <v>1.319</v>
      </c>
      <c r="C10587" s="154">
        <v>1.6021000000000001</v>
      </c>
      <c r="D10587" s="154">
        <v>1.0738000000000001</v>
      </c>
      <c r="E10587" s="154">
        <v>1.0071000000000001</v>
      </c>
      <c r="F10587" s="154">
        <v>59.5</v>
      </c>
      <c r="G10587" s="154">
        <v>1.2147000000000001</v>
      </c>
      <c r="H10587" s="154">
        <v>15.836</v>
      </c>
      <c r="I10587" s="154">
        <v>1.5841400000000001</v>
      </c>
      <c r="J10587" s="154"/>
    </row>
    <row r="10588" spans="1:10">
      <c r="A10588" s="164">
        <v>40361</v>
      </c>
      <c r="B10588" s="154">
        <v>1.3346</v>
      </c>
      <c r="C10588" s="154">
        <v>1.6194999999999999</v>
      </c>
      <c r="D10588" s="154">
        <v>1.0680000000000001</v>
      </c>
      <c r="E10588" s="154">
        <v>1.0058</v>
      </c>
      <c r="F10588" s="154">
        <v>59.6</v>
      </c>
      <c r="G10588" s="154">
        <v>1.2135</v>
      </c>
      <c r="H10588" s="154">
        <v>15.77</v>
      </c>
      <c r="I10588" s="154">
        <v>1.5881799999999999</v>
      </c>
      <c r="J10588" s="154"/>
    </row>
    <row r="10589" spans="1:10">
      <c r="A10589" s="164">
        <v>40364</v>
      </c>
      <c r="B10589" s="154">
        <v>1.3331</v>
      </c>
      <c r="C10589" s="154">
        <v>1.6124000000000001</v>
      </c>
      <c r="D10589" s="154">
        <v>1.0633999999999999</v>
      </c>
      <c r="E10589" s="154">
        <v>1.0007999999999999</v>
      </c>
      <c r="F10589" s="154">
        <v>60</v>
      </c>
      <c r="G10589" s="154">
        <v>1.2107000000000001</v>
      </c>
      <c r="H10589" s="154">
        <v>15.705</v>
      </c>
      <c r="I10589" s="154" t="s">
        <v>472</v>
      </c>
      <c r="J10589" s="154"/>
    </row>
    <row r="10590" spans="1:10">
      <c r="A10590" s="164">
        <v>40365</v>
      </c>
      <c r="B10590" s="154">
        <v>1.3351999999999999</v>
      </c>
      <c r="C10590" s="154">
        <v>1.6112</v>
      </c>
      <c r="D10590" s="154">
        <v>1.0609999999999999</v>
      </c>
      <c r="E10590" s="154">
        <v>1.0002</v>
      </c>
      <c r="F10590" s="154">
        <v>59.8</v>
      </c>
      <c r="G10590" s="154">
        <v>1.2068000000000001</v>
      </c>
      <c r="H10590" s="154">
        <v>15.663</v>
      </c>
      <c r="I10590" s="154">
        <v>1.5872199999999999</v>
      </c>
      <c r="J10590" s="154"/>
    </row>
    <row r="10591" spans="1:10">
      <c r="A10591" s="164">
        <v>40366</v>
      </c>
      <c r="B10591" s="154">
        <v>1.3362000000000001</v>
      </c>
      <c r="C10591" s="154">
        <v>1.6034000000000002</v>
      </c>
      <c r="D10591" s="154">
        <v>1.0626</v>
      </c>
      <c r="E10591" s="154">
        <v>1.0024</v>
      </c>
      <c r="F10591" s="154">
        <v>59.7</v>
      </c>
      <c r="G10591" s="154">
        <v>1.2191000000000001</v>
      </c>
      <c r="H10591" s="154">
        <v>15.677</v>
      </c>
      <c r="I10591" s="154">
        <v>1.5827499999999999</v>
      </c>
      <c r="J10591" s="154"/>
    </row>
    <row r="10592" spans="1:10">
      <c r="A10592" s="164">
        <v>40367</v>
      </c>
      <c r="B10592" s="154">
        <v>1.3341000000000001</v>
      </c>
      <c r="C10592" s="154">
        <v>1.6005</v>
      </c>
      <c r="D10592" s="154">
        <v>1.0547</v>
      </c>
      <c r="E10592" s="154">
        <v>1.0083</v>
      </c>
      <c r="F10592" s="154">
        <v>59.7</v>
      </c>
      <c r="G10592" s="154">
        <v>1.1958</v>
      </c>
      <c r="H10592" s="154">
        <v>15.566000000000001</v>
      </c>
      <c r="I10592" s="154">
        <v>1.5762</v>
      </c>
      <c r="J10592" s="154"/>
    </row>
    <row r="10593" spans="1:10">
      <c r="A10593" s="164">
        <v>40368</v>
      </c>
      <c r="B10593" s="154">
        <v>1.3373999999999999</v>
      </c>
      <c r="C10593" s="154">
        <v>1.5998000000000001</v>
      </c>
      <c r="D10593" s="154">
        <v>1.0528999999999999</v>
      </c>
      <c r="E10593" s="154">
        <v>1.0091000000000001</v>
      </c>
      <c r="F10593" s="154">
        <v>59.9</v>
      </c>
      <c r="G10593" s="154">
        <v>1.1893</v>
      </c>
      <c r="H10593" s="154">
        <v>15.545</v>
      </c>
      <c r="I10593" s="154">
        <v>1.5777099999999999</v>
      </c>
      <c r="J10593" s="154"/>
    </row>
    <row r="10594" spans="1:10">
      <c r="A10594" s="164">
        <v>40371</v>
      </c>
      <c r="B10594" s="154">
        <v>1.3403</v>
      </c>
      <c r="C10594" s="154">
        <v>1.5949</v>
      </c>
      <c r="D10594" s="154">
        <v>1.0649</v>
      </c>
      <c r="E10594" s="154">
        <v>1.032</v>
      </c>
      <c r="F10594" s="154">
        <v>60.5</v>
      </c>
      <c r="G10594" s="154">
        <v>1.1979</v>
      </c>
      <c r="H10594" s="154">
        <v>15.728</v>
      </c>
      <c r="I10594" s="154">
        <v>1.5864400000000001</v>
      </c>
      <c r="J10594" s="154"/>
    </row>
    <row r="10595" spans="1:10">
      <c r="A10595" s="164">
        <v>40372</v>
      </c>
      <c r="B10595" s="154">
        <v>1.3331</v>
      </c>
      <c r="C10595" s="154">
        <v>1.5951</v>
      </c>
      <c r="D10595" s="154">
        <v>1.0632999999999999</v>
      </c>
      <c r="E10595" s="154">
        <v>1.0264</v>
      </c>
      <c r="F10595" s="154">
        <v>60.4</v>
      </c>
      <c r="G10595" s="154">
        <v>1.2017</v>
      </c>
      <c r="H10595" s="154">
        <v>15.696</v>
      </c>
      <c r="I10595" s="154">
        <v>1.58263</v>
      </c>
      <c r="J10595" s="154"/>
    </row>
    <row r="10596" spans="1:10">
      <c r="A10596" s="164">
        <v>40373</v>
      </c>
      <c r="B10596" s="154">
        <v>1.3468</v>
      </c>
      <c r="C10596" s="154">
        <v>1.6126</v>
      </c>
      <c r="D10596" s="154">
        <v>1.0580000000000001</v>
      </c>
      <c r="E10596" s="154">
        <v>1.0266</v>
      </c>
      <c r="F10596" s="154">
        <v>60.2</v>
      </c>
      <c r="G10596" s="154">
        <v>1.1898</v>
      </c>
      <c r="H10596" s="154">
        <v>15.62</v>
      </c>
      <c r="I10596" s="154">
        <v>1.5840100000000001</v>
      </c>
      <c r="J10596" s="154"/>
    </row>
    <row r="10597" spans="1:10">
      <c r="A10597" s="164">
        <v>40374</v>
      </c>
      <c r="B10597" s="154">
        <v>1.3401000000000001</v>
      </c>
      <c r="C10597" s="154">
        <v>1.6063000000000001</v>
      </c>
      <c r="D10597" s="154">
        <v>1.0489999999999999</v>
      </c>
      <c r="E10597" s="154">
        <v>1.0152000000000001</v>
      </c>
      <c r="F10597" s="154">
        <v>59.7</v>
      </c>
      <c r="G10597" s="154">
        <v>1.1924999999999999</v>
      </c>
      <c r="H10597" s="154">
        <v>15.487</v>
      </c>
      <c r="I10597" s="154">
        <v>1.57518</v>
      </c>
      <c r="J10597" s="154"/>
    </row>
    <row r="10598" spans="1:10">
      <c r="A10598" s="164">
        <v>40375</v>
      </c>
      <c r="B10598" s="154">
        <v>1.3475999999999999</v>
      </c>
      <c r="C10598" s="154">
        <v>1.6064000000000001</v>
      </c>
      <c r="D10598" s="154">
        <v>1.0424</v>
      </c>
      <c r="E10598" s="154">
        <v>0.99909999999999999</v>
      </c>
      <c r="F10598" s="154">
        <v>59.1</v>
      </c>
      <c r="G10598" s="154">
        <v>1.1966000000000001</v>
      </c>
      <c r="H10598" s="154">
        <v>15.382999999999999</v>
      </c>
      <c r="I10598" s="154">
        <v>1.5788799999999998</v>
      </c>
      <c r="J10598" s="154"/>
    </row>
    <row r="10599" spans="1:10">
      <c r="A10599" s="164">
        <v>40378</v>
      </c>
      <c r="B10599" s="154">
        <v>1.357</v>
      </c>
      <c r="C10599" s="154">
        <v>1.6028</v>
      </c>
      <c r="D10599" s="154">
        <v>1.0464</v>
      </c>
      <c r="E10599" s="154">
        <v>0.99609999999999999</v>
      </c>
      <c r="F10599" s="154">
        <v>58.7</v>
      </c>
      <c r="G10599" s="154">
        <v>1.2046000000000001</v>
      </c>
      <c r="H10599" s="154">
        <v>15.438000000000001</v>
      </c>
      <c r="I10599" s="154">
        <v>1.57806</v>
      </c>
      <c r="J10599" s="154"/>
    </row>
    <row r="10600" spans="1:10">
      <c r="A10600" s="164">
        <v>40379</v>
      </c>
      <c r="B10600" s="154">
        <v>1.3658000000000001</v>
      </c>
      <c r="C10600" s="154">
        <v>1.6052</v>
      </c>
      <c r="D10600" s="154">
        <v>1.0516000000000001</v>
      </c>
      <c r="E10600" s="154">
        <v>0.99970000000000003</v>
      </c>
      <c r="F10600" s="154">
        <v>58.6</v>
      </c>
      <c r="G10600" s="154">
        <v>1.2111000000000001</v>
      </c>
      <c r="H10600" s="154">
        <v>15.516999999999999</v>
      </c>
      <c r="I10600" s="154">
        <v>1.5892200000000001</v>
      </c>
      <c r="J10600" s="154"/>
    </row>
    <row r="10601" spans="1:10">
      <c r="A10601" s="164">
        <v>40380</v>
      </c>
      <c r="B10601" s="154">
        <v>1.353</v>
      </c>
      <c r="C10601" s="154">
        <v>1.6091</v>
      </c>
      <c r="D10601" s="154">
        <v>1.0517000000000001</v>
      </c>
      <c r="E10601" s="154">
        <v>1.014</v>
      </c>
      <c r="F10601" s="154">
        <v>59.3</v>
      </c>
      <c r="G10601" s="154">
        <v>1.2098</v>
      </c>
      <c r="H10601" s="154">
        <v>15.516</v>
      </c>
      <c r="I10601" s="154">
        <v>1.5842000000000001</v>
      </c>
      <c r="J10601" s="154"/>
    </row>
    <row r="10602" spans="1:10">
      <c r="A10602" s="164">
        <v>40381</v>
      </c>
      <c r="B10602" s="154">
        <v>1.3363</v>
      </c>
      <c r="C10602" s="154">
        <v>1.5857999999999999</v>
      </c>
      <c r="D10602" s="154">
        <v>1.0432999999999999</v>
      </c>
      <c r="E10602" s="154">
        <v>0.99919999999999998</v>
      </c>
      <c r="F10602" s="154">
        <v>58.5</v>
      </c>
      <c r="G10602" s="154">
        <v>1.2050000000000001</v>
      </c>
      <c r="H10602" s="154">
        <v>15.391</v>
      </c>
      <c r="I10602" s="154">
        <v>1.5720499999999999</v>
      </c>
      <c r="J10602" s="154"/>
    </row>
    <row r="10603" spans="1:10">
      <c r="A10603" s="164">
        <v>40382</v>
      </c>
      <c r="B10603" s="154">
        <v>1.3477000000000001</v>
      </c>
      <c r="C10603" s="154">
        <v>1.5968</v>
      </c>
      <c r="D10603" s="154">
        <v>1.0409999999999999</v>
      </c>
      <c r="E10603" s="154">
        <v>1.0047999999999999</v>
      </c>
      <c r="F10603" s="154">
        <v>59.2</v>
      </c>
      <c r="G10603" s="154">
        <v>1.1963999999999999</v>
      </c>
      <c r="H10603" s="154">
        <v>15.359</v>
      </c>
      <c r="I10603" s="154">
        <v>1.5767899999999999</v>
      </c>
      <c r="J10603" s="154"/>
    </row>
    <row r="10604" spans="1:10">
      <c r="A10604" s="164">
        <v>40385</v>
      </c>
      <c r="B10604" s="154">
        <v>1.3599000000000001</v>
      </c>
      <c r="C10604" s="154">
        <v>1.6284999999999998</v>
      </c>
      <c r="D10604" s="154">
        <v>1.0541</v>
      </c>
      <c r="E10604" s="154">
        <v>1.0164</v>
      </c>
      <c r="F10604" s="154">
        <v>59.4</v>
      </c>
      <c r="G10604" s="154">
        <v>1.2101</v>
      </c>
      <c r="H10604" s="154">
        <v>15.548</v>
      </c>
      <c r="I10604" s="154">
        <v>1.59077</v>
      </c>
      <c r="J10604" s="154"/>
    </row>
    <row r="10605" spans="1:10">
      <c r="A10605" s="164">
        <v>40386</v>
      </c>
      <c r="B10605" s="154">
        <v>1.3714999999999999</v>
      </c>
      <c r="C10605" s="154">
        <v>1.6313</v>
      </c>
      <c r="D10605" s="154">
        <v>1.0549999999999999</v>
      </c>
      <c r="E10605" s="154">
        <v>1.0236000000000001</v>
      </c>
      <c r="F10605" s="154">
        <v>59.8</v>
      </c>
      <c r="G10605" s="154">
        <v>1.2062999999999999</v>
      </c>
      <c r="H10605" s="154">
        <v>15.568999999999999</v>
      </c>
      <c r="I10605" s="154">
        <v>1.6044399999999999</v>
      </c>
      <c r="J10605" s="154"/>
    </row>
    <row r="10606" spans="1:10">
      <c r="A10606" s="164">
        <v>40387</v>
      </c>
      <c r="B10606" s="154">
        <v>1.3797999999999999</v>
      </c>
      <c r="C10606" s="154">
        <v>1.6552</v>
      </c>
      <c r="D10606" s="154">
        <v>1.0607</v>
      </c>
      <c r="E10606" s="154">
        <v>1.0285</v>
      </c>
      <c r="F10606" s="154">
        <v>60</v>
      </c>
      <c r="G10606" s="154">
        <v>1.2043999999999999</v>
      </c>
      <c r="H10606" s="154">
        <v>15.646000000000001</v>
      </c>
      <c r="I10606" s="154">
        <v>1.60467</v>
      </c>
      <c r="J10606" s="154"/>
    </row>
    <row r="10607" spans="1:10">
      <c r="A10607" s="164">
        <v>40388</v>
      </c>
      <c r="B10607" s="154">
        <v>1.3752</v>
      </c>
      <c r="C10607" s="154">
        <v>1.6444999999999999</v>
      </c>
      <c r="D10607" s="154">
        <v>1.0517000000000001</v>
      </c>
      <c r="E10607" s="154">
        <v>1.0188999999999999</v>
      </c>
      <c r="F10607" s="154">
        <v>59.4</v>
      </c>
      <c r="G10607" s="154">
        <v>1.2043999999999999</v>
      </c>
      <c r="H10607" s="154">
        <v>15.519</v>
      </c>
      <c r="I10607" s="154">
        <v>1.58799</v>
      </c>
      <c r="J10607" s="154"/>
    </row>
    <row r="10608" spans="1:10">
      <c r="A10608" s="164">
        <v>40389</v>
      </c>
      <c r="B10608" s="154">
        <v>1.3531</v>
      </c>
      <c r="C10608" s="154">
        <v>1.6211</v>
      </c>
      <c r="D10608" s="154">
        <v>1.0378000000000001</v>
      </c>
      <c r="E10608" s="154">
        <v>1.0041</v>
      </c>
      <c r="F10608" s="154">
        <v>59</v>
      </c>
      <c r="G10608" s="154">
        <v>1.2028000000000001</v>
      </c>
      <c r="H10608" s="154">
        <v>15.323</v>
      </c>
      <c r="I10608" s="154">
        <v>1.5783499999999999</v>
      </c>
      <c r="J10608" s="154"/>
    </row>
    <row r="10609" spans="1:10">
      <c r="A10609" s="164">
        <v>40392</v>
      </c>
      <c r="B10609" s="154">
        <v>1.3674999999999999</v>
      </c>
      <c r="C10609" s="154">
        <v>1.6528</v>
      </c>
      <c r="D10609" s="154">
        <v>1.0463</v>
      </c>
      <c r="E10609" s="154">
        <v>1.0225</v>
      </c>
      <c r="F10609" s="154">
        <v>59.6</v>
      </c>
      <c r="G10609" s="154">
        <v>1.2058</v>
      </c>
      <c r="H10609" s="154">
        <v>15.445</v>
      </c>
      <c r="I10609" s="154">
        <v>1.5912500000000001</v>
      </c>
      <c r="J10609" s="154"/>
    </row>
    <row r="10610" spans="1:10">
      <c r="A10610" s="164">
        <v>40393</v>
      </c>
      <c r="B10610" s="154">
        <v>1.3715999999999999</v>
      </c>
      <c r="C10610" s="154">
        <v>1.6531</v>
      </c>
      <c r="D10610" s="154">
        <v>1.0370999999999999</v>
      </c>
      <c r="E10610" s="154">
        <v>1.0122</v>
      </c>
      <c r="F10610" s="154">
        <v>59.2</v>
      </c>
      <c r="G10610" s="154">
        <v>1.2059</v>
      </c>
      <c r="H10610" s="154">
        <v>15.311999999999999</v>
      </c>
      <c r="I10610" s="154">
        <v>1.5890300000000002</v>
      </c>
      <c r="J10610" s="154"/>
    </row>
    <row r="10611" spans="1:10">
      <c r="A10611" s="164">
        <v>40394</v>
      </c>
      <c r="B10611" s="154">
        <v>1.3745000000000001</v>
      </c>
      <c r="C10611" s="154">
        <v>1.6577999999999999</v>
      </c>
      <c r="D10611" s="154">
        <v>1.0418000000000001</v>
      </c>
      <c r="E10611" s="154">
        <v>1.0155000000000001</v>
      </c>
      <c r="F10611" s="154">
        <v>59.2</v>
      </c>
      <c r="G10611" s="154">
        <v>1.2179</v>
      </c>
      <c r="H10611" s="154">
        <v>15.382999999999999</v>
      </c>
      <c r="I10611" s="154">
        <v>1.5930800000000001</v>
      </c>
      <c r="J10611" s="154"/>
    </row>
    <row r="10612" spans="1:10">
      <c r="A10612" s="164">
        <v>40395</v>
      </c>
      <c r="B10612" s="154">
        <v>1.3813</v>
      </c>
      <c r="C10612" s="154">
        <v>1.6633</v>
      </c>
      <c r="D10612" s="154">
        <v>1.0502</v>
      </c>
      <c r="E10612" s="154">
        <v>1.0358000000000001</v>
      </c>
      <c r="F10612" s="154">
        <v>59.9</v>
      </c>
      <c r="G10612" s="154">
        <v>1.2176</v>
      </c>
      <c r="H10612" s="154">
        <v>15.507999999999999</v>
      </c>
      <c r="I10612" s="154">
        <v>1.6011500000000001</v>
      </c>
      <c r="J10612" s="154"/>
    </row>
    <row r="10613" spans="1:10">
      <c r="A10613" s="164">
        <v>40396</v>
      </c>
      <c r="B10613" s="154">
        <v>1.3794999999999999</v>
      </c>
      <c r="C10613" s="154">
        <v>1.6614</v>
      </c>
      <c r="D10613" s="154">
        <v>1.046</v>
      </c>
      <c r="E10613" s="154">
        <v>1.0283</v>
      </c>
      <c r="F10613" s="154">
        <v>59.7</v>
      </c>
      <c r="G10613" s="154">
        <v>1.2150000000000001</v>
      </c>
      <c r="H10613" s="154">
        <v>15.452</v>
      </c>
      <c r="I10613" s="154">
        <v>1.6035300000000001</v>
      </c>
      <c r="J10613" s="154"/>
    </row>
    <row r="10614" spans="1:10">
      <c r="A10614" s="164">
        <v>40399</v>
      </c>
      <c r="B10614" s="154">
        <v>1.3812</v>
      </c>
      <c r="C10614" s="154">
        <v>1.6577999999999999</v>
      </c>
      <c r="D10614" s="154">
        <v>1.0395000000000001</v>
      </c>
      <c r="E10614" s="154">
        <v>1.0122</v>
      </c>
      <c r="F10614" s="154">
        <v>59.1</v>
      </c>
      <c r="G10614" s="154">
        <v>1.2135</v>
      </c>
      <c r="H10614" s="154">
        <v>15.363</v>
      </c>
      <c r="I10614" s="154">
        <v>1.5974300000000001</v>
      </c>
      <c r="J10614" s="154"/>
    </row>
    <row r="10615" spans="1:10">
      <c r="A10615" s="164">
        <v>40400</v>
      </c>
      <c r="B10615" s="154">
        <v>1.3873</v>
      </c>
      <c r="C10615" s="154">
        <v>1.6646999999999998</v>
      </c>
      <c r="D10615" s="154">
        <v>1.0528999999999999</v>
      </c>
      <c r="E10615" s="154">
        <v>1.0199</v>
      </c>
      <c r="F10615" s="154">
        <v>60.2</v>
      </c>
      <c r="G10615" s="154">
        <v>1.2277</v>
      </c>
      <c r="H10615" s="154">
        <v>15.548999999999999</v>
      </c>
      <c r="I10615" s="154">
        <v>1.60988</v>
      </c>
      <c r="J10615" s="154"/>
    </row>
    <row r="10616" spans="1:10">
      <c r="A10616" s="164">
        <v>40401</v>
      </c>
      <c r="B10616" s="154">
        <v>1.3763000000000001</v>
      </c>
      <c r="C10616" s="154">
        <v>1.6633</v>
      </c>
      <c r="D10616" s="154">
        <v>1.0541</v>
      </c>
      <c r="E10616" s="154">
        <v>1.0172000000000001</v>
      </c>
      <c r="F10616" s="154">
        <v>60.1</v>
      </c>
      <c r="G10616" s="154">
        <v>1.2375</v>
      </c>
      <c r="H10616" s="154">
        <v>15.561999999999999</v>
      </c>
      <c r="I10616" s="154">
        <v>1.6082700000000001</v>
      </c>
      <c r="J10616" s="154"/>
    </row>
    <row r="10617" spans="1:10">
      <c r="A10617" s="164">
        <v>40402</v>
      </c>
      <c r="B10617" s="154">
        <v>1.3633</v>
      </c>
      <c r="C10617" s="154">
        <v>1.6562000000000001</v>
      </c>
      <c r="D10617" s="154">
        <v>1.0566</v>
      </c>
      <c r="E10617" s="154">
        <v>1.0076000000000001</v>
      </c>
      <c r="F10617" s="154">
        <v>59.5</v>
      </c>
      <c r="G10617" s="154">
        <v>1.2343</v>
      </c>
      <c r="H10617" s="154">
        <v>15.579000000000001</v>
      </c>
      <c r="I10617" s="154">
        <v>1.5988599999999999</v>
      </c>
      <c r="J10617" s="154"/>
    </row>
    <row r="10618" spans="1:10">
      <c r="A10618" s="164">
        <v>40403</v>
      </c>
      <c r="B10618" s="154">
        <v>1.3504</v>
      </c>
      <c r="C10618" s="154">
        <v>1.6449</v>
      </c>
      <c r="D10618" s="154">
        <v>1.0523</v>
      </c>
      <c r="E10618" s="154">
        <v>1.0135000000000001</v>
      </c>
      <c r="F10618" s="154">
        <v>59.5</v>
      </c>
      <c r="G10618" s="154">
        <v>1.2248999999999999</v>
      </c>
      <c r="H10618" s="154">
        <v>15.497999999999999</v>
      </c>
      <c r="I10618" s="154">
        <v>1.59507</v>
      </c>
      <c r="J10618" s="154"/>
    </row>
    <row r="10619" spans="1:10">
      <c r="A10619" s="164">
        <v>40406</v>
      </c>
      <c r="B10619" s="154">
        <v>1.3303</v>
      </c>
      <c r="C10619" s="154">
        <v>1.6188</v>
      </c>
      <c r="D10619" s="154">
        <v>1.0407</v>
      </c>
      <c r="E10619" s="154">
        <v>0.99909999999999999</v>
      </c>
      <c r="F10619" s="154">
        <v>58.7</v>
      </c>
      <c r="G10619" s="154">
        <v>1.2126999999999999</v>
      </c>
      <c r="H10619" s="154">
        <v>15.295999999999999</v>
      </c>
      <c r="I10619" s="154">
        <v>1.57294</v>
      </c>
      <c r="J10619" s="154"/>
    </row>
    <row r="10620" spans="1:10">
      <c r="A10620" s="164">
        <v>40407</v>
      </c>
      <c r="B10620" s="154">
        <v>1.3383</v>
      </c>
      <c r="C10620" s="154">
        <v>1.6244000000000001</v>
      </c>
      <c r="D10620" s="154">
        <v>1.0381</v>
      </c>
      <c r="E10620" s="154">
        <v>0.99719999999999998</v>
      </c>
      <c r="F10620" s="154">
        <v>59.2</v>
      </c>
      <c r="G10620" s="154">
        <v>1.2173</v>
      </c>
      <c r="H10620" s="154">
        <v>15.276999999999999</v>
      </c>
      <c r="I10620" s="154">
        <v>1.5812200000000001</v>
      </c>
      <c r="J10620" s="154"/>
    </row>
    <row r="10621" spans="1:10">
      <c r="A10621" s="164">
        <v>40408</v>
      </c>
      <c r="B10621" s="154">
        <v>1.3402000000000001</v>
      </c>
      <c r="C10621" s="154">
        <v>1.6200999999999999</v>
      </c>
      <c r="D10621" s="154">
        <v>1.042</v>
      </c>
      <c r="E10621" s="154">
        <v>1.0093000000000001</v>
      </c>
      <c r="F10621" s="154">
        <v>59.4</v>
      </c>
      <c r="G10621" s="154">
        <v>1.2189000000000001</v>
      </c>
      <c r="H10621" s="154">
        <v>15.343</v>
      </c>
      <c r="I10621" s="154">
        <v>1.58118</v>
      </c>
      <c r="J10621" s="154"/>
    </row>
    <row r="10622" spans="1:10">
      <c r="A10622" s="164">
        <v>40409</v>
      </c>
      <c r="B10622" s="154">
        <v>1.3307</v>
      </c>
      <c r="C10622" s="154">
        <v>1.6205000000000001</v>
      </c>
      <c r="D10622" s="154">
        <v>1.0403</v>
      </c>
      <c r="E10622" s="154">
        <v>1.0104</v>
      </c>
      <c r="F10622" s="154">
        <v>59.3</v>
      </c>
      <c r="G10622" s="154">
        <v>1.2126000000000001</v>
      </c>
      <c r="H10622" s="154">
        <v>15.321</v>
      </c>
      <c r="I10622" s="154">
        <v>1.57361</v>
      </c>
      <c r="J10622" s="154"/>
    </row>
    <row r="10623" spans="1:10">
      <c r="A10623" s="164">
        <v>40410</v>
      </c>
      <c r="B10623" s="154">
        <v>1.3226</v>
      </c>
      <c r="C10623" s="154">
        <v>1.6040000000000001</v>
      </c>
      <c r="D10623" s="154">
        <v>1.0323</v>
      </c>
      <c r="E10623" s="154">
        <v>0.99160000000000004</v>
      </c>
      <c r="F10623" s="154">
        <v>58.7</v>
      </c>
      <c r="G10623" s="154">
        <v>1.2096</v>
      </c>
      <c r="H10623" s="154">
        <v>15.208</v>
      </c>
      <c r="I10623" s="154">
        <v>1.5613700000000001</v>
      </c>
      <c r="J10623" s="154"/>
    </row>
    <row r="10624" spans="1:10">
      <c r="A10624" s="164">
        <v>40413</v>
      </c>
      <c r="B10624" s="154">
        <v>1.3136000000000001</v>
      </c>
      <c r="C10624" s="154">
        <v>1.6104000000000001</v>
      </c>
      <c r="D10624" s="154">
        <v>1.0335000000000001</v>
      </c>
      <c r="E10624" s="154">
        <v>0.98699999999999999</v>
      </c>
      <c r="F10624" s="154">
        <v>58.8</v>
      </c>
      <c r="G10624" s="154">
        <v>1.2104999999999999</v>
      </c>
      <c r="H10624" s="154">
        <v>15.202</v>
      </c>
      <c r="I10624" s="154">
        <v>1.5625200000000001</v>
      </c>
      <c r="J10624" s="154"/>
    </row>
    <row r="10625" spans="1:10">
      <c r="A10625" s="164">
        <v>40414</v>
      </c>
      <c r="B10625" s="154">
        <v>1.3144</v>
      </c>
      <c r="C10625" s="154">
        <v>1.603</v>
      </c>
      <c r="D10625" s="154">
        <v>1.0414000000000001</v>
      </c>
      <c r="E10625" s="154">
        <v>0.98380000000000001</v>
      </c>
      <c r="F10625" s="154">
        <v>58.8</v>
      </c>
      <c r="G10625" s="154">
        <v>1.2337</v>
      </c>
      <c r="H10625" s="154">
        <v>15.321999999999999</v>
      </c>
      <c r="I10625" s="154">
        <v>1.5726900000000001</v>
      </c>
      <c r="J10625" s="154"/>
    </row>
    <row r="10626" spans="1:10">
      <c r="A10626" s="164">
        <v>40415</v>
      </c>
      <c r="B10626" s="154">
        <v>1.3052999999999999</v>
      </c>
      <c r="C10626" s="154">
        <v>1.5849</v>
      </c>
      <c r="D10626" s="154">
        <v>1.0271999999999999</v>
      </c>
      <c r="E10626" s="154">
        <v>0.96989999999999998</v>
      </c>
      <c r="F10626" s="154">
        <v>58</v>
      </c>
      <c r="G10626" s="154">
        <v>1.2133</v>
      </c>
      <c r="H10626" s="154">
        <v>15.11</v>
      </c>
      <c r="I10626" s="154">
        <v>1.5540799999999999</v>
      </c>
      <c r="J10626" s="154"/>
    </row>
    <row r="10627" spans="1:10">
      <c r="A10627" s="164">
        <v>40416</v>
      </c>
      <c r="B10627" s="154">
        <v>1.3083</v>
      </c>
      <c r="C10627" s="154">
        <v>1.5996000000000001</v>
      </c>
      <c r="D10627" s="154">
        <v>1.0301</v>
      </c>
      <c r="E10627" s="154">
        <v>0.97450000000000003</v>
      </c>
      <c r="F10627" s="154">
        <v>58.4</v>
      </c>
      <c r="G10627" s="154">
        <v>1.2161999999999999</v>
      </c>
      <c r="H10627" s="154">
        <v>15.151</v>
      </c>
      <c r="I10627" s="154">
        <v>1.5497999999999998</v>
      </c>
      <c r="J10627" s="154"/>
    </row>
    <row r="10628" spans="1:10">
      <c r="A10628" s="164">
        <v>40417</v>
      </c>
      <c r="B10628" s="154">
        <v>1.3026</v>
      </c>
      <c r="C10628" s="154">
        <v>1.5906</v>
      </c>
      <c r="D10628" s="154">
        <v>1.0237000000000001</v>
      </c>
      <c r="E10628" s="154">
        <v>0.96709999999999996</v>
      </c>
      <c r="F10628" s="154">
        <v>58.1</v>
      </c>
      <c r="G10628" s="154">
        <v>1.2090000000000001</v>
      </c>
      <c r="H10628" s="154">
        <v>15.058999999999999</v>
      </c>
      <c r="I10628" s="154">
        <v>1.5482</v>
      </c>
      <c r="J10628" s="154"/>
    </row>
    <row r="10629" spans="1:10">
      <c r="A10629" s="164">
        <v>40420</v>
      </c>
      <c r="B10629" s="154">
        <v>1.3089999999999999</v>
      </c>
      <c r="C10629" s="154">
        <v>1.6008</v>
      </c>
      <c r="D10629" s="154">
        <v>1.0286</v>
      </c>
      <c r="E10629" s="154">
        <v>0.98060000000000003</v>
      </c>
      <c r="F10629" s="154">
        <v>58.8</v>
      </c>
      <c r="G10629" s="154">
        <v>1.2123999999999999</v>
      </c>
      <c r="H10629" s="154">
        <v>15.122</v>
      </c>
      <c r="I10629" s="154">
        <v>1.5542500000000001</v>
      </c>
      <c r="J10629" s="154"/>
    </row>
    <row r="10630" spans="1:10">
      <c r="A10630" s="164">
        <v>40421</v>
      </c>
      <c r="B10630" s="154">
        <v>1.2936000000000001</v>
      </c>
      <c r="C10630" s="154">
        <v>1.5744</v>
      </c>
      <c r="D10630" s="154">
        <v>1.0203</v>
      </c>
      <c r="E10630" s="154">
        <v>0.96289999999999998</v>
      </c>
      <c r="F10630" s="154">
        <v>58</v>
      </c>
      <c r="G10630" s="154">
        <v>1.21</v>
      </c>
      <c r="H10630" s="154">
        <v>14.987</v>
      </c>
      <c r="I10630" s="154">
        <v>1.5409000000000002</v>
      </c>
      <c r="J10630" s="154"/>
    </row>
    <row r="10631" spans="1:10">
      <c r="A10631" s="164">
        <v>40422</v>
      </c>
      <c r="B10631" s="154">
        <v>1.2937000000000001</v>
      </c>
      <c r="C10631" s="154">
        <v>1.5611000000000002</v>
      </c>
      <c r="D10631" s="154">
        <v>1.0158</v>
      </c>
      <c r="E10631" s="154">
        <v>0.95550000000000002</v>
      </c>
      <c r="F10631" s="154">
        <v>57.9</v>
      </c>
      <c r="G10631" s="154">
        <v>1.2082999999999999</v>
      </c>
      <c r="H10631" s="154">
        <v>14.92</v>
      </c>
      <c r="I10631" s="154">
        <v>1.53593</v>
      </c>
      <c r="J10631" s="154"/>
    </row>
    <row r="10632" spans="1:10">
      <c r="A10632" s="164">
        <v>40423</v>
      </c>
      <c r="B10632" s="154">
        <v>1.2967</v>
      </c>
      <c r="C10632" s="154">
        <v>1.5577000000000001</v>
      </c>
      <c r="D10632" s="154">
        <v>1.0116000000000001</v>
      </c>
      <c r="E10632" s="154">
        <v>0.96309999999999996</v>
      </c>
      <c r="F10632" s="154">
        <v>57.9</v>
      </c>
      <c r="G10632" s="154">
        <v>1.2020999999999999</v>
      </c>
      <c r="H10632" s="154">
        <v>14.864000000000001</v>
      </c>
      <c r="I10632" s="154">
        <v>1.53315</v>
      </c>
      <c r="J10632" s="154"/>
    </row>
    <row r="10633" spans="1:10">
      <c r="A10633" s="164">
        <v>40424</v>
      </c>
      <c r="B10633" s="154">
        <v>1.3016000000000001</v>
      </c>
      <c r="C10633" s="154">
        <v>1.5649</v>
      </c>
      <c r="D10633" s="154">
        <v>1.0152000000000001</v>
      </c>
      <c r="E10633" s="154">
        <v>0.96150000000000002</v>
      </c>
      <c r="F10633" s="154">
        <v>58.8</v>
      </c>
      <c r="G10633" s="154">
        <v>1.2040999999999999</v>
      </c>
      <c r="H10633" s="154">
        <v>14.923</v>
      </c>
      <c r="I10633" s="154">
        <v>1.5327600000000001</v>
      </c>
      <c r="J10633" s="154"/>
    </row>
    <row r="10634" spans="1:10">
      <c r="A10634" s="164">
        <v>40427</v>
      </c>
      <c r="B10634" s="154">
        <v>1.3098000000000001</v>
      </c>
      <c r="C10634" s="154">
        <v>1.5672000000000001</v>
      </c>
      <c r="D10634" s="154">
        <v>1.0149999999999999</v>
      </c>
      <c r="E10634" s="154">
        <v>0.97789999999999999</v>
      </c>
      <c r="F10634" s="154">
        <v>58.6</v>
      </c>
      <c r="G10634" s="154">
        <v>1.2061999999999999</v>
      </c>
      <c r="H10634" s="154">
        <v>14.952</v>
      </c>
      <c r="I10634" s="154">
        <v>1.5383</v>
      </c>
      <c r="J10634" s="154"/>
    </row>
    <row r="10635" spans="1:10">
      <c r="A10635" s="164">
        <v>40428</v>
      </c>
      <c r="B10635" s="154">
        <v>1.2908999999999999</v>
      </c>
      <c r="C10635" s="154">
        <v>1.5535000000000001</v>
      </c>
      <c r="D10635" s="154">
        <v>1.0116000000000001</v>
      </c>
      <c r="E10635" s="154">
        <v>0.97050000000000003</v>
      </c>
      <c r="F10635" s="154">
        <v>58.6</v>
      </c>
      <c r="G10635" s="154">
        <v>1.2046000000000001</v>
      </c>
      <c r="H10635" s="154">
        <v>14.898</v>
      </c>
      <c r="I10635" s="154" t="s">
        <v>472</v>
      </c>
      <c r="J10635" s="154"/>
    </row>
    <row r="10636" spans="1:10">
      <c r="A10636" s="164">
        <v>40429</v>
      </c>
      <c r="B10636" s="154">
        <v>1.2775000000000001</v>
      </c>
      <c r="C10636" s="154">
        <v>1.5552999999999999</v>
      </c>
      <c r="D10636" s="154">
        <v>1.0083</v>
      </c>
      <c r="E10636" s="154">
        <v>0.96030000000000004</v>
      </c>
      <c r="F10636" s="154">
        <v>58.3</v>
      </c>
      <c r="G10636" s="154">
        <v>1.2049000000000001</v>
      </c>
      <c r="H10636" s="154">
        <v>14.833</v>
      </c>
      <c r="I10636" s="154">
        <v>1.52508</v>
      </c>
      <c r="J10636" s="154"/>
    </row>
    <row r="10637" spans="1:10">
      <c r="A10637" s="164">
        <v>40430</v>
      </c>
      <c r="B10637" s="154">
        <v>1.2902</v>
      </c>
      <c r="C10637" s="154">
        <v>1.5655000000000001</v>
      </c>
      <c r="D10637" s="154">
        <v>1.0164</v>
      </c>
      <c r="E10637" s="154">
        <v>0.98099999999999998</v>
      </c>
      <c r="F10637" s="154">
        <v>58.9</v>
      </c>
      <c r="G10637" s="154">
        <v>1.2138</v>
      </c>
      <c r="H10637" s="154">
        <v>14.987</v>
      </c>
      <c r="I10637" s="154">
        <v>1.5308600000000001</v>
      </c>
      <c r="J10637" s="154"/>
    </row>
    <row r="10638" spans="1:10">
      <c r="A10638" s="164">
        <v>40431</v>
      </c>
      <c r="B10638" s="154">
        <v>1.2990999999999999</v>
      </c>
      <c r="C10638" s="154">
        <v>1.5745</v>
      </c>
      <c r="D10638" s="154">
        <v>1.0203</v>
      </c>
      <c r="E10638" s="154">
        <v>0.98880000000000001</v>
      </c>
      <c r="F10638" s="154">
        <v>59.2</v>
      </c>
      <c r="G10638" s="154">
        <v>1.2157</v>
      </c>
      <c r="H10638" s="154">
        <v>15.073</v>
      </c>
      <c r="I10638" s="154">
        <v>1.5500400000000001</v>
      </c>
      <c r="J10638" s="154"/>
    </row>
    <row r="10639" spans="1:10">
      <c r="A10639" s="164">
        <v>40434</v>
      </c>
      <c r="B10639" s="154">
        <v>1.3005</v>
      </c>
      <c r="C10639" s="154">
        <v>1.5699000000000001</v>
      </c>
      <c r="D10639" s="154">
        <v>1.0154000000000001</v>
      </c>
      <c r="E10639" s="154">
        <v>0.98360000000000003</v>
      </c>
      <c r="F10639" s="154">
        <v>59</v>
      </c>
      <c r="G10639" s="154">
        <v>1.2075</v>
      </c>
      <c r="H10639" s="154">
        <v>15.022</v>
      </c>
      <c r="I10639" s="154">
        <v>1.5354100000000002</v>
      </c>
      <c r="J10639" s="154"/>
    </row>
    <row r="10640" spans="1:10">
      <c r="A10640" s="164">
        <v>40435</v>
      </c>
      <c r="B10640" s="154">
        <v>1.2903</v>
      </c>
      <c r="C10640" s="154">
        <v>1.5432999999999999</v>
      </c>
      <c r="D10640" s="154">
        <v>1.0005999999999999</v>
      </c>
      <c r="E10640" s="154">
        <v>0.97350000000000003</v>
      </c>
      <c r="F10640" s="154">
        <v>58.5</v>
      </c>
      <c r="G10640" s="154">
        <v>1.2028000000000001</v>
      </c>
      <c r="H10640" s="154">
        <v>14.833</v>
      </c>
      <c r="I10640" s="154">
        <v>1.5244499999999999</v>
      </c>
      <c r="J10640" s="154"/>
    </row>
    <row r="10641" spans="1:10">
      <c r="A10641" s="164">
        <v>40436</v>
      </c>
      <c r="B10641" s="154">
        <v>1.3006</v>
      </c>
      <c r="C10641" s="154">
        <v>1.5533999999999999</v>
      </c>
      <c r="D10641" s="154">
        <v>1.0022</v>
      </c>
      <c r="E10641" s="154">
        <v>0.97240000000000004</v>
      </c>
      <c r="F10641" s="154">
        <v>58.6</v>
      </c>
      <c r="G10641" s="154">
        <v>1.1733</v>
      </c>
      <c r="H10641" s="154">
        <v>14.874000000000001</v>
      </c>
      <c r="I10641" s="154">
        <v>1.52532</v>
      </c>
      <c r="J10641" s="154"/>
    </row>
    <row r="10642" spans="1:10">
      <c r="A10642" s="164">
        <v>40437</v>
      </c>
      <c r="B10642" s="154">
        <v>1.3046</v>
      </c>
      <c r="C10642" s="154">
        <v>1.5592999999999999</v>
      </c>
      <c r="D10642" s="154">
        <v>1.0023</v>
      </c>
      <c r="E10642" s="154">
        <v>0.97699999999999998</v>
      </c>
      <c r="F10642" s="154">
        <v>58.1</v>
      </c>
      <c r="G10642" s="154">
        <v>1.1712</v>
      </c>
      <c r="H10642" s="154">
        <v>14.896000000000001</v>
      </c>
      <c r="I10642" s="154">
        <v>1.5284499999999999</v>
      </c>
      <c r="J10642" s="154"/>
    </row>
    <row r="10643" spans="1:10">
      <c r="A10643" s="164">
        <v>40438</v>
      </c>
      <c r="B10643" s="154">
        <v>1.3367</v>
      </c>
      <c r="C10643" s="154">
        <v>1.5975000000000001</v>
      </c>
      <c r="D10643" s="154">
        <v>1.0173000000000001</v>
      </c>
      <c r="E10643" s="154">
        <v>0.99439999999999995</v>
      </c>
      <c r="F10643" s="154">
        <v>59.4</v>
      </c>
      <c r="G10643" s="154">
        <v>1.1847000000000001</v>
      </c>
      <c r="H10643" s="154">
        <v>15.128</v>
      </c>
      <c r="I10643" s="154">
        <v>1.5484800000000001</v>
      </c>
      <c r="J10643" s="154"/>
    </row>
    <row r="10644" spans="1:10">
      <c r="A10644" s="164">
        <v>40441</v>
      </c>
      <c r="B10644" s="154">
        <v>1.3167</v>
      </c>
      <c r="C10644" s="154">
        <v>1.5697000000000001</v>
      </c>
      <c r="D10644" s="154">
        <v>1.0049999999999999</v>
      </c>
      <c r="E10644" s="154">
        <v>0.97529999999999994</v>
      </c>
      <c r="F10644" s="154">
        <v>58.3</v>
      </c>
      <c r="G10644" s="154">
        <v>1.1731</v>
      </c>
      <c r="H10644" s="154">
        <v>14.977</v>
      </c>
      <c r="I10644" s="154">
        <v>1.5319099999999999</v>
      </c>
      <c r="J10644" s="154"/>
    </row>
    <row r="10645" spans="1:10">
      <c r="A10645" s="164">
        <v>40442</v>
      </c>
      <c r="B10645" s="154">
        <v>1.3153000000000001</v>
      </c>
      <c r="C10645" s="154">
        <v>1.5577000000000001</v>
      </c>
      <c r="D10645" s="154">
        <v>1.0031000000000001</v>
      </c>
      <c r="E10645" s="154">
        <v>0.97370000000000001</v>
      </c>
      <c r="F10645" s="154">
        <v>57.8</v>
      </c>
      <c r="G10645" s="154">
        <v>1.1746000000000001</v>
      </c>
      <c r="H10645" s="154">
        <v>14.964</v>
      </c>
      <c r="I10645" s="154">
        <v>1.5291399999999999</v>
      </c>
      <c r="J10645" s="154"/>
    </row>
    <row r="10646" spans="1:10">
      <c r="A10646" s="164">
        <v>40443</v>
      </c>
      <c r="B10646" s="154">
        <v>1.3197999999999999</v>
      </c>
      <c r="C10646" s="154">
        <v>1.5573999999999999</v>
      </c>
      <c r="D10646" s="154">
        <v>0.99429999999999996</v>
      </c>
      <c r="E10646" s="154">
        <v>0.97019999999999995</v>
      </c>
      <c r="F10646" s="154">
        <v>58.1</v>
      </c>
      <c r="G10646" s="154">
        <v>1.1716</v>
      </c>
      <c r="H10646" s="154">
        <v>14.833</v>
      </c>
      <c r="I10646" s="154">
        <v>1.5228299999999999</v>
      </c>
      <c r="J10646" s="154"/>
    </row>
    <row r="10647" spans="1:10">
      <c r="A10647" s="164">
        <v>40444</v>
      </c>
      <c r="B10647" s="154">
        <v>1.3216000000000001</v>
      </c>
      <c r="C10647" s="154">
        <v>1.5476999999999999</v>
      </c>
      <c r="D10647" s="154">
        <v>0.98950000000000005</v>
      </c>
      <c r="E10647" s="154">
        <v>0.95750000000000002</v>
      </c>
      <c r="F10647" s="154">
        <v>57.6</v>
      </c>
      <c r="G10647" s="154">
        <v>1.17</v>
      </c>
      <c r="H10647" s="154">
        <v>14.760999999999999</v>
      </c>
      <c r="I10647" s="154">
        <v>1.51711</v>
      </c>
      <c r="J10647" s="154"/>
    </row>
    <row r="10648" spans="1:10">
      <c r="A10648" s="164">
        <v>40445</v>
      </c>
      <c r="B10648" s="154">
        <v>1.3148</v>
      </c>
      <c r="C10648" s="154">
        <v>1.5415000000000001</v>
      </c>
      <c r="D10648" s="154">
        <v>0.98219999999999996</v>
      </c>
      <c r="E10648" s="154">
        <v>0.95189999999999997</v>
      </c>
      <c r="F10648" s="154">
        <v>57</v>
      </c>
      <c r="G10648" s="154">
        <v>1.1609</v>
      </c>
      <c r="H10648" s="154">
        <v>14.651999999999999</v>
      </c>
      <c r="I10648" s="154">
        <v>1.50976</v>
      </c>
      <c r="J10648" s="154"/>
    </row>
    <row r="10649" spans="1:10">
      <c r="A10649" s="164">
        <v>40448</v>
      </c>
      <c r="B10649" s="154">
        <v>1.3271999999999999</v>
      </c>
      <c r="C10649" s="154">
        <v>1.5583</v>
      </c>
      <c r="D10649" s="154">
        <v>0.98580000000000001</v>
      </c>
      <c r="E10649" s="154">
        <v>0.96109999999999995</v>
      </c>
      <c r="F10649" s="154">
        <v>57.6</v>
      </c>
      <c r="G10649" s="154">
        <v>1.1703999999999999</v>
      </c>
      <c r="H10649" s="154">
        <v>14.739000000000001</v>
      </c>
      <c r="I10649" s="154">
        <v>1.5216400000000001</v>
      </c>
      <c r="J10649" s="154"/>
    </row>
    <row r="10650" spans="1:10">
      <c r="A10650" s="164">
        <v>40449</v>
      </c>
      <c r="B10650" s="154">
        <v>1.3211999999999999</v>
      </c>
      <c r="C10650" s="154">
        <v>1.5558999999999998</v>
      </c>
      <c r="D10650" s="154">
        <v>0.98470000000000002</v>
      </c>
      <c r="E10650" s="154">
        <v>0.95220000000000005</v>
      </c>
      <c r="F10650" s="154">
        <v>57.5</v>
      </c>
      <c r="G10650" s="154">
        <v>1.1685000000000001</v>
      </c>
      <c r="H10650" s="154">
        <v>14.717000000000001</v>
      </c>
      <c r="I10650" s="154">
        <v>1.52321</v>
      </c>
      <c r="J10650" s="154"/>
    </row>
    <row r="10651" spans="1:10">
      <c r="A10651" s="164">
        <v>40450</v>
      </c>
      <c r="B10651" s="154">
        <v>1.3279000000000001</v>
      </c>
      <c r="C10651" s="154">
        <v>1.5441</v>
      </c>
      <c r="D10651" s="154">
        <v>0.97670000000000001</v>
      </c>
      <c r="E10651" s="154">
        <v>0.94879999999999998</v>
      </c>
      <c r="F10651" s="154">
        <v>57.2</v>
      </c>
      <c r="G10651" s="154">
        <v>1.1676</v>
      </c>
      <c r="H10651" s="154">
        <v>14.606</v>
      </c>
      <c r="I10651" s="154">
        <v>1.51858</v>
      </c>
      <c r="J10651" s="154"/>
    </row>
    <row r="10652" spans="1:10">
      <c r="A10652" s="164">
        <v>40451</v>
      </c>
      <c r="B10652" s="154">
        <v>1.3302</v>
      </c>
      <c r="C10652" s="154">
        <v>1.5510000000000002</v>
      </c>
      <c r="D10652" s="154">
        <v>0.97719999999999996</v>
      </c>
      <c r="E10652" s="154">
        <v>0.9466</v>
      </c>
      <c r="F10652" s="154">
        <v>57.4</v>
      </c>
      <c r="G10652" s="154">
        <v>1.173</v>
      </c>
      <c r="H10652" s="154">
        <v>14.619</v>
      </c>
      <c r="I10652" s="154">
        <v>1.51417</v>
      </c>
      <c r="J10652" s="154"/>
    </row>
    <row r="10653" spans="1:10">
      <c r="A10653" s="164">
        <v>40452</v>
      </c>
      <c r="B10653" s="154">
        <v>1.3425</v>
      </c>
      <c r="C10653" s="154">
        <v>1.5464</v>
      </c>
      <c r="D10653" s="154">
        <v>0.97850000000000004</v>
      </c>
      <c r="E10653" s="154">
        <v>0.95089999999999997</v>
      </c>
      <c r="F10653" s="154">
        <v>58</v>
      </c>
      <c r="G10653" s="154">
        <v>1.1748000000000001</v>
      </c>
      <c r="H10653" s="154">
        <v>14.627000000000001</v>
      </c>
      <c r="I10653" s="154">
        <v>1.52522</v>
      </c>
      <c r="J10653" s="154"/>
    </row>
    <row r="10654" spans="1:10">
      <c r="A10654" s="164">
        <v>40455</v>
      </c>
      <c r="B10654" s="154">
        <v>1.3365</v>
      </c>
      <c r="C10654" s="154">
        <v>1.5382</v>
      </c>
      <c r="D10654" s="154">
        <v>0.97499999999999998</v>
      </c>
      <c r="E10654" s="154">
        <v>0.95489999999999997</v>
      </c>
      <c r="F10654" s="154">
        <v>57.7</v>
      </c>
      <c r="G10654" s="154">
        <v>1.1703000000000001</v>
      </c>
      <c r="H10654" s="154">
        <v>14.573</v>
      </c>
      <c r="I10654" s="154">
        <v>1.5150000000000001</v>
      </c>
      <c r="J10654" s="154"/>
    </row>
    <row r="10655" spans="1:10">
      <c r="A10655" s="164">
        <v>40456</v>
      </c>
      <c r="B10655" s="154">
        <v>1.3326</v>
      </c>
      <c r="C10655" s="154">
        <v>1.5369999999999999</v>
      </c>
      <c r="D10655" s="154">
        <v>0.96709999999999996</v>
      </c>
      <c r="E10655" s="154">
        <v>0.94669999999999999</v>
      </c>
      <c r="F10655" s="154">
        <v>56.9</v>
      </c>
      <c r="G10655" s="154">
        <v>1.1599999999999999</v>
      </c>
      <c r="H10655" s="154">
        <v>14.455</v>
      </c>
      <c r="I10655" s="154">
        <v>1.5114300000000001</v>
      </c>
      <c r="J10655" s="154"/>
    </row>
    <row r="10656" spans="1:10">
      <c r="A10656" s="164">
        <v>40457</v>
      </c>
      <c r="B10656" s="154">
        <v>1.3389</v>
      </c>
      <c r="C10656" s="154">
        <v>1.536</v>
      </c>
      <c r="D10656" s="154">
        <v>0.96619999999999995</v>
      </c>
      <c r="E10656" s="154">
        <v>0.95299999999999996</v>
      </c>
      <c r="F10656" s="154">
        <v>58.1</v>
      </c>
      <c r="G10656" s="154">
        <v>1.1623999999999999</v>
      </c>
      <c r="H10656" s="154">
        <v>14.444000000000001</v>
      </c>
      <c r="I10656" s="154">
        <v>1.50997</v>
      </c>
      <c r="J10656" s="154"/>
    </row>
    <row r="10657" spans="1:10">
      <c r="A10657" s="164">
        <v>40458</v>
      </c>
      <c r="B10657" s="154">
        <v>1.3391999999999999</v>
      </c>
      <c r="C10657" s="154">
        <v>1.5263</v>
      </c>
      <c r="D10657" s="154">
        <v>0.95779999999999998</v>
      </c>
      <c r="E10657" s="154">
        <v>0.94950000000000001</v>
      </c>
      <c r="F10657" s="154">
        <v>57.1</v>
      </c>
      <c r="G10657" s="154">
        <v>1.1613</v>
      </c>
      <c r="H10657" s="154">
        <v>14.318</v>
      </c>
      <c r="I10657" s="154">
        <v>1.5077799999999999</v>
      </c>
      <c r="J10657" s="154"/>
    </row>
    <row r="10658" spans="1:10">
      <c r="A10658" s="164">
        <v>40459</v>
      </c>
      <c r="B10658" s="154">
        <v>1.3452999999999999</v>
      </c>
      <c r="C10658" s="154">
        <v>1.5333999999999999</v>
      </c>
      <c r="D10658" s="154">
        <v>0.96740000000000004</v>
      </c>
      <c r="E10658" s="154">
        <v>0.95079999999999998</v>
      </c>
      <c r="F10658" s="154">
        <v>57.5</v>
      </c>
      <c r="G10658" s="154">
        <v>1.1749000000000001</v>
      </c>
      <c r="H10658" s="154">
        <v>14.497</v>
      </c>
      <c r="I10658" s="154">
        <v>1.5179</v>
      </c>
      <c r="J10658" s="154"/>
    </row>
    <row r="10659" spans="1:10">
      <c r="A10659" s="164">
        <v>40462</v>
      </c>
      <c r="B10659" s="154">
        <v>1.3408</v>
      </c>
      <c r="C10659" s="154">
        <v>1.5335999999999999</v>
      </c>
      <c r="D10659" s="154">
        <v>0.96240000000000003</v>
      </c>
      <c r="E10659" s="154">
        <v>0.9506</v>
      </c>
      <c r="F10659" s="154">
        <v>57.7</v>
      </c>
      <c r="G10659" s="154">
        <v>1.1720999999999999</v>
      </c>
      <c r="H10659" s="154">
        <v>14.436</v>
      </c>
      <c r="I10659" s="154" t="s">
        <v>472</v>
      </c>
      <c r="J10659" s="154"/>
    </row>
    <row r="10660" spans="1:10">
      <c r="A10660" s="164">
        <v>40463</v>
      </c>
      <c r="B10660" s="154">
        <v>1.3401000000000001</v>
      </c>
      <c r="C10660" s="154">
        <v>1.5369000000000002</v>
      </c>
      <c r="D10660" s="154">
        <v>0.97</v>
      </c>
      <c r="E10660" s="154">
        <v>0.95369999999999999</v>
      </c>
      <c r="F10660" s="154">
        <v>58</v>
      </c>
      <c r="G10660" s="154">
        <v>1.1832</v>
      </c>
      <c r="H10660" s="154">
        <v>14.538</v>
      </c>
      <c r="I10660" s="154">
        <v>1.5082100000000001</v>
      </c>
      <c r="J10660" s="154"/>
    </row>
    <row r="10661" spans="1:10">
      <c r="A10661" s="164">
        <v>40464</v>
      </c>
      <c r="B10661" s="154">
        <v>1.3373999999999999</v>
      </c>
      <c r="C10661" s="154">
        <v>1.5173000000000001</v>
      </c>
      <c r="D10661" s="154">
        <v>0.95609999999999995</v>
      </c>
      <c r="E10661" s="154">
        <v>0.94840000000000002</v>
      </c>
      <c r="F10661" s="154">
        <v>57.2</v>
      </c>
      <c r="G10661" s="154">
        <v>1.1674</v>
      </c>
      <c r="H10661" s="154">
        <v>14.339</v>
      </c>
      <c r="I10661" s="154">
        <v>1.5054099999999999</v>
      </c>
      <c r="J10661" s="154"/>
    </row>
    <row r="10662" spans="1:10">
      <c r="A10662" s="164">
        <v>40465</v>
      </c>
      <c r="B10662" s="154">
        <v>1.3361000000000001</v>
      </c>
      <c r="C10662" s="154">
        <v>1.5224</v>
      </c>
      <c r="D10662" s="154">
        <v>0.94889999999999997</v>
      </c>
      <c r="E10662" s="154">
        <v>0.94940000000000002</v>
      </c>
      <c r="F10662" s="154">
        <v>57.4</v>
      </c>
      <c r="G10662" s="154">
        <v>1.1696</v>
      </c>
      <c r="H10662" s="154">
        <v>14.263</v>
      </c>
      <c r="I10662" s="154">
        <v>1.50356</v>
      </c>
      <c r="J10662" s="154"/>
    </row>
    <row r="10663" spans="1:10">
      <c r="A10663" s="164">
        <v>40466</v>
      </c>
      <c r="B10663" s="154">
        <v>1.3477000000000001</v>
      </c>
      <c r="C10663" s="154">
        <v>1.5335000000000001</v>
      </c>
      <c r="D10663" s="154">
        <v>0.95520000000000005</v>
      </c>
      <c r="E10663" s="154">
        <v>0.94889999999999997</v>
      </c>
      <c r="F10663" s="154">
        <v>57.5</v>
      </c>
      <c r="G10663" s="154">
        <v>1.1764999999999999</v>
      </c>
      <c r="H10663" s="154">
        <v>14.38</v>
      </c>
      <c r="I10663" s="154">
        <v>1.5071400000000001</v>
      </c>
      <c r="J10663" s="154"/>
    </row>
    <row r="10664" spans="1:10">
      <c r="A10664" s="164">
        <v>40469</v>
      </c>
      <c r="B10664" s="154">
        <v>1.335</v>
      </c>
      <c r="C10664" s="154">
        <v>1.5274000000000001</v>
      </c>
      <c r="D10664" s="154">
        <v>0.96319999999999995</v>
      </c>
      <c r="E10664" s="154">
        <v>0.94289999999999996</v>
      </c>
      <c r="F10664" s="154">
        <v>57.8</v>
      </c>
      <c r="G10664" s="154">
        <v>1.1855</v>
      </c>
      <c r="H10664" s="154">
        <v>14.496</v>
      </c>
      <c r="I10664" s="154">
        <v>1.5066999999999999</v>
      </c>
      <c r="J10664" s="154"/>
    </row>
    <row r="10665" spans="1:10">
      <c r="A10665" s="164">
        <v>40470</v>
      </c>
      <c r="B10665" s="154">
        <v>1.3365</v>
      </c>
      <c r="C10665" s="154">
        <v>1.5209999999999999</v>
      </c>
      <c r="D10665" s="154">
        <v>0.96020000000000005</v>
      </c>
      <c r="E10665" s="154">
        <v>0.94089999999999996</v>
      </c>
      <c r="F10665" s="154">
        <v>57.4</v>
      </c>
      <c r="G10665" s="154">
        <v>1.1796</v>
      </c>
      <c r="H10665" s="154">
        <v>14.448</v>
      </c>
      <c r="I10665" s="154">
        <v>1.5105</v>
      </c>
      <c r="J10665" s="154"/>
    </row>
    <row r="10666" spans="1:10">
      <c r="A10666" s="164">
        <v>40471</v>
      </c>
      <c r="B10666" s="154">
        <v>1.3355999999999999</v>
      </c>
      <c r="C10666" s="154">
        <v>1.5206</v>
      </c>
      <c r="D10666" s="154">
        <v>0.96650000000000003</v>
      </c>
      <c r="E10666" s="154">
        <v>0.93830000000000002</v>
      </c>
      <c r="F10666" s="154">
        <v>57.4</v>
      </c>
      <c r="G10666" s="154">
        <v>1.1894</v>
      </c>
      <c r="H10666" s="154">
        <v>14.532999999999999</v>
      </c>
      <c r="I10666" s="154">
        <v>1.51136</v>
      </c>
      <c r="J10666" s="154"/>
    </row>
    <row r="10667" spans="1:10">
      <c r="A10667" s="164">
        <v>40472</v>
      </c>
      <c r="B10667" s="154">
        <v>1.3517999999999999</v>
      </c>
      <c r="C10667" s="154">
        <v>1.5222</v>
      </c>
      <c r="D10667" s="154">
        <v>0.96289999999999998</v>
      </c>
      <c r="E10667" s="154">
        <v>0.94479999999999997</v>
      </c>
      <c r="F10667" s="154">
        <v>57.4</v>
      </c>
      <c r="G10667" s="154">
        <v>1.1877</v>
      </c>
      <c r="H10667" s="154">
        <v>14.497</v>
      </c>
      <c r="I10667" s="154">
        <v>1.5174400000000001</v>
      </c>
      <c r="J10667" s="154"/>
    </row>
    <row r="10668" spans="1:10">
      <c r="A10668" s="164">
        <v>40473</v>
      </c>
      <c r="B10668" s="154">
        <v>1.3564000000000001</v>
      </c>
      <c r="C10668" s="154">
        <v>1.5321</v>
      </c>
      <c r="D10668" s="154">
        <v>0.97689999999999999</v>
      </c>
      <c r="E10668" s="154">
        <v>0.94910000000000005</v>
      </c>
      <c r="F10668" s="154">
        <v>57.6</v>
      </c>
      <c r="G10668" s="154">
        <v>1.2019</v>
      </c>
      <c r="H10668" s="154">
        <v>14.673999999999999</v>
      </c>
      <c r="I10668" s="154">
        <v>1.52837</v>
      </c>
      <c r="J10668" s="154"/>
    </row>
    <row r="10669" spans="1:10">
      <c r="A10669" s="164">
        <v>40476</v>
      </c>
      <c r="B10669" s="154">
        <v>1.3620000000000001</v>
      </c>
      <c r="C10669" s="154">
        <v>1.5264</v>
      </c>
      <c r="D10669" s="154">
        <v>0.9698</v>
      </c>
      <c r="E10669" s="154">
        <v>0.95179999999999998</v>
      </c>
      <c r="F10669" s="154">
        <v>56.8</v>
      </c>
      <c r="G10669" s="154">
        <v>1.2040999999999999</v>
      </c>
      <c r="H10669" s="154">
        <v>14.57</v>
      </c>
      <c r="I10669" s="154">
        <v>1.53037</v>
      </c>
      <c r="J10669" s="154"/>
    </row>
    <row r="10670" spans="1:10">
      <c r="A10670" s="164">
        <v>40477</v>
      </c>
      <c r="B10670" s="154">
        <v>1.3571</v>
      </c>
      <c r="C10670" s="154">
        <v>1.5335000000000001</v>
      </c>
      <c r="D10670" s="154">
        <v>0.97199999999999998</v>
      </c>
      <c r="E10670" s="154">
        <v>0.95250000000000001</v>
      </c>
      <c r="F10670" s="154">
        <v>57.3</v>
      </c>
      <c r="G10670" s="154">
        <v>1.1994</v>
      </c>
      <c r="H10670" s="154">
        <v>14.587</v>
      </c>
      <c r="I10670" s="154">
        <v>1.5302199999999999</v>
      </c>
      <c r="J10670" s="154"/>
    </row>
    <row r="10671" spans="1:10">
      <c r="A10671" s="164">
        <v>40478</v>
      </c>
      <c r="B10671" s="154">
        <v>1.3648</v>
      </c>
      <c r="C10671" s="154">
        <v>1.5621</v>
      </c>
      <c r="D10671" s="154">
        <v>0.98799999999999999</v>
      </c>
      <c r="E10671" s="154">
        <v>0.9597</v>
      </c>
      <c r="F10671" s="154">
        <v>58</v>
      </c>
      <c r="G10671" s="154">
        <v>1.2065999999999999</v>
      </c>
      <c r="H10671" s="154">
        <v>14.787000000000001</v>
      </c>
      <c r="I10671" s="154">
        <v>1.5462400000000001</v>
      </c>
      <c r="J10671" s="154"/>
    </row>
    <row r="10672" spans="1:10">
      <c r="A10672" s="164">
        <v>40479</v>
      </c>
      <c r="B10672" s="154">
        <v>1.3624000000000001</v>
      </c>
      <c r="C10672" s="154">
        <v>1.5564</v>
      </c>
      <c r="D10672" s="154">
        <v>0.98629999999999995</v>
      </c>
      <c r="E10672" s="154">
        <v>0.96020000000000005</v>
      </c>
      <c r="F10672" s="154">
        <v>57.3</v>
      </c>
      <c r="G10672" s="154">
        <v>1.2126999999999999</v>
      </c>
      <c r="H10672" s="154">
        <v>14.744</v>
      </c>
      <c r="I10672" s="154">
        <v>1.54633</v>
      </c>
      <c r="J10672" s="154"/>
    </row>
    <row r="10673" spans="1:10">
      <c r="A10673" s="164">
        <v>40480</v>
      </c>
      <c r="B10673" s="154">
        <v>1.3687</v>
      </c>
      <c r="C10673" s="154">
        <v>1.5706</v>
      </c>
      <c r="D10673" s="154">
        <v>0.98899999999999999</v>
      </c>
      <c r="E10673" s="154">
        <v>0.96609999999999996</v>
      </c>
      <c r="F10673" s="154">
        <v>58</v>
      </c>
      <c r="G10673" s="154">
        <v>1.2257</v>
      </c>
      <c r="H10673" s="154">
        <v>14.817</v>
      </c>
      <c r="I10673" s="154">
        <v>1.55481</v>
      </c>
      <c r="J10673" s="154"/>
    </row>
    <row r="10674" spans="1:10">
      <c r="A10674" s="164">
        <v>40483</v>
      </c>
      <c r="B10674" s="154">
        <v>1.3786</v>
      </c>
      <c r="C10674" s="154">
        <v>1.5861000000000001</v>
      </c>
      <c r="D10674" s="154">
        <v>0.98580000000000001</v>
      </c>
      <c r="E10674" s="154">
        <v>0.96760000000000002</v>
      </c>
      <c r="F10674" s="154">
        <v>57.9</v>
      </c>
      <c r="G10674" s="154">
        <v>1.2261</v>
      </c>
      <c r="H10674" s="154">
        <v>14.736000000000001</v>
      </c>
      <c r="I10674" s="154">
        <v>1.55928</v>
      </c>
      <c r="J10674" s="154"/>
    </row>
    <row r="10675" spans="1:10">
      <c r="A10675" s="164">
        <v>40484</v>
      </c>
      <c r="B10675" s="154">
        <v>1.3771</v>
      </c>
      <c r="C10675" s="154">
        <v>1.5825</v>
      </c>
      <c r="D10675" s="154">
        <v>0.98460000000000003</v>
      </c>
      <c r="E10675" s="154">
        <v>0.97440000000000004</v>
      </c>
      <c r="F10675" s="154">
        <v>57.7</v>
      </c>
      <c r="G10675" s="154">
        <v>1.2208000000000001</v>
      </c>
      <c r="H10675" s="154">
        <v>14.744999999999999</v>
      </c>
      <c r="I10675" s="154">
        <v>1.5516000000000001</v>
      </c>
      <c r="J10675" s="154"/>
    </row>
    <row r="10676" spans="1:10">
      <c r="A10676" s="164">
        <v>40485</v>
      </c>
      <c r="B10676" s="154">
        <v>1.3743000000000001</v>
      </c>
      <c r="C10676" s="154">
        <v>1.5752999999999999</v>
      </c>
      <c r="D10676" s="154">
        <v>0.97970000000000002</v>
      </c>
      <c r="E10676" s="154">
        <v>0.97109999999999996</v>
      </c>
      <c r="F10676" s="154">
        <v>57.5</v>
      </c>
      <c r="G10676" s="154">
        <v>1.2134</v>
      </c>
      <c r="H10676" s="154">
        <v>14.673</v>
      </c>
      <c r="I10676" s="154">
        <v>1.5485500000000001</v>
      </c>
      <c r="J10676" s="154"/>
    </row>
    <row r="10677" spans="1:10">
      <c r="A10677" s="164">
        <v>40486</v>
      </c>
      <c r="B10677" s="154">
        <v>1.3755999999999999</v>
      </c>
      <c r="C10677" s="154">
        <v>1.5638000000000001</v>
      </c>
      <c r="D10677" s="154">
        <v>0.96609999999999996</v>
      </c>
      <c r="E10677" s="154">
        <v>0.96140000000000003</v>
      </c>
      <c r="F10677" s="154">
        <v>57.1</v>
      </c>
      <c r="G10677" s="154">
        <v>1.1926000000000001</v>
      </c>
      <c r="H10677" s="154">
        <v>14.504</v>
      </c>
      <c r="I10677" s="154">
        <v>1.5367299999999999</v>
      </c>
      <c r="J10677" s="154"/>
    </row>
    <row r="10678" spans="1:10">
      <c r="A10678" s="164">
        <v>40487</v>
      </c>
      <c r="B10678" s="154">
        <v>1.3564000000000001</v>
      </c>
      <c r="C10678" s="154">
        <v>1.5516999999999999</v>
      </c>
      <c r="D10678" s="154">
        <v>0.95660000000000001</v>
      </c>
      <c r="E10678" s="154">
        <v>0.95220000000000005</v>
      </c>
      <c r="F10678" s="154">
        <v>57.3</v>
      </c>
      <c r="G10678" s="154">
        <v>1.1857</v>
      </c>
      <c r="H10678" s="154">
        <v>14.372999999999999</v>
      </c>
      <c r="I10678" s="154">
        <v>1.51837</v>
      </c>
      <c r="J10678" s="154"/>
    </row>
    <row r="10679" spans="1:10">
      <c r="A10679" s="164">
        <v>40490</v>
      </c>
      <c r="B10679" s="154">
        <v>1.3464</v>
      </c>
      <c r="C10679" s="154">
        <v>1.5594000000000001</v>
      </c>
      <c r="D10679" s="154">
        <v>0.96760000000000002</v>
      </c>
      <c r="E10679" s="154">
        <v>0.96309999999999996</v>
      </c>
      <c r="F10679" s="154">
        <v>57.6</v>
      </c>
      <c r="G10679" s="154">
        <v>1.1937</v>
      </c>
      <c r="H10679" s="154">
        <v>14.484</v>
      </c>
      <c r="I10679" s="154">
        <v>1.52308</v>
      </c>
      <c r="J10679" s="154"/>
    </row>
    <row r="10680" spans="1:10">
      <c r="A10680" s="164">
        <v>40491</v>
      </c>
      <c r="B10680" s="154">
        <v>1.3351</v>
      </c>
      <c r="C10680" s="154">
        <v>1.5495999999999999</v>
      </c>
      <c r="D10680" s="154">
        <v>0.96289999999999998</v>
      </c>
      <c r="E10680" s="154">
        <v>0.95930000000000004</v>
      </c>
      <c r="F10680" s="154">
        <v>56.6</v>
      </c>
      <c r="G10680" s="154">
        <v>1.1907000000000001</v>
      </c>
      <c r="H10680" s="154">
        <v>14.494</v>
      </c>
      <c r="I10680" s="154">
        <v>1.5175800000000002</v>
      </c>
      <c r="J10680" s="154"/>
    </row>
    <row r="10681" spans="1:10">
      <c r="A10681" s="164">
        <v>40492</v>
      </c>
      <c r="B10681" s="154">
        <v>1.339</v>
      </c>
      <c r="C10681" s="154">
        <v>1.5510999999999999</v>
      </c>
      <c r="D10681" s="154">
        <v>0.97019999999999995</v>
      </c>
      <c r="E10681" s="154">
        <v>0.96809999999999996</v>
      </c>
      <c r="F10681" s="154">
        <v>57</v>
      </c>
      <c r="G10681" s="154">
        <v>1.1859</v>
      </c>
      <c r="H10681" s="154">
        <v>14.625</v>
      </c>
      <c r="I10681" s="154">
        <v>1.52488</v>
      </c>
      <c r="J10681" s="154"/>
    </row>
    <row r="10682" spans="1:10">
      <c r="A10682" s="164">
        <v>40493</v>
      </c>
      <c r="B10682" s="154">
        <v>1.331</v>
      </c>
      <c r="C10682" s="154">
        <v>1.5622</v>
      </c>
      <c r="D10682" s="154">
        <v>0.96919999999999995</v>
      </c>
      <c r="E10682" s="154">
        <v>0.96850000000000003</v>
      </c>
      <c r="F10682" s="154">
        <v>56.7</v>
      </c>
      <c r="G10682" s="154">
        <v>1.1795</v>
      </c>
      <c r="H10682" s="154">
        <v>14.63</v>
      </c>
      <c r="I10682" s="154">
        <v>1.5173700000000001</v>
      </c>
      <c r="J10682" s="154"/>
    </row>
    <row r="10683" spans="1:10">
      <c r="A10683" s="164">
        <v>40494</v>
      </c>
      <c r="B10683" s="154">
        <v>1.3292999999999999</v>
      </c>
      <c r="C10683" s="154">
        <v>1.5638000000000001</v>
      </c>
      <c r="D10683" s="154">
        <v>0.9748</v>
      </c>
      <c r="E10683" s="154">
        <v>0.9617</v>
      </c>
      <c r="F10683" s="154">
        <v>56.8</v>
      </c>
      <c r="G10683" s="154">
        <v>1.1888000000000001</v>
      </c>
      <c r="H10683" s="154">
        <v>14.688000000000001</v>
      </c>
      <c r="I10683" s="154">
        <v>1.52355</v>
      </c>
      <c r="J10683" s="154"/>
    </row>
    <row r="10684" spans="1:10">
      <c r="A10684" s="164">
        <v>40497</v>
      </c>
      <c r="B10684" s="154">
        <v>1.3371</v>
      </c>
      <c r="C10684" s="154">
        <v>1.5742</v>
      </c>
      <c r="D10684" s="154">
        <v>0.97989999999999999</v>
      </c>
      <c r="E10684" s="154">
        <v>0.96909999999999996</v>
      </c>
      <c r="F10684" s="154">
        <v>56.8</v>
      </c>
      <c r="G10684" s="154">
        <v>1.1821999999999999</v>
      </c>
      <c r="H10684" s="154">
        <v>14.753</v>
      </c>
      <c r="I10684" s="154">
        <v>1.5323199999999999</v>
      </c>
      <c r="J10684" s="154"/>
    </row>
    <row r="10685" spans="1:10">
      <c r="A10685" s="164">
        <v>40498</v>
      </c>
      <c r="B10685" s="154">
        <v>1.3385</v>
      </c>
      <c r="C10685" s="154">
        <v>1.58</v>
      </c>
      <c r="D10685" s="154">
        <v>0.98360000000000003</v>
      </c>
      <c r="E10685" s="154">
        <v>0.97470000000000001</v>
      </c>
      <c r="F10685" s="154">
        <v>57.1</v>
      </c>
      <c r="G10685" s="154">
        <v>1.1826000000000001</v>
      </c>
      <c r="H10685" s="154">
        <v>14.818</v>
      </c>
      <c r="I10685" s="154">
        <v>1.53081</v>
      </c>
      <c r="J10685" s="154"/>
    </row>
    <row r="10686" spans="1:10">
      <c r="A10686" s="164">
        <v>40499</v>
      </c>
      <c r="B10686" s="154">
        <v>1.345</v>
      </c>
      <c r="C10686" s="154">
        <v>1.5840999999999998</v>
      </c>
      <c r="D10686" s="154">
        <v>0.99529999999999996</v>
      </c>
      <c r="E10686" s="154">
        <v>0.97340000000000004</v>
      </c>
      <c r="F10686" s="154">
        <v>57.2</v>
      </c>
      <c r="G10686" s="154">
        <v>1.1924999999999999</v>
      </c>
      <c r="H10686" s="154">
        <v>14.984</v>
      </c>
      <c r="I10686" s="154">
        <v>1.5434299999999999</v>
      </c>
      <c r="J10686" s="154"/>
    </row>
    <row r="10687" spans="1:10">
      <c r="A10687" s="164">
        <v>40500</v>
      </c>
      <c r="B10687" s="154">
        <v>1.3452999999999999</v>
      </c>
      <c r="C10687" s="154">
        <v>1.5746</v>
      </c>
      <c r="D10687" s="154">
        <v>0.9869</v>
      </c>
      <c r="E10687" s="154">
        <v>0.97050000000000003</v>
      </c>
      <c r="F10687" s="154">
        <v>57.2</v>
      </c>
      <c r="G10687" s="154">
        <v>1.1865000000000001</v>
      </c>
      <c r="H10687" s="154">
        <v>14.879</v>
      </c>
      <c r="I10687" s="154">
        <v>1.5354700000000001</v>
      </c>
      <c r="J10687" s="154"/>
    </row>
    <row r="10688" spans="1:10">
      <c r="A10688" s="164">
        <v>40501</v>
      </c>
      <c r="B10688" s="154">
        <v>1.3555999999999999</v>
      </c>
      <c r="C10688" s="154">
        <v>1.5906</v>
      </c>
      <c r="D10688" s="154">
        <v>0.98950000000000005</v>
      </c>
      <c r="E10688" s="154">
        <v>0.97299999999999998</v>
      </c>
      <c r="F10688" s="154">
        <v>57.8</v>
      </c>
      <c r="G10688" s="154">
        <v>1.1881999999999999</v>
      </c>
      <c r="H10688" s="154">
        <v>14.904</v>
      </c>
      <c r="I10688" s="154">
        <v>1.5440100000000001</v>
      </c>
      <c r="J10688" s="154"/>
    </row>
    <row r="10689" spans="1:10">
      <c r="A10689" s="164">
        <v>40504</v>
      </c>
      <c r="B10689" s="154">
        <v>1.359</v>
      </c>
      <c r="C10689" s="154">
        <v>1.5883</v>
      </c>
      <c r="D10689" s="154">
        <v>0.9889</v>
      </c>
      <c r="E10689" s="154">
        <v>0.9758</v>
      </c>
      <c r="F10689" s="154">
        <v>57.6</v>
      </c>
      <c r="G10689" s="154">
        <v>1.1846000000000001</v>
      </c>
      <c r="H10689" s="154">
        <v>14.888</v>
      </c>
      <c r="I10689" s="154">
        <v>1.5415700000000001</v>
      </c>
      <c r="J10689" s="154"/>
    </row>
    <row r="10690" spans="1:10">
      <c r="A10690" s="164">
        <v>40505</v>
      </c>
      <c r="B10690" s="154">
        <v>1.3447</v>
      </c>
      <c r="C10690" s="154">
        <v>1.5763</v>
      </c>
      <c r="D10690" s="154">
        <v>0.98980000000000001</v>
      </c>
      <c r="E10690" s="154">
        <v>0.97040000000000004</v>
      </c>
      <c r="F10690" s="154">
        <v>57.4</v>
      </c>
      <c r="G10690" s="154">
        <v>1.1835</v>
      </c>
      <c r="H10690" s="154">
        <v>14.899000000000001</v>
      </c>
      <c r="I10690" s="154">
        <v>1.5346600000000001</v>
      </c>
      <c r="J10690" s="154"/>
    </row>
    <row r="10691" spans="1:10">
      <c r="A10691" s="164">
        <v>40506</v>
      </c>
      <c r="B10691" s="154">
        <v>1.3275999999999999</v>
      </c>
      <c r="C10691" s="154">
        <v>1.573</v>
      </c>
      <c r="D10691" s="154">
        <v>0.99650000000000005</v>
      </c>
      <c r="E10691" s="154">
        <v>0.9758</v>
      </c>
      <c r="F10691" s="154">
        <v>57.4</v>
      </c>
      <c r="G10691" s="154">
        <v>1.1993</v>
      </c>
      <c r="H10691" s="154">
        <v>14.978999999999999</v>
      </c>
      <c r="I10691" s="154">
        <v>1.5363099999999998</v>
      </c>
      <c r="J10691" s="154"/>
    </row>
    <row r="10692" spans="1:10">
      <c r="A10692" s="164">
        <v>40507</v>
      </c>
      <c r="B10692" s="154">
        <v>1.3302</v>
      </c>
      <c r="C10692" s="154">
        <v>1.5765</v>
      </c>
      <c r="D10692" s="154">
        <v>0.999</v>
      </c>
      <c r="E10692" s="154">
        <v>0.98929999999999996</v>
      </c>
      <c r="F10692" s="154">
        <v>58</v>
      </c>
      <c r="G10692" s="154">
        <v>1.1953</v>
      </c>
      <c r="H10692" s="154">
        <v>15.023999999999999</v>
      </c>
      <c r="I10692" s="154" t="s">
        <v>472</v>
      </c>
      <c r="J10692" s="154"/>
    </row>
    <row r="10693" spans="1:10">
      <c r="A10693" s="164">
        <v>40508</v>
      </c>
      <c r="B10693" s="154">
        <v>1.3252999999999999</v>
      </c>
      <c r="C10693" s="154">
        <v>1.5704</v>
      </c>
      <c r="D10693" s="154">
        <v>1.0012000000000001</v>
      </c>
      <c r="E10693" s="154">
        <v>0.9859</v>
      </c>
      <c r="F10693" s="154">
        <v>58.2</v>
      </c>
      <c r="G10693" s="154">
        <v>1.1928000000000001</v>
      </c>
      <c r="H10693" s="154">
        <v>15.016999999999999</v>
      </c>
      <c r="I10693" s="154" t="s">
        <v>472</v>
      </c>
      <c r="J10693" s="154"/>
    </row>
    <row r="10694" spans="1:10">
      <c r="A10694" s="164">
        <v>40511</v>
      </c>
      <c r="B10694" s="154">
        <v>1.3279000000000001</v>
      </c>
      <c r="C10694" s="154">
        <v>1.5621</v>
      </c>
      <c r="D10694" s="154">
        <v>1.0004</v>
      </c>
      <c r="E10694" s="154">
        <v>0.98229999999999995</v>
      </c>
      <c r="F10694" s="154">
        <v>57.9</v>
      </c>
      <c r="G10694" s="154">
        <v>1.1908000000000001</v>
      </c>
      <c r="H10694" s="154">
        <v>15.021000000000001</v>
      </c>
      <c r="I10694" s="154">
        <v>1.53427</v>
      </c>
      <c r="J10694" s="154"/>
    </row>
    <row r="10695" spans="1:10">
      <c r="A10695" s="164">
        <v>40512</v>
      </c>
      <c r="B10695" s="154">
        <v>1.2995999999999999</v>
      </c>
      <c r="C10695" s="154">
        <v>1.55</v>
      </c>
      <c r="D10695" s="154">
        <v>0.99870000000000003</v>
      </c>
      <c r="E10695" s="154">
        <v>0.97689999999999999</v>
      </c>
      <c r="F10695" s="154">
        <v>58.1</v>
      </c>
      <c r="G10695" s="154">
        <v>1.1877</v>
      </c>
      <c r="H10695" s="154">
        <v>14.983000000000001</v>
      </c>
      <c r="I10695" s="154">
        <v>1.5224199999999999</v>
      </c>
      <c r="J10695" s="154"/>
    </row>
    <row r="10696" spans="1:10">
      <c r="A10696" s="164">
        <v>40513</v>
      </c>
      <c r="B10696" s="154">
        <v>1.3126</v>
      </c>
      <c r="C10696" s="154">
        <v>1.5683</v>
      </c>
      <c r="D10696" s="154">
        <v>1.0044</v>
      </c>
      <c r="E10696" s="154">
        <v>0.98260000000000003</v>
      </c>
      <c r="F10696" s="154">
        <v>58.6</v>
      </c>
      <c r="G10696" s="154">
        <v>1.1987000000000001</v>
      </c>
      <c r="H10696" s="154">
        <v>15.074</v>
      </c>
      <c r="I10696" s="154">
        <v>1.5388299999999999</v>
      </c>
      <c r="J10696" s="154"/>
    </row>
    <row r="10697" spans="1:10">
      <c r="A10697" s="164">
        <v>40514</v>
      </c>
      <c r="B10697" s="154">
        <v>1.3180000000000001</v>
      </c>
      <c r="C10697" s="154">
        <v>1.5638000000000001</v>
      </c>
      <c r="D10697" s="154">
        <v>1.0016</v>
      </c>
      <c r="E10697" s="154">
        <v>0.98780000000000001</v>
      </c>
      <c r="F10697" s="154">
        <v>58.7</v>
      </c>
      <c r="G10697" s="154">
        <v>1.1912</v>
      </c>
      <c r="H10697" s="154">
        <v>15.037000000000001</v>
      </c>
      <c r="I10697" s="154">
        <v>1.53291</v>
      </c>
      <c r="J10697" s="154"/>
    </row>
    <row r="10698" spans="1:10">
      <c r="A10698" s="164">
        <v>40515</v>
      </c>
      <c r="B10698" s="154">
        <v>1.3117000000000001</v>
      </c>
      <c r="C10698" s="154">
        <v>1.5506</v>
      </c>
      <c r="D10698" s="154">
        <v>0.99099999999999999</v>
      </c>
      <c r="E10698" s="154">
        <v>0.9879</v>
      </c>
      <c r="F10698" s="154">
        <v>58.4</v>
      </c>
      <c r="G10698" s="154">
        <v>1.1851</v>
      </c>
      <c r="H10698" s="154">
        <v>14.875</v>
      </c>
      <c r="I10698" s="154">
        <v>1.52694</v>
      </c>
      <c r="J10698" s="154"/>
    </row>
    <row r="10699" spans="1:10">
      <c r="A10699" s="164">
        <v>40518</v>
      </c>
      <c r="B10699" s="154">
        <v>1.3028</v>
      </c>
      <c r="C10699" s="154">
        <v>1.5375999999999999</v>
      </c>
      <c r="D10699" s="154">
        <v>0.97909999999999997</v>
      </c>
      <c r="E10699" s="154">
        <v>0.97360000000000002</v>
      </c>
      <c r="F10699" s="154">
        <v>58.1</v>
      </c>
      <c r="G10699" s="154">
        <v>1.1831</v>
      </c>
      <c r="H10699" s="154">
        <v>14.727</v>
      </c>
      <c r="I10699" s="154">
        <v>1.51718</v>
      </c>
      <c r="J10699" s="154"/>
    </row>
    <row r="10700" spans="1:10">
      <c r="A10700" s="164">
        <v>40519</v>
      </c>
      <c r="B10700" s="154">
        <v>1.3065</v>
      </c>
      <c r="C10700" s="154">
        <v>1.5421</v>
      </c>
      <c r="D10700" s="154">
        <v>0.97799999999999998</v>
      </c>
      <c r="E10700" s="154">
        <v>0.97470000000000001</v>
      </c>
      <c r="F10700" s="154">
        <v>58.3</v>
      </c>
      <c r="G10700" s="154">
        <v>1.1829000000000001</v>
      </c>
      <c r="H10700" s="154">
        <v>14.717000000000001</v>
      </c>
      <c r="I10700" s="154">
        <v>1.5111400000000001</v>
      </c>
      <c r="J10700" s="154"/>
    </row>
    <row r="10701" spans="1:10">
      <c r="A10701" s="164">
        <v>40520</v>
      </c>
      <c r="B10701" s="154">
        <v>1.3043</v>
      </c>
      <c r="C10701" s="154">
        <v>1.5516000000000001</v>
      </c>
      <c r="D10701" s="154">
        <v>0.98780000000000001</v>
      </c>
      <c r="E10701" s="154">
        <v>0.97550000000000003</v>
      </c>
      <c r="F10701" s="154">
        <v>58.7</v>
      </c>
      <c r="G10701" s="154">
        <v>1.1759999999999999</v>
      </c>
      <c r="H10701" s="154">
        <v>14.827999999999999</v>
      </c>
      <c r="I10701" s="154">
        <v>1.5175000000000001</v>
      </c>
      <c r="J10701" s="154"/>
    </row>
    <row r="10702" spans="1:10">
      <c r="A10702" s="164">
        <v>40521</v>
      </c>
      <c r="B10702" s="154">
        <v>1.3065</v>
      </c>
      <c r="C10702" s="154">
        <v>1.5548</v>
      </c>
      <c r="D10702" s="154">
        <v>0.9849</v>
      </c>
      <c r="E10702" s="154">
        <v>0.97509999999999997</v>
      </c>
      <c r="F10702" s="154">
        <v>58.3</v>
      </c>
      <c r="G10702" s="154">
        <v>1.1732</v>
      </c>
      <c r="H10702" s="154">
        <v>14.798999999999999</v>
      </c>
      <c r="I10702" s="154">
        <v>1.5166599999999999</v>
      </c>
      <c r="J10702" s="154"/>
    </row>
    <row r="10703" spans="1:10">
      <c r="A10703" s="164">
        <v>40522</v>
      </c>
      <c r="B10703" s="154">
        <v>1.2988999999999999</v>
      </c>
      <c r="C10703" s="154">
        <v>1.5522</v>
      </c>
      <c r="D10703" s="154">
        <v>0.9819</v>
      </c>
      <c r="E10703" s="154">
        <v>0.97189999999999999</v>
      </c>
      <c r="F10703" s="154">
        <v>57.4</v>
      </c>
      <c r="G10703" s="154">
        <v>1.1739999999999999</v>
      </c>
      <c r="H10703" s="154">
        <v>14.754</v>
      </c>
      <c r="I10703" s="154">
        <v>1.51081</v>
      </c>
      <c r="J10703" s="154"/>
    </row>
    <row r="10704" spans="1:10">
      <c r="A10704" s="164">
        <v>40525</v>
      </c>
      <c r="B10704" s="154">
        <v>1.2974000000000001</v>
      </c>
      <c r="C10704" s="154">
        <v>1.5447</v>
      </c>
      <c r="D10704" s="154">
        <v>0.98129999999999995</v>
      </c>
      <c r="E10704" s="154">
        <v>0.97240000000000004</v>
      </c>
      <c r="F10704" s="154">
        <v>57.4</v>
      </c>
      <c r="G10704" s="154">
        <v>1.1638999999999999</v>
      </c>
      <c r="H10704" s="154">
        <v>14.723000000000001</v>
      </c>
      <c r="I10704" s="154">
        <v>1.5036499999999999</v>
      </c>
      <c r="J10704" s="154"/>
    </row>
    <row r="10705" spans="1:10">
      <c r="A10705" s="164">
        <v>40526</v>
      </c>
      <c r="B10705" s="154">
        <v>1.2957000000000001</v>
      </c>
      <c r="C10705" s="154">
        <v>1.5338000000000001</v>
      </c>
      <c r="D10705" s="154">
        <v>0.96489999999999998</v>
      </c>
      <c r="E10705" s="154">
        <v>0.95720000000000005</v>
      </c>
      <c r="F10705" s="154">
        <v>56.9</v>
      </c>
      <c r="G10705" s="154">
        <v>1.1585000000000001</v>
      </c>
      <c r="H10705" s="154">
        <v>14.496</v>
      </c>
      <c r="I10705" s="154">
        <v>1.4897400000000001</v>
      </c>
      <c r="J10705" s="154"/>
    </row>
    <row r="10706" spans="1:10">
      <c r="A10706" s="164">
        <v>40527</v>
      </c>
      <c r="B10706" s="154">
        <v>1.2785</v>
      </c>
      <c r="C10706" s="154">
        <v>1.5127000000000002</v>
      </c>
      <c r="D10706" s="154">
        <v>0.96020000000000005</v>
      </c>
      <c r="E10706" s="154">
        <v>0.95330000000000004</v>
      </c>
      <c r="F10706" s="154">
        <v>56.5</v>
      </c>
      <c r="G10706" s="154">
        <v>1.1449</v>
      </c>
      <c r="H10706" s="154">
        <v>14.43</v>
      </c>
      <c r="I10706" s="154">
        <v>1.4795499999999999</v>
      </c>
      <c r="J10706" s="154"/>
    </row>
    <row r="10707" spans="1:10">
      <c r="A10707" s="164">
        <v>40528</v>
      </c>
      <c r="B10707" s="154">
        <v>1.282</v>
      </c>
      <c r="C10707" s="154">
        <v>1.5079</v>
      </c>
      <c r="D10707" s="154">
        <v>0.96730000000000005</v>
      </c>
      <c r="E10707" s="154">
        <v>0.96240000000000003</v>
      </c>
      <c r="F10707" s="154">
        <v>56.5</v>
      </c>
      <c r="G10707" s="154">
        <v>1.1506000000000001</v>
      </c>
      <c r="H10707" s="154">
        <v>14.516999999999999</v>
      </c>
      <c r="I10707" s="154">
        <v>1.48915</v>
      </c>
      <c r="J10707" s="154"/>
    </row>
    <row r="10708" spans="1:10">
      <c r="A10708" s="164">
        <v>40529</v>
      </c>
      <c r="B10708" s="154">
        <v>1.2763</v>
      </c>
      <c r="C10708" s="154">
        <v>1.4971000000000001</v>
      </c>
      <c r="D10708" s="154">
        <v>0.95740000000000003</v>
      </c>
      <c r="E10708" s="154">
        <v>0.95079999999999998</v>
      </c>
      <c r="F10708" s="154">
        <v>56.2</v>
      </c>
      <c r="G10708" s="154">
        <v>1.1426000000000001</v>
      </c>
      <c r="H10708" s="154">
        <v>14.387</v>
      </c>
      <c r="I10708" s="154">
        <v>1.4779800000000001</v>
      </c>
      <c r="J10708" s="154"/>
    </row>
    <row r="10709" spans="1:10">
      <c r="A10709" s="164">
        <v>40532</v>
      </c>
      <c r="B10709" s="154">
        <v>1.2726999999999999</v>
      </c>
      <c r="C10709" s="154">
        <v>1.5024999999999999</v>
      </c>
      <c r="D10709" s="154">
        <v>0.96609999999999996</v>
      </c>
      <c r="E10709" s="154">
        <v>0.95440000000000003</v>
      </c>
      <c r="F10709" s="154">
        <v>56.3</v>
      </c>
      <c r="G10709" s="154">
        <v>1.1522999999999999</v>
      </c>
      <c r="H10709" s="154">
        <v>14.474</v>
      </c>
      <c r="I10709" s="154">
        <v>1.4797400000000001</v>
      </c>
      <c r="J10709" s="154"/>
    </row>
    <row r="10710" spans="1:10">
      <c r="A10710" s="164">
        <v>40533</v>
      </c>
      <c r="B10710" s="154">
        <v>1.2652999999999999</v>
      </c>
      <c r="C10710" s="154">
        <v>1.4944</v>
      </c>
      <c r="D10710" s="154">
        <v>0.96209999999999996</v>
      </c>
      <c r="E10710" s="154">
        <v>0.94579999999999997</v>
      </c>
      <c r="F10710" s="154">
        <v>56.3</v>
      </c>
      <c r="G10710" s="154">
        <v>1.1495</v>
      </c>
      <c r="H10710" s="154">
        <v>14.451000000000001</v>
      </c>
      <c r="I10710" s="154">
        <v>1.4701900000000001</v>
      </c>
      <c r="J10710" s="154"/>
    </row>
    <row r="10711" spans="1:10">
      <c r="A10711" s="164">
        <v>40534</v>
      </c>
      <c r="B10711" s="154">
        <v>1.2515000000000001</v>
      </c>
      <c r="C10711" s="154">
        <v>1.4702</v>
      </c>
      <c r="D10711" s="154">
        <v>0.95279999999999998</v>
      </c>
      <c r="E10711" s="154">
        <v>0.93940000000000001</v>
      </c>
      <c r="F10711" s="154">
        <v>56.1</v>
      </c>
      <c r="G10711" s="154">
        <v>1.1392</v>
      </c>
      <c r="H10711" s="154">
        <v>14.339</v>
      </c>
      <c r="I10711" s="154">
        <v>1.4585699999999999</v>
      </c>
      <c r="J10711" s="154"/>
    </row>
    <row r="10712" spans="1:10">
      <c r="A10712" s="164">
        <v>40535</v>
      </c>
      <c r="B10712" s="154">
        <v>1.2476</v>
      </c>
      <c r="C10712" s="154">
        <v>1.4662999999999999</v>
      </c>
      <c r="D10712" s="154">
        <v>0.95269999999999999</v>
      </c>
      <c r="E10712" s="154">
        <v>0.9395</v>
      </c>
      <c r="F10712" s="154">
        <v>56</v>
      </c>
      <c r="G10712" s="154">
        <v>1.1479999999999999</v>
      </c>
      <c r="H10712" s="154">
        <v>14.337</v>
      </c>
      <c r="I10712" s="154">
        <v>1.4630399999999999</v>
      </c>
      <c r="J10712" s="154"/>
    </row>
    <row r="10713" spans="1:10">
      <c r="A10713" s="164">
        <v>40536</v>
      </c>
      <c r="B10713" s="154">
        <v>1.2615000000000001</v>
      </c>
      <c r="C10713" s="154">
        <v>1.4843999999999999</v>
      </c>
      <c r="D10713" s="154">
        <v>0.96030000000000004</v>
      </c>
      <c r="E10713" s="154">
        <v>0.95189999999999997</v>
      </c>
      <c r="F10713" s="154">
        <v>56.8</v>
      </c>
      <c r="G10713" s="154">
        <v>1.1580999999999999</v>
      </c>
      <c r="H10713" s="154">
        <v>14.493</v>
      </c>
      <c r="I10713" s="154" t="s">
        <v>472</v>
      </c>
      <c r="J10713" s="154"/>
    </row>
    <row r="10714" spans="1:10">
      <c r="A10714" s="164">
        <v>40539</v>
      </c>
      <c r="B10714" s="154">
        <v>1.2645</v>
      </c>
      <c r="C10714" s="154">
        <v>1.4843</v>
      </c>
      <c r="D10714" s="154">
        <v>0.96160000000000001</v>
      </c>
      <c r="E10714" s="154">
        <v>0.95530000000000004</v>
      </c>
      <c r="F10714" s="154">
        <v>56.8</v>
      </c>
      <c r="G10714" s="154">
        <v>1.1616</v>
      </c>
      <c r="H10714" s="154">
        <v>14.502000000000001</v>
      </c>
      <c r="I10714" s="154">
        <v>1.4726600000000001</v>
      </c>
      <c r="J10714" s="154"/>
    </row>
    <row r="10715" spans="1:10">
      <c r="A10715" s="164">
        <v>40540</v>
      </c>
      <c r="B10715" s="154">
        <v>1.2563</v>
      </c>
      <c r="C10715" s="154">
        <v>1.4664999999999999</v>
      </c>
      <c r="D10715" s="154">
        <v>0.95020000000000004</v>
      </c>
      <c r="E10715" s="154">
        <v>0.94620000000000004</v>
      </c>
      <c r="F10715" s="154">
        <v>56.3</v>
      </c>
      <c r="G10715" s="154">
        <v>1.1533</v>
      </c>
      <c r="H10715" s="154">
        <v>14.343</v>
      </c>
      <c r="I10715" s="154">
        <v>1.4486300000000001</v>
      </c>
      <c r="J10715" s="154"/>
    </row>
    <row r="10716" spans="1:10">
      <c r="A10716" s="164">
        <v>40541</v>
      </c>
      <c r="B10716" s="154">
        <v>1.2502</v>
      </c>
      <c r="C10716" s="154">
        <v>1.4637</v>
      </c>
      <c r="D10716" s="154">
        <v>0.95130000000000003</v>
      </c>
      <c r="E10716" s="154">
        <v>0.9526</v>
      </c>
      <c r="F10716" s="154">
        <v>56.3</v>
      </c>
      <c r="G10716" s="154">
        <v>1.1589</v>
      </c>
      <c r="H10716" s="154">
        <v>14.369</v>
      </c>
      <c r="I10716" s="154">
        <v>1.4576</v>
      </c>
      <c r="J10716" s="154"/>
    </row>
    <row r="10717" spans="1:10">
      <c r="A10717" s="164">
        <v>40542</v>
      </c>
      <c r="B10717" s="154">
        <v>1.2433000000000001</v>
      </c>
      <c r="C10717" s="154">
        <v>1.454</v>
      </c>
      <c r="D10717" s="154">
        <v>0.9385</v>
      </c>
      <c r="E10717" s="154">
        <v>0.93820000000000003</v>
      </c>
      <c r="F10717" s="154">
        <v>56</v>
      </c>
      <c r="G10717" s="154">
        <v>1.1520999999999999</v>
      </c>
      <c r="H10717" s="154">
        <v>14.218</v>
      </c>
      <c r="I10717" s="154">
        <v>1.44702</v>
      </c>
      <c r="J10717" s="154"/>
    </row>
    <row r="10718" spans="1:10">
      <c r="A10718" s="164">
        <v>40543</v>
      </c>
      <c r="B10718" s="154">
        <v>1.2506999999999999</v>
      </c>
      <c r="C10718" s="154">
        <v>1.4489000000000001</v>
      </c>
      <c r="D10718" s="154">
        <v>0.93659999999999999</v>
      </c>
      <c r="E10718" s="154">
        <v>0.93759999999999999</v>
      </c>
      <c r="F10718" s="154">
        <v>56.4</v>
      </c>
      <c r="G10718" s="154">
        <v>1.1503000000000001</v>
      </c>
      <c r="H10718" s="154">
        <v>14.212</v>
      </c>
      <c r="I10718" s="154">
        <v>1.4405399999999999</v>
      </c>
      <c r="J10718" s="154"/>
    </row>
    <row r="10719" spans="1:10">
      <c r="A10719" s="164">
        <v>40546</v>
      </c>
      <c r="B10719" s="154">
        <v>1.2455000000000001</v>
      </c>
      <c r="C10719" s="154">
        <v>1.4504000000000001</v>
      </c>
      <c r="D10719" s="154">
        <v>0.93620000000000003</v>
      </c>
      <c r="E10719" s="154">
        <v>0.94279999999999997</v>
      </c>
      <c r="F10719" s="154">
        <v>56.4</v>
      </c>
      <c r="G10719" s="154">
        <v>1.1504000000000001</v>
      </c>
      <c r="H10719" s="154">
        <v>14.207000000000001</v>
      </c>
      <c r="I10719" s="154">
        <v>1.44611</v>
      </c>
      <c r="J10719" s="154"/>
    </row>
    <row r="10720" spans="1:10">
      <c r="A10720" s="164">
        <v>40547</v>
      </c>
      <c r="B10720" s="154">
        <v>1.2589000000000001</v>
      </c>
      <c r="C10720" s="154">
        <v>1.4685000000000001</v>
      </c>
      <c r="D10720" s="154">
        <v>0.94179999999999997</v>
      </c>
      <c r="E10720" s="154">
        <v>0.94810000000000005</v>
      </c>
      <c r="F10720" s="154">
        <v>57.1</v>
      </c>
      <c r="G10720" s="154">
        <v>1.1459999999999999</v>
      </c>
      <c r="H10720" s="154">
        <v>14.256</v>
      </c>
      <c r="I10720" s="154">
        <v>1.4618</v>
      </c>
      <c r="J10720" s="154"/>
    </row>
    <row r="10721" spans="1:10">
      <c r="A10721" s="164">
        <v>40548</v>
      </c>
      <c r="B10721" s="154">
        <v>1.2615000000000001</v>
      </c>
      <c r="C10721" s="154">
        <v>1.482</v>
      </c>
      <c r="D10721" s="154">
        <v>0.9506</v>
      </c>
      <c r="E10721" s="154">
        <v>0.95030000000000003</v>
      </c>
      <c r="F10721" s="154">
        <v>57.2</v>
      </c>
      <c r="G10721" s="154">
        <v>1.1576</v>
      </c>
      <c r="H10721" s="154">
        <v>14.363</v>
      </c>
      <c r="I10721" s="154">
        <v>1.4652499999999999</v>
      </c>
      <c r="J10721" s="154"/>
    </row>
    <row r="10722" spans="1:10">
      <c r="A10722" s="164">
        <v>40549</v>
      </c>
      <c r="B10722" s="154">
        <v>1.2673000000000001</v>
      </c>
      <c r="C10722" s="154">
        <v>1.4971000000000001</v>
      </c>
      <c r="D10722" s="154">
        <v>0.96560000000000001</v>
      </c>
      <c r="E10722" s="154">
        <v>0.97140000000000004</v>
      </c>
      <c r="F10722" s="154">
        <v>57.7</v>
      </c>
      <c r="G10722" s="154">
        <v>1.1634</v>
      </c>
      <c r="H10722" s="154">
        <v>14.573</v>
      </c>
      <c r="I10722" s="154">
        <v>1.48194</v>
      </c>
      <c r="J10722" s="154"/>
    </row>
    <row r="10723" spans="1:10">
      <c r="A10723" s="164">
        <v>40550</v>
      </c>
      <c r="B10723" s="154">
        <v>1.2509999999999999</v>
      </c>
      <c r="C10723" s="154">
        <v>1.4897</v>
      </c>
      <c r="D10723" s="154">
        <v>0.96389999999999998</v>
      </c>
      <c r="E10723" s="154">
        <v>0.96360000000000001</v>
      </c>
      <c r="F10723" s="154">
        <v>57.1</v>
      </c>
      <c r="G10723" s="154">
        <v>1.1534</v>
      </c>
      <c r="H10723" s="154">
        <v>14.544</v>
      </c>
      <c r="I10723" s="154">
        <v>1.47051</v>
      </c>
      <c r="J10723" s="154"/>
    </row>
    <row r="10724" spans="1:10">
      <c r="A10724" s="164">
        <v>40553</v>
      </c>
      <c r="B10724" s="154">
        <v>1.2444999999999999</v>
      </c>
      <c r="C10724" s="154">
        <v>1.4950000000000001</v>
      </c>
      <c r="D10724" s="154">
        <v>0.96499999999999997</v>
      </c>
      <c r="E10724" s="154">
        <v>0.96840000000000004</v>
      </c>
      <c r="F10724" s="154">
        <v>57.3</v>
      </c>
      <c r="G10724" s="154">
        <v>1.1586000000000001</v>
      </c>
      <c r="H10724" s="154">
        <v>14.54</v>
      </c>
      <c r="I10724" s="154">
        <v>1.472</v>
      </c>
      <c r="J10724" s="154"/>
    </row>
    <row r="10725" spans="1:10">
      <c r="A10725" s="164">
        <v>40554</v>
      </c>
      <c r="B10725" s="154">
        <v>1.2555000000000001</v>
      </c>
      <c r="C10725" s="154">
        <v>1.5079</v>
      </c>
      <c r="D10725" s="154">
        <v>0.97099999999999997</v>
      </c>
      <c r="E10725" s="154">
        <v>0.9788</v>
      </c>
      <c r="F10725" s="154">
        <v>57.5</v>
      </c>
      <c r="G10725" s="154">
        <v>1.1686000000000001</v>
      </c>
      <c r="H10725" s="154">
        <v>14.670999999999999</v>
      </c>
      <c r="I10725" s="154">
        <v>1.4781</v>
      </c>
      <c r="J10725" s="154"/>
    </row>
    <row r="10726" spans="1:10">
      <c r="A10726" s="164">
        <v>40555</v>
      </c>
      <c r="B10726" s="154">
        <v>1.2665999999999999</v>
      </c>
      <c r="C10726" s="154">
        <v>1.5224</v>
      </c>
      <c r="D10726" s="154">
        <v>0.97170000000000001</v>
      </c>
      <c r="E10726" s="154">
        <v>0.98370000000000002</v>
      </c>
      <c r="F10726" s="154">
        <v>57.7</v>
      </c>
      <c r="G10726" s="154">
        <v>1.1698999999999999</v>
      </c>
      <c r="H10726" s="154">
        <v>14.715999999999999</v>
      </c>
      <c r="I10726" s="154">
        <v>1.48539</v>
      </c>
      <c r="J10726" s="154"/>
    </row>
    <row r="10727" spans="1:10">
      <c r="A10727" s="164">
        <v>40556</v>
      </c>
      <c r="B10727" s="154">
        <v>1.2814999999999999</v>
      </c>
      <c r="C10727" s="154">
        <v>1.5348000000000002</v>
      </c>
      <c r="D10727" s="154">
        <v>0.97419999999999995</v>
      </c>
      <c r="E10727" s="154">
        <v>0.98650000000000004</v>
      </c>
      <c r="F10727" s="154">
        <v>58.1</v>
      </c>
      <c r="G10727" s="154">
        <v>1.1727000000000001</v>
      </c>
      <c r="H10727" s="154">
        <v>14.754</v>
      </c>
      <c r="I10727" s="154">
        <v>1.4948299999999999</v>
      </c>
      <c r="J10727" s="154"/>
    </row>
    <row r="10728" spans="1:10">
      <c r="A10728" s="164">
        <v>40557</v>
      </c>
      <c r="B10728" s="154">
        <v>1.2898000000000001</v>
      </c>
      <c r="C10728" s="154">
        <v>1.5244</v>
      </c>
      <c r="D10728" s="154">
        <v>0.9627</v>
      </c>
      <c r="E10728" s="154">
        <v>0.96989999999999998</v>
      </c>
      <c r="F10728" s="154">
        <v>57.5</v>
      </c>
      <c r="G10728" s="154">
        <v>1.1638999999999999</v>
      </c>
      <c r="H10728" s="154">
        <v>14.614000000000001</v>
      </c>
      <c r="I10728" s="154">
        <v>1.49553</v>
      </c>
      <c r="J10728" s="154"/>
    </row>
    <row r="10729" spans="1:10">
      <c r="A10729" s="164">
        <v>40560</v>
      </c>
      <c r="B10729" s="154">
        <v>1.2817000000000001</v>
      </c>
      <c r="C10729" s="154">
        <v>1.5314999999999999</v>
      </c>
      <c r="D10729" s="154">
        <v>0.9667</v>
      </c>
      <c r="E10729" s="154">
        <v>0.97809999999999997</v>
      </c>
      <c r="F10729" s="154">
        <v>57.3</v>
      </c>
      <c r="G10729" s="154">
        <v>1.1651</v>
      </c>
      <c r="H10729" s="154">
        <v>14.666</v>
      </c>
      <c r="I10729" s="154" t="s">
        <v>472</v>
      </c>
      <c r="J10729" s="154"/>
    </row>
    <row r="10730" spans="1:10">
      <c r="A10730" s="164">
        <v>40561</v>
      </c>
      <c r="B10730" s="154">
        <v>1.284</v>
      </c>
      <c r="C10730" s="154">
        <v>1.5301</v>
      </c>
      <c r="D10730" s="154">
        <v>0.95799999999999996</v>
      </c>
      <c r="E10730" s="154">
        <v>0.97240000000000004</v>
      </c>
      <c r="F10730" s="154">
        <v>56.9</v>
      </c>
      <c r="G10730" s="154">
        <v>1.1615</v>
      </c>
      <c r="H10730" s="154">
        <v>14.553000000000001</v>
      </c>
      <c r="I10730" s="154">
        <v>1.48909</v>
      </c>
      <c r="J10730" s="154"/>
    </row>
    <row r="10731" spans="1:10">
      <c r="A10731" s="164">
        <v>40562</v>
      </c>
      <c r="B10731" s="154">
        <v>1.2886</v>
      </c>
      <c r="C10731" s="154">
        <v>1.5323</v>
      </c>
      <c r="D10731" s="154">
        <v>0.95740000000000003</v>
      </c>
      <c r="E10731" s="154">
        <v>0.96479999999999999</v>
      </c>
      <c r="F10731" s="154">
        <v>57.1</v>
      </c>
      <c r="G10731" s="154">
        <v>1.165</v>
      </c>
      <c r="H10731" s="154">
        <v>14.545</v>
      </c>
      <c r="I10731" s="154">
        <v>1.49057</v>
      </c>
      <c r="J10731" s="154"/>
    </row>
    <row r="10732" spans="1:10">
      <c r="A10732" s="164">
        <v>40563</v>
      </c>
      <c r="B10732" s="154">
        <v>1.2862</v>
      </c>
      <c r="C10732" s="154">
        <v>1.526</v>
      </c>
      <c r="D10732" s="154">
        <v>0.95509999999999995</v>
      </c>
      <c r="E10732" s="154">
        <v>0.95750000000000002</v>
      </c>
      <c r="F10732" s="154">
        <v>57.1</v>
      </c>
      <c r="G10732" s="154">
        <v>1.1617999999999999</v>
      </c>
      <c r="H10732" s="154">
        <v>14.504</v>
      </c>
      <c r="I10732" s="154">
        <v>1.4849000000000001</v>
      </c>
      <c r="J10732" s="154"/>
    </row>
    <row r="10733" spans="1:10">
      <c r="A10733" s="164">
        <v>40564</v>
      </c>
      <c r="B10733" s="154">
        <v>1.3048999999999999</v>
      </c>
      <c r="C10733" s="154">
        <v>1.5306999999999999</v>
      </c>
      <c r="D10733" s="154">
        <v>0.96360000000000001</v>
      </c>
      <c r="E10733" s="154">
        <v>0.96589999999999998</v>
      </c>
      <c r="F10733" s="154">
        <v>57.6</v>
      </c>
      <c r="G10733" s="154">
        <v>1.1633</v>
      </c>
      <c r="H10733" s="154">
        <v>14.644</v>
      </c>
      <c r="I10733" s="154">
        <v>1.4995700000000001</v>
      </c>
      <c r="J10733" s="154"/>
    </row>
    <row r="10734" spans="1:10">
      <c r="A10734" s="164">
        <v>40567</v>
      </c>
      <c r="B10734" s="154">
        <v>1.3033000000000001</v>
      </c>
      <c r="C10734" s="154">
        <v>1.5318000000000001</v>
      </c>
      <c r="D10734" s="154">
        <v>0.96099999999999997</v>
      </c>
      <c r="E10734" s="154">
        <v>0.96360000000000001</v>
      </c>
      <c r="F10734" s="154">
        <v>57.3</v>
      </c>
      <c r="G10734" s="154">
        <v>1.1602999999999999</v>
      </c>
      <c r="H10734" s="154">
        <v>14.603</v>
      </c>
      <c r="I10734" s="154">
        <v>1.49261</v>
      </c>
      <c r="J10734" s="154"/>
    </row>
    <row r="10735" spans="1:10">
      <c r="A10735" s="164">
        <v>40568</v>
      </c>
      <c r="B10735" s="154">
        <v>1.2955999999999999</v>
      </c>
      <c r="C10735" s="154">
        <v>1.5125</v>
      </c>
      <c r="D10735" s="154">
        <v>0.9516</v>
      </c>
      <c r="E10735" s="154">
        <v>0.95720000000000005</v>
      </c>
      <c r="F10735" s="154">
        <v>56.9</v>
      </c>
      <c r="G10735" s="154">
        <v>1.1536</v>
      </c>
      <c r="H10735" s="154">
        <v>14.457000000000001</v>
      </c>
      <c r="I10735" s="154">
        <v>1.47505</v>
      </c>
      <c r="J10735" s="154"/>
    </row>
    <row r="10736" spans="1:10">
      <c r="A10736" s="164">
        <v>40569</v>
      </c>
      <c r="B10736" s="154">
        <v>1.2955999999999999</v>
      </c>
      <c r="C10736" s="154">
        <v>1.4963</v>
      </c>
      <c r="D10736" s="154">
        <v>0.9446</v>
      </c>
      <c r="E10736" s="154">
        <v>0.94889999999999997</v>
      </c>
      <c r="F10736" s="154">
        <v>56.4</v>
      </c>
      <c r="G10736" s="154">
        <v>1.1504000000000001</v>
      </c>
      <c r="H10736" s="154">
        <v>14.353</v>
      </c>
      <c r="I10736" s="154">
        <v>1.47339</v>
      </c>
      <c r="J10736" s="154"/>
    </row>
    <row r="10737" spans="1:10">
      <c r="A10737" s="164">
        <v>40570</v>
      </c>
      <c r="B10737" s="154">
        <v>1.2927</v>
      </c>
      <c r="C10737" s="154">
        <v>1.5051999999999999</v>
      </c>
      <c r="D10737" s="154">
        <v>0.94510000000000005</v>
      </c>
      <c r="E10737" s="154">
        <v>0.94910000000000005</v>
      </c>
      <c r="F10737" s="154">
        <v>56.7</v>
      </c>
      <c r="G10737" s="154">
        <v>1.1415999999999999</v>
      </c>
      <c r="H10737" s="154">
        <v>14.361000000000001</v>
      </c>
      <c r="I10737" s="154">
        <v>1.4733499999999999</v>
      </c>
      <c r="J10737" s="154"/>
    </row>
    <row r="10738" spans="1:10">
      <c r="A10738" s="164">
        <v>40571</v>
      </c>
      <c r="B10738" s="154">
        <v>1.2966</v>
      </c>
      <c r="C10738" s="154">
        <v>1.5013999999999998</v>
      </c>
      <c r="D10738" s="154">
        <v>0.94620000000000004</v>
      </c>
      <c r="E10738" s="154">
        <v>0.94899999999999995</v>
      </c>
      <c r="F10738" s="154">
        <v>56.4</v>
      </c>
      <c r="G10738" s="154">
        <v>1.1444000000000001</v>
      </c>
      <c r="H10738" s="154">
        <v>14.375999999999999</v>
      </c>
      <c r="I10738" s="154">
        <v>1.4754399999999999</v>
      </c>
      <c r="J10738" s="154"/>
    </row>
    <row r="10739" spans="1:10">
      <c r="A10739" s="164">
        <v>40574</v>
      </c>
      <c r="B10739" s="154">
        <v>1.2852000000000001</v>
      </c>
      <c r="C10739" s="154">
        <v>1.4953000000000001</v>
      </c>
      <c r="D10739" s="154">
        <v>0.94269999999999998</v>
      </c>
      <c r="E10739" s="154">
        <v>0.94199999999999995</v>
      </c>
      <c r="F10739" s="154">
        <v>55.9</v>
      </c>
      <c r="G10739" s="154">
        <v>1.1467000000000001</v>
      </c>
      <c r="H10739" s="154">
        <v>14.28</v>
      </c>
      <c r="I10739" s="154">
        <v>1.47306</v>
      </c>
      <c r="J10739" s="154"/>
    </row>
    <row r="10740" spans="1:10">
      <c r="A10740" s="164">
        <v>40575</v>
      </c>
      <c r="B10740" s="154">
        <v>1.2928999999999999</v>
      </c>
      <c r="C10740" s="154">
        <v>1.5175999999999998</v>
      </c>
      <c r="D10740" s="154">
        <v>0.94210000000000005</v>
      </c>
      <c r="E10740" s="154">
        <v>0.94289999999999996</v>
      </c>
      <c r="F10740" s="154">
        <v>56.5</v>
      </c>
      <c r="G10740" s="154">
        <v>1.1544000000000001</v>
      </c>
      <c r="H10740" s="154">
        <v>14.288</v>
      </c>
      <c r="I10740" s="154">
        <v>1.4768600000000001</v>
      </c>
      <c r="J10740" s="154"/>
    </row>
    <row r="10741" spans="1:10">
      <c r="A10741" s="164">
        <v>40576</v>
      </c>
      <c r="B10741" s="154">
        <v>1.2924</v>
      </c>
      <c r="C10741" s="154">
        <v>1.5123</v>
      </c>
      <c r="D10741" s="154">
        <v>0.93540000000000001</v>
      </c>
      <c r="E10741" s="154">
        <v>0.94620000000000004</v>
      </c>
      <c r="F10741" s="154">
        <v>56.2</v>
      </c>
      <c r="G10741" s="154">
        <v>1.1479999999999999</v>
      </c>
      <c r="H10741" s="154">
        <v>14.268000000000001</v>
      </c>
      <c r="I10741" s="154">
        <v>1.4765600000000001</v>
      </c>
      <c r="J10741" s="154"/>
    </row>
    <row r="10742" spans="1:10">
      <c r="A10742" s="164">
        <v>40577</v>
      </c>
      <c r="B10742" s="154">
        <v>1.3</v>
      </c>
      <c r="C10742" s="154">
        <v>1.5325</v>
      </c>
      <c r="D10742" s="154">
        <v>0.9425</v>
      </c>
      <c r="E10742" s="154">
        <v>0.9546</v>
      </c>
      <c r="F10742" s="154">
        <v>56.4</v>
      </c>
      <c r="G10742" s="154">
        <v>1.1538999999999999</v>
      </c>
      <c r="H10742" s="154">
        <v>14.375999999999999</v>
      </c>
      <c r="I10742" s="154">
        <v>1.4830300000000001</v>
      </c>
      <c r="J10742" s="154"/>
    </row>
    <row r="10743" spans="1:10">
      <c r="A10743" s="164">
        <v>40578</v>
      </c>
      <c r="B10743" s="154">
        <v>1.2907</v>
      </c>
      <c r="C10743" s="154">
        <v>1.5278</v>
      </c>
      <c r="D10743" s="154">
        <v>0.94630000000000003</v>
      </c>
      <c r="E10743" s="154">
        <v>0.95589999999999997</v>
      </c>
      <c r="F10743" s="154">
        <v>56.7</v>
      </c>
      <c r="G10743" s="154">
        <v>1.1597999999999999</v>
      </c>
      <c r="H10743" s="154">
        <v>14.433999999999999</v>
      </c>
      <c r="I10743" s="154">
        <v>1.48298</v>
      </c>
      <c r="J10743" s="154"/>
    </row>
    <row r="10744" spans="1:10">
      <c r="A10744" s="164">
        <v>40581</v>
      </c>
      <c r="B10744" s="154">
        <v>1.3004</v>
      </c>
      <c r="C10744" s="154">
        <v>1.5455000000000001</v>
      </c>
      <c r="D10744" s="154">
        <v>0.95669999999999999</v>
      </c>
      <c r="E10744" s="154">
        <v>0.9667</v>
      </c>
      <c r="F10744" s="154">
        <v>57.1</v>
      </c>
      <c r="G10744" s="154">
        <v>1.1626000000000001</v>
      </c>
      <c r="H10744" s="154">
        <v>14.584</v>
      </c>
      <c r="I10744" s="154">
        <v>1.4946200000000001</v>
      </c>
      <c r="J10744" s="154"/>
    </row>
    <row r="10745" spans="1:10">
      <c r="A10745" s="164">
        <v>40582</v>
      </c>
      <c r="B10745" s="154">
        <v>1.2988999999999999</v>
      </c>
      <c r="C10745" s="154">
        <v>1.5369999999999999</v>
      </c>
      <c r="D10745" s="154">
        <v>0.95450000000000002</v>
      </c>
      <c r="E10745" s="154">
        <v>0.96509999999999996</v>
      </c>
      <c r="F10745" s="154">
        <v>56.8</v>
      </c>
      <c r="G10745" s="154">
        <v>1.1626000000000001</v>
      </c>
      <c r="H10745" s="154">
        <v>14.57</v>
      </c>
      <c r="I10745" s="154">
        <v>1.4925999999999999</v>
      </c>
      <c r="J10745" s="154"/>
    </row>
    <row r="10746" spans="1:10">
      <c r="A10746" s="164">
        <v>40583</v>
      </c>
      <c r="B10746" s="154">
        <v>1.3149999999999999</v>
      </c>
      <c r="C10746" s="154">
        <v>1.5497999999999998</v>
      </c>
      <c r="D10746" s="154">
        <v>0.96389999999999998</v>
      </c>
      <c r="E10746" s="154">
        <v>0.96850000000000003</v>
      </c>
      <c r="F10746" s="154">
        <v>57.8</v>
      </c>
      <c r="G10746" s="154">
        <v>1.1674</v>
      </c>
      <c r="H10746" s="154">
        <v>14.624000000000001</v>
      </c>
      <c r="I10746" s="154">
        <v>1.50759</v>
      </c>
      <c r="J10746" s="154"/>
    </row>
    <row r="10747" spans="1:10">
      <c r="A10747" s="164">
        <v>40584</v>
      </c>
      <c r="B10747" s="154">
        <v>1.3109999999999999</v>
      </c>
      <c r="C10747" s="154">
        <v>1.5430999999999999</v>
      </c>
      <c r="D10747" s="154">
        <v>0.96260000000000001</v>
      </c>
      <c r="E10747" s="154">
        <v>0.96379999999999999</v>
      </c>
      <c r="F10747" s="154">
        <v>57.4</v>
      </c>
      <c r="G10747" s="154">
        <v>1.1631</v>
      </c>
      <c r="H10747" s="154">
        <v>14.615</v>
      </c>
      <c r="I10747" s="154">
        <v>1.50431</v>
      </c>
      <c r="J10747" s="154"/>
    </row>
    <row r="10748" spans="1:10">
      <c r="A10748" s="164">
        <v>40585</v>
      </c>
      <c r="B10748" s="154">
        <v>1.3139000000000001</v>
      </c>
      <c r="C10748" s="154">
        <v>1.5580000000000001</v>
      </c>
      <c r="D10748" s="154">
        <v>0.97109999999999996</v>
      </c>
      <c r="E10748" s="154">
        <v>0.97350000000000003</v>
      </c>
      <c r="F10748" s="154">
        <v>58.1</v>
      </c>
      <c r="G10748" s="154">
        <v>1.1627000000000001</v>
      </c>
      <c r="H10748" s="154">
        <v>14.731999999999999</v>
      </c>
      <c r="I10748" s="154">
        <v>1.51389</v>
      </c>
      <c r="J10748" s="154"/>
    </row>
    <row r="10749" spans="1:10">
      <c r="A10749" s="164">
        <v>40588</v>
      </c>
      <c r="B10749" s="154">
        <v>1.3091999999999999</v>
      </c>
      <c r="C10749" s="154">
        <v>1.5571000000000002</v>
      </c>
      <c r="D10749" s="154">
        <v>0.97160000000000002</v>
      </c>
      <c r="E10749" s="154">
        <v>0.98399999999999999</v>
      </c>
      <c r="F10749" s="154">
        <v>58.3</v>
      </c>
      <c r="G10749" s="154">
        <v>1.1665000000000001</v>
      </c>
      <c r="H10749" s="154">
        <v>14.728999999999999</v>
      </c>
      <c r="I10749" s="154">
        <v>1.50823</v>
      </c>
      <c r="J10749" s="154"/>
    </row>
    <row r="10750" spans="1:10">
      <c r="A10750" s="164">
        <v>40589</v>
      </c>
      <c r="B10750" s="154">
        <v>1.3115999999999999</v>
      </c>
      <c r="C10750" s="154">
        <v>1.5590999999999999</v>
      </c>
      <c r="D10750" s="154">
        <v>0.96909999999999996</v>
      </c>
      <c r="E10750" s="154">
        <v>0.98199999999999998</v>
      </c>
      <c r="F10750" s="154">
        <v>58.1</v>
      </c>
      <c r="G10750" s="154">
        <v>1.1593</v>
      </c>
      <c r="H10750" s="154">
        <v>14.709</v>
      </c>
      <c r="I10750" s="154">
        <v>1.5087000000000002</v>
      </c>
      <c r="J10750" s="154"/>
    </row>
    <row r="10751" spans="1:10">
      <c r="A10751" s="164">
        <v>40590</v>
      </c>
      <c r="B10751" s="154">
        <v>1.3039000000000001</v>
      </c>
      <c r="C10751" s="154">
        <v>1.5529999999999999</v>
      </c>
      <c r="D10751" s="154">
        <v>0.96209999999999996</v>
      </c>
      <c r="E10751" s="154">
        <v>0.97519999999999996</v>
      </c>
      <c r="F10751" s="154">
        <v>57.6</v>
      </c>
      <c r="G10751" s="154">
        <v>1.1498999999999999</v>
      </c>
      <c r="H10751" s="154">
        <v>14.603</v>
      </c>
      <c r="I10751" s="154">
        <v>1.50396</v>
      </c>
      <c r="J10751" s="154"/>
    </row>
    <row r="10752" spans="1:10">
      <c r="A10752" s="164">
        <v>40591</v>
      </c>
      <c r="B10752" s="154">
        <v>1.2972999999999999</v>
      </c>
      <c r="C10752" s="154">
        <v>1.5396999999999998</v>
      </c>
      <c r="D10752" s="154">
        <v>0.95709999999999995</v>
      </c>
      <c r="E10752" s="154">
        <v>0.97160000000000002</v>
      </c>
      <c r="F10752" s="154">
        <v>57.1</v>
      </c>
      <c r="G10752" s="154">
        <v>1.1446000000000001</v>
      </c>
      <c r="H10752" s="154">
        <v>14.535</v>
      </c>
      <c r="I10752" s="154">
        <v>1.49071</v>
      </c>
      <c r="J10752" s="154"/>
    </row>
    <row r="10753" spans="1:10">
      <c r="A10753" s="164">
        <v>40592</v>
      </c>
      <c r="B10753" s="154">
        <v>1.2929999999999999</v>
      </c>
      <c r="C10753" s="154">
        <v>1.5399</v>
      </c>
      <c r="D10753" s="154">
        <v>0.95169999999999999</v>
      </c>
      <c r="E10753" s="154">
        <v>0.96619999999999995</v>
      </c>
      <c r="F10753" s="154">
        <v>56.8</v>
      </c>
      <c r="G10753" s="154">
        <v>1.1402000000000001</v>
      </c>
      <c r="H10753" s="154">
        <v>14.478999999999999</v>
      </c>
      <c r="I10753" s="154">
        <v>1.48444</v>
      </c>
      <c r="J10753" s="154"/>
    </row>
    <row r="10754" spans="1:10">
      <c r="A10754" s="164">
        <v>40595</v>
      </c>
      <c r="B10754" s="154">
        <v>1.2967</v>
      </c>
      <c r="C10754" s="154">
        <v>1.5369000000000002</v>
      </c>
      <c r="D10754" s="154">
        <v>0.94710000000000005</v>
      </c>
      <c r="E10754" s="154">
        <v>0.96099999999999997</v>
      </c>
      <c r="F10754" s="154">
        <v>56.5</v>
      </c>
      <c r="G10754" s="154">
        <v>1.1386000000000001</v>
      </c>
      <c r="H10754" s="154">
        <v>14.423</v>
      </c>
      <c r="I10754" s="154">
        <v>1.48444</v>
      </c>
      <c r="J10754" s="154"/>
    </row>
    <row r="10755" spans="1:10">
      <c r="A10755" s="164">
        <v>40596</v>
      </c>
      <c r="B10755" s="154">
        <v>1.2827</v>
      </c>
      <c r="C10755" s="154">
        <v>1.5284</v>
      </c>
      <c r="D10755" s="154">
        <v>0.94520000000000004</v>
      </c>
      <c r="E10755" s="154">
        <v>0.95879999999999999</v>
      </c>
      <c r="F10755" s="154">
        <v>56.6</v>
      </c>
      <c r="G10755" s="154">
        <v>1.1391</v>
      </c>
      <c r="H10755" s="154">
        <v>14.366</v>
      </c>
      <c r="I10755" s="154">
        <v>1.47197</v>
      </c>
      <c r="J10755" s="154"/>
    </row>
    <row r="10756" spans="1:10">
      <c r="A10756" s="164">
        <v>40597</v>
      </c>
      <c r="B10756" s="154">
        <v>1.2859</v>
      </c>
      <c r="C10756" s="154">
        <v>1.5218</v>
      </c>
      <c r="D10756" s="154">
        <v>0.93799999999999994</v>
      </c>
      <c r="E10756" s="154">
        <v>0.94830000000000003</v>
      </c>
      <c r="F10756" s="154">
        <v>56.1</v>
      </c>
      <c r="G10756" s="154">
        <v>1.1334</v>
      </c>
      <c r="H10756" s="154">
        <v>14.268000000000001</v>
      </c>
      <c r="I10756" s="154">
        <v>1.4696199999999999</v>
      </c>
      <c r="J10756" s="154"/>
    </row>
    <row r="10757" spans="1:10">
      <c r="A10757" s="164">
        <v>40598</v>
      </c>
      <c r="B10757" s="154">
        <v>1.2749999999999999</v>
      </c>
      <c r="C10757" s="154">
        <v>1.4971000000000001</v>
      </c>
      <c r="D10757" s="154">
        <v>0.92589999999999995</v>
      </c>
      <c r="E10757" s="154">
        <v>0.94030000000000002</v>
      </c>
      <c r="F10757" s="154">
        <v>55.3</v>
      </c>
      <c r="G10757" s="154">
        <v>1.1304000000000001</v>
      </c>
      <c r="H10757" s="154">
        <v>14.086</v>
      </c>
      <c r="I10757" s="154">
        <v>1.4538800000000001</v>
      </c>
      <c r="J10757" s="154"/>
    </row>
    <row r="10758" spans="1:10">
      <c r="A10758" s="164">
        <v>40599</v>
      </c>
      <c r="B10758" s="154">
        <v>1.2817000000000001</v>
      </c>
      <c r="C10758" s="154">
        <v>1.4967999999999999</v>
      </c>
      <c r="D10758" s="154">
        <v>0.92810000000000004</v>
      </c>
      <c r="E10758" s="154">
        <v>0.94479999999999997</v>
      </c>
      <c r="F10758" s="154">
        <v>55.7</v>
      </c>
      <c r="G10758" s="154">
        <v>1.1313</v>
      </c>
      <c r="H10758" s="154">
        <v>14.121</v>
      </c>
      <c r="I10758" s="154">
        <v>1.45703</v>
      </c>
      <c r="J10758" s="154"/>
    </row>
    <row r="10759" spans="1:10">
      <c r="A10759" s="164">
        <v>40602</v>
      </c>
      <c r="B10759" s="154">
        <v>1.2806</v>
      </c>
      <c r="C10759" s="154">
        <v>1.4996</v>
      </c>
      <c r="D10759" s="154">
        <v>0.92610000000000003</v>
      </c>
      <c r="E10759" s="154">
        <v>0.94869999999999999</v>
      </c>
      <c r="F10759" s="154">
        <v>55.7</v>
      </c>
      <c r="G10759" s="154">
        <v>1.1324000000000001</v>
      </c>
      <c r="H10759" s="154">
        <v>14.098000000000001</v>
      </c>
      <c r="I10759" s="154">
        <v>1.4602599999999999</v>
      </c>
      <c r="J10759" s="154"/>
    </row>
    <row r="10760" spans="1:10">
      <c r="A10760" s="164">
        <v>40603</v>
      </c>
      <c r="B10760" s="154">
        <v>1.2873000000000001</v>
      </c>
      <c r="C10760" s="154">
        <v>1.5181</v>
      </c>
      <c r="D10760" s="154">
        <v>0.93100000000000005</v>
      </c>
      <c r="E10760" s="154">
        <v>0.95840000000000003</v>
      </c>
      <c r="F10760" s="154">
        <v>56</v>
      </c>
      <c r="G10760" s="154">
        <v>1.133</v>
      </c>
      <c r="H10760" s="154">
        <v>14.17</v>
      </c>
      <c r="I10760" s="154">
        <v>1.46296</v>
      </c>
      <c r="J10760" s="154"/>
    </row>
    <row r="10761" spans="1:10">
      <c r="A10761" s="164">
        <v>40604</v>
      </c>
      <c r="B10761" s="154">
        <v>1.278</v>
      </c>
      <c r="C10761" s="154">
        <v>1.5094099999999999</v>
      </c>
      <c r="D10761" s="154">
        <v>0.92552999999999996</v>
      </c>
      <c r="E10761" s="154">
        <v>0.94872299999999998</v>
      </c>
      <c r="F10761" s="154">
        <v>55.7</v>
      </c>
      <c r="G10761" s="154">
        <v>1.129472</v>
      </c>
      <c r="H10761" s="154">
        <v>14.103</v>
      </c>
      <c r="I10761" s="154">
        <v>1.45696</v>
      </c>
      <c r="J10761" s="154"/>
    </row>
    <row r="10762" spans="1:10">
      <c r="A10762" s="164">
        <v>40605</v>
      </c>
      <c r="B10762" s="154">
        <v>1.2824</v>
      </c>
      <c r="C10762" s="154">
        <v>1.5089999999999999</v>
      </c>
      <c r="D10762" s="154">
        <v>0.92620000000000002</v>
      </c>
      <c r="E10762" s="154">
        <v>0.95040000000000002</v>
      </c>
      <c r="F10762" s="154">
        <v>55.9</v>
      </c>
      <c r="G10762" s="154">
        <v>1.1320999999999999</v>
      </c>
      <c r="H10762" s="154">
        <v>14.093999999999999</v>
      </c>
      <c r="I10762" s="154">
        <v>1.4589099999999999</v>
      </c>
      <c r="J10762" s="154"/>
    </row>
    <row r="10763" spans="1:10">
      <c r="A10763" s="164">
        <v>40606</v>
      </c>
      <c r="B10763" s="154">
        <v>1.2986</v>
      </c>
      <c r="C10763" s="154">
        <v>1.5102</v>
      </c>
      <c r="D10763" s="154">
        <v>0.93</v>
      </c>
      <c r="E10763" s="154">
        <v>0.95509999999999995</v>
      </c>
      <c r="F10763" s="154">
        <v>56.4</v>
      </c>
      <c r="G10763" s="154">
        <v>1.1274999999999999</v>
      </c>
      <c r="H10763" s="154">
        <v>14.162000000000001</v>
      </c>
      <c r="I10763" s="154">
        <v>1.4666299999999999</v>
      </c>
      <c r="J10763" s="154"/>
    </row>
    <row r="10764" spans="1:10">
      <c r="A10764" s="164">
        <v>40609</v>
      </c>
      <c r="B10764" s="154">
        <v>1.29722</v>
      </c>
      <c r="C10764" s="154">
        <v>1.5093999999999999</v>
      </c>
      <c r="D10764" s="154">
        <v>0.92579999999999996</v>
      </c>
      <c r="E10764" s="154">
        <v>0.95309999999999995</v>
      </c>
      <c r="F10764" s="154">
        <v>55.9</v>
      </c>
      <c r="G10764" s="154">
        <v>1.1269</v>
      </c>
      <c r="H10764" s="154">
        <v>14.106</v>
      </c>
      <c r="I10764" s="154">
        <v>1.4634499999999999</v>
      </c>
      <c r="J10764" s="154"/>
    </row>
    <row r="10765" spans="1:10">
      <c r="A10765" s="164">
        <v>40610</v>
      </c>
      <c r="B10765" s="154">
        <v>1.3006</v>
      </c>
      <c r="C10765" s="154">
        <v>1.5108999999999999</v>
      </c>
      <c r="D10765" s="154">
        <v>0.93300000000000005</v>
      </c>
      <c r="E10765" s="154">
        <v>0.95950000000000002</v>
      </c>
      <c r="F10765" s="154">
        <v>56.4</v>
      </c>
      <c r="G10765" s="154">
        <v>1.1311</v>
      </c>
      <c r="H10765" s="154">
        <v>14.21</v>
      </c>
      <c r="I10765" s="154">
        <v>1.46814</v>
      </c>
      <c r="J10765" s="154"/>
    </row>
    <row r="10766" spans="1:10">
      <c r="A10766" s="164">
        <v>40611</v>
      </c>
      <c r="B10766" s="154">
        <v>1.29495</v>
      </c>
      <c r="C10766" s="154">
        <v>1.5089000000000001</v>
      </c>
      <c r="D10766" s="154">
        <v>0.93298000000000003</v>
      </c>
      <c r="E10766" s="154">
        <v>0.96120000000000005</v>
      </c>
      <c r="F10766" s="154">
        <v>56.4</v>
      </c>
      <c r="G10766" s="154">
        <v>1.1257999999999999</v>
      </c>
      <c r="H10766" s="154">
        <v>14.224</v>
      </c>
      <c r="I10766" s="154">
        <v>1.4628300000000001</v>
      </c>
      <c r="J10766" s="154"/>
    </row>
    <row r="10767" spans="1:10">
      <c r="A10767" s="164">
        <v>40612</v>
      </c>
      <c r="B10767" s="154">
        <v>1.2907999999999999</v>
      </c>
      <c r="C10767" s="154">
        <v>1.5082450000000001</v>
      </c>
      <c r="D10767" s="154">
        <v>0.93276000000000003</v>
      </c>
      <c r="E10767" s="154">
        <v>0.96274099999999996</v>
      </c>
      <c r="F10767" s="154">
        <v>56.4</v>
      </c>
      <c r="G10767" s="154">
        <v>1.1251709999999999</v>
      </c>
      <c r="H10767" s="154">
        <v>14.198</v>
      </c>
      <c r="I10767" s="154">
        <v>1.46699</v>
      </c>
      <c r="J10767" s="154"/>
    </row>
    <row r="10768" spans="1:10">
      <c r="A10768" s="164">
        <v>40613</v>
      </c>
      <c r="B10768" s="154">
        <v>1.2901099999999999</v>
      </c>
      <c r="C10768" s="154">
        <v>1.4966999999999999</v>
      </c>
      <c r="D10768" s="154">
        <v>0.93354999999999999</v>
      </c>
      <c r="E10768" s="154">
        <v>0.95909999999999995</v>
      </c>
      <c r="F10768" s="154">
        <v>56.2</v>
      </c>
      <c r="G10768" s="154">
        <v>1.1274999999999999</v>
      </c>
      <c r="H10768" s="154">
        <v>14.137</v>
      </c>
      <c r="I10768" s="154">
        <v>1.46462</v>
      </c>
      <c r="J10768" s="154"/>
    </row>
    <row r="10769" spans="1:10">
      <c r="A10769" s="164">
        <v>40616</v>
      </c>
      <c r="B10769" s="154">
        <v>1.29575</v>
      </c>
      <c r="C10769" s="154">
        <v>1.4958</v>
      </c>
      <c r="D10769" s="154">
        <v>0.92913000000000001</v>
      </c>
      <c r="E10769" s="154">
        <v>0.95620000000000005</v>
      </c>
      <c r="F10769" s="154">
        <v>55.7</v>
      </c>
      <c r="G10769" s="154">
        <v>1.1335999999999999</v>
      </c>
      <c r="H10769" s="154">
        <v>14.061</v>
      </c>
      <c r="I10769" s="154">
        <v>1.4622600000000001</v>
      </c>
      <c r="J10769" s="154"/>
    </row>
    <row r="10770" spans="1:10">
      <c r="A10770" s="164">
        <v>40617</v>
      </c>
      <c r="B10770" s="154">
        <v>1.2797499999999999</v>
      </c>
      <c r="C10770" s="154">
        <v>1.4765999999999999</v>
      </c>
      <c r="D10770" s="154">
        <v>0.92193999999999998</v>
      </c>
      <c r="E10770" s="154">
        <v>0.9375</v>
      </c>
      <c r="F10770" s="154">
        <v>55.6</v>
      </c>
      <c r="G10770" s="154">
        <v>1.1314</v>
      </c>
      <c r="H10770" s="154">
        <v>13.939</v>
      </c>
      <c r="I10770" s="154">
        <v>1.4489399999999999</v>
      </c>
      <c r="J10770" s="154"/>
    </row>
    <row r="10771" spans="1:10">
      <c r="A10771" s="164">
        <v>40618</v>
      </c>
      <c r="B10771" s="154">
        <v>1.2822</v>
      </c>
      <c r="C10771" s="154">
        <v>1.4771000000000001</v>
      </c>
      <c r="D10771" s="154">
        <v>0.91852</v>
      </c>
      <c r="E10771" s="154">
        <v>0.93520000000000003</v>
      </c>
      <c r="F10771" s="154">
        <v>55.2</v>
      </c>
      <c r="G10771" s="154">
        <v>1.137</v>
      </c>
      <c r="H10771" s="154">
        <v>13.833</v>
      </c>
      <c r="I10771" s="154">
        <v>1.44696</v>
      </c>
      <c r="J10771" s="154"/>
    </row>
    <row r="10772" spans="1:10">
      <c r="A10772" s="164">
        <v>40619</v>
      </c>
      <c r="B10772" s="154">
        <v>1.2651600000000001</v>
      </c>
      <c r="C10772" s="154">
        <v>1.4544999999999999</v>
      </c>
      <c r="D10772" s="154">
        <v>0.90415999999999996</v>
      </c>
      <c r="E10772" s="154">
        <v>0.91420000000000001</v>
      </c>
      <c r="F10772" s="154">
        <v>54</v>
      </c>
      <c r="G10772" s="154">
        <v>1.1440999999999999</v>
      </c>
      <c r="H10772" s="154">
        <v>13.702</v>
      </c>
      <c r="I10772" s="154">
        <v>1.4302299999999999</v>
      </c>
      <c r="J10772" s="154"/>
    </row>
    <row r="10773" spans="1:10">
      <c r="A10773" s="164">
        <v>40620</v>
      </c>
      <c r="B10773" s="154">
        <v>1.2681100000000001</v>
      </c>
      <c r="C10773" s="154">
        <v>1.4511000000000001</v>
      </c>
      <c r="D10773" s="154">
        <v>0.90241000000000005</v>
      </c>
      <c r="E10773" s="154">
        <v>0.91869999999999996</v>
      </c>
      <c r="F10773" s="154">
        <v>53.7</v>
      </c>
      <c r="G10773" s="154">
        <v>1.1093999999999999</v>
      </c>
      <c r="H10773" s="154">
        <v>13.718999999999999</v>
      </c>
      <c r="I10773" s="154">
        <v>1.4293499999999999</v>
      </c>
      <c r="J10773" s="154"/>
    </row>
    <row r="10774" spans="1:10">
      <c r="A10774" s="164">
        <v>40623</v>
      </c>
      <c r="B10774" s="154">
        <v>1.2828300000000001</v>
      </c>
      <c r="C10774" s="154">
        <v>1.4708999999999999</v>
      </c>
      <c r="D10774" s="154">
        <v>0.90605999999999998</v>
      </c>
      <c r="E10774" s="154">
        <v>0.92520000000000002</v>
      </c>
      <c r="F10774" s="154">
        <v>54.2</v>
      </c>
      <c r="G10774" s="154">
        <v>1.1158999999999999</v>
      </c>
      <c r="H10774" s="154">
        <v>13.789</v>
      </c>
      <c r="I10774" s="154">
        <v>1.4392400000000001</v>
      </c>
      <c r="J10774" s="154"/>
    </row>
    <row r="10775" spans="1:10">
      <c r="A10775" s="164">
        <v>40624</v>
      </c>
      <c r="B10775" s="154">
        <v>1.2868999999999999</v>
      </c>
      <c r="C10775" s="154">
        <v>1.4783999999999999</v>
      </c>
      <c r="D10775" s="154">
        <v>0.90371999999999997</v>
      </c>
      <c r="E10775" s="154">
        <v>0.92530000000000001</v>
      </c>
      <c r="F10775" s="154">
        <v>54.2</v>
      </c>
      <c r="G10775" s="154">
        <v>1.1135999999999999</v>
      </c>
      <c r="H10775" s="154">
        <v>13.77</v>
      </c>
      <c r="I10775" s="154">
        <v>1.4389700000000001</v>
      </c>
      <c r="J10775" s="154"/>
    </row>
    <row r="10776" spans="1:10">
      <c r="A10776" s="164">
        <v>40625</v>
      </c>
      <c r="B10776" s="154">
        <v>1.27494</v>
      </c>
      <c r="C10776" s="154">
        <v>1.4678</v>
      </c>
      <c r="D10776" s="154">
        <v>0.89912000000000003</v>
      </c>
      <c r="E10776" s="154">
        <v>0.9163</v>
      </c>
      <c r="F10776" s="154">
        <v>54.2</v>
      </c>
      <c r="G10776" s="154">
        <v>1.1120000000000001</v>
      </c>
      <c r="H10776" s="154">
        <v>13.84</v>
      </c>
      <c r="I10776" s="154">
        <v>1.43092</v>
      </c>
      <c r="J10776" s="154"/>
    </row>
    <row r="10777" spans="1:10">
      <c r="A10777" s="164">
        <v>40626</v>
      </c>
      <c r="B10777" s="154">
        <v>1.28546</v>
      </c>
      <c r="C10777" s="154">
        <v>1.4754</v>
      </c>
      <c r="D10777" s="154">
        <v>0.91154999999999997</v>
      </c>
      <c r="E10777" s="154">
        <v>0.93110000000000004</v>
      </c>
      <c r="F10777" s="154">
        <v>54.9</v>
      </c>
      <c r="G10777" s="154">
        <v>1.1264000000000001</v>
      </c>
      <c r="H10777" s="154">
        <v>13.806000000000001</v>
      </c>
      <c r="I10777" s="154">
        <v>1.44391</v>
      </c>
      <c r="J10777" s="154"/>
    </row>
    <row r="10778" spans="1:10">
      <c r="A10778" s="164">
        <v>40627</v>
      </c>
      <c r="B10778" s="154">
        <v>1.2934600000000001</v>
      </c>
      <c r="C10778" s="154">
        <v>1.4683999999999999</v>
      </c>
      <c r="D10778" s="154">
        <v>0.91363000000000005</v>
      </c>
      <c r="E10778" s="154">
        <v>0.9365</v>
      </c>
      <c r="F10778" s="154">
        <v>55.1</v>
      </c>
      <c r="G10778" s="154">
        <v>1.1247</v>
      </c>
      <c r="H10778" s="154">
        <v>14.021000000000001</v>
      </c>
      <c r="I10778" s="154">
        <v>1.44391</v>
      </c>
      <c r="J10778" s="154"/>
    </row>
    <row r="10779" spans="1:10">
      <c r="A10779" s="164">
        <v>40630</v>
      </c>
      <c r="B10779" s="154">
        <v>1.2927999999999999</v>
      </c>
      <c r="C10779" s="154">
        <v>1.4677</v>
      </c>
      <c r="D10779" s="154">
        <v>0.91846000000000005</v>
      </c>
      <c r="E10779" s="154">
        <v>0.93630000000000002</v>
      </c>
      <c r="F10779" s="154">
        <v>55.3</v>
      </c>
      <c r="G10779" s="154">
        <v>1.1231</v>
      </c>
      <c r="H10779" s="154">
        <v>13.99</v>
      </c>
      <c r="I10779" s="154">
        <v>1.4514800000000001</v>
      </c>
      <c r="J10779" s="154"/>
    </row>
    <row r="10780" spans="1:10">
      <c r="A10780" s="164">
        <v>40631</v>
      </c>
      <c r="B10780" s="154">
        <v>1.2951600000000001</v>
      </c>
      <c r="C10780" s="154">
        <v>1.4676</v>
      </c>
      <c r="D10780" s="154">
        <v>0.91596</v>
      </c>
      <c r="E10780" s="154">
        <v>0.93940000000000001</v>
      </c>
      <c r="F10780" s="154">
        <v>55.1</v>
      </c>
      <c r="G10780" s="154">
        <v>1.1206</v>
      </c>
      <c r="H10780" s="154">
        <v>14.037000000000001</v>
      </c>
      <c r="I10780" s="154">
        <v>1.4536500000000001</v>
      </c>
      <c r="J10780" s="154"/>
    </row>
    <row r="10781" spans="1:10">
      <c r="A10781" s="164">
        <v>40632</v>
      </c>
      <c r="B10781" s="154">
        <v>1.3007</v>
      </c>
      <c r="C10781" s="154">
        <v>1.4784999999999999</v>
      </c>
      <c r="D10781" s="154">
        <v>0.92181999999999997</v>
      </c>
      <c r="E10781" s="154">
        <v>0.94740000000000002</v>
      </c>
      <c r="F10781" s="154">
        <v>56</v>
      </c>
      <c r="G10781" s="154">
        <v>1.1093999999999999</v>
      </c>
      <c r="H10781" s="154">
        <v>14.005000000000001</v>
      </c>
      <c r="I10781" s="154">
        <v>1.4571100000000001</v>
      </c>
      <c r="J10781" s="154"/>
    </row>
    <row r="10782" spans="1:10">
      <c r="A10782" s="164">
        <v>40633</v>
      </c>
      <c r="B10782" s="154">
        <v>1.2987299999999999</v>
      </c>
      <c r="C10782" s="154">
        <v>1.4761</v>
      </c>
      <c r="D10782" s="154">
        <v>0.91544000000000003</v>
      </c>
      <c r="E10782" s="154">
        <v>0.9425</v>
      </c>
      <c r="F10782" s="154">
        <v>56.2</v>
      </c>
      <c r="G10782" s="154">
        <v>1.1059000000000001</v>
      </c>
      <c r="H10782" s="154">
        <v>13.962999999999999</v>
      </c>
      <c r="I10782" s="154">
        <v>1.45042</v>
      </c>
      <c r="J10782" s="154"/>
    </row>
    <row r="10783" spans="1:10">
      <c r="A10783" s="164">
        <v>40634</v>
      </c>
      <c r="B10783" s="154">
        <v>1.3051599999999999</v>
      </c>
      <c r="C10783" s="154">
        <v>1.4774</v>
      </c>
      <c r="D10783" s="154">
        <v>0.92193000000000003</v>
      </c>
      <c r="E10783" s="154">
        <v>0.95109999999999995</v>
      </c>
      <c r="F10783" s="154">
        <v>56.5</v>
      </c>
      <c r="G10783" s="154">
        <v>1.1019000000000001</v>
      </c>
      <c r="H10783" s="154">
        <v>14.12</v>
      </c>
      <c r="I10783" s="154">
        <v>1.4588700000000001</v>
      </c>
      <c r="J10783" s="154"/>
    </row>
    <row r="10784" spans="1:10">
      <c r="A10784" s="164">
        <v>40637</v>
      </c>
      <c r="B10784" s="154">
        <v>1.31206</v>
      </c>
      <c r="C10784" s="154">
        <v>1.4887999999999999</v>
      </c>
      <c r="D10784" s="154">
        <v>0.92271000000000003</v>
      </c>
      <c r="E10784" s="154">
        <v>0.95799999999999996</v>
      </c>
      <c r="F10784" s="154">
        <v>56.9</v>
      </c>
      <c r="G10784" s="154">
        <v>1.0972999999999999</v>
      </c>
      <c r="H10784" s="154">
        <v>14.077999999999999</v>
      </c>
      <c r="I10784" s="154">
        <v>1.4632800000000001</v>
      </c>
      <c r="J10784" s="154"/>
    </row>
    <row r="10785" spans="1:10">
      <c r="A10785" s="164">
        <v>40638</v>
      </c>
      <c r="B10785" s="154">
        <v>1.30741</v>
      </c>
      <c r="C10785" s="154">
        <v>1.4944999999999999</v>
      </c>
      <c r="D10785" s="154">
        <v>0.92195000000000005</v>
      </c>
      <c r="E10785" s="154">
        <v>0.95179999999999998</v>
      </c>
      <c r="F10785" s="154">
        <v>57.3</v>
      </c>
      <c r="G10785" s="154">
        <v>1.0937000000000001</v>
      </c>
      <c r="H10785" s="154">
        <v>14.116</v>
      </c>
      <c r="I10785" s="154">
        <v>1.46261</v>
      </c>
      <c r="J10785" s="154"/>
    </row>
    <row r="10786" spans="1:10">
      <c r="A10786" s="164">
        <v>40639</v>
      </c>
      <c r="B10786" s="154">
        <v>1.3119100000000001</v>
      </c>
      <c r="C10786" s="154">
        <v>1.4975000000000001</v>
      </c>
      <c r="D10786" s="154">
        <v>0.91781000000000001</v>
      </c>
      <c r="E10786" s="154">
        <v>0.95430000000000004</v>
      </c>
      <c r="F10786" s="154">
        <v>57.1</v>
      </c>
      <c r="G10786" s="154">
        <v>1.0775999999999999</v>
      </c>
      <c r="H10786" s="154">
        <v>14.023999999999999</v>
      </c>
      <c r="I10786" s="154">
        <v>1.4553099999999999</v>
      </c>
      <c r="J10786" s="154"/>
    </row>
    <row r="10787" spans="1:10">
      <c r="A10787" s="164">
        <v>40640</v>
      </c>
      <c r="B10787" s="154">
        <v>1.3117000000000001</v>
      </c>
      <c r="C10787" s="154">
        <v>1.4990000000000001</v>
      </c>
      <c r="D10787" s="154">
        <v>0.91815999999999998</v>
      </c>
      <c r="E10787" s="154">
        <v>0.95679999999999998</v>
      </c>
      <c r="F10787" s="154">
        <v>56.9</v>
      </c>
      <c r="G10787" s="154">
        <v>1.0770999999999999</v>
      </c>
      <c r="H10787" s="154">
        <v>14.016</v>
      </c>
      <c r="I10787" s="154">
        <v>1.45678</v>
      </c>
      <c r="J10787" s="154"/>
    </row>
    <row r="10788" spans="1:10">
      <c r="A10788" s="164">
        <v>40641</v>
      </c>
      <c r="B10788" s="154">
        <v>1.31776</v>
      </c>
      <c r="C10788" s="154">
        <v>1.5024</v>
      </c>
      <c r="D10788" s="154">
        <v>0.91496</v>
      </c>
      <c r="E10788" s="154">
        <v>0.95899999999999996</v>
      </c>
      <c r="F10788" s="154">
        <v>57.8</v>
      </c>
      <c r="G10788" s="154">
        <v>1.0733999999999999</v>
      </c>
      <c r="H10788" s="154">
        <v>13.935</v>
      </c>
      <c r="I10788" s="154">
        <v>1.45417</v>
      </c>
      <c r="J10788" s="154"/>
    </row>
    <row r="10789" spans="1:10">
      <c r="A10789" s="164">
        <v>40644</v>
      </c>
      <c r="B10789" s="154">
        <v>1.31334</v>
      </c>
      <c r="C10789" s="154">
        <v>1.4843</v>
      </c>
      <c r="D10789" s="154">
        <v>0.90859000000000001</v>
      </c>
      <c r="E10789" s="154">
        <v>0.95030000000000003</v>
      </c>
      <c r="F10789" s="154">
        <v>57.9</v>
      </c>
      <c r="G10789" s="154">
        <v>1.0740000000000001</v>
      </c>
      <c r="H10789" s="154">
        <v>13.848000000000001</v>
      </c>
      <c r="I10789" s="154">
        <v>1.4511799999999999</v>
      </c>
      <c r="J10789" s="154"/>
    </row>
    <row r="10790" spans="1:10">
      <c r="A10790" s="164">
        <v>40645</v>
      </c>
      <c r="B10790" s="154">
        <v>1.30202</v>
      </c>
      <c r="C10790" s="154">
        <v>1.4722</v>
      </c>
      <c r="D10790" s="154">
        <v>0.90244000000000002</v>
      </c>
      <c r="E10790" s="154">
        <v>0.94310000000000005</v>
      </c>
      <c r="F10790" s="154">
        <v>57</v>
      </c>
      <c r="G10790" s="154">
        <v>1.0699000000000001</v>
      </c>
      <c r="H10790" s="154">
        <v>13.695</v>
      </c>
      <c r="I10790" s="154">
        <v>1.4393099999999999</v>
      </c>
      <c r="J10790" s="154"/>
    </row>
    <row r="10791" spans="1:10">
      <c r="A10791" s="164">
        <v>40646</v>
      </c>
      <c r="B10791" s="154">
        <v>1.3003899999999999</v>
      </c>
      <c r="C10791" s="154">
        <v>1.4605000000000001</v>
      </c>
      <c r="D10791" s="154">
        <v>0.89695000000000003</v>
      </c>
      <c r="E10791" s="154">
        <v>0.93200000000000005</v>
      </c>
      <c r="F10791" s="154">
        <v>56.2</v>
      </c>
      <c r="G10791" s="154">
        <v>1.0680000000000001</v>
      </c>
      <c r="H10791" s="154">
        <v>13.699</v>
      </c>
      <c r="I10791" s="154">
        <v>1.4352199999999999</v>
      </c>
      <c r="J10791" s="154"/>
    </row>
    <row r="10792" spans="1:10">
      <c r="A10792" s="164">
        <v>40647</v>
      </c>
      <c r="B10792" s="154">
        <v>1.2945899999999999</v>
      </c>
      <c r="C10792" s="154">
        <v>1.4611000000000001</v>
      </c>
      <c r="D10792" s="154">
        <v>0.89388999999999996</v>
      </c>
      <c r="E10792" s="154">
        <v>0.93069999999999997</v>
      </c>
      <c r="F10792" s="154">
        <v>56.3</v>
      </c>
      <c r="G10792" s="154">
        <v>1.0718000000000001</v>
      </c>
      <c r="H10792" s="154">
        <v>13.653</v>
      </c>
      <c r="I10792" s="154">
        <v>1.4275500000000001</v>
      </c>
      <c r="J10792" s="154"/>
    </row>
    <row r="10793" spans="1:10">
      <c r="A10793" s="164">
        <v>40648</v>
      </c>
      <c r="B10793" s="154">
        <v>1.2910599999999999</v>
      </c>
      <c r="C10793" s="154">
        <v>1.4601</v>
      </c>
      <c r="D10793" s="154">
        <v>0.89322000000000001</v>
      </c>
      <c r="E10793" s="154">
        <v>0.92679999999999996</v>
      </c>
      <c r="F10793" s="154">
        <v>56.6</v>
      </c>
      <c r="G10793" s="154">
        <v>1.0743</v>
      </c>
      <c r="H10793" s="154">
        <v>13.7</v>
      </c>
      <c r="I10793" s="154">
        <v>1.4274800000000001</v>
      </c>
      <c r="J10793" s="154"/>
    </row>
    <row r="10794" spans="1:10">
      <c r="A10794" s="164">
        <v>40651</v>
      </c>
      <c r="B10794" s="154">
        <v>1.2829600000000001</v>
      </c>
      <c r="C10794" s="154">
        <v>1.4550000000000001</v>
      </c>
      <c r="D10794" s="154">
        <v>0.89446999999999999</v>
      </c>
      <c r="E10794" s="154">
        <v>0.93069999999999997</v>
      </c>
      <c r="F10794" s="154">
        <v>56.7</v>
      </c>
      <c r="G10794" s="154">
        <v>1.0789</v>
      </c>
      <c r="H10794" s="154">
        <v>13.736000000000001</v>
      </c>
      <c r="I10794" s="154">
        <v>1.4283600000000001</v>
      </c>
      <c r="J10794" s="154"/>
    </row>
    <row r="10795" spans="1:10">
      <c r="A10795" s="164">
        <v>40652</v>
      </c>
      <c r="B10795" s="154">
        <v>1.2776000000000001</v>
      </c>
      <c r="C10795" s="154">
        <v>1.4571000000000001</v>
      </c>
      <c r="D10795" s="154">
        <v>0.89681999999999995</v>
      </c>
      <c r="E10795" s="154">
        <v>0.92910000000000004</v>
      </c>
      <c r="F10795" s="154">
        <v>56.5</v>
      </c>
      <c r="G10795" s="154">
        <v>1.0869</v>
      </c>
      <c r="H10795" s="154">
        <v>13.763999999999999</v>
      </c>
      <c r="I10795" s="154">
        <v>1.4313</v>
      </c>
      <c r="J10795" s="154"/>
    </row>
    <row r="10796" spans="1:10">
      <c r="A10796" s="164">
        <v>40653</v>
      </c>
      <c r="B10796" s="154">
        <v>1.2913000000000001</v>
      </c>
      <c r="C10796" s="154">
        <v>1.4637</v>
      </c>
      <c r="D10796" s="154">
        <v>0.89432999999999996</v>
      </c>
      <c r="E10796" s="154">
        <v>0.93899999999999995</v>
      </c>
      <c r="F10796" s="154">
        <v>56.8</v>
      </c>
      <c r="G10796" s="154">
        <v>1.079</v>
      </c>
      <c r="H10796" s="154">
        <v>13.635</v>
      </c>
      <c r="I10796" s="154">
        <v>1.4298600000000001</v>
      </c>
      <c r="J10796" s="154"/>
    </row>
    <row r="10797" spans="1:10">
      <c r="A10797" s="164">
        <v>40654</v>
      </c>
      <c r="B10797" s="154">
        <v>1.2907</v>
      </c>
      <c r="C10797" s="154">
        <v>1.4593</v>
      </c>
      <c r="D10797" s="154">
        <v>0.88302000000000003</v>
      </c>
      <c r="E10797" s="154">
        <v>0.93100000000000005</v>
      </c>
      <c r="F10797" s="154">
        <v>56.4</v>
      </c>
      <c r="G10797" s="154">
        <v>1.0751999999999999</v>
      </c>
      <c r="H10797" s="154">
        <v>13.545</v>
      </c>
      <c r="I10797" s="154">
        <v>1.4298600000000001</v>
      </c>
      <c r="J10797" s="154"/>
    </row>
    <row r="10798" spans="1:10">
      <c r="A10798" s="164">
        <v>40655</v>
      </c>
      <c r="B10798" s="154" t="s">
        <v>472</v>
      </c>
      <c r="C10798" s="154" t="s">
        <v>472</v>
      </c>
      <c r="D10798" s="154" t="s">
        <v>472</v>
      </c>
      <c r="E10798" s="154" t="s">
        <v>472</v>
      </c>
      <c r="F10798" s="154" t="s">
        <v>472</v>
      </c>
      <c r="G10798" s="154" t="s">
        <v>472</v>
      </c>
      <c r="H10798" s="154">
        <v>13.59</v>
      </c>
      <c r="I10798" s="154">
        <v>1.4298600000000001</v>
      </c>
      <c r="J10798" s="154"/>
    </row>
    <row r="10799" spans="1:10">
      <c r="A10799" s="164">
        <v>40658</v>
      </c>
      <c r="B10799" s="154" t="s">
        <v>472</v>
      </c>
      <c r="C10799" s="154" t="s">
        <v>472</v>
      </c>
      <c r="D10799" s="154" t="s">
        <v>472</v>
      </c>
      <c r="E10799" s="154" t="s">
        <v>472</v>
      </c>
      <c r="F10799" s="154" t="s">
        <v>472</v>
      </c>
      <c r="G10799" s="154" t="s">
        <v>472</v>
      </c>
      <c r="H10799" s="154">
        <v>13.523</v>
      </c>
      <c r="I10799" s="154">
        <v>1.42896</v>
      </c>
      <c r="J10799" s="154"/>
    </row>
    <row r="10800" spans="1:10">
      <c r="A10800" s="164">
        <v>40659</v>
      </c>
      <c r="B10800" s="154">
        <v>1.28163</v>
      </c>
      <c r="C10800" s="154">
        <v>1.4504999999999999</v>
      </c>
      <c r="D10800" s="154">
        <v>0.878</v>
      </c>
      <c r="E10800" s="154">
        <v>0.92149999999999999</v>
      </c>
      <c r="F10800" s="154">
        <v>55.9</v>
      </c>
      <c r="G10800" s="154">
        <v>1.0746</v>
      </c>
      <c r="H10800" s="154">
        <v>13.464</v>
      </c>
      <c r="I10800" s="154">
        <v>1.4115800000000001</v>
      </c>
      <c r="J10800" s="154"/>
    </row>
    <row r="10801" spans="1:10">
      <c r="A10801" s="164">
        <v>40660</v>
      </c>
      <c r="B10801" s="154">
        <v>1.2831999999999999</v>
      </c>
      <c r="C10801" s="154">
        <v>1.4431</v>
      </c>
      <c r="D10801" s="154">
        <v>0.87404999999999999</v>
      </c>
      <c r="E10801" s="154">
        <v>0.91790000000000005</v>
      </c>
      <c r="F10801" s="154">
        <v>55.9</v>
      </c>
      <c r="G10801" s="154">
        <v>1.0692999999999999</v>
      </c>
      <c r="H10801" s="154">
        <v>13.468999999999999</v>
      </c>
      <c r="I10801" s="154">
        <v>1.41282</v>
      </c>
      <c r="J10801" s="154"/>
    </row>
    <row r="10802" spans="1:10">
      <c r="A10802" s="164">
        <v>40661</v>
      </c>
      <c r="B10802" s="154">
        <v>1.29433</v>
      </c>
      <c r="C10802" s="154">
        <v>1.4555</v>
      </c>
      <c r="D10802" s="154">
        <v>0.87253000000000003</v>
      </c>
      <c r="E10802" s="154">
        <v>0.92049999999999998</v>
      </c>
      <c r="F10802" s="154">
        <v>55.7</v>
      </c>
      <c r="G10802" s="154">
        <v>1.0693999999999999</v>
      </c>
      <c r="H10802" s="154">
        <v>13.412000000000001</v>
      </c>
      <c r="I10802" s="154">
        <v>1.4144600000000001</v>
      </c>
      <c r="J10802" s="154"/>
    </row>
    <row r="10803" spans="1:10">
      <c r="A10803" s="164">
        <v>40662</v>
      </c>
      <c r="B10803" s="154">
        <v>1.2899</v>
      </c>
      <c r="C10803" s="154">
        <v>1.4487000000000001</v>
      </c>
      <c r="D10803" s="154">
        <v>0.86892000000000003</v>
      </c>
      <c r="E10803" s="154">
        <v>0.91239999999999999</v>
      </c>
      <c r="F10803" s="154">
        <v>54.9</v>
      </c>
      <c r="G10803" s="154">
        <v>1.0664</v>
      </c>
      <c r="H10803" s="154">
        <v>13.314</v>
      </c>
      <c r="I10803" s="154">
        <v>1.4043999999999999</v>
      </c>
      <c r="J10803" s="154"/>
    </row>
    <row r="10804" spans="1:10">
      <c r="A10804" s="164">
        <v>40665</v>
      </c>
      <c r="B10804" s="154">
        <v>1.28718</v>
      </c>
      <c r="C10804" s="154">
        <v>1.4499</v>
      </c>
      <c r="D10804" s="154">
        <v>0.86900999999999995</v>
      </c>
      <c r="E10804" s="154">
        <v>0.91600000000000004</v>
      </c>
      <c r="F10804" s="154">
        <v>55.1</v>
      </c>
      <c r="G10804" s="154">
        <v>1.0665</v>
      </c>
      <c r="H10804" s="154">
        <v>13.297000000000001</v>
      </c>
      <c r="I10804" s="154">
        <v>1.4073199999999999</v>
      </c>
      <c r="J10804" s="154"/>
    </row>
    <row r="10805" spans="1:10">
      <c r="A10805" s="164">
        <v>40666</v>
      </c>
      <c r="B10805" s="154">
        <v>1.2788300000000001</v>
      </c>
      <c r="C10805" s="154">
        <v>1.4275</v>
      </c>
      <c r="D10805" s="154">
        <v>0.86497000000000002</v>
      </c>
      <c r="E10805" s="154">
        <v>0.9103</v>
      </c>
      <c r="F10805" s="154">
        <v>54.4</v>
      </c>
      <c r="G10805" s="154">
        <v>1.0671999999999999</v>
      </c>
      <c r="H10805" s="154">
        <v>13.238</v>
      </c>
      <c r="I10805" s="154">
        <v>1.4025400000000001</v>
      </c>
      <c r="J10805" s="154"/>
    </row>
    <row r="10806" spans="1:10">
      <c r="A10806" s="164">
        <v>40667</v>
      </c>
      <c r="B10806" s="154">
        <v>1.28</v>
      </c>
      <c r="C10806" s="154">
        <v>1.4216</v>
      </c>
      <c r="D10806" s="154">
        <v>0.86129999999999995</v>
      </c>
      <c r="E10806" s="154">
        <v>0.90310000000000001</v>
      </c>
      <c r="F10806" s="154">
        <v>54.2</v>
      </c>
      <c r="G10806" s="154">
        <v>1.0632999999999999</v>
      </c>
      <c r="H10806" s="154">
        <v>13.225</v>
      </c>
      <c r="I10806" s="154">
        <v>1.39781</v>
      </c>
      <c r="J10806" s="154"/>
    </row>
    <row r="10807" spans="1:10">
      <c r="A10807" s="164">
        <v>40668</v>
      </c>
      <c r="B10807" s="154">
        <v>1.27536</v>
      </c>
      <c r="C10807" s="154">
        <v>1.4121999999999999</v>
      </c>
      <c r="D10807" s="154">
        <v>0.85731000000000002</v>
      </c>
      <c r="E10807" s="154">
        <v>0.89319999999999999</v>
      </c>
      <c r="F10807" s="154">
        <v>53</v>
      </c>
      <c r="G10807" s="154">
        <v>1.0672999999999999</v>
      </c>
      <c r="H10807" s="154">
        <v>13.378</v>
      </c>
      <c r="I10807" s="154">
        <v>1.3929199999999999</v>
      </c>
      <c r="J10807" s="154"/>
    </row>
    <row r="10808" spans="1:10">
      <c r="A10808" s="164">
        <v>40669</v>
      </c>
      <c r="B10808" s="154">
        <v>1.26752</v>
      </c>
      <c r="C10808" s="154">
        <v>1.4289000000000001</v>
      </c>
      <c r="D10808" s="154">
        <v>0.87312000000000001</v>
      </c>
      <c r="E10808" s="154">
        <v>0.90029999999999999</v>
      </c>
      <c r="F10808" s="154">
        <v>53.8</v>
      </c>
      <c r="G10808" s="154">
        <v>1.0857000000000001</v>
      </c>
      <c r="H10808" s="154">
        <v>13.496</v>
      </c>
      <c r="I10808" s="154">
        <v>1.40106</v>
      </c>
      <c r="J10808" s="154"/>
    </row>
    <row r="10809" spans="1:10">
      <c r="A10809" s="164">
        <v>40672</v>
      </c>
      <c r="B10809" s="154">
        <v>1.2622</v>
      </c>
      <c r="C10809" s="154">
        <v>1.4344999999999999</v>
      </c>
      <c r="D10809" s="154">
        <v>0.87541000000000002</v>
      </c>
      <c r="E10809" s="154">
        <v>0.90790000000000004</v>
      </c>
      <c r="F10809" s="154">
        <v>54.2</v>
      </c>
      <c r="G10809" s="154">
        <v>1.0849</v>
      </c>
      <c r="H10809" s="154">
        <v>13.455</v>
      </c>
      <c r="I10809" s="154">
        <v>1.4032899999999999</v>
      </c>
      <c r="J10809" s="154"/>
    </row>
    <row r="10810" spans="1:10">
      <c r="A10810" s="164">
        <v>40673</v>
      </c>
      <c r="B10810" s="154">
        <v>1.2591000000000001</v>
      </c>
      <c r="C10810" s="154">
        <v>1.4365000000000001</v>
      </c>
      <c r="D10810" s="154">
        <v>0.87749999999999995</v>
      </c>
      <c r="E10810" s="154">
        <v>0.91110000000000002</v>
      </c>
      <c r="F10810" s="154">
        <v>54.4</v>
      </c>
      <c r="G10810" s="154">
        <v>1.0864</v>
      </c>
      <c r="H10810" s="154">
        <v>13.577</v>
      </c>
      <c r="I10810" s="154">
        <v>1.4018200000000001</v>
      </c>
      <c r="J10810" s="154"/>
    </row>
    <row r="10811" spans="1:10">
      <c r="A10811" s="164">
        <v>40674</v>
      </c>
      <c r="B10811" s="154">
        <v>1.2661</v>
      </c>
      <c r="C10811" s="154">
        <v>1.4417</v>
      </c>
      <c r="D10811" s="154">
        <v>0.87970000000000004</v>
      </c>
      <c r="E10811" s="154">
        <v>0.9214</v>
      </c>
      <c r="F10811" s="154">
        <v>54.8</v>
      </c>
      <c r="G10811" s="154">
        <v>1.0888</v>
      </c>
      <c r="H10811" s="154">
        <v>13.646000000000001</v>
      </c>
      <c r="I10811" s="154">
        <v>1.4077999999999999</v>
      </c>
      <c r="J10811" s="154"/>
    </row>
    <row r="10812" spans="1:10">
      <c r="A10812" s="164">
        <v>40675</v>
      </c>
      <c r="B10812" s="154">
        <v>1.25936</v>
      </c>
      <c r="C10812" s="154">
        <v>1.4442999999999999</v>
      </c>
      <c r="D10812" s="154">
        <v>0.88661000000000001</v>
      </c>
      <c r="E10812" s="154">
        <v>0.91739999999999999</v>
      </c>
      <c r="F10812" s="154">
        <v>54.7</v>
      </c>
      <c r="G10812" s="154">
        <v>1.0931</v>
      </c>
      <c r="H10812" s="154">
        <v>13.605</v>
      </c>
      <c r="I10812" s="154">
        <v>1.4123999999999999</v>
      </c>
      <c r="J10812" s="154"/>
    </row>
    <row r="10813" spans="1:10">
      <c r="A10813" s="164">
        <v>40676</v>
      </c>
      <c r="B10813" s="154">
        <v>1.2612999999999999</v>
      </c>
      <c r="C10813" s="154">
        <v>1.4351</v>
      </c>
      <c r="D10813" s="154">
        <v>0.88058000000000003</v>
      </c>
      <c r="E10813" s="154">
        <v>0.9153</v>
      </c>
      <c r="F10813" s="154">
        <v>54.4</v>
      </c>
      <c r="G10813" s="154">
        <v>1.0931999999999999</v>
      </c>
      <c r="H10813" s="154">
        <v>13.739000000000001</v>
      </c>
      <c r="I10813" s="154">
        <v>1.41262</v>
      </c>
      <c r="J10813" s="154"/>
    </row>
    <row r="10814" spans="1:10">
      <c r="A10814" s="164">
        <v>40679</v>
      </c>
      <c r="B10814" s="154">
        <v>1.2554000000000001</v>
      </c>
      <c r="C10814" s="154">
        <v>1.4400999999999999</v>
      </c>
      <c r="D10814" s="154">
        <v>0.88849999999999996</v>
      </c>
      <c r="E10814" s="154">
        <v>0.91410000000000002</v>
      </c>
      <c r="F10814" s="154">
        <v>54.3</v>
      </c>
      <c r="G10814" s="154">
        <v>1.0987</v>
      </c>
      <c r="H10814" s="154">
        <v>13.563000000000001</v>
      </c>
      <c r="I10814" s="154">
        <v>1.4090199999999999</v>
      </c>
      <c r="J10814" s="154"/>
    </row>
    <row r="10815" spans="1:10">
      <c r="A10815" s="164">
        <v>40680</v>
      </c>
      <c r="B10815" s="154">
        <v>1.2555000000000001</v>
      </c>
      <c r="C10815" s="154">
        <v>1.4455</v>
      </c>
      <c r="D10815" s="154">
        <v>0.88721000000000005</v>
      </c>
      <c r="E10815" s="154">
        <v>0.91110000000000002</v>
      </c>
      <c r="F10815" s="154">
        <v>54.3</v>
      </c>
      <c r="G10815" s="154">
        <v>1.0861000000000001</v>
      </c>
      <c r="H10815" s="154">
        <v>13.57</v>
      </c>
      <c r="I10815" s="154">
        <v>1.4087000000000001</v>
      </c>
      <c r="J10815" s="154"/>
    </row>
    <row r="10816" spans="1:10">
      <c r="A10816" s="164">
        <v>40681</v>
      </c>
      <c r="B10816" s="154">
        <v>1.2549600000000001</v>
      </c>
      <c r="C10816" s="154">
        <v>1.4262000000000001</v>
      </c>
      <c r="D10816" s="154">
        <v>0.88039999999999996</v>
      </c>
      <c r="E10816" s="154">
        <v>0.90600000000000003</v>
      </c>
      <c r="F10816" s="154">
        <v>54.5</v>
      </c>
      <c r="G10816" s="154">
        <v>1.0864</v>
      </c>
      <c r="H10816" s="154">
        <v>13.523</v>
      </c>
      <c r="I10816" s="154">
        <v>1.40228</v>
      </c>
      <c r="J10816" s="154"/>
    </row>
    <row r="10817" spans="1:10">
      <c r="A10817" s="164">
        <v>40682</v>
      </c>
      <c r="B10817" s="154">
        <v>1.2558500000000001</v>
      </c>
      <c r="C10817" s="154">
        <v>1.4274</v>
      </c>
      <c r="D10817" s="154">
        <v>0.88187000000000004</v>
      </c>
      <c r="E10817" s="154">
        <v>0.91110000000000002</v>
      </c>
      <c r="F10817" s="154">
        <v>54.8</v>
      </c>
      <c r="G10817" s="154">
        <v>1.0765</v>
      </c>
      <c r="H10817" s="154">
        <v>13.561</v>
      </c>
      <c r="I10817" s="154">
        <v>1.40608</v>
      </c>
      <c r="J10817" s="154"/>
    </row>
    <row r="10818" spans="1:10">
      <c r="A10818" s="164">
        <v>40683</v>
      </c>
      <c r="B10818" s="154">
        <v>1.2593300000000001</v>
      </c>
      <c r="C10818" s="154">
        <v>1.4281999999999999</v>
      </c>
      <c r="D10818" s="154">
        <v>0.87909999999999999</v>
      </c>
      <c r="E10818" s="154">
        <v>0.91080000000000005</v>
      </c>
      <c r="F10818" s="154">
        <v>54.4</v>
      </c>
      <c r="G10818" s="154">
        <v>1.0770999999999999</v>
      </c>
      <c r="H10818" s="154">
        <v>13.51</v>
      </c>
      <c r="I10818" s="154">
        <v>1.40581</v>
      </c>
      <c r="J10818" s="154"/>
    </row>
    <row r="10819" spans="1:10">
      <c r="A10819" s="164">
        <v>40686</v>
      </c>
      <c r="B10819" s="154">
        <v>1.2371000000000001</v>
      </c>
      <c r="C10819" s="154">
        <v>1.4272</v>
      </c>
      <c r="D10819" s="154">
        <v>0.88312999999999997</v>
      </c>
      <c r="E10819" s="154">
        <v>0.90169999999999995</v>
      </c>
      <c r="F10819" s="154">
        <v>54.4</v>
      </c>
      <c r="G10819" s="154">
        <v>1.0823</v>
      </c>
      <c r="H10819" s="154">
        <v>13.577</v>
      </c>
      <c r="I10819" s="154">
        <v>1.39584</v>
      </c>
      <c r="J10819" s="154"/>
    </row>
    <row r="10820" spans="1:10">
      <c r="A10820" s="164">
        <v>40687</v>
      </c>
      <c r="B10820" s="154">
        <v>1.2423</v>
      </c>
      <c r="C10820" s="154">
        <v>1.4231</v>
      </c>
      <c r="D10820" s="154">
        <v>0.88165000000000004</v>
      </c>
      <c r="E10820" s="154">
        <v>0.90300000000000002</v>
      </c>
      <c r="F10820" s="154">
        <v>53.9</v>
      </c>
      <c r="G10820" s="154">
        <v>1.0762</v>
      </c>
      <c r="H10820" s="154">
        <v>13.509</v>
      </c>
      <c r="I10820" s="154">
        <v>1.3931499999999999</v>
      </c>
      <c r="J10820" s="154"/>
    </row>
    <row r="10821" spans="1:10">
      <c r="A10821" s="164">
        <v>40688</v>
      </c>
      <c r="B10821" s="154">
        <v>1.2342</v>
      </c>
      <c r="C10821" s="154">
        <v>1.4195</v>
      </c>
      <c r="D10821" s="154">
        <v>0.87894000000000005</v>
      </c>
      <c r="E10821" s="154">
        <v>0.89680000000000004</v>
      </c>
      <c r="F10821" s="154">
        <v>54.1</v>
      </c>
      <c r="G10821" s="154">
        <v>1.0702</v>
      </c>
      <c r="H10821" s="154">
        <v>13.417999999999999</v>
      </c>
      <c r="I10821" s="154">
        <v>1.3864300000000001</v>
      </c>
      <c r="J10821" s="154"/>
    </row>
    <row r="10822" spans="1:10">
      <c r="A10822" s="164">
        <v>40689</v>
      </c>
      <c r="B10822" s="154">
        <v>1.2335</v>
      </c>
      <c r="C10822" s="154">
        <v>1.4172</v>
      </c>
      <c r="D10822" s="154">
        <v>0.87053999999999998</v>
      </c>
      <c r="E10822" s="154">
        <v>0.89039999999999997</v>
      </c>
      <c r="F10822" s="154">
        <v>53.4</v>
      </c>
      <c r="G10822" s="154">
        <v>1.0625</v>
      </c>
      <c r="H10822" s="154">
        <v>13.340999999999999</v>
      </c>
      <c r="I10822" s="154">
        <v>1.38093</v>
      </c>
      <c r="J10822" s="154"/>
    </row>
    <row r="10823" spans="1:10">
      <c r="A10823" s="164">
        <v>40690</v>
      </c>
      <c r="B10823" s="154">
        <v>1.2215</v>
      </c>
      <c r="C10823" s="154">
        <v>1.4097999999999999</v>
      </c>
      <c r="D10823" s="154">
        <v>0.85809999999999997</v>
      </c>
      <c r="E10823" s="154">
        <v>0.87770000000000004</v>
      </c>
      <c r="F10823" s="154">
        <v>53.1</v>
      </c>
      <c r="G10823" s="154">
        <v>1.0599000000000001</v>
      </c>
      <c r="H10823" s="154">
        <v>13.148</v>
      </c>
      <c r="I10823" s="154">
        <v>1.3647100000000001</v>
      </c>
      <c r="J10823" s="154"/>
    </row>
    <row r="10824" spans="1:10">
      <c r="A10824" s="164">
        <v>40693</v>
      </c>
      <c r="B10824" s="154">
        <v>1.2162999999999999</v>
      </c>
      <c r="C10824" s="154">
        <v>1.4016</v>
      </c>
      <c r="D10824" s="154">
        <v>0.85092000000000001</v>
      </c>
      <c r="E10824" s="154">
        <v>0.872</v>
      </c>
      <c r="F10824" s="154">
        <v>53.3</v>
      </c>
      <c r="G10824" s="154">
        <v>1.0524</v>
      </c>
      <c r="H10824" s="154">
        <v>13.146000000000001</v>
      </c>
      <c r="I10824" s="154">
        <v>1.3647100000000001</v>
      </c>
      <c r="J10824" s="154"/>
    </row>
    <row r="10825" spans="1:10">
      <c r="A10825" s="164">
        <v>40694</v>
      </c>
      <c r="B10825" s="154">
        <v>1.226</v>
      </c>
      <c r="C10825" s="154">
        <v>1.4041000000000001</v>
      </c>
      <c r="D10825" s="154">
        <v>0.85053000000000001</v>
      </c>
      <c r="E10825" s="154">
        <v>0.87670000000000003</v>
      </c>
      <c r="F10825" s="154">
        <v>53.5</v>
      </c>
      <c r="G10825" s="154">
        <v>1.0422</v>
      </c>
      <c r="H10825" s="154">
        <v>13.159000000000001</v>
      </c>
      <c r="I10825" s="154">
        <v>1.36514</v>
      </c>
      <c r="J10825" s="154"/>
    </row>
    <row r="10826" spans="1:10">
      <c r="A10826" s="164">
        <v>40695</v>
      </c>
      <c r="B10826" s="154">
        <v>1.2233799999999999</v>
      </c>
      <c r="C10826" s="154">
        <v>1.3933</v>
      </c>
      <c r="D10826" s="154">
        <v>0.84828999999999999</v>
      </c>
      <c r="E10826" s="154">
        <v>0.87649999999999995</v>
      </c>
      <c r="F10826" s="154">
        <v>53.7</v>
      </c>
      <c r="G10826" s="154">
        <v>1.0424</v>
      </c>
      <c r="H10826" s="154">
        <v>12.974</v>
      </c>
      <c r="I10826" s="154">
        <v>1.36514</v>
      </c>
      <c r="J10826" s="154"/>
    </row>
    <row r="10827" spans="1:10">
      <c r="A10827" s="164">
        <v>40696</v>
      </c>
      <c r="B10827" s="154" t="s">
        <v>472</v>
      </c>
      <c r="C10827" s="154" t="s">
        <v>472</v>
      </c>
      <c r="D10827" s="154" t="s">
        <v>472</v>
      </c>
      <c r="E10827" s="154" t="s">
        <v>472</v>
      </c>
      <c r="F10827" s="154" t="s">
        <v>472</v>
      </c>
      <c r="G10827" s="154" t="s">
        <v>472</v>
      </c>
      <c r="H10827" s="154">
        <v>12.988</v>
      </c>
      <c r="I10827" s="154">
        <v>1.35501</v>
      </c>
      <c r="J10827" s="154"/>
    </row>
    <row r="10828" spans="1:10">
      <c r="A10828" s="164">
        <v>40697</v>
      </c>
      <c r="B10828" s="154">
        <v>1.21987</v>
      </c>
      <c r="C10828" s="154">
        <v>1.3754999999999999</v>
      </c>
      <c r="D10828" s="154">
        <v>0.84287000000000001</v>
      </c>
      <c r="E10828" s="154">
        <v>0.86170000000000002</v>
      </c>
      <c r="F10828" s="154">
        <v>53.5</v>
      </c>
      <c r="G10828" s="154">
        <v>1.0444</v>
      </c>
      <c r="H10828" s="154">
        <v>12.882999999999999</v>
      </c>
      <c r="I10828" s="154">
        <v>1.34989</v>
      </c>
      <c r="J10828" s="154"/>
    </row>
    <row r="10829" spans="1:10">
      <c r="A10829" s="164">
        <v>40700</v>
      </c>
      <c r="B10829" s="154">
        <v>1.22054</v>
      </c>
      <c r="C10829" s="154">
        <v>1.3704000000000001</v>
      </c>
      <c r="D10829" s="154">
        <v>0.83492</v>
      </c>
      <c r="E10829" s="154">
        <v>0.85070000000000001</v>
      </c>
      <c r="F10829" s="154">
        <v>52.9</v>
      </c>
      <c r="G10829" s="154">
        <v>1.0411999999999999</v>
      </c>
      <c r="H10829" s="154">
        <v>12.904</v>
      </c>
      <c r="I10829" s="154">
        <v>1.34761</v>
      </c>
      <c r="J10829" s="154"/>
    </row>
    <row r="10830" spans="1:10">
      <c r="A10830" s="164">
        <v>40701</v>
      </c>
      <c r="B10830" s="154">
        <v>1.2206999999999999</v>
      </c>
      <c r="C10830" s="154">
        <v>1.3681000000000001</v>
      </c>
      <c r="D10830" s="154">
        <v>0.83304999999999996</v>
      </c>
      <c r="E10830" s="154">
        <v>0.85309999999999997</v>
      </c>
      <c r="F10830" s="154">
        <v>52.5</v>
      </c>
      <c r="G10830" s="154">
        <v>1.0378000000000001</v>
      </c>
      <c r="H10830" s="154">
        <v>12.933999999999999</v>
      </c>
      <c r="I10830" s="154">
        <v>1.34653</v>
      </c>
      <c r="J10830" s="154"/>
    </row>
    <row r="10831" spans="1:10">
      <c r="A10831" s="164">
        <v>40702</v>
      </c>
      <c r="B10831" s="154">
        <v>1.2252700000000001</v>
      </c>
      <c r="C10831" s="154">
        <v>1.3689</v>
      </c>
      <c r="D10831" s="154">
        <v>0.83603000000000005</v>
      </c>
      <c r="E10831" s="154">
        <v>0.85340000000000005</v>
      </c>
      <c r="F10831" s="154">
        <v>52.9</v>
      </c>
      <c r="G10831" s="154">
        <v>1.0462</v>
      </c>
      <c r="H10831" s="154">
        <v>12.893000000000001</v>
      </c>
      <c r="I10831" s="154">
        <v>1.3489900000000001</v>
      </c>
      <c r="J10831" s="154"/>
    </row>
    <row r="10832" spans="1:10">
      <c r="A10832" s="164">
        <v>40703</v>
      </c>
      <c r="B10832" s="154">
        <v>1.2229000000000001</v>
      </c>
      <c r="C10832" s="154">
        <v>1.3747</v>
      </c>
      <c r="D10832" s="154">
        <v>0.83621000000000001</v>
      </c>
      <c r="E10832" s="154">
        <v>0.85450000000000004</v>
      </c>
      <c r="F10832" s="154">
        <v>52.8</v>
      </c>
      <c r="G10832" s="154">
        <v>1.0442</v>
      </c>
      <c r="H10832" s="154">
        <v>12.983000000000001</v>
      </c>
      <c r="I10832" s="154">
        <v>1.35287</v>
      </c>
      <c r="J10832" s="154"/>
    </row>
    <row r="10833" spans="1:10">
      <c r="A10833" s="164">
        <v>40704</v>
      </c>
      <c r="B10833" s="154">
        <v>1.2165999999999999</v>
      </c>
      <c r="C10833" s="154">
        <v>1.3649</v>
      </c>
      <c r="D10833" s="154">
        <v>0.84094999999999998</v>
      </c>
      <c r="E10833" s="154">
        <v>0.86260000000000003</v>
      </c>
      <c r="F10833" s="154">
        <v>53.1</v>
      </c>
      <c r="G10833" s="154">
        <v>1.0504</v>
      </c>
      <c r="H10833" s="154">
        <v>12.974</v>
      </c>
      <c r="I10833" s="154">
        <v>1.35287</v>
      </c>
      <c r="J10833" s="154"/>
    </row>
    <row r="10834" spans="1:10">
      <c r="A10834" s="164">
        <v>40707</v>
      </c>
      <c r="B10834" s="154" t="s">
        <v>472</v>
      </c>
      <c r="C10834" s="154">
        <v>1.3683000000000001</v>
      </c>
      <c r="D10834" s="154" t="s">
        <v>472</v>
      </c>
      <c r="E10834" s="154">
        <v>0.86109999999999998</v>
      </c>
      <c r="F10834" s="154" t="s">
        <v>472</v>
      </c>
      <c r="G10834" s="154">
        <v>1.0470999999999999</v>
      </c>
      <c r="H10834" s="154">
        <v>12.906000000000001</v>
      </c>
      <c r="I10834" s="154">
        <v>1.35287</v>
      </c>
      <c r="J10834" s="154"/>
    </row>
    <row r="10835" spans="1:10">
      <c r="A10835" s="164">
        <v>40708</v>
      </c>
      <c r="B10835" s="154">
        <v>1.2116400000000001</v>
      </c>
      <c r="C10835" s="154">
        <v>1.3761999999999999</v>
      </c>
      <c r="D10835" s="154">
        <v>0.83809999999999996</v>
      </c>
      <c r="E10835" s="154">
        <v>0.86040000000000005</v>
      </c>
      <c r="F10835" s="154">
        <v>52.9</v>
      </c>
      <c r="G10835" s="154">
        <v>1.0428999999999999</v>
      </c>
      <c r="H10835" s="154">
        <v>13.034000000000001</v>
      </c>
      <c r="I10835" s="154">
        <v>1.34554</v>
      </c>
      <c r="J10835" s="154"/>
    </row>
    <row r="10836" spans="1:10">
      <c r="A10836" s="164">
        <v>40709</v>
      </c>
      <c r="B10836" s="154">
        <v>1.2200500000000001</v>
      </c>
      <c r="C10836" s="154">
        <v>1.387</v>
      </c>
      <c r="D10836" s="154">
        <v>0.84889999999999999</v>
      </c>
      <c r="E10836" s="154">
        <v>0.87709999999999999</v>
      </c>
      <c r="F10836" s="154">
        <v>53.6</v>
      </c>
      <c r="G10836" s="154">
        <v>1.052</v>
      </c>
      <c r="H10836" s="154">
        <v>13.166</v>
      </c>
      <c r="I10836" s="154">
        <v>1.3575599999999999</v>
      </c>
      <c r="J10836" s="154"/>
    </row>
    <row r="10837" spans="1:10">
      <c r="A10837" s="164">
        <v>40710</v>
      </c>
      <c r="B10837" s="154">
        <v>1.2035</v>
      </c>
      <c r="C10837" s="154">
        <v>1.3711</v>
      </c>
      <c r="D10837" s="154">
        <v>0.85058999999999996</v>
      </c>
      <c r="E10837" s="154">
        <v>0.86770000000000003</v>
      </c>
      <c r="F10837" s="154">
        <v>53.1</v>
      </c>
      <c r="G10837" s="154">
        <v>1.0541</v>
      </c>
      <c r="H10837" s="154">
        <v>13.12</v>
      </c>
      <c r="I10837" s="154">
        <v>1.3575599999999999</v>
      </c>
      <c r="J10837" s="154"/>
    </row>
    <row r="10838" spans="1:10">
      <c r="A10838" s="164">
        <v>40711</v>
      </c>
      <c r="B10838" s="154">
        <v>1.20075</v>
      </c>
      <c r="C10838" s="154">
        <v>1.3665</v>
      </c>
      <c r="D10838" s="154">
        <v>0.84863</v>
      </c>
      <c r="E10838" s="154">
        <v>0.86070000000000002</v>
      </c>
      <c r="F10838" s="154">
        <v>52.9</v>
      </c>
      <c r="G10838" s="154">
        <v>1.0549999999999999</v>
      </c>
      <c r="H10838" s="154">
        <v>13.096</v>
      </c>
      <c r="I10838" s="154">
        <v>1.35283</v>
      </c>
      <c r="J10838" s="154"/>
    </row>
    <row r="10839" spans="1:10">
      <c r="A10839" s="164">
        <v>40714</v>
      </c>
      <c r="B10839" s="154">
        <v>1.20278</v>
      </c>
      <c r="C10839" s="154">
        <v>1.3666</v>
      </c>
      <c r="D10839" s="154">
        <v>0.84662000000000004</v>
      </c>
      <c r="E10839" s="154">
        <v>0.85980000000000001</v>
      </c>
      <c r="F10839" s="154">
        <v>53</v>
      </c>
      <c r="G10839" s="154">
        <v>1.0556000000000001</v>
      </c>
      <c r="H10839" s="154">
        <v>13.058</v>
      </c>
      <c r="I10839" s="154">
        <v>1.3487199999999999</v>
      </c>
      <c r="J10839" s="154"/>
    </row>
    <row r="10840" spans="1:10">
      <c r="A10840" s="164">
        <v>40715</v>
      </c>
      <c r="B10840" s="154">
        <v>1.21116</v>
      </c>
      <c r="C10840" s="154">
        <v>1.3675999999999999</v>
      </c>
      <c r="D10840" s="154">
        <v>0.84358999999999995</v>
      </c>
      <c r="E10840" s="154">
        <v>0.86299999999999999</v>
      </c>
      <c r="F10840" s="154">
        <v>52.8</v>
      </c>
      <c r="G10840" s="154">
        <v>1.0516000000000001</v>
      </c>
      <c r="H10840" s="154">
        <v>13.016999999999999</v>
      </c>
      <c r="I10840" s="154">
        <v>1.34846</v>
      </c>
      <c r="J10840" s="154"/>
    </row>
    <row r="10841" spans="1:10">
      <c r="A10841" s="164">
        <v>40716</v>
      </c>
      <c r="B10841" s="154">
        <v>1.21272</v>
      </c>
      <c r="C10841" s="154">
        <v>1.3641000000000001</v>
      </c>
      <c r="D10841" s="154">
        <v>0.84216999999999997</v>
      </c>
      <c r="E10841" s="154">
        <v>0.86639999999999995</v>
      </c>
      <c r="F10841" s="154">
        <v>53.1</v>
      </c>
      <c r="G10841" s="154">
        <v>1.0495000000000001</v>
      </c>
      <c r="H10841" s="154">
        <v>12.931000000000001</v>
      </c>
      <c r="I10841" s="154">
        <v>1.34477</v>
      </c>
      <c r="J10841" s="154"/>
    </row>
    <row r="10842" spans="1:10">
      <c r="A10842" s="164">
        <v>40717</v>
      </c>
      <c r="B10842" s="154">
        <v>1.1990000000000001</v>
      </c>
      <c r="C10842" s="154">
        <v>1.3452</v>
      </c>
      <c r="D10842" s="154">
        <v>0.84031</v>
      </c>
      <c r="E10842" s="154">
        <v>0.86399999999999999</v>
      </c>
      <c r="F10842" s="154">
        <v>52.8</v>
      </c>
      <c r="G10842" s="154">
        <v>1.0428999999999999</v>
      </c>
      <c r="H10842" s="154">
        <v>12.942</v>
      </c>
      <c r="I10842" s="154">
        <v>1.33741</v>
      </c>
      <c r="J10842" s="154"/>
    </row>
    <row r="10843" spans="1:10">
      <c r="A10843" s="164">
        <v>40718</v>
      </c>
      <c r="B10843" s="154">
        <v>1.19353</v>
      </c>
      <c r="C10843" s="154">
        <v>1.3378999999999999</v>
      </c>
      <c r="D10843" s="154">
        <v>0.83774999999999999</v>
      </c>
      <c r="E10843" s="154">
        <v>0.85509999999999997</v>
      </c>
      <c r="F10843" s="154">
        <v>52.6</v>
      </c>
      <c r="G10843" s="154">
        <v>1.0404</v>
      </c>
      <c r="H10843" s="154">
        <v>12.919</v>
      </c>
      <c r="I10843" s="154">
        <v>1.32816</v>
      </c>
      <c r="J10843" s="154"/>
    </row>
    <row r="10844" spans="1:10">
      <c r="A10844" s="164">
        <v>40721</v>
      </c>
      <c r="B10844" s="154">
        <v>1.1848799999999999</v>
      </c>
      <c r="C10844" s="154">
        <v>1.3343</v>
      </c>
      <c r="D10844" s="154">
        <v>0.83760000000000001</v>
      </c>
      <c r="E10844" s="154">
        <v>0.84599999999999997</v>
      </c>
      <c r="F10844" s="154">
        <v>52.2</v>
      </c>
      <c r="G10844" s="154">
        <v>1.0368999999999999</v>
      </c>
      <c r="H10844" s="154">
        <v>12.933999999999999</v>
      </c>
      <c r="I10844" s="154">
        <v>1.32521</v>
      </c>
      <c r="J10844" s="154"/>
    </row>
    <row r="10845" spans="1:10">
      <c r="A10845" s="164">
        <v>40722</v>
      </c>
      <c r="B10845" s="154">
        <v>1.1917200000000001</v>
      </c>
      <c r="C10845" s="154">
        <v>1.3296999999999999</v>
      </c>
      <c r="D10845" s="154">
        <v>0.83450000000000002</v>
      </c>
      <c r="E10845" s="154">
        <v>0.84430000000000005</v>
      </c>
      <c r="F10845" s="154">
        <v>52.3</v>
      </c>
      <c r="G10845" s="154">
        <v>1.0322</v>
      </c>
      <c r="H10845" s="154">
        <v>12.836</v>
      </c>
      <c r="I10845" s="154">
        <v>1.3248800000000001</v>
      </c>
      <c r="J10845" s="154"/>
    </row>
    <row r="10846" spans="1:10">
      <c r="A10846" s="164">
        <v>40723</v>
      </c>
      <c r="B10846" s="154">
        <v>1.1974800000000001</v>
      </c>
      <c r="C10846" s="154">
        <v>1.3309</v>
      </c>
      <c r="D10846" s="154">
        <v>0.83092999999999995</v>
      </c>
      <c r="E10846" s="154">
        <v>0.84940000000000004</v>
      </c>
      <c r="F10846" s="154">
        <v>52.7</v>
      </c>
      <c r="G10846" s="154">
        <v>1.0246</v>
      </c>
      <c r="H10846" s="154">
        <v>12.907999999999999</v>
      </c>
      <c r="I10846" s="154">
        <v>1.3316600000000001</v>
      </c>
      <c r="J10846" s="154"/>
    </row>
    <row r="10847" spans="1:10">
      <c r="A10847" s="164">
        <v>40724</v>
      </c>
      <c r="B10847" s="154">
        <v>1.208</v>
      </c>
      <c r="C10847" s="154">
        <v>1.3355000000000001</v>
      </c>
      <c r="D10847" s="154">
        <v>0.83409</v>
      </c>
      <c r="E10847" s="154">
        <v>0.86360000000000003</v>
      </c>
      <c r="F10847" s="154">
        <v>53.2</v>
      </c>
      <c r="G10847" s="154">
        <v>1.0370999999999999</v>
      </c>
      <c r="H10847" s="154">
        <v>13.010999999999999</v>
      </c>
      <c r="I10847" s="154">
        <v>1.33541</v>
      </c>
      <c r="J10847" s="154"/>
    </row>
    <row r="10848" spans="1:10">
      <c r="A10848" s="164">
        <v>40725</v>
      </c>
      <c r="B10848" s="154">
        <v>1.22784</v>
      </c>
      <c r="C10848" s="154">
        <v>1.3564000000000001</v>
      </c>
      <c r="D10848" s="154">
        <v>0.84624999999999995</v>
      </c>
      <c r="E10848" s="154">
        <v>0.87819999999999998</v>
      </c>
      <c r="F10848" s="154">
        <v>54.1</v>
      </c>
      <c r="G10848" s="154">
        <v>1.0479000000000001</v>
      </c>
      <c r="H10848" s="154">
        <v>13.117000000000001</v>
      </c>
      <c r="I10848" s="154">
        <v>1.35395</v>
      </c>
      <c r="J10848" s="154"/>
    </row>
    <row r="10849" spans="1:10">
      <c r="A10849" s="164">
        <v>40728</v>
      </c>
      <c r="B10849" s="154">
        <v>1.2330300000000001</v>
      </c>
      <c r="C10849" s="154">
        <v>1.3691</v>
      </c>
      <c r="D10849" s="154">
        <v>0.84846999999999995</v>
      </c>
      <c r="E10849" s="154">
        <v>0.88360000000000005</v>
      </c>
      <c r="F10849" s="154">
        <v>54.4</v>
      </c>
      <c r="G10849" s="154">
        <v>1.0522</v>
      </c>
      <c r="H10849" s="154">
        <v>13.113</v>
      </c>
      <c r="I10849" s="154">
        <v>1.35395</v>
      </c>
      <c r="J10849" s="154"/>
    </row>
    <row r="10850" spans="1:10">
      <c r="A10850" s="164">
        <v>40729</v>
      </c>
      <c r="B10850" s="154">
        <v>1.22261</v>
      </c>
      <c r="C10850" s="154">
        <v>1.3548</v>
      </c>
      <c r="D10850" s="154">
        <v>0.84362000000000004</v>
      </c>
      <c r="E10850" s="154">
        <v>0.87660000000000005</v>
      </c>
      <c r="F10850" s="154">
        <v>54.3</v>
      </c>
      <c r="G10850" s="154">
        <v>1.0405</v>
      </c>
      <c r="H10850" s="154">
        <v>13.07</v>
      </c>
      <c r="I10850" s="154">
        <v>1.3519000000000001</v>
      </c>
      <c r="J10850" s="154"/>
    </row>
    <row r="10851" spans="1:10">
      <c r="A10851" s="164">
        <v>40730</v>
      </c>
      <c r="B10851" s="154">
        <v>1.20892</v>
      </c>
      <c r="C10851" s="154">
        <v>1.3479999999999999</v>
      </c>
      <c r="D10851" s="154">
        <v>0.84153</v>
      </c>
      <c r="E10851" s="154">
        <v>0.87260000000000004</v>
      </c>
      <c r="F10851" s="154">
        <v>53.7</v>
      </c>
      <c r="G10851" s="154">
        <v>1.0394000000000001</v>
      </c>
      <c r="H10851" s="154">
        <v>12.962999999999999</v>
      </c>
      <c r="I10851" s="154">
        <v>1.34215</v>
      </c>
      <c r="J10851" s="154"/>
    </row>
    <row r="10852" spans="1:10">
      <c r="A10852" s="164">
        <v>40731</v>
      </c>
      <c r="B10852" s="154">
        <v>1.1995800000000001</v>
      </c>
      <c r="C10852" s="154">
        <v>1.3408</v>
      </c>
      <c r="D10852" s="154">
        <v>0.83864000000000005</v>
      </c>
      <c r="E10852" s="154">
        <v>0.86880000000000002</v>
      </c>
      <c r="F10852" s="154">
        <v>53.4</v>
      </c>
      <c r="G10852" s="154">
        <v>1.0352999999999999</v>
      </c>
      <c r="H10852" s="154">
        <v>13.034000000000001</v>
      </c>
      <c r="I10852" s="154">
        <v>1.34212</v>
      </c>
      <c r="J10852" s="154"/>
    </row>
    <row r="10853" spans="1:10">
      <c r="A10853" s="164">
        <v>40732</v>
      </c>
      <c r="B10853" s="154">
        <v>1.2124600000000001</v>
      </c>
      <c r="C10853" s="154">
        <v>1.3531</v>
      </c>
      <c r="D10853" s="154">
        <v>0.84738000000000002</v>
      </c>
      <c r="E10853" s="154">
        <v>0.88349999999999995</v>
      </c>
      <c r="F10853" s="154">
        <v>54.5</v>
      </c>
      <c r="G10853" s="154">
        <v>1.0415000000000001</v>
      </c>
      <c r="H10853" s="154">
        <v>12.936</v>
      </c>
      <c r="I10853" s="154">
        <v>1.3489599999999999</v>
      </c>
      <c r="J10853" s="154"/>
    </row>
    <row r="10854" spans="1:10">
      <c r="A10854" s="164">
        <v>40735</v>
      </c>
      <c r="B10854" s="154">
        <v>1.1841999999999999</v>
      </c>
      <c r="C10854" s="154">
        <v>1.3367</v>
      </c>
      <c r="D10854" s="154">
        <v>0.83765999999999996</v>
      </c>
      <c r="E10854" s="154">
        <v>0.86770000000000003</v>
      </c>
      <c r="F10854" s="154">
        <v>53.5</v>
      </c>
      <c r="G10854" s="154">
        <v>1.0368999999999999</v>
      </c>
      <c r="H10854" s="154">
        <v>12.91</v>
      </c>
      <c r="I10854" s="154">
        <v>1.32595</v>
      </c>
      <c r="J10854" s="154"/>
    </row>
    <row r="10855" spans="1:10">
      <c r="A10855" s="164">
        <v>40736</v>
      </c>
      <c r="B10855" s="154">
        <v>1.1599999999999999</v>
      </c>
      <c r="C10855" s="154">
        <v>1.3189</v>
      </c>
      <c r="D10855" s="154">
        <v>0.83499999999999996</v>
      </c>
      <c r="E10855" s="154">
        <v>0.85650000000000004</v>
      </c>
      <c r="F10855" s="154">
        <v>52.9</v>
      </c>
      <c r="G10855" s="154">
        <v>1.0499000000000001</v>
      </c>
      <c r="H10855" s="154">
        <v>12.875</v>
      </c>
      <c r="I10855" s="154">
        <v>1.3150599999999999</v>
      </c>
      <c r="J10855" s="154"/>
    </row>
    <row r="10856" spans="1:10">
      <c r="A10856" s="164">
        <v>40737</v>
      </c>
      <c r="B10856" s="154">
        <v>1.1667000000000001</v>
      </c>
      <c r="C10856" s="154">
        <v>1.3222</v>
      </c>
      <c r="D10856" s="154">
        <v>0.82930000000000004</v>
      </c>
      <c r="E10856" s="154">
        <v>0.86229999999999996</v>
      </c>
      <c r="F10856" s="154">
        <v>52.5</v>
      </c>
      <c r="G10856" s="154">
        <v>1.0459000000000001</v>
      </c>
      <c r="H10856" s="154">
        <v>12.661</v>
      </c>
      <c r="I10856" s="154">
        <v>1.3156399999999999</v>
      </c>
      <c r="J10856" s="154"/>
    </row>
    <row r="10857" spans="1:10">
      <c r="A10857" s="164">
        <v>40738</v>
      </c>
      <c r="B10857" s="154">
        <v>1.1597999999999999</v>
      </c>
      <c r="C10857" s="154">
        <v>1.3142</v>
      </c>
      <c r="D10857" s="154">
        <v>0.81520000000000004</v>
      </c>
      <c r="E10857" s="154">
        <v>0.85</v>
      </c>
      <c r="F10857" s="154">
        <v>51.8</v>
      </c>
      <c r="G10857" s="154">
        <v>1.0306</v>
      </c>
      <c r="H10857" s="154">
        <v>12.63</v>
      </c>
      <c r="I10857" s="154">
        <v>1.2984200000000001</v>
      </c>
      <c r="J10857" s="154"/>
    </row>
    <row r="10858" spans="1:10">
      <c r="A10858" s="164">
        <v>40739</v>
      </c>
      <c r="B10858" s="154">
        <v>1.15455</v>
      </c>
      <c r="C10858" s="154">
        <v>1.3174999999999999</v>
      </c>
      <c r="D10858" s="154">
        <v>0.81801000000000001</v>
      </c>
      <c r="E10858" s="154">
        <v>0.85099999999999998</v>
      </c>
      <c r="F10858" s="154">
        <v>51.9</v>
      </c>
      <c r="G10858" s="154">
        <v>1.0323</v>
      </c>
      <c r="H10858" s="154">
        <v>12.616</v>
      </c>
      <c r="I10858" s="154">
        <v>1.29834</v>
      </c>
      <c r="J10858" s="154"/>
    </row>
    <row r="10859" spans="1:10">
      <c r="A10859" s="164">
        <v>40742</v>
      </c>
      <c r="B10859" s="154">
        <v>1.1436500000000001</v>
      </c>
      <c r="C10859" s="154">
        <v>1.3094999999999999</v>
      </c>
      <c r="D10859" s="154">
        <v>0.81401999999999997</v>
      </c>
      <c r="E10859" s="154">
        <v>0.84909999999999997</v>
      </c>
      <c r="F10859" s="154">
        <v>51.7</v>
      </c>
      <c r="G10859" s="154">
        <v>1.0296000000000001</v>
      </c>
      <c r="H10859" s="154">
        <v>12.644</v>
      </c>
      <c r="I10859" s="154">
        <v>1.2956400000000001</v>
      </c>
      <c r="J10859" s="154"/>
    </row>
    <row r="10860" spans="1:10">
      <c r="A10860" s="164">
        <v>40743</v>
      </c>
      <c r="B10860" s="154">
        <v>1.1625799999999999</v>
      </c>
      <c r="C10860" s="154">
        <v>1.3227</v>
      </c>
      <c r="D10860" s="154">
        <v>0.82023999999999997</v>
      </c>
      <c r="E10860" s="154">
        <v>0.85809999999999997</v>
      </c>
      <c r="F10860" s="154">
        <v>52.1</v>
      </c>
      <c r="G10860" s="154">
        <v>1.0378000000000001</v>
      </c>
      <c r="H10860" s="154">
        <v>12.643000000000001</v>
      </c>
      <c r="I10860" s="154">
        <v>1.304</v>
      </c>
      <c r="J10860" s="154"/>
    </row>
    <row r="10861" spans="1:10">
      <c r="A10861" s="164">
        <v>40744</v>
      </c>
      <c r="B10861" s="154">
        <v>1.1668000000000001</v>
      </c>
      <c r="C10861" s="154">
        <v>1.3229</v>
      </c>
      <c r="D10861" s="154">
        <v>0.82230999999999999</v>
      </c>
      <c r="E10861" s="154">
        <v>0.86670000000000003</v>
      </c>
      <c r="F10861" s="154">
        <v>52.6</v>
      </c>
      <c r="G10861" s="154">
        <v>1.0426</v>
      </c>
      <c r="H10861" s="154">
        <v>12.69</v>
      </c>
      <c r="I10861" s="154">
        <v>1.3079399999999999</v>
      </c>
      <c r="J10861" s="154"/>
    </row>
    <row r="10862" spans="1:10">
      <c r="A10862" s="164">
        <v>40745</v>
      </c>
      <c r="B10862" s="154">
        <v>1.1697599999999999</v>
      </c>
      <c r="C10862" s="154">
        <v>1.329</v>
      </c>
      <c r="D10862" s="154">
        <v>0.82111999999999996</v>
      </c>
      <c r="E10862" s="154">
        <v>0.86719999999999997</v>
      </c>
      <c r="F10862" s="154">
        <v>52.4</v>
      </c>
      <c r="G10862" s="154">
        <v>1.0414000000000001</v>
      </c>
      <c r="H10862" s="154">
        <v>12.683999999999999</v>
      </c>
      <c r="I10862" s="154">
        <v>1.30914</v>
      </c>
      <c r="J10862" s="154"/>
    </row>
    <row r="10863" spans="1:10">
      <c r="A10863" s="164">
        <v>40746</v>
      </c>
      <c r="B10863" s="154">
        <v>1.1862300000000001</v>
      </c>
      <c r="C10863" s="154">
        <v>1.3418000000000001</v>
      </c>
      <c r="D10863" s="154">
        <v>0.82382999999999995</v>
      </c>
      <c r="E10863" s="154">
        <v>0.87260000000000004</v>
      </c>
      <c r="F10863" s="154">
        <v>53</v>
      </c>
      <c r="G10863" s="154">
        <v>1.0472999999999999</v>
      </c>
      <c r="H10863" s="154">
        <v>12.654</v>
      </c>
      <c r="I10863" s="154">
        <v>1.31653</v>
      </c>
      <c r="J10863" s="154"/>
    </row>
    <row r="10864" spans="1:10">
      <c r="A10864" s="164">
        <v>40749</v>
      </c>
      <c r="B10864" s="154">
        <v>1.1565000000000001</v>
      </c>
      <c r="C10864" s="154">
        <v>1.3111999999999999</v>
      </c>
      <c r="D10864" s="154">
        <v>0.80461000000000005</v>
      </c>
      <c r="E10864" s="154">
        <v>0.84640000000000004</v>
      </c>
      <c r="F10864" s="154">
        <v>51.8</v>
      </c>
      <c r="G10864" s="154">
        <v>1.0283</v>
      </c>
      <c r="H10864" s="154">
        <v>12.5</v>
      </c>
      <c r="I10864" s="154">
        <v>1.2899700000000001</v>
      </c>
      <c r="J10864" s="154"/>
    </row>
    <row r="10865" spans="1:10">
      <c r="A10865" s="164">
        <v>40750</v>
      </c>
      <c r="B10865" s="154">
        <v>1.1629</v>
      </c>
      <c r="C10865" s="154">
        <v>1.3107</v>
      </c>
      <c r="D10865" s="154">
        <v>0.80230999999999997</v>
      </c>
      <c r="E10865" s="154">
        <v>0.85089999999999999</v>
      </c>
      <c r="F10865" s="154">
        <v>52</v>
      </c>
      <c r="G10865" s="154">
        <v>1.0274000000000001</v>
      </c>
      <c r="H10865" s="154">
        <v>12.454000000000001</v>
      </c>
      <c r="I10865" s="154">
        <v>1.29129</v>
      </c>
      <c r="J10865" s="154"/>
    </row>
    <row r="10866" spans="1:10">
      <c r="A10866" s="164">
        <v>40751</v>
      </c>
      <c r="B10866" s="154">
        <v>1.15804</v>
      </c>
      <c r="C10866" s="154">
        <v>1.3134000000000001</v>
      </c>
      <c r="D10866" s="154">
        <v>0.79984999999999995</v>
      </c>
      <c r="E10866" s="154">
        <v>0.84860000000000002</v>
      </c>
      <c r="F10866" s="154">
        <v>51.9</v>
      </c>
      <c r="G10866" s="154">
        <v>1.0294000000000001</v>
      </c>
      <c r="H10866" s="154">
        <v>12.473000000000001</v>
      </c>
      <c r="I10866" s="154">
        <v>1.2887</v>
      </c>
      <c r="J10866" s="154"/>
    </row>
    <row r="10867" spans="1:10">
      <c r="A10867" s="164">
        <v>40752</v>
      </c>
      <c r="B10867" s="154">
        <v>1.1517999999999999</v>
      </c>
      <c r="C10867" s="154">
        <v>1.3089</v>
      </c>
      <c r="D10867" s="154">
        <v>0.80086000000000002</v>
      </c>
      <c r="E10867" s="154">
        <v>0.84519999999999995</v>
      </c>
      <c r="F10867" s="154">
        <v>51.5</v>
      </c>
      <c r="G10867" s="154">
        <v>1.0306999999999999</v>
      </c>
      <c r="H10867" s="154">
        <v>12.468999999999999</v>
      </c>
      <c r="I10867" s="154">
        <v>1.28247</v>
      </c>
      <c r="J10867" s="154"/>
    </row>
    <row r="10868" spans="1:10">
      <c r="A10868" s="164">
        <v>40753</v>
      </c>
      <c r="B10868" s="154">
        <v>1.1454</v>
      </c>
      <c r="C10868" s="154">
        <v>1.3054000000000001</v>
      </c>
      <c r="D10868" s="154">
        <v>0.80174000000000001</v>
      </c>
      <c r="E10868" s="154">
        <v>0.84309999999999996</v>
      </c>
      <c r="F10868" s="154">
        <v>51.1</v>
      </c>
      <c r="G10868" s="154">
        <v>1.0334000000000001</v>
      </c>
      <c r="H10868" s="154">
        <v>12.225</v>
      </c>
      <c r="I10868" s="154">
        <v>1.2809599999999999</v>
      </c>
      <c r="J10868" s="154"/>
    </row>
    <row r="10869" spans="1:10">
      <c r="A10869" s="164">
        <v>40756</v>
      </c>
      <c r="B10869" s="154" t="s">
        <v>472</v>
      </c>
      <c r="C10869" s="154">
        <v>1.2988999999999999</v>
      </c>
      <c r="D10869" s="154">
        <v>0.79159999999999997</v>
      </c>
      <c r="E10869" s="154">
        <v>0.83160000000000001</v>
      </c>
      <c r="F10869" s="154" t="s">
        <v>472</v>
      </c>
      <c r="G10869" s="154">
        <v>1.0224</v>
      </c>
      <c r="H10869" s="154">
        <v>12.118</v>
      </c>
      <c r="I10869" s="154" t="s">
        <v>472</v>
      </c>
      <c r="J10869" s="154"/>
    </row>
    <row r="10870" spans="1:10">
      <c r="A10870" s="164">
        <v>40757</v>
      </c>
      <c r="B10870" s="154">
        <v>1.1052</v>
      </c>
      <c r="C10870" s="154">
        <v>1.2665</v>
      </c>
      <c r="D10870" s="154">
        <v>0.77754000000000001</v>
      </c>
      <c r="E10870" s="154">
        <v>0.81330000000000002</v>
      </c>
      <c r="F10870" s="154">
        <v>49.6</v>
      </c>
      <c r="G10870" s="154">
        <v>1.0052000000000001</v>
      </c>
      <c r="H10870" s="154">
        <v>11.888999999999999</v>
      </c>
      <c r="I10870" s="154">
        <v>1.2444900000000001</v>
      </c>
      <c r="J10870" s="154"/>
    </row>
    <row r="10871" spans="1:10">
      <c r="A10871" s="164">
        <v>40758</v>
      </c>
      <c r="B10871" s="154">
        <v>1.1082799999999999</v>
      </c>
      <c r="C10871" s="154">
        <v>1.27</v>
      </c>
      <c r="D10871" s="154">
        <v>0.77644999999999997</v>
      </c>
      <c r="E10871" s="154">
        <v>0.81020000000000003</v>
      </c>
      <c r="F10871" s="154">
        <v>49.6</v>
      </c>
      <c r="G10871" s="154">
        <v>1.0039</v>
      </c>
      <c r="H10871" s="154">
        <v>11.912000000000001</v>
      </c>
      <c r="I10871" s="154">
        <v>1.24518</v>
      </c>
      <c r="J10871" s="154"/>
    </row>
    <row r="10872" spans="1:10">
      <c r="A10872" s="164">
        <v>40759</v>
      </c>
      <c r="B10872" s="154">
        <v>1.1089800000000001</v>
      </c>
      <c r="C10872" s="154">
        <v>1.2730999999999999</v>
      </c>
      <c r="D10872" s="154">
        <v>0.77853000000000006</v>
      </c>
      <c r="E10872" s="154">
        <v>0.8044</v>
      </c>
      <c r="F10872" s="154">
        <v>49.8</v>
      </c>
      <c r="G10872" s="154">
        <v>0.97340000000000004</v>
      </c>
      <c r="H10872" s="154">
        <v>11.891999999999999</v>
      </c>
      <c r="I10872" s="154">
        <v>1.2371000000000001</v>
      </c>
      <c r="J10872" s="154"/>
    </row>
    <row r="10873" spans="1:10">
      <c r="A10873" s="164">
        <v>40760</v>
      </c>
      <c r="B10873" s="154">
        <v>1.0848</v>
      </c>
      <c r="C10873" s="154">
        <v>1.2486999999999999</v>
      </c>
      <c r="D10873" s="154">
        <v>0.76746999999999999</v>
      </c>
      <c r="E10873" s="154">
        <v>0.78210000000000002</v>
      </c>
      <c r="F10873" s="154">
        <v>48.3</v>
      </c>
      <c r="G10873" s="154">
        <v>0.97819999999999996</v>
      </c>
      <c r="H10873" s="154">
        <v>11.897</v>
      </c>
      <c r="I10873" s="154">
        <v>1.22319</v>
      </c>
      <c r="J10873" s="154"/>
    </row>
    <row r="10874" spans="1:10">
      <c r="A10874" s="164">
        <v>40763</v>
      </c>
      <c r="B10874" s="154">
        <v>1.0907100000000001</v>
      </c>
      <c r="C10874" s="154">
        <v>1.2482</v>
      </c>
      <c r="D10874" s="154">
        <v>0.76029999999999998</v>
      </c>
      <c r="E10874" s="154">
        <v>0.77459999999999996</v>
      </c>
      <c r="F10874" s="154">
        <v>48.2</v>
      </c>
      <c r="G10874" s="154">
        <v>0.97629999999999995</v>
      </c>
      <c r="H10874" s="154">
        <v>11.731999999999999</v>
      </c>
      <c r="I10874" s="154">
        <v>1.2207399999999999</v>
      </c>
      <c r="J10874" s="154"/>
    </row>
    <row r="10875" spans="1:10">
      <c r="A10875" s="164">
        <v>40764</v>
      </c>
      <c r="B10875" s="154">
        <v>1.0712699999999999</v>
      </c>
      <c r="C10875" s="154">
        <v>1.2303999999999999</v>
      </c>
      <c r="D10875" s="154">
        <v>0.75273999999999996</v>
      </c>
      <c r="E10875" s="154">
        <v>0.753</v>
      </c>
      <c r="F10875" s="154">
        <v>46.2</v>
      </c>
      <c r="G10875" s="154">
        <v>0.97209999999999996</v>
      </c>
      <c r="H10875" s="154">
        <v>11.347</v>
      </c>
      <c r="I10875" s="154">
        <v>1.1873400000000001</v>
      </c>
      <c r="J10875" s="154"/>
    </row>
    <row r="10876" spans="1:10">
      <c r="A10876" s="164">
        <v>40765</v>
      </c>
      <c r="B10876" s="154">
        <v>1.0368999999999999</v>
      </c>
      <c r="C10876" s="154">
        <v>1.1722999999999999</v>
      </c>
      <c r="D10876" s="154">
        <v>0.72209000000000001</v>
      </c>
      <c r="E10876" s="154">
        <v>0.73280000000000001</v>
      </c>
      <c r="F10876" s="154">
        <v>45.4</v>
      </c>
      <c r="G10876" s="154">
        <v>0.94130000000000003</v>
      </c>
      <c r="H10876" s="154">
        <v>11.381</v>
      </c>
      <c r="I10876" s="154">
        <v>1.16547</v>
      </c>
      <c r="J10876" s="154"/>
    </row>
    <row r="10877" spans="1:10">
      <c r="A10877" s="164">
        <v>40766</v>
      </c>
      <c r="B10877" s="154">
        <v>1.0496300000000001</v>
      </c>
      <c r="C10877" s="154">
        <v>1.1919</v>
      </c>
      <c r="D10877" s="154">
        <v>0.73670000000000002</v>
      </c>
      <c r="E10877" s="154">
        <v>0.745</v>
      </c>
      <c r="F10877" s="154">
        <v>45.3</v>
      </c>
      <c r="G10877" s="154">
        <v>0.96240000000000003</v>
      </c>
      <c r="H10877" s="154">
        <v>11.840999999999999</v>
      </c>
      <c r="I10877" s="154">
        <v>1.1851700000000001</v>
      </c>
      <c r="J10877" s="154"/>
    </row>
    <row r="10878" spans="1:10">
      <c r="A10878" s="164">
        <v>40767</v>
      </c>
      <c r="B10878" s="154">
        <v>1.0977999999999999</v>
      </c>
      <c r="C10878" s="154">
        <v>1.2528000000000001</v>
      </c>
      <c r="D10878" s="154">
        <v>0.77249999999999996</v>
      </c>
      <c r="E10878" s="154">
        <v>0.78100000000000003</v>
      </c>
      <c r="F10878" s="154">
        <v>47.5</v>
      </c>
      <c r="G10878" s="154">
        <v>1.0065999999999999</v>
      </c>
      <c r="H10878" s="154">
        <v>12.057</v>
      </c>
      <c r="I10878" s="154">
        <v>1.2303299999999999</v>
      </c>
      <c r="J10878" s="154"/>
    </row>
    <row r="10879" spans="1:10">
      <c r="A10879" s="164">
        <v>40770</v>
      </c>
      <c r="B10879" s="154">
        <v>1.13713</v>
      </c>
      <c r="C10879" s="154">
        <v>1.2948999999999999</v>
      </c>
      <c r="D10879" s="154">
        <v>0.79420000000000002</v>
      </c>
      <c r="E10879" s="154">
        <v>0.80369999999999997</v>
      </c>
      <c r="F10879" s="154">
        <v>49.3</v>
      </c>
      <c r="G10879" s="154">
        <v>1.0333000000000001</v>
      </c>
      <c r="H10879" s="154">
        <v>12.292</v>
      </c>
      <c r="I10879" s="154">
        <v>1.2637100000000001</v>
      </c>
      <c r="J10879" s="154"/>
    </row>
    <row r="10880" spans="1:10">
      <c r="A10880" s="164">
        <v>40771</v>
      </c>
      <c r="B10880" s="154">
        <v>1.1235599999999999</v>
      </c>
      <c r="C10880" s="154">
        <v>1.2776000000000001</v>
      </c>
      <c r="D10880" s="154">
        <v>0.78120000000000001</v>
      </c>
      <c r="E10880" s="154">
        <v>0.79259999999999997</v>
      </c>
      <c r="F10880" s="154">
        <v>49.1</v>
      </c>
      <c r="G10880" s="154">
        <v>1.0167999999999999</v>
      </c>
      <c r="H10880" s="154">
        <v>12.417999999999999</v>
      </c>
      <c r="I10880" s="154">
        <v>1.2541899999999999</v>
      </c>
      <c r="J10880" s="154"/>
    </row>
    <row r="10881" spans="1:10">
      <c r="A10881" s="164">
        <v>40772</v>
      </c>
      <c r="B10881" s="154">
        <v>1.1294500000000001</v>
      </c>
      <c r="C10881" s="154">
        <v>1.2842</v>
      </c>
      <c r="D10881" s="154">
        <v>0.78349999999999997</v>
      </c>
      <c r="E10881" s="154">
        <v>0.79790000000000005</v>
      </c>
      <c r="F10881" s="154">
        <v>49.2</v>
      </c>
      <c r="G10881" s="154">
        <v>1.0228999999999999</v>
      </c>
      <c r="H10881" s="154">
        <v>12.34</v>
      </c>
      <c r="I10881" s="154">
        <v>1.2716400000000001</v>
      </c>
      <c r="J10881" s="154"/>
    </row>
    <row r="10882" spans="1:10">
      <c r="A10882" s="164">
        <v>40773</v>
      </c>
      <c r="B10882" s="154">
        <v>1.1467000000000001</v>
      </c>
      <c r="C10882" s="154">
        <v>1.3147</v>
      </c>
      <c r="D10882" s="154">
        <v>0.79479999999999995</v>
      </c>
      <c r="E10882" s="154">
        <v>0.80820000000000003</v>
      </c>
      <c r="F10882" s="154">
        <v>50</v>
      </c>
      <c r="G10882" s="154">
        <v>1.0381</v>
      </c>
      <c r="H10882" s="154">
        <v>12.385999999999999</v>
      </c>
      <c r="I10882" s="154">
        <v>1.28013</v>
      </c>
      <c r="J10882" s="154"/>
    </row>
    <row r="10883" spans="1:10">
      <c r="A10883" s="164">
        <v>40774</v>
      </c>
      <c r="B10883" s="154">
        <v>1.1333800000000001</v>
      </c>
      <c r="C10883" s="154">
        <v>1.306</v>
      </c>
      <c r="D10883" s="154">
        <v>0.79090000000000005</v>
      </c>
      <c r="E10883" s="154">
        <v>0.80069999999999997</v>
      </c>
      <c r="F10883" s="154">
        <v>49.4</v>
      </c>
      <c r="G10883" s="154">
        <v>1.0358000000000001</v>
      </c>
      <c r="H10883" s="154">
        <v>12.288</v>
      </c>
      <c r="I10883" s="154">
        <v>1.2703</v>
      </c>
      <c r="J10883" s="154"/>
    </row>
    <row r="10884" spans="1:10">
      <c r="A10884" s="164">
        <v>40777</v>
      </c>
      <c r="B10884" s="154">
        <v>1.13374</v>
      </c>
      <c r="C10884" s="154">
        <v>1.2970999999999999</v>
      </c>
      <c r="D10884" s="154">
        <v>0.78669999999999995</v>
      </c>
      <c r="E10884" s="154">
        <v>0.79759999999999998</v>
      </c>
      <c r="F10884" s="154">
        <v>49.2</v>
      </c>
      <c r="G10884" s="154">
        <v>1.0251999999999999</v>
      </c>
      <c r="H10884" s="154">
        <v>12.324</v>
      </c>
      <c r="I10884" s="154">
        <v>1.2663899999999999</v>
      </c>
      <c r="J10884" s="154"/>
    </row>
    <row r="10885" spans="1:10">
      <c r="A10885" s="164">
        <v>40778</v>
      </c>
      <c r="B10885" s="154">
        <v>1.13822</v>
      </c>
      <c r="C10885" s="154">
        <v>1.3035000000000001</v>
      </c>
      <c r="D10885" s="154">
        <v>0.78700000000000003</v>
      </c>
      <c r="E10885" s="154">
        <v>0.79759999999999998</v>
      </c>
      <c r="F10885" s="154">
        <v>48.8</v>
      </c>
      <c r="G10885" s="154">
        <v>1.0268999999999999</v>
      </c>
      <c r="H10885" s="154">
        <v>12.337</v>
      </c>
      <c r="I10885" s="154">
        <v>1.2721800000000001</v>
      </c>
      <c r="J10885" s="154"/>
    </row>
    <row r="10886" spans="1:10">
      <c r="A10886" s="164">
        <v>40779</v>
      </c>
      <c r="B10886" s="154">
        <v>1.1417200000000001</v>
      </c>
      <c r="C10886" s="154">
        <v>1.3056000000000001</v>
      </c>
      <c r="D10886" s="154">
        <v>0.79100000000000004</v>
      </c>
      <c r="E10886" s="154">
        <v>0.79990000000000006</v>
      </c>
      <c r="F10886" s="154">
        <v>49.5</v>
      </c>
      <c r="G10886" s="154">
        <v>1.0328999999999999</v>
      </c>
      <c r="H10886" s="154">
        <v>12.425000000000001</v>
      </c>
      <c r="I10886" s="154">
        <v>1.2727200000000001</v>
      </c>
      <c r="J10886" s="154"/>
    </row>
    <row r="10887" spans="1:10">
      <c r="A10887" s="164">
        <v>40780</v>
      </c>
      <c r="B10887" s="154">
        <v>1.1435999999999999</v>
      </c>
      <c r="C10887" s="154">
        <v>1.2968999999999999</v>
      </c>
      <c r="D10887" s="154">
        <v>0.79169999999999996</v>
      </c>
      <c r="E10887" s="154">
        <v>0.80259999999999998</v>
      </c>
      <c r="F10887" s="154">
        <v>49</v>
      </c>
      <c r="G10887" s="154">
        <v>1.0268999999999999</v>
      </c>
      <c r="H10887" s="154">
        <v>12.442</v>
      </c>
      <c r="I10887" s="154">
        <v>1.2781400000000001</v>
      </c>
      <c r="J10887" s="154"/>
    </row>
    <row r="10888" spans="1:10">
      <c r="A10888" s="164">
        <v>40781</v>
      </c>
      <c r="B10888" s="154">
        <v>1.14256</v>
      </c>
      <c r="C10888" s="154">
        <v>1.2918000000000001</v>
      </c>
      <c r="D10888" s="154">
        <v>0.79139999999999999</v>
      </c>
      <c r="E10888" s="154">
        <v>0.80249999999999999</v>
      </c>
      <c r="F10888" s="154">
        <v>49.1</v>
      </c>
      <c r="G10888" s="154">
        <v>1.0286999999999999</v>
      </c>
      <c r="H10888" s="154">
        <v>12.624000000000001</v>
      </c>
      <c r="I10888" s="154">
        <v>1.2785599999999999</v>
      </c>
      <c r="J10888" s="154"/>
    </row>
    <row r="10889" spans="1:10">
      <c r="A10889" s="164">
        <v>40784</v>
      </c>
      <c r="B10889" s="154">
        <v>1.1788000000000001</v>
      </c>
      <c r="C10889" s="154">
        <v>1.3315999999999999</v>
      </c>
      <c r="D10889" s="154">
        <v>0.81230000000000002</v>
      </c>
      <c r="E10889" s="154">
        <v>0.83089999999999997</v>
      </c>
      <c r="F10889" s="154">
        <v>50.6</v>
      </c>
      <c r="G10889" s="154">
        <v>1.0608</v>
      </c>
      <c r="H10889" s="154">
        <v>12.795</v>
      </c>
      <c r="I10889" s="154">
        <v>1.3150500000000001</v>
      </c>
      <c r="J10889" s="154"/>
    </row>
    <row r="10890" spans="1:10">
      <c r="A10890" s="164">
        <v>40785</v>
      </c>
      <c r="B10890" s="154">
        <v>1.1762999999999999</v>
      </c>
      <c r="C10890" s="154">
        <v>1.3317999999999999</v>
      </c>
      <c r="D10890" s="154">
        <v>0.81530000000000002</v>
      </c>
      <c r="E10890" s="154">
        <v>0.83260000000000001</v>
      </c>
      <c r="F10890" s="154">
        <v>51.2</v>
      </c>
      <c r="G10890" s="154">
        <v>1.0626</v>
      </c>
      <c r="H10890" s="154">
        <v>12.811</v>
      </c>
      <c r="I10890" s="154">
        <v>1.3210899999999999</v>
      </c>
      <c r="J10890" s="154"/>
    </row>
    <row r="10891" spans="1:10">
      <c r="A10891" s="164">
        <v>40786</v>
      </c>
      <c r="B10891" s="154">
        <v>1.1721999999999999</v>
      </c>
      <c r="C10891" s="154">
        <v>1.3218000000000001</v>
      </c>
      <c r="D10891" s="154">
        <v>0.81179999999999997</v>
      </c>
      <c r="E10891" s="154">
        <v>0.83069999999999999</v>
      </c>
      <c r="F10891" s="154">
        <v>50.9</v>
      </c>
      <c r="G10891" s="154">
        <v>1.0605</v>
      </c>
      <c r="H10891" s="154">
        <v>12.593</v>
      </c>
      <c r="I10891" s="154">
        <v>1.30278</v>
      </c>
      <c r="J10891" s="154"/>
    </row>
    <row r="10892" spans="1:10">
      <c r="A10892" s="164">
        <v>40787</v>
      </c>
      <c r="B10892" s="154">
        <v>1.1423399999999999</v>
      </c>
      <c r="C10892" s="154">
        <v>1.2951999999999999</v>
      </c>
      <c r="D10892" s="154">
        <v>0.79869999999999997</v>
      </c>
      <c r="E10892" s="154">
        <v>0.81610000000000005</v>
      </c>
      <c r="F10892" s="154">
        <v>50.2</v>
      </c>
      <c r="G10892" s="154">
        <v>1.0386</v>
      </c>
      <c r="H10892" s="154">
        <v>12.436999999999999</v>
      </c>
      <c r="I10892" s="154">
        <v>1.2802199999999999</v>
      </c>
      <c r="J10892" s="154"/>
    </row>
    <row r="10893" spans="1:10">
      <c r="A10893" s="164">
        <v>40788</v>
      </c>
      <c r="B10893" s="154">
        <v>1.11358</v>
      </c>
      <c r="C10893" s="154">
        <v>1.2650000000000001</v>
      </c>
      <c r="D10893" s="154">
        <v>0.78190000000000004</v>
      </c>
      <c r="E10893" s="154">
        <v>0.7994</v>
      </c>
      <c r="F10893" s="154">
        <v>48.2</v>
      </c>
      <c r="G10893" s="154">
        <v>1.0181</v>
      </c>
      <c r="H10893" s="154">
        <v>12.314</v>
      </c>
      <c r="I10893" s="154">
        <v>1.2490700000000001</v>
      </c>
      <c r="J10893" s="154"/>
    </row>
    <row r="10894" spans="1:10">
      <c r="A10894" s="164">
        <v>40791</v>
      </c>
      <c r="B10894" s="154">
        <v>1.1116699999999999</v>
      </c>
      <c r="C10894" s="154">
        <v>1.2675000000000001</v>
      </c>
      <c r="D10894" s="154">
        <v>0.78610000000000002</v>
      </c>
      <c r="E10894" s="154">
        <v>0.79530000000000001</v>
      </c>
      <c r="F10894" s="154">
        <v>47.8</v>
      </c>
      <c r="G10894" s="154">
        <v>1.0228999999999999</v>
      </c>
      <c r="H10894" s="154">
        <v>12.3</v>
      </c>
      <c r="I10894" s="154" t="s">
        <v>472</v>
      </c>
      <c r="J10894" s="154"/>
    </row>
    <row r="10895" spans="1:10">
      <c r="A10895" s="164">
        <v>40792</v>
      </c>
      <c r="B10895" s="154">
        <v>1.2030000000000001</v>
      </c>
      <c r="C10895" s="154">
        <v>1.3683000000000001</v>
      </c>
      <c r="D10895" s="154">
        <v>0.84830000000000005</v>
      </c>
      <c r="E10895" s="154">
        <v>0.85629999999999995</v>
      </c>
      <c r="F10895" s="154">
        <v>51.5</v>
      </c>
      <c r="G10895" s="154">
        <v>1.0951</v>
      </c>
      <c r="H10895" s="154">
        <v>13.464</v>
      </c>
      <c r="I10895" s="154">
        <v>1.3539699999999999</v>
      </c>
      <c r="J10895" s="154"/>
    </row>
    <row r="10896" spans="1:10">
      <c r="A10896" s="164">
        <v>40793</v>
      </c>
      <c r="B10896" s="154">
        <v>1.20669</v>
      </c>
      <c r="C10896" s="154">
        <v>1.3707</v>
      </c>
      <c r="D10896" s="154">
        <v>0.85660000000000003</v>
      </c>
      <c r="E10896" s="154">
        <v>0.86850000000000005</v>
      </c>
      <c r="F10896" s="154">
        <v>51.5</v>
      </c>
      <c r="G10896" s="154">
        <v>1.1096999999999999</v>
      </c>
      <c r="H10896" s="154">
        <v>13.449</v>
      </c>
      <c r="I10896" s="154">
        <v>1.36199</v>
      </c>
      <c r="J10896" s="154"/>
    </row>
    <row r="10897" spans="1:10">
      <c r="A10897" s="164">
        <v>40794</v>
      </c>
      <c r="B10897" s="154">
        <v>1.2146300000000001</v>
      </c>
      <c r="C10897" s="154">
        <v>1.3759999999999999</v>
      </c>
      <c r="D10897" s="154">
        <v>0.86299999999999999</v>
      </c>
      <c r="E10897" s="154">
        <v>0.87629999999999997</v>
      </c>
      <c r="F10897" s="154">
        <v>52</v>
      </c>
      <c r="G10897" s="154">
        <v>1.117</v>
      </c>
      <c r="H10897" s="154">
        <v>13.647</v>
      </c>
      <c r="I10897" s="154">
        <v>1.37181</v>
      </c>
      <c r="J10897" s="154"/>
    </row>
    <row r="10898" spans="1:10">
      <c r="A10898" s="164">
        <v>40795</v>
      </c>
      <c r="B10898" s="154">
        <v>1.2144999999999999</v>
      </c>
      <c r="C10898" s="154">
        <v>1.4003000000000001</v>
      </c>
      <c r="D10898" s="154">
        <v>0.87639999999999996</v>
      </c>
      <c r="E10898" s="154">
        <v>0.88670000000000004</v>
      </c>
      <c r="F10898" s="154">
        <v>52.8</v>
      </c>
      <c r="G10898" s="154">
        <v>1.1303000000000001</v>
      </c>
      <c r="H10898" s="154">
        <v>13.824</v>
      </c>
      <c r="I10898" s="154">
        <v>1.38669</v>
      </c>
      <c r="J10898" s="154"/>
    </row>
    <row r="10899" spans="1:10">
      <c r="A10899" s="164">
        <v>40798</v>
      </c>
      <c r="B10899" s="154">
        <v>1.20618</v>
      </c>
      <c r="C10899" s="154">
        <v>1.4034</v>
      </c>
      <c r="D10899" s="154">
        <v>0.88680000000000003</v>
      </c>
      <c r="E10899" s="154">
        <v>0.88800000000000001</v>
      </c>
      <c r="F10899" s="154">
        <v>53</v>
      </c>
      <c r="G10899" s="154">
        <v>1.1541999999999999</v>
      </c>
      <c r="H10899" s="154">
        <v>13.843</v>
      </c>
      <c r="I10899" s="154">
        <v>1.3890500000000001</v>
      </c>
      <c r="J10899" s="154"/>
    </row>
    <row r="10900" spans="1:10">
      <c r="A10900" s="164">
        <v>40799</v>
      </c>
      <c r="B10900" s="154">
        <v>1.2036</v>
      </c>
      <c r="C10900" s="154">
        <v>1.3963999999999999</v>
      </c>
      <c r="D10900" s="154">
        <v>0.8851</v>
      </c>
      <c r="E10900" s="154">
        <v>0.88719999999999999</v>
      </c>
      <c r="F10900" s="154">
        <v>51.9</v>
      </c>
      <c r="G10900" s="154">
        <v>1.1480999999999999</v>
      </c>
      <c r="H10900" s="154">
        <v>13.725999999999999</v>
      </c>
      <c r="I10900" s="154">
        <v>1.3854299999999999</v>
      </c>
      <c r="J10900" s="154"/>
    </row>
    <row r="10901" spans="1:10">
      <c r="A10901" s="164">
        <v>40800</v>
      </c>
      <c r="B10901" s="154">
        <v>1.2038</v>
      </c>
      <c r="C10901" s="154">
        <v>1.3895999999999999</v>
      </c>
      <c r="D10901" s="154">
        <v>0.88149999999999995</v>
      </c>
      <c r="E10901" s="154">
        <v>0.88829999999999998</v>
      </c>
      <c r="F10901" s="154">
        <v>51.5</v>
      </c>
      <c r="G10901" s="154">
        <v>1.1463000000000001</v>
      </c>
      <c r="H10901" s="154">
        <v>13.712</v>
      </c>
      <c r="I10901" s="154">
        <v>1.3801099999999999</v>
      </c>
      <c r="J10901" s="154"/>
    </row>
    <row r="10902" spans="1:10">
      <c r="A10902" s="164">
        <v>40801</v>
      </c>
      <c r="B10902" s="154">
        <v>1.2070099999999999</v>
      </c>
      <c r="C10902" s="154">
        <v>1.3845000000000001</v>
      </c>
      <c r="D10902" s="154">
        <v>0.877</v>
      </c>
      <c r="E10902" s="154">
        <v>0.88360000000000005</v>
      </c>
      <c r="F10902" s="154">
        <v>51.1</v>
      </c>
      <c r="G10902" s="154">
        <v>1.1419999999999999</v>
      </c>
      <c r="H10902" s="154">
        <v>13.598000000000001</v>
      </c>
      <c r="I10902" s="154">
        <v>1.37765</v>
      </c>
      <c r="J10902" s="154"/>
    </row>
    <row r="10903" spans="1:10">
      <c r="A10903" s="164">
        <v>40802</v>
      </c>
      <c r="B10903" s="154">
        <v>1.2068399999999999</v>
      </c>
      <c r="C10903" s="154">
        <v>1.3805000000000001</v>
      </c>
      <c r="D10903" s="154">
        <v>0.87560000000000004</v>
      </c>
      <c r="E10903" s="154">
        <v>0.88829999999999998</v>
      </c>
      <c r="F10903" s="154">
        <v>51.2</v>
      </c>
      <c r="G10903" s="154">
        <v>1.1400000000000001</v>
      </c>
      <c r="H10903" s="154">
        <v>13.717000000000001</v>
      </c>
      <c r="I10903" s="154">
        <v>1.3794900000000001</v>
      </c>
      <c r="J10903" s="154"/>
    </row>
    <row r="10904" spans="1:10">
      <c r="A10904" s="164">
        <v>40805</v>
      </c>
      <c r="B10904" s="154">
        <v>1.20601</v>
      </c>
      <c r="C10904" s="154">
        <v>1.389</v>
      </c>
      <c r="D10904" s="154">
        <v>0.88300000000000001</v>
      </c>
      <c r="E10904" s="154">
        <v>0.8982</v>
      </c>
      <c r="F10904" s="154">
        <v>50.9</v>
      </c>
      <c r="G10904" s="154">
        <v>1.1491</v>
      </c>
      <c r="H10904" s="154">
        <v>13.845000000000001</v>
      </c>
      <c r="I10904" s="154">
        <v>1.38608</v>
      </c>
      <c r="J10904" s="154"/>
    </row>
    <row r="10905" spans="1:10">
      <c r="A10905" s="164">
        <v>40806</v>
      </c>
      <c r="B10905" s="154">
        <v>1.2059500000000001</v>
      </c>
      <c r="C10905" s="154">
        <v>1.3845000000000001</v>
      </c>
      <c r="D10905" s="154">
        <v>0.88319999999999999</v>
      </c>
      <c r="E10905" s="154">
        <v>0.89059999999999995</v>
      </c>
      <c r="F10905" s="154">
        <v>49</v>
      </c>
      <c r="G10905" s="154">
        <v>1.1536999999999999</v>
      </c>
      <c r="H10905" s="154">
        <v>13.91</v>
      </c>
      <c r="I10905" s="154">
        <v>1.3846799999999999</v>
      </c>
      <c r="J10905" s="154"/>
    </row>
    <row r="10906" spans="1:10">
      <c r="A10906" s="164">
        <v>40807</v>
      </c>
      <c r="B10906" s="154">
        <v>1.2213000000000001</v>
      </c>
      <c r="C10906" s="154">
        <v>1.3968</v>
      </c>
      <c r="D10906" s="154">
        <v>0.89319999999999999</v>
      </c>
      <c r="E10906" s="154">
        <v>0.89839999999999998</v>
      </c>
      <c r="F10906" s="154">
        <v>50</v>
      </c>
      <c r="G10906" s="154">
        <v>1.1695</v>
      </c>
      <c r="H10906" s="154">
        <v>13.994999999999999</v>
      </c>
      <c r="I10906" s="154">
        <v>1.4049800000000001</v>
      </c>
      <c r="J10906" s="154"/>
    </row>
    <row r="10907" spans="1:10">
      <c r="A10907" s="164">
        <v>40808</v>
      </c>
      <c r="B10907" s="154">
        <v>1.2295</v>
      </c>
      <c r="C10907" s="154">
        <v>1.4051</v>
      </c>
      <c r="D10907" s="154">
        <v>0.90869999999999995</v>
      </c>
      <c r="E10907" s="154">
        <v>0.89190000000000003</v>
      </c>
      <c r="F10907" s="154">
        <v>48.5</v>
      </c>
      <c r="G10907" s="154">
        <v>1.1908000000000001</v>
      </c>
      <c r="H10907" s="154">
        <v>14.212999999999999</v>
      </c>
      <c r="I10907" s="154">
        <v>1.4291199999999999</v>
      </c>
      <c r="J10907" s="154"/>
    </row>
    <row r="10908" spans="1:10">
      <c r="A10908" s="164">
        <v>40809</v>
      </c>
      <c r="B10908" s="154">
        <v>1.2203999999999999</v>
      </c>
      <c r="C10908" s="154">
        <v>1.3925000000000001</v>
      </c>
      <c r="D10908" s="154">
        <v>0.90080000000000005</v>
      </c>
      <c r="E10908" s="154">
        <v>0.88009999999999999</v>
      </c>
      <c r="F10908" s="154">
        <v>47.3</v>
      </c>
      <c r="G10908" s="154">
        <v>1.1841999999999999</v>
      </c>
      <c r="H10908" s="154">
        <v>14.192</v>
      </c>
      <c r="I10908" s="154">
        <v>1.41388</v>
      </c>
      <c r="J10908" s="154"/>
    </row>
    <row r="10909" spans="1:10">
      <c r="A10909" s="164">
        <v>40812</v>
      </c>
      <c r="B10909" s="154">
        <v>1.2224200000000001</v>
      </c>
      <c r="C10909" s="154">
        <v>1.4077999999999999</v>
      </c>
      <c r="D10909" s="154">
        <v>0.90859999999999996</v>
      </c>
      <c r="E10909" s="154">
        <v>0.88170000000000004</v>
      </c>
      <c r="F10909" s="154">
        <v>49.5</v>
      </c>
      <c r="G10909" s="154">
        <v>1.1871</v>
      </c>
      <c r="H10909" s="154">
        <v>14.21</v>
      </c>
      <c r="I10909" s="154">
        <v>1.4144399999999999</v>
      </c>
      <c r="J10909" s="154"/>
    </row>
    <row r="10910" spans="1:10">
      <c r="A10910" s="164">
        <v>40813</v>
      </c>
      <c r="B10910" s="154">
        <v>1.2205300000000001</v>
      </c>
      <c r="C10910" s="154">
        <v>1.4066000000000001</v>
      </c>
      <c r="D10910" s="154">
        <v>0.90459999999999996</v>
      </c>
      <c r="E10910" s="154">
        <v>0.88049999999999995</v>
      </c>
      <c r="F10910" s="154">
        <v>49.6</v>
      </c>
      <c r="G10910" s="154">
        <v>1.1839999999999999</v>
      </c>
      <c r="H10910" s="154">
        <v>14.055999999999999</v>
      </c>
      <c r="I10910" s="154">
        <v>1.45468</v>
      </c>
      <c r="J10910" s="154"/>
    </row>
    <row r="10911" spans="1:10">
      <c r="A10911" s="164">
        <v>40814</v>
      </c>
      <c r="B10911" s="154">
        <v>1.22139</v>
      </c>
      <c r="C10911" s="154">
        <v>1.4027000000000001</v>
      </c>
      <c r="D10911" s="154">
        <v>0.89790000000000003</v>
      </c>
      <c r="E10911" s="154">
        <v>0.87580000000000002</v>
      </c>
      <c r="F10911" s="154">
        <v>49.6</v>
      </c>
      <c r="G10911" s="154">
        <v>1.1734</v>
      </c>
      <c r="H10911" s="154">
        <v>14.068</v>
      </c>
      <c r="I10911" s="154">
        <v>1.40411</v>
      </c>
      <c r="J10911" s="154"/>
    </row>
    <row r="10912" spans="1:10">
      <c r="A10912" s="164">
        <v>40815</v>
      </c>
      <c r="B10912" s="154">
        <v>1.22062</v>
      </c>
      <c r="C10912" s="154">
        <v>1.4016</v>
      </c>
      <c r="D10912" s="154">
        <v>0.89390000000000003</v>
      </c>
      <c r="E10912" s="154">
        <v>0.86860000000000004</v>
      </c>
      <c r="F10912" s="154">
        <v>48.6</v>
      </c>
      <c r="G10912" s="154">
        <v>1.1691</v>
      </c>
      <c r="H10912" s="154">
        <v>14.108000000000001</v>
      </c>
      <c r="I10912" s="154">
        <v>1.4033100000000001</v>
      </c>
      <c r="J10912" s="154"/>
    </row>
    <row r="10913" spans="1:10">
      <c r="A10913" s="164">
        <v>40816</v>
      </c>
      <c r="B10913" s="154">
        <v>1.21932</v>
      </c>
      <c r="C10913" s="154">
        <v>1.4051</v>
      </c>
      <c r="D10913" s="154">
        <v>0.90059999999999996</v>
      </c>
      <c r="E10913" s="154">
        <v>0.86339999999999995</v>
      </c>
      <c r="F10913" s="154">
        <v>49</v>
      </c>
      <c r="G10913" s="154">
        <v>1.1720999999999999</v>
      </c>
      <c r="H10913" s="154">
        <v>14.212</v>
      </c>
      <c r="I10913" s="154">
        <v>1.4076500000000001</v>
      </c>
      <c r="J10913" s="154"/>
    </row>
    <row r="10914" spans="1:10">
      <c r="A10914" s="164">
        <v>40819</v>
      </c>
      <c r="B10914" s="154">
        <v>1.2147999999999999</v>
      </c>
      <c r="C10914" s="154">
        <v>1.413</v>
      </c>
      <c r="D10914" s="154">
        <v>0.9103</v>
      </c>
      <c r="E10914" s="154">
        <v>0.86809999999999998</v>
      </c>
      <c r="F10914" s="154">
        <v>48.4</v>
      </c>
      <c r="G10914" s="154">
        <v>1.1859999999999999</v>
      </c>
      <c r="H10914" s="154">
        <v>14.369</v>
      </c>
      <c r="I10914" s="154">
        <v>1.413</v>
      </c>
      <c r="J10914" s="154"/>
    </row>
    <row r="10915" spans="1:10">
      <c r="A10915" s="164">
        <v>40820</v>
      </c>
      <c r="B10915" s="154">
        <v>1.21444</v>
      </c>
      <c r="C10915" s="154">
        <v>1.4196</v>
      </c>
      <c r="D10915" s="154">
        <v>0.92159999999999997</v>
      </c>
      <c r="E10915" s="154">
        <v>0.87329999999999997</v>
      </c>
      <c r="F10915" s="154">
        <v>48.7</v>
      </c>
      <c r="G10915" s="154">
        <v>1.2021999999999999</v>
      </c>
      <c r="H10915" s="154">
        <v>14.504</v>
      </c>
      <c r="I10915" s="154">
        <v>1.42489</v>
      </c>
      <c r="J10915" s="154"/>
    </row>
    <row r="10916" spans="1:10">
      <c r="A10916" s="164">
        <v>40821</v>
      </c>
      <c r="B10916" s="154">
        <v>1.2262500000000001</v>
      </c>
      <c r="C10916" s="154">
        <v>1.4238</v>
      </c>
      <c r="D10916" s="154">
        <v>0.92120000000000002</v>
      </c>
      <c r="E10916" s="154">
        <v>0.87509999999999999</v>
      </c>
      <c r="F10916" s="154">
        <v>49.6</v>
      </c>
      <c r="G10916" s="154">
        <v>1.1999</v>
      </c>
      <c r="H10916" s="154">
        <v>14.502000000000001</v>
      </c>
      <c r="I10916" s="154">
        <v>1.4252400000000001</v>
      </c>
      <c r="J10916" s="154"/>
    </row>
    <row r="10917" spans="1:10">
      <c r="A10917" s="164">
        <v>40822</v>
      </c>
      <c r="B10917" s="154">
        <v>1.2360500000000001</v>
      </c>
      <c r="C10917" s="154">
        <v>1.4313</v>
      </c>
      <c r="D10917" s="154">
        <v>0.92410000000000003</v>
      </c>
      <c r="E10917" s="154">
        <v>0.89019999999999999</v>
      </c>
      <c r="F10917" s="154">
        <v>50.4</v>
      </c>
      <c r="G10917" s="154">
        <v>1.2050000000000001</v>
      </c>
      <c r="H10917" s="154">
        <v>14.521000000000001</v>
      </c>
      <c r="I10917" s="154">
        <v>1.4381200000000001</v>
      </c>
      <c r="J10917" s="154"/>
    </row>
    <row r="10918" spans="1:10">
      <c r="A10918" s="164">
        <v>40823</v>
      </c>
      <c r="B10918" s="154">
        <v>1.2364999999999999</v>
      </c>
      <c r="C10918" s="154">
        <v>1.4277</v>
      </c>
      <c r="D10918" s="154">
        <v>0.9204</v>
      </c>
      <c r="E10918" s="154">
        <v>0.88519999999999999</v>
      </c>
      <c r="F10918" s="154">
        <v>51.7</v>
      </c>
      <c r="G10918" s="154">
        <v>1.2013</v>
      </c>
      <c r="H10918" s="154" t="s">
        <v>472</v>
      </c>
      <c r="I10918" s="154">
        <v>1.4342999999999999</v>
      </c>
      <c r="J10918" s="154"/>
    </row>
    <row r="10919" spans="1:10">
      <c r="A10919" s="164">
        <v>40826</v>
      </c>
      <c r="B10919" s="154">
        <v>1.2389999999999999</v>
      </c>
      <c r="C10919" s="154">
        <v>1.4289000000000001</v>
      </c>
      <c r="D10919" s="154">
        <v>0.91269999999999996</v>
      </c>
      <c r="E10919" s="154">
        <v>0.88619999999999999</v>
      </c>
      <c r="F10919" s="154">
        <v>51.5</v>
      </c>
      <c r="G10919" s="154">
        <v>1.1914</v>
      </c>
      <c r="H10919" s="154">
        <v>14.202999999999999</v>
      </c>
      <c r="I10919" s="154" t="s">
        <v>472</v>
      </c>
      <c r="J10919" s="154"/>
    </row>
    <row r="10920" spans="1:10">
      <c r="A10920" s="164">
        <v>40827</v>
      </c>
      <c r="B10920" s="154">
        <v>1.2321</v>
      </c>
      <c r="C10920" s="154">
        <v>1.4159999999999999</v>
      </c>
      <c r="D10920" s="154">
        <v>0.90629999999999999</v>
      </c>
      <c r="E10920" s="154">
        <v>0.87690000000000001</v>
      </c>
      <c r="F10920" s="154">
        <v>51.4</v>
      </c>
      <c r="G10920" s="154">
        <v>1.1814</v>
      </c>
      <c r="H10920" s="154">
        <v>14.294</v>
      </c>
      <c r="I10920" s="154">
        <v>1.4280999999999999</v>
      </c>
      <c r="J10920" s="154"/>
    </row>
    <row r="10921" spans="1:10">
      <c r="A10921" s="164">
        <v>40828</v>
      </c>
      <c r="B10921" s="154">
        <v>1.23929</v>
      </c>
      <c r="C10921" s="154">
        <v>1.4113</v>
      </c>
      <c r="D10921" s="154">
        <v>0.90090000000000003</v>
      </c>
      <c r="E10921" s="154">
        <v>0.88009999999999999</v>
      </c>
      <c r="F10921" s="154">
        <v>50.6</v>
      </c>
      <c r="G10921" s="154">
        <v>1.1745000000000001</v>
      </c>
      <c r="H10921" s="154">
        <v>14.038</v>
      </c>
      <c r="I10921" s="154">
        <v>1.41364</v>
      </c>
      <c r="J10921" s="154"/>
    </row>
    <row r="10922" spans="1:10">
      <c r="A10922" s="164">
        <v>40829</v>
      </c>
      <c r="B10922" s="154">
        <v>1.23454</v>
      </c>
      <c r="C10922" s="154">
        <v>1.4089</v>
      </c>
      <c r="D10922" s="154">
        <v>0.89880000000000004</v>
      </c>
      <c r="E10922" s="154">
        <v>0.87980000000000003</v>
      </c>
      <c r="F10922" s="154">
        <v>50.7</v>
      </c>
      <c r="G10922" s="154">
        <v>1.1665000000000001</v>
      </c>
      <c r="H10922" s="154">
        <v>14.099</v>
      </c>
      <c r="I10922" s="154">
        <v>1.4127100000000001</v>
      </c>
      <c r="J10922" s="154"/>
    </row>
    <row r="10923" spans="1:10">
      <c r="A10923" s="164">
        <v>40830</v>
      </c>
      <c r="B10923" s="154">
        <v>1.2371300000000001</v>
      </c>
      <c r="C10923" s="154">
        <v>1.4136</v>
      </c>
      <c r="D10923" s="154">
        <v>0.89639999999999997</v>
      </c>
      <c r="E10923" s="154">
        <v>0.88009999999999999</v>
      </c>
      <c r="F10923" s="154">
        <v>51.2</v>
      </c>
      <c r="G10923" s="154">
        <v>1.1655</v>
      </c>
      <c r="H10923" s="154">
        <v>14.021000000000001</v>
      </c>
      <c r="I10923" s="154">
        <v>1.41469</v>
      </c>
      <c r="J10923" s="154"/>
    </row>
    <row r="10924" spans="1:10">
      <c r="A10924" s="164">
        <v>40833</v>
      </c>
      <c r="B10924" s="154">
        <v>1.2375</v>
      </c>
      <c r="C10924" s="154">
        <v>1.4077999999999999</v>
      </c>
      <c r="D10924" s="154">
        <v>0.89080000000000004</v>
      </c>
      <c r="E10924" s="154">
        <v>0.88580000000000003</v>
      </c>
      <c r="F10924" s="154">
        <v>51.4</v>
      </c>
      <c r="G10924" s="154">
        <v>1.1511</v>
      </c>
      <c r="H10924" s="154">
        <v>14.095000000000001</v>
      </c>
      <c r="I10924" s="154">
        <v>1.41215</v>
      </c>
      <c r="J10924" s="154"/>
    </row>
    <row r="10925" spans="1:10">
      <c r="A10925" s="164">
        <v>40834</v>
      </c>
      <c r="B10925" s="154">
        <v>1.23383</v>
      </c>
      <c r="C10925" s="154">
        <v>1.4182999999999999</v>
      </c>
      <c r="D10925" s="154">
        <v>0.90239999999999998</v>
      </c>
      <c r="E10925" s="154">
        <v>0.88100000000000001</v>
      </c>
      <c r="F10925" s="154">
        <v>50.8</v>
      </c>
      <c r="G10925" s="154">
        <v>1.1740999999999999</v>
      </c>
      <c r="H10925" s="154">
        <v>14.106999999999999</v>
      </c>
      <c r="I10925" s="154">
        <v>1.41717</v>
      </c>
      <c r="J10925" s="154"/>
    </row>
    <row r="10926" spans="1:10">
      <c r="A10926" s="164">
        <v>40835</v>
      </c>
      <c r="B10926" s="154">
        <v>1.2444900000000001</v>
      </c>
      <c r="C10926" s="154">
        <v>1.4178999999999999</v>
      </c>
      <c r="D10926" s="154">
        <v>0.90049999999999997</v>
      </c>
      <c r="E10926" s="154">
        <v>0.88970000000000005</v>
      </c>
      <c r="F10926" s="154">
        <v>51.3</v>
      </c>
      <c r="G10926" s="154">
        <v>1.1724000000000001</v>
      </c>
      <c r="H10926" s="154">
        <v>14.148999999999999</v>
      </c>
      <c r="I10926" s="154">
        <v>1.4171199999999999</v>
      </c>
      <c r="J10926" s="154"/>
    </row>
    <row r="10927" spans="1:10">
      <c r="A10927" s="164">
        <v>40836</v>
      </c>
      <c r="B10927" s="154">
        <v>1.2395799999999999</v>
      </c>
      <c r="C10927" s="154">
        <v>1.4191</v>
      </c>
      <c r="D10927" s="154">
        <v>0.90290000000000004</v>
      </c>
      <c r="E10927" s="154">
        <v>0.88500000000000001</v>
      </c>
      <c r="F10927" s="154">
        <v>50.9</v>
      </c>
      <c r="G10927" s="154">
        <v>1.1760999999999999</v>
      </c>
      <c r="H10927" s="154">
        <v>14.097</v>
      </c>
      <c r="I10927" s="154">
        <v>1.4128700000000001</v>
      </c>
      <c r="J10927" s="154"/>
    </row>
    <row r="10928" spans="1:10">
      <c r="A10928" s="164">
        <v>40837</v>
      </c>
      <c r="B10928" s="154">
        <v>1.2239100000000001</v>
      </c>
      <c r="C10928" s="154">
        <v>1.4051</v>
      </c>
      <c r="D10928" s="154">
        <v>0.89049999999999996</v>
      </c>
      <c r="E10928" s="154">
        <v>0.87570000000000003</v>
      </c>
      <c r="F10928" s="154">
        <v>49.9</v>
      </c>
      <c r="G10928" s="154">
        <v>1.1613</v>
      </c>
      <c r="H10928" s="154">
        <v>13.9</v>
      </c>
      <c r="I10928" s="154">
        <v>1.40429</v>
      </c>
      <c r="J10928" s="154"/>
    </row>
    <row r="10929" spans="1:10">
      <c r="A10929" s="164">
        <v>40840</v>
      </c>
      <c r="B10929" s="154">
        <v>1.2265999999999999</v>
      </c>
      <c r="C10929" s="154">
        <v>1.4121000000000001</v>
      </c>
      <c r="D10929" s="154">
        <v>0.88570000000000004</v>
      </c>
      <c r="E10929" s="154">
        <v>0.87909999999999999</v>
      </c>
      <c r="F10929" s="154">
        <v>49.9</v>
      </c>
      <c r="G10929" s="154">
        <v>1.1617999999999999</v>
      </c>
      <c r="H10929" s="154">
        <v>13.859</v>
      </c>
      <c r="I10929" s="154">
        <v>1.4016500000000001</v>
      </c>
      <c r="J10929" s="154"/>
    </row>
    <row r="10930" spans="1:10">
      <c r="A10930" s="164">
        <v>40841</v>
      </c>
      <c r="B10930" s="154">
        <v>1.2234099999999999</v>
      </c>
      <c r="C10930" s="154">
        <v>1.4046000000000001</v>
      </c>
      <c r="D10930" s="154">
        <v>0.87860000000000005</v>
      </c>
      <c r="E10930" s="154">
        <v>0.87770000000000004</v>
      </c>
      <c r="F10930" s="154">
        <v>50.2</v>
      </c>
      <c r="G10930" s="154">
        <v>1.1548</v>
      </c>
      <c r="H10930" s="154">
        <v>13.872</v>
      </c>
      <c r="I10930" s="154">
        <v>1.3930799999999999</v>
      </c>
      <c r="J10930" s="154"/>
    </row>
    <row r="10931" spans="1:10">
      <c r="A10931" s="164">
        <v>40842</v>
      </c>
      <c r="B10931" s="154">
        <v>1.21834</v>
      </c>
      <c r="C10931" s="154">
        <v>1.3989</v>
      </c>
      <c r="D10931" s="154">
        <v>0.87509999999999999</v>
      </c>
      <c r="E10931" s="154">
        <v>0.86180000000000001</v>
      </c>
      <c r="F10931" s="154">
        <v>49.5</v>
      </c>
      <c r="G10931" s="154">
        <v>1.1528</v>
      </c>
      <c r="H10931" s="154">
        <v>13.956</v>
      </c>
      <c r="I10931" s="154">
        <v>1.38595</v>
      </c>
      <c r="J10931" s="154"/>
    </row>
    <row r="10932" spans="1:10">
      <c r="A10932" s="164">
        <v>40843</v>
      </c>
      <c r="B10932" s="154">
        <v>1.2257199999999999</v>
      </c>
      <c r="C10932" s="154">
        <v>1.3997999999999999</v>
      </c>
      <c r="D10932" s="154">
        <v>0.87560000000000004</v>
      </c>
      <c r="E10932" s="154">
        <v>0.87839999999999996</v>
      </c>
      <c r="F10932" s="154">
        <v>49.8</v>
      </c>
      <c r="G10932" s="154">
        <v>1.1543000000000001</v>
      </c>
      <c r="H10932" s="154">
        <v>13.545</v>
      </c>
      <c r="I10932" s="154">
        <v>1.38951</v>
      </c>
      <c r="J10932" s="154"/>
    </row>
    <row r="10933" spans="1:10">
      <c r="A10933" s="164">
        <v>40844</v>
      </c>
      <c r="B10933" s="154">
        <v>1.2229000000000001</v>
      </c>
      <c r="C10933" s="154">
        <v>1.3897999999999999</v>
      </c>
      <c r="D10933" s="154">
        <v>0.86250000000000004</v>
      </c>
      <c r="E10933" s="154">
        <v>0.87039999999999995</v>
      </c>
      <c r="F10933" s="154">
        <v>50.4</v>
      </c>
      <c r="G10933" s="154">
        <v>1.1365000000000001</v>
      </c>
      <c r="H10933" s="154">
        <v>13.631</v>
      </c>
      <c r="I10933" s="154">
        <v>1.37947</v>
      </c>
      <c r="J10933" s="154"/>
    </row>
    <row r="10934" spans="1:10">
      <c r="A10934" s="164">
        <v>40847</v>
      </c>
      <c r="B10934" s="154">
        <v>1.2196400000000001</v>
      </c>
      <c r="C10934" s="154">
        <v>1.395</v>
      </c>
      <c r="D10934" s="154">
        <v>0.87109999999999999</v>
      </c>
      <c r="E10934" s="154">
        <v>0.87360000000000004</v>
      </c>
      <c r="F10934" s="154">
        <v>52</v>
      </c>
      <c r="G10934" s="154">
        <v>1.1173</v>
      </c>
      <c r="H10934" s="154">
        <v>13.79</v>
      </c>
      <c r="I10934" s="154">
        <v>1.38053</v>
      </c>
      <c r="J10934" s="154"/>
    </row>
    <row r="10935" spans="1:10">
      <c r="A10935" s="164">
        <v>40848</v>
      </c>
      <c r="B10935" s="154">
        <v>1.2178</v>
      </c>
      <c r="C10935" s="154">
        <v>1.4152</v>
      </c>
      <c r="D10935" s="154">
        <v>0.88790000000000002</v>
      </c>
      <c r="E10935" s="154">
        <v>0.879</v>
      </c>
      <c r="F10935" s="154">
        <v>51.6</v>
      </c>
      <c r="G10935" s="154">
        <v>1.1360000000000001</v>
      </c>
      <c r="H10935" s="154">
        <v>13.983000000000001</v>
      </c>
      <c r="I10935" s="154">
        <v>1.4000300000000001</v>
      </c>
      <c r="J10935" s="154"/>
    </row>
    <row r="10936" spans="1:10">
      <c r="A10936" s="164">
        <v>40849</v>
      </c>
      <c r="B10936" s="154">
        <v>1.2162600000000001</v>
      </c>
      <c r="C10936" s="154">
        <v>1.4147000000000001</v>
      </c>
      <c r="D10936" s="154">
        <v>0.88429999999999997</v>
      </c>
      <c r="E10936" s="154">
        <v>0.8669</v>
      </c>
      <c r="F10936" s="154">
        <v>50.6</v>
      </c>
      <c r="G10936" s="154">
        <v>1.1331</v>
      </c>
      <c r="H10936" s="154">
        <v>13.978999999999999</v>
      </c>
      <c r="I10936" s="154">
        <v>1.3910400000000001</v>
      </c>
      <c r="J10936" s="154"/>
    </row>
    <row r="10937" spans="1:10">
      <c r="A10937" s="164">
        <v>40850</v>
      </c>
      <c r="B10937" s="154">
        <v>1.2138</v>
      </c>
      <c r="C10937" s="154">
        <v>1.4051</v>
      </c>
      <c r="D10937" s="154">
        <v>0.88080000000000003</v>
      </c>
      <c r="E10937" s="154">
        <v>0.86899999999999999</v>
      </c>
      <c r="F10937" s="154">
        <v>50.4</v>
      </c>
      <c r="G10937" s="154">
        <v>1.1289</v>
      </c>
      <c r="H10937" s="154">
        <v>13.913</v>
      </c>
      <c r="I10937" s="154">
        <v>1.3881999999999999</v>
      </c>
      <c r="J10937" s="154"/>
    </row>
    <row r="10938" spans="1:10">
      <c r="A10938" s="164">
        <v>40851</v>
      </c>
      <c r="B10938" s="154">
        <v>1.2220299999999999</v>
      </c>
      <c r="C10938" s="154">
        <v>1.4132</v>
      </c>
      <c r="D10938" s="154">
        <v>0.88339999999999996</v>
      </c>
      <c r="E10938" s="154">
        <v>0.871</v>
      </c>
      <c r="F10938" s="154">
        <v>50.8</v>
      </c>
      <c r="G10938" s="154">
        <v>1.1325000000000001</v>
      </c>
      <c r="H10938" s="154">
        <v>14.003</v>
      </c>
      <c r="I10938" s="154">
        <v>1.3937200000000001</v>
      </c>
      <c r="J10938" s="154"/>
    </row>
    <row r="10939" spans="1:10">
      <c r="A10939" s="164">
        <v>40854</v>
      </c>
      <c r="B10939" s="154">
        <v>1.2363</v>
      </c>
      <c r="C10939" s="154">
        <v>1.4429000000000001</v>
      </c>
      <c r="D10939" s="154">
        <v>0.90129999999999999</v>
      </c>
      <c r="E10939" s="154">
        <v>0.88480000000000003</v>
      </c>
      <c r="F10939" s="154">
        <v>51.4</v>
      </c>
      <c r="G10939" s="154">
        <v>1.1552</v>
      </c>
      <c r="H10939" s="154">
        <v>14.254</v>
      </c>
      <c r="I10939" s="154">
        <v>1.4124300000000001</v>
      </c>
      <c r="J10939" s="154"/>
    </row>
    <row r="10940" spans="1:10">
      <c r="A10940" s="164">
        <v>40855</v>
      </c>
      <c r="B10940" s="154">
        <v>1.24125</v>
      </c>
      <c r="C10940" s="154">
        <v>1.4490000000000001</v>
      </c>
      <c r="D10940" s="154">
        <v>0.90149999999999997</v>
      </c>
      <c r="E10940" s="154">
        <v>0.8871</v>
      </c>
      <c r="F10940" s="154">
        <v>51.6</v>
      </c>
      <c r="G10940" s="154">
        <v>1.1553</v>
      </c>
      <c r="H10940" s="154">
        <v>14.180999999999999</v>
      </c>
      <c r="I10940" s="154">
        <v>1.41408</v>
      </c>
      <c r="J10940" s="154"/>
    </row>
    <row r="10941" spans="1:10">
      <c r="A10941" s="164">
        <v>40856</v>
      </c>
      <c r="B10941" s="154">
        <v>1.2342299999999999</v>
      </c>
      <c r="C10941" s="154">
        <v>1.4419999999999999</v>
      </c>
      <c r="D10941" s="154">
        <v>0.90080000000000005</v>
      </c>
      <c r="E10941" s="154">
        <v>0.88560000000000005</v>
      </c>
      <c r="F10941" s="154">
        <v>52</v>
      </c>
      <c r="G10941" s="154">
        <v>1.1597</v>
      </c>
      <c r="H10941" s="154">
        <v>14.335000000000001</v>
      </c>
      <c r="I10941" s="154">
        <v>1.4187799999999999</v>
      </c>
      <c r="J10941" s="154"/>
    </row>
    <row r="10942" spans="1:10">
      <c r="A10942" s="164">
        <v>40857</v>
      </c>
      <c r="B10942" s="154">
        <v>1.2331699999999999</v>
      </c>
      <c r="C10942" s="154">
        <v>1.4440999999999999</v>
      </c>
      <c r="D10942" s="154">
        <v>0.90659999999999996</v>
      </c>
      <c r="E10942" s="154">
        <v>0.88690000000000002</v>
      </c>
      <c r="F10942" s="154">
        <v>50.9</v>
      </c>
      <c r="G10942" s="154">
        <v>1.1666000000000001</v>
      </c>
      <c r="H10942" s="154">
        <v>14.297000000000001</v>
      </c>
      <c r="I10942" s="154">
        <v>1.4189700000000001</v>
      </c>
      <c r="J10942" s="154"/>
    </row>
    <row r="10943" spans="1:10">
      <c r="A10943" s="164">
        <v>40858</v>
      </c>
      <c r="B10943" s="154">
        <v>1.2354099999999999</v>
      </c>
      <c r="C10943" s="154">
        <v>1.4419999999999999</v>
      </c>
      <c r="D10943" s="154">
        <v>0.90629999999999999</v>
      </c>
      <c r="E10943" s="154">
        <v>0.88729999999999998</v>
      </c>
      <c r="F10943" s="154">
        <v>51.4</v>
      </c>
      <c r="G10943" s="154">
        <v>1.1715</v>
      </c>
      <c r="H10943" s="154">
        <v>14.236000000000001</v>
      </c>
      <c r="I10943" s="154">
        <v>1.4237600000000001</v>
      </c>
      <c r="J10943" s="154"/>
    </row>
    <row r="10944" spans="1:10">
      <c r="A10944" s="164">
        <v>40861</v>
      </c>
      <c r="B10944" s="154">
        <v>1.2375</v>
      </c>
      <c r="C10944" s="154">
        <v>1.4401999999999999</v>
      </c>
      <c r="D10944" s="154">
        <v>0.90359999999999996</v>
      </c>
      <c r="E10944" s="154">
        <v>0.88800000000000001</v>
      </c>
      <c r="F10944" s="154">
        <v>51.8</v>
      </c>
      <c r="G10944" s="154">
        <v>1.1752</v>
      </c>
      <c r="H10944" s="154">
        <v>14.340999999999999</v>
      </c>
      <c r="I10944" s="154">
        <v>1.4197600000000001</v>
      </c>
      <c r="J10944" s="154"/>
    </row>
    <row r="10945" spans="1:10">
      <c r="A10945" s="164">
        <v>40862</v>
      </c>
      <c r="B10945" s="154">
        <v>1.2398</v>
      </c>
      <c r="C10945" s="154">
        <v>1.4515</v>
      </c>
      <c r="D10945" s="154">
        <v>0.91539999999999999</v>
      </c>
      <c r="E10945" s="154">
        <v>0.89549999999999996</v>
      </c>
      <c r="F10945" s="154">
        <v>51.8</v>
      </c>
      <c r="G10945" s="154">
        <v>1.1876</v>
      </c>
      <c r="H10945" s="154">
        <v>14.436999999999999</v>
      </c>
      <c r="I10945" s="154">
        <v>1.4356800000000001</v>
      </c>
      <c r="J10945" s="154"/>
    </row>
    <row r="10946" spans="1:10">
      <c r="A10946" s="164">
        <v>40863</v>
      </c>
      <c r="B10946" s="154">
        <v>1.2389699999999999</v>
      </c>
      <c r="C10946" s="154">
        <v>1.4443999999999999</v>
      </c>
      <c r="D10946" s="154">
        <v>0.91559999999999997</v>
      </c>
      <c r="E10946" s="154">
        <v>0.89549999999999996</v>
      </c>
      <c r="F10946" s="154">
        <v>51.8</v>
      </c>
      <c r="G10946" s="154">
        <v>1.1888000000000001</v>
      </c>
      <c r="H10946" s="154">
        <v>14.425000000000001</v>
      </c>
      <c r="I10946" s="154">
        <v>1.4345600000000001</v>
      </c>
      <c r="J10946" s="154"/>
    </row>
    <row r="10947" spans="1:10">
      <c r="A10947" s="164">
        <v>40864</v>
      </c>
      <c r="B10947" s="154">
        <v>1.2395</v>
      </c>
      <c r="C10947" s="154">
        <v>1.45</v>
      </c>
      <c r="D10947" s="154">
        <v>0.92100000000000004</v>
      </c>
      <c r="E10947" s="154">
        <v>0.89959999999999996</v>
      </c>
      <c r="F10947" s="154">
        <v>52</v>
      </c>
      <c r="G10947" s="154">
        <v>1.1970000000000001</v>
      </c>
      <c r="H10947" s="154">
        <v>14.464</v>
      </c>
      <c r="I10947" s="154">
        <v>1.43912</v>
      </c>
      <c r="J10947" s="154"/>
    </row>
    <row r="10948" spans="1:10">
      <c r="A10948" s="164">
        <v>40865</v>
      </c>
      <c r="B10948" s="154">
        <v>1.2359599999999999</v>
      </c>
      <c r="C10948" s="154">
        <v>1.4466000000000001</v>
      </c>
      <c r="D10948" s="154">
        <v>0.91320000000000001</v>
      </c>
      <c r="E10948" s="154">
        <v>0.89019999999999999</v>
      </c>
      <c r="F10948" s="154">
        <v>51.3</v>
      </c>
      <c r="G10948" s="154">
        <v>1.1913</v>
      </c>
      <c r="H10948" s="154">
        <v>14.420999999999999</v>
      </c>
      <c r="I10948" s="154">
        <v>1.4292400000000001</v>
      </c>
      <c r="J10948" s="154"/>
    </row>
    <row r="10949" spans="1:10">
      <c r="A10949" s="164">
        <v>40868</v>
      </c>
      <c r="B10949" s="154">
        <v>1.2377499999999999</v>
      </c>
      <c r="C10949" s="154">
        <v>1.4447000000000001</v>
      </c>
      <c r="D10949" s="154">
        <v>0.92049999999999998</v>
      </c>
      <c r="E10949" s="154">
        <v>0.89100000000000001</v>
      </c>
      <c r="F10949" s="154">
        <v>51.5</v>
      </c>
      <c r="G10949" s="154">
        <v>1.1977</v>
      </c>
      <c r="H10949" s="154">
        <v>14.426</v>
      </c>
      <c r="I10949" s="154">
        <v>1.4355500000000001</v>
      </c>
      <c r="J10949" s="154"/>
    </row>
    <row r="10950" spans="1:10">
      <c r="A10950" s="164">
        <v>40869</v>
      </c>
      <c r="B10950" s="154">
        <v>1.23519</v>
      </c>
      <c r="C10950" s="154">
        <v>1.4276</v>
      </c>
      <c r="D10950" s="154">
        <v>0.91349999999999998</v>
      </c>
      <c r="E10950" s="154">
        <v>0.87849999999999995</v>
      </c>
      <c r="F10950" s="154">
        <v>50.5</v>
      </c>
      <c r="G10950" s="154">
        <v>1.1873</v>
      </c>
      <c r="H10950" s="154">
        <v>14.372999999999999</v>
      </c>
      <c r="I10950" s="154">
        <v>1.42625</v>
      </c>
      <c r="J10950" s="154"/>
    </row>
    <row r="10951" spans="1:10">
      <c r="A10951" s="164">
        <v>40870</v>
      </c>
      <c r="B10951" s="154">
        <v>1.23244</v>
      </c>
      <c r="C10951" s="154">
        <v>1.4280999999999999</v>
      </c>
      <c r="D10951" s="154">
        <v>0.91610000000000003</v>
      </c>
      <c r="E10951" s="154">
        <v>0.87929999999999997</v>
      </c>
      <c r="F10951" s="154">
        <v>50.4</v>
      </c>
      <c r="G10951" s="154">
        <v>1.1882999999999999</v>
      </c>
      <c r="H10951" s="154">
        <v>14.478999999999999</v>
      </c>
      <c r="I10951" s="154">
        <v>1.4289100000000001</v>
      </c>
      <c r="J10951" s="154"/>
    </row>
    <row r="10952" spans="1:10">
      <c r="A10952" s="164">
        <v>40871</v>
      </c>
      <c r="B10952" s="154">
        <v>1.2304999999999999</v>
      </c>
      <c r="C10952" s="154">
        <v>1.4293</v>
      </c>
      <c r="D10952" s="154">
        <v>0.91839999999999999</v>
      </c>
      <c r="E10952" s="154">
        <v>0.87980000000000003</v>
      </c>
      <c r="F10952" s="154">
        <v>49.2</v>
      </c>
      <c r="G10952" s="154">
        <v>1.1910000000000001</v>
      </c>
      <c r="H10952" s="154">
        <v>14.464</v>
      </c>
      <c r="I10952" s="154" t="s">
        <v>472</v>
      </c>
      <c r="J10952" s="154"/>
    </row>
    <row r="10953" spans="1:10">
      <c r="A10953" s="164">
        <v>40872</v>
      </c>
      <c r="B10953" s="154">
        <v>1.2288000000000001</v>
      </c>
      <c r="C10953" s="154">
        <v>1.4329000000000001</v>
      </c>
      <c r="D10953" s="154">
        <v>0.92579999999999996</v>
      </c>
      <c r="E10953" s="154">
        <v>0.88100000000000001</v>
      </c>
      <c r="F10953" s="154">
        <v>48.8</v>
      </c>
      <c r="G10953" s="154">
        <v>1.196</v>
      </c>
      <c r="H10953" s="154">
        <v>14.638</v>
      </c>
      <c r="I10953" s="154" t="s">
        <v>472</v>
      </c>
      <c r="J10953" s="154"/>
    </row>
    <row r="10954" spans="1:10">
      <c r="A10954" s="164">
        <v>40875</v>
      </c>
      <c r="B10954" s="154">
        <v>1.2302500000000001</v>
      </c>
      <c r="C10954" s="154">
        <v>1.4302999999999999</v>
      </c>
      <c r="D10954" s="154">
        <v>0.91949999999999998</v>
      </c>
      <c r="E10954" s="154">
        <v>0.88900000000000001</v>
      </c>
      <c r="F10954" s="154">
        <v>48.6</v>
      </c>
      <c r="G10954" s="154">
        <v>1.1826000000000001</v>
      </c>
      <c r="H10954" s="154">
        <v>14.519</v>
      </c>
      <c r="I10954" s="154">
        <v>1.4298500000000001</v>
      </c>
      <c r="J10954" s="154"/>
    </row>
    <row r="10955" spans="1:10">
      <c r="A10955" s="164">
        <v>40876</v>
      </c>
      <c r="B10955" s="154">
        <v>1.2298</v>
      </c>
      <c r="C10955" s="154">
        <v>1.4357</v>
      </c>
      <c r="D10955" s="154">
        <v>0.92210000000000003</v>
      </c>
      <c r="E10955" s="154">
        <v>0.89280000000000004</v>
      </c>
      <c r="F10955" s="154">
        <v>49.7</v>
      </c>
      <c r="G10955" s="154">
        <v>1.1849000000000001</v>
      </c>
      <c r="H10955" s="154">
        <v>14.472</v>
      </c>
      <c r="I10955" s="154">
        <v>1.42689</v>
      </c>
      <c r="J10955" s="154"/>
    </row>
    <row r="10956" spans="1:10">
      <c r="A10956" s="164">
        <v>40877</v>
      </c>
      <c r="B10956" s="154">
        <v>1.226</v>
      </c>
      <c r="C10956" s="154">
        <v>1.4344000000000001</v>
      </c>
      <c r="D10956" s="154">
        <v>0.92259999999999998</v>
      </c>
      <c r="E10956" s="154">
        <v>0.89300000000000002</v>
      </c>
      <c r="F10956" s="154">
        <v>49.9</v>
      </c>
      <c r="G10956" s="154">
        <v>1.1821999999999999</v>
      </c>
      <c r="H10956" s="154">
        <v>14.356999999999999</v>
      </c>
      <c r="I10956" s="154">
        <v>1.43007</v>
      </c>
      <c r="J10956" s="154"/>
    </row>
    <row r="10957" spans="1:10">
      <c r="A10957" s="164">
        <v>40878</v>
      </c>
      <c r="B10957" s="154">
        <v>1.2272099999999999</v>
      </c>
      <c r="C10957" s="154">
        <v>1.429</v>
      </c>
      <c r="D10957" s="154">
        <v>0.91</v>
      </c>
      <c r="E10957" s="154">
        <v>0.89219999999999999</v>
      </c>
      <c r="F10957" s="154">
        <v>50.3</v>
      </c>
      <c r="G10957" s="154">
        <v>1.1716</v>
      </c>
      <c r="H10957" s="154">
        <v>14.468</v>
      </c>
      <c r="I10957" s="154">
        <v>1.4199600000000001</v>
      </c>
      <c r="J10957" s="154"/>
    </row>
    <row r="10958" spans="1:10">
      <c r="A10958" s="164">
        <v>40879</v>
      </c>
      <c r="B10958" s="154">
        <v>1.2355</v>
      </c>
      <c r="C10958" s="154">
        <v>1.4378</v>
      </c>
      <c r="D10958" s="154">
        <v>0.91600000000000004</v>
      </c>
      <c r="E10958" s="154">
        <v>0.90539999999999998</v>
      </c>
      <c r="F10958" s="154">
        <v>50.9</v>
      </c>
      <c r="G10958" s="154">
        <v>1.1768000000000001</v>
      </c>
      <c r="H10958" s="154">
        <v>14.555</v>
      </c>
      <c r="I10958" s="154">
        <v>1.4286400000000001</v>
      </c>
      <c r="J10958" s="154"/>
    </row>
    <row r="10959" spans="1:10">
      <c r="A10959" s="164">
        <v>40882</v>
      </c>
      <c r="B10959" s="154">
        <v>1.2386200000000001</v>
      </c>
      <c r="C10959" s="154">
        <v>1.4405999999999999</v>
      </c>
      <c r="D10959" s="154">
        <v>0.92090000000000005</v>
      </c>
      <c r="E10959" s="154">
        <v>0.90620000000000001</v>
      </c>
      <c r="F10959" s="154">
        <v>51.4</v>
      </c>
      <c r="G10959" s="154">
        <v>1.1818</v>
      </c>
      <c r="H10959" s="154">
        <v>14.499000000000001</v>
      </c>
      <c r="I10959" s="154">
        <v>1.43529</v>
      </c>
      <c r="J10959" s="154"/>
    </row>
    <row r="10960" spans="1:10">
      <c r="A10960" s="164">
        <v>40883</v>
      </c>
      <c r="B10960" s="154">
        <v>1.2389999999999999</v>
      </c>
      <c r="C10960" s="154">
        <v>1.4478</v>
      </c>
      <c r="D10960" s="154">
        <v>0.92659999999999998</v>
      </c>
      <c r="E10960" s="154">
        <v>0.91059999999999997</v>
      </c>
      <c r="F10960" s="154">
        <v>51.9</v>
      </c>
      <c r="G10960" s="154">
        <v>1.1920999999999999</v>
      </c>
      <c r="H10960" s="154">
        <v>14.648</v>
      </c>
      <c r="I10960" s="154">
        <v>1.4370700000000001</v>
      </c>
      <c r="J10960" s="154"/>
    </row>
    <row r="10961" spans="1:10">
      <c r="A10961" s="164">
        <v>40884</v>
      </c>
      <c r="B10961" s="154">
        <v>1.2412399999999999</v>
      </c>
      <c r="C10961" s="154">
        <v>1.4443999999999999</v>
      </c>
      <c r="D10961" s="154">
        <v>0.92520000000000002</v>
      </c>
      <c r="E10961" s="154">
        <v>0.91590000000000005</v>
      </c>
      <c r="F10961" s="154">
        <v>51.6</v>
      </c>
      <c r="G10961" s="154">
        <v>1.1905000000000001</v>
      </c>
      <c r="H10961" s="154">
        <v>14.577999999999999</v>
      </c>
      <c r="I10961" s="154">
        <v>1.4427699999999999</v>
      </c>
      <c r="J10961" s="154"/>
    </row>
    <row r="10962" spans="1:10">
      <c r="A10962" s="164">
        <v>40885</v>
      </c>
      <c r="B10962" s="154">
        <v>1.238</v>
      </c>
      <c r="C10962" s="154">
        <v>1.454</v>
      </c>
      <c r="D10962" s="154">
        <v>0.92369999999999997</v>
      </c>
      <c r="E10962" s="154">
        <v>0.91569999999999996</v>
      </c>
      <c r="F10962" s="154">
        <v>51.3</v>
      </c>
      <c r="G10962" s="154">
        <v>1.1933</v>
      </c>
      <c r="H10962" s="154">
        <v>14.64</v>
      </c>
      <c r="I10962" s="154">
        <v>1.4383699999999999</v>
      </c>
      <c r="J10962" s="154"/>
    </row>
    <row r="10963" spans="1:10">
      <c r="A10963" s="164">
        <v>40886</v>
      </c>
      <c r="B10963" s="154">
        <v>1.2331799999999999</v>
      </c>
      <c r="C10963" s="154">
        <v>1.4458</v>
      </c>
      <c r="D10963" s="154">
        <v>0.92479999999999996</v>
      </c>
      <c r="E10963" s="154">
        <v>0.9022</v>
      </c>
      <c r="F10963" s="154">
        <v>50.7</v>
      </c>
      <c r="G10963" s="154">
        <v>1.1888000000000001</v>
      </c>
      <c r="H10963" s="154">
        <v>14.596</v>
      </c>
      <c r="I10963" s="154">
        <v>1.4333199999999999</v>
      </c>
      <c r="J10963" s="154"/>
    </row>
    <row r="10964" spans="1:10">
      <c r="A10964" s="164">
        <v>40889</v>
      </c>
      <c r="B10964" s="154">
        <v>1.23305</v>
      </c>
      <c r="C10964" s="154">
        <v>1.4453</v>
      </c>
      <c r="D10964" s="154">
        <v>0.92979999999999996</v>
      </c>
      <c r="E10964" s="154">
        <v>0.90629999999999999</v>
      </c>
      <c r="F10964" s="154">
        <v>51.7</v>
      </c>
      <c r="G10964" s="154">
        <v>1.1941999999999999</v>
      </c>
      <c r="H10964" s="154">
        <v>14.768000000000001</v>
      </c>
      <c r="I10964" s="154">
        <v>1.4411800000000001</v>
      </c>
      <c r="J10964" s="154"/>
    </row>
    <row r="10965" spans="1:10">
      <c r="A10965" s="164">
        <v>40890</v>
      </c>
      <c r="B10965" s="154">
        <v>1.2352000000000001</v>
      </c>
      <c r="C10965" s="154">
        <v>1.4601999999999999</v>
      </c>
      <c r="D10965" s="154">
        <v>0.93630000000000002</v>
      </c>
      <c r="E10965" s="154">
        <v>0.91169999999999995</v>
      </c>
      <c r="F10965" s="154">
        <v>50.8</v>
      </c>
      <c r="G10965" s="154">
        <v>1.2030000000000001</v>
      </c>
      <c r="H10965" s="154">
        <v>14.865</v>
      </c>
      <c r="I10965" s="154">
        <v>1.44672</v>
      </c>
      <c r="J10965" s="154"/>
    </row>
    <row r="10966" spans="1:10">
      <c r="A10966" s="164">
        <v>40891</v>
      </c>
      <c r="B10966" s="154">
        <v>1.2328000000000001</v>
      </c>
      <c r="C10966" s="154">
        <v>1.466</v>
      </c>
      <c r="D10966" s="154">
        <v>0.94510000000000005</v>
      </c>
      <c r="E10966" s="154">
        <v>0.91320000000000001</v>
      </c>
      <c r="F10966" s="154">
        <v>50.6</v>
      </c>
      <c r="G10966" s="154">
        <v>1.2121999999999999</v>
      </c>
      <c r="H10966" s="154">
        <v>15.012</v>
      </c>
      <c r="I10966" s="154">
        <v>1.45591</v>
      </c>
      <c r="J10966" s="154"/>
    </row>
    <row r="10967" spans="1:10">
      <c r="A10967" s="164">
        <v>40892</v>
      </c>
      <c r="B10967" s="154">
        <v>1.226</v>
      </c>
      <c r="C10967" s="154">
        <v>1.4618</v>
      </c>
      <c r="D10967" s="154">
        <v>0.94489999999999996</v>
      </c>
      <c r="E10967" s="154">
        <v>0.90920000000000001</v>
      </c>
      <c r="F10967" s="154">
        <v>50.2</v>
      </c>
      <c r="G10967" s="154">
        <v>1.2115</v>
      </c>
      <c r="H10967" s="154">
        <v>14.839</v>
      </c>
      <c r="I10967" s="154">
        <v>1.4506299999999999</v>
      </c>
      <c r="J10967" s="154"/>
    </row>
    <row r="10968" spans="1:10">
      <c r="A10968" s="164">
        <v>40893</v>
      </c>
      <c r="B10968" s="154">
        <v>1.22404</v>
      </c>
      <c r="C10968" s="154">
        <v>1.4586000000000001</v>
      </c>
      <c r="D10968" s="154">
        <v>0.93889999999999996</v>
      </c>
      <c r="E10968" s="154">
        <v>0.91059999999999997</v>
      </c>
      <c r="F10968" s="154">
        <v>50.4</v>
      </c>
      <c r="G10968" s="154">
        <v>1.2057</v>
      </c>
      <c r="H10968" s="154">
        <v>14.808999999999999</v>
      </c>
      <c r="I10968" s="154">
        <v>1.44604</v>
      </c>
      <c r="J10968" s="154"/>
    </row>
    <row r="10969" spans="1:10">
      <c r="A10969" s="164">
        <v>40896</v>
      </c>
      <c r="B10969" s="154">
        <v>1.21923</v>
      </c>
      <c r="C10969" s="154">
        <v>1.4492</v>
      </c>
      <c r="D10969" s="154">
        <v>0.93569999999999998</v>
      </c>
      <c r="E10969" s="154">
        <v>0.90269999999999995</v>
      </c>
      <c r="F10969" s="154">
        <v>50.5</v>
      </c>
      <c r="G10969" s="154">
        <v>1.2012</v>
      </c>
      <c r="H10969" s="154">
        <v>14.797000000000001</v>
      </c>
      <c r="I10969" s="154">
        <v>1.4403699999999999</v>
      </c>
      <c r="J10969" s="154"/>
    </row>
    <row r="10970" spans="1:10">
      <c r="A10970" s="164">
        <v>40897</v>
      </c>
      <c r="B10970" s="154">
        <v>1.21773</v>
      </c>
      <c r="C10970" s="154">
        <v>1.4555</v>
      </c>
      <c r="D10970" s="154">
        <v>0.93189999999999995</v>
      </c>
      <c r="E10970" s="154">
        <v>0.90210000000000001</v>
      </c>
      <c r="F10970" s="154">
        <v>49.9</v>
      </c>
      <c r="G10970" s="154">
        <v>1.1970000000000001</v>
      </c>
      <c r="H10970" s="154">
        <v>14.686</v>
      </c>
      <c r="I10970" s="154">
        <v>1.43563</v>
      </c>
      <c r="J10970" s="154"/>
    </row>
    <row r="10971" spans="1:10">
      <c r="A10971" s="164">
        <v>40898</v>
      </c>
      <c r="B10971" s="154">
        <v>1.22058</v>
      </c>
      <c r="C10971" s="154">
        <v>1.4614</v>
      </c>
      <c r="D10971" s="154">
        <v>0.92849999999999999</v>
      </c>
      <c r="E10971" s="154">
        <v>0.90759999999999996</v>
      </c>
      <c r="F10971" s="154">
        <v>50.2</v>
      </c>
      <c r="G10971" s="154">
        <v>1.1936</v>
      </c>
      <c r="H10971" s="154">
        <v>14.769</v>
      </c>
      <c r="I10971" s="154">
        <v>1.4386700000000001</v>
      </c>
      <c r="J10971" s="154"/>
    </row>
    <row r="10972" spans="1:10">
      <c r="A10972" s="164">
        <v>40899</v>
      </c>
      <c r="B10972" s="154">
        <v>1.2221500000000001</v>
      </c>
      <c r="C10972" s="154">
        <v>1.4659</v>
      </c>
      <c r="D10972" s="154">
        <v>0.93330000000000002</v>
      </c>
      <c r="E10972" s="154">
        <v>0.91169999999999995</v>
      </c>
      <c r="F10972" s="154">
        <v>50.1</v>
      </c>
      <c r="G10972" s="154">
        <v>1.1953</v>
      </c>
      <c r="H10972" s="154">
        <v>14.806000000000001</v>
      </c>
      <c r="I10972" s="154">
        <v>1.4422600000000001</v>
      </c>
      <c r="J10972" s="154"/>
    </row>
    <row r="10973" spans="1:10">
      <c r="A10973" s="164">
        <v>40900</v>
      </c>
      <c r="B10973" s="154">
        <v>1.22292</v>
      </c>
      <c r="C10973" s="154">
        <v>1.4664999999999999</v>
      </c>
      <c r="D10973" s="154">
        <v>0.93579999999999997</v>
      </c>
      <c r="E10973" s="154">
        <v>0.91720000000000002</v>
      </c>
      <c r="F10973" s="154">
        <v>50.3</v>
      </c>
      <c r="G10973" s="154">
        <v>1.1990000000000001</v>
      </c>
      <c r="H10973" s="154">
        <v>14.814</v>
      </c>
      <c r="I10973" s="154">
        <v>1.44292</v>
      </c>
      <c r="J10973" s="154"/>
    </row>
    <row r="10974" spans="1:10">
      <c r="A10974" s="164">
        <v>40903</v>
      </c>
      <c r="B10974" s="154">
        <v>1.2231000000000001</v>
      </c>
      <c r="C10974" s="154">
        <v>1.4623999999999999</v>
      </c>
      <c r="D10974" s="154">
        <v>0.93610000000000004</v>
      </c>
      <c r="E10974" s="154">
        <v>0.91769999999999996</v>
      </c>
      <c r="F10974" s="154">
        <v>50.3</v>
      </c>
      <c r="G10974" s="154">
        <v>1.2001999999999999</v>
      </c>
      <c r="H10974" s="154">
        <v>14.808</v>
      </c>
      <c r="I10974" s="154" t="s">
        <v>472</v>
      </c>
      <c r="J10974" s="154"/>
    </row>
    <row r="10975" spans="1:10">
      <c r="A10975" s="164">
        <v>40904</v>
      </c>
      <c r="B10975" s="154">
        <v>1.2218800000000001</v>
      </c>
      <c r="C10975" s="154">
        <v>1.4621999999999999</v>
      </c>
      <c r="D10975" s="154">
        <v>0.93479999999999996</v>
      </c>
      <c r="E10975" s="154">
        <v>0.9153</v>
      </c>
      <c r="F10975" s="154">
        <v>50.3</v>
      </c>
      <c r="G10975" s="154">
        <v>1.2</v>
      </c>
      <c r="H10975" s="154">
        <v>14.787000000000001</v>
      </c>
      <c r="I10975" s="154">
        <v>1.44015</v>
      </c>
      <c r="J10975" s="154"/>
    </row>
    <row r="10976" spans="1:10">
      <c r="A10976" s="164">
        <v>40905</v>
      </c>
      <c r="B10976" s="154">
        <v>1.2204999999999999</v>
      </c>
      <c r="C10976" s="154">
        <v>1.4624999999999999</v>
      </c>
      <c r="D10976" s="154">
        <v>0.93389999999999995</v>
      </c>
      <c r="E10976" s="154">
        <v>0.91669999999999996</v>
      </c>
      <c r="F10976" s="154">
        <v>50.1</v>
      </c>
      <c r="G10976" s="154">
        <v>1.2011000000000001</v>
      </c>
      <c r="H10976" s="154">
        <v>14.932</v>
      </c>
      <c r="I10976" s="154">
        <v>1.43876</v>
      </c>
      <c r="J10976" s="154"/>
    </row>
    <row r="10977" spans="1:10">
      <c r="A10977" s="164">
        <v>40906</v>
      </c>
      <c r="B10977" s="154">
        <v>1.2187999999999999</v>
      </c>
      <c r="C10977" s="154">
        <v>1.4561999999999999</v>
      </c>
      <c r="D10977" s="154">
        <v>0.94350000000000001</v>
      </c>
      <c r="E10977" s="154">
        <v>0.92190000000000005</v>
      </c>
      <c r="F10977" s="154">
        <v>50.3</v>
      </c>
      <c r="G10977" s="154">
        <v>1.2129000000000001</v>
      </c>
      <c r="H10977" s="154">
        <v>14.91</v>
      </c>
      <c r="I10977" s="154">
        <v>1.4471400000000001</v>
      </c>
      <c r="J10977" s="154"/>
    </row>
    <row r="10978" spans="1:10">
      <c r="A10978" s="164">
        <v>40907</v>
      </c>
      <c r="B10978" s="154">
        <v>1.2158</v>
      </c>
      <c r="C10978" s="154">
        <v>1.4501999999999999</v>
      </c>
      <c r="D10978" s="154">
        <v>0.94030000000000002</v>
      </c>
      <c r="E10978" s="154">
        <v>0.92049999999999998</v>
      </c>
      <c r="F10978" s="154">
        <v>50.4</v>
      </c>
      <c r="G10978" s="154">
        <v>1.2132000000000001</v>
      </c>
      <c r="H10978" s="154">
        <v>14.866</v>
      </c>
      <c r="I10978" s="154">
        <v>1.4445299999999999</v>
      </c>
      <c r="J10978" s="154"/>
    </row>
    <row r="10979" spans="1:10">
      <c r="A10979" s="164">
        <v>40910</v>
      </c>
      <c r="B10979" s="154">
        <v>1.2172499999999999</v>
      </c>
      <c r="C10979" s="154">
        <v>1.4577</v>
      </c>
      <c r="D10979" s="154">
        <v>0.93930000000000002</v>
      </c>
      <c r="E10979" s="154">
        <v>0.92200000000000004</v>
      </c>
      <c r="F10979" s="154">
        <v>50.4</v>
      </c>
      <c r="G10979" s="154">
        <v>1.2211000000000001</v>
      </c>
      <c r="H10979" s="154">
        <v>14.879</v>
      </c>
      <c r="I10979" s="154" t="s">
        <v>472</v>
      </c>
      <c r="J10979" s="154"/>
    </row>
    <row r="10980" spans="1:10">
      <c r="A10980" s="164">
        <v>40911</v>
      </c>
      <c r="B10980" s="154">
        <v>1.2176</v>
      </c>
      <c r="C10980" s="154">
        <v>1.4582999999999999</v>
      </c>
      <c r="D10980" s="154">
        <v>0.93559999999999999</v>
      </c>
      <c r="E10980" s="154">
        <v>0.9234</v>
      </c>
      <c r="F10980" s="154">
        <v>50</v>
      </c>
      <c r="G10980" s="154">
        <v>1.2185999999999999</v>
      </c>
      <c r="H10980" s="154">
        <v>14.801</v>
      </c>
      <c r="I10980" s="154">
        <v>1.44017</v>
      </c>
      <c r="J10980" s="154"/>
    </row>
    <row r="10981" spans="1:10">
      <c r="A10981" s="164">
        <v>40912</v>
      </c>
      <c r="B10981" s="154">
        <v>1.2185999999999999</v>
      </c>
      <c r="C10981" s="154">
        <v>1.4614</v>
      </c>
      <c r="D10981" s="154">
        <v>0.93440000000000001</v>
      </c>
      <c r="E10981" s="154">
        <v>0.92230000000000001</v>
      </c>
      <c r="F10981" s="154">
        <v>51</v>
      </c>
      <c r="G10981" s="154">
        <v>1.2194</v>
      </c>
      <c r="H10981" s="154">
        <v>14.932</v>
      </c>
      <c r="I10981" s="154">
        <v>1.4448300000000001</v>
      </c>
      <c r="J10981" s="154"/>
    </row>
    <row r="10982" spans="1:10">
      <c r="A10982" s="164">
        <v>40913</v>
      </c>
      <c r="B10982" s="154">
        <v>1.2183999999999999</v>
      </c>
      <c r="C10982" s="154">
        <v>1.4746999999999999</v>
      </c>
      <c r="D10982" s="154">
        <v>0.94730000000000003</v>
      </c>
      <c r="E10982" s="154">
        <v>0.93059999999999998</v>
      </c>
      <c r="F10982" s="154">
        <v>51.7</v>
      </c>
      <c r="G10982" s="154">
        <v>1.2332000000000001</v>
      </c>
      <c r="H10982" s="154">
        <v>15.087</v>
      </c>
      <c r="I10982" s="154">
        <v>1.45492</v>
      </c>
      <c r="J10982" s="154"/>
    </row>
    <row r="10983" spans="1:10">
      <c r="A10983" s="164">
        <v>40914</v>
      </c>
      <c r="B10983" s="154">
        <v>1.21811</v>
      </c>
      <c r="C10983" s="154">
        <v>1.4742</v>
      </c>
      <c r="D10983" s="154">
        <v>0.9516</v>
      </c>
      <c r="E10983" s="154">
        <v>0.93440000000000001</v>
      </c>
      <c r="F10983" s="154">
        <v>51.6</v>
      </c>
      <c r="G10983" s="154">
        <v>1.2339</v>
      </c>
      <c r="H10983" s="154">
        <v>15.132</v>
      </c>
      <c r="I10983" s="154">
        <v>1.45607</v>
      </c>
      <c r="J10983" s="154"/>
    </row>
    <row r="10984" spans="1:10">
      <c r="A10984" s="164">
        <v>40917</v>
      </c>
      <c r="B10984" s="154">
        <v>1.2157</v>
      </c>
      <c r="C10984" s="154">
        <v>1.4692000000000001</v>
      </c>
      <c r="D10984" s="154">
        <v>0.95150000000000001</v>
      </c>
      <c r="E10984" s="154">
        <v>0.92620000000000002</v>
      </c>
      <c r="F10984" s="154">
        <v>51.2</v>
      </c>
      <c r="G10984" s="154">
        <v>1.2374000000000001</v>
      </c>
      <c r="H10984" s="154">
        <v>15.064</v>
      </c>
      <c r="I10984" s="154">
        <v>1.4556100000000001</v>
      </c>
      <c r="J10984" s="154"/>
    </row>
    <row r="10985" spans="1:10">
      <c r="A10985" s="164">
        <v>40918</v>
      </c>
      <c r="B10985" s="154">
        <v>1.2124600000000001</v>
      </c>
      <c r="C10985" s="154">
        <v>1.4675</v>
      </c>
      <c r="D10985" s="154">
        <v>0.9476</v>
      </c>
      <c r="E10985" s="154">
        <v>0.92989999999999995</v>
      </c>
      <c r="F10985" s="154">
        <v>51.6</v>
      </c>
      <c r="G10985" s="154">
        <v>1.2336</v>
      </c>
      <c r="H10985" s="154">
        <v>15.026</v>
      </c>
      <c r="I10985" s="154">
        <v>1.4522999999999999</v>
      </c>
      <c r="J10985" s="154"/>
    </row>
    <row r="10986" spans="1:10">
      <c r="A10986" s="164">
        <v>40919</v>
      </c>
      <c r="B10986" s="154">
        <v>1.2126999999999999</v>
      </c>
      <c r="C10986" s="154">
        <v>1.4677</v>
      </c>
      <c r="D10986" s="154">
        <v>0.9486</v>
      </c>
      <c r="E10986" s="154">
        <v>0.93510000000000004</v>
      </c>
      <c r="F10986" s="154">
        <v>52.6</v>
      </c>
      <c r="G10986" s="154">
        <v>1.2334000000000001</v>
      </c>
      <c r="H10986" s="154">
        <v>15.129</v>
      </c>
      <c r="I10986" s="154">
        <v>1.4563999999999999</v>
      </c>
      <c r="J10986" s="154"/>
    </row>
    <row r="10987" spans="1:10">
      <c r="A10987" s="164">
        <v>40920</v>
      </c>
      <c r="B10987" s="154">
        <v>1.2115800000000001</v>
      </c>
      <c r="C10987" s="154">
        <v>1.4583999999999999</v>
      </c>
      <c r="D10987" s="154">
        <v>0.95109999999999995</v>
      </c>
      <c r="E10987" s="154">
        <v>0.93520000000000003</v>
      </c>
      <c r="F10987" s="154">
        <v>52.7</v>
      </c>
      <c r="G10987" s="154">
        <v>1.2362</v>
      </c>
      <c r="H10987" s="154">
        <v>14.906000000000001</v>
      </c>
      <c r="I10987" s="154">
        <v>1.44922</v>
      </c>
      <c r="J10987" s="154"/>
    </row>
    <row r="10988" spans="1:10">
      <c r="A10988" s="164">
        <v>40921</v>
      </c>
      <c r="B10988" s="154">
        <v>1.2105699999999999</v>
      </c>
      <c r="C10988" s="154">
        <v>1.4487999999999999</v>
      </c>
      <c r="D10988" s="154">
        <v>0.94350000000000001</v>
      </c>
      <c r="E10988" s="154">
        <v>0.9274</v>
      </c>
      <c r="F10988" s="154">
        <v>53</v>
      </c>
      <c r="G10988" s="154">
        <v>1.2301</v>
      </c>
      <c r="H10988" s="154">
        <v>15.082000000000001</v>
      </c>
      <c r="I10988" s="154">
        <v>1.44703</v>
      </c>
      <c r="J10988" s="154"/>
    </row>
    <row r="10989" spans="1:10">
      <c r="A10989" s="164">
        <v>40924</v>
      </c>
      <c r="B10989" s="154">
        <v>1.2088399999999999</v>
      </c>
      <c r="C10989" s="154">
        <v>1.4623999999999999</v>
      </c>
      <c r="D10989" s="154">
        <v>0.95479999999999998</v>
      </c>
      <c r="E10989" s="154">
        <v>0.93579999999999997</v>
      </c>
      <c r="F10989" s="154">
        <v>53.4</v>
      </c>
      <c r="G10989" s="154">
        <v>1.2429000000000001</v>
      </c>
      <c r="H10989" s="154">
        <v>15.074</v>
      </c>
      <c r="I10989" s="154" t="s">
        <v>472</v>
      </c>
      <c r="J10989" s="154"/>
    </row>
    <row r="10990" spans="1:10">
      <c r="A10990" s="164">
        <v>40925</v>
      </c>
      <c r="B10990" s="154">
        <v>1.2091400000000001</v>
      </c>
      <c r="C10990" s="154">
        <v>1.4544999999999999</v>
      </c>
      <c r="D10990" s="154">
        <v>0.94650000000000001</v>
      </c>
      <c r="E10990" s="154">
        <v>0.93540000000000001</v>
      </c>
      <c r="F10990" s="154">
        <v>53</v>
      </c>
      <c r="G10990" s="154">
        <v>1.2347999999999999</v>
      </c>
      <c r="H10990" s="154">
        <v>15.02</v>
      </c>
      <c r="I10990" s="154">
        <v>1.44737</v>
      </c>
      <c r="J10990" s="154"/>
    </row>
    <row r="10991" spans="1:10">
      <c r="A10991" s="164">
        <v>40926</v>
      </c>
      <c r="B10991" s="154">
        <v>1.2091000000000001</v>
      </c>
      <c r="C10991" s="154">
        <v>1.4520999999999999</v>
      </c>
      <c r="D10991" s="154">
        <v>0.94550000000000001</v>
      </c>
      <c r="E10991" s="154">
        <v>0.93210000000000004</v>
      </c>
      <c r="F10991" s="154">
        <v>52.9</v>
      </c>
      <c r="G10991" s="154">
        <v>1.2321</v>
      </c>
      <c r="H10991" s="154">
        <v>14.856999999999999</v>
      </c>
      <c r="I10991" s="154">
        <v>1.44563</v>
      </c>
      <c r="J10991" s="154"/>
    </row>
    <row r="10992" spans="1:10">
      <c r="A10992" s="164">
        <v>40927</v>
      </c>
      <c r="B10992" s="154">
        <v>1.2081</v>
      </c>
      <c r="C10992" s="154">
        <v>1.4475</v>
      </c>
      <c r="D10992" s="154">
        <v>0.9375</v>
      </c>
      <c r="E10992" s="154">
        <v>0.92830000000000001</v>
      </c>
      <c r="F10992" s="154">
        <v>53</v>
      </c>
      <c r="G10992" s="154">
        <v>1.2209000000000001</v>
      </c>
      <c r="H10992" s="154">
        <v>14.78</v>
      </c>
      <c r="I10992" s="154">
        <v>1.4366099999999999</v>
      </c>
      <c r="J10992" s="154"/>
    </row>
    <row r="10993" spans="1:10">
      <c r="A10993" s="164">
        <v>40928</v>
      </c>
      <c r="B10993" s="154">
        <v>1.20773</v>
      </c>
      <c r="C10993" s="154">
        <v>1.4471000000000001</v>
      </c>
      <c r="D10993" s="154">
        <v>0.93589999999999995</v>
      </c>
      <c r="E10993" s="154">
        <v>0.9224</v>
      </c>
      <c r="F10993" s="154">
        <v>52.9</v>
      </c>
      <c r="G10993" s="154">
        <v>1.2126999999999999</v>
      </c>
      <c r="H10993" s="154">
        <v>14.784000000000001</v>
      </c>
      <c r="I10993" s="154">
        <v>1.4360200000000001</v>
      </c>
      <c r="J10993" s="154"/>
    </row>
    <row r="10994" spans="1:10">
      <c r="A10994" s="164">
        <v>40931</v>
      </c>
      <c r="B10994" s="154">
        <v>1.2076</v>
      </c>
      <c r="C10994" s="154">
        <v>1.4520999999999999</v>
      </c>
      <c r="D10994" s="154">
        <v>0.93410000000000004</v>
      </c>
      <c r="E10994" s="154">
        <v>0.92230000000000001</v>
      </c>
      <c r="F10994" s="154">
        <v>53.2</v>
      </c>
      <c r="G10994" s="154">
        <v>1.2132000000000001</v>
      </c>
      <c r="H10994" s="154">
        <v>14.695</v>
      </c>
      <c r="I10994" s="154">
        <v>1.42967</v>
      </c>
      <c r="J10994" s="154"/>
    </row>
    <row r="10995" spans="1:10">
      <c r="A10995" s="164">
        <v>40932</v>
      </c>
      <c r="B10995" s="154">
        <v>1.2064999999999999</v>
      </c>
      <c r="C10995" s="154">
        <v>1.4417</v>
      </c>
      <c r="D10995" s="154">
        <v>0.92759999999999998</v>
      </c>
      <c r="E10995" s="154">
        <v>0.91790000000000005</v>
      </c>
      <c r="F10995" s="154">
        <v>52.8</v>
      </c>
      <c r="G10995" s="154">
        <v>1.1994</v>
      </c>
      <c r="H10995" s="154">
        <v>14.693</v>
      </c>
      <c r="I10995" s="154">
        <v>1.42788</v>
      </c>
      <c r="J10995" s="154"/>
    </row>
    <row r="10996" spans="1:10">
      <c r="A10996" s="164">
        <v>40933</v>
      </c>
      <c r="B10996" s="154">
        <v>1.20882</v>
      </c>
      <c r="C10996" s="154">
        <v>1.4494</v>
      </c>
      <c r="D10996" s="154">
        <v>0.93069999999999997</v>
      </c>
      <c r="E10996" s="154">
        <v>0.91820000000000002</v>
      </c>
      <c r="F10996" s="154">
        <v>52.9</v>
      </c>
      <c r="G10996" s="154">
        <v>1.1910000000000001</v>
      </c>
      <c r="H10996" s="154">
        <v>14.696</v>
      </c>
      <c r="I10996" s="154">
        <v>1.4315</v>
      </c>
      <c r="J10996" s="154"/>
    </row>
    <row r="10997" spans="1:10">
      <c r="A10997" s="164">
        <v>40934</v>
      </c>
      <c r="B10997" s="154">
        <v>1.20716</v>
      </c>
      <c r="C10997" s="154">
        <v>1.4394</v>
      </c>
      <c r="D10997" s="154">
        <v>0.91720000000000002</v>
      </c>
      <c r="E10997" s="154">
        <v>0.91669999999999996</v>
      </c>
      <c r="F10997" s="154">
        <v>52.1</v>
      </c>
      <c r="G10997" s="154">
        <v>1.1837</v>
      </c>
      <c r="H10997" s="154">
        <v>14.586</v>
      </c>
      <c r="I10997" s="154">
        <v>1.41951</v>
      </c>
      <c r="J10997" s="154"/>
    </row>
    <row r="10998" spans="1:10">
      <c r="A10998" s="164">
        <v>40935</v>
      </c>
      <c r="B10998" s="154">
        <v>1.2074</v>
      </c>
      <c r="C10998" s="154">
        <v>1.4452</v>
      </c>
      <c r="D10998" s="154">
        <v>0.91949999999999998</v>
      </c>
      <c r="E10998" s="154">
        <v>0.91859999999999997</v>
      </c>
      <c r="F10998" s="154">
        <v>52.5</v>
      </c>
      <c r="G10998" s="154">
        <v>1.1953</v>
      </c>
      <c r="H10998" s="154">
        <v>14.45</v>
      </c>
      <c r="I10998" s="154">
        <v>1.42275</v>
      </c>
      <c r="J10998" s="154"/>
    </row>
    <row r="10999" spans="1:10">
      <c r="A10999" s="164">
        <v>40938</v>
      </c>
      <c r="B10999" s="154">
        <v>1.20523</v>
      </c>
      <c r="C10999" s="154">
        <v>1.4382999999999999</v>
      </c>
      <c r="D10999" s="154">
        <v>0.91830000000000001</v>
      </c>
      <c r="E10999" s="154">
        <v>0.91269999999999996</v>
      </c>
      <c r="F10999" s="154">
        <v>52.7</v>
      </c>
      <c r="G10999" s="154">
        <v>1.1963999999999999</v>
      </c>
      <c r="H10999" s="154">
        <v>14.555</v>
      </c>
      <c r="I10999" s="154">
        <v>1.4208499999999999</v>
      </c>
      <c r="J10999" s="154"/>
    </row>
    <row r="11000" spans="1:10">
      <c r="A11000" s="164">
        <v>40939</v>
      </c>
      <c r="B11000" s="154">
        <v>1.2057100000000001</v>
      </c>
      <c r="C11000" s="154">
        <v>1.4399</v>
      </c>
      <c r="D11000" s="154">
        <v>0.91379999999999995</v>
      </c>
      <c r="E11000" s="154">
        <v>0.91510000000000002</v>
      </c>
      <c r="F11000" s="154">
        <v>52.3</v>
      </c>
      <c r="G11000" s="154">
        <v>1.198</v>
      </c>
      <c r="H11000" s="154">
        <v>14.596</v>
      </c>
      <c r="I11000" s="154">
        <v>1.4170700000000001</v>
      </c>
      <c r="J11000" s="154"/>
    </row>
    <row r="11001" spans="1:10">
      <c r="A11001" s="164">
        <v>40940</v>
      </c>
      <c r="B11001" s="154">
        <v>1.2041999999999999</v>
      </c>
      <c r="C11001" s="154">
        <v>1.4462999999999999</v>
      </c>
      <c r="D11001" s="154">
        <v>0.91720000000000002</v>
      </c>
      <c r="E11001" s="154">
        <v>0.91679999999999995</v>
      </c>
      <c r="F11001" s="154">
        <v>52.5</v>
      </c>
      <c r="G11001" s="154">
        <v>1.2041999999999999</v>
      </c>
      <c r="H11001" s="154">
        <v>14.484</v>
      </c>
      <c r="I11001" s="154">
        <v>1.4221300000000001</v>
      </c>
      <c r="J11001" s="154"/>
    </row>
    <row r="11002" spans="1:10">
      <c r="A11002" s="164">
        <v>40941</v>
      </c>
      <c r="B11002" s="154">
        <v>1.2046399999999999</v>
      </c>
      <c r="C11002" s="154">
        <v>1.4513</v>
      </c>
      <c r="D11002" s="154">
        <v>0.91690000000000005</v>
      </c>
      <c r="E11002" s="154">
        <v>0.9173</v>
      </c>
      <c r="F11002" s="154">
        <v>52.9</v>
      </c>
      <c r="G11002" s="154">
        <v>1.2048000000000001</v>
      </c>
      <c r="H11002" s="154">
        <v>14.532</v>
      </c>
      <c r="I11002" s="154">
        <v>1.4225400000000001</v>
      </c>
      <c r="J11002" s="154"/>
    </row>
    <row r="11003" spans="1:10">
      <c r="A11003" s="164">
        <v>40942</v>
      </c>
      <c r="B11003" s="154">
        <v>1.2053</v>
      </c>
      <c r="C11003" s="154">
        <v>1.4504999999999999</v>
      </c>
      <c r="D11003" s="154">
        <v>0.91539999999999999</v>
      </c>
      <c r="E11003" s="154">
        <v>0.91700000000000004</v>
      </c>
      <c r="F11003" s="154">
        <v>53.2</v>
      </c>
      <c r="G11003" s="154">
        <v>1.2016</v>
      </c>
      <c r="H11003" s="154">
        <v>14.561999999999999</v>
      </c>
      <c r="I11003" s="154">
        <v>1.4200599999999999</v>
      </c>
      <c r="J11003" s="154"/>
    </row>
    <row r="11004" spans="1:10">
      <c r="A11004" s="164">
        <v>40945</v>
      </c>
      <c r="B11004" s="154">
        <v>1.2063999999999999</v>
      </c>
      <c r="C11004" s="154">
        <v>1.4558</v>
      </c>
      <c r="D11004" s="154">
        <v>0.92479999999999996</v>
      </c>
      <c r="E11004" s="154">
        <v>0.92749999999999999</v>
      </c>
      <c r="F11004" s="154">
        <v>53.8</v>
      </c>
      <c r="G11004" s="154">
        <v>1.2060999999999999</v>
      </c>
      <c r="H11004" s="154">
        <v>14.561999999999999</v>
      </c>
      <c r="I11004" s="154">
        <v>1.42903</v>
      </c>
      <c r="J11004" s="154"/>
    </row>
    <row r="11005" spans="1:10">
      <c r="A11005" s="164">
        <v>40946</v>
      </c>
      <c r="B11005" s="154">
        <v>1.2074199999999999</v>
      </c>
      <c r="C11005" s="154">
        <v>1.4534</v>
      </c>
      <c r="D11005" s="154">
        <v>0.91830000000000001</v>
      </c>
      <c r="E11005" s="154">
        <v>0.92220000000000002</v>
      </c>
      <c r="F11005" s="154">
        <v>53.2</v>
      </c>
      <c r="G11005" s="154">
        <v>1.1963999999999999</v>
      </c>
      <c r="H11005" s="154">
        <v>14.458</v>
      </c>
      <c r="I11005" s="154">
        <v>1.4243600000000001</v>
      </c>
      <c r="J11005" s="154"/>
    </row>
    <row r="11006" spans="1:10">
      <c r="A11006" s="164">
        <v>40947</v>
      </c>
      <c r="B11006" s="154">
        <v>1.21183</v>
      </c>
      <c r="C11006" s="154">
        <v>1.4536</v>
      </c>
      <c r="D11006" s="154">
        <v>0.91320000000000001</v>
      </c>
      <c r="E11006" s="154">
        <v>0.91830000000000001</v>
      </c>
      <c r="F11006" s="154">
        <v>53</v>
      </c>
      <c r="G11006" s="154">
        <v>1.1854</v>
      </c>
      <c r="H11006" s="154">
        <v>14.468</v>
      </c>
      <c r="I11006" s="154">
        <v>1.4186399999999999</v>
      </c>
      <c r="J11006" s="154"/>
    </row>
    <row r="11007" spans="1:10">
      <c r="A11007" s="164">
        <v>40948</v>
      </c>
      <c r="B11007" s="154">
        <v>1.2102999999999999</v>
      </c>
      <c r="C11007" s="154">
        <v>1.4445000000000001</v>
      </c>
      <c r="D11007" s="154">
        <v>0.91139999999999999</v>
      </c>
      <c r="E11007" s="154">
        <v>0.91679999999999995</v>
      </c>
      <c r="F11007" s="154">
        <v>53</v>
      </c>
      <c r="G11007" s="154">
        <v>1.1820999999999999</v>
      </c>
      <c r="H11007" s="154">
        <v>14.452999999999999</v>
      </c>
      <c r="I11007" s="154">
        <v>1.41866</v>
      </c>
      <c r="J11007" s="154"/>
    </row>
    <row r="11008" spans="1:10">
      <c r="A11008" s="164">
        <v>40949</v>
      </c>
      <c r="B11008" s="154">
        <v>1.20991</v>
      </c>
      <c r="C11008" s="154">
        <v>1.4447999999999999</v>
      </c>
      <c r="D11008" s="154">
        <v>0.91200000000000003</v>
      </c>
      <c r="E11008" s="154">
        <v>0.91410000000000002</v>
      </c>
      <c r="F11008" s="154">
        <v>53</v>
      </c>
      <c r="G11008" s="154">
        <v>1.1738</v>
      </c>
      <c r="H11008" s="154">
        <v>14.561999999999999</v>
      </c>
      <c r="I11008" s="154">
        <v>1.41659</v>
      </c>
      <c r="J11008" s="154"/>
    </row>
    <row r="11009" spans="1:10">
      <c r="A11009" s="164">
        <v>40952</v>
      </c>
      <c r="B11009" s="154">
        <v>1.2091499999999999</v>
      </c>
      <c r="C11009" s="154">
        <v>1.4405000000000001</v>
      </c>
      <c r="D11009" s="154">
        <v>0.91180000000000005</v>
      </c>
      <c r="E11009" s="154">
        <v>0.91349999999999998</v>
      </c>
      <c r="F11009" s="154">
        <v>53.1</v>
      </c>
      <c r="G11009" s="154">
        <v>1.1738</v>
      </c>
      <c r="H11009" s="154">
        <v>14.538</v>
      </c>
      <c r="I11009" s="154">
        <v>1.4150499999999999</v>
      </c>
      <c r="J11009" s="154"/>
    </row>
    <row r="11010" spans="1:10">
      <c r="A11010" s="164">
        <v>40953</v>
      </c>
      <c r="B11010" s="154">
        <v>1.2083999999999999</v>
      </c>
      <c r="C11010" s="154">
        <v>1.4428000000000001</v>
      </c>
      <c r="D11010" s="154">
        <v>0.91659999999999997</v>
      </c>
      <c r="E11010" s="154">
        <v>0.91620000000000001</v>
      </c>
      <c r="F11010" s="154">
        <v>53.2</v>
      </c>
      <c r="G11010" s="154">
        <v>1.1736</v>
      </c>
      <c r="H11010" s="154">
        <v>14.622999999999999</v>
      </c>
      <c r="I11010" s="154">
        <v>1.4165099999999999</v>
      </c>
      <c r="J11010" s="154"/>
    </row>
    <row r="11011" spans="1:10">
      <c r="A11011" s="164">
        <v>40954</v>
      </c>
      <c r="B11011" s="154">
        <v>1.2075800000000001</v>
      </c>
      <c r="C11011" s="154">
        <v>1.4377</v>
      </c>
      <c r="D11011" s="154">
        <v>0.91649999999999998</v>
      </c>
      <c r="E11011" s="154">
        <v>0.92190000000000005</v>
      </c>
      <c r="F11011" s="154">
        <v>53.2</v>
      </c>
      <c r="G11011" s="154">
        <v>1.1680999999999999</v>
      </c>
      <c r="H11011" s="154">
        <v>14.675000000000001</v>
      </c>
      <c r="I11011" s="154">
        <v>1.4170499999999999</v>
      </c>
      <c r="J11011" s="154"/>
    </row>
    <row r="11012" spans="1:10">
      <c r="A11012" s="164">
        <v>40955</v>
      </c>
      <c r="B11012" s="154">
        <v>1.20712</v>
      </c>
      <c r="C11012" s="154">
        <v>1.4551000000000001</v>
      </c>
      <c r="D11012" s="154">
        <v>0.92800000000000005</v>
      </c>
      <c r="E11012" s="154">
        <v>0.92469999999999997</v>
      </c>
      <c r="F11012" s="154">
        <v>53.6</v>
      </c>
      <c r="G11012" s="154">
        <v>1.1776</v>
      </c>
      <c r="H11012" s="154">
        <v>14.627000000000001</v>
      </c>
      <c r="I11012" s="154">
        <v>1.42717</v>
      </c>
      <c r="J11012" s="154"/>
    </row>
    <row r="11013" spans="1:10">
      <c r="A11013" s="164">
        <v>40956</v>
      </c>
      <c r="B11013" s="154">
        <v>1.2074100000000001</v>
      </c>
      <c r="C11013" s="154">
        <v>1.4546999999999999</v>
      </c>
      <c r="D11013" s="154">
        <v>0.91759999999999997</v>
      </c>
      <c r="E11013" s="154">
        <v>0.92190000000000005</v>
      </c>
      <c r="F11013" s="154">
        <v>53.4</v>
      </c>
      <c r="G11013" s="154">
        <v>1.1613</v>
      </c>
      <c r="H11013" s="154">
        <v>14.592000000000001</v>
      </c>
      <c r="I11013" s="154">
        <v>1.4198</v>
      </c>
      <c r="J11013" s="154"/>
    </row>
    <row r="11014" spans="1:10">
      <c r="A11014" s="164">
        <v>40959</v>
      </c>
      <c r="B11014" s="154">
        <v>1.20851</v>
      </c>
      <c r="C11014" s="154">
        <v>1.4494</v>
      </c>
      <c r="D11014" s="154">
        <v>0.91369999999999996</v>
      </c>
      <c r="E11014" s="154">
        <v>0.92059999999999997</v>
      </c>
      <c r="F11014" s="154">
        <v>53.2</v>
      </c>
      <c r="G11014" s="154">
        <v>1.1489</v>
      </c>
      <c r="H11014" s="154">
        <v>14.487</v>
      </c>
      <c r="I11014" s="154" t="s">
        <v>472</v>
      </c>
      <c r="J11014" s="154"/>
    </row>
    <row r="11015" spans="1:10">
      <c r="A11015" s="164">
        <v>40960</v>
      </c>
      <c r="B11015" s="154">
        <v>1.2079500000000001</v>
      </c>
      <c r="C11015" s="154">
        <v>1.4441999999999999</v>
      </c>
      <c r="D11015" s="154">
        <v>0.91110000000000002</v>
      </c>
      <c r="E11015" s="154">
        <v>0.91569999999999996</v>
      </c>
      <c r="F11015" s="154">
        <v>53.1</v>
      </c>
      <c r="G11015" s="154">
        <v>1.1419999999999999</v>
      </c>
      <c r="H11015" s="154">
        <v>14.487</v>
      </c>
      <c r="I11015" s="154">
        <v>1.4134599999999999</v>
      </c>
      <c r="J11015" s="154"/>
    </row>
    <row r="11016" spans="1:10">
      <c r="A11016" s="164">
        <v>40961</v>
      </c>
      <c r="B11016" s="154">
        <v>1.2076</v>
      </c>
      <c r="C11016" s="154">
        <v>1.4332</v>
      </c>
      <c r="D11016" s="154">
        <v>0.91220000000000001</v>
      </c>
      <c r="E11016" s="154">
        <v>0.91479999999999995</v>
      </c>
      <c r="F11016" s="154">
        <v>53.2</v>
      </c>
      <c r="G11016" s="154">
        <v>1.1381999999999999</v>
      </c>
      <c r="H11016" s="154">
        <v>14.458</v>
      </c>
      <c r="I11016" s="154">
        <v>1.4094</v>
      </c>
      <c r="J11016" s="154"/>
    </row>
    <row r="11017" spans="1:10">
      <c r="A11017" s="164">
        <v>40962</v>
      </c>
      <c r="B11017" s="154">
        <v>1.20564</v>
      </c>
      <c r="C11017" s="154">
        <v>1.4224000000000001</v>
      </c>
      <c r="D11017" s="154">
        <v>0.90459999999999996</v>
      </c>
      <c r="E11017" s="154">
        <v>0.90759999999999996</v>
      </c>
      <c r="F11017" s="154">
        <v>53</v>
      </c>
      <c r="G11017" s="154">
        <v>1.1287</v>
      </c>
      <c r="H11017" s="154">
        <v>14.366</v>
      </c>
      <c r="I11017" s="154">
        <v>1.4028</v>
      </c>
      <c r="J11017" s="154"/>
    </row>
    <row r="11018" spans="1:10">
      <c r="A11018" s="164">
        <v>40963</v>
      </c>
      <c r="B11018" s="154">
        <v>1.20583</v>
      </c>
      <c r="C11018" s="154">
        <v>1.4222000000000001</v>
      </c>
      <c r="D11018" s="154">
        <v>0.9002</v>
      </c>
      <c r="E11018" s="154">
        <v>0.90269999999999995</v>
      </c>
      <c r="F11018" s="154">
        <v>52.5</v>
      </c>
      <c r="G11018" s="154">
        <v>1.1176999999999999</v>
      </c>
      <c r="H11018" s="154">
        <v>14.205</v>
      </c>
      <c r="I11018" s="154">
        <v>1.3950800000000001</v>
      </c>
      <c r="J11018" s="154"/>
    </row>
    <row r="11019" spans="1:10">
      <c r="A11019" s="164">
        <v>40966</v>
      </c>
      <c r="B11019" s="154">
        <v>1.2049099999999999</v>
      </c>
      <c r="C11019" s="154">
        <v>1.423</v>
      </c>
      <c r="D11019" s="154">
        <v>0.8972</v>
      </c>
      <c r="E11019" s="154">
        <v>0.89419999999999999</v>
      </c>
      <c r="F11019" s="154">
        <v>52.5</v>
      </c>
      <c r="G11019" s="154">
        <v>1.1132</v>
      </c>
      <c r="H11019" s="154">
        <v>14.266999999999999</v>
      </c>
      <c r="I11019" s="154">
        <v>1.3961600000000001</v>
      </c>
      <c r="J11019" s="154"/>
    </row>
    <row r="11020" spans="1:10">
      <c r="A11020" s="164">
        <v>40967</v>
      </c>
      <c r="B11020" s="154">
        <v>1.2055</v>
      </c>
      <c r="C11020" s="154">
        <v>1.4224999999999999</v>
      </c>
      <c r="D11020" s="154">
        <v>0.89670000000000005</v>
      </c>
      <c r="E11020" s="154">
        <v>0.90080000000000005</v>
      </c>
      <c r="F11020" s="154">
        <v>52.5</v>
      </c>
      <c r="G11020" s="154">
        <v>1.1109</v>
      </c>
      <c r="H11020" s="154">
        <v>14.228999999999999</v>
      </c>
      <c r="I11020" s="154">
        <v>1.3936999999999999</v>
      </c>
      <c r="J11020" s="154"/>
    </row>
    <row r="11021" spans="1:10">
      <c r="A11021" s="164">
        <v>40968</v>
      </c>
      <c r="B11021" s="154">
        <v>1.2053400000000001</v>
      </c>
      <c r="C11021" s="154">
        <v>1.4267000000000001</v>
      </c>
      <c r="D11021" s="154">
        <v>0.89549999999999996</v>
      </c>
      <c r="E11021" s="154">
        <v>0.90259999999999996</v>
      </c>
      <c r="F11021" s="154">
        <v>52.7</v>
      </c>
      <c r="G11021" s="154">
        <v>1.111</v>
      </c>
      <c r="H11021" s="154">
        <v>14.342000000000001</v>
      </c>
      <c r="I11021" s="154">
        <v>1.3952899999999999</v>
      </c>
      <c r="J11021" s="154"/>
    </row>
    <row r="11022" spans="1:10">
      <c r="A11022" s="164">
        <v>40969</v>
      </c>
      <c r="B11022" s="154">
        <v>1.2052400000000001</v>
      </c>
      <c r="C11022" s="154">
        <v>1.4390000000000001</v>
      </c>
      <c r="D11022" s="154">
        <v>0.90329999999999999</v>
      </c>
      <c r="E11022" s="154">
        <v>0.91439999999999999</v>
      </c>
      <c r="F11022" s="154">
        <v>52.6</v>
      </c>
      <c r="G11022" s="154">
        <v>1.113</v>
      </c>
      <c r="H11022" s="154">
        <v>14.368</v>
      </c>
      <c r="I11022" s="154">
        <v>1.40194</v>
      </c>
      <c r="J11022" s="154"/>
    </row>
    <row r="11023" spans="1:10">
      <c r="A11023" s="164">
        <v>40970</v>
      </c>
      <c r="B11023" s="154">
        <v>1.2057100000000001</v>
      </c>
      <c r="C11023" s="154">
        <v>1.4487999999999999</v>
      </c>
      <c r="D11023" s="154">
        <v>0.90980000000000005</v>
      </c>
      <c r="E11023" s="154">
        <v>0.92059999999999997</v>
      </c>
      <c r="F11023" s="154">
        <v>53</v>
      </c>
      <c r="G11023" s="154">
        <v>1.1145</v>
      </c>
      <c r="H11023" s="154">
        <v>14.505000000000001</v>
      </c>
      <c r="I11023" s="154">
        <v>1.4071400000000001</v>
      </c>
      <c r="J11023" s="154"/>
    </row>
    <row r="11024" spans="1:10">
      <c r="A11024" s="164">
        <v>40973</v>
      </c>
      <c r="B11024" s="154">
        <v>1.206</v>
      </c>
      <c r="C11024" s="154">
        <v>1.4450000000000001</v>
      </c>
      <c r="D11024" s="154">
        <v>0.91410000000000002</v>
      </c>
      <c r="E11024" s="154">
        <v>0.91990000000000005</v>
      </c>
      <c r="F11024" s="154">
        <v>52.8</v>
      </c>
      <c r="G11024" s="154">
        <v>1.1253</v>
      </c>
      <c r="H11024" s="154">
        <v>14.444000000000001</v>
      </c>
      <c r="I11024" s="154">
        <v>1.41089</v>
      </c>
      <c r="J11024" s="154"/>
    </row>
    <row r="11025" spans="1:10">
      <c r="A11025" s="164">
        <v>40974</v>
      </c>
      <c r="B11025" s="154">
        <v>1.2059199999999999</v>
      </c>
      <c r="C11025" s="154">
        <v>1.4458</v>
      </c>
      <c r="D11025" s="154">
        <v>0.91549999999999998</v>
      </c>
      <c r="E11025" s="154">
        <v>0.91610000000000003</v>
      </c>
      <c r="F11025" s="154">
        <v>52.6</v>
      </c>
      <c r="G11025" s="154">
        <v>1.1305000000000001</v>
      </c>
      <c r="H11025" s="154">
        <v>14.555</v>
      </c>
      <c r="I11025" s="154">
        <v>1.41364</v>
      </c>
      <c r="J11025" s="154"/>
    </row>
    <row r="11026" spans="1:10">
      <c r="A11026" s="164">
        <v>40975</v>
      </c>
      <c r="B11026" s="154">
        <v>1.2055</v>
      </c>
      <c r="C11026" s="154">
        <v>1.4433</v>
      </c>
      <c r="D11026" s="154">
        <v>0.91720000000000002</v>
      </c>
      <c r="E11026" s="154">
        <v>0.91690000000000005</v>
      </c>
      <c r="F11026" s="154">
        <v>52.1</v>
      </c>
      <c r="G11026" s="154">
        <v>1.1354</v>
      </c>
      <c r="H11026" s="154">
        <v>14.507999999999999</v>
      </c>
      <c r="I11026" s="154">
        <v>1.4136600000000001</v>
      </c>
      <c r="J11026" s="154"/>
    </row>
    <row r="11027" spans="1:10">
      <c r="A11027" s="164">
        <v>40976</v>
      </c>
      <c r="B11027" s="154">
        <v>1.2055</v>
      </c>
      <c r="C11027" s="154">
        <v>1.4435</v>
      </c>
      <c r="D11027" s="154">
        <v>0.9123</v>
      </c>
      <c r="E11027" s="154">
        <v>0.91700000000000004</v>
      </c>
      <c r="F11027" s="154">
        <v>51.6</v>
      </c>
      <c r="G11027" s="154">
        <v>1.1207</v>
      </c>
      <c r="H11027" s="154">
        <v>14.372999999999999</v>
      </c>
      <c r="I11027" s="154">
        <v>1.4059200000000001</v>
      </c>
      <c r="J11027" s="154"/>
    </row>
    <row r="11028" spans="1:10">
      <c r="A11028" s="164">
        <v>40977</v>
      </c>
      <c r="B11028" s="154">
        <v>1.20573</v>
      </c>
      <c r="C11028" s="154">
        <v>1.4375</v>
      </c>
      <c r="D11028" s="154">
        <v>0.9123</v>
      </c>
      <c r="E11028" s="154">
        <v>0.91990000000000005</v>
      </c>
      <c r="F11028" s="154">
        <v>51.7</v>
      </c>
      <c r="G11028" s="154">
        <v>1.1158999999999999</v>
      </c>
      <c r="H11028" s="154">
        <v>14.574</v>
      </c>
      <c r="I11028" s="154">
        <v>1.4058600000000001</v>
      </c>
      <c r="J11028" s="154"/>
    </row>
    <row r="11029" spans="1:10">
      <c r="A11029" s="164">
        <v>40980</v>
      </c>
      <c r="B11029" s="154">
        <v>1.20574</v>
      </c>
      <c r="C11029" s="154">
        <v>1.4405999999999999</v>
      </c>
      <c r="D11029" s="154">
        <v>0.91869999999999996</v>
      </c>
      <c r="E11029" s="154">
        <v>0.92779999999999996</v>
      </c>
      <c r="F11029" s="154">
        <v>51.2</v>
      </c>
      <c r="G11029" s="154">
        <v>1.1167</v>
      </c>
      <c r="H11029" s="154">
        <v>14.492000000000001</v>
      </c>
      <c r="I11029" s="154">
        <v>1.41252</v>
      </c>
      <c r="J11029" s="154"/>
    </row>
    <row r="11030" spans="1:10">
      <c r="A11030" s="164">
        <v>40981</v>
      </c>
      <c r="B11030" s="154">
        <v>1.20601</v>
      </c>
      <c r="C11030" s="154">
        <v>1.4371</v>
      </c>
      <c r="D11030" s="154">
        <v>0.91779999999999995</v>
      </c>
      <c r="E11030" s="154">
        <v>0.92649999999999999</v>
      </c>
      <c r="F11030" s="154">
        <v>50.9</v>
      </c>
      <c r="G11030" s="154">
        <v>1.1115999999999999</v>
      </c>
      <c r="H11030" s="154">
        <v>14.542</v>
      </c>
      <c r="I11030" s="154">
        <v>1.41144</v>
      </c>
      <c r="J11030" s="154"/>
    </row>
    <row r="11031" spans="1:10">
      <c r="A11031" s="164">
        <v>40982</v>
      </c>
      <c r="B11031" s="154">
        <v>1.21031</v>
      </c>
      <c r="C11031" s="154">
        <v>1.4556</v>
      </c>
      <c r="D11031" s="154">
        <v>0.92700000000000005</v>
      </c>
      <c r="E11031" s="154">
        <v>0.93379999999999996</v>
      </c>
      <c r="F11031" s="154">
        <v>51.6</v>
      </c>
      <c r="G11031" s="154">
        <v>1.1114999999999999</v>
      </c>
      <c r="H11031" s="154">
        <v>14.698</v>
      </c>
      <c r="I11031" s="154">
        <v>1.41788</v>
      </c>
      <c r="J11031" s="154"/>
    </row>
    <row r="11032" spans="1:10">
      <c r="A11032" s="164">
        <v>40983</v>
      </c>
      <c r="B11032" s="154">
        <v>1.21075</v>
      </c>
      <c r="C11032" s="154">
        <v>1.4527999999999999</v>
      </c>
      <c r="D11032" s="154">
        <v>0.92730000000000001</v>
      </c>
      <c r="E11032" s="154">
        <v>0.93410000000000004</v>
      </c>
      <c r="F11032" s="154">
        <v>51.3</v>
      </c>
      <c r="G11032" s="154">
        <v>1.1080000000000001</v>
      </c>
      <c r="H11032" s="154">
        <v>14.544</v>
      </c>
      <c r="I11032" s="154">
        <v>1.4189400000000001</v>
      </c>
      <c r="J11032" s="154"/>
    </row>
    <row r="11033" spans="1:10">
      <c r="A11033" s="164">
        <v>40984</v>
      </c>
      <c r="B11033" s="154">
        <v>1.2074100000000001</v>
      </c>
      <c r="C11033" s="154">
        <v>1.454</v>
      </c>
      <c r="D11033" s="154">
        <v>0.92459999999999998</v>
      </c>
      <c r="E11033" s="154">
        <v>0.93100000000000005</v>
      </c>
      <c r="F11033" s="154">
        <v>51.3</v>
      </c>
      <c r="G11033" s="154">
        <v>1.1046</v>
      </c>
      <c r="H11033" s="154">
        <v>14.494999999999999</v>
      </c>
      <c r="I11033" s="154">
        <v>1.41449</v>
      </c>
      <c r="J11033" s="154"/>
    </row>
    <row r="11034" spans="1:10">
      <c r="A11034" s="164">
        <v>40987</v>
      </c>
      <c r="B11034" s="154">
        <v>1.20651</v>
      </c>
      <c r="C11034" s="154">
        <v>1.4519</v>
      </c>
      <c r="D11034" s="154">
        <v>0.91690000000000005</v>
      </c>
      <c r="E11034" s="154">
        <v>0.92379999999999995</v>
      </c>
      <c r="F11034" s="154">
        <v>50.9</v>
      </c>
      <c r="G11034" s="154">
        <v>1.1038000000000001</v>
      </c>
      <c r="H11034" s="154">
        <v>14.438000000000001</v>
      </c>
      <c r="I11034" s="154">
        <v>1.41022</v>
      </c>
      <c r="J11034" s="154"/>
    </row>
    <row r="11035" spans="1:10">
      <c r="A11035" s="164">
        <v>40988</v>
      </c>
      <c r="B11035" s="154">
        <v>1.2063999999999999</v>
      </c>
      <c r="C11035" s="154">
        <v>1.4494</v>
      </c>
      <c r="D11035" s="154">
        <v>0.91410000000000002</v>
      </c>
      <c r="E11035" s="154">
        <v>0.92210000000000003</v>
      </c>
      <c r="F11035" s="154">
        <v>50.2</v>
      </c>
      <c r="G11035" s="154">
        <v>1.0911999999999999</v>
      </c>
      <c r="H11035" s="154">
        <v>14.458</v>
      </c>
      <c r="I11035" s="154">
        <v>1.40509</v>
      </c>
      <c r="J11035" s="154"/>
    </row>
    <row r="11036" spans="1:10">
      <c r="A11036" s="164">
        <v>40989</v>
      </c>
      <c r="B11036" s="154">
        <v>1.2058</v>
      </c>
      <c r="C11036" s="154">
        <v>1.4405999999999999</v>
      </c>
      <c r="D11036" s="154">
        <v>0.90839999999999999</v>
      </c>
      <c r="E11036" s="154">
        <v>0.91910000000000003</v>
      </c>
      <c r="F11036" s="154">
        <v>50</v>
      </c>
      <c r="G11036" s="154">
        <v>1.0836999999999999</v>
      </c>
      <c r="H11036" s="154">
        <v>14.48</v>
      </c>
      <c r="I11036" s="154">
        <v>1.4025699999999999</v>
      </c>
      <c r="J11036" s="154"/>
    </row>
    <row r="11037" spans="1:10">
      <c r="A11037" s="164">
        <v>40990</v>
      </c>
      <c r="B11037" s="154">
        <v>1.2055100000000001</v>
      </c>
      <c r="C11037" s="154">
        <v>1.4474</v>
      </c>
      <c r="D11037" s="154">
        <v>0.91649999999999998</v>
      </c>
      <c r="E11037" s="154">
        <v>0.92100000000000004</v>
      </c>
      <c r="F11037" s="154">
        <v>50.3</v>
      </c>
      <c r="G11037" s="154">
        <v>1.1062000000000001</v>
      </c>
      <c r="H11037" s="154">
        <v>14.516999999999999</v>
      </c>
      <c r="I11037" s="154">
        <v>1.40903</v>
      </c>
      <c r="J11037" s="154"/>
    </row>
    <row r="11038" spans="1:10">
      <c r="A11038" s="164">
        <v>40991</v>
      </c>
      <c r="B11038" s="154">
        <v>1.2055</v>
      </c>
      <c r="C11038" s="154">
        <v>1.4424000000000001</v>
      </c>
      <c r="D11038" s="154">
        <v>0.90910000000000002</v>
      </c>
      <c r="E11038" s="154">
        <v>0.90939999999999999</v>
      </c>
      <c r="F11038" s="154">
        <v>49.9</v>
      </c>
      <c r="G11038" s="154">
        <v>1.1003000000000001</v>
      </c>
      <c r="H11038" s="154">
        <v>14.446999999999999</v>
      </c>
      <c r="I11038" s="154">
        <v>1.4046099999999999</v>
      </c>
      <c r="J11038" s="154"/>
    </row>
    <row r="11039" spans="1:10">
      <c r="A11039" s="164">
        <v>40994</v>
      </c>
      <c r="B11039" s="154">
        <v>1.2053400000000001</v>
      </c>
      <c r="C11039" s="154">
        <v>1.4431</v>
      </c>
      <c r="D11039" s="154">
        <v>0.91269999999999996</v>
      </c>
      <c r="E11039" s="154">
        <v>0.91359999999999997</v>
      </c>
      <c r="F11039" s="154">
        <v>50.3</v>
      </c>
      <c r="G11039" s="154">
        <v>1.1014999999999999</v>
      </c>
      <c r="H11039" s="154">
        <v>14.382</v>
      </c>
      <c r="I11039" s="154">
        <v>1.4039299999999999</v>
      </c>
      <c r="J11039" s="154"/>
    </row>
    <row r="11040" spans="1:10">
      <c r="A11040" s="164">
        <v>40995</v>
      </c>
      <c r="B11040" s="154">
        <v>1.20645</v>
      </c>
      <c r="C11040" s="154">
        <v>1.4445000000000001</v>
      </c>
      <c r="D11040" s="154">
        <v>0.90369999999999995</v>
      </c>
      <c r="E11040" s="154">
        <v>0.91210000000000002</v>
      </c>
      <c r="F11040" s="154">
        <v>49.7</v>
      </c>
      <c r="G11040" s="154">
        <v>1.0911</v>
      </c>
      <c r="H11040" s="154">
        <v>14.382999999999999</v>
      </c>
      <c r="I11040" s="154">
        <v>1.3974199999999999</v>
      </c>
      <c r="J11040" s="154"/>
    </row>
    <row r="11041" spans="1:10">
      <c r="A11041" s="164">
        <v>40996</v>
      </c>
      <c r="B11041" s="154">
        <v>1.2060599999999999</v>
      </c>
      <c r="C11041" s="154">
        <v>1.4382999999999999</v>
      </c>
      <c r="D11041" s="154">
        <v>0.90369999999999995</v>
      </c>
      <c r="E11041" s="154">
        <v>0.90620000000000001</v>
      </c>
      <c r="F11041" s="154">
        <v>49.6</v>
      </c>
      <c r="G11041" s="154">
        <v>1.0900000000000001</v>
      </c>
      <c r="H11041" s="154">
        <v>14.417999999999999</v>
      </c>
      <c r="I11041" s="154">
        <v>1.39758</v>
      </c>
      <c r="J11041" s="154"/>
    </row>
    <row r="11042" spans="1:10">
      <c r="A11042" s="164">
        <v>40997</v>
      </c>
      <c r="B11042" s="154">
        <v>1.2053700000000001</v>
      </c>
      <c r="C11042" s="154">
        <v>1.4403000000000001</v>
      </c>
      <c r="D11042" s="154">
        <v>0.90459999999999996</v>
      </c>
      <c r="E11042" s="154">
        <v>0.90580000000000005</v>
      </c>
      <c r="F11042" s="154">
        <v>49.5</v>
      </c>
      <c r="G11042" s="154">
        <v>1.0977999999999999</v>
      </c>
      <c r="H11042" s="154">
        <v>14.433</v>
      </c>
      <c r="I11042" s="154">
        <v>1.4016899999999999</v>
      </c>
      <c r="J11042" s="154"/>
    </row>
    <row r="11043" spans="1:10">
      <c r="A11043" s="164">
        <v>40998</v>
      </c>
      <c r="B11043" s="154">
        <v>1.2048000000000001</v>
      </c>
      <c r="C11043" s="154">
        <v>1.4445999999999999</v>
      </c>
      <c r="D11043" s="154">
        <v>0.90300000000000002</v>
      </c>
      <c r="E11043" s="154">
        <v>0.90569999999999995</v>
      </c>
      <c r="F11043" s="154">
        <v>49.5</v>
      </c>
      <c r="G11043" s="154">
        <v>1.0984</v>
      </c>
      <c r="H11043" s="154">
        <v>14.352</v>
      </c>
      <c r="I11043" s="154">
        <v>1.3989799999999999</v>
      </c>
      <c r="J11043" s="154"/>
    </row>
    <row r="11044" spans="1:10">
      <c r="A11044" s="164">
        <v>41001</v>
      </c>
      <c r="B11044" s="154">
        <v>1.20451</v>
      </c>
      <c r="C11044" s="154">
        <v>1.4483999999999999</v>
      </c>
      <c r="D11044" s="154">
        <v>0.9022</v>
      </c>
      <c r="E11044" s="154">
        <v>0.90410000000000001</v>
      </c>
      <c r="F11044" s="154">
        <v>49.4</v>
      </c>
      <c r="G11044" s="154">
        <v>1.0897000000000001</v>
      </c>
      <c r="H11044" s="154">
        <v>14.355</v>
      </c>
      <c r="I11044" s="154">
        <v>1.3978600000000001</v>
      </c>
      <c r="J11044" s="154"/>
    </row>
    <row r="11045" spans="1:10">
      <c r="A11045" s="164">
        <v>41002</v>
      </c>
      <c r="B11045" s="154">
        <v>1.2036899999999999</v>
      </c>
      <c r="C11045" s="154">
        <v>1.4466999999999999</v>
      </c>
      <c r="D11045" s="154">
        <v>0.90259999999999996</v>
      </c>
      <c r="E11045" s="154">
        <v>0.91090000000000004</v>
      </c>
      <c r="F11045" s="154">
        <v>49.2</v>
      </c>
      <c r="G11045" s="154">
        <v>1.1002000000000001</v>
      </c>
      <c r="H11045" s="154">
        <v>14.347</v>
      </c>
      <c r="I11045" s="154">
        <v>1.39791</v>
      </c>
      <c r="J11045" s="154"/>
    </row>
    <row r="11046" spans="1:10">
      <c r="A11046" s="164">
        <v>41003</v>
      </c>
      <c r="B11046" s="154">
        <v>1.2043999999999999</v>
      </c>
      <c r="C11046" s="154">
        <v>1.4531000000000001</v>
      </c>
      <c r="D11046" s="154">
        <v>0.91469999999999996</v>
      </c>
      <c r="E11046" s="154">
        <v>0.92049999999999998</v>
      </c>
      <c r="F11046" s="154">
        <v>50</v>
      </c>
      <c r="G11046" s="154">
        <v>1.1065</v>
      </c>
      <c r="H11046" s="154">
        <v>14.561</v>
      </c>
      <c r="I11046" s="154">
        <v>1.40778</v>
      </c>
      <c r="J11046" s="154"/>
    </row>
    <row r="11047" spans="1:10">
      <c r="A11047" s="164">
        <v>41004</v>
      </c>
      <c r="B11047" s="154">
        <v>1.2034</v>
      </c>
      <c r="C11047" s="154">
        <v>1.4565999999999999</v>
      </c>
      <c r="D11047" s="154">
        <v>0.91779999999999995</v>
      </c>
      <c r="E11047" s="154">
        <v>0.91990000000000005</v>
      </c>
      <c r="F11047" s="154">
        <v>50.2</v>
      </c>
      <c r="G11047" s="154">
        <v>1.1166</v>
      </c>
      <c r="H11047" s="154">
        <v>14.597</v>
      </c>
      <c r="I11047" s="154">
        <v>1.41191</v>
      </c>
      <c r="J11047" s="154"/>
    </row>
    <row r="11048" spans="1:10">
      <c r="A11048" s="164">
        <v>41005</v>
      </c>
      <c r="B11048" s="154">
        <v>1.20194</v>
      </c>
      <c r="C11048" s="154">
        <v>1.458</v>
      </c>
      <c r="D11048" s="154">
        <v>0.91990000000000005</v>
      </c>
      <c r="E11048" s="154">
        <v>0.92700000000000005</v>
      </c>
      <c r="F11048" s="154">
        <v>50.4</v>
      </c>
      <c r="G11048" s="154">
        <v>1.1155999999999999</v>
      </c>
      <c r="H11048" s="154">
        <v>14.536</v>
      </c>
      <c r="I11048" s="154">
        <v>1.4083999999999999</v>
      </c>
      <c r="J11048" s="154"/>
    </row>
    <row r="11049" spans="1:10">
      <c r="A11049" s="164">
        <v>41008</v>
      </c>
      <c r="B11049" s="154">
        <v>1.2016</v>
      </c>
      <c r="C11049" s="154">
        <v>1.4581999999999999</v>
      </c>
      <c r="D11049" s="154">
        <v>0.91900000000000004</v>
      </c>
      <c r="E11049" s="154">
        <v>0.92049999999999998</v>
      </c>
      <c r="F11049" s="154">
        <v>50.3</v>
      </c>
      <c r="G11049" s="154">
        <v>1.1299999999999999</v>
      </c>
      <c r="H11049" s="154">
        <v>14.53</v>
      </c>
      <c r="I11049" s="154">
        <v>1.4089</v>
      </c>
      <c r="J11049" s="154"/>
    </row>
    <row r="11050" spans="1:10">
      <c r="A11050" s="164">
        <v>41009</v>
      </c>
      <c r="B11050" s="154">
        <v>1.202</v>
      </c>
      <c r="C11050" s="154">
        <v>1.4561999999999999</v>
      </c>
      <c r="D11050" s="154">
        <v>0.91810000000000003</v>
      </c>
      <c r="E11050" s="154">
        <v>0.91920000000000002</v>
      </c>
      <c r="F11050" s="154">
        <v>50.5</v>
      </c>
      <c r="G11050" s="154">
        <v>1.1306</v>
      </c>
      <c r="H11050" s="154">
        <v>14.561999999999999</v>
      </c>
      <c r="I11050" s="154">
        <v>1.41374</v>
      </c>
      <c r="J11050" s="154"/>
    </row>
    <row r="11051" spans="1:10">
      <c r="A11051" s="164">
        <v>41010</v>
      </c>
      <c r="B11051" s="154">
        <v>1.2015500000000001</v>
      </c>
      <c r="C11051" s="154">
        <v>1.4559</v>
      </c>
      <c r="D11051" s="154">
        <v>0.91579999999999995</v>
      </c>
      <c r="E11051" s="154">
        <v>0.91279999999999994</v>
      </c>
      <c r="F11051" s="154">
        <v>50</v>
      </c>
      <c r="G11051" s="154">
        <v>1.1365000000000001</v>
      </c>
      <c r="H11051" s="154">
        <v>14.529</v>
      </c>
      <c r="I11051" s="154">
        <v>1.4091100000000001</v>
      </c>
      <c r="J11051" s="154"/>
    </row>
    <row r="11052" spans="1:10">
      <c r="A11052" s="164">
        <v>41011</v>
      </c>
      <c r="B11052" s="154">
        <v>1.2019</v>
      </c>
      <c r="C11052" s="154">
        <v>1.4599</v>
      </c>
      <c r="D11052" s="154">
        <v>0.91579999999999995</v>
      </c>
      <c r="E11052" s="154">
        <v>0.91590000000000005</v>
      </c>
      <c r="F11052" s="154">
        <v>49.9</v>
      </c>
      <c r="G11052" s="154">
        <v>1.1299999999999999</v>
      </c>
      <c r="H11052" s="154">
        <v>14.478</v>
      </c>
      <c r="I11052" s="154">
        <v>1.41116</v>
      </c>
      <c r="J11052" s="154"/>
    </row>
    <row r="11053" spans="1:10">
      <c r="A11053" s="164">
        <v>41012</v>
      </c>
      <c r="B11053" s="154">
        <v>1.2017</v>
      </c>
      <c r="C11053" s="154">
        <v>1.4548000000000001</v>
      </c>
      <c r="D11053" s="154">
        <v>0.91369999999999996</v>
      </c>
      <c r="E11053" s="154">
        <v>0.91700000000000004</v>
      </c>
      <c r="F11053" s="154">
        <v>50</v>
      </c>
      <c r="G11053" s="154">
        <v>1.1288</v>
      </c>
      <c r="H11053" s="154">
        <v>14.619</v>
      </c>
      <c r="I11053" s="154">
        <v>1.4086000000000001</v>
      </c>
      <c r="J11053" s="154"/>
    </row>
    <row r="11054" spans="1:10">
      <c r="A11054" s="164">
        <v>41015</v>
      </c>
      <c r="B11054" s="154">
        <v>1.20282</v>
      </c>
      <c r="C11054" s="154">
        <v>1.4635</v>
      </c>
      <c r="D11054" s="154">
        <v>0.92400000000000004</v>
      </c>
      <c r="E11054" s="154">
        <v>0.92449999999999999</v>
      </c>
      <c r="F11054" s="154">
        <v>50.2</v>
      </c>
      <c r="G11054" s="154">
        <v>1.1457999999999999</v>
      </c>
      <c r="H11054" s="154">
        <v>14.584</v>
      </c>
      <c r="I11054" s="154">
        <v>1.4177999999999999</v>
      </c>
      <c r="J11054" s="154"/>
    </row>
    <row r="11055" spans="1:10">
      <c r="A11055" s="164">
        <v>41016</v>
      </c>
      <c r="B11055" s="154">
        <v>1.2018</v>
      </c>
      <c r="C11055" s="154">
        <v>1.4581999999999999</v>
      </c>
      <c r="D11055" s="154">
        <v>0.91410000000000002</v>
      </c>
      <c r="E11055" s="154">
        <v>0.91549999999999998</v>
      </c>
      <c r="F11055" s="154">
        <v>49.5</v>
      </c>
      <c r="G11055" s="154">
        <v>1.1324000000000001</v>
      </c>
      <c r="H11055" s="154">
        <v>14.558999999999999</v>
      </c>
      <c r="I11055" s="154">
        <v>1.41065</v>
      </c>
      <c r="J11055" s="154"/>
    </row>
    <row r="11056" spans="1:10">
      <c r="A11056" s="164">
        <v>41017</v>
      </c>
      <c r="B11056" s="154">
        <v>1.20201</v>
      </c>
      <c r="C11056" s="154">
        <v>1.4683999999999999</v>
      </c>
      <c r="D11056" s="154">
        <v>0.91859999999999997</v>
      </c>
      <c r="E11056" s="154">
        <v>0.92849999999999999</v>
      </c>
      <c r="F11056" s="154">
        <v>49.4</v>
      </c>
      <c r="G11056" s="154">
        <v>1.1268</v>
      </c>
      <c r="H11056" s="154">
        <v>14.56</v>
      </c>
      <c r="I11056" s="154">
        <v>1.4149</v>
      </c>
      <c r="J11056" s="154"/>
    </row>
    <row r="11057" spans="1:10">
      <c r="A11057" s="164">
        <v>41018</v>
      </c>
      <c r="B11057" s="154">
        <v>1.2017599999999999</v>
      </c>
      <c r="C11057" s="154">
        <v>1.4691000000000001</v>
      </c>
      <c r="D11057" s="154">
        <v>0.91520000000000001</v>
      </c>
      <c r="E11057" s="154">
        <v>0.92530000000000001</v>
      </c>
      <c r="F11057" s="154">
        <v>48.7</v>
      </c>
      <c r="G11057" s="154">
        <v>1.1225000000000001</v>
      </c>
      <c r="H11057" s="154">
        <v>14.54</v>
      </c>
      <c r="I11057" s="154">
        <v>1.41191</v>
      </c>
      <c r="J11057" s="154"/>
    </row>
    <row r="11058" spans="1:10">
      <c r="A11058" s="164">
        <v>41019</v>
      </c>
      <c r="B11058" s="154">
        <v>1.2018</v>
      </c>
      <c r="C11058" s="154">
        <v>1.4704999999999999</v>
      </c>
      <c r="D11058" s="154">
        <v>0.91339999999999999</v>
      </c>
      <c r="E11058" s="154">
        <v>0.91839999999999999</v>
      </c>
      <c r="F11058" s="154">
        <v>48.5</v>
      </c>
      <c r="G11058" s="154">
        <v>1.1179999999999999</v>
      </c>
      <c r="H11058" s="154">
        <v>14.425000000000001</v>
      </c>
      <c r="I11058" s="154">
        <v>1.40716</v>
      </c>
      <c r="J11058" s="154"/>
    </row>
    <row r="11059" spans="1:10">
      <c r="A11059" s="164">
        <v>41022</v>
      </c>
      <c r="B11059" s="154">
        <v>1.2016</v>
      </c>
      <c r="C11059" s="154">
        <v>1.4708000000000001</v>
      </c>
      <c r="D11059" s="154">
        <v>0.91379999999999995</v>
      </c>
      <c r="E11059" s="154">
        <v>0.91769999999999996</v>
      </c>
      <c r="F11059" s="154">
        <v>48.8</v>
      </c>
      <c r="G11059" s="154">
        <v>1.1275999999999999</v>
      </c>
      <c r="H11059" s="154">
        <v>14.529</v>
      </c>
      <c r="I11059" s="154">
        <v>1.41177</v>
      </c>
      <c r="J11059" s="154"/>
    </row>
    <row r="11060" spans="1:10">
      <c r="A11060" s="164">
        <v>41023</v>
      </c>
      <c r="B11060" s="154">
        <v>1.2016</v>
      </c>
      <c r="C11060" s="154">
        <v>1.4733000000000001</v>
      </c>
      <c r="D11060" s="154">
        <v>0.91249999999999998</v>
      </c>
      <c r="E11060" s="154">
        <v>0.92159999999999997</v>
      </c>
      <c r="F11060" s="154">
        <v>48.5</v>
      </c>
      <c r="G11060" s="154">
        <v>1.1247</v>
      </c>
      <c r="H11060" s="154">
        <v>14.452</v>
      </c>
      <c r="I11060" s="154">
        <v>1.4105799999999999</v>
      </c>
      <c r="J11060" s="154"/>
    </row>
    <row r="11061" spans="1:10">
      <c r="A11061" s="164">
        <v>41024</v>
      </c>
      <c r="B11061" s="154">
        <v>1.2017</v>
      </c>
      <c r="C11061" s="154">
        <v>1.4623999999999999</v>
      </c>
      <c r="D11061" s="154">
        <v>0.90900000000000003</v>
      </c>
      <c r="E11061" s="154">
        <v>0.9224</v>
      </c>
      <c r="F11061" s="154">
        <v>48.4</v>
      </c>
      <c r="G11061" s="154">
        <v>1.1200000000000001</v>
      </c>
      <c r="H11061" s="154">
        <v>14.45</v>
      </c>
      <c r="I11061" s="154">
        <v>1.40648</v>
      </c>
      <c r="J11061" s="154"/>
    </row>
    <row r="11062" spans="1:10">
      <c r="A11062" s="164">
        <v>41025</v>
      </c>
      <c r="B11062" s="154">
        <v>1.2015100000000001</v>
      </c>
      <c r="C11062" s="154">
        <v>1.4702</v>
      </c>
      <c r="D11062" s="154">
        <v>0.90769999999999995</v>
      </c>
      <c r="E11062" s="154">
        <v>0.9244</v>
      </c>
      <c r="F11062" s="154">
        <v>48.2</v>
      </c>
      <c r="G11062" s="154">
        <v>1.1187</v>
      </c>
      <c r="H11062" s="154">
        <v>14.43</v>
      </c>
      <c r="I11062" s="154">
        <v>1.4076200000000001</v>
      </c>
      <c r="J11062" s="154"/>
    </row>
    <row r="11063" spans="1:10">
      <c r="A11063" s="164">
        <v>41026</v>
      </c>
      <c r="B11063" s="154">
        <v>1.2014400000000001</v>
      </c>
      <c r="C11063" s="154">
        <v>1.4721</v>
      </c>
      <c r="D11063" s="154">
        <v>0.90969999999999995</v>
      </c>
      <c r="E11063" s="154">
        <v>0.92449999999999999</v>
      </c>
      <c r="F11063" s="154">
        <v>48.2</v>
      </c>
      <c r="G11063" s="154">
        <v>1.1288</v>
      </c>
      <c r="H11063" s="154">
        <v>14.422000000000001</v>
      </c>
      <c r="I11063" s="154">
        <v>1.4070199999999999</v>
      </c>
      <c r="J11063" s="154"/>
    </row>
    <row r="11064" spans="1:10">
      <c r="A11064" s="164">
        <v>41029</v>
      </c>
      <c r="B11064" s="154">
        <v>1.20129</v>
      </c>
      <c r="C11064" s="154">
        <v>1.4773000000000001</v>
      </c>
      <c r="D11064" s="154">
        <v>0.9073</v>
      </c>
      <c r="E11064" s="154">
        <v>0.92430000000000001</v>
      </c>
      <c r="F11064" s="154">
        <v>48</v>
      </c>
      <c r="G11064" s="154">
        <v>1.1317999999999999</v>
      </c>
      <c r="H11064" s="154">
        <v>14.455</v>
      </c>
      <c r="I11064" s="154">
        <v>1.4097599999999999</v>
      </c>
      <c r="J11064" s="154"/>
    </row>
    <row r="11065" spans="1:10">
      <c r="A11065" s="164">
        <v>41030</v>
      </c>
      <c r="B11065" s="154">
        <v>1.20122</v>
      </c>
      <c r="C11065" s="154">
        <v>1.4674</v>
      </c>
      <c r="D11065" s="154">
        <v>0.90539999999999998</v>
      </c>
      <c r="E11065" s="154">
        <v>0.91720000000000002</v>
      </c>
      <c r="F11065" s="154">
        <v>47.5</v>
      </c>
      <c r="G11065" s="154">
        <v>1.1342000000000001</v>
      </c>
      <c r="H11065" s="154">
        <v>14.478</v>
      </c>
      <c r="I11065" s="154" t="s">
        <v>472</v>
      </c>
      <c r="J11065" s="154"/>
    </row>
    <row r="11066" spans="1:10">
      <c r="A11066" s="164">
        <v>41031</v>
      </c>
      <c r="B11066" s="154">
        <v>1.2016</v>
      </c>
      <c r="C11066" s="154">
        <v>1.4802</v>
      </c>
      <c r="D11066" s="154">
        <v>0.91259999999999997</v>
      </c>
      <c r="E11066" s="154">
        <v>0.92520000000000002</v>
      </c>
      <c r="F11066" s="154">
        <v>47.8</v>
      </c>
      <c r="G11066" s="154">
        <v>1.1365000000000001</v>
      </c>
      <c r="H11066" s="154">
        <v>14.561999999999999</v>
      </c>
      <c r="I11066" s="154">
        <v>1.4138600000000001</v>
      </c>
      <c r="J11066" s="154"/>
    </row>
    <row r="11067" spans="1:10">
      <c r="A11067" s="164">
        <v>41032</v>
      </c>
      <c r="B11067" s="154">
        <v>1.20136</v>
      </c>
      <c r="C11067" s="154">
        <v>1.4792000000000001</v>
      </c>
      <c r="D11067" s="154">
        <v>0.91469999999999996</v>
      </c>
      <c r="E11067" s="154">
        <v>0.92730000000000001</v>
      </c>
      <c r="F11067" s="154">
        <v>47.6</v>
      </c>
      <c r="G11067" s="154">
        <v>1.1377999999999999</v>
      </c>
      <c r="H11067" s="154">
        <v>14.577999999999999</v>
      </c>
      <c r="I11067" s="154">
        <v>1.4140600000000001</v>
      </c>
      <c r="J11067" s="154"/>
    </row>
    <row r="11068" spans="1:10">
      <c r="A11068" s="164">
        <v>41033</v>
      </c>
      <c r="B11068" s="154">
        <v>1.2012</v>
      </c>
      <c r="C11068" s="154">
        <v>1.4788000000000001</v>
      </c>
      <c r="D11068" s="154">
        <v>0.91479999999999995</v>
      </c>
      <c r="E11068" s="154">
        <v>0.92479999999999996</v>
      </c>
      <c r="F11068" s="154">
        <v>47.9</v>
      </c>
      <c r="G11068" s="154">
        <v>1.1414</v>
      </c>
      <c r="H11068" s="154">
        <v>14.635999999999999</v>
      </c>
      <c r="I11068" s="154">
        <v>1.4143699999999999</v>
      </c>
      <c r="J11068" s="154"/>
    </row>
    <row r="11069" spans="1:10">
      <c r="A11069" s="164">
        <v>41036</v>
      </c>
      <c r="B11069" s="154">
        <v>1.20126</v>
      </c>
      <c r="C11069" s="154">
        <v>1.4908999999999999</v>
      </c>
      <c r="D11069" s="154">
        <v>0.92320000000000002</v>
      </c>
      <c r="E11069" s="154">
        <v>0.92620000000000002</v>
      </c>
      <c r="F11069" s="154">
        <v>47.8</v>
      </c>
      <c r="G11069" s="154">
        <v>1.1575</v>
      </c>
      <c r="H11069" s="154">
        <v>14.635</v>
      </c>
      <c r="I11069" s="154">
        <v>1.42198</v>
      </c>
      <c r="J11069" s="154"/>
    </row>
    <row r="11070" spans="1:10">
      <c r="A11070" s="164">
        <v>41037</v>
      </c>
      <c r="B11070" s="154">
        <v>1.20119</v>
      </c>
      <c r="C11070" s="154">
        <v>1.4897</v>
      </c>
      <c r="D11070" s="154">
        <v>0.92330000000000001</v>
      </c>
      <c r="E11070" s="154">
        <v>0.92579999999999996</v>
      </c>
      <c r="F11070" s="154">
        <v>48</v>
      </c>
      <c r="G11070" s="154">
        <v>1.1557999999999999</v>
      </c>
      <c r="H11070" s="154">
        <v>14.702999999999999</v>
      </c>
      <c r="I11070" s="154">
        <v>1.4221900000000001</v>
      </c>
      <c r="J11070" s="154"/>
    </row>
    <row r="11071" spans="1:10">
      <c r="A11071" s="164">
        <v>41038</v>
      </c>
      <c r="B11071" s="154">
        <v>1.2011000000000001</v>
      </c>
      <c r="C11071" s="154">
        <v>1.4932000000000001</v>
      </c>
      <c r="D11071" s="154">
        <v>0.92559999999999998</v>
      </c>
      <c r="E11071" s="154">
        <v>0.92349999999999999</v>
      </c>
      <c r="F11071" s="154">
        <v>47.7</v>
      </c>
      <c r="G11071" s="154">
        <v>1.1620999999999999</v>
      </c>
      <c r="H11071" s="154">
        <v>14.754</v>
      </c>
      <c r="I11071" s="154">
        <v>1.42554</v>
      </c>
      <c r="J11071" s="154"/>
    </row>
    <row r="11072" spans="1:10">
      <c r="A11072" s="164">
        <v>41039</v>
      </c>
      <c r="B11072" s="154">
        <v>1.20105</v>
      </c>
      <c r="C11072" s="154">
        <v>1.4929999999999999</v>
      </c>
      <c r="D11072" s="154">
        <v>0.92779999999999996</v>
      </c>
      <c r="E11072" s="154">
        <v>0.92600000000000005</v>
      </c>
      <c r="F11072" s="154">
        <v>47.2</v>
      </c>
      <c r="G11072" s="154">
        <v>1.1631</v>
      </c>
      <c r="H11072" s="154">
        <v>14.725</v>
      </c>
      <c r="I11072" s="154">
        <v>1.42744</v>
      </c>
      <c r="J11072" s="154"/>
    </row>
    <row r="11073" spans="1:10">
      <c r="A11073" s="164">
        <v>41040</v>
      </c>
      <c r="B11073" s="154">
        <v>1.20122</v>
      </c>
      <c r="C11073" s="154">
        <v>1.496</v>
      </c>
      <c r="D11073" s="154">
        <v>0.92820000000000003</v>
      </c>
      <c r="E11073" s="154">
        <v>0.92449999999999999</v>
      </c>
      <c r="F11073" s="154">
        <v>47.5</v>
      </c>
      <c r="G11073" s="154">
        <v>1.1615</v>
      </c>
      <c r="H11073" s="154">
        <v>14.744999999999999</v>
      </c>
      <c r="I11073" s="154">
        <v>1.4269799999999999</v>
      </c>
      <c r="J11073" s="154"/>
    </row>
    <row r="11074" spans="1:10">
      <c r="A11074" s="164">
        <v>41043</v>
      </c>
      <c r="B11074" s="154">
        <v>1.20096</v>
      </c>
      <c r="C11074" s="154">
        <v>1.4985999999999999</v>
      </c>
      <c r="D11074" s="154">
        <v>0.93330000000000002</v>
      </c>
      <c r="E11074" s="154">
        <v>0.92900000000000005</v>
      </c>
      <c r="F11074" s="154">
        <v>47.4</v>
      </c>
      <c r="G11074" s="154">
        <v>1.1653</v>
      </c>
      <c r="H11074" s="154">
        <v>14.832000000000001</v>
      </c>
      <c r="I11074" s="154">
        <v>1.4312</v>
      </c>
      <c r="J11074" s="154"/>
    </row>
    <row r="11075" spans="1:10">
      <c r="A11075" s="164">
        <v>41044</v>
      </c>
      <c r="B11075" s="154">
        <v>1.2011000000000001</v>
      </c>
      <c r="C11075" s="154">
        <v>1.5013999999999998</v>
      </c>
      <c r="D11075" s="154">
        <v>0.93440000000000001</v>
      </c>
      <c r="E11075" s="154">
        <v>0.93279999999999996</v>
      </c>
      <c r="F11075" s="154">
        <v>46.8</v>
      </c>
      <c r="G11075" s="154">
        <v>1.1685000000000001</v>
      </c>
      <c r="H11075" s="154">
        <v>14.904</v>
      </c>
      <c r="I11075" s="154">
        <v>1.43285</v>
      </c>
      <c r="J11075" s="154"/>
    </row>
    <row r="11076" spans="1:10">
      <c r="A11076" s="164">
        <v>41045</v>
      </c>
      <c r="B11076" s="154">
        <v>1.2010099999999999</v>
      </c>
      <c r="C11076" s="154">
        <v>1.5072000000000001</v>
      </c>
      <c r="D11076" s="154">
        <v>0.94440000000000002</v>
      </c>
      <c r="E11076" s="154">
        <v>0.93510000000000004</v>
      </c>
      <c r="F11076" s="154">
        <v>47.1</v>
      </c>
      <c r="G11076" s="154">
        <v>1.1743000000000001</v>
      </c>
      <c r="H11076" s="154">
        <v>14.912000000000001</v>
      </c>
      <c r="I11076" s="154">
        <v>1.4402699999999999</v>
      </c>
      <c r="J11076" s="154"/>
    </row>
    <row r="11077" spans="1:10">
      <c r="A11077" s="164">
        <v>41046</v>
      </c>
      <c r="B11077" s="154">
        <v>1.2010399999999999</v>
      </c>
      <c r="C11077" s="154">
        <v>1.5009000000000001</v>
      </c>
      <c r="D11077" s="154">
        <v>0.94420000000000004</v>
      </c>
      <c r="E11077" s="154">
        <v>0.93320000000000003</v>
      </c>
      <c r="F11077" s="154">
        <v>47.2</v>
      </c>
      <c r="G11077" s="154">
        <v>1.1752</v>
      </c>
      <c r="H11077" s="154">
        <v>14.938000000000001</v>
      </c>
      <c r="I11077" s="154">
        <v>1.4411</v>
      </c>
      <c r="J11077" s="154"/>
    </row>
    <row r="11078" spans="1:10">
      <c r="A11078" s="164">
        <v>41047</v>
      </c>
      <c r="B11078" s="154">
        <v>1.2010399999999999</v>
      </c>
      <c r="C11078" s="154">
        <v>1.4950000000000001</v>
      </c>
      <c r="D11078" s="154">
        <v>0.9466</v>
      </c>
      <c r="E11078" s="154">
        <v>0.92969999999999997</v>
      </c>
      <c r="F11078" s="154">
        <v>47.2</v>
      </c>
      <c r="G11078" s="154">
        <v>1.1933</v>
      </c>
      <c r="H11078" s="154">
        <v>14.925000000000001</v>
      </c>
      <c r="I11078" s="154">
        <v>1.44309</v>
      </c>
      <c r="J11078" s="154"/>
    </row>
    <row r="11079" spans="1:10">
      <c r="A11079" s="164">
        <v>41050</v>
      </c>
      <c r="B11079" s="154">
        <v>1.20113</v>
      </c>
      <c r="C11079" s="154">
        <v>1.4872000000000001</v>
      </c>
      <c r="D11079" s="154">
        <v>0.94030000000000002</v>
      </c>
      <c r="E11079" s="154">
        <v>0.92259999999999998</v>
      </c>
      <c r="F11079" s="154">
        <v>46.4</v>
      </c>
      <c r="G11079" s="154">
        <v>1.1846000000000001</v>
      </c>
      <c r="H11079" s="154">
        <v>14.888</v>
      </c>
      <c r="I11079" s="154">
        <v>1.43716</v>
      </c>
      <c r="J11079" s="154"/>
    </row>
    <row r="11080" spans="1:10">
      <c r="A11080" s="164">
        <v>41051</v>
      </c>
      <c r="B11080" s="154">
        <v>1.20102</v>
      </c>
      <c r="C11080" s="154">
        <v>1.4849000000000001</v>
      </c>
      <c r="D11080" s="154">
        <v>0.94020000000000004</v>
      </c>
      <c r="E11080" s="154">
        <v>0.92410000000000003</v>
      </c>
      <c r="F11080" s="154">
        <v>46</v>
      </c>
      <c r="G11080" s="154">
        <v>1.1806000000000001</v>
      </c>
      <c r="H11080" s="154">
        <v>14.952</v>
      </c>
      <c r="I11080" s="154">
        <v>1.4373499999999999</v>
      </c>
      <c r="J11080" s="154"/>
    </row>
    <row r="11081" spans="1:10">
      <c r="A11081" s="164">
        <v>41052</v>
      </c>
      <c r="B11081" s="154">
        <v>1.20102</v>
      </c>
      <c r="C11081" s="154">
        <v>1.4914000000000001</v>
      </c>
      <c r="D11081" s="154">
        <v>0.94969999999999999</v>
      </c>
      <c r="E11081" s="154">
        <v>0.92900000000000005</v>
      </c>
      <c r="F11081" s="154">
        <v>45.5</v>
      </c>
      <c r="G11081" s="154">
        <v>1.1957</v>
      </c>
      <c r="H11081" s="154">
        <v>15.128</v>
      </c>
      <c r="I11081" s="154">
        <v>1.4441999999999999</v>
      </c>
      <c r="J11081" s="154"/>
    </row>
    <row r="11082" spans="1:10">
      <c r="A11082" s="164">
        <v>41053</v>
      </c>
      <c r="B11082" s="154">
        <v>1.20096</v>
      </c>
      <c r="C11082" s="154">
        <v>1.4993000000000001</v>
      </c>
      <c r="D11082" s="154">
        <v>0.95689999999999997</v>
      </c>
      <c r="E11082" s="154">
        <v>0.93149999999999999</v>
      </c>
      <c r="F11082" s="154">
        <v>47</v>
      </c>
      <c r="G11082" s="154">
        <v>1.2043999999999999</v>
      </c>
      <c r="H11082" s="154">
        <v>15.145</v>
      </c>
      <c r="I11082" s="154">
        <v>1.4493400000000001</v>
      </c>
      <c r="J11082" s="154"/>
    </row>
    <row r="11083" spans="1:10">
      <c r="A11083" s="164">
        <v>41054</v>
      </c>
      <c r="B11083" s="154">
        <v>1.20184</v>
      </c>
      <c r="C11083" s="154">
        <v>1.4959</v>
      </c>
      <c r="D11083" s="154">
        <v>0.95550000000000002</v>
      </c>
      <c r="E11083" s="154">
        <v>0.93149999999999999</v>
      </c>
      <c r="F11083" s="154">
        <v>47.1</v>
      </c>
      <c r="G11083" s="154">
        <v>1.2001999999999999</v>
      </c>
      <c r="H11083" s="154">
        <v>15.170999999999999</v>
      </c>
      <c r="I11083" s="154">
        <v>1.45082</v>
      </c>
      <c r="J11083" s="154"/>
    </row>
    <row r="11084" spans="1:10">
      <c r="A11084" s="164">
        <v>41057</v>
      </c>
      <c r="B11084" s="154">
        <v>1.2024300000000001</v>
      </c>
      <c r="C11084" s="154">
        <v>1.4992000000000001</v>
      </c>
      <c r="D11084" s="154">
        <v>0.95599999999999996</v>
      </c>
      <c r="E11084" s="154">
        <v>0.93310000000000004</v>
      </c>
      <c r="F11084" s="154">
        <v>48</v>
      </c>
      <c r="G11084" s="154">
        <v>1.2042999999999999</v>
      </c>
      <c r="H11084" s="154">
        <v>15.164999999999999</v>
      </c>
      <c r="I11084" s="154" t="s">
        <v>472</v>
      </c>
      <c r="J11084" s="154"/>
    </row>
    <row r="11085" spans="1:10">
      <c r="A11085" s="164">
        <v>41058</v>
      </c>
      <c r="B11085" s="154">
        <v>1.2018</v>
      </c>
      <c r="C11085" s="154">
        <v>1.5030999999999999</v>
      </c>
      <c r="D11085" s="154">
        <v>0.95740000000000003</v>
      </c>
      <c r="E11085" s="154">
        <v>0.93569999999999998</v>
      </c>
      <c r="F11085" s="154">
        <v>48.3</v>
      </c>
      <c r="G11085" s="154">
        <v>1.2041999999999999</v>
      </c>
      <c r="H11085" s="154">
        <v>15.21</v>
      </c>
      <c r="I11085" s="154">
        <v>1.4537100000000001</v>
      </c>
      <c r="J11085" s="154"/>
    </row>
    <row r="11086" spans="1:10">
      <c r="A11086" s="164">
        <v>41059</v>
      </c>
      <c r="B11086" s="154">
        <v>1.20112</v>
      </c>
      <c r="C11086" s="154">
        <v>1.5024</v>
      </c>
      <c r="D11086" s="154">
        <v>0.96519999999999995</v>
      </c>
      <c r="E11086" s="154">
        <v>0.94</v>
      </c>
      <c r="F11086" s="154">
        <v>48.4</v>
      </c>
      <c r="G11086" s="154">
        <v>1.2166999999999999</v>
      </c>
      <c r="H11086" s="154">
        <v>15.295</v>
      </c>
      <c r="I11086" s="154">
        <v>1.46018</v>
      </c>
      <c r="J11086" s="154"/>
    </row>
    <row r="11087" spans="1:10">
      <c r="A11087" s="164">
        <v>41060</v>
      </c>
      <c r="B11087" s="154">
        <v>1.20105</v>
      </c>
      <c r="C11087" s="154">
        <v>1.5011000000000001</v>
      </c>
      <c r="D11087" s="154">
        <v>0.96750000000000003</v>
      </c>
      <c r="E11087" s="154">
        <v>0.94220000000000004</v>
      </c>
      <c r="F11087" s="154">
        <v>48</v>
      </c>
      <c r="G11087" s="154">
        <v>1.2271000000000001</v>
      </c>
      <c r="H11087" s="154">
        <v>15.333</v>
      </c>
      <c r="I11087" s="154">
        <v>1.4634400000000001</v>
      </c>
      <c r="J11087" s="154"/>
    </row>
    <row r="11088" spans="1:10">
      <c r="A11088" s="164">
        <v>41061</v>
      </c>
      <c r="B11088" s="154">
        <v>1.20092</v>
      </c>
      <c r="C11088" s="154">
        <v>1.4875</v>
      </c>
      <c r="D11088" s="154">
        <v>0.97340000000000004</v>
      </c>
      <c r="E11088" s="154">
        <v>0.93730000000000002</v>
      </c>
      <c r="F11088" s="154">
        <v>48</v>
      </c>
      <c r="G11088" s="154">
        <v>1.2445999999999999</v>
      </c>
      <c r="H11088" s="154">
        <v>15.319000000000001</v>
      </c>
      <c r="I11088" s="154">
        <v>1.46749</v>
      </c>
      <c r="J11088" s="154"/>
    </row>
    <row r="11089" spans="1:10">
      <c r="A11089" s="164">
        <v>41064</v>
      </c>
      <c r="B11089" s="154">
        <v>1.20082</v>
      </c>
      <c r="C11089" s="154">
        <v>1.4856</v>
      </c>
      <c r="D11089" s="154">
        <v>0.96689999999999998</v>
      </c>
      <c r="E11089" s="154">
        <v>0.92800000000000005</v>
      </c>
      <c r="F11089" s="154">
        <v>47.3</v>
      </c>
      <c r="G11089" s="154">
        <v>1.2387999999999999</v>
      </c>
      <c r="H11089" s="154">
        <v>15.21</v>
      </c>
      <c r="I11089" s="154">
        <v>1.4615100000000001</v>
      </c>
      <c r="J11089" s="154"/>
    </row>
    <row r="11090" spans="1:10">
      <c r="A11090" s="164">
        <v>41065</v>
      </c>
      <c r="B11090" s="154">
        <v>1.20102</v>
      </c>
      <c r="C11090" s="154">
        <v>1.4819</v>
      </c>
      <c r="D11090" s="154">
        <v>0.96660000000000001</v>
      </c>
      <c r="E11090" s="154">
        <v>0.92930000000000001</v>
      </c>
      <c r="F11090" s="154">
        <v>46.9</v>
      </c>
      <c r="G11090" s="154">
        <v>1.236</v>
      </c>
      <c r="H11090" s="154">
        <v>15.272</v>
      </c>
      <c r="I11090" s="154">
        <v>1.45838</v>
      </c>
      <c r="J11090" s="154"/>
    </row>
    <row r="11091" spans="1:10">
      <c r="A11091" s="164">
        <v>41066</v>
      </c>
      <c r="B11091" s="154">
        <v>1.2009400000000001</v>
      </c>
      <c r="C11091" s="154">
        <v>1.4837</v>
      </c>
      <c r="D11091" s="154">
        <v>0.95950000000000002</v>
      </c>
      <c r="E11091" s="154">
        <v>0.92959999999999998</v>
      </c>
      <c r="F11091" s="154">
        <v>47.5</v>
      </c>
      <c r="G11091" s="154">
        <v>1.2130000000000001</v>
      </c>
      <c r="H11091" s="154">
        <v>15.114000000000001</v>
      </c>
      <c r="I11091" s="154">
        <v>1.4538599999999999</v>
      </c>
      <c r="J11091" s="154"/>
    </row>
    <row r="11092" spans="1:10">
      <c r="A11092" s="164">
        <v>41067</v>
      </c>
      <c r="B11092" s="154">
        <v>1.2011499999999999</v>
      </c>
      <c r="C11092" s="154">
        <v>1.4798</v>
      </c>
      <c r="D11092" s="154">
        <v>0.95650000000000002</v>
      </c>
      <c r="E11092" s="154">
        <v>0.93030000000000002</v>
      </c>
      <c r="F11092" s="154">
        <v>47</v>
      </c>
      <c r="G11092" s="154">
        <v>1.2037</v>
      </c>
      <c r="H11092" s="154">
        <v>15.134</v>
      </c>
      <c r="I11092" s="154">
        <v>1.4497900000000001</v>
      </c>
      <c r="J11092" s="154"/>
    </row>
    <row r="11093" spans="1:10">
      <c r="A11093" s="164">
        <v>41068</v>
      </c>
      <c r="B11093" s="154">
        <v>1.2011000000000001</v>
      </c>
      <c r="C11093" s="154">
        <v>1.4861</v>
      </c>
      <c r="D11093" s="154">
        <v>0.96360000000000001</v>
      </c>
      <c r="E11093" s="154">
        <v>0.93179999999999996</v>
      </c>
      <c r="F11093" s="154">
        <v>47.3</v>
      </c>
      <c r="G11093" s="154">
        <v>1.2169000000000001</v>
      </c>
      <c r="H11093" s="154">
        <v>15.215</v>
      </c>
      <c r="I11093" s="154">
        <v>1.456</v>
      </c>
      <c r="J11093" s="154"/>
    </row>
    <row r="11094" spans="1:10">
      <c r="A11094" s="164">
        <v>41071</v>
      </c>
      <c r="B11094" s="154">
        <v>1.20116</v>
      </c>
      <c r="C11094" s="154">
        <v>1.4837</v>
      </c>
      <c r="D11094" s="154">
        <v>0.95309999999999995</v>
      </c>
      <c r="E11094" s="154">
        <v>0.93169999999999997</v>
      </c>
      <c r="F11094" s="154">
        <v>47.2</v>
      </c>
      <c r="G11094" s="154">
        <v>1.1985999999999999</v>
      </c>
      <c r="H11094" s="154">
        <v>15.215</v>
      </c>
      <c r="I11094" s="154">
        <v>1.4483999999999999</v>
      </c>
      <c r="J11094" s="154"/>
    </row>
    <row r="11095" spans="1:10">
      <c r="A11095" s="164">
        <v>41072</v>
      </c>
      <c r="B11095" s="154">
        <v>1.2010000000000001</v>
      </c>
      <c r="C11095" s="154">
        <v>1.4881</v>
      </c>
      <c r="D11095" s="154">
        <v>0.96060000000000001</v>
      </c>
      <c r="E11095" s="154">
        <v>0.93310000000000004</v>
      </c>
      <c r="F11095" s="154">
        <v>46.5</v>
      </c>
      <c r="G11095" s="154">
        <v>1.2058</v>
      </c>
      <c r="H11095" s="154">
        <v>15.199</v>
      </c>
      <c r="I11095" s="154">
        <v>1.4527399999999999</v>
      </c>
      <c r="J11095" s="154"/>
    </row>
    <row r="11096" spans="1:10">
      <c r="A11096" s="164">
        <v>41073</v>
      </c>
      <c r="B11096" s="154">
        <v>1.2011000000000001</v>
      </c>
      <c r="C11096" s="154">
        <v>1.4937</v>
      </c>
      <c r="D11096" s="154">
        <v>0.95940000000000003</v>
      </c>
      <c r="E11096" s="154">
        <v>0.93430000000000002</v>
      </c>
      <c r="F11096" s="154">
        <v>46.4</v>
      </c>
      <c r="G11096" s="154">
        <v>1.2054</v>
      </c>
      <c r="H11096" s="154">
        <v>15.086</v>
      </c>
      <c r="I11096" s="154">
        <v>1.4514199999999999</v>
      </c>
      <c r="J11096" s="154"/>
    </row>
    <row r="11097" spans="1:10">
      <c r="A11097" s="164">
        <v>41074</v>
      </c>
      <c r="B11097" s="154">
        <v>1.2009000000000001</v>
      </c>
      <c r="C11097" s="154">
        <v>1.4813000000000001</v>
      </c>
      <c r="D11097" s="154">
        <v>0.95699999999999996</v>
      </c>
      <c r="E11097" s="154">
        <v>0.93</v>
      </c>
      <c r="F11097" s="154">
        <v>46.2</v>
      </c>
      <c r="G11097" s="154">
        <v>1.2059</v>
      </c>
      <c r="H11097" s="154">
        <v>15.089</v>
      </c>
      <c r="I11097" s="154">
        <v>1.4482999999999999</v>
      </c>
      <c r="J11097" s="154"/>
    </row>
    <row r="11098" spans="1:10">
      <c r="A11098" s="164">
        <v>41075</v>
      </c>
      <c r="B11098" s="154">
        <v>1.2010000000000001</v>
      </c>
      <c r="C11098" s="154">
        <v>1.4762999999999999</v>
      </c>
      <c r="D11098" s="154">
        <v>0.95040000000000002</v>
      </c>
      <c r="E11098" s="154">
        <v>0.92959999999999998</v>
      </c>
      <c r="F11098" s="154">
        <v>46.2</v>
      </c>
      <c r="G11098" s="154">
        <v>1.2038</v>
      </c>
      <c r="H11098" s="154">
        <v>15.068</v>
      </c>
      <c r="I11098" s="154">
        <v>1.4468000000000001</v>
      </c>
      <c r="J11098" s="154"/>
    </row>
    <row r="11099" spans="1:10">
      <c r="A11099" s="164">
        <v>41078</v>
      </c>
      <c r="B11099" s="154">
        <v>1.2010399999999999</v>
      </c>
      <c r="C11099" s="154">
        <v>1.4897</v>
      </c>
      <c r="D11099" s="154">
        <v>0.95</v>
      </c>
      <c r="E11099" s="154">
        <v>0.92659999999999998</v>
      </c>
      <c r="F11099" s="154">
        <v>46.4</v>
      </c>
      <c r="G11099" s="154">
        <v>1.2006000000000001</v>
      </c>
      <c r="H11099" s="154">
        <v>15.173</v>
      </c>
      <c r="I11099" s="154">
        <v>1.4466399999999999</v>
      </c>
      <c r="J11099" s="154"/>
    </row>
    <row r="11100" spans="1:10">
      <c r="A11100" s="164">
        <v>41079</v>
      </c>
      <c r="B11100" s="154">
        <v>1.2010099999999999</v>
      </c>
      <c r="C11100" s="154">
        <v>1.4901</v>
      </c>
      <c r="D11100" s="154">
        <v>0.95320000000000005</v>
      </c>
      <c r="E11100" s="154">
        <v>0.93200000000000005</v>
      </c>
      <c r="F11100" s="154">
        <v>46.3</v>
      </c>
      <c r="G11100" s="154">
        <v>1.2078</v>
      </c>
      <c r="H11100" s="154">
        <v>15.018000000000001</v>
      </c>
      <c r="I11100" s="154">
        <v>1.44801</v>
      </c>
      <c r="J11100" s="154"/>
    </row>
    <row r="11101" spans="1:10">
      <c r="A11101" s="164">
        <v>41080</v>
      </c>
      <c r="B11101" s="154">
        <v>1.2009000000000001</v>
      </c>
      <c r="C11101" s="154">
        <v>1.4870999999999999</v>
      </c>
      <c r="D11101" s="154">
        <v>0.94569999999999999</v>
      </c>
      <c r="E11101" s="154">
        <v>0.92910000000000004</v>
      </c>
      <c r="F11101" s="154">
        <v>46.6</v>
      </c>
      <c r="G11101" s="154">
        <v>1.1979</v>
      </c>
      <c r="H11101" s="154">
        <v>15.013999999999999</v>
      </c>
      <c r="I11101" s="154">
        <v>1.4428099999999999</v>
      </c>
      <c r="J11101" s="154"/>
    </row>
    <row r="11102" spans="1:10">
      <c r="A11102" s="164">
        <v>41081</v>
      </c>
      <c r="B11102" s="154">
        <v>1.2011000000000001</v>
      </c>
      <c r="C11102" s="154">
        <v>1.4895</v>
      </c>
      <c r="D11102" s="154">
        <v>0.94869999999999999</v>
      </c>
      <c r="E11102" s="154">
        <v>0.92800000000000005</v>
      </c>
      <c r="F11102" s="154">
        <v>46.7</v>
      </c>
      <c r="G11102" s="154">
        <v>1.1891</v>
      </c>
      <c r="H11102" s="154">
        <v>15.169</v>
      </c>
      <c r="I11102" s="154">
        <v>1.44201</v>
      </c>
      <c r="J11102" s="154"/>
    </row>
    <row r="11103" spans="1:10">
      <c r="A11103" s="164">
        <v>41082</v>
      </c>
      <c r="B11103" s="154">
        <v>1.2010000000000001</v>
      </c>
      <c r="C11103" s="154">
        <v>1.4950000000000001</v>
      </c>
      <c r="D11103" s="154">
        <v>0.95720000000000005</v>
      </c>
      <c r="E11103" s="154">
        <v>0.93120000000000003</v>
      </c>
      <c r="F11103" s="154">
        <v>46.4</v>
      </c>
      <c r="G11103" s="154">
        <v>1.1907000000000001</v>
      </c>
      <c r="H11103" s="154">
        <v>15.164999999999999</v>
      </c>
      <c r="I11103" s="154">
        <v>1.4487399999999999</v>
      </c>
      <c r="J11103" s="154"/>
    </row>
    <row r="11104" spans="1:10">
      <c r="A11104" s="164">
        <v>41085</v>
      </c>
      <c r="B11104" s="154">
        <v>1.2009099999999999</v>
      </c>
      <c r="C11104" s="154">
        <v>1.4950000000000001</v>
      </c>
      <c r="D11104" s="154">
        <v>0.96</v>
      </c>
      <c r="E11104" s="154">
        <v>0.93530000000000002</v>
      </c>
      <c r="F11104" s="154">
        <v>46.5</v>
      </c>
      <c r="G11104" s="154">
        <v>1.1988000000000001</v>
      </c>
      <c r="H11104" s="154">
        <v>15.196999999999999</v>
      </c>
      <c r="I11104" s="154">
        <v>1.45488</v>
      </c>
      <c r="J11104" s="154"/>
    </row>
    <row r="11105" spans="1:10">
      <c r="A11105" s="164">
        <v>41086</v>
      </c>
      <c r="B11105" s="154">
        <v>1.2010099999999999</v>
      </c>
      <c r="C11105" s="154">
        <v>1.5011000000000001</v>
      </c>
      <c r="D11105" s="154">
        <v>0.96179999999999999</v>
      </c>
      <c r="E11105" s="154">
        <v>0.93620000000000003</v>
      </c>
      <c r="F11105" s="154">
        <v>46.6</v>
      </c>
      <c r="G11105" s="154">
        <v>1.2116</v>
      </c>
      <c r="H11105" s="154">
        <v>15.208</v>
      </c>
      <c r="I11105" s="154">
        <v>1.45513</v>
      </c>
      <c r="J11105" s="154"/>
    </row>
    <row r="11106" spans="1:10">
      <c r="A11106" s="164">
        <v>41087</v>
      </c>
      <c r="B11106" s="154">
        <v>1.2010000000000001</v>
      </c>
      <c r="C11106" s="154">
        <v>1.5011999999999999</v>
      </c>
      <c r="D11106" s="154">
        <v>0.96130000000000004</v>
      </c>
      <c r="E11106" s="154">
        <v>0.93720000000000003</v>
      </c>
      <c r="F11106" s="154">
        <v>46.3</v>
      </c>
      <c r="G11106" s="154">
        <v>1.2077</v>
      </c>
      <c r="H11106" s="154">
        <v>15.241</v>
      </c>
      <c r="I11106" s="154">
        <v>1.4549699999999999</v>
      </c>
      <c r="J11106" s="154"/>
    </row>
    <row r="11107" spans="1:10">
      <c r="A11107" s="164">
        <v>41088</v>
      </c>
      <c r="B11107" s="154">
        <v>1.2010000000000001</v>
      </c>
      <c r="C11107" s="154">
        <v>1.5028000000000001</v>
      </c>
      <c r="D11107" s="154">
        <v>0.96619999999999995</v>
      </c>
      <c r="E11107" s="154">
        <v>0.94110000000000005</v>
      </c>
      <c r="F11107" s="154">
        <v>46.5</v>
      </c>
      <c r="G11107" s="154">
        <v>1.2184999999999999</v>
      </c>
      <c r="H11107" s="154">
        <v>15.298</v>
      </c>
      <c r="I11107" s="154">
        <v>1.4595400000000001</v>
      </c>
      <c r="J11107" s="154"/>
    </row>
    <row r="11108" spans="1:10">
      <c r="A11108" s="164">
        <v>41089</v>
      </c>
      <c r="B11108" s="154">
        <v>1.2012799999999999</v>
      </c>
      <c r="C11108" s="154">
        <v>1.4919</v>
      </c>
      <c r="D11108" s="154">
        <v>0.95550000000000002</v>
      </c>
      <c r="E11108" s="154">
        <v>0.93159999999999998</v>
      </c>
      <c r="F11108" s="154">
        <v>45.9</v>
      </c>
      <c r="G11108" s="154">
        <v>1.2012</v>
      </c>
      <c r="H11108" s="154">
        <v>15.010999999999999</v>
      </c>
      <c r="I11108" s="154">
        <v>1.44987</v>
      </c>
      <c r="J11108" s="154"/>
    </row>
    <row r="11109" spans="1:10">
      <c r="A11109" s="164">
        <v>41092</v>
      </c>
      <c r="B11109" s="154">
        <v>1.2012</v>
      </c>
      <c r="C11109" s="154">
        <v>1.4903999999999999</v>
      </c>
      <c r="D11109" s="154">
        <v>0.95030000000000003</v>
      </c>
      <c r="E11109" s="154">
        <v>0.93389999999999995</v>
      </c>
      <c r="F11109" s="154">
        <v>47.2</v>
      </c>
      <c r="G11109" s="154">
        <v>1.1921999999999999</v>
      </c>
      <c r="H11109" s="154">
        <v>15.108000000000001</v>
      </c>
      <c r="I11109" s="154">
        <v>1.4462299999999999</v>
      </c>
      <c r="J11109" s="154"/>
    </row>
    <row r="11110" spans="1:10">
      <c r="A11110" s="164">
        <v>41093</v>
      </c>
      <c r="B11110" s="154">
        <v>1.20137</v>
      </c>
      <c r="C11110" s="154">
        <v>1.4966999999999999</v>
      </c>
      <c r="D11110" s="154">
        <v>0.95340000000000003</v>
      </c>
      <c r="E11110" s="154">
        <v>0.93979999999999997</v>
      </c>
      <c r="F11110" s="154">
        <v>48</v>
      </c>
      <c r="G11110" s="154">
        <v>1.1950000000000001</v>
      </c>
      <c r="H11110" s="154">
        <v>15.073</v>
      </c>
      <c r="I11110" s="154">
        <v>1.44913</v>
      </c>
      <c r="J11110" s="154"/>
    </row>
    <row r="11111" spans="1:10">
      <c r="A11111" s="164">
        <v>41094</v>
      </c>
      <c r="B11111" s="154">
        <v>1.2009000000000001</v>
      </c>
      <c r="C11111" s="154">
        <v>1.4937</v>
      </c>
      <c r="D11111" s="154">
        <v>0.95440000000000003</v>
      </c>
      <c r="E11111" s="154">
        <v>0.94240000000000002</v>
      </c>
      <c r="F11111" s="154">
        <v>47.4</v>
      </c>
      <c r="G11111" s="154">
        <v>1.1960999999999999</v>
      </c>
      <c r="H11111" s="154">
        <v>15.173999999999999</v>
      </c>
      <c r="I11111" s="154" t="s">
        <v>472</v>
      </c>
      <c r="J11111" s="154"/>
    </row>
    <row r="11112" spans="1:10">
      <c r="A11112" s="164">
        <v>41095</v>
      </c>
      <c r="B11112" s="154">
        <v>1.20137</v>
      </c>
      <c r="C11112" s="154">
        <v>1.496</v>
      </c>
      <c r="D11112" s="154">
        <v>0.96050000000000002</v>
      </c>
      <c r="E11112" s="154">
        <v>0.94799999999999995</v>
      </c>
      <c r="F11112" s="154">
        <v>47.3</v>
      </c>
      <c r="G11112" s="154">
        <v>1.2053</v>
      </c>
      <c r="H11112" s="154">
        <v>15.336</v>
      </c>
      <c r="I11112" s="154">
        <v>1.4544699999999999</v>
      </c>
      <c r="J11112" s="154"/>
    </row>
    <row r="11113" spans="1:10">
      <c r="A11113" s="164">
        <v>41096</v>
      </c>
      <c r="B11113" s="154">
        <v>1.2011000000000001</v>
      </c>
      <c r="C11113" s="154">
        <v>1.5076000000000001</v>
      </c>
      <c r="D11113" s="154">
        <v>0.9698</v>
      </c>
      <c r="E11113" s="154">
        <v>0.95520000000000005</v>
      </c>
      <c r="F11113" s="154">
        <v>48</v>
      </c>
      <c r="G11113" s="154">
        <v>1.2142999999999999</v>
      </c>
      <c r="H11113" s="154">
        <v>15.461</v>
      </c>
      <c r="I11113" s="154">
        <v>1.4626299999999999</v>
      </c>
      <c r="J11113" s="154"/>
    </row>
    <row r="11114" spans="1:10">
      <c r="A11114" s="164">
        <v>41099</v>
      </c>
      <c r="B11114" s="154">
        <v>1.20105</v>
      </c>
      <c r="C11114" s="154">
        <v>1.5142</v>
      </c>
      <c r="D11114" s="154">
        <v>0.97860000000000003</v>
      </c>
      <c r="E11114" s="154">
        <v>0.95850000000000002</v>
      </c>
      <c r="F11114" s="154">
        <v>48.2</v>
      </c>
      <c r="G11114" s="154">
        <v>1.2283999999999999</v>
      </c>
      <c r="H11114" s="154">
        <v>15.416</v>
      </c>
      <c r="I11114" s="154">
        <v>1.4687600000000001</v>
      </c>
      <c r="J11114" s="154"/>
    </row>
    <row r="11115" spans="1:10">
      <c r="A11115" s="164">
        <v>41100</v>
      </c>
      <c r="B11115" s="154">
        <v>1.20096</v>
      </c>
      <c r="C11115" s="154">
        <v>1.5150000000000001</v>
      </c>
      <c r="D11115" s="154">
        <v>0.97489999999999999</v>
      </c>
      <c r="E11115" s="154">
        <v>0.95740000000000003</v>
      </c>
      <c r="F11115" s="154">
        <v>48</v>
      </c>
      <c r="G11115" s="154">
        <v>1.2301</v>
      </c>
      <c r="H11115" s="154">
        <v>15.504</v>
      </c>
      <c r="I11115" s="154">
        <v>1.4679500000000001</v>
      </c>
      <c r="J11115" s="154"/>
    </row>
    <row r="11116" spans="1:10">
      <c r="A11116" s="164">
        <v>41101</v>
      </c>
      <c r="B11116" s="154">
        <v>1.2010000000000001</v>
      </c>
      <c r="C11116" s="154">
        <v>1.5197000000000001</v>
      </c>
      <c r="D11116" s="154">
        <v>0.97719999999999996</v>
      </c>
      <c r="E11116" s="154">
        <v>0.95799999999999996</v>
      </c>
      <c r="F11116" s="154">
        <v>48</v>
      </c>
      <c r="G11116" s="154">
        <v>1.2325999999999999</v>
      </c>
      <c r="H11116" s="154">
        <v>15.504</v>
      </c>
      <c r="I11116" s="154">
        <v>1.4707300000000001</v>
      </c>
      <c r="J11116" s="154"/>
    </row>
    <row r="11117" spans="1:10">
      <c r="A11117" s="164">
        <v>41102</v>
      </c>
      <c r="B11117" s="154">
        <v>1.2008000000000001</v>
      </c>
      <c r="C11117" s="154">
        <v>1.5205</v>
      </c>
      <c r="D11117" s="154">
        <v>0.9829</v>
      </c>
      <c r="E11117" s="154">
        <v>0.9617</v>
      </c>
      <c r="F11117" s="154">
        <v>48.2</v>
      </c>
      <c r="G11117" s="154">
        <v>1.2389000000000001</v>
      </c>
      <c r="H11117" s="154">
        <v>15.574</v>
      </c>
      <c r="I11117" s="154">
        <v>1.47746</v>
      </c>
      <c r="J11117" s="154"/>
    </row>
    <row r="11118" spans="1:10">
      <c r="A11118" s="164">
        <v>41103</v>
      </c>
      <c r="B11118" s="154">
        <v>1.2008000000000001</v>
      </c>
      <c r="C11118" s="154">
        <v>1.5196000000000001</v>
      </c>
      <c r="D11118" s="154">
        <v>0.98360000000000003</v>
      </c>
      <c r="E11118" s="154">
        <v>0.9677</v>
      </c>
      <c r="F11118" s="154">
        <v>48.2</v>
      </c>
      <c r="G11118" s="154">
        <v>1.2415</v>
      </c>
      <c r="H11118" s="154">
        <v>15.523</v>
      </c>
      <c r="I11118" s="154">
        <v>1.47611</v>
      </c>
      <c r="J11118" s="154"/>
    </row>
    <row r="11119" spans="1:10">
      <c r="A11119" s="164">
        <v>41106</v>
      </c>
      <c r="B11119" s="154">
        <v>1.2010000000000001</v>
      </c>
      <c r="C11119" s="154">
        <v>1.5287999999999999</v>
      </c>
      <c r="D11119" s="154">
        <v>0.98370000000000002</v>
      </c>
      <c r="E11119" s="154">
        <v>0.96930000000000005</v>
      </c>
      <c r="F11119" s="154">
        <v>48.2</v>
      </c>
      <c r="G11119" s="154">
        <v>1.2443</v>
      </c>
      <c r="H11119" s="154">
        <v>15.5</v>
      </c>
      <c r="I11119" s="154">
        <v>1.47881</v>
      </c>
      <c r="J11119" s="154"/>
    </row>
    <row r="11120" spans="1:10">
      <c r="A11120" s="164">
        <v>41107</v>
      </c>
      <c r="B11120" s="154">
        <v>1.2009099999999999</v>
      </c>
      <c r="C11120" s="154">
        <v>1.5265</v>
      </c>
      <c r="D11120" s="154">
        <v>0.97640000000000005</v>
      </c>
      <c r="E11120" s="154">
        <v>0.96209999999999996</v>
      </c>
      <c r="F11120" s="154">
        <v>48</v>
      </c>
      <c r="G11120" s="154">
        <v>1.2339</v>
      </c>
      <c r="H11120" s="154">
        <v>15.53</v>
      </c>
      <c r="I11120" s="154">
        <v>1.4721</v>
      </c>
      <c r="J11120" s="154"/>
    </row>
    <row r="11121" spans="1:10">
      <c r="A11121" s="164">
        <v>41108</v>
      </c>
      <c r="B11121" s="154">
        <v>1.2011000000000001</v>
      </c>
      <c r="C11121" s="154">
        <v>1.5281</v>
      </c>
      <c r="D11121" s="154">
        <v>0.97770000000000001</v>
      </c>
      <c r="E11121" s="154">
        <v>0.96509999999999996</v>
      </c>
      <c r="F11121" s="154">
        <v>48.3</v>
      </c>
      <c r="G11121" s="154">
        <v>1.2370000000000001</v>
      </c>
      <c r="H11121" s="154">
        <v>15.507</v>
      </c>
      <c r="I11121" s="154">
        <v>1.47567</v>
      </c>
      <c r="J11121" s="154"/>
    </row>
    <row r="11122" spans="1:10">
      <c r="A11122" s="164">
        <v>41109</v>
      </c>
      <c r="B11122" s="154">
        <v>1.2009799999999999</v>
      </c>
      <c r="C11122" s="154">
        <v>1.5312999999999999</v>
      </c>
      <c r="D11122" s="154">
        <v>0.9788</v>
      </c>
      <c r="E11122" s="154">
        <v>0.96860000000000002</v>
      </c>
      <c r="F11122" s="154">
        <v>48.3</v>
      </c>
      <c r="G11122" s="154">
        <v>1.2447999999999999</v>
      </c>
      <c r="H11122" s="154">
        <v>15.496</v>
      </c>
      <c r="I11122" s="154">
        <v>1.4724999999999999</v>
      </c>
      <c r="J11122" s="154"/>
    </row>
    <row r="11123" spans="1:10">
      <c r="A11123" s="164">
        <v>41110</v>
      </c>
      <c r="B11123" s="154">
        <v>1.20099</v>
      </c>
      <c r="C11123" s="154">
        <v>1.5382</v>
      </c>
      <c r="D11123" s="154">
        <v>0.9798</v>
      </c>
      <c r="E11123" s="154">
        <v>0.97189999999999999</v>
      </c>
      <c r="F11123" s="154">
        <v>48.6</v>
      </c>
      <c r="G11123" s="154">
        <v>1.2464</v>
      </c>
      <c r="H11123" s="154">
        <v>15.631</v>
      </c>
      <c r="I11123" s="154">
        <v>1.47817</v>
      </c>
      <c r="J11123" s="154"/>
    </row>
    <row r="11124" spans="1:10">
      <c r="A11124" s="164">
        <v>41113</v>
      </c>
      <c r="B11124" s="154">
        <v>1.2009700000000001</v>
      </c>
      <c r="C11124" s="154">
        <v>1.5409999999999999</v>
      </c>
      <c r="D11124" s="154">
        <v>0.99139999999999995</v>
      </c>
      <c r="E11124" s="154">
        <v>0.9758</v>
      </c>
      <c r="F11124" s="154">
        <v>49</v>
      </c>
      <c r="G11124" s="154">
        <v>1.27</v>
      </c>
      <c r="H11124" s="154">
        <v>15.641</v>
      </c>
      <c r="I11124" s="154">
        <v>1.4864600000000001</v>
      </c>
      <c r="J11124" s="154"/>
    </row>
    <row r="11125" spans="1:10">
      <c r="A11125" s="164">
        <v>41114</v>
      </c>
      <c r="B11125" s="154">
        <v>1.20095</v>
      </c>
      <c r="C11125" s="154">
        <v>1.5375999999999999</v>
      </c>
      <c r="D11125" s="154">
        <v>0.99139999999999995</v>
      </c>
      <c r="E11125" s="154">
        <v>0.97260000000000002</v>
      </c>
      <c r="F11125" s="154">
        <v>48.6</v>
      </c>
      <c r="G11125" s="154">
        <v>1.2674000000000001</v>
      </c>
      <c r="H11125" s="154">
        <v>15.731</v>
      </c>
      <c r="I11125" s="154">
        <v>1.4884999999999999</v>
      </c>
      <c r="J11125" s="154"/>
    </row>
    <row r="11126" spans="1:10">
      <c r="A11126" s="164">
        <v>41115</v>
      </c>
      <c r="B11126" s="154">
        <v>1.20106</v>
      </c>
      <c r="C11126" s="154">
        <v>1.5331000000000001</v>
      </c>
      <c r="D11126" s="154">
        <v>0.99080000000000001</v>
      </c>
      <c r="E11126" s="154">
        <v>0.97199999999999998</v>
      </c>
      <c r="F11126" s="154">
        <v>48.4</v>
      </c>
      <c r="G11126" s="154">
        <v>1.2659</v>
      </c>
      <c r="H11126" s="154">
        <v>15.614000000000001</v>
      </c>
      <c r="I11126" s="154">
        <v>1.4904299999999999</v>
      </c>
      <c r="J11126" s="154"/>
    </row>
    <row r="11127" spans="1:10">
      <c r="A11127" s="164">
        <v>41116</v>
      </c>
      <c r="B11127" s="154">
        <v>1.2009099999999999</v>
      </c>
      <c r="C11127" s="154">
        <v>1.5335000000000001</v>
      </c>
      <c r="D11127" s="154">
        <v>0.99029999999999996</v>
      </c>
      <c r="E11127" s="154">
        <v>0.97529999999999994</v>
      </c>
      <c r="F11127" s="154">
        <v>48.7</v>
      </c>
      <c r="G11127" s="154">
        <v>1.2678</v>
      </c>
      <c r="H11127" s="154">
        <v>15.432</v>
      </c>
      <c r="I11127" s="154">
        <v>1.49004</v>
      </c>
      <c r="J11127" s="154"/>
    </row>
    <row r="11128" spans="1:10">
      <c r="A11128" s="164">
        <v>41117</v>
      </c>
      <c r="B11128" s="154">
        <v>1.20078</v>
      </c>
      <c r="C11128" s="154">
        <v>1.5371000000000001</v>
      </c>
      <c r="D11128" s="154">
        <v>0.98060000000000003</v>
      </c>
      <c r="E11128" s="154">
        <v>0.97060000000000002</v>
      </c>
      <c r="F11128" s="154">
        <v>48.5</v>
      </c>
      <c r="G11128" s="154">
        <v>1.2544999999999999</v>
      </c>
      <c r="H11128" s="154">
        <v>15.349</v>
      </c>
      <c r="I11128" s="154">
        <v>1.4761199999999999</v>
      </c>
      <c r="J11128" s="154"/>
    </row>
    <row r="11129" spans="1:10">
      <c r="A11129" s="164">
        <v>41120</v>
      </c>
      <c r="B11129" s="154">
        <v>1.2011000000000001</v>
      </c>
      <c r="C11129" s="154">
        <v>1.5364</v>
      </c>
      <c r="D11129" s="154">
        <v>0.97929999999999995</v>
      </c>
      <c r="E11129" s="154">
        <v>0.97450000000000003</v>
      </c>
      <c r="F11129" s="154">
        <v>48.4</v>
      </c>
      <c r="G11129" s="154">
        <v>1.2533000000000001</v>
      </c>
      <c r="H11129" s="154">
        <v>15.475</v>
      </c>
      <c r="I11129" s="154">
        <v>1.4759800000000001</v>
      </c>
      <c r="J11129" s="154"/>
    </row>
    <row r="11130" spans="1:10">
      <c r="A11130" s="164">
        <v>41121</v>
      </c>
      <c r="B11130" s="154">
        <v>1.20105</v>
      </c>
      <c r="C11130" s="154">
        <v>1.5367</v>
      </c>
      <c r="D11130" s="154">
        <v>0.97960000000000003</v>
      </c>
      <c r="E11130" s="154">
        <v>0.97789999999999999</v>
      </c>
      <c r="F11130" s="154">
        <v>48</v>
      </c>
      <c r="G11130" s="154">
        <v>1.2511999999999999</v>
      </c>
      <c r="H11130" s="154">
        <v>15.414999999999999</v>
      </c>
      <c r="I11130" s="154">
        <v>1.4753000000000001</v>
      </c>
      <c r="J11130" s="154"/>
    </row>
    <row r="11131" spans="1:10">
      <c r="A11131" s="164">
        <v>41122</v>
      </c>
      <c r="B11131" s="154">
        <v>1.2012</v>
      </c>
      <c r="C11131" s="154">
        <v>1.5268000000000002</v>
      </c>
      <c r="D11131" s="154">
        <v>0.97560000000000002</v>
      </c>
      <c r="E11131" s="154">
        <v>0.97399999999999998</v>
      </c>
      <c r="F11131" s="154">
        <v>47.4</v>
      </c>
      <c r="G11131" s="154">
        <v>1.2487999999999999</v>
      </c>
      <c r="H11131" s="154">
        <v>15.43</v>
      </c>
      <c r="I11131" s="154" t="s">
        <v>472</v>
      </c>
      <c r="J11131" s="154"/>
    </row>
    <row r="11132" spans="1:10">
      <c r="A11132" s="164">
        <v>41123</v>
      </c>
      <c r="B11132" s="154">
        <v>1.2021999999999999</v>
      </c>
      <c r="C11132" s="154">
        <v>1.5211999999999999</v>
      </c>
      <c r="D11132" s="154">
        <v>0.97940000000000005</v>
      </c>
      <c r="E11132" s="154">
        <v>0.97489999999999999</v>
      </c>
      <c r="F11132" s="154">
        <v>47.9</v>
      </c>
      <c r="G11132" s="154">
        <v>1.25</v>
      </c>
      <c r="H11132" s="154">
        <v>15.579000000000001</v>
      </c>
      <c r="I11132" s="154">
        <v>1.4757799999999999</v>
      </c>
      <c r="J11132" s="154"/>
    </row>
    <row r="11133" spans="1:10">
      <c r="A11133" s="164">
        <v>41124</v>
      </c>
      <c r="B11133" s="154">
        <v>1.2011000000000001</v>
      </c>
      <c r="C11133" s="154">
        <v>1.5286</v>
      </c>
      <c r="D11133" s="154">
        <v>0.98380000000000001</v>
      </c>
      <c r="E11133" s="154">
        <v>0.98019999999999996</v>
      </c>
      <c r="F11133" s="154">
        <v>47.9</v>
      </c>
      <c r="G11133" s="154">
        <v>1.2574000000000001</v>
      </c>
      <c r="H11133" s="154">
        <v>15.311999999999999</v>
      </c>
      <c r="I11133" s="154">
        <v>1.4734499999999999</v>
      </c>
      <c r="J11133" s="154"/>
    </row>
    <row r="11134" spans="1:10">
      <c r="A11134" s="164">
        <v>41127</v>
      </c>
      <c r="B11134" s="154">
        <v>1.2013</v>
      </c>
      <c r="C11134" s="154">
        <v>1.5131000000000001</v>
      </c>
      <c r="D11134" s="154">
        <v>0.97140000000000004</v>
      </c>
      <c r="E11134" s="154">
        <v>0.97150000000000003</v>
      </c>
      <c r="F11134" s="154">
        <v>47.9</v>
      </c>
      <c r="G11134" s="154">
        <v>1.24</v>
      </c>
      <c r="H11134" s="154">
        <v>15.278</v>
      </c>
      <c r="I11134" s="154">
        <v>1.4671699999999999</v>
      </c>
      <c r="J11134" s="154"/>
    </row>
    <row r="11135" spans="1:10">
      <c r="A11135" s="164">
        <v>41128</v>
      </c>
      <c r="B11135" s="154">
        <v>1.2017</v>
      </c>
      <c r="C11135" s="154">
        <v>1.5118</v>
      </c>
      <c r="D11135" s="154">
        <v>0.96840000000000004</v>
      </c>
      <c r="E11135" s="154">
        <v>0.96960000000000002</v>
      </c>
      <c r="F11135" s="154">
        <v>47.6</v>
      </c>
      <c r="G11135" s="154">
        <v>1.2349999999999999</v>
      </c>
      <c r="H11135" s="154">
        <v>15.276999999999999</v>
      </c>
      <c r="I11135" s="154">
        <v>1.4648300000000001</v>
      </c>
      <c r="J11135" s="154"/>
    </row>
    <row r="11136" spans="1:10">
      <c r="A11136" s="164">
        <v>41129</v>
      </c>
      <c r="B11136" s="154">
        <v>1.2012</v>
      </c>
      <c r="C11136" s="154">
        <v>1.5125999999999999</v>
      </c>
      <c r="D11136" s="154">
        <v>0.9698</v>
      </c>
      <c r="E11136" s="154">
        <v>0.97289999999999999</v>
      </c>
      <c r="F11136" s="154">
        <v>47.8</v>
      </c>
      <c r="G11136" s="154">
        <v>1.2381</v>
      </c>
      <c r="H11136" s="154">
        <v>15.326000000000001</v>
      </c>
      <c r="I11136" s="154">
        <v>1.46852</v>
      </c>
      <c r="J11136" s="154"/>
    </row>
    <row r="11137" spans="1:10">
      <c r="A11137" s="164">
        <v>41130</v>
      </c>
      <c r="B11137" s="154">
        <v>1.2011499999999999</v>
      </c>
      <c r="C11137" s="154">
        <v>1.5234999999999999</v>
      </c>
      <c r="D11137" s="154">
        <v>0.97350000000000003</v>
      </c>
      <c r="E11137" s="154">
        <v>0.97909999999999997</v>
      </c>
      <c r="F11137" s="154">
        <v>48.1</v>
      </c>
      <c r="G11137" s="154">
        <v>1.2389000000000001</v>
      </c>
      <c r="H11137" s="154">
        <v>15.426</v>
      </c>
      <c r="I11137" s="154">
        <v>1.47183</v>
      </c>
      <c r="J11137" s="154"/>
    </row>
    <row r="11138" spans="1:10">
      <c r="A11138" s="164">
        <v>41131</v>
      </c>
      <c r="B11138" s="154">
        <v>1.20092</v>
      </c>
      <c r="C11138" s="154">
        <v>1.5251999999999999</v>
      </c>
      <c r="D11138" s="154">
        <v>0.97799999999999998</v>
      </c>
      <c r="E11138" s="154">
        <v>0.98470000000000002</v>
      </c>
      <c r="F11138" s="154">
        <v>48.5</v>
      </c>
      <c r="G11138" s="154">
        <v>1.2452000000000001</v>
      </c>
      <c r="H11138" s="154">
        <v>15.396000000000001</v>
      </c>
      <c r="I11138" s="154">
        <v>1.4741</v>
      </c>
      <c r="J11138" s="154"/>
    </row>
    <row r="11139" spans="1:10">
      <c r="A11139" s="164">
        <v>41134</v>
      </c>
      <c r="B11139" s="154">
        <v>1.2010000000000001</v>
      </c>
      <c r="C11139" s="154">
        <v>1.5302</v>
      </c>
      <c r="D11139" s="154">
        <v>0.97719999999999996</v>
      </c>
      <c r="E11139" s="154">
        <v>0.98470000000000002</v>
      </c>
      <c r="F11139" s="154">
        <v>48.4</v>
      </c>
      <c r="G11139" s="154">
        <v>1.2495000000000001</v>
      </c>
      <c r="H11139" s="154">
        <v>15.337</v>
      </c>
      <c r="I11139" s="154">
        <v>1.47214</v>
      </c>
      <c r="J11139" s="154"/>
    </row>
    <row r="11140" spans="1:10">
      <c r="A11140" s="164">
        <v>41135</v>
      </c>
      <c r="B11140" s="154">
        <v>1.20099</v>
      </c>
      <c r="C11140" s="154">
        <v>1.5251000000000001</v>
      </c>
      <c r="D11140" s="154">
        <v>0.97099999999999997</v>
      </c>
      <c r="E11140" s="154">
        <v>0.97850000000000004</v>
      </c>
      <c r="F11140" s="154">
        <v>48</v>
      </c>
      <c r="G11140" s="154">
        <v>1.2365999999999999</v>
      </c>
      <c r="H11140" s="154">
        <v>15.349</v>
      </c>
      <c r="I11140" s="154">
        <v>1.4687999999999999</v>
      </c>
      <c r="J11140" s="154"/>
    </row>
    <row r="11141" spans="1:10">
      <c r="A11141" s="164">
        <v>41136</v>
      </c>
      <c r="B11141" s="154">
        <v>1.20103</v>
      </c>
      <c r="C11141" s="154">
        <v>1.5276000000000001</v>
      </c>
      <c r="D11141" s="154">
        <v>0.97370000000000001</v>
      </c>
      <c r="E11141" s="154">
        <v>0.98080000000000001</v>
      </c>
      <c r="F11141" s="154">
        <v>48</v>
      </c>
      <c r="G11141" s="154">
        <v>1.2339</v>
      </c>
      <c r="H11141" s="154">
        <v>15.401</v>
      </c>
      <c r="I11141" s="154">
        <v>1.4737199999999999</v>
      </c>
      <c r="J11141" s="154"/>
    </row>
    <row r="11142" spans="1:10">
      <c r="A11142" s="164">
        <v>41137</v>
      </c>
      <c r="B11142" s="154">
        <v>1.20099</v>
      </c>
      <c r="C11142" s="154">
        <v>1.536</v>
      </c>
      <c r="D11142" s="154">
        <v>0.97809999999999997</v>
      </c>
      <c r="E11142" s="154">
        <v>0.98929999999999996</v>
      </c>
      <c r="F11142" s="154">
        <v>48.3</v>
      </c>
      <c r="G11142" s="154">
        <v>1.2359</v>
      </c>
      <c r="H11142" s="154">
        <v>15.302</v>
      </c>
      <c r="I11142" s="154">
        <v>1.4732700000000001</v>
      </c>
      <c r="J11142" s="154"/>
    </row>
    <row r="11143" spans="1:10">
      <c r="A11143" s="164">
        <v>41138</v>
      </c>
      <c r="B11143" s="154">
        <v>1.20113</v>
      </c>
      <c r="C11143" s="154">
        <v>1.5262</v>
      </c>
      <c r="D11143" s="154">
        <v>0.97070000000000001</v>
      </c>
      <c r="E11143" s="154">
        <v>0.98360000000000003</v>
      </c>
      <c r="F11143" s="154">
        <v>48.1</v>
      </c>
      <c r="G11143" s="154">
        <v>1.2223999999999999</v>
      </c>
      <c r="H11143" s="154">
        <v>15.367000000000001</v>
      </c>
      <c r="I11143" s="154">
        <v>1.4668000000000001</v>
      </c>
      <c r="J11143" s="154"/>
    </row>
    <row r="11144" spans="1:10">
      <c r="A11144" s="164">
        <v>41141</v>
      </c>
      <c r="B11144" s="154">
        <v>1.2011099999999999</v>
      </c>
      <c r="C11144" s="154">
        <v>1.5279</v>
      </c>
      <c r="D11144" s="154">
        <v>0.97230000000000005</v>
      </c>
      <c r="E11144" s="154">
        <v>0.98399999999999999</v>
      </c>
      <c r="F11144" s="154">
        <v>48.2</v>
      </c>
      <c r="G11144" s="154">
        <v>1.2230000000000001</v>
      </c>
      <c r="H11144" s="154">
        <v>15.331</v>
      </c>
      <c r="I11144" s="154">
        <v>1.4690300000000001</v>
      </c>
      <c r="J11144" s="154"/>
    </row>
    <row r="11145" spans="1:10">
      <c r="A11145" s="164">
        <v>41142</v>
      </c>
      <c r="B11145" s="154">
        <v>1.20095</v>
      </c>
      <c r="C11145" s="154">
        <v>1.526</v>
      </c>
      <c r="D11145" s="154">
        <v>0.96789999999999998</v>
      </c>
      <c r="E11145" s="154">
        <v>0.98170000000000002</v>
      </c>
      <c r="F11145" s="154">
        <v>47.9</v>
      </c>
      <c r="G11145" s="154">
        <v>1.2187000000000001</v>
      </c>
      <c r="H11145" s="154">
        <v>15.179</v>
      </c>
      <c r="I11145" s="154">
        <v>1.46268</v>
      </c>
      <c r="J11145" s="154"/>
    </row>
    <row r="11146" spans="1:10">
      <c r="A11146" s="164">
        <v>41143</v>
      </c>
      <c r="B11146" s="154">
        <v>1.2011099999999999</v>
      </c>
      <c r="C11146" s="154">
        <v>1.5218</v>
      </c>
      <c r="D11146" s="154">
        <v>0.96289999999999998</v>
      </c>
      <c r="E11146" s="154">
        <v>0.97199999999999998</v>
      </c>
      <c r="F11146" s="154">
        <v>47.7</v>
      </c>
      <c r="G11146" s="154">
        <v>1.2135</v>
      </c>
      <c r="H11146" s="154">
        <v>15.206</v>
      </c>
      <c r="I11146" s="154">
        <v>1.45939</v>
      </c>
      <c r="J11146" s="154"/>
    </row>
    <row r="11147" spans="1:10">
      <c r="A11147" s="164">
        <v>41144</v>
      </c>
      <c r="B11147" s="154">
        <v>1.20102</v>
      </c>
      <c r="C11147" s="154">
        <v>1.5209000000000001</v>
      </c>
      <c r="D11147" s="154">
        <v>0.95720000000000005</v>
      </c>
      <c r="E11147" s="154">
        <v>0.96679999999999999</v>
      </c>
      <c r="F11147" s="154">
        <v>47.4</v>
      </c>
      <c r="G11147" s="154">
        <v>1.2187000000000001</v>
      </c>
      <c r="H11147" s="154">
        <v>15.08</v>
      </c>
      <c r="I11147" s="154">
        <v>1.4554199999999999</v>
      </c>
      <c r="J11147" s="154"/>
    </row>
    <row r="11148" spans="1:10">
      <c r="A11148" s="164">
        <v>41145</v>
      </c>
      <c r="B11148" s="154">
        <v>1.20095</v>
      </c>
      <c r="C11148" s="154">
        <v>1.516</v>
      </c>
      <c r="D11148" s="154">
        <v>0.95720000000000005</v>
      </c>
      <c r="E11148" s="154">
        <v>0.96360000000000001</v>
      </c>
      <c r="F11148" s="154">
        <v>47.3</v>
      </c>
      <c r="G11148" s="154">
        <v>1.2181</v>
      </c>
      <c r="H11148" s="154">
        <v>15.132999999999999</v>
      </c>
      <c r="I11148" s="154">
        <v>1.4575499999999999</v>
      </c>
      <c r="J11148" s="154"/>
    </row>
    <row r="11149" spans="1:10">
      <c r="A11149" s="164">
        <v>41148</v>
      </c>
      <c r="B11149" s="154">
        <v>1.2010000000000001</v>
      </c>
      <c r="C11149" s="154">
        <v>1.5171999999999999</v>
      </c>
      <c r="D11149" s="154">
        <v>0.95899999999999996</v>
      </c>
      <c r="E11149" s="154">
        <v>0.96840000000000004</v>
      </c>
      <c r="F11149" s="154">
        <v>47.3</v>
      </c>
      <c r="G11149" s="154">
        <v>1.2187000000000001</v>
      </c>
      <c r="H11149" s="154">
        <v>15.141999999999999</v>
      </c>
      <c r="I11149" s="154">
        <v>1.4557899999999999</v>
      </c>
      <c r="J11149" s="154"/>
    </row>
    <row r="11150" spans="1:10">
      <c r="A11150" s="164">
        <v>41149</v>
      </c>
      <c r="B11150" s="154">
        <v>1.2011000000000001</v>
      </c>
      <c r="C11150" s="154">
        <v>1.5121</v>
      </c>
      <c r="D11150" s="154">
        <v>0.95889999999999997</v>
      </c>
      <c r="E11150" s="154">
        <v>0.96860000000000002</v>
      </c>
      <c r="F11150" s="154">
        <v>47.1</v>
      </c>
      <c r="G11150" s="154">
        <v>1.2201</v>
      </c>
      <c r="H11150" s="154">
        <v>15.064</v>
      </c>
      <c r="I11150" s="154">
        <v>1.45502</v>
      </c>
      <c r="J11150" s="154"/>
    </row>
    <row r="11151" spans="1:10">
      <c r="A11151" s="164">
        <v>41150</v>
      </c>
      <c r="B11151" s="154">
        <v>1.2010000000000001</v>
      </c>
      <c r="C11151" s="154">
        <v>1.5121</v>
      </c>
      <c r="D11151" s="154">
        <v>0.95599999999999996</v>
      </c>
      <c r="E11151" s="154">
        <v>0.96679999999999999</v>
      </c>
      <c r="F11151" s="154">
        <v>46.8</v>
      </c>
      <c r="G11151" s="154">
        <v>1.2179</v>
      </c>
      <c r="H11151" s="154">
        <v>15.124000000000001</v>
      </c>
      <c r="I11151" s="154">
        <v>1.45462</v>
      </c>
      <c r="J11151" s="154"/>
    </row>
    <row r="11152" spans="1:10">
      <c r="A11152" s="164">
        <v>41151</v>
      </c>
      <c r="B11152" s="154">
        <v>1.2009000000000001</v>
      </c>
      <c r="C11152" s="154">
        <v>1.5138</v>
      </c>
      <c r="D11152" s="154">
        <v>0.95669999999999999</v>
      </c>
      <c r="E11152" s="154">
        <v>0.96440000000000003</v>
      </c>
      <c r="F11152" s="154">
        <v>46.7</v>
      </c>
      <c r="G11152" s="154">
        <v>1.2159</v>
      </c>
      <c r="H11152" s="154">
        <v>15.143000000000001</v>
      </c>
      <c r="I11152" s="154">
        <v>1.45601</v>
      </c>
      <c r="J11152" s="154"/>
    </row>
    <row r="11153" spans="1:10">
      <c r="A11153" s="164">
        <v>41152</v>
      </c>
      <c r="B11153" s="154">
        <v>1.20085</v>
      </c>
      <c r="C11153" s="154">
        <v>1.5150999999999999</v>
      </c>
      <c r="D11153" s="154">
        <v>0.95789999999999997</v>
      </c>
      <c r="E11153" s="154">
        <v>0.96530000000000005</v>
      </c>
      <c r="F11153" s="154">
        <v>46.7</v>
      </c>
      <c r="G11153" s="154">
        <v>1.2187000000000001</v>
      </c>
      <c r="H11153" s="154">
        <v>15.055999999999999</v>
      </c>
      <c r="I11153" s="154">
        <v>1.452</v>
      </c>
      <c r="J11153" s="154"/>
    </row>
    <row r="11154" spans="1:10">
      <c r="A11154" s="164">
        <v>41155</v>
      </c>
      <c r="B11154" s="154">
        <v>1.2009099999999999</v>
      </c>
      <c r="C11154" s="154">
        <v>1.5175999999999998</v>
      </c>
      <c r="D11154" s="154">
        <v>0.9556</v>
      </c>
      <c r="E11154" s="154">
        <v>0.96860000000000002</v>
      </c>
      <c r="F11154" s="154">
        <v>47</v>
      </c>
      <c r="G11154" s="154">
        <v>1.2192000000000001</v>
      </c>
      <c r="H11154" s="154">
        <v>15.031000000000001</v>
      </c>
      <c r="I11154" s="154" t="s">
        <v>472</v>
      </c>
      <c r="J11154" s="154"/>
    </row>
    <row r="11155" spans="1:10">
      <c r="A11155" s="164">
        <v>41156</v>
      </c>
      <c r="B11155" s="154">
        <v>1.2010000000000001</v>
      </c>
      <c r="C11155" s="154">
        <v>1.5143</v>
      </c>
      <c r="D11155" s="154">
        <v>0.9526</v>
      </c>
      <c r="E11155" s="154">
        <v>0.96740000000000004</v>
      </c>
      <c r="F11155" s="154">
        <v>46.9</v>
      </c>
      <c r="G11155" s="154">
        <v>1.2147999999999999</v>
      </c>
      <c r="H11155" s="154">
        <v>15.083</v>
      </c>
      <c r="I11155" s="154">
        <v>1.4532700000000001</v>
      </c>
      <c r="J11155" s="154"/>
    </row>
    <row r="11156" spans="1:10">
      <c r="A11156" s="164">
        <v>41157</v>
      </c>
      <c r="B11156" s="154">
        <v>1.2013099999999999</v>
      </c>
      <c r="C11156" s="154">
        <v>1.5221</v>
      </c>
      <c r="D11156" s="154">
        <v>0.96</v>
      </c>
      <c r="E11156" s="154">
        <v>0.97070000000000001</v>
      </c>
      <c r="F11156" s="154">
        <v>47</v>
      </c>
      <c r="G11156" s="154">
        <v>1.2248999999999999</v>
      </c>
      <c r="H11156" s="154">
        <v>15.055</v>
      </c>
      <c r="I11156" s="154">
        <v>1.4570699999999999</v>
      </c>
      <c r="J11156" s="154"/>
    </row>
    <row r="11157" spans="1:10">
      <c r="A11157" s="164">
        <v>41158</v>
      </c>
      <c r="B11157" s="154">
        <v>1.2051400000000001</v>
      </c>
      <c r="C11157" s="154">
        <v>1.5198</v>
      </c>
      <c r="D11157" s="154">
        <v>0.95540000000000003</v>
      </c>
      <c r="E11157" s="154">
        <v>0.96530000000000005</v>
      </c>
      <c r="F11157" s="154">
        <v>46.8</v>
      </c>
      <c r="G11157" s="154">
        <v>1.2176</v>
      </c>
      <c r="H11157" s="154">
        <v>15.036</v>
      </c>
      <c r="I11157" s="154">
        <v>1.4549300000000001</v>
      </c>
      <c r="J11157" s="154"/>
    </row>
    <row r="11158" spans="1:10">
      <c r="A11158" s="164">
        <v>41159</v>
      </c>
      <c r="B11158" s="154">
        <v>1.2114400000000001</v>
      </c>
      <c r="C11158" s="154">
        <v>1.5270000000000001</v>
      </c>
      <c r="D11158" s="154">
        <v>0.95620000000000005</v>
      </c>
      <c r="E11158" s="154">
        <v>0.97440000000000004</v>
      </c>
      <c r="F11158" s="154">
        <v>47.1</v>
      </c>
      <c r="G11158" s="154">
        <v>1.2115</v>
      </c>
      <c r="H11158" s="154">
        <v>14.912000000000001</v>
      </c>
      <c r="I11158" s="154">
        <v>1.4648399999999999</v>
      </c>
      <c r="J11158" s="154"/>
    </row>
    <row r="11159" spans="1:10">
      <c r="A11159" s="164">
        <v>41162</v>
      </c>
      <c r="B11159" s="154">
        <v>1.2107300000000001</v>
      </c>
      <c r="C11159" s="154">
        <v>1.5143</v>
      </c>
      <c r="D11159" s="154">
        <v>0.94720000000000004</v>
      </c>
      <c r="E11159" s="154">
        <v>0.96879999999999999</v>
      </c>
      <c r="F11159" s="154">
        <v>46.7</v>
      </c>
      <c r="G11159" s="154">
        <v>1.2096</v>
      </c>
      <c r="H11159" s="154">
        <v>14.911</v>
      </c>
      <c r="I11159" s="154">
        <v>1.4491499999999999</v>
      </c>
      <c r="J11159" s="154"/>
    </row>
    <row r="11160" spans="1:10">
      <c r="A11160" s="164">
        <v>41163</v>
      </c>
      <c r="B11160" s="154">
        <v>1.2077</v>
      </c>
      <c r="C11160" s="154">
        <v>1.5112999999999999</v>
      </c>
      <c r="D11160" s="154">
        <v>0.94330000000000003</v>
      </c>
      <c r="E11160" s="154">
        <v>0.96930000000000005</v>
      </c>
      <c r="F11160" s="154">
        <v>46.6</v>
      </c>
      <c r="G11160" s="154">
        <v>1.2075</v>
      </c>
      <c r="H11160" s="154">
        <v>14.813000000000001</v>
      </c>
      <c r="I11160" s="154">
        <v>1.4470499999999999</v>
      </c>
      <c r="J11160" s="154"/>
    </row>
    <row r="11161" spans="1:10">
      <c r="A11161" s="164">
        <v>41164</v>
      </c>
      <c r="B11161" s="154">
        <v>1.2094499999999999</v>
      </c>
      <c r="C11161" s="154">
        <v>1.5122</v>
      </c>
      <c r="D11161" s="154">
        <v>0.93810000000000004</v>
      </c>
      <c r="E11161" s="154">
        <v>0.96519999999999995</v>
      </c>
      <c r="F11161" s="154">
        <v>46.5</v>
      </c>
      <c r="G11161" s="154">
        <v>1.2055</v>
      </c>
      <c r="H11161" s="154">
        <v>14.804</v>
      </c>
      <c r="I11161" s="154">
        <v>1.4419599999999999</v>
      </c>
      <c r="J11161" s="154"/>
    </row>
    <row r="11162" spans="1:10">
      <c r="A11162" s="164">
        <v>41165</v>
      </c>
      <c r="B11162" s="154">
        <v>1.2113700000000001</v>
      </c>
      <c r="C11162" s="154">
        <v>1.5106000000000002</v>
      </c>
      <c r="D11162" s="154">
        <v>0.93740000000000001</v>
      </c>
      <c r="E11162" s="154">
        <v>0.95989999999999998</v>
      </c>
      <c r="F11162" s="154">
        <v>46.2</v>
      </c>
      <c r="G11162" s="154">
        <v>1.2068000000000001</v>
      </c>
      <c r="H11162" s="154">
        <v>14.832000000000001</v>
      </c>
      <c r="I11162" s="154">
        <v>1.44557</v>
      </c>
      <c r="J11162" s="154"/>
    </row>
    <row r="11163" spans="1:10">
      <c r="A11163" s="164">
        <v>41166</v>
      </c>
      <c r="B11163" s="154">
        <v>1.21563</v>
      </c>
      <c r="C11163" s="154">
        <v>1.51</v>
      </c>
      <c r="D11163" s="154">
        <v>0.93259999999999998</v>
      </c>
      <c r="E11163" s="154">
        <v>0.96519999999999995</v>
      </c>
      <c r="F11163" s="154">
        <v>46.1</v>
      </c>
      <c r="G11163" s="154">
        <v>1.1993</v>
      </c>
      <c r="H11163" s="154">
        <v>14.644</v>
      </c>
      <c r="I11163" s="154">
        <v>1.4407399999999999</v>
      </c>
      <c r="J11163" s="154"/>
    </row>
    <row r="11164" spans="1:10">
      <c r="A11164" s="164">
        <v>41169</v>
      </c>
      <c r="B11164" s="154">
        <v>1.2157</v>
      </c>
      <c r="C11164" s="154">
        <v>1.5056</v>
      </c>
      <c r="D11164" s="154">
        <v>0.92779999999999996</v>
      </c>
      <c r="E11164" s="154">
        <v>0.95469999999999999</v>
      </c>
      <c r="F11164" s="154">
        <v>46.1</v>
      </c>
      <c r="G11164" s="154">
        <v>1.1840999999999999</v>
      </c>
      <c r="H11164" s="154">
        <v>14.654999999999999</v>
      </c>
      <c r="I11164" s="154">
        <v>1.43668</v>
      </c>
      <c r="J11164" s="154"/>
    </row>
    <row r="11165" spans="1:10">
      <c r="A11165" s="164">
        <v>41170</v>
      </c>
      <c r="B11165" s="154">
        <v>1.21184</v>
      </c>
      <c r="C11165" s="154">
        <v>1.504</v>
      </c>
      <c r="D11165" s="154">
        <v>0.92600000000000005</v>
      </c>
      <c r="E11165" s="154">
        <v>0.9496</v>
      </c>
      <c r="F11165" s="154">
        <v>45.6</v>
      </c>
      <c r="G11165" s="154">
        <v>1.1776</v>
      </c>
      <c r="H11165" s="154">
        <v>14.667</v>
      </c>
      <c r="I11165" s="154">
        <v>1.4349400000000001</v>
      </c>
      <c r="J11165" s="154"/>
    </row>
    <row r="11166" spans="1:10">
      <c r="A11166" s="164">
        <v>41171</v>
      </c>
      <c r="B11166" s="154">
        <v>1.2096</v>
      </c>
      <c r="C11166" s="154">
        <v>1.5072000000000001</v>
      </c>
      <c r="D11166" s="154">
        <v>0.92830000000000001</v>
      </c>
      <c r="E11166" s="154">
        <v>0.95250000000000001</v>
      </c>
      <c r="F11166" s="154">
        <v>45.8</v>
      </c>
      <c r="G11166" s="154">
        <v>1.1751</v>
      </c>
      <c r="H11166" s="154">
        <v>14.619</v>
      </c>
      <c r="I11166" s="154">
        <v>1.4342200000000001</v>
      </c>
      <c r="J11166" s="154"/>
    </row>
    <row r="11167" spans="1:10">
      <c r="A11167" s="164">
        <v>41172</v>
      </c>
      <c r="B11167" s="154">
        <v>1.2086999999999999</v>
      </c>
      <c r="C11167" s="154">
        <v>1.5089999999999999</v>
      </c>
      <c r="D11167" s="154">
        <v>0.93179999999999996</v>
      </c>
      <c r="E11167" s="154">
        <v>0.95230000000000004</v>
      </c>
      <c r="F11167" s="154">
        <v>46</v>
      </c>
      <c r="G11167" s="154">
        <v>1.1916</v>
      </c>
      <c r="H11167" s="154">
        <v>14.743</v>
      </c>
      <c r="I11167" s="154">
        <v>1.43957</v>
      </c>
      <c r="J11167" s="154"/>
    </row>
    <row r="11168" spans="1:10">
      <c r="A11168" s="164">
        <v>41173</v>
      </c>
      <c r="B11168" s="154">
        <v>1.2108399999999999</v>
      </c>
      <c r="C11168" s="154">
        <v>1.5139</v>
      </c>
      <c r="D11168" s="154">
        <v>0.92920000000000003</v>
      </c>
      <c r="E11168" s="154">
        <v>0.95430000000000004</v>
      </c>
      <c r="F11168" s="154">
        <v>45.9</v>
      </c>
      <c r="G11168" s="154">
        <v>1.1875</v>
      </c>
      <c r="H11168" s="154">
        <v>14.696</v>
      </c>
      <c r="I11168" s="154">
        <v>1.43763</v>
      </c>
      <c r="J11168" s="154"/>
    </row>
    <row r="11169" spans="1:10">
      <c r="A11169" s="164">
        <v>41176</v>
      </c>
      <c r="B11169" s="154">
        <v>1.2090000000000001</v>
      </c>
      <c r="C11169" s="154">
        <v>1.5178</v>
      </c>
      <c r="D11169" s="154">
        <v>0.93700000000000006</v>
      </c>
      <c r="E11169" s="154">
        <v>0.95609999999999995</v>
      </c>
      <c r="F11169" s="154">
        <v>46.3</v>
      </c>
      <c r="G11169" s="154">
        <v>1.2009000000000001</v>
      </c>
      <c r="H11169" s="154">
        <v>14.778</v>
      </c>
      <c r="I11169" s="154">
        <v>1.4435199999999999</v>
      </c>
      <c r="J11169" s="154"/>
    </row>
    <row r="11170" spans="1:10">
      <c r="A11170" s="164">
        <v>41177</v>
      </c>
      <c r="B11170" s="154">
        <v>1.20905</v>
      </c>
      <c r="C11170" s="154">
        <v>1.5213000000000001</v>
      </c>
      <c r="D11170" s="154">
        <v>0.93730000000000002</v>
      </c>
      <c r="E11170" s="154">
        <v>0.95599999999999996</v>
      </c>
      <c r="F11170" s="154">
        <v>46.2</v>
      </c>
      <c r="G11170" s="154">
        <v>1.2054</v>
      </c>
      <c r="H11170" s="154">
        <v>14.741</v>
      </c>
      <c r="I11170" s="154">
        <v>1.4434800000000001</v>
      </c>
      <c r="J11170" s="154"/>
    </row>
    <row r="11171" spans="1:10">
      <c r="A11171" s="164">
        <v>41178</v>
      </c>
      <c r="B11171" s="154">
        <v>1.2091000000000001</v>
      </c>
      <c r="C11171" s="154">
        <v>1.5205</v>
      </c>
      <c r="D11171" s="154">
        <v>0.93969999999999998</v>
      </c>
      <c r="E11171" s="154">
        <v>0.95669999999999999</v>
      </c>
      <c r="F11171" s="154">
        <v>46.2</v>
      </c>
      <c r="G11171" s="154">
        <v>1.2107000000000001</v>
      </c>
      <c r="H11171" s="154">
        <v>14.824</v>
      </c>
      <c r="I11171" s="154">
        <v>1.44658</v>
      </c>
      <c r="J11171" s="154"/>
    </row>
    <row r="11172" spans="1:10">
      <c r="A11172" s="164">
        <v>41179</v>
      </c>
      <c r="B11172" s="154">
        <v>1.2089699999999999</v>
      </c>
      <c r="C11172" s="154">
        <v>1.5201</v>
      </c>
      <c r="D11172" s="154">
        <v>0.93910000000000005</v>
      </c>
      <c r="E11172" s="154">
        <v>0.9546</v>
      </c>
      <c r="F11172" s="154">
        <v>46.1</v>
      </c>
      <c r="G11172" s="154">
        <v>1.2084999999999999</v>
      </c>
      <c r="H11172" s="154">
        <v>14.782</v>
      </c>
      <c r="I11172" s="154">
        <v>1.4463300000000001</v>
      </c>
      <c r="J11172" s="154"/>
    </row>
    <row r="11173" spans="1:10">
      <c r="A11173" s="164">
        <v>41180</v>
      </c>
      <c r="B11173" s="154">
        <v>1.2098</v>
      </c>
      <c r="C11173" s="154">
        <v>1.5175000000000001</v>
      </c>
      <c r="D11173" s="154">
        <v>0.93510000000000004</v>
      </c>
      <c r="E11173" s="154">
        <v>0.95530000000000004</v>
      </c>
      <c r="F11173" s="154">
        <v>46</v>
      </c>
      <c r="G11173" s="154">
        <v>1.2042999999999999</v>
      </c>
      <c r="H11173" s="154">
        <v>14.798</v>
      </c>
      <c r="I11173" s="154">
        <v>1.44272</v>
      </c>
      <c r="J11173" s="154"/>
    </row>
    <row r="11174" spans="1:10">
      <c r="A11174" s="164">
        <v>41183</v>
      </c>
      <c r="B11174" s="154">
        <v>1.2089099999999999</v>
      </c>
      <c r="C11174" s="154">
        <v>1.5150999999999999</v>
      </c>
      <c r="D11174" s="154">
        <v>0.93820000000000003</v>
      </c>
      <c r="E11174" s="154">
        <v>0.95520000000000005</v>
      </c>
      <c r="F11174" s="154">
        <v>46.2</v>
      </c>
      <c r="G11174" s="154">
        <v>1.2018</v>
      </c>
      <c r="H11174" s="154">
        <v>14.78</v>
      </c>
      <c r="I11174" s="154">
        <v>1.44391</v>
      </c>
      <c r="J11174" s="154"/>
    </row>
    <row r="11175" spans="1:10">
      <c r="A11175" s="164">
        <v>41184</v>
      </c>
      <c r="B11175" s="154">
        <v>1.2099</v>
      </c>
      <c r="C11175" s="154">
        <v>1.5135000000000001</v>
      </c>
      <c r="D11175" s="154">
        <v>0.93710000000000004</v>
      </c>
      <c r="E11175" s="154">
        <v>0.95450000000000002</v>
      </c>
      <c r="F11175" s="154">
        <v>46.2</v>
      </c>
      <c r="G11175" s="154">
        <v>1.1992</v>
      </c>
      <c r="H11175" s="154">
        <v>14.731</v>
      </c>
      <c r="I11175" s="154">
        <v>1.4431099999999999</v>
      </c>
      <c r="J11175" s="154"/>
    </row>
    <row r="11176" spans="1:10">
      <c r="A11176" s="164">
        <v>41185</v>
      </c>
      <c r="B11176" s="154">
        <v>1.2102999999999999</v>
      </c>
      <c r="C11176" s="154">
        <v>1.5096000000000001</v>
      </c>
      <c r="D11176" s="154">
        <v>0.9365</v>
      </c>
      <c r="E11176" s="154">
        <v>0.94910000000000005</v>
      </c>
      <c r="F11176" s="154">
        <v>46.2</v>
      </c>
      <c r="G11176" s="154">
        <v>1.1978</v>
      </c>
      <c r="H11176" s="154">
        <v>14.786</v>
      </c>
      <c r="I11176" s="154">
        <v>1.4430700000000001</v>
      </c>
      <c r="J11176" s="154"/>
    </row>
    <row r="11177" spans="1:10">
      <c r="A11177" s="164">
        <v>41186</v>
      </c>
      <c r="B11177" s="154">
        <v>1.2121999999999999</v>
      </c>
      <c r="C11177" s="154">
        <v>1.5110000000000001</v>
      </c>
      <c r="D11177" s="154">
        <v>0.93779999999999997</v>
      </c>
      <c r="E11177" s="154">
        <v>0.95040000000000002</v>
      </c>
      <c r="F11177" s="154">
        <v>46.3</v>
      </c>
      <c r="G11177" s="154">
        <v>1.1935</v>
      </c>
      <c r="H11177" s="154">
        <v>14.782999999999999</v>
      </c>
      <c r="I11177" s="154">
        <v>1.44184</v>
      </c>
      <c r="J11177" s="154"/>
    </row>
    <row r="11178" spans="1:10">
      <c r="A11178" s="164">
        <v>41187</v>
      </c>
      <c r="B11178" s="154">
        <v>1.2115</v>
      </c>
      <c r="C11178" s="154">
        <v>1.5074999999999998</v>
      </c>
      <c r="D11178" s="154">
        <v>0.93169999999999997</v>
      </c>
      <c r="E11178" s="154">
        <v>0.95030000000000003</v>
      </c>
      <c r="F11178" s="154">
        <v>46.1</v>
      </c>
      <c r="G11178" s="154">
        <v>1.1879</v>
      </c>
      <c r="H11178" s="154" t="s">
        <v>472</v>
      </c>
      <c r="I11178" s="154">
        <v>1.43893</v>
      </c>
      <c r="J11178" s="154"/>
    </row>
    <row r="11179" spans="1:10">
      <c r="A11179" s="164">
        <v>41190</v>
      </c>
      <c r="B11179" s="154">
        <v>1.2105399999999999</v>
      </c>
      <c r="C11179" s="154">
        <v>1.5009000000000001</v>
      </c>
      <c r="D11179" s="154">
        <v>0.9335</v>
      </c>
      <c r="E11179" s="154">
        <v>0.9536</v>
      </c>
      <c r="F11179" s="154">
        <v>45.9</v>
      </c>
      <c r="G11179" s="154">
        <v>1.1929000000000001</v>
      </c>
      <c r="H11179" s="154">
        <v>14.71</v>
      </c>
      <c r="I11179" s="154" t="s">
        <v>472</v>
      </c>
      <c r="J11179" s="154"/>
    </row>
    <row r="11180" spans="1:10">
      <c r="A11180" s="164">
        <v>41191</v>
      </c>
      <c r="B11180" s="154">
        <v>1.2114400000000001</v>
      </c>
      <c r="C11180" s="154">
        <v>1.4998</v>
      </c>
      <c r="D11180" s="154">
        <v>0.93700000000000006</v>
      </c>
      <c r="E11180" s="154">
        <v>0.96030000000000004</v>
      </c>
      <c r="F11180" s="154">
        <v>46.1</v>
      </c>
      <c r="G11180" s="154">
        <v>1.1961999999999999</v>
      </c>
      <c r="H11180" s="154">
        <v>14.823</v>
      </c>
      <c r="I11180" s="154">
        <v>1.4415899999999999</v>
      </c>
      <c r="J11180" s="154"/>
    </row>
    <row r="11181" spans="1:10">
      <c r="A11181" s="164">
        <v>41192</v>
      </c>
      <c r="B11181" s="154">
        <v>1.2110000000000001</v>
      </c>
      <c r="C11181" s="154">
        <v>1.5065</v>
      </c>
      <c r="D11181" s="154">
        <v>0.94089999999999996</v>
      </c>
      <c r="E11181" s="154">
        <v>0.96199999999999997</v>
      </c>
      <c r="F11181" s="154">
        <v>46.2</v>
      </c>
      <c r="G11181" s="154">
        <v>1.2016</v>
      </c>
      <c r="H11181" s="154">
        <v>14.798999999999999</v>
      </c>
      <c r="I11181" s="154">
        <v>1.4454500000000001</v>
      </c>
      <c r="J11181" s="154"/>
    </row>
    <row r="11182" spans="1:10">
      <c r="A11182" s="164">
        <v>41193</v>
      </c>
      <c r="B11182" s="154">
        <v>1.2079299999999999</v>
      </c>
      <c r="C11182" s="154">
        <v>1.5024</v>
      </c>
      <c r="D11182" s="154">
        <v>0.93820000000000003</v>
      </c>
      <c r="E11182" s="154">
        <v>0.95740000000000003</v>
      </c>
      <c r="F11182" s="154">
        <v>45.9</v>
      </c>
      <c r="G11182" s="154">
        <v>1.2003999999999999</v>
      </c>
      <c r="H11182" s="154">
        <v>14.739000000000001</v>
      </c>
      <c r="I11182" s="154">
        <v>1.4397599999999999</v>
      </c>
      <c r="J11182" s="154"/>
    </row>
    <row r="11183" spans="1:10">
      <c r="A11183" s="164">
        <v>41194</v>
      </c>
      <c r="B11183" s="154">
        <v>1.20953</v>
      </c>
      <c r="C11183" s="154">
        <v>1.498</v>
      </c>
      <c r="D11183" s="154">
        <v>0.93259999999999998</v>
      </c>
      <c r="E11183" s="154">
        <v>0.95350000000000001</v>
      </c>
      <c r="F11183" s="154">
        <v>45.6</v>
      </c>
      <c r="G11183" s="154">
        <v>1.1887000000000001</v>
      </c>
      <c r="H11183" s="154">
        <v>14.750999999999999</v>
      </c>
      <c r="I11183" s="154">
        <v>1.43696</v>
      </c>
      <c r="J11183" s="154"/>
    </row>
    <row r="11184" spans="1:10">
      <c r="A11184" s="164">
        <v>41197</v>
      </c>
      <c r="B11184" s="154">
        <v>1.2092400000000001</v>
      </c>
      <c r="C11184" s="154">
        <v>1.4984999999999999</v>
      </c>
      <c r="D11184" s="154">
        <v>0.93269999999999997</v>
      </c>
      <c r="E11184" s="154">
        <v>0.95340000000000003</v>
      </c>
      <c r="F11184" s="154">
        <v>45.7</v>
      </c>
      <c r="G11184" s="154">
        <v>1.1873</v>
      </c>
      <c r="H11184" s="154">
        <v>14.798999999999999</v>
      </c>
      <c r="I11184" s="154">
        <v>1.43686</v>
      </c>
      <c r="J11184" s="154"/>
    </row>
    <row r="11185" spans="1:10">
      <c r="A11185" s="164">
        <v>41198</v>
      </c>
      <c r="B11185" s="154">
        <v>1.2093</v>
      </c>
      <c r="C11185" s="154">
        <v>1.4969000000000001</v>
      </c>
      <c r="D11185" s="154">
        <v>0.93</v>
      </c>
      <c r="E11185" s="154">
        <v>0.94689999999999996</v>
      </c>
      <c r="F11185" s="154">
        <v>45.7</v>
      </c>
      <c r="G11185" s="154">
        <v>1.1781999999999999</v>
      </c>
      <c r="H11185" s="154">
        <v>14.683</v>
      </c>
      <c r="I11185" s="154">
        <v>1.43228</v>
      </c>
      <c r="J11185" s="154"/>
    </row>
    <row r="11186" spans="1:10">
      <c r="A11186" s="164">
        <v>41199</v>
      </c>
      <c r="B11186" s="154">
        <v>1.2098</v>
      </c>
      <c r="C11186" s="154">
        <v>1.4910000000000001</v>
      </c>
      <c r="D11186" s="154">
        <v>0.9234</v>
      </c>
      <c r="E11186" s="154">
        <v>0.93640000000000001</v>
      </c>
      <c r="F11186" s="154">
        <v>45.4</v>
      </c>
      <c r="G11186" s="154">
        <v>1.1724000000000001</v>
      </c>
      <c r="H11186" s="154">
        <v>14.641</v>
      </c>
      <c r="I11186" s="154">
        <v>1.4273500000000001</v>
      </c>
      <c r="J11186" s="154"/>
    </row>
    <row r="11187" spans="1:10">
      <c r="A11187" s="164">
        <v>41200</v>
      </c>
      <c r="B11187" s="154">
        <v>1.20956</v>
      </c>
      <c r="C11187" s="154">
        <v>1.4905999999999999</v>
      </c>
      <c r="D11187" s="154">
        <v>0.92259999999999998</v>
      </c>
      <c r="E11187" s="154">
        <v>0.94359999999999999</v>
      </c>
      <c r="F11187" s="154">
        <v>45.4</v>
      </c>
      <c r="G11187" s="154">
        <v>1.1663999999999999</v>
      </c>
      <c r="H11187" s="154">
        <v>14.64</v>
      </c>
      <c r="I11187" s="154">
        <v>1.4264600000000001</v>
      </c>
      <c r="J11187" s="154"/>
    </row>
    <row r="11188" spans="1:10">
      <c r="A11188" s="164">
        <v>41201</v>
      </c>
      <c r="B11188" s="154">
        <v>1.20916</v>
      </c>
      <c r="C11188" s="154">
        <v>1.4863999999999999</v>
      </c>
      <c r="D11188" s="154">
        <v>0.92620000000000002</v>
      </c>
      <c r="E11188" s="154">
        <v>0.93810000000000004</v>
      </c>
      <c r="F11188" s="154">
        <v>45.7</v>
      </c>
      <c r="G11188" s="154">
        <v>1.1672</v>
      </c>
      <c r="H11188" s="154">
        <v>14.723000000000001</v>
      </c>
      <c r="I11188" s="154">
        <v>1.42913</v>
      </c>
      <c r="J11188" s="154"/>
    </row>
    <row r="11189" spans="1:10">
      <c r="A11189" s="164">
        <v>41204</v>
      </c>
      <c r="B11189" s="154">
        <v>1.21025</v>
      </c>
      <c r="C11189" s="154">
        <v>1.4889000000000001</v>
      </c>
      <c r="D11189" s="154">
        <v>0.92800000000000005</v>
      </c>
      <c r="E11189" s="154">
        <v>0.93389999999999995</v>
      </c>
      <c r="F11189" s="154">
        <v>45.8</v>
      </c>
      <c r="G11189" s="154">
        <v>1.1629</v>
      </c>
      <c r="H11189" s="154">
        <v>14.691000000000001</v>
      </c>
      <c r="I11189" s="154">
        <v>1.4282300000000001</v>
      </c>
      <c r="J11189" s="154"/>
    </row>
    <row r="11190" spans="1:10">
      <c r="A11190" s="164">
        <v>41205</v>
      </c>
      <c r="B11190" s="154">
        <v>1.2097100000000001</v>
      </c>
      <c r="C11190" s="154">
        <v>1.4866999999999999</v>
      </c>
      <c r="D11190" s="154">
        <v>0.9284</v>
      </c>
      <c r="E11190" s="154">
        <v>0.93330000000000002</v>
      </c>
      <c r="F11190" s="154">
        <v>45.8</v>
      </c>
      <c r="G11190" s="154">
        <v>1.1637</v>
      </c>
      <c r="H11190" s="154">
        <v>14.79</v>
      </c>
      <c r="I11190" s="154">
        <v>1.43161</v>
      </c>
      <c r="J11190" s="154"/>
    </row>
    <row r="11191" spans="1:10">
      <c r="A11191" s="164">
        <v>41206</v>
      </c>
      <c r="B11191" s="154">
        <v>1.20956</v>
      </c>
      <c r="C11191" s="154">
        <v>1.4932000000000001</v>
      </c>
      <c r="D11191" s="154">
        <v>0.93469999999999998</v>
      </c>
      <c r="E11191" s="154">
        <v>0.94379999999999997</v>
      </c>
      <c r="F11191" s="154">
        <v>46.1</v>
      </c>
      <c r="G11191" s="154">
        <v>1.1717</v>
      </c>
      <c r="H11191" s="154">
        <v>14.803000000000001</v>
      </c>
      <c r="I11191" s="154">
        <v>1.4356</v>
      </c>
      <c r="J11191" s="154"/>
    </row>
    <row r="11192" spans="1:10">
      <c r="A11192" s="164">
        <v>41207</v>
      </c>
      <c r="B11192" s="154">
        <v>1.2099800000000001</v>
      </c>
      <c r="C11192" s="154">
        <v>1.4990999999999999</v>
      </c>
      <c r="D11192" s="154">
        <v>0.93030000000000002</v>
      </c>
      <c r="E11192" s="154">
        <v>0.93830000000000002</v>
      </c>
      <c r="F11192" s="154">
        <v>45.9</v>
      </c>
      <c r="G11192" s="154">
        <v>1.1599999999999999</v>
      </c>
      <c r="H11192" s="154">
        <v>14.806000000000001</v>
      </c>
      <c r="I11192" s="154">
        <v>1.4331700000000001</v>
      </c>
      <c r="J11192" s="154"/>
    </row>
    <row r="11193" spans="1:10">
      <c r="A11193" s="164">
        <v>41208</v>
      </c>
      <c r="B11193" s="154">
        <v>1.2098200000000001</v>
      </c>
      <c r="C11193" s="154">
        <v>1.5070000000000001</v>
      </c>
      <c r="D11193" s="154">
        <v>0.93510000000000004</v>
      </c>
      <c r="E11193" s="154">
        <v>0.93889999999999996</v>
      </c>
      <c r="F11193" s="154">
        <v>46.1</v>
      </c>
      <c r="G11193" s="154">
        <v>1.1696</v>
      </c>
      <c r="H11193" s="154">
        <v>14.848000000000001</v>
      </c>
      <c r="I11193" s="154">
        <v>1.44059</v>
      </c>
      <c r="J11193" s="154"/>
    </row>
    <row r="11194" spans="1:10">
      <c r="A11194" s="164">
        <v>41211</v>
      </c>
      <c r="B11194" s="154">
        <v>1.2092000000000001</v>
      </c>
      <c r="C11194" s="154">
        <v>1.5047000000000001</v>
      </c>
      <c r="D11194" s="154">
        <v>0.93640000000000001</v>
      </c>
      <c r="E11194" s="154">
        <v>0.93769999999999998</v>
      </c>
      <c r="F11194" s="154">
        <v>46.2</v>
      </c>
      <c r="G11194" s="154">
        <v>1.1758</v>
      </c>
      <c r="H11194" s="154">
        <v>14.875</v>
      </c>
      <c r="I11194" s="154" t="s">
        <v>472</v>
      </c>
      <c r="J11194" s="154"/>
    </row>
    <row r="11195" spans="1:10">
      <c r="A11195" s="164">
        <v>41212</v>
      </c>
      <c r="B11195" s="154">
        <v>1.2089000000000001</v>
      </c>
      <c r="C11195" s="154">
        <v>1.5003</v>
      </c>
      <c r="D11195" s="154">
        <v>0.93469999999999998</v>
      </c>
      <c r="E11195" s="154">
        <v>0.93359999999999999</v>
      </c>
      <c r="F11195" s="154">
        <v>45.9</v>
      </c>
      <c r="G11195" s="154">
        <v>1.1773</v>
      </c>
      <c r="H11195" s="154">
        <v>14.79</v>
      </c>
      <c r="I11195" s="154" t="s">
        <v>472</v>
      </c>
      <c r="J11195" s="154"/>
    </row>
    <row r="11196" spans="1:10">
      <c r="A11196" s="164">
        <v>41213</v>
      </c>
      <c r="B11196" s="154">
        <v>1.20774</v>
      </c>
      <c r="C11196" s="154">
        <v>1.4964999999999999</v>
      </c>
      <c r="D11196" s="154">
        <v>0.92869999999999997</v>
      </c>
      <c r="E11196" s="154">
        <v>0.93100000000000005</v>
      </c>
      <c r="F11196" s="154">
        <v>45.7</v>
      </c>
      <c r="G11196" s="154">
        <v>1.1642000000000001</v>
      </c>
      <c r="H11196" s="154">
        <v>14.773</v>
      </c>
      <c r="I11196" s="154">
        <v>1.4305699999999999</v>
      </c>
      <c r="J11196" s="154"/>
    </row>
    <row r="11197" spans="1:10">
      <c r="A11197" s="164">
        <v>41214</v>
      </c>
      <c r="B11197" s="154">
        <v>1.2074</v>
      </c>
      <c r="C11197" s="154">
        <v>1.5079</v>
      </c>
      <c r="D11197" s="154">
        <v>0.9335</v>
      </c>
      <c r="E11197" s="154">
        <v>0.93320000000000003</v>
      </c>
      <c r="F11197" s="154">
        <v>46</v>
      </c>
      <c r="G11197" s="154">
        <v>1.1668000000000001</v>
      </c>
      <c r="H11197" s="154">
        <v>14.791</v>
      </c>
      <c r="I11197" s="154">
        <v>1.43302</v>
      </c>
      <c r="J11197" s="154"/>
    </row>
    <row r="11198" spans="1:10">
      <c r="A11198" s="164">
        <v>41215</v>
      </c>
      <c r="B11198" s="154">
        <v>1.2069000000000001</v>
      </c>
      <c r="C11198" s="154">
        <v>1.5084</v>
      </c>
      <c r="D11198" s="154">
        <v>0.93730000000000002</v>
      </c>
      <c r="E11198" s="154">
        <v>0.93979999999999997</v>
      </c>
      <c r="F11198" s="154">
        <v>46.1</v>
      </c>
      <c r="G11198" s="154">
        <v>1.1672</v>
      </c>
      <c r="H11198" s="154">
        <v>14.904999999999999</v>
      </c>
      <c r="I11198" s="154">
        <v>1.43726</v>
      </c>
      <c r="J11198" s="154"/>
    </row>
    <row r="11199" spans="1:10">
      <c r="A11199" s="164">
        <v>41218</v>
      </c>
      <c r="B11199" s="154">
        <v>1.20641</v>
      </c>
      <c r="C11199" s="154">
        <v>1.5063</v>
      </c>
      <c r="D11199" s="154">
        <v>0.94279999999999997</v>
      </c>
      <c r="E11199" s="154">
        <v>0.94589999999999996</v>
      </c>
      <c r="F11199" s="154">
        <v>46.4</v>
      </c>
      <c r="G11199" s="154">
        <v>1.1743000000000001</v>
      </c>
      <c r="H11199" s="154">
        <v>14.974</v>
      </c>
      <c r="I11199" s="154">
        <v>1.4427300000000001</v>
      </c>
      <c r="J11199" s="154"/>
    </row>
    <row r="11200" spans="1:10">
      <c r="A11200" s="164">
        <v>41219</v>
      </c>
      <c r="B11200" s="154">
        <v>1.2073199999999999</v>
      </c>
      <c r="C11200" s="154">
        <v>1.508</v>
      </c>
      <c r="D11200" s="154">
        <v>0.94379999999999997</v>
      </c>
      <c r="E11200" s="154">
        <v>0.94940000000000002</v>
      </c>
      <c r="F11200" s="154">
        <v>46.4</v>
      </c>
      <c r="G11200" s="154">
        <v>1.1758999999999999</v>
      </c>
      <c r="H11200" s="154">
        <v>14.948</v>
      </c>
      <c r="I11200" s="154">
        <v>1.4422299999999999</v>
      </c>
      <c r="J11200" s="154"/>
    </row>
    <row r="11201" spans="1:10">
      <c r="A11201" s="164">
        <v>41220</v>
      </c>
      <c r="B11201" s="154">
        <v>1.20733</v>
      </c>
      <c r="C11201" s="154">
        <v>1.5055000000000001</v>
      </c>
      <c r="D11201" s="154">
        <v>0.94040000000000001</v>
      </c>
      <c r="E11201" s="154">
        <v>0.9516</v>
      </c>
      <c r="F11201" s="154">
        <v>46.3</v>
      </c>
      <c r="G11201" s="154">
        <v>1.1707000000000001</v>
      </c>
      <c r="H11201" s="154">
        <v>14.986000000000001</v>
      </c>
      <c r="I11201" s="154">
        <v>1.4426399999999999</v>
      </c>
      <c r="J11201" s="154"/>
    </row>
    <row r="11202" spans="1:10">
      <c r="A11202" s="164">
        <v>41221</v>
      </c>
      <c r="B11202" s="154">
        <v>1.2056</v>
      </c>
      <c r="C11202" s="154">
        <v>1.5102</v>
      </c>
      <c r="D11202" s="154">
        <v>0.94689999999999996</v>
      </c>
      <c r="E11202" s="154">
        <v>0.94910000000000005</v>
      </c>
      <c r="F11202" s="154">
        <v>46.5</v>
      </c>
      <c r="G11202" s="154">
        <v>1.1844000000000001</v>
      </c>
      <c r="H11202" s="154">
        <v>15.013999999999999</v>
      </c>
      <c r="I11202" s="154">
        <v>1.44512</v>
      </c>
      <c r="J11202" s="154"/>
    </row>
    <row r="11203" spans="1:10">
      <c r="A11203" s="164">
        <v>41222</v>
      </c>
      <c r="B11203" s="154">
        <v>1.2063999999999999</v>
      </c>
      <c r="C11203" s="154">
        <v>1.5124</v>
      </c>
      <c r="D11203" s="154">
        <v>0.94669999999999999</v>
      </c>
      <c r="E11203" s="154">
        <v>0.94740000000000002</v>
      </c>
      <c r="F11203" s="154">
        <v>46.3</v>
      </c>
      <c r="G11203" s="154">
        <v>1.1930000000000001</v>
      </c>
      <c r="H11203" s="154">
        <v>15.045999999999999</v>
      </c>
      <c r="I11203" s="154">
        <v>1.44797</v>
      </c>
      <c r="J11203" s="154"/>
    </row>
    <row r="11204" spans="1:10">
      <c r="A11204" s="164">
        <v>41225</v>
      </c>
      <c r="B11204" s="154">
        <v>1.2054</v>
      </c>
      <c r="C11204" s="154">
        <v>1.5070999999999999</v>
      </c>
      <c r="D11204" s="154">
        <v>0.94840000000000002</v>
      </c>
      <c r="E11204" s="154">
        <v>0.94950000000000001</v>
      </c>
      <c r="F11204" s="154">
        <v>46.3</v>
      </c>
      <c r="G11204" s="154">
        <v>1.1935</v>
      </c>
      <c r="H11204" s="154">
        <v>15.067</v>
      </c>
      <c r="I11204" s="154">
        <v>1.4473099999999999</v>
      </c>
      <c r="J11204" s="154"/>
    </row>
    <row r="11205" spans="1:10">
      <c r="A11205" s="164">
        <v>41226</v>
      </c>
      <c r="B11205" s="154">
        <v>1.20461</v>
      </c>
      <c r="C11205" s="154">
        <v>1.5097</v>
      </c>
      <c r="D11205" s="154">
        <v>0.94989999999999997</v>
      </c>
      <c r="E11205" s="154">
        <v>0.94950000000000001</v>
      </c>
      <c r="F11205" s="154">
        <v>46.3</v>
      </c>
      <c r="G11205" s="154">
        <v>1.198</v>
      </c>
      <c r="H11205" s="154">
        <v>15.066000000000001</v>
      </c>
      <c r="I11205" s="154">
        <v>1.44669</v>
      </c>
      <c r="J11205" s="154"/>
    </row>
    <row r="11206" spans="1:10">
      <c r="A11206" s="164">
        <v>41227</v>
      </c>
      <c r="B11206" s="154">
        <v>1.2039500000000001</v>
      </c>
      <c r="C11206" s="154">
        <v>1.5007999999999999</v>
      </c>
      <c r="D11206" s="154">
        <v>0.94399999999999995</v>
      </c>
      <c r="E11206" s="154">
        <v>0.94389999999999996</v>
      </c>
      <c r="F11206" s="154">
        <v>45.9</v>
      </c>
      <c r="G11206" s="154">
        <v>1.1813</v>
      </c>
      <c r="H11206" s="154">
        <v>15.022</v>
      </c>
      <c r="I11206" s="154">
        <v>1.44228</v>
      </c>
      <c r="J11206" s="154"/>
    </row>
    <row r="11207" spans="1:10">
      <c r="A11207" s="164">
        <v>41228</v>
      </c>
      <c r="B11207" s="154">
        <v>1.2041999999999999</v>
      </c>
      <c r="C11207" s="154">
        <v>1.4950000000000001</v>
      </c>
      <c r="D11207" s="154">
        <v>0.94330000000000003</v>
      </c>
      <c r="E11207" s="154">
        <v>0.94220000000000004</v>
      </c>
      <c r="F11207" s="154">
        <v>45.6</v>
      </c>
      <c r="G11207" s="154">
        <v>1.1656</v>
      </c>
      <c r="H11207" s="154">
        <v>14.984999999999999</v>
      </c>
      <c r="I11207" s="154">
        <v>1.4378600000000001</v>
      </c>
      <c r="J11207" s="154"/>
    </row>
    <row r="11208" spans="1:10">
      <c r="A11208" s="164">
        <v>41229</v>
      </c>
      <c r="B11208" s="154">
        <v>1.20394</v>
      </c>
      <c r="C11208" s="154">
        <v>1.5004999999999999</v>
      </c>
      <c r="D11208" s="154">
        <v>0.94569999999999999</v>
      </c>
      <c r="E11208" s="154">
        <v>0.94410000000000005</v>
      </c>
      <c r="F11208" s="154">
        <v>45.7</v>
      </c>
      <c r="G11208" s="154">
        <v>1.1672</v>
      </c>
      <c r="H11208" s="154">
        <v>15.042</v>
      </c>
      <c r="I11208" s="154">
        <v>1.44137</v>
      </c>
      <c r="J11208" s="154"/>
    </row>
    <row r="11209" spans="1:10">
      <c r="A11209" s="164">
        <v>41232</v>
      </c>
      <c r="B11209" s="154">
        <v>1.2052</v>
      </c>
      <c r="C11209" s="154">
        <v>1.5004</v>
      </c>
      <c r="D11209" s="154">
        <v>0.94379999999999997</v>
      </c>
      <c r="E11209" s="154">
        <v>0.94420000000000004</v>
      </c>
      <c r="F11209" s="154">
        <v>45.2</v>
      </c>
      <c r="G11209" s="154">
        <v>1.1611</v>
      </c>
      <c r="H11209" s="154">
        <v>14.938000000000001</v>
      </c>
      <c r="I11209" s="154">
        <v>1.43957</v>
      </c>
      <c r="J11209" s="154"/>
    </row>
    <row r="11210" spans="1:10">
      <c r="A11210" s="164">
        <v>41233</v>
      </c>
      <c r="B11210" s="154">
        <v>1.20478</v>
      </c>
      <c r="C11210" s="154">
        <v>1.4978</v>
      </c>
      <c r="D11210" s="154">
        <v>0.9415</v>
      </c>
      <c r="E11210" s="154">
        <v>0.94369999999999998</v>
      </c>
      <c r="F11210" s="154">
        <v>45.3</v>
      </c>
      <c r="G11210" s="154">
        <v>1.1580999999999999</v>
      </c>
      <c r="H11210" s="154">
        <v>14.949</v>
      </c>
      <c r="I11210" s="154">
        <v>1.4356800000000001</v>
      </c>
      <c r="J11210" s="154"/>
    </row>
    <row r="11211" spans="1:10">
      <c r="A11211" s="164">
        <v>41234</v>
      </c>
      <c r="B11211" s="154">
        <v>1.20435</v>
      </c>
      <c r="C11211" s="154">
        <v>1.4998</v>
      </c>
      <c r="D11211" s="154">
        <v>0.94189999999999996</v>
      </c>
      <c r="E11211" s="154">
        <v>0.94430000000000003</v>
      </c>
      <c r="F11211" s="154">
        <v>45.3</v>
      </c>
      <c r="G11211" s="154">
        <v>1.1463000000000001</v>
      </c>
      <c r="H11211" s="154">
        <v>14.917</v>
      </c>
      <c r="I11211" s="154">
        <v>1.4336500000000001</v>
      </c>
      <c r="J11211" s="154"/>
    </row>
    <row r="11212" spans="1:10">
      <c r="A11212" s="164">
        <v>41235</v>
      </c>
      <c r="B11212" s="154">
        <v>1.2044999999999999</v>
      </c>
      <c r="C11212" s="154">
        <v>1.4956</v>
      </c>
      <c r="D11212" s="154">
        <v>0.93740000000000001</v>
      </c>
      <c r="E11212" s="154">
        <v>0.94030000000000002</v>
      </c>
      <c r="F11212" s="154">
        <v>44.7</v>
      </c>
      <c r="G11212" s="154">
        <v>1.1341000000000001</v>
      </c>
      <c r="H11212" s="154">
        <v>14.888</v>
      </c>
      <c r="I11212" s="154" t="s">
        <v>472</v>
      </c>
      <c r="J11212" s="154"/>
    </row>
    <row r="11213" spans="1:10">
      <c r="A11213" s="164">
        <v>41236</v>
      </c>
      <c r="B11213" s="154">
        <v>1.2052</v>
      </c>
      <c r="C11213" s="154">
        <v>1.4883999999999999</v>
      </c>
      <c r="D11213" s="154">
        <v>0.93389999999999995</v>
      </c>
      <c r="E11213" s="154">
        <v>0.93669999999999998</v>
      </c>
      <c r="F11213" s="154">
        <v>44.4</v>
      </c>
      <c r="G11213" s="154">
        <v>1.1345000000000001</v>
      </c>
      <c r="H11213" s="154">
        <v>14.744</v>
      </c>
      <c r="I11213" s="154" t="s">
        <v>472</v>
      </c>
      <c r="J11213" s="154"/>
    </row>
    <row r="11214" spans="1:10">
      <c r="A11214" s="164">
        <v>41239</v>
      </c>
      <c r="B11214" s="154">
        <v>1.2043999999999999</v>
      </c>
      <c r="C11214" s="154">
        <v>1.4870999999999999</v>
      </c>
      <c r="D11214" s="154">
        <v>0.92920000000000003</v>
      </c>
      <c r="E11214" s="154">
        <v>0.93489999999999995</v>
      </c>
      <c r="F11214" s="154">
        <v>44.6</v>
      </c>
      <c r="G11214" s="154">
        <v>1.1315</v>
      </c>
      <c r="H11214" s="154">
        <v>14.772</v>
      </c>
      <c r="I11214" s="154">
        <v>1.4243000000000001</v>
      </c>
      <c r="J11214" s="154"/>
    </row>
    <row r="11215" spans="1:10">
      <c r="A11215" s="164">
        <v>41240</v>
      </c>
      <c r="B11215" s="154">
        <v>1.20442</v>
      </c>
      <c r="C11215" s="154">
        <v>1.49</v>
      </c>
      <c r="D11215" s="154">
        <v>0.9294</v>
      </c>
      <c r="E11215" s="154">
        <v>0.93679999999999997</v>
      </c>
      <c r="F11215" s="154">
        <v>44.6</v>
      </c>
      <c r="G11215" s="154">
        <v>1.1311</v>
      </c>
      <c r="H11215" s="154">
        <v>14.808999999999999</v>
      </c>
      <c r="I11215" s="154">
        <v>1.4257599999999999</v>
      </c>
      <c r="J11215" s="154"/>
    </row>
    <row r="11216" spans="1:10">
      <c r="A11216" s="164">
        <v>41241</v>
      </c>
      <c r="B11216" s="154">
        <v>1.2037100000000001</v>
      </c>
      <c r="C11216" s="154">
        <v>1.4908000000000001</v>
      </c>
      <c r="D11216" s="154">
        <v>0.93110000000000004</v>
      </c>
      <c r="E11216" s="154">
        <v>0.93689999999999996</v>
      </c>
      <c r="F11216" s="154">
        <v>44.7</v>
      </c>
      <c r="G11216" s="154">
        <v>1.1372</v>
      </c>
      <c r="H11216" s="154">
        <v>14.785</v>
      </c>
      <c r="I11216" s="154">
        <v>1.4273500000000001</v>
      </c>
      <c r="J11216" s="154"/>
    </row>
    <row r="11217" spans="1:10">
      <c r="A11217" s="164">
        <v>41242</v>
      </c>
      <c r="B11217" s="154">
        <v>1.20401</v>
      </c>
      <c r="C11217" s="154">
        <v>1.4861</v>
      </c>
      <c r="D11217" s="154">
        <v>0.9274</v>
      </c>
      <c r="E11217" s="154">
        <v>0.93510000000000004</v>
      </c>
      <c r="F11217" s="154">
        <v>44.3</v>
      </c>
      <c r="G11217" s="154">
        <v>1.129</v>
      </c>
      <c r="H11217" s="154">
        <v>14.750999999999999</v>
      </c>
      <c r="I11217" s="154">
        <v>1.42279</v>
      </c>
      <c r="J11217" s="154"/>
    </row>
    <row r="11218" spans="1:10">
      <c r="A11218" s="164">
        <v>41243</v>
      </c>
      <c r="B11218" s="154">
        <v>1.2044299999999999</v>
      </c>
      <c r="C11218" s="154">
        <v>1.4852000000000001</v>
      </c>
      <c r="D11218" s="154">
        <v>0.92500000000000004</v>
      </c>
      <c r="E11218" s="154">
        <v>0.93179999999999996</v>
      </c>
      <c r="F11218" s="154">
        <v>44.1</v>
      </c>
      <c r="G11218" s="154">
        <v>1.1213</v>
      </c>
      <c r="H11218" s="154">
        <v>14.738</v>
      </c>
      <c r="I11218" s="154">
        <v>1.4197</v>
      </c>
      <c r="J11218" s="154"/>
    </row>
    <row r="11219" spans="1:10">
      <c r="A11219" s="164">
        <v>41246</v>
      </c>
      <c r="B11219" s="154">
        <v>1.2061999999999999</v>
      </c>
      <c r="C11219" s="154">
        <v>1.4847999999999999</v>
      </c>
      <c r="D11219" s="154">
        <v>0.92500000000000004</v>
      </c>
      <c r="E11219" s="154">
        <v>0.93130000000000002</v>
      </c>
      <c r="F11219" s="154">
        <v>43.3</v>
      </c>
      <c r="G11219" s="154">
        <v>1.1266</v>
      </c>
      <c r="H11219" s="154">
        <v>14.715</v>
      </c>
      <c r="I11219" s="154">
        <v>1.4217599999999999</v>
      </c>
      <c r="J11219" s="154"/>
    </row>
    <row r="11220" spans="1:10">
      <c r="A11220" s="164">
        <v>41247</v>
      </c>
      <c r="B11220" s="154">
        <v>1.2134499999999999</v>
      </c>
      <c r="C11220" s="154">
        <v>1.4966999999999999</v>
      </c>
      <c r="D11220" s="154">
        <v>0.9284</v>
      </c>
      <c r="E11220" s="154">
        <v>0.93400000000000005</v>
      </c>
      <c r="F11220" s="154">
        <v>43.7</v>
      </c>
      <c r="G11220" s="154">
        <v>1.1318999999999999</v>
      </c>
      <c r="H11220" s="154">
        <v>14.733000000000001</v>
      </c>
      <c r="I11220" s="154">
        <v>1.4274899999999999</v>
      </c>
      <c r="J11220" s="154"/>
    </row>
    <row r="11221" spans="1:10">
      <c r="A11221" s="164">
        <v>41248</v>
      </c>
      <c r="B11221" s="154">
        <v>1.2150000000000001</v>
      </c>
      <c r="C11221" s="154">
        <v>1.4936</v>
      </c>
      <c r="D11221" s="154">
        <v>0.92769999999999997</v>
      </c>
      <c r="E11221" s="154">
        <v>0.93489999999999995</v>
      </c>
      <c r="F11221" s="154">
        <v>43.8</v>
      </c>
      <c r="G11221" s="154">
        <v>1.1283000000000001</v>
      </c>
      <c r="H11221" s="154">
        <v>14.734999999999999</v>
      </c>
      <c r="I11221" s="154">
        <v>1.42903</v>
      </c>
      <c r="J11221" s="154"/>
    </row>
    <row r="11222" spans="1:10">
      <c r="A11222" s="164">
        <v>41249</v>
      </c>
      <c r="B11222" s="154">
        <v>1.2115</v>
      </c>
      <c r="C11222" s="154">
        <v>1.4927000000000001</v>
      </c>
      <c r="D11222" s="154">
        <v>0.92649999999999999</v>
      </c>
      <c r="E11222" s="154">
        <v>0.93530000000000002</v>
      </c>
      <c r="F11222" s="154">
        <v>44.4</v>
      </c>
      <c r="G11222" s="154">
        <v>1.1238999999999999</v>
      </c>
      <c r="H11222" s="154">
        <v>14.842000000000001</v>
      </c>
      <c r="I11222" s="154">
        <v>1.4256500000000001</v>
      </c>
      <c r="J11222" s="154"/>
    </row>
    <row r="11223" spans="1:10">
      <c r="A11223" s="164">
        <v>41250</v>
      </c>
      <c r="B11223" s="154">
        <v>1.2098</v>
      </c>
      <c r="C11223" s="154">
        <v>1.4995000000000001</v>
      </c>
      <c r="D11223" s="154">
        <v>0.93489999999999995</v>
      </c>
      <c r="E11223" s="154">
        <v>0.94189999999999996</v>
      </c>
      <c r="F11223" s="154">
        <v>45</v>
      </c>
      <c r="G11223" s="154">
        <v>1.1346000000000001</v>
      </c>
      <c r="H11223" s="154">
        <v>14.832000000000001</v>
      </c>
      <c r="I11223" s="154">
        <v>1.4324600000000001</v>
      </c>
      <c r="J11223" s="154"/>
    </row>
    <row r="11224" spans="1:10">
      <c r="A11224" s="164">
        <v>41253</v>
      </c>
      <c r="B11224" s="154">
        <v>1.2063200000000001</v>
      </c>
      <c r="C11224" s="154">
        <v>1.4996</v>
      </c>
      <c r="D11224" s="154">
        <v>0.93500000000000005</v>
      </c>
      <c r="E11224" s="154">
        <v>0.94630000000000003</v>
      </c>
      <c r="F11224" s="154">
        <v>45.1</v>
      </c>
      <c r="G11224" s="154">
        <v>1.1369</v>
      </c>
      <c r="H11224" s="154">
        <v>14.834</v>
      </c>
      <c r="I11224" s="154">
        <v>1.4313199999999999</v>
      </c>
      <c r="J11224" s="154"/>
    </row>
    <row r="11225" spans="1:10">
      <c r="A11225" s="164">
        <v>41254</v>
      </c>
      <c r="B11225" s="154">
        <v>1.2114</v>
      </c>
      <c r="C11225" s="154">
        <v>1.5028000000000001</v>
      </c>
      <c r="D11225" s="154">
        <v>0.93440000000000001</v>
      </c>
      <c r="E11225" s="154">
        <v>0.94640000000000002</v>
      </c>
      <c r="F11225" s="154">
        <v>45</v>
      </c>
      <c r="G11225" s="154">
        <v>1.1328</v>
      </c>
      <c r="H11225" s="154">
        <v>14.832000000000001</v>
      </c>
      <c r="I11225" s="154">
        <v>1.43055</v>
      </c>
      <c r="J11225" s="154"/>
    </row>
    <row r="11226" spans="1:10">
      <c r="A11226" s="164">
        <v>41255</v>
      </c>
      <c r="B11226" s="154">
        <v>1.2121999999999999</v>
      </c>
      <c r="C11226" s="154">
        <v>1.5024999999999999</v>
      </c>
      <c r="D11226" s="154">
        <v>0.93140000000000001</v>
      </c>
      <c r="E11226" s="154">
        <v>0.94510000000000005</v>
      </c>
      <c r="F11226" s="154">
        <v>44.8</v>
      </c>
      <c r="G11226" s="154">
        <v>1.1243000000000001</v>
      </c>
      <c r="H11226" s="154">
        <v>14.712999999999999</v>
      </c>
      <c r="I11226" s="154">
        <v>1.42886</v>
      </c>
      <c r="J11226" s="154"/>
    </row>
    <row r="11227" spans="1:10">
      <c r="A11227" s="164">
        <v>41256</v>
      </c>
      <c r="B11227" s="154">
        <v>1.2098599999999999</v>
      </c>
      <c r="C11227" s="154">
        <v>1.4935</v>
      </c>
      <c r="D11227" s="154">
        <v>0.92600000000000005</v>
      </c>
      <c r="E11227" s="154">
        <v>0.94179999999999997</v>
      </c>
      <c r="F11227" s="154">
        <v>44.7</v>
      </c>
      <c r="G11227" s="154">
        <v>1.1109</v>
      </c>
      <c r="H11227" s="154">
        <v>14.701000000000001</v>
      </c>
      <c r="I11227" s="154">
        <v>1.4238599999999999</v>
      </c>
      <c r="J11227" s="154"/>
    </row>
    <row r="11228" spans="1:10">
      <c r="A11228" s="164">
        <v>41257</v>
      </c>
      <c r="B11228" s="154">
        <v>1.2087399999999999</v>
      </c>
      <c r="C11228" s="154">
        <v>1.4896</v>
      </c>
      <c r="D11228" s="154">
        <v>0.92359999999999998</v>
      </c>
      <c r="E11228" s="154">
        <v>0.93879999999999997</v>
      </c>
      <c r="F11228" s="154">
        <v>44.3</v>
      </c>
      <c r="G11228" s="154">
        <v>1.1020000000000001</v>
      </c>
      <c r="H11228" s="154">
        <v>14.573</v>
      </c>
      <c r="I11228" s="154">
        <v>1.4193799999999999</v>
      </c>
      <c r="J11228" s="154"/>
    </row>
    <row r="11229" spans="1:10">
      <c r="A11229" s="164">
        <v>41260</v>
      </c>
      <c r="B11229" s="154">
        <v>1.2078899999999999</v>
      </c>
      <c r="C11229" s="154">
        <v>1.4864999999999999</v>
      </c>
      <c r="D11229" s="154">
        <v>0.91779999999999995</v>
      </c>
      <c r="E11229" s="154">
        <v>0.92979999999999996</v>
      </c>
      <c r="F11229" s="154">
        <v>44</v>
      </c>
      <c r="G11229" s="154">
        <v>1.0952</v>
      </c>
      <c r="H11229" s="154">
        <v>14.6</v>
      </c>
      <c r="I11229" s="154">
        <v>1.41466</v>
      </c>
      <c r="J11229" s="154"/>
    </row>
    <row r="11230" spans="1:10">
      <c r="A11230" s="164">
        <v>41261</v>
      </c>
      <c r="B11230" s="154">
        <v>1.20787</v>
      </c>
      <c r="C11230" s="154">
        <v>1.4872000000000001</v>
      </c>
      <c r="D11230" s="154">
        <v>0.91679999999999995</v>
      </c>
      <c r="E11230" s="154">
        <v>0.93140000000000001</v>
      </c>
      <c r="F11230" s="154">
        <v>43.7</v>
      </c>
      <c r="G11230" s="154">
        <v>1.0922000000000001</v>
      </c>
      <c r="H11230" s="154">
        <v>14.523</v>
      </c>
      <c r="I11230" s="154">
        <v>1.41259</v>
      </c>
      <c r="J11230" s="154"/>
    </row>
    <row r="11231" spans="1:10">
      <c r="A11231" s="164">
        <v>41262</v>
      </c>
      <c r="B11231" s="154">
        <v>1.20872</v>
      </c>
      <c r="C11231" s="154">
        <v>1.4843999999999999</v>
      </c>
      <c r="D11231" s="154">
        <v>0.91090000000000004</v>
      </c>
      <c r="E11231" s="154">
        <v>0.92410000000000003</v>
      </c>
      <c r="F11231" s="154">
        <v>43.6</v>
      </c>
      <c r="G11231" s="154">
        <v>1.0798000000000001</v>
      </c>
      <c r="H11231" s="154">
        <v>14.512</v>
      </c>
      <c r="I11231" s="154">
        <v>1.40737</v>
      </c>
      <c r="J11231" s="154"/>
    </row>
    <row r="11232" spans="1:10">
      <c r="A11232" s="164">
        <v>41263</v>
      </c>
      <c r="B11232" s="154">
        <v>1.2076199999999999</v>
      </c>
      <c r="C11232" s="154">
        <v>1.4841</v>
      </c>
      <c r="D11232" s="154">
        <v>0.91279999999999994</v>
      </c>
      <c r="E11232" s="154">
        <v>0.92290000000000005</v>
      </c>
      <c r="F11232" s="154">
        <v>44</v>
      </c>
      <c r="G11232" s="154">
        <v>1.0867</v>
      </c>
      <c r="H11232" s="154">
        <v>14.506</v>
      </c>
      <c r="I11232" s="154">
        <v>1.4069400000000001</v>
      </c>
      <c r="J11232" s="154"/>
    </row>
    <row r="11233" spans="1:10">
      <c r="A11233" s="164">
        <v>41264</v>
      </c>
      <c r="B11233" s="154">
        <v>1.2077</v>
      </c>
      <c r="C11233" s="154">
        <v>1.4865999999999999</v>
      </c>
      <c r="D11233" s="154">
        <v>0.91510000000000002</v>
      </c>
      <c r="E11233" s="154">
        <v>0.9234</v>
      </c>
      <c r="F11233" s="154">
        <v>44.2</v>
      </c>
      <c r="G11233" s="154">
        <v>1.0884</v>
      </c>
      <c r="H11233" s="154">
        <v>14.587999999999999</v>
      </c>
      <c r="I11233" s="154">
        <v>1.41072</v>
      </c>
      <c r="J11233" s="154"/>
    </row>
    <row r="11234" spans="1:10">
      <c r="A11234" s="164">
        <v>41267</v>
      </c>
      <c r="B11234" s="154">
        <v>1.2072099999999999</v>
      </c>
      <c r="C11234" s="154">
        <v>1.4794</v>
      </c>
      <c r="D11234" s="154">
        <v>0.91390000000000005</v>
      </c>
      <c r="E11234" s="154">
        <v>0.92030000000000001</v>
      </c>
      <c r="F11234" s="154">
        <v>44</v>
      </c>
      <c r="G11234" s="154">
        <v>1.0824</v>
      </c>
      <c r="H11234" s="154">
        <v>14.552</v>
      </c>
      <c r="I11234" s="154" t="s">
        <v>472</v>
      </c>
      <c r="J11234" s="154"/>
    </row>
    <row r="11235" spans="1:10">
      <c r="A11235" s="164">
        <v>41268</v>
      </c>
      <c r="B11235" s="154">
        <v>1.2076</v>
      </c>
      <c r="C11235" s="154">
        <v>1.4776</v>
      </c>
      <c r="D11235" s="154">
        <v>0.91590000000000005</v>
      </c>
      <c r="E11235" s="154">
        <v>0.92210000000000003</v>
      </c>
      <c r="F11235" s="154">
        <v>44.1</v>
      </c>
      <c r="G11235" s="154">
        <v>1.0796999999999999</v>
      </c>
      <c r="H11235" s="154">
        <v>14.556000000000001</v>
      </c>
      <c r="I11235" s="154" t="s">
        <v>472</v>
      </c>
      <c r="J11235" s="154"/>
    </row>
    <row r="11236" spans="1:10">
      <c r="A11236" s="164">
        <v>41269</v>
      </c>
      <c r="B11236" s="154">
        <v>1.20773</v>
      </c>
      <c r="C11236" s="154">
        <v>1.4751000000000001</v>
      </c>
      <c r="D11236" s="154">
        <v>0.91449999999999998</v>
      </c>
      <c r="E11236" s="154">
        <v>0.92030000000000001</v>
      </c>
      <c r="F11236" s="154">
        <v>44</v>
      </c>
      <c r="G11236" s="154">
        <v>1.0711999999999999</v>
      </c>
      <c r="H11236" s="154">
        <v>14.512</v>
      </c>
      <c r="I11236" s="154" t="s">
        <v>472</v>
      </c>
      <c r="J11236" s="154"/>
    </row>
    <row r="11237" spans="1:10">
      <c r="A11237" s="164">
        <v>41270</v>
      </c>
      <c r="B11237" s="154">
        <v>1.2086000000000001</v>
      </c>
      <c r="C11237" s="154">
        <v>1.4723999999999999</v>
      </c>
      <c r="D11237" s="154">
        <v>0.91069999999999995</v>
      </c>
      <c r="E11237" s="154">
        <v>0.91830000000000001</v>
      </c>
      <c r="F11237" s="154">
        <v>44.4</v>
      </c>
      <c r="G11237" s="154">
        <v>1.0620000000000001</v>
      </c>
      <c r="H11237" s="154">
        <v>14.54</v>
      </c>
      <c r="I11237" s="154">
        <v>1.40398</v>
      </c>
      <c r="J11237" s="154"/>
    </row>
    <row r="11238" spans="1:10">
      <c r="A11238" s="164">
        <v>41271</v>
      </c>
      <c r="B11238" s="154">
        <v>1.2083999999999999</v>
      </c>
      <c r="C11238" s="154">
        <v>1.4738</v>
      </c>
      <c r="D11238" s="154">
        <v>0.91620000000000001</v>
      </c>
      <c r="E11238" s="154">
        <v>0.92049999999999998</v>
      </c>
      <c r="F11238" s="154">
        <v>44.9</v>
      </c>
      <c r="G11238" s="154">
        <v>1.0649999999999999</v>
      </c>
      <c r="H11238" s="154">
        <v>14.516</v>
      </c>
      <c r="I11238" s="154">
        <v>1.4087399999999999</v>
      </c>
      <c r="J11238" s="154"/>
    </row>
    <row r="11239" spans="1:10">
      <c r="A11239" s="164">
        <v>41274</v>
      </c>
      <c r="B11239" s="154">
        <v>1.2072000000000001</v>
      </c>
      <c r="C11239" s="154">
        <v>1.4794</v>
      </c>
      <c r="D11239" s="154">
        <v>0.9153</v>
      </c>
      <c r="E11239" s="154">
        <v>0.92010000000000003</v>
      </c>
      <c r="F11239" s="154">
        <v>44.7</v>
      </c>
      <c r="G11239" s="154">
        <v>1.0630999999999999</v>
      </c>
      <c r="H11239" s="154">
        <v>14.56</v>
      </c>
      <c r="I11239" s="154" t="s">
        <v>472</v>
      </c>
      <c r="J11239" s="154"/>
    </row>
    <row r="11240" spans="1:10">
      <c r="A11240" s="164">
        <v>41275</v>
      </c>
      <c r="B11240" s="154">
        <v>1.2081999999999999</v>
      </c>
      <c r="C11240" s="154">
        <v>1.4834000000000001</v>
      </c>
      <c r="D11240" s="154">
        <v>0.91559999999999997</v>
      </c>
      <c r="E11240" s="154">
        <v>0.92220000000000002</v>
      </c>
      <c r="F11240" s="154">
        <v>44.6</v>
      </c>
      <c r="G11240" s="154">
        <v>1.0552999999999999</v>
      </c>
      <c r="H11240" s="154" t="s">
        <v>472</v>
      </c>
      <c r="I11240" s="154" t="s">
        <v>472</v>
      </c>
      <c r="J11240" s="154"/>
    </row>
    <row r="11241" spans="1:10">
      <c r="A11241" s="164">
        <v>41276</v>
      </c>
      <c r="B11241" s="154">
        <v>1.2083999999999999</v>
      </c>
      <c r="C11241" s="154">
        <v>1.4866999999999999</v>
      </c>
      <c r="D11241" s="154">
        <v>0.91120000000000001</v>
      </c>
      <c r="E11241" s="154">
        <v>0.9244</v>
      </c>
      <c r="F11241" s="154">
        <v>44.4</v>
      </c>
      <c r="G11241" s="154">
        <v>1.0462</v>
      </c>
      <c r="H11241" s="154">
        <v>14.606999999999999</v>
      </c>
      <c r="I11241" s="154" t="s">
        <v>472</v>
      </c>
      <c r="J11241" s="154"/>
    </row>
    <row r="11242" spans="1:10">
      <c r="A11242" s="164">
        <v>41277</v>
      </c>
      <c r="B11242" s="154">
        <v>1.2092000000000001</v>
      </c>
      <c r="C11242" s="154">
        <v>1.492</v>
      </c>
      <c r="D11242" s="154">
        <v>0.91969999999999996</v>
      </c>
      <c r="E11242" s="154">
        <v>0.9335</v>
      </c>
      <c r="F11242" s="154">
        <v>45</v>
      </c>
      <c r="G11242" s="154">
        <v>1.0550999999999999</v>
      </c>
      <c r="H11242" s="154">
        <v>14.67</v>
      </c>
      <c r="I11242" s="154">
        <v>1.4135</v>
      </c>
      <c r="J11242" s="154"/>
    </row>
    <row r="11243" spans="1:10">
      <c r="A11243" s="164">
        <v>41278</v>
      </c>
      <c r="B11243" s="154">
        <v>1.2092100000000001</v>
      </c>
      <c r="C11243" s="154">
        <v>1.4915</v>
      </c>
      <c r="D11243" s="154">
        <v>0.92969999999999997</v>
      </c>
      <c r="E11243" s="154">
        <v>0.93859999999999999</v>
      </c>
      <c r="F11243" s="154">
        <v>45.4</v>
      </c>
      <c r="G11243" s="154">
        <v>1.0547</v>
      </c>
      <c r="H11243" s="154">
        <v>14.727</v>
      </c>
      <c r="I11243" s="154">
        <v>1.4184600000000001</v>
      </c>
      <c r="J11243" s="154"/>
    </row>
    <row r="11244" spans="1:10">
      <c r="A11244" s="164">
        <v>41281</v>
      </c>
      <c r="B11244" s="154">
        <v>1.2087600000000001</v>
      </c>
      <c r="C11244" s="154">
        <v>1.4876</v>
      </c>
      <c r="D11244" s="154">
        <v>0.92710000000000004</v>
      </c>
      <c r="E11244" s="154">
        <v>0.93940000000000001</v>
      </c>
      <c r="F11244" s="154">
        <v>45.6</v>
      </c>
      <c r="G11244" s="154">
        <v>1.056</v>
      </c>
      <c r="H11244" s="154">
        <v>14.667999999999999</v>
      </c>
      <c r="I11244" s="154">
        <v>1.4159299999999999</v>
      </c>
      <c r="J11244" s="154"/>
    </row>
    <row r="11245" spans="1:10">
      <c r="A11245" s="164">
        <v>41282</v>
      </c>
      <c r="B11245" s="154">
        <v>1.2091799999999999</v>
      </c>
      <c r="C11245" s="154">
        <v>1.4828000000000001</v>
      </c>
      <c r="D11245" s="154">
        <v>0.92149999999999999</v>
      </c>
      <c r="E11245" s="154">
        <v>0.9355</v>
      </c>
      <c r="F11245" s="154">
        <v>45.4</v>
      </c>
      <c r="G11245" s="154">
        <v>1.0543</v>
      </c>
      <c r="H11245" s="154">
        <v>14.728</v>
      </c>
      <c r="I11245" s="154">
        <v>1.4112</v>
      </c>
      <c r="J11245" s="154"/>
    </row>
    <row r="11246" spans="1:10">
      <c r="A11246" s="164">
        <v>41283</v>
      </c>
      <c r="B11246" s="154">
        <v>1.2088000000000001</v>
      </c>
      <c r="C11246" s="154">
        <v>1.4858</v>
      </c>
      <c r="D11246" s="154">
        <v>0.92459999999999998</v>
      </c>
      <c r="E11246" s="154">
        <v>0.93669999999999998</v>
      </c>
      <c r="F11246" s="154">
        <v>45.3</v>
      </c>
      <c r="G11246" s="154">
        <v>1.0567</v>
      </c>
      <c r="H11246" s="154">
        <v>14.724</v>
      </c>
      <c r="I11246" s="154">
        <v>1.41568</v>
      </c>
      <c r="J11246" s="154"/>
    </row>
    <row r="11247" spans="1:10">
      <c r="A11247" s="164">
        <v>41284</v>
      </c>
      <c r="B11247" s="154">
        <v>1.2090000000000001</v>
      </c>
      <c r="C11247" s="154">
        <v>1.4816</v>
      </c>
      <c r="D11247" s="154">
        <v>0.92359999999999998</v>
      </c>
      <c r="E11247" s="154">
        <v>0.93720000000000003</v>
      </c>
      <c r="F11247" s="154">
        <v>45.2</v>
      </c>
      <c r="G11247" s="154">
        <v>1.0468999999999999</v>
      </c>
      <c r="H11247" s="154">
        <v>14.548999999999999</v>
      </c>
      <c r="I11247" s="154">
        <v>1.4114499999999999</v>
      </c>
      <c r="J11247" s="154"/>
    </row>
    <row r="11248" spans="1:10">
      <c r="A11248" s="164">
        <v>41285</v>
      </c>
      <c r="B11248" s="154">
        <v>1.2168300000000001</v>
      </c>
      <c r="C11248" s="154">
        <v>1.4777</v>
      </c>
      <c r="D11248" s="154">
        <v>0.91659999999999997</v>
      </c>
      <c r="E11248" s="154">
        <v>0.93240000000000001</v>
      </c>
      <c r="F11248" s="154">
        <v>45.2</v>
      </c>
      <c r="G11248" s="154">
        <v>1.0309999999999999</v>
      </c>
      <c r="H11248" s="154">
        <v>14.541</v>
      </c>
      <c r="I11248" s="154">
        <v>1.4076500000000001</v>
      </c>
      <c r="J11248" s="154"/>
    </row>
    <row r="11249" spans="1:10">
      <c r="A11249" s="164">
        <v>41288</v>
      </c>
      <c r="B11249" s="154">
        <v>1.2243999999999999</v>
      </c>
      <c r="C11249" s="154">
        <v>1.4757</v>
      </c>
      <c r="D11249" s="154">
        <v>0.9153</v>
      </c>
      <c r="E11249" s="154">
        <v>0.93100000000000005</v>
      </c>
      <c r="F11249" s="154">
        <v>45</v>
      </c>
      <c r="G11249" s="154">
        <v>1.0241</v>
      </c>
      <c r="H11249" s="154">
        <v>14.641</v>
      </c>
      <c r="I11249" s="154">
        <v>1.4115500000000001</v>
      </c>
      <c r="J11249" s="154"/>
    </row>
    <row r="11250" spans="1:10">
      <c r="A11250" s="164">
        <v>41289</v>
      </c>
      <c r="B11250" s="154">
        <v>1.23471</v>
      </c>
      <c r="C11250" s="154">
        <v>1.4847999999999999</v>
      </c>
      <c r="D11250" s="154">
        <v>0.92300000000000004</v>
      </c>
      <c r="E11250" s="154">
        <v>0.93769999999999998</v>
      </c>
      <c r="F11250" s="154">
        <v>45.4</v>
      </c>
      <c r="G11250" s="154">
        <v>1.0374000000000001</v>
      </c>
      <c r="H11250" s="154">
        <v>14.827999999999999</v>
      </c>
      <c r="I11250" s="154">
        <v>1.42584</v>
      </c>
      <c r="J11250" s="154"/>
    </row>
    <row r="11251" spans="1:10">
      <c r="A11251" s="164">
        <v>41290</v>
      </c>
      <c r="B11251" s="154">
        <v>1.2346200000000001</v>
      </c>
      <c r="C11251" s="154">
        <v>1.4903999999999999</v>
      </c>
      <c r="D11251" s="154">
        <v>0.93030000000000002</v>
      </c>
      <c r="E11251" s="154">
        <v>0.94310000000000005</v>
      </c>
      <c r="F11251" s="154">
        <v>45.7</v>
      </c>
      <c r="G11251" s="154">
        <v>1.0561</v>
      </c>
      <c r="H11251" s="154">
        <v>14.847</v>
      </c>
      <c r="I11251" s="154">
        <v>1.4297599999999999</v>
      </c>
      <c r="J11251" s="154"/>
    </row>
    <row r="11252" spans="1:10">
      <c r="A11252" s="164">
        <v>41291</v>
      </c>
      <c r="B11252" s="154">
        <v>1.24298</v>
      </c>
      <c r="C11252" s="154">
        <v>1.4916</v>
      </c>
      <c r="D11252" s="154">
        <v>0.93130000000000002</v>
      </c>
      <c r="E11252" s="154">
        <v>0.94399999999999995</v>
      </c>
      <c r="F11252" s="154">
        <v>45.6</v>
      </c>
      <c r="G11252" s="154">
        <v>1.0445</v>
      </c>
      <c r="H11252" s="154">
        <v>14.882</v>
      </c>
      <c r="I11252" s="154">
        <v>1.4318299999999999</v>
      </c>
      <c r="J11252" s="154"/>
    </row>
    <row r="11253" spans="1:10">
      <c r="A11253" s="164">
        <v>41292</v>
      </c>
      <c r="B11253" s="154">
        <v>1.24858</v>
      </c>
      <c r="C11253" s="154">
        <v>1.4902</v>
      </c>
      <c r="D11253" s="154">
        <v>0.93530000000000002</v>
      </c>
      <c r="E11253" s="154">
        <v>0.94540000000000002</v>
      </c>
      <c r="F11253" s="154">
        <v>45.9</v>
      </c>
      <c r="G11253" s="154">
        <v>1.0402</v>
      </c>
      <c r="H11253" s="154">
        <v>14.855</v>
      </c>
      <c r="I11253" s="154">
        <v>1.43235</v>
      </c>
      <c r="J11253" s="154"/>
    </row>
    <row r="11254" spans="1:10">
      <c r="A11254" s="164">
        <v>41295</v>
      </c>
      <c r="B11254" s="154">
        <v>1.2419100000000001</v>
      </c>
      <c r="C11254" s="154">
        <v>1.4809999999999999</v>
      </c>
      <c r="D11254" s="154">
        <v>0.93200000000000005</v>
      </c>
      <c r="E11254" s="154">
        <v>0.93889999999999996</v>
      </c>
      <c r="F11254" s="154">
        <v>45.6</v>
      </c>
      <c r="G11254" s="154">
        <v>1.0409999999999999</v>
      </c>
      <c r="H11254" s="154">
        <v>14.853</v>
      </c>
      <c r="I11254" s="154" t="s">
        <v>472</v>
      </c>
      <c r="J11254" s="154"/>
    </row>
    <row r="11255" spans="1:10">
      <c r="A11255" s="164">
        <v>41296</v>
      </c>
      <c r="B11255" s="154">
        <v>1.23736</v>
      </c>
      <c r="C11255" s="154">
        <v>1.4719</v>
      </c>
      <c r="D11255" s="154">
        <v>0.93030000000000002</v>
      </c>
      <c r="E11255" s="154">
        <v>0.93689999999999996</v>
      </c>
      <c r="F11255" s="154">
        <v>45.6</v>
      </c>
      <c r="G11255" s="154">
        <v>1.0493999999999999</v>
      </c>
      <c r="H11255" s="154">
        <v>14.798999999999999</v>
      </c>
      <c r="I11255" s="154">
        <v>1.4276</v>
      </c>
      <c r="J11255" s="154"/>
    </row>
    <row r="11256" spans="1:10">
      <c r="A11256" s="164">
        <v>41297</v>
      </c>
      <c r="B11256" s="154">
        <v>1.23828</v>
      </c>
      <c r="C11256" s="154">
        <v>1.4742999999999999</v>
      </c>
      <c r="D11256" s="154">
        <v>0.9284</v>
      </c>
      <c r="E11256" s="154">
        <v>0.93730000000000002</v>
      </c>
      <c r="F11256" s="154">
        <v>45.4</v>
      </c>
      <c r="G11256" s="154">
        <v>1.0512999999999999</v>
      </c>
      <c r="H11256" s="154">
        <v>14.81</v>
      </c>
      <c r="I11256" s="154">
        <v>1.42683</v>
      </c>
      <c r="J11256" s="154"/>
    </row>
    <row r="11257" spans="1:10">
      <c r="A11257" s="164">
        <v>41298</v>
      </c>
      <c r="B11257" s="154">
        <v>1.23952</v>
      </c>
      <c r="C11257" s="154">
        <v>1.4729999999999999</v>
      </c>
      <c r="D11257" s="154">
        <v>0.9304</v>
      </c>
      <c r="E11257" s="154">
        <v>0.93130000000000002</v>
      </c>
      <c r="F11257" s="154">
        <v>45.7</v>
      </c>
      <c r="G11257" s="154">
        <v>1.0395000000000001</v>
      </c>
      <c r="H11257" s="154">
        <v>14.794</v>
      </c>
      <c r="I11257" s="154">
        <v>1.4270700000000001</v>
      </c>
      <c r="J11257" s="154"/>
    </row>
    <row r="11258" spans="1:10">
      <c r="A11258" s="164">
        <v>41299</v>
      </c>
      <c r="B11258" s="154">
        <v>1.2442</v>
      </c>
      <c r="C11258" s="154">
        <v>1.4609000000000001</v>
      </c>
      <c r="D11258" s="154">
        <v>0.92610000000000003</v>
      </c>
      <c r="E11258" s="154">
        <v>0.92310000000000003</v>
      </c>
      <c r="F11258" s="154">
        <v>45.6</v>
      </c>
      <c r="G11258" s="154">
        <v>1.0202</v>
      </c>
      <c r="H11258" s="154">
        <v>14.77</v>
      </c>
      <c r="I11258" s="154">
        <v>1.4189400000000001</v>
      </c>
      <c r="J11258" s="154"/>
    </row>
    <row r="11259" spans="1:10">
      <c r="A11259" s="164">
        <v>41302</v>
      </c>
      <c r="B11259" s="154">
        <v>1.2461</v>
      </c>
      <c r="C11259" s="154">
        <v>1.4579</v>
      </c>
      <c r="D11259" s="154">
        <v>0.92600000000000005</v>
      </c>
      <c r="E11259" s="154">
        <v>0.91769999999999996</v>
      </c>
      <c r="F11259" s="154">
        <v>45.6</v>
      </c>
      <c r="G11259" s="154">
        <v>1.0206999999999999</v>
      </c>
      <c r="H11259" s="154">
        <v>14.746</v>
      </c>
      <c r="I11259" s="154">
        <v>1.4234800000000001</v>
      </c>
      <c r="J11259" s="154"/>
    </row>
    <row r="11260" spans="1:10">
      <c r="A11260" s="164">
        <v>41303</v>
      </c>
      <c r="B11260" s="154">
        <v>1.24305</v>
      </c>
      <c r="C11260" s="154">
        <v>1.4531000000000001</v>
      </c>
      <c r="D11260" s="154">
        <v>0.92469999999999997</v>
      </c>
      <c r="E11260" s="154">
        <v>0.91930000000000001</v>
      </c>
      <c r="F11260" s="154">
        <v>46.3</v>
      </c>
      <c r="G11260" s="154">
        <v>1.0203</v>
      </c>
      <c r="H11260" s="154">
        <v>14.67</v>
      </c>
      <c r="I11260" s="154">
        <v>1.42021</v>
      </c>
      <c r="J11260" s="154"/>
    </row>
    <row r="11261" spans="1:10">
      <c r="A11261" s="164">
        <v>41304</v>
      </c>
      <c r="B11261" s="154">
        <v>1.2447999999999999</v>
      </c>
      <c r="C11261" s="154">
        <v>1.4491000000000001</v>
      </c>
      <c r="D11261" s="154">
        <v>0.91979999999999995</v>
      </c>
      <c r="E11261" s="154">
        <v>0.91759999999999997</v>
      </c>
      <c r="F11261" s="154">
        <v>46.3</v>
      </c>
      <c r="G11261" s="154">
        <v>1.0068999999999999</v>
      </c>
      <c r="H11261" s="154">
        <v>14.499000000000001</v>
      </c>
      <c r="I11261" s="154">
        <v>1.41293</v>
      </c>
      <c r="J11261" s="154"/>
    </row>
    <row r="11262" spans="1:10">
      <c r="A11262" s="164">
        <v>41305</v>
      </c>
      <c r="B11262" s="154">
        <v>1.23542</v>
      </c>
      <c r="C11262" s="154">
        <v>1.4422999999999999</v>
      </c>
      <c r="D11262" s="154">
        <v>0.91090000000000004</v>
      </c>
      <c r="E11262" s="154">
        <v>0.90880000000000005</v>
      </c>
      <c r="F11262" s="154">
        <v>45.8</v>
      </c>
      <c r="G11262" s="154">
        <v>1.0012000000000001</v>
      </c>
      <c r="H11262" s="154">
        <v>14.468999999999999</v>
      </c>
      <c r="I11262" s="154">
        <v>1.4050799999999999</v>
      </c>
      <c r="J11262" s="154"/>
    </row>
    <row r="11263" spans="1:10">
      <c r="A11263" s="164">
        <v>41306</v>
      </c>
      <c r="B11263" s="154">
        <v>1.2375</v>
      </c>
      <c r="C11263" s="154">
        <v>1.4338</v>
      </c>
      <c r="D11263" s="154">
        <v>0.90559999999999996</v>
      </c>
      <c r="E11263" s="154">
        <v>0.90610000000000002</v>
      </c>
      <c r="F11263" s="154">
        <v>45.5</v>
      </c>
      <c r="G11263" s="154">
        <v>0.98219999999999996</v>
      </c>
      <c r="H11263" s="154">
        <v>14.403</v>
      </c>
      <c r="I11263" s="154">
        <v>1.39693</v>
      </c>
      <c r="J11263" s="154"/>
    </row>
    <row r="11264" spans="1:10">
      <c r="A11264" s="164">
        <v>41309</v>
      </c>
      <c r="B11264" s="154">
        <v>1.2366999999999999</v>
      </c>
      <c r="C11264" s="154">
        <v>1.4317</v>
      </c>
      <c r="D11264" s="154">
        <v>0.91049999999999998</v>
      </c>
      <c r="E11264" s="154">
        <v>0.91410000000000002</v>
      </c>
      <c r="F11264" s="154">
        <v>45.8</v>
      </c>
      <c r="G11264" s="154">
        <v>0.97729999999999995</v>
      </c>
      <c r="H11264" s="154">
        <v>14.475</v>
      </c>
      <c r="I11264" s="154">
        <v>1.40238</v>
      </c>
      <c r="J11264" s="154"/>
    </row>
    <row r="11265" spans="1:10">
      <c r="A11265" s="164">
        <v>41310</v>
      </c>
      <c r="B11265" s="154">
        <v>1.2262</v>
      </c>
      <c r="C11265" s="154">
        <v>1.4330000000000001</v>
      </c>
      <c r="D11265" s="154">
        <v>0.91069999999999995</v>
      </c>
      <c r="E11265" s="154">
        <v>0.9113</v>
      </c>
      <c r="F11265" s="154">
        <v>45.6</v>
      </c>
      <c r="G11265" s="154">
        <v>0.98819999999999997</v>
      </c>
      <c r="H11265" s="154">
        <v>14.444000000000001</v>
      </c>
      <c r="I11265" s="154">
        <v>1.39723</v>
      </c>
      <c r="J11265" s="154"/>
    </row>
    <row r="11266" spans="1:10">
      <c r="A11266" s="164">
        <v>41311</v>
      </c>
      <c r="B11266" s="154">
        <v>1.2355</v>
      </c>
      <c r="C11266" s="154">
        <v>1.4296</v>
      </c>
      <c r="D11266" s="154">
        <v>0.91269999999999996</v>
      </c>
      <c r="E11266" s="154">
        <v>0.9153</v>
      </c>
      <c r="F11266" s="154">
        <v>45.9</v>
      </c>
      <c r="G11266" s="154">
        <v>0.97330000000000005</v>
      </c>
      <c r="H11266" s="154">
        <v>14.477</v>
      </c>
      <c r="I11266" s="154">
        <v>1.4025000000000001</v>
      </c>
      <c r="J11266" s="154"/>
    </row>
    <row r="11267" spans="1:10">
      <c r="A11267" s="164">
        <v>41312</v>
      </c>
      <c r="B11267" s="154">
        <v>1.2307999999999999</v>
      </c>
      <c r="C11267" s="154">
        <v>1.4217</v>
      </c>
      <c r="D11267" s="154">
        <v>0.90739999999999998</v>
      </c>
      <c r="E11267" s="154">
        <v>0.91210000000000002</v>
      </c>
      <c r="F11267" s="154">
        <v>45.5</v>
      </c>
      <c r="G11267" s="154">
        <v>0.96730000000000005</v>
      </c>
      <c r="H11267" s="154">
        <v>14.589</v>
      </c>
      <c r="I11267" s="154">
        <v>1.39612</v>
      </c>
      <c r="J11267" s="154"/>
    </row>
    <row r="11268" spans="1:10">
      <c r="A11268" s="164">
        <v>41313</v>
      </c>
      <c r="B11268" s="154">
        <v>1.2296</v>
      </c>
      <c r="C11268" s="154">
        <v>1.4426000000000001</v>
      </c>
      <c r="D11268" s="154">
        <v>0.91669999999999996</v>
      </c>
      <c r="E11268" s="154">
        <v>0.91810000000000003</v>
      </c>
      <c r="F11268" s="154">
        <v>46.6</v>
      </c>
      <c r="G11268" s="154">
        <v>0.98909999999999998</v>
      </c>
      <c r="H11268" s="154">
        <v>14.612</v>
      </c>
      <c r="I11268" s="154">
        <v>1.4050099999999999</v>
      </c>
      <c r="J11268" s="154"/>
    </row>
    <row r="11269" spans="1:10">
      <c r="A11269" s="164">
        <v>41316</v>
      </c>
      <c r="B11269" s="154">
        <v>1.2272799999999999</v>
      </c>
      <c r="C11269" s="154">
        <v>1.4405999999999999</v>
      </c>
      <c r="D11269" s="154">
        <v>0.91569999999999996</v>
      </c>
      <c r="E11269" s="154">
        <v>0.9103</v>
      </c>
      <c r="F11269" s="154">
        <v>46.3</v>
      </c>
      <c r="G11269" s="154">
        <v>0.98329999999999995</v>
      </c>
      <c r="H11269" s="154">
        <v>14.603</v>
      </c>
      <c r="I11269" s="154">
        <v>1.4046799999999999</v>
      </c>
      <c r="J11269" s="154"/>
    </row>
    <row r="11270" spans="1:10">
      <c r="A11270" s="164">
        <v>41317</v>
      </c>
      <c r="B11270" s="154">
        <v>1.2295</v>
      </c>
      <c r="C11270" s="154">
        <v>1.4314</v>
      </c>
      <c r="D11270" s="154">
        <v>0.91830000000000001</v>
      </c>
      <c r="E11270" s="154">
        <v>0.91100000000000003</v>
      </c>
      <c r="F11270" s="154">
        <v>46.6</v>
      </c>
      <c r="G11270" s="154">
        <v>0.97660000000000002</v>
      </c>
      <c r="H11270" s="154">
        <v>14.568</v>
      </c>
      <c r="I11270" s="154">
        <v>1.4037500000000001</v>
      </c>
      <c r="J11270" s="154"/>
    </row>
    <row r="11271" spans="1:10">
      <c r="A11271" s="164">
        <v>41318</v>
      </c>
      <c r="B11271" s="154">
        <v>1.23674</v>
      </c>
      <c r="C11271" s="154">
        <v>1.4360999999999999</v>
      </c>
      <c r="D11271" s="154">
        <v>0.91759999999999997</v>
      </c>
      <c r="E11271" s="154">
        <v>0.91510000000000002</v>
      </c>
      <c r="F11271" s="154">
        <v>46.5</v>
      </c>
      <c r="G11271" s="154">
        <v>0.98380000000000001</v>
      </c>
      <c r="H11271" s="154">
        <v>14.615</v>
      </c>
      <c r="I11271" s="154">
        <v>1.4060299999999999</v>
      </c>
      <c r="J11271" s="154"/>
    </row>
    <row r="11272" spans="1:10">
      <c r="A11272" s="164">
        <v>41319</v>
      </c>
      <c r="B11272" s="154">
        <v>1.2328399999999999</v>
      </c>
      <c r="C11272" s="154">
        <v>1.4289000000000001</v>
      </c>
      <c r="D11272" s="154">
        <v>0.92130000000000001</v>
      </c>
      <c r="E11272" s="154">
        <v>0.9214</v>
      </c>
      <c r="F11272" s="154">
        <v>46.9</v>
      </c>
      <c r="G11272" s="154">
        <v>0.98509999999999998</v>
      </c>
      <c r="H11272" s="154">
        <v>14.618</v>
      </c>
      <c r="I11272" s="154">
        <v>1.4072200000000001</v>
      </c>
      <c r="J11272" s="154"/>
    </row>
    <row r="11273" spans="1:10">
      <c r="A11273" s="164">
        <v>41320</v>
      </c>
      <c r="B11273" s="154">
        <v>1.2288999999999999</v>
      </c>
      <c r="C11273" s="154">
        <v>1.4255</v>
      </c>
      <c r="D11273" s="154">
        <v>0.92159999999999997</v>
      </c>
      <c r="E11273" s="154">
        <v>0.91949999999999998</v>
      </c>
      <c r="F11273" s="154">
        <v>47</v>
      </c>
      <c r="G11273" s="154">
        <v>0.99760000000000004</v>
      </c>
      <c r="H11273" s="154" t="s">
        <v>472</v>
      </c>
      <c r="I11273" s="154">
        <v>1.4095299999999999</v>
      </c>
      <c r="J11273" s="154"/>
    </row>
    <row r="11274" spans="1:10">
      <c r="A11274" s="164">
        <v>41323</v>
      </c>
      <c r="B11274" s="154">
        <v>1.2326999999999999</v>
      </c>
      <c r="C11274" s="154">
        <v>1.4283000000000001</v>
      </c>
      <c r="D11274" s="154">
        <v>0.92300000000000004</v>
      </c>
      <c r="E11274" s="154">
        <v>0.91600000000000004</v>
      </c>
      <c r="F11274" s="154">
        <v>46.9</v>
      </c>
      <c r="G11274" s="154">
        <v>0.98140000000000005</v>
      </c>
      <c r="H11274" s="154">
        <v>14.7</v>
      </c>
      <c r="I11274" s="154" t="s">
        <v>472</v>
      </c>
      <c r="J11274" s="154"/>
    </row>
    <row r="11275" spans="1:10">
      <c r="A11275" s="164">
        <v>41324</v>
      </c>
      <c r="B11275" s="154">
        <v>1.2333000000000001</v>
      </c>
      <c r="C11275" s="154">
        <v>1.4309000000000001</v>
      </c>
      <c r="D11275" s="154">
        <v>0.92369999999999997</v>
      </c>
      <c r="E11275" s="154">
        <v>0.91320000000000001</v>
      </c>
      <c r="F11275" s="154">
        <v>47</v>
      </c>
      <c r="G11275" s="154">
        <v>0.98650000000000004</v>
      </c>
      <c r="H11275" s="154">
        <v>14.685</v>
      </c>
      <c r="I11275" s="154">
        <v>1.4097500000000001</v>
      </c>
      <c r="J11275" s="154"/>
    </row>
    <row r="11276" spans="1:10">
      <c r="A11276" s="164">
        <v>41325</v>
      </c>
      <c r="B11276" s="154">
        <v>1.2336</v>
      </c>
      <c r="C11276" s="154">
        <v>1.4088000000000001</v>
      </c>
      <c r="D11276" s="154">
        <v>0.91879999999999995</v>
      </c>
      <c r="E11276" s="154">
        <v>0.90810000000000002</v>
      </c>
      <c r="F11276" s="154">
        <v>47</v>
      </c>
      <c r="G11276" s="154">
        <v>0.98409999999999997</v>
      </c>
      <c r="H11276" s="154">
        <v>14.711</v>
      </c>
      <c r="I11276" s="154">
        <v>1.4063600000000001</v>
      </c>
      <c r="J11276" s="154"/>
    </row>
    <row r="11277" spans="1:10">
      <c r="A11277" s="164">
        <v>41326</v>
      </c>
      <c r="B11277" s="154">
        <v>1.2297</v>
      </c>
      <c r="C11277" s="154">
        <v>1.4188000000000001</v>
      </c>
      <c r="D11277" s="154">
        <v>0.93159999999999998</v>
      </c>
      <c r="E11277" s="154">
        <v>0.91459999999999997</v>
      </c>
      <c r="F11277" s="154">
        <v>47.5</v>
      </c>
      <c r="G11277" s="154">
        <v>0.99780000000000002</v>
      </c>
      <c r="H11277" s="154">
        <v>14.824999999999999</v>
      </c>
      <c r="I11277" s="154">
        <v>1.41368</v>
      </c>
      <c r="J11277" s="154"/>
    </row>
    <row r="11278" spans="1:10">
      <c r="A11278" s="164">
        <v>41327</v>
      </c>
      <c r="B11278" s="154">
        <v>1.23004</v>
      </c>
      <c r="C11278" s="154">
        <v>1.4212</v>
      </c>
      <c r="D11278" s="154">
        <v>0.93020000000000003</v>
      </c>
      <c r="E11278" s="154">
        <v>0.91279999999999994</v>
      </c>
      <c r="F11278" s="154">
        <v>47.1</v>
      </c>
      <c r="G11278" s="154">
        <v>0.997</v>
      </c>
      <c r="H11278" s="154">
        <v>14.786</v>
      </c>
      <c r="I11278" s="154">
        <v>1.41211</v>
      </c>
      <c r="J11278" s="154"/>
    </row>
    <row r="11279" spans="1:10">
      <c r="A11279" s="164">
        <v>41330</v>
      </c>
      <c r="B11279" s="154">
        <v>1.2278100000000001</v>
      </c>
      <c r="C11279" s="154">
        <v>1.4043999999999999</v>
      </c>
      <c r="D11279" s="154">
        <v>0.92749999999999999</v>
      </c>
      <c r="E11279" s="154">
        <v>0.90590000000000004</v>
      </c>
      <c r="F11279" s="154">
        <v>46.9</v>
      </c>
      <c r="G11279" s="154">
        <v>0.98760000000000003</v>
      </c>
      <c r="H11279" s="154">
        <v>14.784000000000001</v>
      </c>
      <c r="I11279" s="154">
        <v>1.4053899999999999</v>
      </c>
      <c r="J11279" s="154"/>
    </row>
    <row r="11280" spans="1:10">
      <c r="A11280" s="164">
        <v>41331</v>
      </c>
      <c r="B11280" s="154">
        <v>1.2182999999999999</v>
      </c>
      <c r="C11280" s="154">
        <v>1.4107000000000001</v>
      </c>
      <c r="D11280" s="154">
        <v>0.92979999999999996</v>
      </c>
      <c r="E11280" s="154">
        <v>0.90700000000000003</v>
      </c>
      <c r="F11280" s="154">
        <v>46.8</v>
      </c>
      <c r="G11280" s="154">
        <v>1.0065</v>
      </c>
      <c r="H11280" s="154">
        <v>14.832000000000001</v>
      </c>
      <c r="I11280" s="154">
        <v>1.4071899999999999</v>
      </c>
      <c r="J11280" s="154"/>
    </row>
    <row r="11281" spans="1:10">
      <c r="A11281" s="164">
        <v>41332</v>
      </c>
      <c r="B11281" s="154">
        <v>1.2182999999999999</v>
      </c>
      <c r="C11281" s="154">
        <v>1.4077</v>
      </c>
      <c r="D11281" s="154">
        <v>0.93100000000000005</v>
      </c>
      <c r="E11281" s="154">
        <v>0.90690000000000004</v>
      </c>
      <c r="F11281" s="154">
        <v>46.9</v>
      </c>
      <c r="G11281" s="154">
        <v>1.0155000000000001</v>
      </c>
      <c r="H11281" s="154">
        <v>14.832000000000001</v>
      </c>
      <c r="I11281" s="154">
        <v>1.4087499999999999</v>
      </c>
      <c r="J11281" s="154"/>
    </row>
    <row r="11282" spans="1:10">
      <c r="A11282" s="164">
        <v>41333</v>
      </c>
      <c r="B11282" s="154">
        <v>1.2200199999999999</v>
      </c>
      <c r="C11282" s="154">
        <v>1.4093</v>
      </c>
      <c r="D11282" s="154">
        <v>0.92979999999999996</v>
      </c>
      <c r="E11282" s="154">
        <v>0.90910000000000002</v>
      </c>
      <c r="F11282" s="154">
        <v>47</v>
      </c>
      <c r="G11282" s="154">
        <v>1.01</v>
      </c>
      <c r="H11282" s="154">
        <v>14.874000000000001</v>
      </c>
      <c r="I11282" s="154">
        <v>1.41</v>
      </c>
      <c r="J11282" s="154"/>
    </row>
    <row r="11283" spans="1:10">
      <c r="A11283" s="164">
        <v>41334</v>
      </c>
      <c r="B11283" s="154">
        <v>1.2236400000000001</v>
      </c>
      <c r="C11283" s="154">
        <v>1.4104000000000001</v>
      </c>
      <c r="D11283" s="154">
        <v>0.93789999999999996</v>
      </c>
      <c r="E11283" s="154">
        <v>0.90980000000000005</v>
      </c>
      <c r="F11283" s="154">
        <v>47.3</v>
      </c>
      <c r="G11283" s="154">
        <v>1.0108999999999999</v>
      </c>
      <c r="H11283" s="154">
        <v>15.004</v>
      </c>
      <c r="I11283" s="154">
        <v>1.41797</v>
      </c>
      <c r="J11283" s="154"/>
    </row>
    <row r="11284" spans="1:10">
      <c r="A11284" s="164">
        <v>41337</v>
      </c>
      <c r="B11284" s="154">
        <v>1.2256400000000001</v>
      </c>
      <c r="C11284" s="154">
        <v>1.4168000000000001</v>
      </c>
      <c r="D11284" s="154">
        <v>0.94359999999999999</v>
      </c>
      <c r="E11284" s="154">
        <v>0.91649999999999998</v>
      </c>
      <c r="F11284" s="154">
        <v>47.6</v>
      </c>
      <c r="G11284" s="154">
        <v>1.0082</v>
      </c>
      <c r="H11284" s="154">
        <v>14.984999999999999</v>
      </c>
      <c r="I11284" s="154">
        <v>1.41936</v>
      </c>
      <c r="J11284" s="154"/>
    </row>
    <row r="11285" spans="1:10">
      <c r="A11285" s="164">
        <v>41338</v>
      </c>
      <c r="B11285" s="154">
        <v>1.2276</v>
      </c>
      <c r="C11285" s="154">
        <v>1.4276</v>
      </c>
      <c r="D11285" s="154">
        <v>0.94010000000000005</v>
      </c>
      <c r="E11285" s="154">
        <v>0.91590000000000005</v>
      </c>
      <c r="F11285" s="154">
        <v>47.6</v>
      </c>
      <c r="G11285" s="154">
        <v>1.0091000000000001</v>
      </c>
      <c r="H11285" s="154">
        <v>15.012</v>
      </c>
      <c r="I11285" s="154">
        <v>1.4219999999999999</v>
      </c>
      <c r="J11285" s="154"/>
    </row>
    <row r="11286" spans="1:10">
      <c r="A11286" s="164">
        <v>41339</v>
      </c>
      <c r="B11286" s="154">
        <v>1.23146</v>
      </c>
      <c r="C11286" s="154">
        <v>1.4253</v>
      </c>
      <c r="D11286" s="154">
        <v>0.94450000000000001</v>
      </c>
      <c r="E11286" s="154">
        <v>0.91900000000000004</v>
      </c>
      <c r="F11286" s="154">
        <v>48</v>
      </c>
      <c r="G11286" s="154">
        <v>1.0106999999999999</v>
      </c>
      <c r="H11286" s="154">
        <v>15.099</v>
      </c>
      <c r="I11286" s="154" t="s">
        <v>472</v>
      </c>
      <c r="J11286" s="154"/>
    </row>
    <row r="11287" spans="1:10">
      <c r="A11287" s="164">
        <v>41340</v>
      </c>
      <c r="B11287" s="154">
        <v>1.23316</v>
      </c>
      <c r="C11287" s="154">
        <v>1.4180999999999999</v>
      </c>
      <c r="D11287" s="154">
        <v>0.94579999999999997</v>
      </c>
      <c r="E11287" s="154">
        <v>0.91759999999999997</v>
      </c>
      <c r="F11287" s="154">
        <v>48</v>
      </c>
      <c r="G11287" s="154">
        <v>1.0044</v>
      </c>
      <c r="H11287" s="154">
        <v>15.026</v>
      </c>
      <c r="I11287" s="154">
        <v>1.42544</v>
      </c>
      <c r="J11287" s="154"/>
    </row>
    <row r="11288" spans="1:10">
      <c r="A11288" s="164">
        <v>41341</v>
      </c>
      <c r="B11288" s="154">
        <v>1.236</v>
      </c>
      <c r="C11288" s="154">
        <v>1.4184999999999999</v>
      </c>
      <c r="D11288" s="154">
        <v>0.94389999999999996</v>
      </c>
      <c r="E11288" s="154">
        <v>0.91510000000000002</v>
      </c>
      <c r="F11288" s="154">
        <v>48.1</v>
      </c>
      <c r="G11288" s="154">
        <v>0.98760000000000003</v>
      </c>
      <c r="H11288" s="154">
        <v>15.185</v>
      </c>
      <c r="I11288" s="154">
        <v>1.4217900000000001</v>
      </c>
      <c r="J11288" s="154"/>
    </row>
    <row r="11289" spans="1:10">
      <c r="A11289" s="164">
        <v>41344</v>
      </c>
      <c r="B11289" s="154">
        <v>1.23621</v>
      </c>
      <c r="C11289" s="154">
        <v>1.4179999999999999</v>
      </c>
      <c r="D11289" s="154">
        <v>0.9506</v>
      </c>
      <c r="E11289" s="154">
        <v>0.92459999999999998</v>
      </c>
      <c r="F11289" s="154">
        <v>48.8</v>
      </c>
      <c r="G11289" s="154">
        <v>0.98880000000000001</v>
      </c>
      <c r="H11289" s="154">
        <v>15.116</v>
      </c>
      <c r="I11289" s="154">
        <v>1.42665</v>
      </c>
      <c r="J11289" s="154"/>
    </row>
    <row r="11290" spans="1:10">
      <c r="A11290" s="164">
        <v>41345</v>
      </c>
      <c r="B11290" s="154">
        <v>1.2335</v>
      </c>
      <c r="C11290" s="154">
        <v>1.4076</v>
      </c>
      <c r="D11290" s="154">
        <v>0.94779999999999998</v>
      </c>
      <c r="E11290" s="154">
        <v>0.92230000000000001</v>
      </c>
      <c r="F11290" s="154">
        <v>48.3</v>
      </c>
      <c r="G11290" s="154">
        <v>0.98629999999999995</v>
      </c>
      <c r="H11290" s="154">
        <v>15.096</v>
      </c>
      <c r="I11290" s="154">
        <v>1.4232499999999999</v>
      </c>
      <c r="J11290" s="154"/>
    </row>
    <row r="11291" spans="1:10">
      <c r="A11291" s="164">
        <v>41346</v>
      </c>
      <c r="B11291" s="154">
        <v>1.2324600000000001</v>
      </c>
      <c r="C11291" s="154">
        <v>1.4168000000000001</v>
      </c>
      <c r="D11291" s="154">
        <v>0.9466</v>
      </c>
      <c r="E11291" s="154">
        <v>0.92159999999999997</v>
      </c>
      <c r="F11291" s="154">
        <v>48.1</v>
      </c>
      <c r="G11291" s="154">
        <v>0.98809999999999998</v>
      </c>
      <c r="H11291" s="154">
        <v>15.170999999999999</v>
      </c>
      <c r="I11291" s="154">
        <v>1.42367</v>
      </c>
      <c r="J11291" s="154"/>
    </row>
    <row r="11292" spans="1:10">
      <c r="A11292" s="164">
        <v>41347</v>
      </c>
      <c r="B11292" s="154">
        <v>1.23583</v>
      </c>
      <c r="C11292" s="154">
        <v>1.4251</v>
      </c>
      <c r="D11292" s="154">
        <v>0.95369999999999999</v>
      </c>
      <c r="E11292" s="154">
        <v>0.92849999999999999</v>
      </c>
      <c r="F11292" s="154">
        <v>48.3</v>
      </c>
      <c r="G11292" s="154">
        <v>0.9899</v>
      </c>
      <c r="H11292" s="154">
        <v>15.083</v>
      </c>
      <c r="I11292" s="154">
        <v>1.43092</v>
      </c>
      <c r="J11292" s="154"/>
    </row>
    <row r="11293" spans="1:10">
      <c r="A11293" s="164">
        <v>41348</v>
      </c>
      <c r="B11293" s="154">
        <v>1.2315700000000001</v>
      </c>
      <c r="C11293" s="154">
        <v>1.4283000000000001</v>
      </c>
      <c r="D11293" s="154">
        <v>0.94350000000000001</v>
      </c>
      <c r="E11293" s="154">
        <v>0.92390000000000005</v>
      </c>
      <c r="F11293" s="154">
        <v>47.8</v>
      </c>
      <c r="G11293" s="154">
        <v>0.98099999999999998</v>
      </c>
      <c r="H11293" s="154">
        <v>14.978999999999999</v>
      </c>
      <c r="I11293" s="154">
        <v>1.41995</v>
      </c>
      <c r="J11293" s="154"/>
    </row>
    <row r="11294" spans="1:10">
      <c r="A11294" s="164">
        <v>41351</v>
      </c>
      <c r="B11294" s="154">
        <v>1.22153</v>
      </c>
      <c r="C11294" s="154">
        <v>1.4262000000000001</v>
      </c>
      <c r="D11294" s="154">
        <v>0.9425</v>
      </c>
      <c r="E11294" s="154">
        <v>0.92120000000000002</v>
      </c>
      <c r="F11294" s="154">
        <v>47.4</v>
      </c>
      <c r="G11294" s="154">
        <v>0.99239999999999995</v>
      </c>
      <c r="H11294" s="154">
        <v>15.07</v>
      </c>
      <c r="I11294" s="154">
        <v>1.42039</v>
      </c>
      <c r="J11294" s="154"/>
    </row>
    <row r="11295" spans="1:10">
      <c r="A11295" s="164">
        <v>41352</v>
      </c>
      <c r="B11295" s="154">
        <v>1.22454</v>
      </c>
      <c r="C11295" s="154">
        <v>1.4297</v>
      </c>
      <c r="D11295" s="154">
        <v>0.9466</v>
      </c>
      <c r="E11295" s="154">
        <v>0.92530000000000001</v>
      </c>
      <c r="F11295" s="154">
        <v>47.6</v>
      </c>
      <c r="G11295" s="154">
        <v>0.99270000000000003</v>
      </c>
      <c r="H11295" s="154">
        <v>15.103999999999999</v>
      </c>
      <c r="I11295" s="154">
        <v>1.41917</v>
      </c>
      <c r="J11295" s="154"/>
    </row>
    <row r="11296" spans="1:10">
      <c r="A11296" s="164">
        <v>41353</v>
      </c>
      <c r="B11296" s="154">
        <v>1.2217899999999999</v>
      </c>
      <c r="C11296" s="154">
        <v>1.4314</v>
      </c>
      <c r="D11296" s="154">
        <v>0.94620000000000004</v>
      </c>
      <c r="E11296" s="154">
        <v>0.92320000000000002</v>
      </c>
      <c r="F11296" s="154">
        <v>47.6</v>
      </c>
      <c r="G11296" s="154">
        <v>0.99280000000000002</v>
      </c>
      <c r="H11296" s="154">
        <v>15.05</v>
      </c>
      <c r="I11296" s="154">
        <v>1.4192800000000001</v>
      </c>
      <c r="J11296" s="154"/>
    </row>
    <row r="11297" spans="1:10">
      <c r="A11297" s="164">
        <v>41354</v>
      </c>
      <c r="B11297" s="154">
        <v>1.2209000000000001</v>
      </c>
      <c r="C11297" s="154">
        <v>1.4346999999999999</v>
      </c>
      <c r="D11297" s="154">
        <v>0.94599999999999995</v>
      </c>
      <c r="E11297" s="154">
        <v>0.92379999999999995</v>
      </c>
      <c r="F11297" s="154">
        <v>47.6</v>
      </c>
      <c r="G11297" s="154">
        <v>0.99080000000000001</v>
      </c>
      <c r="H11297" s="154">
        <v>15.087999999999999</v>
      </c>
      <c r="I11297" s="154">
        <v>1.42133</v>
      </c>
      <c r="J11297" s="154"/>
    </row>
    <row r="11298" spans="1:10">
      <c r="A11298" s="164">
        <v>41355</v>
      </c>
      <c r="B11298" s="154">
        <v>1.2219100000000001</v>
      </c>
      <c r="C11298" s="154">
        <v>1.4365999999999999</v>
      </c>
      <c r="D11298" s="154">
        <v>0.94499999999999995</v>
      </c>
      <c r="E11298" s="154">
        <v>0.92200000000000004</v>
      </c>
      <c r="F11298" s="154">
        <v>47</v>
      </c>
      <c r="G11298" s="154">
        <v>1.0012000000000001</v>
      </c>
      <c r="H11298" s="154">
        <v>15.023</v>
      </c>
      <c r="I11298" s="154">
        <v>1.41886</v>
      </c>
      <c r="J11298" s="154"/>
    </row>
    <row r="11299" spans="1:10">
      <c r="A11299" s="164">
        <v>41358</v>
      </c>
      <c r="B11299" s="154">
        <v>1.2221</v>
      </c>
      <c r="C11299" s="154">
        <v>1.4283999999999999</v>
      </c>
      <c r="D11299" s="154">
        <v>0.93899999999999995</v>
      </c>
      <c r="E11299" s="154">
        <v>0.92030000000000001</v>
      </c>
      <c r="F11299" s="154">
        <v>46.7</v>
      </c>
      <c r="G11299" s="154">
        <v>0.99119999999999997</v>
      </c>
      <c r="H11299" s="154">
        <v>15.114000000000001</v>
      </c>
      <c r="I11299" s="154">
        <v>1.41693</v>
      </c>
      <c r="J11299" s="154"/>
    </row>
    <row r="11300" spans="1:10">
      <c r="A11300" s="164">
        <v>41359</v>
      </c>
      <c r="B11300" s="154">
        <v>1.2207300000000001</v>
      </c>
      <c r="C11300" s="154">
        <v>1.4392</v>
      </c>
      <c r="D11300" s="154">
        <v>0.94879999999999998</v>
      </c>
      <c r="E11300" s="154">
        <v>0.92920000000000003</v>
      </c>
      <c r="F11300" s="154">
        <v>47.1</v>
      </c>
      <c r="G11300" s="154">
        <v>1.0072000000000001</v>
      </c>
      <c r="H11300" s="154">
        <v>15.129</v>
      </c>
      <c r="I11300" s="154">
        <v>1.4234800000000001</v>
      </c>
      <c r="J11300" s="154"/>
    </row>
    <row r="11301" spans="1:10">
      <c r="A11301" s="164">
        <v>41360</v>
      </c>
      <c r="B11301" s="154">
        <v>1.2176499999999999</v>
      </c>
      <c r="C11301" s="154">
        <v>1.4389000000000001</v>
      </c>
      <c r="D11301" s="154">
        <v>0.95089999999999997</v>
      </c>
      <c r="E11301" s="154">
        <v>0.93489999999999995</v>
      </c>
      <c r="F11301" s="154">
        <v>47.1</v>
      </c>
      <c r="G11301" s="154">
        <v>1.0061</v>
      </c>
      <c r="H11301" s="154">
        <v>15.206</v>
      </c>
      <c r="I11301" s="154">
        <v>1.4255499999999999</v>
      </c>
      <c r="J11301" s="154"/>
    </row>
    <row r="11302" spans="1:10">
      <c r="A11302" s="164">
        <v>41361</v>
      </c>
      <c r="B11302" s="154">
        <v>1.21851</v>
      </c>
      <c r="C11302" s="154">
        <v>1.4472</v>
      </c>
      <c r="D11302" s="154">
        <v>0.95420000000000005</v>
      </c>
      <c r="E11302" s="154">
        <v>0.93899999999999995</v>
      </c>
      <c r="F11302" s="154">
        <v>47.4</v>
      </c>
      <c r="G11302" s="154">
        <v>1.0149999999999999</v>
      </c>
      <c r="H11302" s="154">
        <v>15.122</v>
      </c>
      <c r="I11302" s="154">
        <v>1.4262600000000001</v>
      </c>
      <c r="J11302" s="154"/>
    </row>
    <row r="11303" spans="1:10">
      <c r="A11303" s="164">
        <v>41362</v>
      </c>
      <c r="B11303" s="154">
        <v>1.2170799999999999</v>
      </c>
      <c r="C11303" s="154">
        <v>1.4432</v>
      </c>
      <c r="D11303" s="154">
        <v>0.94950000000000001</v>
      </c>
      <c r="E11303" s="154">
        <v>0.9335</v>
      </c>
      <c r="F11303" s="154">
        <v>46.9</v>
      </c>
      <c r="G11303" s="154">
        <v>1.0094000000000001</v>
      </c>
      <c r="H11303" s="154">
        <v>15.138</v>
      </c>
      <c r="I11303" s="154">
        <v>1.4273799999999999</v>
      </c>
      <c r="J11303" s="154"/>
    </row>
    <row r="11304" spans="1:10">
      <c r="A11304" s="164">
        <v>41365</v>
      </c>
      <c r="B11304" s="154">
        <v>1.21648</v>
      </c>
      <c r="C11304" s="154">
        <v>1.4445000000000001</v>
      </c>
      <c r="D11304" s="154">
        <v>0.94950000000000001</v>
      </c>
      <c r="E11304" s="154">
        <v>0.93359999999999999</v>
      </c>
      <c r="F11304" s="154">
        <v>46.9</v>
      </c>
      <c r="G11304" s="154">
        <v>1.0153000000000001</v>
      </c>
      <c r="H11304" s="154">
        <v>15.098000000000001</v>
      </c>
      <c r="I11304" s="154" t="s">
        <v>472</v>
      </c>
      <c r="J11304" s="154"/>
    </row>
    <row r="11305" spans="1:10">
      <c r="A11305" s="164">
        <v>41366</v>
      </c>
      <c r="B11305" s="154">
        <v>1.2145999999999999</v>
      </c>
      <c r="C11305" s="154">
        <v>1.4399</v>
      </c>
      <c r="D11305" s="154">
        <v>0.94599999999999995</v>
      </c>
      <c r="E11305" s="154">
        <v>0.93220000000000003</v>
      </c>
      <c r="F11305" s="154">
        <v>46.8</v>
      </c>
      <c r="G11305" s="154">
        <v>1.0156000000000001</v>
      </c>
      <c r="H11305" s="154">
        <v>15.138999999999999</v>
      </c>
      <c r="I11305" s="154" t="s">
        <v>472</v>
      </c>
      <c r="J11305" s="154"/>
    </row>
    <row r="11306" spans="1:10">
      <c r="A11306" s="164">
        <v>41367</v>
      </c>
      <c r="B11306" s="154">
        <v>1.2173400000000001</v>
      </c>
      <c r="C11306" s="154">
        <v>1.4357</v>
      </c>
      <c r="D11306" s="154">
        <v>0.95</v>
      </c>
      <c r="E11306" s="154">
        <v>0.93610000000000004</v>
      </c>
      <c r="F11306" s="154">
        <v>47</v>
      </c>
      <c r="G11306" s="154">
        <v>1.0155000000000001</v>
      </c>
      <c r="H11306" s="154">
        <v>15.081</v>
      </c>
      <c r="I11306" s="154">
        <v>1.42245</v>
      </c>
      <c r="J11306" s="154"/>
    </row>
    <row r="11307" spans="1:10">
      <c r="A11307" s="164">
        <v>41368</v>
      </c>
      <c r="B11307" s="154">
        <v>1.21591</v>
      </c>
      <c r="C11307" s="154">
        <v>1.4323000000000001</v>
      </c>
      <c r="D11307" s="154">
        <v>0.95009999999999994</v>
      </c>
      <c r="E11307" s="154">
        <v>0.93640000000000001</v>
      </c>
      <c r="F11307" s="154">
        <v>47</v>
      </c>
      <c r="G11307" s="154">
        <v>0.99570000000000003</v>
      </c>
      <c r="H11307" s="154">
        <v>15.098000000000001</v>
      </c>
      <c r="I11307" s="154">
        <v>1.42012</v>
      </c>
      <c r="J11307" s="154"/>
    </row>
    <row r="11308" spans="1:10">
      <c r="A11308" s="164">
        <v>41369</v>
      </c>
      <c r="B11308" s="154">
        <v>1.21611</v>
      </c>
      <c r="C11308" s="154">
        <v>1.4319999999999999</v>
      </c>
      <c r="D11308" s="154">
        <v>0.94089999999999996</v>
      </c>
      <c r="E11308" s="154">
        <v>0.92810000000000004</v>
      </c>
      <c r="F11308" s="154">
        <v>46.7</v>
      </c>
      <c r="G11308" s="154">
        <v>0.97709999999999997</v>
      </c>
      <c r="H11308" s="154">
        <v>14.904999999999999</v>
      </c>
      <c r="I11308" s="154">
        <v>1.41212</v>
      </c>
      <c r="J11308" s="154"/>
    </row>
    <row r="11309" spans="1:10">
      <c r="A11309" s="164">
        <v>41372</v>
      </c>
      <c r="B11309" s="154">
        <v>1.2155</v>
      </c>
      <c r="C11309" s="154">
        <v>1.4309000000000001</v>
      </c>
      <c r="D11309" s="154">
        <v>0.9345</v>
      </c>
      <c r="E11309" s="154">
        <v>0.91800000000000004</v>
      </c>
      <c r="F11309" s="154">
        <v>47</v>
      </c>
      <c r="G11309" s="154">
        <v>0.94440000000000002</v>
      </c>
      <c r="H11309" s="154">
        <v>14.914999999999999</v>
      </c>
      <c r="I11309" s="154">
        <v>1.4034499999999999</v>
      </c>
      <c r="J11309" s="154"/>
    </row>
    <row r="11310" spans="1:10">
      <c r="A11310" s="164">
        <v>41373</v>
      </c>
      <c r="B11310" s="154">
        <v>1.2192799999999999</v>
      </c>
      <c r="C11310" s="154">
        <v>1.4317</v>
      </c>
      <c r="D11310" s="154">
        <v>0.9355</v>
      </c>
      <c r="E11310" s="154">
        <v>0.92049999999999998</v>
      </c>
      <c r="F11310" s="154">
        <v>46.9</v>
      </c>
      <c r="G11310" s="154">
        <v>0.9456</v>
      </c>
      <c r="H11310" s="154">
        <v>14.884</v>
      </c>
      <c r="I11310" s="154">
        <v>1.40669</v>
      </c>
      <c r="J11310" s="154"/>
    </row>
    <row r="11311" spans="1:10">
      <c r="A11311" s="164">
        <v>41374</v>
      </c>
      <c r="B11311" s="154">
        <v>1.2196</v>
      </c>
      <c r="C11311" s="154">
        <v>1.4264000000000001</v>
      </c>
      <c r="D11311" s="154">
        <v>0.93089999999999995</v>
      </c>
      <c r="E11311" s="154">
        <v>0.91739999999999999</v>
      </c>
      <c r="F11311" s="154">
        <v>46.9</v>
      </c>
      <c r="G11311" s="154">
        <v>0.93679999999999997</v>
      </c>
      <c r="H11311" s="154">
        <v>14.913</v>
      </c>
      <c r="I11311" s="154">
        <v>1.4014199999999999</v>
      </c>
      <c r="J11311" s="154"/>
    </row>
    <row r="11312" spans="1:10">
      <c r="A11312" s="164">
        <v>41375</v>
      </c>
      <c r="B11312" s="154">
        <v>1.2188099999999999</v>
      </c>
      <c r="C11312" s="154">
        <v>1.4313</v>
      </c>
      <c r="D11312" s="154">
        <v>0.93120000000000003</v>
      </c>
      <c r="E11312" s="154">
        <v>0.92169999999999996</v>
      </c>
      <c r="F11312" s="154">
        <v>47.1</v>
      </c>
      <c r="G11312" s="154">
        <v>0.93500000000000005</v>
      </c>
      <c r="H11312" s="154">
        <v>14.856999999999999</v>
      </c>
      <c r="I11312" s="154">
        <v>1.39974</v>
      </c>
      <c r="J11312" s="154"/>
    </row>
    <row r="11313" spans="1:10">
      <c r="A11313" s="164">
        <v>41376</v>
      </c>
      <c r="B11313" s="154">
        <v>1.2177800000000001</v>
      </c>
      <c r="C11313" s="154">
        <v>1.4319999999999999</v>
      </c>
      <c r="D11313" s="154">
        <v>0.93189999999999995</v>
      </c>
      <c r="E11313" s="154">
        <v>0.92110000000000003</v>
      </c>
      <c r="F11313" s="154">
        <v>47.1</v>
      </c>
      <c r="G11313" s="154">
        <v>0.93910000000000005</v>
      </c>
      <c r="H11313" s="154">
        <v>14.864000000000001</v>
      </c>
      <c r="I11313" s="154">
        <v>1.4012800000000001</v>
      </c>
      <c r="J11313" s="154"/>
    </row>
    <row r="11314" spans="1:10">
      <c r="A11314" s="164">
        <v>41379</v>
      </c>
      <c r="B11314" s="154">
        <v>1.21472</v>
      </c>
      <c r="C11314" s="154">
        <v>1.4247000000000001</v>
      </c>
      <c r="D11314" s="154">
        <v>0.93</v>
      </c>
      <c r="E11314" s="154">
        <v>0.91049999999999998</v>
      </c>
      <c r="F11314" s="154">
        <v>47.2</v>
      </c>
      <c r="G11314" s="154">
        <v>0.94820000000000004</v>
      </c>
      <c r="H11314" s="154">
        <v>14.907</v>
      </c>
      <c r="I11314" s="154">
        <v>1.40021</v>
      </c>
      <c r="J11314" s="154"/>
    </row>
    <row r="11315" spans="1:10">
      <c r="A11315" s="164">
        <v>41380</v>
      </c>
      <c r="B11315" s="154">
        <v>1.2156100000000001</v>
      </c>
      <c r="C11315" s="154">
        <v>1.4234</v>
      </c>
      <c r="D11315" s="154">
        <v>0.93159999999999998</v>
      </c>
      <c r="E11315" s="154">
        <v>0.9093</v>
      </c>
      <c r="F11315" s="154">
        <v>46.5</v>
      </c>
      <c r="G11315" s="154">
        <v>0.95309999999999995</v>
      </c>
      <c r="H11315" s="154">
        <v>14.785</v>
      </c>
      <c r="I11315" s="154">
        <v>1.39916</v>
      </c>
      <c r="J11315" s="154"/>
    </row>
    <row r="11316" spans="1:10">
      <c r="A11316" s="164">
        <v>41381</v>
      </c>
      <c r="B11316" s="154">
        <v>1.2151000000000001</v>
      </c>
      <c r="C11316" s="154">
        <v>1.4093</v>
      </c>
      <c r="D11316" s="154">
        <v>0.92090000000000005</v>
      </c>
      <c r="E11316" s="154">
        <v>0.89929999999999999</v>
      </c>
      <c r="F11316" s="154">
        <v>46.3</v>
      </c>
      <c r="G11316" s="154">
        <v>0.93700000000000006</v>
      </c>
      <c r="H11316" s="154">
        <v>14.958</v>
      </c>
      <c r="I11316" s="154">
        <v>1.3935900000000001</v>
      </c>
      <c r="J11316" s="154"/>
    </row>
    <row r="11317" spans="1:10">
      <c r="A11317" s="164">
        <v>41382</v>
      </c>
      <c r="B11317" s="154">
        <v>1.2157899999999999</v>
      </c>
      <c r="C11317" s="154">
        <v>1.4194</v>
      </c>
      <c r="D11317" s="154">
        <v>0.93159999999999998</v>
      </c>
      <c r="E11317" s="154">
        <v>0.90880000000000005</v>
      </c>
      <c r="F11317" s="154">
        <v>46.5</v>
      </c>
      <c r="G11317" s="154">
        <v>0.94879999999999998</v>
      </c>
      <c r="H11317" s="154">
        <v>14.9</v>
      </c>
      <c r="I11317" s="154">
        <v>1.40103</v>
      </c>
      <c r="J11317" s="154"/>
    </row>
    <row r="11318" spans="1:10">
      <c r="A11318" s="164">
        <v>41383</v>
      </c>
      <c r="B11318" s="154">
        <v>1.2175799999999999</v>
      </c>
      <c r="C11318" s="154">
        <v>1.4283000000000001</v>
      </c>
      <c r="D11318" s="154">
        <v>0.93</v>
      </c>
      <c r="E11318" s="154">
        <v>0.9083</v>
      </c>
      <c r="F11318" s="154">
        <v>46</v>
      </c>
      <c r="G11318" s="154">
        <v>0.93779999999999997</v>
      </c>
      <c r="H11318" s="154">
        <v>14.943999999999999</v>
      </c>
      <c r="I11318" s="154">
        <v>1.40073</v>
      </c>
      <c r="J11318" s="154"/>
    </row>
    <row r="11319" spans="1:10">
      <c r="A11319" s="164">
        <v>41386</v>
      </c>
      <c r="B11319" s="154">
        <v>1.2185999999999999</v>
      </c>
      <c r="C11319" s="154">
        <v>1.4229000000000001</v>
      </c>
      <c r="D11319" s="154">
        <v>0.93400000000000005</v>
      </c>
      <c r="E11319" s="154">
        <v>0.9103</v>
      </c>
      <c r="F11319" s="154">
        <v>46.4</v>
      </c>
      <c r="G11319" s="154">
        <v>0.93559999999999999</v>
      </c>
      <c r="H11319" s="154">
        <v>14.984999999999999</v>
      </c>
      <c r="I11319" s="154">
        <v>1.4033</v>
      </c>
      <c r="J11319" s="154"/>
    </row>
    <row r="11320" spans="1:10">
      <c r="A11320" s="164">
        <v>41387</v>
      </c>
      <c r="B11320" s="154">
        <v>1.2201599999999999</v>
      </c>
      <c r="C11320" s="154">
        <v>1.4302999999999999</v>
      </c>
      <c r="D11320" s="154">
        <v>0.93969999999999998</v>
      </c>
      <c r="E11320" s="154">
        <v>0.91379999999999995</v>
      </c>
      <c r="F11320" s="154">
        <v>46.5</v>
      </c>
      <c r="G11320" s="154">
        <v>0.95269999999999999</v>
      </c>
      <c r="H11320" s="154">
        <v>15.122999999999999</v>
      </c>
      <c r="I11320" s="154">
        <v>1.41222</v>
      </c>
      <c r="J11320" s="154"/>
    </row>
    <row r="11321" spans="1:10">
      <c r="A11321" s="164">
        <v>41388</v>
      </c>
      <c r="B11321" s="154">
        <v>1.2291099999999999</v>
      </c>
      <c r="C11321" s="154">
        <v>1.4426999999999999</v>
      </c>
      <c r="D11321" s="154">
        <v>0.94469999999999998</v>
      </c>
      <c r="E11321" s="154">
        <v>0.9204</v>
      </c>
      <c r="F11321" s="154">
        <v>46.7</v>
      </c>
      <c r="G11321" s="154">
        <v>0.9486</v>
      </c>
      <c r="H11321" s="154">
        <v>15.194000000000001</v>
      </c>
      <c r="I11321" s="154">
        <v>1.42008</v>
      </c>
      <c r="J11321" s="154"/>
    </row>
    <row r="11322" spans="1:10">
      <c r="A11322" s="164">
        <v>41389</v>
      </c>
      <c r="B11322" s="154">
        <v>1.23336</v>
      </c>
      <c r="C11322" s="154">
        <v>1.456</v>
      </c>
      <c r="D11322" s="154">
        <v>0.94510000000000005</v>
      </c>
      <c r="E11322" s="154">
        <v>0.92369999999999997</v>
      </c>
      <c r="F11322" s="154">
        <v>47</v>
      </c>
      <c r="G11322" s="154">
        <v>0.95120000000000005</v>
      </c>
      <c r="H11322" s="154">
        <v>15.161</v>
      </c>
      <c r="I11322" s="154">
        <v>1.4205399999999999</v>
      </c>
      <c r="J11322" s="154"/>
    </row>
    <row r="11323" spans="1:10">
      <c r="A11323" s="164">
        <v>41390</v>
      </c>
      <c r="B11323" s="154">
        <v>1.2285999999999999</v>
      </c>
      <c r="C11323" s="154">
        <v>1.4567999999999999</v>
      </c>
      <c r="D11323" s="154">
        <v>0.94389999999999996</v>
      </c>
      <c r="E11323" s="154">
        <v>0.92610000000000003</v>
      </c>
      <c r="F11323" s="154">
        <v>47.1</v>
      </c>
      <c r="G11323" s="154">
        <v>0.95640000000000003</v>
      </c>
      <c r="H11323" s="154">
        <v>15.113</v>
      </c>
      <c r="I11323" s="154">
        <v>1.4201699999999999</v>
      </c>
      <c r="J11323" s="154"/>
    </row>
    <row r="11324" spans="1:10">
      <c r="A11324" s="164">
        <v>41393</v>
      </c>
      <c r="B11324" s="154">
        <v>1.2295</v>
      </c>
      <c r="C11324" s="154">
        <v>1.4590000000000001</v>
      </c>
      <c r="D11324" s="154">
        <v>0.93969999999999998</v>
      </c>
      <c r="E11324" s="154">
        <v>0.92659999999999998</v>
      </c>
      <c r="F11324" s="154">
        <v>46.9</v>
      </c>
      <c r="G11324" s="154">
        <v>0.96089999999999998</v>
      </c>
      <c r="H11324" s="154">
        <v>15.058999999999999</v>
      </c>
      <c r="I11324" s="154">
        <v>1.4176299999999999</v>
      </c>
      <c r="J11324" s="154"/>
    </row>
    <row r="11325" spans="1:10">
      <c r="A11325" s="164">
        <v>41394</v>
      </c>
      <c r="B11325" s="154">
        <v>1.2252000000000001</v>
      </c>
      <c r="C11325" s="154">
        <v>1.4529000000000001</v>
      </c>
      <c r="D11325" s="154">
        <v>0.93789999999999996</v>
      </c>
      <c r="E11325" s="154">
        <v>0.92669999999999997</v>
      </c>
      <c r="F11325" s="154">
        <v>46.6</v>
      </c>
      <c r="G11325" s="154">
        <v>0.9607</v>
      </c>
      <c r="H11325" s="154">
        <v>15.037000000000001</v>
      </c>
      <c r="I11325" s="154">
        <v>1.4128799999999999</v>
      </c>
      <c r="J11325" s="154"/>
    </row>
    <row r="11326" spans="1:10">
      <c r="A11326" s="164">
        <v>41395</v>
      </c>
      <c r="B11326" s="154">
        <v>1.2253099999999999</v>
      </c>
      <c r="C11326" s="154">
        <v>1.4461999999999999</v>
      </c>
      <c r="D11326" s="154">
        <v>0.92869999999999997</v>
      </c>
      <c r="E11326" s="154">
        <v>0.92300000000000004</v>
      </c>
      <c r="F11326" s="154">
        <v>46.4</v>
      </c>
      <c r="G11326" s="154">
        <v>0.95150000000000001</v>
      </c>
      <c r="H11326" s="154">
        <v>14.9</v>
      </c>
      <c r="I11326" s="154" t="s">
        <v>472</v>
      </c>
      <c r="J11326" s="154"/>
    </row>
    <row r="11327" spans="1:10">
      <c r="A11327" s="164">
        <v>41396</v>
      </c>
      <c r="B11327" s="154">
        <v>1.2218</v>
      </c>
      <c r="C11327" s="154">
        <v>1.4437</v>
      </c>
      <c r="D11327" s="154">
        <v>0.92759999999999998</v>
      </c>
      <c r="E11327" s="154">
        <v>0.92</v>
      </c>
      <c r="F11327" s="154">
        <v>46.3</v>
      </c>
      <c r="G11327" s="154">
        <v>0.95399999999999996</v>
      </c>
      <c r="H11327" s="154">
        <v>15.054</v>
      </c>
      <c r="I11327" s="154">
        <v>1.4063099999999999</v>
      </c>
      <c r="J11327" s="154"/>
    </row>
    <row r="11328" spans="1:10">
      <c r="A11328" s="164">
        <v>41397</v>
      </c>
      <c r="B11328" s="154">
        <v>1.22366</v>
      </c>
      <c r="C11328" s="154">
        <v>1.4497</v>
      </c>
      <c r="D11328" s="154">
        <v>0.93240000000000001</v>
      </c>
      <c r="E11328" s="154">
        <v>0.92159999999999997</v>
      </c>
      <c r="F11328" s="154">
        <v>46.3</v>
      </c>
      <c r="G11328" s="154">
        <v>0.94940000000000002</v>
      </c>
      <c r="H11328" s="154">
        <v>15.045</v>
      </c>
      <c r="I11328" s="154">
        <v>1.4085000000000001</v>
      </c>
      <c r="J11328" s="154"/>
    </row>
    <row r="11329" spans="1:10">
      <c r="A11329" s="164">
        <v>41400</v>
      </c>
      <c r="B11329" s="154">
        <v>1.2288000000000001</v>
      </c>
      <c r="C11329" s="154">
        <v>1.4588999999999999</v>
      </c>
      <c r="D11329" s="154">
        <v>0.9375</v>
      </c>
      <c r="E11329" s="154">
        <v>0.92910000000000004</v>
      </c>
      <c r="F11329" s="154">
        <v>46.6</v>
      </c>
      <c r="G11329" s="154">
        <v>0.94330000000000003</v>
      </c>
      <c r="H11329" s="154">
        <v>15.109</v>
      </c>
      <c r="I11329" s="154">
        <v>1.4123600000000001</v>
      </c>
      <c r="J11329" s="154"/>
    </row>
    <row r="11330" spans="1:10">
      <c r="A11330" s="164">
        <v>41401</v>
      </c>
      <c r="B11330" s="154">
        <v>1.2299500000000001</v>
      </c>
      <c r="C11330" s="154">
        <v>1.4610000000000001</v>
      </c>
      <c r="D11330" s="154">
        <v>0.94020000000000004</v>
      </c>
      <c r="E11330" s="154">
        <v>0.93440000000000001</v>
      </c>
      <c r="F11330" s="154">
        <v>46.8</v>
      </c>
      <c r="G11330" s="154">
        <v>0.94920000000000004</v>
      </c>
      <c r="H11330" s="154">
        <v>15.147</v>
      </c>
      <c r="I11330" s="154">
        <v>1.4182900000000001</v>
      </c>
      <c r="J11330" s="154"/>
    </row>
    <row r="11331" spans="1:10">
      <c r="A11331" s="164">
        <v>41402</v>
      </c>
      <c r="B11331" s="154">
        <v>1.2315</v>
      </c>
      <c r="C11331" s="154">
        <v>1.4535</v>
      </c>
      <c r="D11331" s="154">
        <v>0.93830000000000002</v>
      </c>
      <c r="E11331" s="154">
        <v>0.93389999999999995</v>
      </c>
      <c r="F11331" s="154">
        <v>46.7</v>
      </c>
      <c r="G11331" s="154">
        <v>0.9496</v>
      </c>
      <c r="H11331" s="154">
        <v>15.073</v>
      </c>
      <c r="I11331" s="154">
        <v>1.41903</v>
      </c>
      <c r="J11331" s="154"/>
    </row>
    <row r="11332" spans="1:10">
      <c r="A11332" s="164">
        <v>41403</v>
      </c>
      <c r="B11332" s="154">
        <v>1.2297199999999999</v>
      </c>
      <c r="C11332" s="154">
        <v>1.4554</v>
      </c>
      <c r="D11332" s="154">
        <v>0.93440000000000001</v>
      </c>
      <c r="E11332" s="154">
        <v>0.93220000000000003</v>
      </c>
      <c r="F11332" s="154">
        <v>46.6</v>
      </c>
      <c r="G11332" s="154">
        <v>0.94640000000000002</v>
      </c>
      <c r="H11332" s="154">
        <v>15.193</v>
      </c>
      <c r="I11332" s="154" t="s">
        <v>472</v>
      </c>
      <c r="J11332" s="154"/>
    </row>
    <row r="11333" spans="1:10">
      <c r="A11333" s="164">
        <v>41404</v>
      </c>
      <c r="B11333" s="154">
        <v>1.2450000000000001</v>
      </c>
      <c r="C11333" s="154">
        <v>1.4764999999999999</v>
      </c>
      <c r="D11333" s="154">
        <v>0.95830000000000004</v>
      </c>
      <c r="E11333" s="154">
        <v>0.94889999999999997</v>
      </c>
      <c r="F11333" s="154">
        <v>47.5</v>
      </c>
      <c r="G11333" s="154">
        <v>0.94440000000000002</v>
      </c>
      <c r="H11333" s="154">
        <v>15.412000000000001</v>
      </c>
      <c r="I11333" s="154">
        <v>1.4334199999999999</v>
      </c>
      <c r="J11333" s="154"/>
    </row>
    <row r="11334" spans="1:10">
      <c r="A11334" s="164">
        <v>41407</v>
      </c>
      <c r="B11334" s="154">
        <v>1.24308</v>
      </c>
      <c r="C11334" s="154">
        <v>1.4739</v>
      </c>
      <c r="D11334" s="154">
        <v>0.95909999999999995</v>
      </c>
      <c r="E11334" s="154">
        <v>0.9486</v>
      </c>
      <c r="F11334" s="154">
        <v>47.4</v>
      </c>
      <c r="G11334" s="154">
        <v>0.94179999999999997</v>
      </c>
      <c r="H11334" s="154">
        <v>15.439</v>
      </c>
      <c r="I11334" s="154">
        <v>1.43222</v>
      </c>
      <c r="J11334" s="154"/>
    </row>
    <row r="11335" spans="1:10">
      <c r="A11335" s="164">
        <v>41408</v>
      </c>
      <c r="B11335" s="154">
        <v>1.2402</v>
      </c>
      <c r="C11335" s="154">
        <v>1.4605000000000001</v>
      </c>
      <c r="D11335" s="154">
        <v>0.95420000000000005</v>
      </c>
      <c r="E11335" s="154">
        <v>0.94359999999999999</v>
      </c>
      <c r="F11335" s="154">
        <v>47.5</v>
      </c>
      <c r="G11335" s="154">
        <v>0.9405</v>
      </c>
      <c r="H11335" s="154">
        <v>15.528</v>
      </c>
      <c r="I11335" s="154">
        <v>1.4335800000000001</v>
      </c>
      <c r="J11335" s="154"/>
    </row>
    <row r="11336" spans="1:10">
      <c r="A11336" s="164">
        <v>41409</v>
      </c>
      <c r="B11336" s="154">
        <v>1.2514000000000001</v>
      </c>
      <c r="C11336" s="154">
        <v>1.4775</v>
      </c>
      <c r="D11336" s="154">
        <v>0.97</v>
      </c>
      <c r="E11336" s="154">
        <v>0.95079999999999998</v>
      </c>
      <c r="F11336" s="154">
        <v>48</v>
      </c>
      <c r="G11336" s="154">
        <v>0.9466</v>
      </c>
      <c r="H11336" s="154">
        <v>15.595000000000001</v>
      </c>
      <c r="I11336" s="154">
        <v>1.4511000000000001</v>
      </c>
      <c r="J11336" s="154"/>
    </row>
    <row r="11337" spans="1:10">
      <c r="A11337" s="164">
        <v>41410</v>
      </c>
      <c r="B11337" s="154">
        <v>1.2456400000000001</v>
      </c>
      <c r="C11337" s="154">
        <v>1.4733000000000001</v>
      </c>
      <c r="D11337" s="154">
        <v>0.96860000000000002</v>
      </c>
      <c r="E11337" s="154">
        <v>0.95040000000000002</v>
      </c>
      <c r="F11337" s="154">
        <v>47.9</v>
      </c>
      <c r="G11337" s="154">
        <v>0.94510000000000005</v>
      </c>
      <c r="H11337" s="154">
        <v>15.486000000000001</v>
      </c>
      <c r="I11337" s="154">
        <v>1.4416800000000001</v>
      </c>
      <c r="J11337" s="154"/>
    </row>
    <row r="11338" spans="1:10">
      <c r="A11338" s="164">
        <v>41411</v>
      </c>
      <c r="B11338" s="154">
        <v>1.2435499999999999</v>
      </c>
      <c r="C11338" s="154">
        <v>1.4724999999999999</v>
      </c>
      <c r="D11338" s="154">
        <v>0.96650000000000003</v>
      </c>
      <c r="E11338" s="154">
        <v>0.94310000000000005</v>
      </c>
      <c r="F11338" s="154">
        <v>47.6</v>
      </c>
      <c r="G11338" s="154">
        <v>0.94110000000000005</v>
      </c>
      <c r="H11338" s="154">
        <v>15.689</v>
      </c>
      <c r="I11338" s="154">
        <v>1.4399500000000001</v>
      </c>
      <c r="J11338" s="154"/>
    </row>
    <row r="11339" spans="1:10">
      <c r="A11339" s="164">
        <v>41414</v>
      </c>
      <c r="B11339" s="154">
        <v>1.2462</v>
      </c>
      <c r="C11339" s="154">
        <v>1.4717</v>
      </c>
      <c r="D11339" s="154">
        <v>0.96830000000000005</v>
      </c>
      <c r="E11339" s="154">
        <v>0.94210000000000005</v>
      </c>
      <c r="F11339" s="154">
        <v>47.5</v>
      </c>
      <c r="G11339" s="154">
        <v>0.94410000000000005</v>
      </c>
      <c r="H11339" s="154">
        <v>15.583</v>
      </c>
      <c r="I11339" s="154" t="s">
        <v>472</v>
      </c>
      <c r="J11339" s="154"/>
    </row>
    <row r="11340" spans="1:10">
      <c r="A11340" s="164">
        <v>41415</v>
      </c>
      <c r="B11340" s="154">
        <v>1.24532</v>
      </c>
      <c r="C11340" s="154">
        <v>1.4681</v>
      </c>
      <c r="D11340" s="154">
        <v>0.96750000000000003</v>
      </c>
      <c r="E11340" s="154">
        <v>0.94189999999999996</v>
      </c>
      <c r="F11340" s="154">
        <v>47.4</v>
      </c>
      <c r="G11340" s="154">
        <v>0.94140000000000001</v>
      </c>
      <c r="H11340" s="154">
        <v>15.635</v>
      </c>
      <c r="I11340" s="154">
        <v>1.44445</v>
      </c>
      <c r="J11340" s="154"/>
    </row>
    <row r="11341" spans="1:10">
      <c r="A11341" s="164">
        <v>41416</v>
      </c>
      <c r="B11341" s="154">
        <v>1.2542499999999999</v>
      </c>
      <c r="C11341" s="154">
        <v>1.4641</v>
      </c>
      <c r="D11341" s="154">
        <v>0.9698</v>
      </c>
      <c r="E11341" s="154">
        <v>0.94320000000000004</v>
      </c>
      <c r="F11341" s="154">
        <v>47.6</v>
      </c>
      <c r="G11341" s="154">
        <v>0.94240000000000002</v>
      </c>
      <c r="H11341" s="154">
        <v>15.839</v>
      </c>
      <c r="I11341" s="154">
        <v>1.45326</v>
      </c>
      <c r="J11341" s="154"/>
    </row>
    <row r="11342" spans="1:10">
      <c r="A11342" s="164">
        <v>41417</v>
      </c>
      <c r="B11342" s="154">
        <v>1.2457</v>
      </c>
      <c r="C11342" s="154">
        <v>1.456</v>
      </c>
      <c r="D11342" s="154">
        <v>0.96619999999999995</v>
      </c>
      <c r="E11342" s="154">
        <v>0.93320000000000003</v>
      </c>
      <c r="F11342" s="154">
        <v>47.1</v>
      </c>
      <c r="G11342" s="154">
        <v>0.95520000000000005</v>
      </c>
      <c r="H11342" s="154">
        <v>15.621</v>
      </c>
      <c r="I11342" s="154">
        <v>1.44116</v>
      </c>
      <c r="J11342" s="154"/>
    </row>
    <row r="11343" spans="1:10">
      <c r="A11343" s="164">
        <v>41418</v>
      </c>
      <c r="B11343" s="154">
        <v>1.2516</v>
      </c>
      <c r="C11343" s="154">
        <v>1.4572000000000001</v>
      </c>
      <c r="D11343" s="154">
        <v>0.96409999999999996</v>
      </c>
      <c r="E11343" s="154">
        <v>0.9325</v>
      </c>
      <c r="F11343" s="154">
        <v>47.1</v>
      </c>
      <c r="G11343" s="154">
        <v>0.94769999999999999</v>
      </c>
      <c r="H11343" s="154">
        <v>15.545999999999999</v>
      </c>
      <c r="I11343" s="154">
        <v>1.43865</v>
      </c>
      <c r="J11343" s="154"/>
    </row>
    <row r="11344" spans="1:10">
      <c r="A11344" s="164">
        <v>41421</v>
      </c>
      <c r="B11344" s="154">
        <v>1.2444999999999999</v>
      </c>
      <c r="C11344" s="154">
        <v>1.4561999999999999</v>
      </c>
      <c r="D11344" s="154">
        <v>0.9617</v>
      </c>
      <c r="E11344" s="154">
        <v>0.93169999999999997</v>
      </c>
      <c r="F11344" s="154">
        <v>46.8</v>
      </c>
      <c r="G11344" s="154">
        <v>0.95309999999999995</v>
      </c>
      <c r="H11344" s="154">
        <v>15.603999999999999</v>
      </c>
      <c r="I11344" s="154" t="s">
        <v>472</v>
      </c>
      <c r="J11344" s="154"/>
    </row>
    <row r="11345" spans="1:10">
      <c r="A11345" s="164">
        <v>41422</v>
      </c>
      <c r="B11345" s="154">
        <v>1.25065</v>
      </c>
      <c r="C11345" s="154">
        <v>1.4612000000000001</v>
      </c>
      <c r="D11345" s="154">
        <v>0.96870000000000001</v>
      </c>
      <c r="E11345" s="154">
        <v>0.93569999999999998</v>
      </c>
      <c r="F11345" s="154">
        <v>47.1</v>
      </c>
      <c r="G11345" s="154">
        <v>0.94869999999999999</v>
      </c>
      <c r="H11345" s="154">
        <v>15.766</v>
      </c>
      <c r="I11345" s="154">
        <v>1.4457800000000001</v>
      </c>
      <c r="J11345" s="154"/>
    </row>
    <row r="11346" spans="1:10">
      <c r="A11346" s="164">
        <v>41423</v>
      </c>
      <c r="B11346" s="154">
        <v>1.25051</v>
      </c>
      <c r="C11346" s="154">
        <v>1.4622999999999999</v>
      </c>
      <c r="D11346" s="154">
        <v>0.9708</v>
      </c>
      <c r="E11346" s="154">
        <v>0.9335</v>
      </c>
      <c r="F11346" s="154">
        <v>46.7</v>
      </c>
      <c r="G11346" s="154">
        <v>0.95520000000000005</v>
      </c>
      <c r="H11346" s="154">
        <v>15.561999999999999</v>
      </c>
      <c r="I11346" s="154">
        <v>1.4427699999999999</v>
      </c>
      <c r="J11346" s="154"/>
    </row>
    <row r="11347" spans="1:10">
      <c r="A11347" s="164">
        <v>41424</v>
      </c>
      <c r="B11347" s="154">
        <v>1.24349</v>
      </c>
      <c r="C11347" s="154">
        <v>1.4549000000000001</v>
      </c>
      <c r="D11347" s="154">
        <v>0.9587</v>
      </c>
      <c r="E11347" s="154">
        <v>0.92669999999999997</v>
      </c>
      <c r="F11347" s="154">
        <v>45.5</v>
      </c>
      <c r="G11347" s="154">
        <v>0.95299999999999996</v>
      </c>
      <c r="H11347" s="154">
        <v>15.45</v>
      </c>
      <c r="I11347" s="154">
        <v>1.43615</v>
      </c>
      <c r="J11347" s="154"/>
    </row>
    <row r="11348" spans="1:10">
      <c r="A11348" s="164">
        <v>41425</v>
      </c>
      <c r="B11348" s="154">
        <v>1.2413700000000001</v>
      </c>
      <c r="C11348" s="154">
        <v>1.4511000000000001</v>
      </c>
      <c r="D11348" s="154">
        <v>0.95399999999999996</v>
      </c>
      <c r="E11348" s="154">
        <v>0.9224</v>
      </c>
      <c r="F11348" s="154">
        <v>45.2</v>
      </c>
      <c r="G11348" s="154">
        <v>0.94989999999999997</v>
      </c>
      <c r="H11348" s="154">
        <v>15.524000000000001</v>
      </c>
      <c r="I11348" s="154">
        <v>1.42892</v>
      </c>
      <c r="J11348" s="154"/>
    </row>
    <row r="11349" spans="1:10">
      <c r="A11349" s="164">
        <v>41428</v>
      </c>
      <c r="B11349" s="154">
        <v>1.24566</v>
      </c>
      <c r="C11349" s="154">
        <v>1.4603999999999999</v>
      </c>
      <c r="D11349" s="154">
        <v>0.95679999999999998</v>
      </c>
      <c r="E11349" s="154">
        <v>0.92359999999999998</v>
      </c>
      <c r="F11349" s="154">
        <v>44.6</v>
      </c>
      <c r="G11349" s="154">
        <v>0.95579999999999998</v>
      </c>
      <c r="H11349" s="154">
        <v>15.292999999999999</v>
      </c>
      <c r="I11349" s="154">
        <v>1.43509</v>
      </c>
      <c r="J11349" s="154"/>
    </row>
    <row r="11350" spans="1:10">
      <c r="A11350" s="164">
        <v>41429</v>
      </c>
      <c r="B11350" s="154">
        <v>1.2408999999999999</v>
      </c>
      <c r="C11350" s="154">
        <v>1.4512</v>
      </c>
      <c r="D11350" s="154">
        <v>0.94940000000000002</v>
      </c>
      <c r="E11350" s="154">
        <v>0.91910000000000003</v>
      </c>
      <c r="F11350" s="154">
        <v>44.6</v>
      </c>
      <c r="G11350" s="154">
        <v>0.94669999999999999</v>
      </c>
      <c r="H11350" s="154">
        <v>15.366</v>
      </c>
      <c r="I11350" s="154">
        <v>1.4230499999999999</v>
      </c>
      <c r="J11350" s="154"/>
    </row>
    <row r="11351" spans="1:10">
      <c r="A11351" s="164">
        <v>41430</v>
      </c>
      <c r="B11351" s="154">
        <v>1.23892</v>
      </c>
      <c r="C11351" s="154">
        <v>1.4565000000000001</v>
      </c>
      <c r="D11351" s="154">
        <v>0.94840000000000002</v>
      </c>
      <c r="E11351" s="154">
        <v>0.91659999999999997</v>
      </c>
      <c r="F11351" s="154">
        <v>44.6</v>
      </c>
      <c r="G11351" s="154">
        <v>0.94930000000000003</v>
      </c>
      <c r="H11351" s="154">
        <v>15.256</v>
      </c>
      <c r="I11351" s="154">
        <v>1.4251100000000001</v>
      </c>
      <c r="J11351" s="154"/>
    </row>
    <row r="11352" spans="1:10">
      <c r="A11352" s="164">
        <v>41431</v>
      </c>
      <c r="B11352" s="154">
        <v>1.2349399999999999</v>
      </c>
      <c r="C11352" s="154">
        <v>1.4533</v>
      </c>
      <c r="D11352" s="154">
        <v>0.94079999999999997</v>
      </c>
      <c r="E11352" s="154">
        <v>0.91090000000000004</v>
      </c>
      <c r="F11352" s="154">
        <v>44.2</v>
      </c>
      <c r="G11352" s="154">
        <v>0.94920000000000004</v>
      </c>
      <c r="H11352" s="154">
        <v>15.045999999999999</v>
      </c>
      <c r="I11352" s="154">
        <v>1.4203399999999999</v>
      </c>
      <c r="J11352" s="154"/>
    </row>
    <row r="11353" spans="1:10">
      <c r="A11353" s="164">
        <v>41432</v>
      </c>
      <c r="B11353" s="154">
        <v>1.2301</v>
      </c>
      <c r="C11353" s="154">
        <v>1.4483999999999999</v>
      </c>
      <c r="D11353" s="154">
        <v>0.92989999999999995</v>
      </c>
      <c r="E11353" s="154">
        <v>0.90569999999999995</v>
      </c>
      <c r="F11353" s="154">
        <v>43.6</v>
      </c>
      <c r="G11353" s="154">
        <v>0.96319999999999995</v>
      </c>
      <c r="H11353" s="154">
        <v>15.15</v>
      </c>
      <c r="I11353" s="154">
        <v>1.40822</v>
      </c>
      <c r="J11353" s="154"/>
    </row>
    <row r="11354" spans="1:10">
      <c r="A11354" s="164">
        <v>41435</v>
      </c>
      <c r="B11354" s="154">
        <v>1.23844</v>
      </c>
      <c r="C11354" s="154">
        <v>1.4542999999999999</v>
      </c>
      <c r="D11354" s="154">
        <v>0.93700000000000006</v>
      </c>
      <c r="E11354" s="154">
        <v>0.91949999999999998</v>
      </c>
      <c r="F11354" s="154">
        <v>43.8</v>
      </c>
      <c r="G11354" s="154">
        <v>0.94930000000000003</v>
      </c>
      <c r="H11354" s="154">
        <v>15.153</v>
      </c>
      <c r="I11354" s="154">
        <v>1.41899</v>
      </c>
      <c r="J11354" s="154"/>
    </row>
    <row r="11355" spans="1:10">
      <c r="A11355" s="164">
        <v>41436</v>
      </c>
      <c r="B11355" s="154">
        <v>1.2365699999999999</v>
      </c>
      <c r="C11355" s="154">
        <v>1.4476</v>
      </c>
      <c r="D11355" s="154">
        <v>0.93120000000000003</v>
      </c>
      <c r="E11355" s="154">
        <v>0.90969999999999995</v>
      </c>
      <c r="F11355" s="154">
        <v>43.3</v>
      </c>
      <c r="G11355" s="154">
        <v>0.95340000000000003</v>
      </c>
      <c r="H11355" s="154">
        <v>15.016999999999999</v>
      </c>
      <c r="I11355" s="154">
        <v>1.4089800000000001</v>
      </c>
      <c r="J11355" s="154"/>
    </row>
    <row r="11356" spans="1:10">
      <c r="A11356" s="164">
        <v>41437</v>
      </c>
      <c r="B11356" s="154">
        <v>1.23129</v>
      </c>
      <c r="C11356" s="154">
        <v>1.4523999999999999</v>
      </c>
      <c r="D11356" s="154">
        <v>0.9264</v>
      </c>
      <c r="E11356" s="154">
        <v>0.91049999999999998</v>
      </c>
      <c r="F11356" s="154">
        <v>43.4</v>
      </c>
      <c r="G11356" s="154">
        <v>0.95699999999999996</v>
      </c>
      <c r="H11356" s="154">
        <v>14.938000000000001</v>
      </c>
      <c r="I11356" s="154">
        <v>1.41113</v>
      </c>
      <c r="J11356" s="154"/>
    </row>
    <row r="11357" spans="1:10">
      <c r="A11357" s="164">
        <v>41438</v>
      </c>
      <c r="B11357" s="154">
        <v>1.22817</v>
      </c>
      <c r="C11357" s="154">
        <v>1.4419</v>
      </c>
      <c r="D11357" s="154">
        <v>0.92069999999999996</v>
      </c>
      <c r="E11357" s="154">
        <v>0.90410000000000001</v>
      </c>
      <c r="F11357" s="154">
        <v>42.7</v>
      </c>
      <c r="G11357" s="154">
        <v>0.97499999999999998</v>
      </c>
      <c r="H11357" s="154">
        <v>14.984</v>
      </c>
      <c r="I11357" s="154">
        <v>1.4057200000000001</v>
      </c>
      <c r="J11357" s="154"/>
    </row>
    <row r="11358" spans="1:10">
      <c r="A11358" s="164">
        <v>41439</v>
      </c>
      <c r="B11358" s="154">
        <v>1.2321800000000001</v>
      </c>
      <c r="C11358" s="154">
        <v>1.4447000000000001</v>
      </c>
      <c r="D11358" s="154">
        <v>0.92479999999999996</v>
      </c>
      <c r="E11358" s="154">
        <v>0.9093</v>
      </c>
      <c r="F11358" s="154">
        <v>43.6</v>
      </c>
      <c r="G11358" s="154">
        <v>0.97289999999999999</v>
      </c>
      <c r="H11358" s="154">
        <v>14.981999999999999</v>
      </c>
      <c r="I11358" s="154">
        <v>1.4096299999999999</v>
      </c>
      <c r="J11358" s="154"/>
    </row>
    <row r="11359" spans="1:10">
      <c r="A11359" s="164">
        <v>41442</v>
      </c>
      <c r="B11359" s="154">
        <v>1.2312700000000001</v>
      </c>
      <c r="C11359" s="154">
        <v>1.4504000000000001</v>
      </c>
      <c r="D11359" s="154">
        <v>0.92320000000000002</v>
      </c>
      <c r="E11359" s="154">
        <v>0.90910000000000002</v>
      </c>
      <c r="F11359" s="154">
        <v>42.9</v>
      </c>
      <c r="G11359" s="154">
        <v>0.97319999999999995</v>
      </c>
      <c r="H11359" s="154">
        <v>15.032999999999999</v>
      </c>
      <c r="I11359" s="154">
        <v>1.409</v>
      </c>
      <c r="J11359" s="154"/>
    </row>
    <row r="11360" spans="1:10">
      <c r="A11360" s="164">
        <v>41443</v>
      </c>
      <c r="B11360" s="154">
        <v>1.23122</v>
      </c>
      <c r="C11360" s="154">
        <v>1.4432</v>
      </c>
      <c r="D11360" s="154">
        <v>0.92030000000000001</v>
      </c>
      <c r="E11360" s="154">
        <v>0.90300000000000002</v>
      </c>
      <c r="F11360" s="154">
        <v>42.3</v>
      </c>
      <c r="G11360" s="154">
        <v>0.96630000000000005</v>
      </c>
      <c r="H11360" s="154">
        <v>14.923999999999999</v>
      </c>
      <c r="I11360" s="154">
        <v>1.4031100000000001</v>
      </c>
      <c r="J11360" s="154"/>
    </row>
    <row r="11361" spans="1:10">
      <c r="A11361" s="164">
        <v>41444</v>
      </c>
      <c r="B11361" s="154">
        <v>1.23251</v>
      </c>
      <c r="C11361" s="154">
        <v>1.4378</v>
      </c>
      <c r="D11361" s="154">
        <v>0.92020000000000002</v>
      </c>
      <c r="E11361" s="154">
        <v>0.9012</v>
      </c>
      <c r="F11361" s="154">
        <v>42.2</v>
      </c>
      <c r="G11361" s="154">
        <v>0.96879999999999999</v>
      </c>
      <c r="H11361" s="154">
        <v>14.903</v>
      </c>
      <c r="I11361" s="154">
        <v>1.40703</v>
      </c>
      <c r="J11361" s="154"/>
    </row>
    <row r="11362" spans="1:10">
      <c r="A11362" s="164">
        <v>41445</v>
      </c>
      <c r="B11362" s="154">
        <v>1.2335099999999999</v>
      </c>
      <c r="C11362" s="154">
        <v>1.4445000000000001</v>
      </c>
      <c r="D11362" s="154">
        <v>0.93420000000000003</v>
      </c>
      <c r="E11362" s="154">
        <v>0.90329999999999999</v>
      </c>
      <c r="F11362" s="154">
        <v>41.8</v>
      </c>
      <c r="G11362" s="154">
        <v>0.95269999999999999</v>
      </c>
      <c r="H11362" s="154">
        <v>15.038</v>
      </c>
      <c r="I11362" s="154">
        <v>1.4128700000000001</v>
      </c>
      <c r="J11362" s="154"/>
    </row>
    <row r="11363" spans="1:10">
      <c r="A11363" s="164">
        <v>41446</v>
      </c>
      <c r="B11363" s="154">
        <v>1.22621</v>
      </c>
      <c r="C11363" s="154">
        <v>1.4363000000000001</v>
      </c>
      <c r="D11363" s="154">
        <v>0.92730000000000001</v>
      </c>
      <c r="E11363" s="154">
        <v>0.89339999999999997</v>
      </c>
      <c r="F11363" s="154">
        <v>41</v>
      </c>
      <c r="G11363" s="154">
        <v>0.94869999999999999</v>
      </c>
      <c r="H11363" s="154">
        <v>15.11</v>
      </c>
      <c r="I11363" s="154">
        <v>1.40527</v>
      </c>
      <c r="J11363" s="154"/>
    </row>
    <row r="11364" spans="1:10">
      <c r="A11364" s="164">
        <v>41449</v>
      </c>
      <c r="B11364" s="154">
        <v>1.22495</v>
      </c>
      <c r="C11364" s="154">
        <v>1.4361999999999999</v>
      </c>
      <c r="D11364" s="154">
        <v>0.93430000000000002</v>
      </c>
      <c r="E11364" s="154">
        <v>0.88780000000000003</v>
      </c>
      <c r="F11364" s="154">
        <v>41.6</v>
      </c>
      <c r="G11364" s="154">
        <v>0.95269999999999999</v>
      </c>
      <c r="H11364" s="154">
        <v>15.116</v>
      </c>
      <c r="I11364" s="154">
        <v>1.4100200000000001</v>
      </c>
      <c r="J11364" s="154"/>
    </row>
    <row r="11365" spans="1:10">
      <c r="A11365" s="164">
        <v>41450</v>
      </c>
      <c r="B11365" s="154">
        <v>1.2250099999999999</v>
      </c>
      <c r="C11365" s="154">
        <v>1.4399</v>
      </c>
      <c r="D11365" s="154">
        <v>0.93259999999999998</v>
      </c>
      <c r="E11365" s="154">
        <v>0.89219999999999999</v>
      </c>
      <c r="F11365" s="154">
        <v>41.9</v>
      </c>
      <c r="G11365" s="154">
        <v>0.96130000000000004</v>
      </c>
      <c r="H11365" s="154">
        <v>15.186</v>
      </c>
      <c r="I11365" s="154">
        <v>1.4117999999999999</v>
      </c>
      <c r="J11365" s="154"/>
    </row>
    <row r="11366" spans="1:10">
      <c r="A11366" s="164">
        <v>41451</v>
      </c>
      <c r="B11366" s="154">
        <v>1.2257100000000001</v>
      </c>
      <c r="C11366" s="154">
        <v>1.4435</v>
      </c>
      <c r="D11366" s="154">
        <v>0.93859999999999999</v>
      </c>
      <c r="E11366" s="154">
        <v>0.89580000000000004</v>
      </c>
      <c r="F11366" s="154">
        <v>42.4</v>
      </c>
      <c r="G11366" s="154">
        <v>0.96279999999999999</v>
      </c>
      <c r="H11366" s="154">
        <v>15.260999999999999</v>
      </c>
      <c r="I11366" s="154">
        <v>1.4166300000000001</v>
      </c>
      <c r="J11366" s="154"/>
    </row>
    <row r="11367" spans="1:10">
      <c r="A11367" s="164">
        <v>41452</v>
      </c>
      <c r="B11367" s="154">
        <v>1.2302</v>
      </c>
      <c r="C11367" s="154">
        <v>1.4417</v>
      </c>
      <c r="D11367" s="154">
        <v>0.94379999999999997</v>
      </c>
      <c r="E11367" s="154">
        <v>0.90449999999999997</v>
      </c>
      <c r="F11367" s="154">
        <v>43</v>
      </c>
      <c r="G11367" s="154">
        <v>0.96189999999999998</v>
      </c>
      <c r="H11367" s="154">
        <v>15.297000000000001</v>
      </c>
      <c r="I11367" s="154">
        <v>1.42211</v>
      </c>
      <c r="J11367" s="154"/>
    </row>
    <row r="11368" spans="1:10">
      <c r="A11368" s="164">
        <v>41453</v>
      </c>
      <c r="B11368" s="154">
        <v>1.23481</v>
      </c>
      <c r="C11368" s="154">
        <v>1.4421999999999999</v>
      </c>
      <c r="D11368" s="154">
        <v>0.94630000000000003</v>
      </c>
      <c r="E11368" s="154">
        <v>0.90280000000000005</v>
      </c>
      <c r="F11368" s="154">
        <v>43</v>
      </c>
      <c r="G11368" s="154">
        <v>0.95660000000000001</v>
      </c>
      <c r="H11368" s="154">
        <v>15.311999999999999</v>
      </c>
      <c r="I11368" s="154">
        <v>1.4209399999999999</v>
      </c>
      <c r="J11368" s="154"/>
    </row>
    <row r="11369" spans="1:10">
      <c r="A11369" s="164">
        <v>41456</v>
      </c>
      <c r="B11369" s="154">
        <v>1.23264</v>
      </c>
      <c r="C11369" s="154">
        <v>1.4398</v>
      </c>
      <c r="D11369" s="154">
        <v>0.94510000000000005</v>
      </c>
      <c r="E11369" s="154">
        <v>0.89890000000000003</v>
      </c>
      <c r="F11369" s="154">
        <v>42.3</v>
      </c>
      <c r="G11369" s="154">
        <v>0.94950000000000001</v>
      </c>
      <c r="H11369" s="154">
        <v>15.313000000000001</v>
      </c>
      <c r="I11369" s="154">
        <v>1.41943</v>
      </c>
      <c r="J11369" s="154"/>
    </row>
    <row r="11370" spans="1:10">
      <c r="A11370" s="164">
        <v>41457</v>
      </c>
      <c r="B11370" s="154">
        <v>1.2354700000000001</v>
      </c>
      <c r="C11370" s="154">
        <v>1.4417</v>
      </c>
      <c r="D11370" s="154">
        <v>0.94830000000000003</v>
      </c>
      <c r="E11370" s="154">
        <v>0.90229999999999999</v>
      </c>
      <c r="F11370" s="154">
        <v>42.6</v>
      </c>
      <c r="G11370" s="154">
        <v>0.95069999999999999</v>
      </c>
      <c r="H11370" s="154">
        <v>15.368</v>
      </c>
      <c r="I11370" s="154">
        <v>1.4224300000000001</v>
      </c>
      <c r="J11370" s="154"/>
    </row>
    <row r="11371" spans="1:10">
      <c r="A11371" s="164">
        <v>41458</v>
      </c>
      <c r="B11371" s="154">
        <v>1.2301</v>
      </c>
      <c r="C11371" s="154">
        <v>1.4473</v>
      </c>
      <c r="D11371" s="154">
        <v>0.9496</v>
      </c>
      <c r="E11371" s="154">
        <v>0.90180000000000005</v>
      </c>
      <c r="F11371" s="154">
        <v>42.2</v>
      </c>
      <c r="G11371" s="154">
        <v>0.95299999999999996</v>
      </c>
      <c r="H11371" s="154">
        <v>15.311999999999999</v>
      </c>
      <c r="I11371" s="154">
        <v>1.4255800000000001</v>
      </c>
      <c r="J11371" s="154"/>
    </row>
    <row r="11372" spans="1:10">
      <c r="A11372" s="164">
        <v>41459</v>
      </c>
      <c r="B11372" s="154">
        <v>1.2330300000000001</v>
      </c>
      <c r="C11372" s="154">
        <v>1.4466999999999999</v>
      </c>
      <c r="D11372" s="154">
        <v>0.94820000000000004</v>
      </c>
      <c r="E11372" s="154">
        <v>0.90259999999999996</v>
      </c>
      <c r="F11372" s="154">
        <v>41.8</v>
      </c>
      <c r="G11372" s="154">
        <v>0.95150000000000001</v>
      </c>
      <c r="H11372" s="154">
        <v>15.484999999999999</v>
      </c>
      <c r="I11372" s="154" t="s">
        <v>472</v>
      </c>
      <c r="J11372" s="154"/>
    </row>
    <row r="11373" spans="1:10">
      <c r="A11373" s="164">
        <v>41460</v>
      </c>
      <c r="B11373" s="154">
        <v>1.2345600000000001</v>
      </c>
      <c r="C11373" s="154">
        <v>1.4363000000000001</v>
      </c>
      <c r="D11373" s="154">
        <v>0.95879999999999999</v>
      </c>
      <c r="E11373" s="154">
        <v>0.91</v>
      </c>
      <c r="F11373" s="154">
        <v>42.6</v>
      </c>
      <c r="G11373" s="154">
        <v>0.95750000000000002</v>
      </c>
      <c r="H11373" s="154">
        <v>15.567</v>
      </c>
      <c r="I11373" s="154" t="s">
        <v>472</v>
      </c>
      <c r="J11373" s="154"/>
    </row>
    <row r="11374" spans="1:10">
      <c r="A11374" s="164">
        <v>41463</v>
      </c>
      <c r="B11374" s="154">
        <v>1.2382500000000001</v>
      </c>
      <c r="C11374" s="154">
        <v>1.4360999999999999</v>
      </c>
      <c r="D11374" s="154">
        <v>0.96479999999999999</v>
      </c>
      <c r="E11374" s="154">
        <v>0.91290000000000004</v>
      </c>
      <c r="F11374" s="154">
        <v>42.8</v>
      </c>
      <c r="G11374" s="154">
        <v>0.95099999999999996</v>
      </c>
      <c r="H11374" s="154">
        <v>15.586</v>
      </c>
      <c r="I11374" s="154">
        <v>1.4355599999999999</v>
      </c>
      <c r="J11374" s="154"/>
    </row>
    <row r="11375" spans="1:10">
      <c r="A11375" s="164">
        <v>41464</v>
      </c>
      <c r="B11375" s="154">
        <v>1.2435499999999999</v>
      </c>
      <c r="C11375" s="154">
        <v>1.4381999999999999</v>
      </c>
      <c r="D11375" s="154">
        <v>0.96640000000000004</v>
      </c>
      <c r="E11375" s="154">
        <v>0.91610000000000003</v>
      </c>
      <c r="F11375" s="154">
        <v>42.6</v>
      </c>
      <c r="G11375" s="154">
        <v>0.95450000000000002</v>
      </c>
      <c r="H11375" s="154">
        <v>15.757</v>
      </c>
      <c r="I11375" s="154">
        <v>1.4404600000000001</v>
      </c>
      <c r="J11375" s="154"/>
    </row>
    <row r="11376" spans="1:10">
      <c r="A11376" s="164">
        <v>41465</v>
      </c>
      <c r="B11376" s="154">
        <v>1.24152</v>
      </c>
      <c r="C11376" s="154">
        <v>1.4426000000000001</v>
      </c>
      <c r="D11376" s="154">
        <v>0.96860000000000002</v>
      </c>
      <c r="E11376" s="154">
        <v>0.92090000000000005</v>
      </c>
      <c r="F11376" s="154">
        <v>42.9</v>
      </c>
      <c r="G11376" s="154">
        <v>0.96840000000000004</v>
      </c>
      <c r="H11376" s="154">
        <v>15.678000000000001</v>
      </c>
      <c r="I11376" s="154">
        <v>1.44278</v>
      </c>
      <c r="J11376" s="154"/>
    </row>
    <row r="11377" spans="1:10">
      <c r="A11377" s="164">
        <v>41466</v>
      </c>
      <c r="B11377" s="154">
        <v>1.24054</v>
      </c>
      <c r="C11377" s="154">
        <v>1.4344000000000001</v>
      </c>
      <c r="D11377" s="154">
        <v>0.95109999999999995</v>
      </c>
      <c r="E11377" s="154">
        <v>0.91590000000000005</v>
      </c>
      <c r="F11377" s="154">
        <v>41.8</v>
      </c>
      <c r="G11377" s="154">
        <v>0.95589999999999997</v>
      </c>
      <c r="H11377" s="154">
        <v>15.43</v>
      </c>
      <c r="I11377" s="154">
        <v>1.4255499999999999</v>
      </c>
      <c r="J11377" s="154"/>
    </row>
    <row r="11378" spans="1:10">
      <c r="A11378" s="164">
        <v>41467</v>
      </c>
      <c r="B11378" s="154">
        <v>1.23953</v>
      </c>
      <c r="C11378" s="154">
        <v>1.4386999999999999</v>
      </c>
      <c r="D11378" s="154">
        <v>0.95040000000000002</v>
      </c>
      <c r="E11378" s="154">
        <v>0.9173</v>
      </c>
      <c r="F11378" s="154">
        <v>42.1</v>
      </c>
      <c r="G11378" s="154">
        <v>0.9597</v>
      </c>
      <c r="H11378" s="154">
        <v>15.33</v>
      </c>
      <c r="I11378" s="154">
        <v>1.4254100000000001</v>
      </c>
      <c r="J11378" s="154"/>
    </row>
    <row r="11379" spans="1:10">
      <c r="A11379" s="164">
        <v>41470</v>
      </c>
      <c r="B11379" s="154">
        <v>1.2391799999999999</v>
      </c>
      <c r="C11379" s="154">
        <v>1.4309000000000001</v>
      </c>
      <c r="D11379" s="154">
        <v>0.95150000000000001</v>
      </c>
      <c r="E11379" s="154">
        <v>0.91310000000000002</v>
      </c>
      <c r="F11379" s="154">
        <v>41.9</v>
      </c>
      <c r="G11379" s="154">
        <v>0.95289999999999997</v>
      </c>
      <c r="H11379" s="154">
        <v>15.346</v>
      </c>
      <c r="I11379" s="154">
        <v>1.4258600000000001</v>
      </c>
      <c r="J11379" s="154"/>
    </row>
  </sheetData>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
  <sheetViews>
    <sheetView workbookViewId="0">
      <pane xSplit="1" ySplit="21" topLeftCell="B24" activePane="bottomRight" state="frozen"/>
      <selection activeCell="A2" sqref="A2"/>
      <selection pane="topRight" activeCell="A2" sqref="A2"/>
      <selection pane="bottomLeft" activeCell="A2" sqref="A2"/>
      <selection pane="bottomRight" activeCell="S39" sqref="S39"/>
    </sheetView>
  </sheetViews>
  <sheetFormatPr baseColWidth="10" defaultColWidth="8.83203125" defaultRowHeight="12" x14ac:dyDescent="0"/>
  <cols>
    <col min="1" max="1" width="11.6640625" style="152" customWidth="1"/>
    <col min="2" max="16384" width="8.83203125" style="152"/>
  </cols>
  <sheetData>
    <row r="1" spans="1:7">
      <c r="A1" s="161" t="s">
        <v>513</v>
      </c>
      <c r="G1" s="152" t="s">
        <v>559</v>
      </c>
    </row>
    <row r="2" spans="1:7">
      <c r="A2" s="161" t="s">
        <v>558</v>
      </c>
    </row>
    <row r="3" spans="1:7">
      <c r="A3" s="161" t="s">
        <v>557</v>
      </c>
    </row>
    <row r="4" spans="1:7">
      <c r="A4" s="161" t="s">
        <v>556</v>
      </c>
    </row>
    <row r="5" spans="1:7">
      <c r="A5" s="161" t="s">
        <v>555</v>
      </c>
    </row>
    <row r="7" spans="1:7">
      <c r="A7" s="161" t="s">
        <v>508</v>
      </c>
    </row>
    <row r="8" spans="1:7">
      <c r="A8" s="161" t="s">
        <v>507</v>
      </c>
    </row>
    <row r="9" spans="1:7">
      <c r="A9" s="161" t="s">
        <v>506</v>
      </c>
    </row>
    <row r="10" spans="1:7">
      <c r="A10" s="161" t="s">
        <v>505</v>
      </c>
    </row>
    <row r="11" spans="1:7">
      <c r="A11" s="161" t="s">
        <v>504</v>
      </c>
    </row>
    <row r="12" spans="1:7">
      <c r="A12" s="161" t="s">
        <v>503</v>
      </c>
    </row>
    <row r="13" spans="1:7">
      <c r="A13" s="161" t="s">
        <v>502</v>
      </c>
    </row>
    <row r="14" spans="1:7">
      <c r="A14" s="161" t="s">
        <v>501</v>
      </c>
    </row>
    <row r="15" spans="1:7">
      <c r="A15" s="161" t="s">
        <v>500</v>
      </c>
    </row>
    <row r="17" spans="1:20">
      <c r="A17" s="161" t="s">
        <v>499</v>
      </c>
      <c r="B17" s="161" t="s">
        <v>498</v>
      </c>
    </row>
    <row r="18" spans="1:20">
      <c r="A18" s="161"/>
      <c r="B18" s="161" t="s">
        <v>497</v>
      </c>
    </row>
    <row r="20" spans="1:20">
      <c r="B20" s="443" t="s">
        <v>161</v>
      </c>
      <c r="C20" s="443"/>
      <c r="D20" s="443"/>
      <c r="E20" s="443" t="s">
        <v>524</v>
      </c>
      <c r="F20" s="443"/>
      <c r="G20" s="443"/>
      <c r="H20" s="443" t="s">
        <v>522</v>
      </c>
      <c r="I20" s="443"/>
      <c r="J20" s="443"/>
      <c r="K20" s="443" t="s">
        <v>523</v>
      </c>
      <c r="L20" s="443"/>
      <c r="M20" s="443"/>
      <c r="N20" s="443" t="s">
        <v>520</v>
      </c>
      <c r="O20" s="443"/>
      <c r="P20" s="443"/>
    </row>
    <row r="21" spans="1:20">
      <c r="B21" s="161" t="s">
        <v>554</v>
      </c>
      <c r="C21" s="161" t="s">
        <v>553</v>
      </c>
      <c r="D21" s="161" t="s">
        <v>552</v>
      </c>
      <c r="E21" s="161" t="s">
        <v>554</v>
      </c>
      <c r="F21" s="161" t="s">
        <v>553</v>
      </c>
      <c r="G21" s="161" t="s">
        <v>552</v>
      </c>
      <c r="H21" s="161" t="s">
        <v>554</v>
      </c>
      <c r="I21" s="161" t="s">
        <v>553</v>
      </c>
      <c r="J21" s="161" t="s">
        <v>552</v>
      </c>
      <c r="K21" s="161" t="s">
        <v>554</v>
      </c>
      <c r="L21" s="161" t="s">
        <v>553</v>
      </c>
      <c r="M21" s="161" t="s">
        <v>552</v>
      </c>
      <c r="N21" s="161" t="s">
        <v>554</v>
      </c>
      <c r="O21" s="161" t="s">
        <v>553</v>
      </c>
      <c r="P21" s="161" t="s">
        <v>552</v>
      </c>
      <c r="S21" s="161" t="s">
        <v>551</v>
      </c>
    </row>
    <row r="23" spans="1:20">
      <c r="A23" s="167">
        <v>36160</v>
      </c>
      <c r="B23" s="154">
        <v>2944.4475419999999</v>
      </c>
      <c r="C23" s="154">
        <v>1358.6346249999999</v>
      </c>
      <c r="D23" s="154">
        <v>1585.812917</v>
      </c>
      <c r="E23" s="154">
        <v>1546.284566</v>
      </c>
      <c r="F23" s="154">
        <v>932.60291900000004</v>
      </c>
      <c r="G23" s="154">
        <v>613.681647</v>
      </c>
      <c r="H23" s="154">
        <v>184.72566399999999</v>
      </c>
      <c r="I23" s="154">
        <v>73.938777000000002</v>
      </c>
      <c r="J23" s="154">
        <v>110.78688699999999</v>
      </c>
      <c r="K23" s="154">
        <v>611.484735</v>
      </c>
      <c r="L23" s="154">
        <v>161.47857999999999</v>
      </c>
      <c r="M23" s="154">
        <v>450.00615499999998</v>
      </c>
      <c r="N23" s="154">
        <v>601.95257700000002</v>
      </c>
      <c r="O23" s="154">
        <v>190.614349</v>
      </c>
      <c r="P23" s="154">
        <v>411.33822800000002</v>
      </c>
      <c r="Q23" s="154"/>
    </row>
    <row r="24" spans="1:20">
      <c r="A24" s="167">
        <v>36525</v>
      </c>
      <c r="B24" s="154">
        <v>3430.5711649999998</v>
      </c>
      <c r="C24" s="154">
        <v>1573.6101490000001</v>
      </c>
      <c r="D24" s="154">
        <v>1856.961016</v>
      </c>
      <c r="E24" s="154">
        <v>1647.606718</v>
      </c>
      <c r="F24" s="154">
        <v>1002.469956</v>
      </c>
      <c r="G24" s="154">
        <v>645.13676199999998</v>
      </c>
      <c r="H24" s="154">
        <v>584.18689800000004</v>
      </c>
      <c r="I24" s="154">
        <v>206.36331100000001</v>
      </c>
      <c r="J24" s="154">
        <v>377.82358699999997</v>
      </c>
      <c r="K24" s="154">
        <v>771.09811400000001</v>
      </c>
      <c r="L24" s="154">
        <v>218.47304700000001</v>
      </c>
      <c r="M24" s="154">
        <v>552.62506699999994</v>
      </c>
      <c r="N24" s="154">
        <v>427.67943500000001</v>
      </c>
      <c r="O24" s="154">
        <v>146.30383499999999</v>
      </c>
      <c r="P24" s="154">
        <v>281.37560000000002</v>
      </c>
      <c r="Q24" s="154"/>
    </row>
    <row r="25" spans="1:20">
      <c r="A25" s="167">
        <v>36891</v>
      </c>
      <c r="B25" s="154">
        <v>3677.4555329999998</v>
      </c>
      <c r="C25" s="154">
        <v>1661.1208670000001</v>
      </c>
      <c r="D25" s="154">
        <v>2016.334666</v>
      </c>
      <c r="E25" s="154">
        <v>1839.743209</v>
      </c>
      <c r="F25" s="154">
        <v>1076.7894200000001</v>
      </c>
      <c r="G25" s="154">
        <v>762.95378900000003</v>
      </c>
      <c r="H25" s="154">
        <v>696.36280999999997</v>
      </c>
      <c r="I25" s="154">
        <v>242.28553700000001</v>
      </c>
      <c r="J25" s="154">
        <v>454.07727299999999</v>
      </c>
      <c r="K25" s="154">
        <v>800.58810700000004</v>
      </c>
      <c r="L25" s="154">
        <v>222.49552299999999</v>
      </c>
      <c r="M25" s="154">
        <v>578.09258399999999</v>
      </c>
      <c r="N25" s="154">
        <v>340.76140700000002</v>
      </c>
      <c r="O25" s="154">
        <v>119.550387</v>
      </c>
      <c r="P25" s="154">
        <v>221.21101999999999</v>
      </c>
      <c r="Q25" s="154"/>
    </row>
    <row r="26" spans="1:20">
      <c r="A26" s="167">
        <v>37256</v>
      </c>
      <c r="B26" s="154">
        <v>3374.29909</v>
      </c>
      <c r="C26" s="154">
        <v>1481.870244</v>
      </c>
      <c r="D26" s="154">
        <v>1892.428846</v>
      </c>
      <c r="E26" s="154">
        <v>1595.815286</v>
      </c>
      <c r="F26" s="154">
        <v>942.93119100000001</v>
      </c>
      <c r="G26" s="154">
        <v>652.884095</v>
      </c>
      <c r="H26" s="154">
        <v>697.40306199999998</v>
      </c>
      <c r="I26" s="154">
        <v>237.75713400000001</v>
      </c>
      <c r="J26" s="154">
        <v>459.64592800000003</v>
      </c>
      <c r="K26" s="154">
        <v>819.65712299999996</v>
      </c>
      <c r="L26" s="154">
        <v>210.28822600000001</v>
      </c>
      <c r="M26" s="154">
        <v>609.36889699999995</v>
      </c>
      <c r="N26" s="154">
        <v>261.42361899999997</v>
      </c>
      <c r="O26" s="154">
        <v>90.893692999999999</v>
      </c>
      <c r="P26" s="154">
        <v>170.52992599999999</v>
      </c>
      <c r="Q26" s="154"/>
    </row>
    <row r="27" spans="1:20">
      <c r="A27" s="167">
        <v>37621</v>
      </c>
      <c r="B27" s="154">
        <v>2931.6966309999998</v>
      </c>
      <c r="C27" s="154">
        <v>1272.766241</v>
      </c>
      <c r="D27" s="154">
        <v>1658.93039</v>
      </c>
      <c r="E27" s="154">
        <v>1385.3843460000001</v>
      </c>
      <c r="F27" s="154">
        <v>818.95372499999996</v>
      </c>
      <c r="G27" s="154">
        <v>566.43062099999997</v>
      </c>
      <c r="H27" s="154">
        <v>705.43766900000003</v>
      </c>
      <c r="I27" s="154">
        <v>227.16775799999999</v>
      </c>
      <c r="J27" s="154">
        <v>478.26991099999998</v>
      </c>
      <c r="K27" s="154">
        <v>669.84130600000003</v>
      </c>
      <c r="L27" s="154">
        <v>165.40524400000001</v>
      </c>
      <c r="M27" s="154">
        <v>504.43606199999999</v>
      </c>
      <c r="N27" s="154">
        <v>171.03331</v>
      </c>
      <c r="O27" s="154">
        <v>61.239514</v>
      </c>
      <c r="P27" s="154">
        <v>109.793796</v>
      </c>
      <c r="Q27" s="154"/>
    </row>
    <row r="28" spans="1:20">
      <c r="A28" s="167">
        <v>37986</v>
      </c>
      <c r="B28" s="154">
        <v>3280.1269400000001</v>
      </c>
      <c r="C28" s="154">
        <v>1403.0132570000001</v>
      </c>
      <c r="D28" s="154">
        <v>1877.113683</v>
      </c>
      <c r="E28" s="154">
        <v>1526.120163</v>
      </c>
      <c r="F28" s="154">
        <v>893.39207499999998</v>
      </c>
      <c r="G28" s="154">
        <v>632.72808799999996</v>
      </c>
      <c r="H28" s="154">
        <v>838.44322899999997</v>
      </c>
      <c r="I28" s="154">
        <v>260.22741400000001</v>
      </c>
      <c r="J28" s="154">
        <v>578.21581500000002</v>
      </c>
      <c r="K28" s="154">
        <v>708.09674800000005</v>
      </c>
      <c r="L28" s="154">
        <v>175.154977</v>
      </c>
      <c r="M28" s="154">
        <v>532.94177100000002</v>
      </c>
      <c r="N28" s="154">
        <v>207.46680000000001</v>
      </c>
      <c r="O28" s="154">
        <v>74.238791000000006</v>
      </c>
      <c r="P28" s="154">
        <v>133.22800899999999</v>
      </c>
      <c r="Q28" s="154"/>
    </row>
    <row r="29" spans="1:20">
      <c r="A29" s="167">
        <v>38352</v>
      </c>
      <c r="B29" s="154">
        <v>3532.0020199999999</v>
      </c>
      <c r="C29" s="154">
        <v>1529.2636620000001</v>
      </c>
      <c r="D29" s="154">
        <v>2002.7383580000001</v>
      </c>
      <c r="E29" s="154">
        <v>1634.1595629999999</v>
      </c>
      <c r="F29" s="154">
        <v>980.40200100000004</v>
      </c>
      <c r="G29" s="154">
        <v>653.75756200000001</v>
      </c>
      <c r="H29" s="154">
        <v>920.52517499999999</v>
      </c>
      <c r="I29" s="154">
        <v>284.65980400000001</v>
      </c>
      <c r="J29" s="154">
        <v>635.86537099999998</v>
      </c>
      <c r="K29" s="154">
        <v>734.72918100000004</v>
      </c>
      <c r="L29" s="154">
        <v>180.25116</v>
      </c>
      <c r="M29" s="154">
        <v>554.47802100000001</v>
      </c>
      <c r="N29" s="154">
        <v>242.58810099999999</v>
      </c>
      <c r="O29" s="154">
        <v>83.950697000000005</v>
      </c>
      <c r="P29" s="154">
        <v>158.637404</v>
      </c>
      <c r="Q29" s="154"/>
    </row>
    <row r="30" spans="1:20">
      <c r="A30" s="167">
        <v>38717</v>
      </c>
      <c r="B30" s="154">
        <v>4412.6976629999999</v>
      </c>
      <c r="C30" s="154">
        <v>1811.0301890000001</v>
      </c>
      <c r="D30" s="154">
        <v>2601.6674739999999</v>
      </c>
      <c r="E30" s="154">
        <v>1994.5958900000001</v>
      </c>
      <c r="F30" s="154">
        <v>1138.375503</v>
      </c>
      <c r="G30" s="154">
        <v>856.22038699999996</v>
      </c>
      <c r="H30" s="154">
        <v>1082.5171949999999</v>
      </c>
      <c r="I30" s="154">
        <v>324.94479899999999</v>
      </c>
      <c r="J30" s="154">
        <v>757.57239600000003</v>
      </c>
      <c r="K30" s="154">
        <v>991.10141299999998</v>
      </c>
      <c r="L30" s="154">
        <v>229.13550499999999</v>
      </c>
      <c r="M30" s="154">
        <v>761.96590800000001</v>
      </c>
      <c r="N30" s="154">
        <v>344.48316499999999</v>
      </c>
      <c r="O30" s="154">
        <v>118.574382</v>
      </c>
      <c r="P30" s="154">
        <v>225.908783</v>
      </c>
      <c r="Q30" s="154"/>
    </row>
    <row r="31" spans="1:20" ht="15">
      <c r="A31" s="167">
        <v>39082</v>
      </c>
      <c r="B31" s="154">
        <v>5017.4324809999998</v>
      </c>
      <c r="C31" s="154">
        <v>2081.1854229999999</v>
      </c>
      <c r="D31" s="154">
        <v>2936.2470579999999</v>
      </c>
      <c r="E31" s="154">
        <v>2359.158821</v>
      </c>
      <c r="F31" s="154">
        <v>1326.9597530000001</v>
      </c>
      <c r="G31" s="154">
        <v>1032.1990679999999</v>
      </c>
      <c r="H31" s="154">
        <v>1207.0772320000001</v>
      </c>
      <c r="I31" s="154">
        <v>369.30739999999997</v>
      </c>
      <c r="J31" s="154">
        <v>837.76983199999995</v>
      </c>
      <c r="K31" s="154">
        <v>1068.6830259999999</v>
      </c>
      <c r="L31" s="154">
        <v>254.830749</v>
      </c>
      <c r="M31" s="154">
        <v>813.85227699999996</v>
      </c>
      <c r="N31" s="154">
        <v>382.51340199999999</v>
      </c>
      <c r="O31" s="154">
        <v>130.08752100000001</v>
      </c>
      <c r="P31" s="154">
        <v>252.425881</v>
      </c>
      <c r="Q31" s="154"/>
      <c r="S31" s="153">
        <f>(D31-SwissSecsHeldByForeignersMonth!B126)/'SNB-OffshorePortfolios'!B126</f>
        <v>1.0334199643569337</v>
      </c>
      <c r="T31" s="152">
        <f t="shared" ref="T31:T37" si="0">1/S31</f>
        <v>0.96766081021307737</v>
      </c>
    </row>
    <row r="32" spans="1:20" ht="15">
      <c r="A32" s="167">
        <v>39447</v>
      </c>
      <c r="B32" s="154">
        <v>5402.3315650000004</v>
      </c>
      <c r="C32" s="154">
        <v>2270.6542199999999</v>
      </c>
      <c r="D32" s="154">
        <v>3131.6773450000001</v>
      </c>
      <c r="E32" s="154">
        <v>2422.744361</v>
      </c>
      <c r="F32" s="154">
        <v>1433.8951059999999</v>
      </c>
      <c r="G32" s="154">
        <v>988.84925499999997</v>
      </c>
      <c r="H32" s="154">
        <v>1360.349604</v>
      </c>
      <c r="I32" s="154">
        <v>412.548518</v>
      </c>
      <c r="J32" s="154">
        <v>947.80108600000005</v>
      </c>
      <c r="K32" s="154">
        <v>1210.9624269999999</v>
      </c>
      <c r="L32" s="154">
        <v>291.31070699999998</v>
      </c>
      <c r="M32" s="154">
        <v>919.65171999999995</v>
      </c>
      <c r="N32" s="154">
        <v>408.275173</v>
      </c>
      <c r="O32" s="154">
        <v>132.899889</v>
      </c>
      <c r="P32" s="154">
        <v>275.37528400000002</v>
      </c>
      <c r="Q32" s="154"/>
      <c r="S32" s="153">
        <f>(D32-SwissSecsHeldByForeignersMonth!B138)/'SNB-OffshorePortfolios'!B138</f>
        <v>1.027489461249451</v>
      </c>
      <c r="T32" s="152">
        <f t="shared" si="0"/>
        <v>0.97324599201628492</v>
      </c>
    </row>
    <row r="33" spans="1:20" ht="15">
      <c r="A33" s="167">
        <v>39813</v>
      </c>
      <c r="B33" s="154">
        <v>4012.2800990000001</v>
      </c>
      <c r="C33" s="154">
        <v>1771.02016</v>
      </c>
      <c r="D33" s="154">
        <v>2241.259939</v>
      </c>
      <c r="E33" s="154">
        <v>1888.5719140000001</v>
      </c>
      <c r="F33" s="154">
        <v>1176.4579670000001</v>
      </c>
      <c r="G33" s="154">
        <v>712.11394700000005</v>
      </c>
      <c r="H33" s="154">
        <v>991.77514900000006</v>
      </c>
      <c r="I33" s="154">
        <v>302.04383000000001</v>
      </c>
      <c r="J33" s="154">
        <v>689.73131899999998</v>
      </c>
      <c r="K33" s="154">
        <v>895.39617299999998</v>
      </c>
      <c r="L33" s="154">
        <v>210.589992</v>
      </c>
      <c r="M33" s="154">
        <v>684.80618100000004</v>
      </c>
      <c r="N33" s="154">
        <v>236.53686300000001</v>
      </c>
      <c r="O33" s="154">
        <v>81.928370999999999</v>
      </c>
      <c r="P33" s="154">
        <v>154.60849200000001</v>
      </c>
      <c r="Q33" s="154"/>
      <c r="S33" s="153">
        <f>(D33-SwissSecsHeldByForeignersMonth!B150)/'SNB-OffshorePortfolios'!B150</f>
        <v>1.0323496131304426</v>
      </c>
      <c r="T33" s="152">
        <f t="shared" si="0"/>
        <v>0.96866409139017606</v>
      </c>
    </row>
    <row r="34" spans="1:20" ht="15">
      <c r="A34" s="167">
        <v>40178</v>
      </c>
      <c r="B34" s="154">
        <v>4510.192532</v>
      </c>
      <c r="C34" s="154">
        <v>2024.6996320000001</v>
      </c>
      <c r="D34" s="154">
        <v>2485.4929000000002</v>
      </c>
      <c r="E34" s="154">
        <v>2108.1202440000002</v>
      </c>
      <c r="F34" s="154">
        <v>1320.70523</v>
      </c>
      <c r="G34" s="154">
        <v>787.41501400000004</v>
      </c>
      <c r="H34" s="154">
        <v>1125.846327</v>
      </c>
      <c r="I34" s="154">
        <v>356.98649799999998</v>
      </c>
      <c r="J34" s="154">
        <v>768.85982899999999</v>
      </c>
      <c r="K34" s="154">
        <v>961.69201299999997</v>
      </c>
      <c r="L34" s="154">
        <v>243.15643900000001</v>
      </c>
      <c r="M34" s="154">
        <v>718.535574</v>
      </c>
      <c r="N34" s="154">
        <v>314.53394800000001</v>
      </c>
      <c r="O34" s="154">
        <v>103.851465</v>
      </c>
      <c r="P34" s="154">
        <v>210.68248299999999</v>
      </c>
      <c r="Q34" s="154"/>
      <c r="S34" s="153">
        <f>(D34-SwissSecsHeldByForeignersMonth!B162)/'SNB-OffshorePortfolios'!B162</f>
        <v>1.0439433342772373</v>
      </c>
      <c r="T34" s="152">
        <f t="shared" si="0"/>
        <v>0.95790639890654505</v>
      </c>
    </row>
    <row r="35" spans="1:20" ht="15">
      <c r="A35" s="167">
        <v>40543</v>
      </c>
      <c r="B35" s="154">
        <v>4456.0374460000003</v>
      </c>
      <c r="C35" s="154">
        <v>2066.0866299999998</v>
      </c>
      <c r="D35" s="154">
        <v>2389.950816</v>
      </c>
      <c r="E35" s="154">
        <v>2169.0333430000001</v>
      </c>
      <c r="F35" s="154">
        <v>1386.8258149999999</v>
      </c>
      <c r="G35" s="154">
        <v>782.20752800000002</v>
      </c>
      <c r="H35" s="154">
        <v>963.44421399999999</v>
      </c>
      <c r="I35" s="154">
        <v>301.20932399999998</v>
      </c>
      <c r="J35" s="154">
        <v>662.23488999999995</v>
      </c>
      <c r="K35" s="154">
        <v>960.52606700000001</v>
      </c>
      <c r="L35" s="154">
        <v>258.337354</v>
      </c>
      <c r="M35" s="154">
        <v>702.18871300000001</v>
      </c>
      <c r="N35" s="154">
        <v>363.03382199999999</v>
      </c>
      <c r="O35" s="154">
        <v>119.71413699999999</v>
      </c>
      <c r="P35" s="154">
        <v>243.31968499999999</v>
      </c>
      <c r="Q35" s="154"/>
      <c r="S35" s="153">
        <f>(D35-SwissSecsHeldByForeignersMonth!B174)/'SNB-OffshorePortfolios'!B174</f>
        <v>1.0435830179326233</v>
      </c>
      <c r="T35" s="152">
        <f t="shared" si="0"/>
        <v>0.95823713381330899</v>
      </c>
    </row>
    <row r="36" spans="1:20" ht="15">
      <c r="A36" s="167">
        <v>40908</v>
      </c>
      <c r="B36" s="154">
        <v>4240.0845950000003</v>
      </c>
      <c r="C36" s="154">
        <v>2015.7997800000001</v>
      </c>
      <c r="D36" s="154">
        <v>2224.284815</v>
      </c>
      <c r="E36" s="154">
        <v>2053.0379459999999</v>
      </c>
      <c r="F36" s="154">
        <v>1343.207433</v>
      </c>
      <c r="G36" s="154">
        <v>709.830513</v>
      </c>
      <c r="H36" s="154">
        <v>850.07588799999996</v>
      </c>
      <c r="I36" s="154">
        <v>271.34444300000001</v>
      </c>
      <c r="J36" s="154">
        <v>578.73144500000001</v>
      </c>
      <c r="K36" s="154">
        <v>952.70688700000005</v>
      </c>
      <c r="L36" s="154">
        <v>261.73864300000002</v>
      </c>
      <c r="M36" s="154">
        <v>690.96824400000003</v>
      </c>
      <c r="N36" s="154">
        <v>384.26387399999999</v>
      </c>
      <c r="O36" s="154">
        <v>139.50926100000001</v>
      </c>
      <c r="P36" s="154">
        <v>244.75461300000001</v>
      </c>
      <c r="Q36" s="154"/>
      <c r="S36" s="153">
        <f>(D36-SwissSecsHeldByForeignersMonth!B186)/'SNB-OffshorePortfolios'!B186</f>
        <v>1.0404774243209292</v>
      </c>
      <c r="T36" s="152">
        <f t="shared" si="0"/>
        <v>0.96109725845580274</v>
      </c>
    </row>
    <row r="37" spans="1:20" ht="15">
      <c r="A37" s="167">
        <v>41274</v>
      </c>
      <c r="B37" s="154">
        <v>4612.2661980000003</v>
      </c>
      <c r="C37" s="154">
        <v>2162.7659020000001</v>
      </c>
      <c r="D37" s="154">
        <v>2449.5002960000002</v>
      </c>
      <c r="E37" s="154">
        <v>2238.9965050000001</v>
      </c>
      <c r="F37" s="154">
        <v>1435.6034569999999</v>
      </c>
      <c r="G37" s="154">
        <v>803.39304800000002</v>
      </c>
      <c r="H37" s="154">
        <v>869.29288899999995</v>
      </c>
      <c r="I37" s="154">
        <v>274.122094</v>
      </c>
      <c r="J37" s="154">
        <v>595.170795</v>
      </c>
      <c r="K37" s="154">
        <v>1065.2371029999999</v>
      </c>
      <c r="L37" s="154">
        <v>296.92022600000001</v>
      </c>
      <c r="M37" s="154">
        <v>768.31687699999998</v>
      </c>
      <c r="N37" s="154">
        <v>438.73970100000003</v>
      </c>
      <c r="O37" s="154">
        <v>156.120125</v>
      </c>
      <c r="P37" s="154">
        <v>282.619576</v>
      </c>
      <c r="Q37" s="154"/>
      <c r="S37" s="166">
        <f>(D37-SwissSecsHeldByForeignersMonth!B198)/'SNB-OffshorePortfolios'!B198</f>
        <v>1.0344618485075705</v>
      </c>
      <c r="T37" s="152">
        <f t="shared" si="0"/>
        <v>0.96668620640066238</v>
      </c>
    </row>
    <row r="39" spans="1:20">
      <c r="S39" s="165">
        <f>AVERAGE(S31:S37)</f>
        <v>1.0365320948250267</v>
      </c>
      <c r="T39" s="165">
        <f>AVERAGE(T31:T37)</f>
        <v>0.96478541302797971</v>
      </c>
    </row>
  </sheetData>
  <mergeCells count="5">
    <mergeCell ref="B20:D20"/>
    <mergeCell ref="E20:G20"/>
    <mergeCell ref="H20:J20"/>
    <mergeCell ref="K20:M20"/>
    <mergeCell ref="N20:P20"/>
  </mergeCells>
  <printOptions gridLines="1" gridLinesSet="0"/>
  <pageMargins left="0.75" right="0.75" top="1" bottom="1" header="0.5" footer="0.5"/>
  <pageSetup paperSize="9" fitToWidth="0" fitToHeight="0"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workbookViewId="0">
      <pane xSplit="1" ySplit="28" topLeftCell="B38"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x14ac:dyDescent="0"/>
  <cols>
    <col min="1" max="1" width="11.6640625" style="152" customWidth="1"/>
    <col min="2" max="16384" width="8.83203125" style="152"/>
  </cols>
  <sheetData>
    <row r="1" spans="1:8">
      <c r="A1" s="161" t="s">
        <v>513</v>
      </c>
      <c r="H1" s="152" t="s">
        <v>572</v>
      </c>
    </row>
    <row r="2" spans="1:8">
      <c r="A2" s="161" t="s">
        <v>558</v>
      </c>
    </row>
    <row r="3" spans="1:8">
      <c r="A3" s="161" t="s">
        <v>557</v>
      </c>
    </row>
    <row r="4" spans="1:8">
      <c r="A4" s="161" t="s">
        <v>571</v>
      </c>
    </row>
    <row r="5" spans="1:8">
      <c r="A5" s="161" t="s">
        <v>570</v>
      </c>
    </row>
    <row r="7" spans="1:8">
      <c r="A7" s="161" t="s">
        <v>508</v>
      </c>
    </row>
    <row r="8" spans="1:8">
      <c r="A8" s="161" t="s">
        <v>507</v>
      </c>
    </row>
    <row r="9" spans="1:8">
      <c r="A9" s="161" t="s">
        <v>506</v>
      </c>
    </row>
    <row r="10" spans="1:8">
      <c r="A10" s="161" t="s">
        <v>505</v>
      </c>
    </row>
    <row r="11" spans="1:8">
      <c r="A11" s="161" t="s">
        <v>504</v>
      </c>
    </row>
    <row r="12" spans="1:8">
      <c r="A12" s="161" t="s">
        <v>503</v>
      </c>
    </row>
    <row r="13" spans="1:8">
      <c r="A13" s="161" t="s">
        <v>502</v>
      </c>
    </row>
    <row r="14" spans="1:8">
      <c r="A14" s="161" t="s">
        <v>501</v>
      </c>
    </row>
    <row r="15" spans="1:8">
      <c r="A15" s="161" t="s">
        <v>500</v>
      </c>
    </row>
    <row r="17" spans="1:22">
      <c r="A17" s="161" t="s">
        <v>499</v>
      </c>
      <c r="B17" s="161" t="s">
        <v>498</v>
      </c>
    </row>
    <row r="18" spans="1:22">
      <c r="A18" s="161"/>
      <c r="B18" s="161" t="s">
        <v>497</v>
      </c>
    </row>
    <row r="20" spans="1:22">
      <c r="A20" s="161" t="s">
        <v>496</v>
      </c>
      <c r="B20" s="442" t="s">
        <v>569</v>
      </c>
      <c r="C20" s="442"/>
      <c r="D20" s="442"/>
      <c r="E20" s="442"/>
      <c r="F20" s="442"/>
      <c r="G20" s="442"/>
      <c r="H20" s="442"/>
      <c r="I20" s="442"/>
      <c r="J20" s="442"/>
      <c r="K20" s="442"/>
      <c r="L20" s="442"/>
      <c r="M20" s="442"/>
      <c r="N20" s="442"/>
      <c r="O20" s="442"/>
      <c r="P20" s="442"/>
      <c r="Q20" s="442"/>
      <c r="R20" s="442"/>
      <c r="S20" s="442"/>
      <c r="T20" s="442"/>
      <c r="U20" s="442"/>
      <c r="V20" s="442"/>
    </row>
    <row r="21" spans="1:22">
      <c r="B21" s="444" t="s">
        <v>568</v>
      </c>
      <c r="C21" s="444"/>
      <c r="D21" s="444"/>
      <c r="E21" s="444"/>
      <c r="F21" s="444"/>
      <c r="G21" s="444"/>
      <c r="H21" s="444"/>
      <c r="I21" s="444"/>
      <c r="J21" s="444"/>
      <c r="K21" s="444"/>
      <c r="L21" s="444"/>
      <c r="M21" s="444"/>
      <c r="N21" s="444"/>
      <c r="O21" s="444"/>
      <c r="P21" s="444"/>
      <c r="Q21" s="444"/>
      <c r="R21" s="444"/>
      <c r="S21" s="444"/>
      <c r="T21" s="444"/>
      <c r="U21" s="444"/>
    </row>
    <row r="23" spans="1:22">
      <c r="B23" s="443" t="s">
        <v>554</v>
      </c>
      <c r="C23" s="443"/>
      <c r="D23" s="443"/>
      <c r="E23" s="443"/>
      <c r="F23" s="443" t="s">
        <v>567</v>
      </c>
      <c r="G23" s="443"/>
      <c r="H23" s="443"/>
      <c r="I23" s="443"/>
      <c r="J23" s="443" t="s">
        <v>566</v>
      </c>
      <c r="K23" s="443"/>
      <c r="L23" s="443"/>
      <c r="M23" s="443"/>
      <c r="N23" s="443"/>
      <c r="O23" s="443"/>
      <c r="P23" s="443"/>
    </row>
    <row r="24" spans="1:22">
      <c r="B24" s="161" t="s">
        <v>161</v>
      </c>
      <c r="C24" s="161" t="s">
        <v>565</v>
      </c>
      <c r="D24" s="161" t="s">
        <v>564</v>
      </c>
      <c r="E24" s="161" t="s">
        <v>563</v>
      </c>
      <c r="F24" s="161" t="s">
        <v>161</v>
      </c>
      <c r="G24" s="161" t="s">
        <v>565</v>
      </c>
      <c r="H24" s="161" t="s">
        <v>564</v>
      </c>
      <c r="I24" s="161" t="s">
        <v>563</v>
      </c>
      <c r="J24" s="161" t="s">
        <v>161</v>
      </c>
      <c r="K24" s="161" t="s">
        <v>565</v>
      </c>
      <c r="L24" s="161" t="s">
        <v>564</v>
      </c>
      <c r="M24" s="443" t="s">
        <v>563</v>
      </c>
      <c r="N24" s="443"/>
      <c r="O24" s="443"/>
      <c r="P24" s="443"/>
    </row>
    <row r="25" spans="1:22">
      <c r="B25" s="161" t="s">
        <v>481</v>
      </c>
      <c r="C25" s="161" t="s">
        <v>481</v>
      </c>
      <c r="D25" s="161" t="s">
        <v>481</v>
      </c>
      <c r="E25" s="161" t="s">
        <v>481</v>
      </c>
      <c r="F25" s="161" t="s">
        <v>481</v>
      </c>
      <c r="G25" s="161" t="s">
        <v>481</v>
      </c>
      <c r="H25" s="161" t="s">
        <v>481</v>
      </c>
      <c r="I25" s="161" t="s">
        <v>481</v>
      </c>
      <c r="J25" s="161" t="s">
        <v>481</v>
      </c>
      <c r="K25" s="161" t="s">
        <v>481</v>
      </c>
      <c r="L25" s="161" t="s">
        <v>481</v>
      </c>
      <c r="M25" s="161" t="s">
        <v>161</v>
      </c>
      <c r="N25" s="443" t="s">
        <v>484</v>
      </c>
      <c r="O25" s="443"/>
      <c r="P25" s="443"/>
    </row>
    <row r="26" spans="1:22">
      <c r="B26" s="161" t="s">
        <v>481</v>
      </c>
      <c r="C26" s="161" t="s">
        <v>481</v>
      </c>
      <c r="D26" s="161" t="s">
        <v>481</v>
      </c>
      <c r="E26" s="161" t="s">
        <v>481</v>
      </c>
      <c r="F26" s="161" t="s">
        <v>481</v>
      </c>
      <c r="G26" s="161" t="s">
        <v>481</v>
      </c>
      <c r="H26" s="161" t="s">
        <v>481</v>
      </c>
      <c r="I26" s="161" t="s">
        <v>481</v>
      </c>
      <c r="J26" s="161" t="s">
        <v>481</v>
      </c>
      <c r="K26" s="161" t="s">
        <v>481</v>
      </c>
      <c r="L26" s="161" t="s">
        <v>481</v>
      </c>
      <c r="M26" s="161" t="s">
        <v>481</v>
      </c>
      <c r="N26" s="161" t="s">
        <v>562</v>
      </c>
      <c r="O26" s="443" t="s">
        <v>561</v>
      </c>
      <c r="P26" s="443"/>
    </row>
    <row r="27" spans="1:22">
      <c r="B27" s="161" t="s">
        <v>481</v>
      </c>
      <c r="C27" s="161" t="s">
        <v>481</v>
      </c>
      <c r="D27" s="161" t="s">
        <v>481</v>
      </c>
      <c r="E27" s="161" t="s">
        <v>481</v>
      </c>
      <c r="F27" s="161" t="s">
        <v>481</v>
      </c>
      <c r="G27" s="161" t="s">
        <v>481</v>
      </c>
      <c r="H27" s="161" t="s">
        <v>481</v>
      </c>
      <c r="I27" s="161" t="s">
        <v>481</v>
      </c>
      <c r="J27" s="161" t="s">
        <v>481</v>
      </c>
      <c r="K27" s="161" t="s">
        <v>481</v>
      </c>
      <c r="L27" s="161" t="s">
        <v>481</v>
      </c>
      <c r="M27" s="161" t="s">
        <v>481</v>
      </c>
      <c r="N27" s="161" t="s">
        <v>481</v>
      </c>
      <c r="O27" s="161" t="s">
        <v>481</v>
      </c>
      <c r="P27" s="161" t="s">
        <v>484</v>
      </c>
    </row>
    <row r="28" spans="1:22">
      <c r="B28" s="161" t="s">
        <v>481</v>
      </c>
      <c r="C28" s="161" t="s">
        <v>481</v>
      </c>
      <c r="D28" s="161" t="s">
        <v>481</v>
      </c>
      <c r="E28" s="161" t="s">
        <v>481</v>
      </c>
      <c r="F28" s="161" t="s">
        <v>481</v>
      </c>
      <c r="G28" s="161" t="s">
        <v>481</v>
      </c>
      <c r="H28" s="161" t="s">
        <v>481</v>
      </c>
      <c r="I28" s="161" t="s">
        <v>481</v>
      </c>
      <c r="J28" s="161" t="s">
        <v>481</v>
      </c>
      <c r="K28" s="161" t="s">
        <v>481</v>
      </c>
      <c r="L28" s="161" t="s">
        <v>481</v>
      </c>
      <c r="M28" s="161" t="s">
        <v>481</v>
      </c>
      <c r="N28" s="161" t="s">
        <v>481</v>
      </c>
      <c r="O28" s="161" t="s">
        <v>481</v>
      </c>
      <c r="P28" s="161" t="s">
        <v>560</v>
      </c>
    </row>
    <row r="30" spans="1:22">
      <c r="A30" s="167">
        <v>36160</v>
      </c>
      <c r="B30" s="154">
        <v>2944.4475419999999</v>
      </c>
      <c r="C30" s="154">
        <v>1323.3774189999999</v>
      </c>
      <c r="D30" s="154">
        <v>309.09486700000002</v>
      </c>
      <c r="E30" s="154">
        <v>1311.9752659999999</v>
      </c>
      <c r="F30" s="154">
        <v>1585.812917</v>
      </c>
      <c r="G30" s="154">
        <v>831.64425500000004</v>
      </c>
      <c r="H30" s="154">
        <v>103.04606800000001</v>
      </c>
      <c r="I30" s="154">
        <v>651.12261000000001</v>
      </c>
      <c r="J30" s="154">
        <v>1358.6346249999999</v>
      </c>
      <c r="K30" s="154">
        <v>491.73316399999999</v>
      </c>
      <c r="L30" s="154">
        <v>206.048799</v>
      </c>
      <c r="M30" s="154">
        <v>660.85265600000002</v>
      </c>
      <c r="N30" s="154">
        <v>247.267562</v>
      </c>
      <c r="O30" s="154">
        <v>371.96448500000002</v>
      </c>
      <c r="P30" s="154">
        <v>216.90875700000001</v>
      </c>
      <c r="Q30" s="154"/>
    </row>
    <row r="31" spans="1:22">
      <c r="A31" s="167">
        <v>36525</v>
      </c>
      <c r="B31" s="154">
        <v>3430.5711649999998</v>
      </c>
      <c r="C31" s="154">
        <v>1558.635947</v>
      </c>
      <c r="D31" s="154">
        <v>435.102532</v>
      </c>
      <c r="E31" s="154">
        <v>1436.832692</v>
      </c>
      <c r="F31" s="154">
        <v>1856.961016</v>
      </c>
      <c r="G31" s="154">
        <v>995.90751499999999</v>
      </c>
      <c r="H31" s="154">
        <v>158.266795</v>
      </c>
      <c r="I31" s="154">
        <v>702.78670699999998</v>
      </c>
      <c r="J31" s="154">
        <v>1573.6101490000001</v>
      </c>
      <c r="K31" s="154">
        <v>562.728432</v>
      </c>
      <c r="L31" s="154">
        <v>276.83573699999999</v>
      </c>
      <c r="M31" s="154">
        <v>734.04598499999997</v>
      </c>
      <c r="N31" s="154">
        <v>296.199657</v>
      </c>
      <c r="O31" s="154">
        <v>387.35481499999997</v>
      </c>
      <c r="P31" s="154">
        <v>247.105537</v>
      </c>
      <c r="Q31" s="154"/>
    </row>
    <row r="32" spans="1:22">
      <c r="A32" s="167">
        <v>36891</v>
      </c>
      <c r="B32" s="154">
        <v>3677.4555329999998</v>
      </c>
      <c r="C32" s="154">
        <v>1591.1142379999999</v>
      </c>
      <c r="D32" s="154">
        <v>445.28459500000002</v>
      </c>
      <c r="E32" s="154">
        <v>1641.0566980000001</v>
      </c>
      <c r="F32" s="154">
        <v>2016.334666</v>
      </c>
      <c r="G32" s="154">
        <v>997.10824600000001</v>
      </c>
      <c r="H32" s="154">
        <v>181.10805400000001</v>
      </c>
      <c r="I32" s="154">
        <v>838.11836600000004</v>
      </c>
      <c r="J32" s="154">
        <v>1661.1208670000001</v>
      </c>
      <c r="K32" s="154">
        <v>594.00599199999999</v>
      </c>
      <c r="L32" s="154">
        <v>264.17654099999999</v>
      </c>
      <c r="M32" s="154">
        <v>802.93833199999995</v>
      </c>
      <c r="N32" s="154">
        <v>333.47692000000001</v>
      </c>
      <c r="O32" s="154">
        <v>411.24233900000002</v>
      </c>
      <c r="P32" s="154">
        <v>273.23252600000001</v>
      </c>
      <c r="Q32" s="154"/>
    </row>
    <row r="33" spans="1:17">
      <c r="A33" s="167">
        <v>37256</v>
      </c>
      <c r="B33" s="154">
        <v>3374.29909</v>
      </c>
      <c r="C33" s="154">
        <v>1502.620312</v>
      </c>
      <c r="D33" s="154">
        <v>390.81541199999998</v>
      </c>
      <c r="E33" s="154">
        <v>1480.861547</v>
      </c>
      <c r="F33" s="154">
        <v>1892.428846</v>
      </c>
      <c r="G33" s="154">
        <v>973.17893100000003</v>
      </c>
      <c r="H33" s="154">
        <v>164.49713600000001</v>
      </c>
      <c r="I33" s="154">
        <v>754.75277500000004</v>
      </c>
      <c r="J33" s="154">
        <v>1481.870244</v>
      </c>
      <c r="K33" s="154">
        <v>529.44138099999998</v>
      </c>
      <c r="L33" s="154">
        <v>226.318276</v>
      </c>
      <c r="M33" s="154">
        <v>726.10877200000004</v>
      </c>
      <c r="N33" s="154">
        <v>289.67969799999997</v>
      </c>
      <c r="O33" s="154">
        <v>389.73730499999999</v>
      </c>
      <c r="P33" s="154">
        <v>253.982474</v>
      </c>
      <c r="Q33" s="154"/>
    </row>
    <row r="34" spans="1:17">
      <c r="A34" s="167">
        <v>37621</v>
      </c>
      <c r="B34" s="154">
        <v>2931.6966309999998</v>
      </c>
      <c r="C34" s="154">
        <v>1256.8826730000001</v>
      </c>
      <c r="D34" s="154">
        <v>323.49269900000002</v>
      </c>
      <c r="E34" s="154">
        <v>1351.3212619999999</v>
      </c>
      <c r="F34" s="154">
        <v>1658.93039</v>
      </c>
      <c r="G34" s="154">
        <v>812.86663699999997</v>
      </c>
      <c r="H34" s="154">
        <v>145.098828</v>
      </c>
      <c r="I34" s="154">
        <v>700.96492599999999</v>
      </c>
      <c r="J34" s="154">
        <v>1272.766241</v>
      </c>
      <c r="K34" s="154">
        <v>444.01603599999999</v>
      </c>
      <c r="L34" s="154">
        <v>178.39387099999999</v>
      </c>
      <c r="M34" s="154">
        <v>650.35633600000006</v>
      </c>
      <c r="N34" s="154">
        <v>244.65189599999999</v>
      </c>
      <c r="O34" s="154">
        <v>364.88458200000002</v>
      </c>
      <c r="P34" s="154">
        <v>230.05786000000001</v>
      </c>
      <c r="Q34" s="154"/>
    </row>
    <row r="35" spans="1:17">
      <c r="A35" s="167">
        <v>37986</v>
      </c>
      <c r="B35" s="154">
        <v>3280.1269400000001</v>
      </c>
      <c r="C35" s="154">
        <v>1361.004027</v>
      </c>
      <c r="D35" s="154">
        <v>355.992435</v>
      </c>
      <c r="E35" s="154">
        <v>1563.130486</v>
      </c>
      <c r="F35" s="154">
        <v>1877.113683</v>
      </c>
      <c r="G35" s="154">
        <v>875.70894099999998</v>
      </c>
      <c r="H35" s="154">
        <v>149.553245</v>
      </c>
      <c r="I35" s="154">
        <v>851.851493</v>
      </c>
      <c r="J35" s="154">
        <v>1403.0132570000001</v>
      </c>
      <c r="K35" s="154">
        <v>485.29508600000003</v>
      </c>
      <c r="L35" s="154">
        <v>206.43919</v>
      </c>
      <c r="M35" s="154">
        <v>711.27899300000001</v>
      </c>
      <c r="N35" s="154">
        <v>267.44160399999998</v>
      </c>
      <c r="O35" s="154">
        <v>400.81244600000002</v>
      </c>
      <c r="P35" s="154">
        <v>261.13721800000002</v>
      </c>
      <c r="Q35" s="154"/>
    </row>
    <row r="36" spans="1:17" ht="13" thickBot="1">
      <c r="A36" s="167">
        <v>38352</v>
      </c>
      <c r="B36" s="154">
        <v>3532.0020199999999</v>
      </c>
      <c r="C36" s="154">
        <v>1382.7200270000001</v>
      </c>
      <c r="D36" s="154">
        <v>377.07335699999999</v>
      </c>
      <c r="E36" s="154">
        <v>1772.2086400000001</v>
      </c>
      <c r="F36" s="154">
        <v>2002.7383580000001</v>
      </c>
      <c r="G36" s="154">
        <v>873.48566800000003</v>
      </c>
      <c r="H36" s="154">
        <v>165.08173199999999</v>
      </c>
      <c r="I36" s="154">
        <v>964.17096500000002</v>
      </c>
      <c r="J36" s="154">
        <v>1529.2636620000001</v>
      </c>
      <c r="K36" s="154">
        <v>509.23435899999998</v>
      </c>
      <c r="L36" s="154">
        <v>211.991625</v>
      </c>
      <c r="M36" s="154">
        <v>808.03767500000004</v>
      </c>
      <c r="N36" s="154">
        <v>311.76567799999998</v>
      </c>
      <c r="O36" s="154">
        <v>454.511753</v>
      </c>
      <c r="P36" s="154">
        <v>297.53464100000002</v>
      </c>
      <c r="Q36" s="154"/>
    </row>
    <row r="37" spans="1:17" ht="13" thickTop="1">
      <c r="A37" s="167">
        <v>38717</v>
      </c>
      <c r="B37" s="154">
        <v>4412.6976629999999</v>
      </c>
      <c r="C37" s="158">
        <v>1524.4871370000001</v>
      </c>
      <c r="D37" s="158">
        <v>477.83726100000001</v>
      </c>
      <c r="E37" s="154">
        <v>2410.3732759999998</v>
      </c>
      <c r="F37" s="154">
        <v>2601.6674739999999</v>
      </c>
      <c r="G37" s="158">
        <v>994.62849400000005</v>
      </c>
      <c r="H37" s="158">
        <v>204.30156500000001</v>
      </c>
      <c r="I37" s="154">
        <v>1402.7374179999999</v>
      </c>
      <c r="J37" s="154">
        <v>1811.0301890000001</v>
      </c>
      <c r="K37" s="158">
        <v>529.85864300000003</v>
      </c>
      <c r="L37" s="158">
        <v>273.53569599999997</v>
      </c>
      <c r="M37" s="154">
        <v>1007.635858</v>
      </c>
      <c r="N37" s="157">
        <v>383.150488</v>
      </c>
      <c r="O37" s="157">
        <v>573.71889599999997</v>
      </c>
      <c r="P37" s="157">
        <v>395.27210000000002</v>
      </c>
      <c r="Q37" s="154"/>
    </row>
    <row r="38" spans="1:17">
      <c r="A38" s="167">
        <v>39082</v>
      </c>
      <c r="B38" s="154">
        <v>5017.4324809999998</v>
      </c>
      <c r="C38" s="154">
        <v>1638.7598170000001</v>
      </c>
      <c r="D38" s="154">
        <v>538.16586700000005</v>
      </c>
      <c r="E38" s="154">
        <v>2840.5068019999999</v>
      </c>
      <c r="F38" s="154">
        <v>2936.2470579999999</v>
      </c>
      <c r="G38" s="154">
        <v>1045.2376240000001</v>
      </c>
      <c r="H38" s="154">
        <v>224.28311199999999</v>
      </c>
      <c r="I38" s="154">
        <v>1666.7263290000001</v>
      </c>
      <c r="J38" s="154">
        <v>2081.1854229999999</v>
      </c>
      <c r="K38" s="154">
        <v>593.52219300000002</v>
      </c>
      <c r="L38" s="154">
        <v>313.88275499999997</v>
      </c>
      <c r="M38" s="154">
        <v>1173.780473</v>
      </c>
      <c r="N38" s="154">
        <v>491.32190700000001</v>
      </c>
      <c r="O38" s="154">
        <v>631.11263099999996</v>
      </c>
      <c r="P38" s="154">
        <v>429.094065</v>
      </c>
      <c r="Q38" s="154"/>
    </row>
    <row r="39" spans="1:17">
      <c r="A39" s="167">
        <v>39447</v>
      </c>
      <c r="B39" s="154">
        <v>5402.3315650000004</v>
      </c>
      <c r="C39" s="154">
        <v>1724.849745</v>
      </c>
      <c r="D39" s="154">
        <v>588.65552500000001</v>
      </c>
      <c r="E39" s="154">
        <v>3088.8263000000002</v>
      </c>
      <c r="F39" s="154">
        <v>3131.6773450000001</v>
      </c>
      <c r="G39" s="154">
        <v>1109.737333</v>
      </c>
      <c r="H39" s="154">
        <v>254.188209</v>
      </c>
      <c r="I39" s="154">
        <v>1767.7518070000001</v>
      </c>
      <c r="J39" s="154">
        <v>2270.6542199999999</v>
      </c>
      <c r="K39" s="154">
        <v>615.11241199999995</v>
      </c>
      <c r="L39" s="154">
        <v>334.46731599999998</v>
      </c>
      <c r="M39" s="154">
        <v>1321.0744930000001</v>
      </c>
      <c r="N39" s="154">
        <v>567.485185</v>
      </c>
      <c r="O39" s="154">
        <v>684.86833799999999</v>
      </c>
      <c r="P39" s="154">
        <v>435.576686</v>
      </c>
      <c r="Q39" s="154"/>
    </row>
    <row r="40" spans="1:17">
      <c r="A40" s="167">
        <v>39813</v>
      </c>
      <c r="B40" s="154">
        <v>4012.2800990000001</v>
      </c>
      <c r="C40" s="154">
        <v>1176.62004</v>
      </c>
      <c r="D40" s="154">
        <v>397.83433100000002</v>
      </c>
      <c r="E40" s="154">
        <v>2437.8257199999998</v>
      </c>
      <c r="F40" s="154">
        <v>2241.259939</v>
      </c>
      <c r="G40" s="154">
        <v>720.77767700000004</v>
      </c>
      <c r="H40" s="154">
        <v>156.96200200000001</v>
      </c>
      <c r="I40" s="154">
        <v>1363.520262</v>
      </c>
      <c r="J40" s="154">
        <v>1771.02016</v>
      </c>
      <c r="K40" s="154">
        <v>455.84236299999998</v>
      </c>
      <c r="L40" s="154">
        <v>240.87232900000001</v>
      </c>
      <c r="M40" s="154">
        <v>1074.305458</v>
      </c>
      <c r="N40" s="154">
        <v>458.10627699999998</v>
      </c>
      <c r="O40" s="154">
        <v>568.02614900000003</v>
      </c>
      <c r="P40" s="154">
        <v>359.73183399999999</v>
      </c>
      <c r="Q40" s="154"/>
    </row>
    <row r="41" spans="1:17">
      <c r="A41" s="167">
        <v>40178</v>
      </c>
      <c r="B41" s="154">
        <v>4510.192532</v>
      </c>
      <c r="C41" s="154">
        <v>1263.2866739999999</v>
      </c>
      <c r="D41" s="154">
        <v>432.630089</v>
      </c>
      <c r="E41" s="154">
        <v>2814.275776</v>
      </c>
      <c r="F41" s="154">
        <v>2485.4929000000002</v>
      </c>
      <c r="G41" s="154">
        <v>742.52995999999996</v>
      </c>
      <c r="H41" s="154">
        <v>180.52893900000001</v>
      </c>
      <c r="I41" s="154">
        <v>1562.434002</v>
      </c>
      <c r="J41" s="154">
        <v>2024.6996320000001</v>
      </c>
      <c r="K41" s="154">
        <v>520.75671399999999</v>
      </c>
      <c r="L41" s="154">
        <v>252.10114999999999</v>
      </c>
      <c r="M41" s="154">
        <v>1251.841774</v>
      </c>
      <c r="N41" s="154">
        <v>545.07203100000004</v>
      </c>
      <c r="O41" s="154">
        <v>657.24263299999996</v>
      </c>
      <c r="P41" s="154">
        <v>421.28041899999999</v>
      </c>
      <c r="Q41" s="154"/>
    </row>
    <row r="42" spans="1:17">
      <c r="A42" s="167">
        <v>40543</v>
      </c>
      <c r="B42" s="154">
        <v>4456.0374460000003</v>
      </c>
      <c r="C42" s="154">
        <v>1180.623523</v>
      </c>
      <c r="D42" s="154">
        <v>411.83389199999999</v>
      </c>
      <c r="E42" s="154">
        <v>2863.580031</v>
      </c>
      <c r="F42" s="154">
        <v>2389.950816</v>
      </c>
      <c r="G42" s="154">
        <v>672.79479100000003</v>
      </c>
      <c r="H42" s="154">
        <v>163.438987</v>
      </c>
      <c r="I42" s="154">
        <v>1553.7170349999999</v>
      </c>
      <c r="J42" s="154">
        <v>2066.0866299999998</v>
      </c>
      <c r="K42" s="154">
        <v>507.828732</v>
      </c>
      <c r="L42" s="154">
        <v>248.39490499999999</v>
      </c>
      <c r="M42" s="154">
        <v>1309.8629960000001</v>
      </c>
      <c r="N42" s="154">
        <v>572.79854499999999</v>
      </c>
      <c r="O42" s="154">
        <v>694.69720500000005</v>
      </c>
      <c r="P42" s="154">
        <v>440.98190199999999</v>
      </c>
      <c r="Q42" s="154"/>
    </row>
    <row r="43" spans="1:17">
      <c r="A43" s="167">
        <v>40908</v>
      </c>
      <c r="B43" s="154">
        <v>4240.0845950000003</v>
      </c>
      <c r="C43" s="154">
        <v>1076.9468910000001</v>
      </c>
      <c r="D43" s="154">
        <v>340.12428</v>
      </c>
      <c r="E43" s="154">
        <v>2823.013434</v>
      </c>
      <c r="F43" s="154">
        <v>2224.284815</v>
      </c>
      <c r="G43" s="154">
        <v>597.23150599999997</v>
      </c>
      <c r="H43" s="154">
        <v>123.29115899999999</v>
      </c>
      <c r="I43" s="154">
        <v>1503.7621569999999</v>
      </c>
      <c r="J43" s="154">
        <v>2015.7997800000001</v>
      </c>
      <c r="K43" s="154">
        <v>479.71538500000003</v>
      </c>
      <c r="L43" s="154">
        <v>216.83312100000001</v>
      </c>
      <c r="M43" s="154">
        <v>1319.2512770000001</v>
      </c>
      <c r="N43" s="154">
        <v>578.568127</v>
      </c>
      <c r="O43" s="154">
        <v>702.51808500000004</v>
      </c>
      <c r="P43" s="154">
        <v>448.12982499999998</v>
      </c>
      <c r="Q43" s="154"/>
    </row>
    <row r="44" spans="1:17">
      <c r="A44" s="167">
        <v>41274</v>
      </c>
      <c r="B44" s="154">
        <v>4612.2661980000003</v>
      </c>
      <c r="C44" s="154">
        <v>1110.604973</v>
      </c>
      <c r="D44" s="154">
        <v>335.32345400000003</v>
      </c>
      <c r="E44" s="154">
        <v>3166.3377679999999</v>
      </c>
      <c r="F44" s="154">
        <v>2449.5002960000002</v>
      </c>
      <c r="G44" s="154">
        <v>611.46271899999999</v>
      </c>
      <c r="H44" s="154">
        <v>117.803898</v>
      </c>
      <c r="I44" s="154">
        <v>1720.2336789999999</v>
      </c>
      <c r="J44" s="154">
        <v>2162.7659020000001</v>
      </c>
      <c r="K44" s="154">
        <v>499.14225399999998</v>
      </c>
      <c r="L44" s="154">
        <v>217.51955599999999</v>
      </c>
      <c r="M44" s="154">
        <v>1446.1040889999999</v>
      </c>
      <c r="N44" s="154">
        <v>652.90014699999995</v>
      </c>
      <c r="O44" s="154">
        <v>753.26087900000005</v>
      </c>
      <c r="P44" s="154">
        <v>483.71944999999999</v>
      </c>
      <c r="Q44" s="154"/>
    </row>
  </sheetData>
  <mergeCells count="8">
    <mergeCell ref="N25:P25"/>
    <mergeCell ref="O26:P26"/>
    <mergeCell ref="B21:U21"/>
    <mergeCell ref="B20:V20"/>
    <mergeCell ref="B23:E23"/>
    <mergeCell ref="F23:I23"/>
    <mergeCell ref="J23:P23"/>
    <mergeCell ref="M24:P24"/>
  </mergeCells>
  <hyperlinks>
    <hyperlink ref="C37" location="Sheet1!B20" display="Sheet1!B20"/>
    <hyperlink ref="B20" location="Sheet1!L37" display="Sheet1!L37"/>
    <hyperlink ref="D37" location="Sheet1!B20" display="Sheet1!B20"/>
    <hyperlink ref="G37" location="Sheet1!B20" display="Sheet1!B20"/>
    <hyperlink ref="H37" location="Sheet1!B20" display="Sheet1!B20"/>
    <hyperlink ref="K37" location="Sheet1!B20" display="Sheet1!B20"/>
    <hyperlink ref="L37" location="Sheet1!B20" display="Sheet1!B20"/>
    <hyperlink ref="N37" location="Sheet1!B21" display="Sheet1!B21"/>
    <hyperlink ref="B21" location="Sheet1!P37" display="Sheet1!P37"/>
    <hyperlink ref="O37" location="Sheet1!B21" display="Sheet1!B21"/>
    <hyperlink ref="P37" location="Sheet1!B21" display="Sheet1!B21"/>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04"/>
  <sheetViews>
    <sheetView workbookViewId="0">
      <pane xSplit="1" ySplit="30" topLeftCell="B31"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511</v>
      </c>
    </row>
    <row r="4" spans="1:1">
      <c r="A4" s="161" t="s">
        <v>575</v>
      </c>
    </row>
    <row r="5" spans="1:1">
      <c r="A5" s="161" t="s">
        <v>574</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78">
      <c r="A17" s="161" t="s">
        <v>499</v>
      </c>
      <c r="B17" s="161" t="s">
        <v>498</v>
      </c>
    </row>
    <row r="18" spans="1:78">
      <c r="A18" s="161"/>
      <c r="B18" s="161" t="s">
        <v>497</v>
      </c>
    </row>
    <row r="20" spans="1:78">
      <c r="A20" s="161" t="s">
        <v>496</v>
      </c>
      <c r="B20" s="442" t="s">
        <v>495</v>
      </c>
      <c r="C20" s="442"/>
      <c r="D20" s="442"/>
      <c r="E20" s="442"/>
      <c r="F20" s="442"/>
      <c r="G20" s="442"/>
      <c r="H20" s="442"/>
    </row>
    <row r="21" spans="1:78">
      <c r="B21" s="444" t="s">
        <v>494</v>
      </c>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row>
    <row r="22" spans="1:78">
      <c r="B22" s="445" t="s">
        <v>493</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row>
    <row r="23" spans="1:78">
      <c r="B23" s="446" t="s">
        <v>492</v>
      </c>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E23" s="446"/>
      <c r="BF23" s="446"/>
      <c r="BG23" s="446"/>
      <c r="BH23" s="446"/>
      <c r="BI23" s="446"/>
      <c r="BJ23" s="446"/>
      <c r="BK23" s="446"/>
      <c r="BL23" s="446"/>
      <c r="BM23" s="446"/>
      <c r="BN23" s="446"/>
      <c r="BO23" s="446"/>
      <c r="BP23" s="446"/>
      <c r="BQ23" s="446"/>
      <c r="BR23" s="446"/>
      <c r="BS23" s="446"/>
      <c r="BT23" s="446"/>
      <c r="BU23" s="446"/>
      <c r="BV23" s="446"/>
      <c r="BW23" s="446"/>
      <c r="BX23" s="446"/>
      <c r="BY23" s="446"/>
      <c r="BZ23" s="446"/>
    </row>
    <row r="24" spans="1:78">
      <c r="B24" s="447" t="s">
        <v>573</v>
      </c>
      <c r="C24" s="447"/>
      <c r="D24" s="447"/>
      <c r="E24" s="447"/>
      <c r="F24" s="447"/>
      <c r="G24" s="447"/>
      <c r="H24" s="447"/>
      <c r="I24" s="447"/>
      <c r="J24" s="447"/>
      <c r="K24" s="447"/>
    </row>
    <row r="25" spans="1:78">
      <c r="B25" s="449" t="s">
        <v>491</v>
      </c>
      <c r="C25" s="449"/>
      <c r="D25" s="449"/>
      <c r="E25" s="449"/>
      <c r="F25" s="449"/>
      <c r="G25" s="449"/>
      <c r="H25" s="449"/>
      <c r="I25" s="449"/>
      <c r="J25" s="449"/>
      <c r="K25" s="449"/>
      <c r="L25" s="449"/>
      <c r="M25" s="449"/>
      <c r="N25" s="449"/>
      <c r="O25" s="449"/>
      <c r="P25" s="449"/>
      <c r="Q25" s="449"/>
      <c r="R25" s="449"/>
    </row>
    <row r="27" spans="1:78">
      <c r="B27" s="161" t="s">
        <v>161</v>
      </c>
      <c r="C27" s="161" t="s">
        <v>490</v>
      </c>
      <c r="D27" s="443" t="s">
        <v>489</v>
      </c>
      <c r="E27" s="443"/>
      <c r="F27" s="161" t="s">
        <v>488</v>
      </c>
      <c r="G27" s="443" t="s">
        <v>487</v>
      </c>
      <c r="H27" s="443"/>
      <c r="I27" s="443" t="s">
        <v>486</v>
      </c>
      <c r="J27" s="443"/>
      <c r="K27" s="443"/>
      <c r="L27" s="443"/>
      <c r="M27" s="443"/>
      <c r="N27" s="161" t="s">
        <v>485</v>
      </c>
    </row>
    <row r="28" spans="1:78">
      <c r="B28" s="161" t="s">
        <v>481</v>
      </c>
      <c r="C28" s="161" t="s">
        <v>481</v>
      </c>
      <c r="D28" s="161" t="s">
        <v>481</v>
      </c>
      <c r="E28" s="161" t="s">
        <v>484</v>
      </c>
      <c r="F28" s="161" t="s">
        <v>481</v>
      </c>
      <c r="G28" s="161" t="s">
        <v>481</v>
      </c>
      <c r="H28" s="161" t="s">
        <v>484</v>
      </c>
      <c r="I28" s="161" t="s">
        <v>481</v>
      </c>
      <c r="J28" s="443" t="s">
        <v>484</v>
      </c>
      <c r="K28" s="443"/>
      <c r="L28" s="443"/>
      <c r="M28" s="443"/>
    </row>
    <row r="29" spans="1:78">
      <c r="B29" s="161" t="s">
        <v>481</v>
      </c>
      <c r="C29" s="161" t="s">
        <v>481</v>
      </c>
      <c r="D29" s="161" t="s">
        <v>481</v>
      </c>
      <c r="E29" s="161" t="s">
        <v>483</v>
      </c>
      <c r="F29" s="161" t="s">
        <v>481</v>
      </c>
      <c r="G29" s="161" t="s">
        <v>481</v>
      </c>
      <c r="H29" s="161" t="s">
        <v>482</v>
      </c>
      <c r="I29" s="161" t="s">
        <v>481</v>
      </c>
      <c r="J29" s="161" t="s">
        <v>480</v>
      </c>
      <c r="K29" s="161" t="s">
        <v>479</v>
      </c>
      <c r="L29" s="161" t="s">
        <v>478</v>
      </c>
      <c r="M29" s="161" t="s">
        <v>477</v>
      </c>
    </row>
    <row r="31" spans="1:78">
      <c r="A31" s="155">
        <v>36160</v>
      </c>
      <c r="B31" s="154">
        <v>1501.0618400000001</v>
      </c>
      <c r="C31" s="154">
        <v>27.438065999999999</v>
      </c>
      <c r="D31" s="154">
        <v>619.68528300000003</v>
      </c>
      <c r="E31" s="154">
        <v>107.871621</v>
      </c>
      <c r="F31" s="154">
        <v>585.50083600000005</v>
      </c>
      <c r="G31" s="154">
        <v>255.12588400000001</v>
      </c>
      <c r="H31" s="154">
        <v>55.950346000000003</v>
      </c>
      <c r="I31" s="154" t="s">
        <v>472</v>
      </c>
      <c r="J31" s="154" t="s">
        <v>472</v>
      </c>
      <c r="K31" s="154" t="s">
        <v>472</v>
      </c>
      <c r="L31" s="154" t="s">
        <v>472</v>
      </c>
      <c r="M31" s="154" t="s">
        <v>472</v>
      </c>
      <c r="N31" s="154">
        <v>13.311767</v>
      </c>
      <c r="O31" s="154"/>
    </row>
    <row r="32" spans="1:78">
      <c r="A32" s="155">
        <v>36191</v>
      </c>
      <c r="B32" s="154">
        <v>1523.19865</v>
      </c>
      <c r="C32" s="154">
        <v>26.390740999999998</v>
      </c>
      <c r="D32" s="154">
        <v>629.54849200000001</v>
      </c>
      <c r="E32" s="154">
        <v>110.01982099999999</v>
      </c>
      <c r="F32" s="154">
        <v>593.49933699999997</v>
      </c>
      <c r="G32" s="154">
        <v>260.80758300000002</v>
      </c>
      <c r="H32" s="154">
        <v>57.990101000000003</v>
      </c>
      <c r="I32" s="154" t="s">
        <v>472</v>
      </c>
      <c r="J32" s="154" t="s">
        <v>472</v>
      </c>
      <c r="K32" s="154" t="s">
        <v>472</v>
      </c>
      <c r="L32" s="154" t="s">
        <v>472</v>
      </c>
      <c r="M32" s="154" t="s">
        <v>472</v>
      </c>
      <c r="N32" s="154">
        <v>12.952498</v>
      </c>
      <c r="O32" s="154"/>
    </row>
    <row r="33" spans="1:15">
      <c r="A33" s="155">
        <v>36219</v>
      </c>
      <c r="B33" s="154">
        <v>1520.0779950000001</v>
      </c>
      <c r="C33" s="154">
        <v>25.046600999999999</v>
      </c>
      <c r="D33" s="154">
        <v>627.69521599999996</v>
      </c>
      <c r="E33" s="154">
        <v>106.811571</v>
      </c>
      <c r="F33" s="154">
        <v>590.891299</v>
      </c>
      <c r="G33" s="154">
        <v>263.30352900000003</v>
      </c>
      <c r="H33" s="154">
        <v>58.285575999999999</v>
      </c>
      <c r="I33" s="154" t="s">
        <v>472</v>
      </c>
      <c r="J33" s="154" t="s">
        <v>472</v>
      </c>
      <c r="K33" s="154" t="s">
        <v>472</v>
      </c>
      <c r="L33" s="154" t="s">
        <v>472</v>
      </c>
      <c r="M33" s="154" t="s">
        <v>472</v>
      </c>
      <c r="N33" s="154">
        <v>13.141355000000001</v>
      </c>
      <c r="O33" s="154"/>
    </row>
    <row r="34" spans="1:15">
      <c r="A34" s="155">
        <v>36250</v>
      </c>
      <c r="B34" s="154">
        <v>1559.9805960000001</v>
      </c>
      <c r="C34" s="154">
        <v>27.539014000000002</v>
      </c>
      <c r="D34" s="154">
        <v>633.53455299999996</v>
      </c>
      <c r="E34" s="154">
        <v>110.769955</v>
      </c>
      <c r="F34" s="154">
        <v>618.27587300000005</v>
      </c>
      <c r="G34" s="154">
        <v>267.66139900000002</v>
      </c>
      <c r="H34" s="154">
        <v>61.569555999999999</v>
      </c>
      <c r="I34" s="154" t="s">
        <v>472</v>
      </c>
      <c r="J34" s="154" t="s">
        <v>472</v>
      </c>
      <c r="K34" s="154" t="s">
        <v>472</v>
      </c>
      <c r="L34" s="154" t="s">
        <v>472</v>
      </c>
      <c r="M34" s="154" t="s">
        <v>472</v>
      </c>
      <c r="N34" s="154">
        <v>12.969760000000001</v>
      </c>
      <c r="O34" s="154"/>
    </row>
    <row r="35" spans="1:15">
      <c r="A35" s="155">
        <v>36280</v>
      </c>
      <c r="B35" s="154">
        <v>1615.803367</v>
      </c>
      <c r="C35" s="154">
        <v>29.028731000000001</v>
      </c>
      <c r="D35" s="154">
        <v>650.580468</v>
      </c>
      <c r="E35" s="154">
        <v>117.428847</v>
      </c>
      <c r="F35" s="154">
        <v>642.48071200000004</v>
      </c>
      <c r="G35" s="154">
        <v>280.23437699999999</v>
      </c>
      <c r="H35" s="154">
        <v>68.001478000000006</v>
      </c>
      <c r="I35" s="154" t="s">
        <v>472</v>
      </c>
      <c r="J35" s="154" t="s">
        <v>472</v>
      </c>
      <c r="K35" s="154" t="s">
        <v>472</v>
      </c>
      <c r="L35" s="154" t="s">
        <v>472</v>
      </c>
      <c r="M35" s="154" t="s">
        <v>472</v>
      </c>
      <c r="N35" s="154">
        <v>13.479082</v>
      </c>
      <c r="O35" s="154"/>
    </row>
    <row r="36" spans="1:15">
      <c r="A36" s="155">
        <v>36311</v>
      </c>
      <c r="B36" s="154">
        <v>1573.185056</v>
      </c>
      <c r="C36" s="154">
        <v>24.988790999999999</v>
      </c>
      <c r="D36" s="154">
        <v>641.06841999999995</v>
      </c>
      <c r="E36" s="154">
        <v>118.46318599999999</v>
      </c>
      <c r="F36" s="154">
        <v>613.40986899999996</v>
      </c>
      <c r="G36" s="154">
        <v>280.28593799999999</v>
      </c>
      <c r="H36" s="154">
        <v>62.230803000000002</v>
      </c>
      <c r="I36" s="154" t="s">
        <v>472</v>
      </c>
      <c r="J36" s="154" t="s">
        <v>472</v>
      </c>
      <c r="K36" s="154" t="s">
        <v>472</v>
      </c>
      <c r="L36" s="154" t="s">
        <v>472</v>
      </c>
      <c r="M36" s="154" t="s">
        <v>472</v>
      </c>
      <c r="N36" s="154">
        <v>13.432034</v>
      </c>
      <c r="O36" s="154"/>
    </row>
    <row r="37" spans="1:15">
      <c r="A37" s="155">
        <v>36341</v>
      </c>
      <c r="B37" s="154">
        <v>1598.141867</v>
      </c>
      <c r="C37" s="154">
        <v>23.777726999999999</v>
      </c>
      <c r="D37" s="154">
        <v>633.79702999999995</v>
      </c>
      <c r="E37" s="154">
        <v>120.706301</v>
      </c>
      <c r="F37" s="154">
        <v>640.44957799999997</v>
      </c>
      <c r="G37" s="154">
        <v>287.01167199999998</v>
      </c>
      <c r="H37" s="154">
        <v>64.579924000000005</v>
      </c>
      <c r="I37" s="154" t="s">
        <v>472</v>
      </c>
      <c r="J37" s="154" t="s">
        <v>472</v>
      </c>
      <c r="K37" s="154" t="s">
        <v>472</v>
      </c>
      <c r="L37" s="154" t="s">
        <v>472</v>
      </c>
      <c r="M37" s="154" t="s">
        <v>472</v>
      </c>
      <c r="N37" s="154">
        <v>13.105848</v>
      </c>
      <c r="O37" s="154"/>
    </row>
    <row r="38" spans="1:15">
      <c r="A38" s="155">
        <v>36372</v>
      </c>
      <c r="B38" s="154">
        <v>1568.0073110000001</v>
      </c>
      <c r="C38" s="154">
        <v>20.086525999999999</v>
      </c>
      <c r="D38" s="154">
        <v>619.97197900000003</v>
      </c>
      <c r="E38" s="154">
        <v>120.87118700000001</v>
      </c>
      <c r="F38" s="154">
        <v>631.38092600000004</v>
      </c>
      <c r="G38" s="154">
        <v>283.95040999999998</v>
      </c>
      <c r="H38" s="154">
        <v>64.015873999999997</v>
      </c>
      <c r="I38" s="154" t="s">
        <v>472</v>
      </c>
      <c r="J38" s="154" t="s">
        <v>472</v>
      </c>
      <c r="K38" s="154" t="s">
        <v>472</v>
      </c>
      <c r="L38" s="154" t="s">
        <v>472</v>
      </c>
      <c r="M38" s="154" t="s">
        <v>472</v>
      </c>
      <c r="N38" s="154">
        <v>12.617468000000001</v>
      </c>
      <c r="O38" s="154"/>
    </row>
    <row r="39" spans="1:15">
      <c r="A39" s="155">
        <v>36403</v>
      </c>
      <c r="B39" s="154">
        <v>1595.9756199999999</v>
      </c>
      <c r="C39" s="154">
        <v>22.110272999999999</v>
      </c>
      <c r="D39" s="154">
        <v>620.65686300000004</v>
      </c>
      <c r="E39" s="154">
        <v>102.135885</v>
      </c>
      <c r="F39" s="154">
        <v>648.64294800000005</v>
      </c>
      <c r="G39" s="154">
        <v>290.99820899999997</v>
      </c>
      <c r="H39" s="154">
        <v>65.691784999999996</v>
      </c>
      <c r="I39" s="154" t="s">
        <v>472</v>
      </c>
      <c r="J39" s="154" t="s">
        <v>472</v>
      </c>
      <c r="K39" s="154" t="s">
        <v>472</v>
      </c>
      <c r="L39" s="154" t="s">
        <v>472</v>
      </c>
      <c r="M39" s="154" t="s">
        <v>472</v>
      </c>
      <c r="N39" s="154">
        <v>13.567332</v>
      </c>
      <c r="O39" s="154"/>
    </row>
    <row r="40" spans="1:15">
      <c r="A40" s="155">
        <v>36433</v>
      </c>
      <c r="B40" s="154">
        <v>1580.743252</v>
      </c>
      <c r="C40" s="154">
        <v>20.854509</v>
      </c>
      <c r="D40" s="154">
        <v>621.34722299999999</v>
      </c>
      <c r="E40" s="154">
        <v>109.256394</v>
      </c>
      <c r="F40" s="154">
        <v>638.67612299999996</v>
      </c>
      <c r="G40" s="154">
        <v>287.356335</v>
      </c>
      <c r="H40" s="154">
        <v>64.420302000000007</v>
      </c>
      <c r="I40" s="154" t="s">
        <v>472</v>
      </c>
      <c r="J40" s="154" t="s">
        <v>472</v>
      </c>
      <c r="K40" s="154" t="s">
        <v>472</v>
      </c>
      <c r="L40" s="154" t="s">
        <v>472</v>
      </c>
      <c r="M40" s="154" t="s">
        <v>472</v>
      </c>
      <c r="N40" s="154">
        <v>12.509062</v>
      </c>
      <c r="O40" s="154"/>
    </row>
    <row r="41" spans="1:15">
      <c r="A41" s="155">
        <v>36464</v>
      </c>
      <c r="B41" s="154">
        <v>1611.0641450000001</v>
      </c>
      <c r="C41" s="154">
        <v>20.781911000000001</v>
      </c>
      <c r="D41" s="154">
        <v>618.57762300000002</v>
      </c>
      <c r="E41" s="154">
        <v>106.4087</v>
      </c>
      <c r="F41" s="154">
        <v>668.97848999999997</v>
      </c>
      <c r="G41" s="154">
        <v>290.22256499999997</v>
      </c>
      <c r="H41" s="154">
        <v>65.068792999999999</v>
      </c>
      <c r="I41" s="154" t="s">
        <v>472</v>
      </c>
      <c r="J41" s="154" t="s">
        <v>472</v>
      </c>
      <c r="K41" s="154" t="s">
        <v>472</v>
      </c>
      <c r="L41" s="154" t="s">
        <v>472</v>
      </c>
      <c r="M41" s="154" t="s">
        <v>472</v>
      </c>
      <c r="N41" s="154">
        <v>12.503563</v>
      </c>
      <c r="O41" s="154"/>
    </row>
    <row r="42" spans="1:15">
      <c r="A42" s="155">
        <v>36494</v>
      </c>
      <c r="B42" s="154">
        <v>1689.482053</v>
      </c>
      <c r="C42" s="154">
        <v>20.424448999999999</v>
      </c>
      <c r="D42" s="154">
        <v>628.30193699999995</v>
      </c>
      <c r="E42" s="154">
        <v>113.19954199999999</v>
      </c>
      <c r="F42" s="154">
        <v>713.48122499999999</v>
      </c>
      <c r="G42" s="154">
        <v>314.25517400000001</v>
      </c>
      <c r="H42" s="154">
        <v>69.034228999999996</v>
      </c>
      <c r="I42" s="154" t="s">
        <v>472</v>
      </c>
      <c r="J42" s="154" t="s">
        <v>472</v>
      </c>
      <c r="K42" s="154" t="s">
        <v>472</v>
      </c>
      <c r="L42" s="154" t="s">
        <v>472</v>
      </c>
      <c r="M42" s="154" t="s">
        <v>472</v>
      </c>
      <c r="N42" s="154">
        <v>13.019268</v>
      </c>
      <c r="O42" s="154"/>
    </row>
    <row r="43" spans="1:15">
      <c r="A43" s="155">
        <v>36525</v>
      </c>
      <c r="B43" s="154">
        <v>1752.926318</v>
      </c>
      <c r="C43" s="154">
        <v>19.538171999999999</v>
      </c>
      <c r="D43" s="154">
        <v>619.73913800000003</v>
      </c>
      <c r="E43" s="154">
        <v>115.334585</v>
      </c>
      <c r="F43" s="154">
        <v>771.15570600000001</v>
      </c>
      <c r="G43" s="154">
        <v>329.21639199999998</v>
      </c>
      <c r="H43" s="154">
        <v>72.080679000000003</v>
      </c>
      <c r="I43" s="154" t="s">
        <v>472</v>
      </c>
      <c r="J43" s="154" t="s">
        <v>472</v>
      </c>
      <c r="K43" s="154" t="s">
        <v>472</v>
      </c>
      <c r="L43" s="154" t="s">
        <v>472</v>
      </c>
      <c r="M43" s="154" t="s">
        <v>472</v>
      </c>
      <c r="N43" s="154">
        <v>13.276911</v>
      </c>
      <c r="O43" s="154"/>
    </row>
    <row r="44" spans="1:15">
      <c r="A44" s="155">
        <v>36556</v>
      </c>
      <c r="B44" s="154">
        <v>1748.3367840000001</v>
      </c>
      <c r="C44" s="154">
        <v>19.826644999999999</v>
      </c>
      <c r="D44" s="154">
        <v>630.13108399999999</v>
      </c>
      <c r="E44" s="154">
        <v>120.336426</v>
      </c>
      <c r="F44" s="154">
        <v>748.89981399999999</v>
      </c>
      <c r="G44" s="154">
        <v>336.89428700000002</v>
      </c>
      <c r="H44" s="154">
        <v>72.139481000000004</v>
      </c>
      <c r="I44" s="154" t="s">
        <v>472</v>
      </c>
      <c r="J44" s="154" t="s">
        <v>472</v>
      </c>
      <c r="K44" s="154" t="s">
        <v>472</v>
      </c>
      <c r="L44" s="154" t="s">
        <v>472</v>
      </c>
      <c r="M44" s="154" t="s">
        <v>472</v>
      </c>
      <c r="N44" s="154">
        <v>12.584951</v>
      </c>
      <c r="O44" s="154"/>
    </row>
    <row r="45" spans="1:15">
      <c r="A45" s="155">
        <v>36585</v>
      </c>
      <c r="B45" s="154">
        <v>1792.9976260000001</v>
      </c>
      <c r="C45" s="154">
        <v>19.559691000000001</v>
      </c>
      <c r="D45" s="154">
        <v>625.87066600000003</v>
      </c>
      <c r="E45" s="154">
        <v>116.953605</v>
      </c>
      <c r="F45" s="154">
        <v>784.14398500000004</v>
      </c>
      <c r="G45" s="154">
        <v>350.62634400000002</v>
      </c>
      <c r="H45" s="154">
        <v>74.853444999999994</v>
      </c>
      <c r="I45" s="154" t="s">
        <v>472</v>
      </c>
      <c r="J45" s="154" t="s">
        <v>472</v>
      </c>
      <c r="K45" s="154" t="s">
        <v>472</v>
      </c>
      <c r="L45" s="154" t="s">
        <v>472</v>
      </c>
      <c r="M45" s="154" t="s">
        <v>472</v>
      </c>
      <c r="N45" s="154">
        <v>12.796931000000001</v>
      </c>
      <c r="O45" s="154"/>
    </row>
    <row r="46" spans="1:15">
      <c r="A46" s="155">
        <v>36616</v>
      </c>
      <c r="B46" s="154">
        <v>1852.807789</v>
      </c>
      <c r="C46" s="154">
        <v>19.574265</v>
      </c>
      <c r="D46" s="154">
        <v>627.95219899999995</v>
      </c>
      <c r="E46" s="154">
        <v>122.285624</v>
      </c>
      <c r="F46" s="154">
        <v>834.51221099999998</v>
      </c>
      <c r="G46" s="154">
        <v>358.62919199999999</v>
      </c>
      <c r="H46" s="154">
        <v>76.467613</v>
      </c>
      <c r="I46" s="154" t="s">
        <v>472</v>
      </c>
      <c r="J46" s="154" t="s">
        <v>472</v>
      </c>
      <c r="K46" s="154" t="s">
        <v>472</v>
      </c>
      <c r="L46" s="154" t="s">
        <v>472</v>
      </c>
      <c r="M46" s="154" t="s">
        <v>472</v>
      </c>
      <c r="N46" s="154">
        <v>12.139918</v>
      </c>
      <c r="O46" s="154"/>
    </row>
    <row r="47" spans="1:15">
      <c r="A47" s="155">
        <v>36646</v>
      </c>
      <c r="B47" s="154">
        <v>1850.703483</v>
      </c>
      <c r="C47" s="154">
        <v>19.733233999999999</v>
      </c>
      <c r="D47" s="154">
        <v>632.55447000000004</v>
      </c>
      <c r="E47" s="154">
        <v>120.573086</v>
      </c>
      <c r="F47" s="154">
        <v>829.46868199999994</v>
      </c>
      <c r="G47" s="154">
        <v>357.02905800000002</v>
      </c>
      <c r="H47" s="154">
        <v>77.404253999999995</v>
      </c>
      <c r="I47" s="154" t="s">
        <v>472</v>
      </c>
      <c r="J47" s="154" t="s">
        <v>472</v>
      </c>
      <c r="K47" s="154" t="s">
        <v>472</v>
      </c>
      <c r="L47" s="154" t="s">
        <v>472</v>
      </c>
      <c r="M47" s="154" t="s">
        <v>472</v>
      </c>
      <c r="N47" s="154">
        <v>11.918044</v>
      </c>
      <c r="O47" s="154"/>
    </row>
    <row r="48" spans="1:15">
      <c r="A48" s="155">
        <v>36677</v>
      </c>
      <c r="B48" s="154">
        <v>1832.549368</v>
      </c>
      <c r="C48" s="154">
        <v>18.856282</v>
      </c>
      <c r="D48" s="154">
        <v>622.55775700000004</v>
      </c>
      <c r="E48" s="154">
        <v>118.193073</v>
      </c>
      <c r="F48" s="154">
        <v>829.21115299999997</v>
      </c>
      <c r="G48" s="154">
        <v>350.14791500000001</v>
      </c>
      <c r="H48" s="154">
        <v>75.664221999999995</v>
      </c>
      <c r="I48" s="154" t="s">
        <v>472</v>
      </c>
      <c r="J48" s="154" t="s">
        <v>472</v>
      </c>
      <c r="K48" s="154" t="s">
        <v>472</v>
      </c>
      <c r="L48" s="154" t="s">
        <v>472</v>
      </c>
      <c r="M48" s="154" t="s">
        <v>472</v>
      </c>
      <c r="N48" s="154">
        <v>11.776263999999999</v>
      </c>
      <c r="O48" s="154"/>
    </row>
    <row r="49" spans="1:15">
      <c r="A49" s="155">
        <v>36707</v>
      </c>
      <c r="B49" s="154">
        <v>1816.975502</v>
      </c>
      <c r="C49" s="154">
        <v>17.570917000000001</v>
      </c>
      <c r="D49" s="154">
        <v>606.31588799999997</v>
      </c>
      <c r="E49" s="154">
        <v>116.190515</v>
      </c>
      <c r="F49" s="154">
        <v>832.84007599999995</v>
      </c>
      <c r="G49" s="154">
        <v>346.93928399999999</v>
      </c>
      <c r="H49" s="154">
        <v>75.520526000000004</v>
      </c>
      <c r="I49" s="154" t="s">
        <v>472</v>
      </c>
      <c r="J49" s="154" t="s">
        <v>472</v>
      </c>
      <c r="K49" s="154" t="s">
        <v>472</v>
      </c>
      <c r="L49" s="154" t="s">
        <v>472</v>
      </c>
      <c r="M49" s="154" t="s">
        <v>472</v>
      </c>
      <c r="N49" s="154">
        <v>13.309338</v>
      </c>
      <c r="O49" s="154"/>
    </row>
    <row r="50" spans="1:15">
      <c r="A50" s="155">
        <v>36738</v>
      </c>
      <c r="B50" s="154">
        <v>1861.1483940000001</v>
      </c>
      <c r="C50" s="154">
        <v>17.754598999999999</v>
      </c>
      <c r="D50" s="154">
        <v>611.02728999999999</v>
      </c>
      <c r="E50" s="154">
        <v>122.377408</v>
      </c>
      <c r="F50" s="154">
        <v>861.16230800000005</v>
      </c>
      <c r="G50" s="154">
        <v>351.10729400000002</v>
      </c>
      <c r="H50" s="154">
        <v>76.550605000000004</v>
      </c>
      <c r="I50" s="154" t="s">
        <v>472</v>
      </c>
      <c r="J50" s="154" t="s">
        <v>472</v>
      </c>
      <c r="K50" s="154" t="s">
        <v>472</v>
      </c>
      <c r="L50" s="154" t="s">
        <v>472</v>
      </c>
      <c r="M50" s="154" t="s">
        <v>472</v>
      </c>
      <c r="N50" s="154">
        <v>20.096906000000001</v>
      </c>
      <c r="O50" s="154"/>
    </row>
    <row r="51" spans="1:15">
      <c r="A51" s="155">
        <v>36769</v>
      </c>
      <c r="B51" s="154">
        <v>1940.591647</v>
      </c>
      <c r="C51" s="154">
        <v>17.655004000000002</v>
      </c>
      <c r="D51" s="154">
        <v>617.98441400000002</v>
      </c>
      <c r="E51" s="154">
        <v>122.426605</v>
      </c>
      <c r="F51" s="154">
        <v>915.46779000000004</v>
      </c>
      <c r="G51" s="154">
        <v>367.03492299999999</v>
      </c>
      <c r="H51" s="154">
        <v>80.067134999999993</v>
      </c>
      <c r="I51" s="154" t="s">
        <v>472</v>
      </c>
      <c r="J51" s="154" t="s">
        <v>472</v>
      </c>
      <c r="K51" s="154" t="s">
        <v>472</v>
      </c>
      <c r="L51" s="154" t="s">
        <v>472</v>
      </c>
      <c r="M51" s="154" t="s">
        <v>472</v>
      </c>
      <c r="N51" s="154">
        <v>22.449517</v>
      </c>
      <c r="O51" s="154"/>
    </row>
    <row r="52" spans="1:15">
      <c r="A52" s="155">
        <v>36799</v>
      </c>
      <c r="B52" s="154">
        <v>1877.926633</v>
      </c>
      <c r="C52" s="154">
        <v>17.026510999999999</v>
      </c>
      <c r="D52" s="154">
        <v>613.05519300000003</v>
      </c>
      <c r="E52" s="154">
        <v>120.82665799999999</v>
      </c>
      <c r="F52" s="154">
        <v>865.36354600000004</v>
      </c>
      <c r="G52" s="154">
        <v>360.41121700000002</v>
      </c>
      <c r="H52" s="154">
        <v>77.713108000000005</v>
      </c>
      <c r="I52" s="154" t="s">
        <v>472</v>
      </c>
      <c r="J52" s="154" t="s">
        <v>472</v>
      </c>
      <c r="K52" s="154" t="s">
        <v>472</v>
      </c>
      <c r="L52" s="154" t="s">
        <v>472</v>
      </c>
      <c r="M52" s="154" t="s">
        <v>472</v>
      </c>
      <c r="N52" s="154">
        <v>22.070166</v>
      </c>
      <c r="O52" s="154"/>
    </row>
    <row r="53" spans="1:15">
      <c r="A53" s="155">
        <v>36830</v>
      </c>
      <c r="B53" s="154">
        <v>1934.3248799999999</v>
      </c>
      <c r="C53" s="154">
        <v>17.082664999999999</v>
      </c>
      <c r="D53" s="154">
        <v>631.66109100000006</v>
      </c>
      <c r="E53" s="154">
        <v>126.20632999999999</v>
      </c>
      <c r="F53" s="154">
        <v>896.658905</v>
      </c>
      <c r="G53" s="154">
        <v>367.07350400000001</v>
      </c>
      <c r="H53" s="154">
        <v>78.369304999999997</v>
      </c>
      <c r="I53" s="154" t="s">
        <v>472</v>
      </c>
      <c r="J53" s="154" t="s">
        <v>472</v>
      </c>
      <c r="K53" s="154" t="s">
        <v>472</v>
      </c>
      <c r="L53" s="154" t="s">
        <v>472</v>
      </c>
      <c r="M53" s="154" t="s">
        <v>472</v>
      </c>
      <c r="N53" s="154">
        <v>21.84872</v>
      </c>
      <c r="O53" s="154"/>
    </row>
    <row r="54" spans="1:15">
      <c r="A54" s="155">
        <v>36860</v>
      </c>
      <c r="B54" s="154">
        <v>1886.544406</v>
      </c>
      <c r="C54" s="154">
        <v>17.046776000000001</v>
      </c>
      <c r="D54" s="154">
        <v>619.10182799999995</v>
      </c>
      <c r="E54" s="154">
        <v>123.789132</v>
      </c>
      <c r="F54" s="154">
        <v>872.81185400000004</v>
      </c>
      <c r="G54" s="154">
        <v>358.30135100000001</v>
      </c>
      <c r="H54" s="154">
        <v>76.706224000000006</v>
      </c>
      <c r="I54" s="154" t="s">
        <v>472</v>
      </c>
      <c r="J54" s="154" t="s">
        <v>472</v>
      </c>
      <c r="K54" s="154" t="s">
        <v>472</v>
      </c>
      <c r="L54" s="154" t="s">
        <v>472</v>
      </c>
      <c r="M54" s="154" t="s">
        <v>472</v>
      </c>
      <c r="N54" s="154">
        <v>19.282591</v>
      </c>
      <c r="O54" s="154"/>
    </row>
    <row r="55" spans="1:15">
      <c r="A55" s="155">
        <v>36891</v>
      </c>
      <c r="B55" s="154">
        <v>1887.2314389999999</v>
      </c>
      <c r="C55" s="154">
        <v>16.766586</v>
      </c>
      <c r="D55" s="154">
        <v>611.180475</v>
      </c>
      <c r="E55" s="154">
        <v>124.765522</v>
      </c>
      <c r="F55" s="154">
        <v>890.75416399999995</v>
      </c>
      <c r="G55" s="154">
        <v>350.06142499999999</v>
      </c>
      <c r="H55" s="154">
        <v>77.664728999999994</v>
      </c>
      <c r="I55" s="154" t="s">
        <v>472</v>
      </c>
      <c r="J55" s="154" t="s">
        <v>472</v>
      </c>
      <c r="K55" s="154" t="s">
        <v>472</v>
      </c>
      <c r="L55" s="154" t="s">
        <v>472</v>
      </c>
      <c r="M55" s="154" t="s">
        <v>472</v>
      </c>
      <c r="N55" s="154">
        <v>18.468786999999999</v>
      </c>
      <c r="O55" s="154"/>
    </row>
    <row r="56" spans="1:15">
      <c r="A56" s="155">
        <v>36922</v>
      </c>
      <c r="B56" s="154">
        <v>2002.4538560000001</v>
      </c>
      <c r="C56" s="154">
        <v>17.889800000000001</v>
      </c>
      <c r="D56" s="154">
        <v>643.19296699999995</v>
      </c>
      <c r="E56" s="154">
        <v>127.993983</v>
      </c>
      <c r="F56" s="154">
        <v>929.41875900000002</v>
      </c>
      <c r="G56" s="154">
        <v>387.99316299999998</v>
      </c>
      <c r="H56" s="154">
        <v>80.341001000000006</v>
      </c>
      <c r="I56" s="154" t="s">
        <v>472</v>
      </c>
      <c r="J56" s="154" t="s">
        <v>472</v>
      </c>
      <c r="K56" s="154" t="s">
        <v>472</v>
      </c>
      <c r="L56" s="154" t="s">
        <v>472</v>
      </c>
      <c r="M56" s="154" t="s">
        <v>472</v>
      </c>
      <c r="N56" s="154">
        <v>23.959167000000001</v>
      </c>
      <c r="O56" s="154"/>
    </row>
    <row r="57" spans="1:15">
      <c r="A57" s="155">
        <v>36950</v>
      </c>
      <c r="B57" s="154">
        <v>1960.510301</v>
      </c>
      <c r="C57" s="154">
        <v>19.028020999999999</v>
      </c>
      <c r="D57" s="154">
        <v>652.24725599999999</v>
      </c>
      <c r="E57" s="154">
        <v>129.81252900000001</v>
      </c>
      <c r="F57" s="154">
        <v>879.53698399999996</v>
      </c>
      <c r="G57" s="154">
        <v>386.38561399999998</v>
      </c>
      <c r="H57" s="154">
        <v>79.891360000000006</v>
      </c>
      <c r="I57" s="154" t="s">
        <v>472</v>
      </c>
      <c r="J57" s="154" t="s">
        <v>472</v>
      </c>
      <c r="K57" s="154" t="s">
        <v>472</v>
      </c>
      <c r="L57" s="154" t="s">
        <v>472</v>
      </c>
      <c r="M57" s="154" t="s">
        <v>472</v>
      </c>
      <c r="N57" s="154">
        <v>23.312422999999999</v>
      </c>
      <c r="O57" s="154"/>
    </row>
    <row r="58" spans="1:15">
      <c r="A58" s="155">
        <v>36981</v>
      </c>
      <c r="B58" s="154">
        <v>1918.1258660000001</v>
      </c>
      <c r="C58" s="154">
        <v>21.605407</v>
      </c>
      <c r="D58" s="154">
        <v>662.20813199999998</v>
      </c>
      <c r="E58" s="154">
        <v>128.50821999999999</v>
      </c>
      <c r="F58" s="154">
        <v>825.78050699999994</v>
      </c>
      <c r="G58" s="154">
        <v>384.79405000000003</v>
      </c>
      <c r="H58" s="154">
        <v>76.760598000000002</v>
      </c>
      <c r="I58" s="154" t="s">
        <v>472</v>
      </c>
      <c r="J58" s="154" t="s">
        <v>472</v>
      </c>
      <c r="K58" s="154" t="s">
        <v>472</v>
      </c>
      <c r="L58" s="154" t="s">
        <v>472</v>
      </c>
      <c r="M58" s="154" t="s">
        <v>472</v>
      </c>
      <c r="N58" s="154">
        <v>23.737769</v>
      </c>
      <c r="O58" s="154"/>
    </row>
    <row r="59" spans="1:15">
      <c r="A59" s="155">
        <v>37011</v>
      </c>
      <c r="B59" s="154">
        <v>1963.7332369999999</v>
      </c>
      <c r="C59" s="154">
        <v>24.2545</v>
      </c>
      <c r="D59" s="154">
        <v>654.18652699999996</v>
      </c>
      <c r="E59" s="154">
        <v>122.54219000000001</v>
      </c>
      <c r="F59" s="154">
        <v>865.605954</v>
      </c>
      <c r="G59" s="154">
        <v>394.95755800000001</v>
      </c>
      <c r="H59" s="154">
        <v>79.919696999999999</v>
      </c>
      <c r="I59" s="154" t="s">
        <v>472</v>
      </c>
      <c r="J59" s="154" t="s">
        <v>472</v>
      </c>
      <c r="K59" s="154" t="s">
        <v>472</v>
      </c>
      <c r="L59" s="154" t="s">
        <v>472</v>
      </c>
      <c r="M59" s="154" t="s">
        <v>472</v>
      </c>
      <c r="N59" s="154">
        <v>24.728701000000001</v>
      </c>
      <c r="O59" s="154"/>
    </row>
    <row r="60" spans="1:15">
      <c r="A60" s="155">
        <v>37042</v>
      </c>
      <c r="B60" s="154">
        <v>2008.444947</v>
      </c>
      <c r="C60" s="154">
        <v>25.758555000000001</v>
      </c>
      <c r="D60" s="154">
        <v>667.12861899999996</v>
      </c>
      <c r="E60" s="154">
        <v>125.68290500000001</v>
      </c>
      <c r="F60" s="154">
        <v>883.27888700000005</v>
      </c>
      <c r="G60" s="154">
        <v>407.422459</v>
      </c>
      <c r="H60" s="154">
        <v>81.821770000000001</v>
      </c>
      <c r="I60" s="154" t="s">
        <v>472</v>
      </c>
      <c r="J60" s="154" t="s">
        <v>472</v>
      </c>
      <c r="K60" s="154" t="s">
        <v>472</v>
      </c>
      <c r="L60" s="154" t="s">
        <v>472</v>
      </c>
      <c r="M60" s="154" t="s">
        <v>472</v>
      </c>
      <c r="N60" s="154">
        <v>24.856435999999999</v>
      </c>
      <c r="O60" s="154"/>
    </row>
    <row r="61" spans="1:15">
      <c r="A61" s="155">
        <v>37072</v>
      </c>
      <c r="B61" s="154">
        <v>1979.773788</v>
      </c>
      <c r="C61" s="154">
        <v>26.295179000000001</v>
      </c>
      <c r="D61" s="154">
        <v>673.203664</v>
      </c>
      <c r="E61" s="154">
        <v>131.13136900000001</v>
      </c>
      <c r="F61" s="154">
        <v>850.881035</v>
      </c>
      <c r="G61" s="154">
        <v>405.002002</v>
      </c>
      <c r="H61" s="154">
        <v>80.075710999999998</v>
      </c>
      <c r="I61" s="154" t="s">
        <v>472</v>
      </c>
      <c r="J61" s="154" t="s">
        <v>472</v>
      </c>
      <c r="K61" s="154" t="s">
        <v>472</v>
      </c>
      <c r="L61" s="154" t="s">
        <v>472</v>
      </c>
      <c r="M61" s="154" t="s">
        <v>472</v>
      </c>
      <c r="N61" s="154">
        <v>24.391911</v>
      </c>
      <c r="O61" s="154"/>
    </row>
    <row r="62" spans="1:15">
      <c r="A62" s="155">
        <v>37103</v>
      </c>
      <c r="B62" s="154">
        <v>1904.1695609999999</v>
      </c>
      <c r="C62" s="154">
        <v>25.223614999999999</v>
      </c>
      <c r="D62" s="154">
        <v>659.83006599999999</v>
      </c>
      <c r="E62" s="154">
        <v>123.650612</v>
      </c>
      <c r="F62" s="154">
        <v>802.01592300000004</v>
      </c>
      <c r="G62" s="154">
        <v>392.32212700000002</v>
      </c>
      <c r="H62" s="154">
        <v>77.581579000000005</v>
      </c>
      <c r="I62" s="154" t="s">
        <v>472</v>
      </c>
      <c r="J62" s="154" t="s">
        <v>472</v>
      </c>
      <c r="K62" s="154" t="s">
        <v>472</v>
      </c>
      <c r="L62" s="154" t="s">
        <v>472</v>
      </c>
      <c r="M62" s="154" t="s">
        <v>472</v>
      </c>
      <c r="N62" s="154">
        <v>24.777832</v>
      </c>
      <c r="O62" s="154"/>
    </row>
    <row r="63" spans="1:15">
      <c r="A63" s="155">
        <v>37134</v>
      </c>
      <c r="B63" s="154">
        <v>1842.4949360000001</v>
      </c>
      <c r="C63" s="154">
        <v>24.956358999999999</v>
      </c>
      <c r="D63" s="154">
        <v>654.24419999999998</v>
      </c>
      <c r="E63" s="154">
        <v>123.898264</v>
      </c>
      <c r="F63" s="154">
        <v>754.50529700000004</v>
      </c>
      <c r="G63" s="154">
        <v>385.07736299999999</v>
      </c>
      <c r="H63" s="154">
        <v>75.720802000000006</v>
      </c>
      <c r="I63" s="154" t="s">
        <v>472</v>
      </c>
      <c r="J63" s="154" t="s">
        <v>472</v>
      </c>
      <c r="K63" s="154" t="s">
        <v>472</v>
      </c>
      <c r="L63" s="154" t="s">
        <v>472</v>
      </c>
      <c r="M63" s="154" t="s">
        <v>472</v>
      </c>
      <c r="N63" s="154">
        <v>23.711711000000001</v>
      </c>
      <c r="O63" s="154"/>
    </row>
    <row r="64" spans="1:15">
      <c r="A64" s="155">
        <v>37164</v>
      </c>
      <c r="B64" s="154">
        <v>1714.231143</v>
      </c>
      <c r="C64" s="154">
        <v>24.865461</v>
      </c>
      <c r="D64" s="154">
        <v>629.90908400000001</v>
      </c>
      <c r="E64" s="154">
        <v>119.29714300000001</v>
      </c>
      <c r="F64" s="154">
        <v>677.431015</v>
      </c>
      <c r="G64" s="154">
        <v>360.19108499999999</v>
      </c>
      <c r="H64" s="154">
        <v>69.166083999999998</v>
      </c>
      <c r="I64" s="154" t="s">
        <v>472</v>
      </c>
      <c r="J64" s="154" t="s">
        <v>472</v>
      </c>
      <c r="K64" s="154" t="s">
        <v>472</v>
      </c>
      <c r="L64" s="154" t="s">
        <v>472</v>
      </c>
      <c r="M64" s="154" t="s">
        <v>472</v>
      </c>
      <c r="N64" s="154">
        <v>21.834506000000001</v>
      </c>
      <c r="O64" s="154"/>
    </row>
    <row r="65" spans="1:15">
      <c r="A65" s="155">
        <v>37195</v>
      </c>
      <c r="B65" s="154">
        <v>1768.5306370000001</v>
      </c>
      <c r="C65" s="154">
        <v>26.483789000000002</v>
      </c>
      <c r="D65" s="154">
        <v>635.25734499999999</v>
      </c>
      <c r="E65" s="154">
        <v>119.15680399999999</v>
      </c>
      <c r="F65" s="154">
        <v>709.15658800000006</v>
      </c>
      <c r="G65" s="154">
        <v>374.95210700000001</v>
      </c>
      <c r="H65" s="154">
        <v>72.485444000000001</v>
      </c>
      <c r="I65" s="154" t="s">
        <v>472</v>
      </c>
      <c r="J65" s="154" t="s">
        <v>472</v>
      </c>
      <c r="K65" s="154" t="s">
        <v>472</v>
      </c>
      <c r="L65" s="154" t="s">
        <v>472</v>
      </c>
      <c r="M65" s="154" t="s">
        <v>472</v>
      </c>
      <c r="N65" s="154">
        <v>22.680807999999999</v>
      </c>
      <c r="O65" s="154"/>
    </row>
    <row r="66" spans="1:15">
      <c r="A66" s="155">
        <v>37225</v>
      </c>
      <c r="B66" s="154">
        <v>1829.8377399999999</v>
      </c>
      <c r="C66" s="154">
        <v>26.912457</v>
      </c>
      <c r="D66" s="154">
        <v>633.10088099999996</v>
      </c>
      <c r="E66" s="154">
        <v>116.829837</v>
      </c>
      <c r="F66" s="154">
        <v>757.70601099999999</v>
      </c>
      <c r="G66" s="154">
        <v>388.39063900000002</v>
      </c>
      <c r="H66" s="154">
        <v>74.511519000000007</v>
      </c>
      <c r="I66" s="154" t="s">
        <v>472</v>
      </c>
      <c r="J66" s="154" t="s">
        <v>472</v>
      </c>
      <c r="K66" s="154" t="s">
        <v>472</v>
      </c>
      <c r="L66" s="154" t="s">
        <v>472</v>
      </c>
      <c r="M66" s="154" t="s">
        <v>472</v>
      </c>
      <c r="N66" s="154">
        <v>23.727754000000001</v>
      </c>
      <c r="O66" s="154"/>
    </row>
    <row r="67" spans="1:15">
      <c r="A67" s="155">
        <v>37256</v>
      </c>
      <c r="B67" s="154">
        <v>1862.521414</v>
      </c>
      <c r="C67" s="154">
        <v>28.149953</v>
      </c>
      <c r="D67" s="154">
        <v>628.47557099999995</v>
      </c>
      <c r="E67" s="154">
        <v>114.68758099999999</v>
      </c>
      <c r="F67" s="154">
        <v>785.06800099999998</v>
      </c>
      <c r="G67" s="154">
        <v>396.10084000000001</v>
      </c>
      <c r="H67" s="154">
        <v>76.124491000000006</v>
      </c>
      <c r="I67" s="154" t="s">
        <v>472</v>
      </c>
      <c r="J67" s="154" t="s">
        <v>472</v>
      </c>
      <c r="K67" s="154" t="s">
        <v>472</v>
      </c>
      <c r="L67" s="154" t="s">
        <v>472</v>
      </c>
      <c r="M67" s="154" t="s">
        <v>472</v>
      </c>
      <c r="N67" s="154">
        <v>24.727050999999999</v>
      </c>
      <c r="O67" s="154"/>
    </row>
    <row r="68" spans="1:15">
      <c r="A68" s="155">
        <v>37287</v>
      </c>
      <c r="B68" s="154">
        <v>1874.0697009999999</v>
      </c>
      <c r="C68" s="154">
        <v>29.048964000000002</v>
      </c>
      <c r="D68" s="154">
        <v>643.22956799999997</v>
      </c>
      <c r="E68" s="154">
        <v>120.25960000000001</v>
      </c>
      <c r="F68" s="154">
        <v>777.24374999999998</v>
      </c>
      <c r="G68" s="154">
        <v>399.09946600000001</v>
      </c>
      <c r="H68" s="154">
        <v>75.537858</v>
      </c>
      <c r="I68" s="154" t="s">
        <v>472</v>
      </c>
      <c r="J68" s="154" t="s">
        <v>472</v>
      </c>
      <c r="K68" s="154" t="s">
        <v>472</v>
      </c>
      <c r="L68" s="154" t="s">
        <v>472</v>
      </c>
      <c r="M68" s="154" t="s">
        <v>472</v>
      </c>
      <c r="N68" s="154">
        <v>25.447953999999999</v>
      </c>
      <c r="O68" s="154"/>
    </row>
    <row r="69" spans="1:15">
      <c r="A69" s="155">
        <v>37315</v>
      </c>
      <c r="B69" s="154">
        <v>1882.8399899999999</v>
      </c>
      <c r="C69" s="154">
        <v>29.809481999999999</v>
      </c>
      <c r="D69" s="154">
        <v>645.86962600000004</v>
      </c>
      <c r="E69" s="154">
        <v>122.36748900000001</v>
      </c>
      <c r="F69" s="154">
        <v>782.80873999999994</v>
      </c>
      <c r="G69" s="154">
        <v>398.74536000000001</v>
      </c>
      <c r="H69" s="154">
        <v>74.723791000000006</v>
      </c>
      <c r="I69" s="154" t="s">
        <v>472</v>
      </c>
      <c r="J69" s="154" t="s">
        <v>472</v>
      </c>
      <c r="K69" s="154" t="s">
        <v>472</v>
      </c>
      <c r="L69" s="154" t="s">
        <v>472</v>
      </c>
      <c r="M69" s="154" t="s">
        <v>472</v>
      </c>
      <c r="N69" s="154">
        <v>25.60679</v>
      </c>
      <c r="O69" s="154"/>
    </row>
    <row r="70" spans="1:15">
      <c r="A70" s="155">
        <v>37346</v>
      </c>
      <c r="B70" s="154">
        <v>1899.0106089999999</v>
      </c>
      <c r="C70" s="154">
        <v>33.212696000000001</v>
      </c>
      <c r="D70" s="154">
        <v>640.674847</v>
      </c>
      <c r="E70" s="154">
        <v>121.453711</v>
      </c>
      <c r="F70" s="154">
        <v>801.15454099999999</v>
      </c>
      <c r="G70" s="154">
        <v>396.49363699999998</v>
      </c>
      <c r="H70" s="154">
        <v>74.876074000000003</v>
      </c>
      <c r="I70" s="154" t="s">
        <v>472</v>
      </c>
      <c r="J70" s="154" t="s">
        <v>472</v>
      </c>
      <c r="K70" s="154" t="s">
        <v>472</v>
      </c>
      <c r="L70" s="154" t="s">
        <v>472</v>
      </c>
      <c r="M70" s="154" t="s">
        <v>472</v>
      </c>
      <c r="N70" s="154">
        <v>27.474879999999999</v>
      </c>
      <c r="O70" s="154"/>
    </row>
    <row r="71" spans="1:15">
      <c r="A71" s="155">
        <v>37376</v>
      </c>
      <c r="B71" s="154">
        <v>1876.340083</v>
      </c>
      <c r="C71" s="154">
        <v>32.088346000000001</v>
      </c>
      <c r="D71" s="154">
        <v>641.92773699999998</v>
      </c>
      <c r="E71" s="154">
        <v>123.872758</v>
      </c>
      <c r="F71" s="154">
        <v>791.61375799999996</v>
      </c>
      <c r="G71" s="154">
        <v>384.87384200000002</v>
      </c>
      <c r="H71" s="154">
        <v>72.641847999999996</v>
      </c>
      <c r="I71" s="154" t="s">
        <v>472</v>
      </c>
      <c r="J71" s="154" t="s">
        <v>472</v>
      </c>
      <c r="K71" s="154" t="s">
        <v>472</v>
      </c>
      <c r="L71" s="154" t="s">
        <v>472</v>
      </c>
      <c r="M71" s="154" t="s">
        <v>472</v>
      </c>
      <c r="N71" s="154">
        <v>25.836400999999999</v>
      </c>
      <c r="O71" s="154"/>
    </row>
    <row r="72" spans="1:15">
      <c r="A72" s="155">
        <v>37407</v>
      </c>
      <c r="B72" s="154">
        <v>1859.263524</v>
      </c>
      <c r="C72" s="154">
        <v>31.201008000000002</v>
      </c>
      <c r="D72" s="154">
        <v>634.99679400000002</v>
      </c>
      <c r="E72" s="154">
        <v>119.200024</v>
      </c>
      <c r="F72" s="154">
        <v>788.59178699999995</v>
      </c>
      <c r="G72" s="154">
        <v>379.36192699999998</v>
      </c>
      <c r="H72" s="154">
        <v>71.123526999999996</v>
      </c>
      <c r="I72" s="154" t="s">
        <v>472</v>
      </c>
      <c r="J72" s="154" t="s">
        <v>472</v>
      </c>
      <c r="K72" s="154" t="s">
        <v>472</v>
      </c>
      <c r="L72" s="154" t="s">
        <v>472</v>
      </c>
      <c r="M72" s="154" t="s">
        <v>472</v>
      </c>
      <c r="N72" s="154">
        <v>25.112016000000001</v>
      </c>
      <c r="O72" s="154"/>
    </row>
    <row r="73" spans="1:15">
      <c r="A73" s="155">
        <v>37437</v>
      </c>
      <c r="B73" s="154">
        <v>1767.7366219999999</v>
      </c>
      <c r="C73" s="154">
        <v>30.576754000000001</v>
      </c>
      <c r="D73" s="154">
        <v>628.70765600000004</v>
      </c>
      <c r="E73" s="154">
        <v>116.113299</v>
      </c>
      <c r="F73" s="154">
        <v>721.99381800000003</v>
      </c>
      <c r="G73" s="154">
        <v>360.29745200000002</v>
      </c>
      <c r="H73" s="154">
        <v>65.753157000000002</v>
      </c>
      <c r="I73" s="154" t="s">
        <v>472</v>
      </c>
      <c r="J73" s="154" t="s">
        <v>472</v>
      </c>
      <c r="K73" s="154" t="s">
        <v>472</v>
      </c>
      <c r="L73" s="154" t="s">
        <v>472</v>
      </c>
      <c r="M73" s="154" t="s">
        <v>472</v>
      </c>
      <c r="N73" s="154">
        <v>26.160941000000001</v>
      </c>
      <c r="O73" s="154"/>
    </row>
    <row r="74" spans="1:15">
      <c r="A74" s="155">
        <v>37468</v>
      </c>
      <c r="B74" s="154">
        <v>1694.201327</v>
      </c>
      <c r="C74" s="154">
        <v>31.897137000000001</v>
      </c>
      <c r="D74" s="154">
        <v>630.428496</v>
      </c>
      <c r="E74" s="154">
        <v>118.552111</v>
      </c>
      <c r="F74" s="154">
        <v>656.43079499999999</v>
      </c>
      <c r="G74" s="154">
        <v>352.23039499999999</v>
      </c>
      <c r="H74" s="154">
        <v>62.700609</v>
      </c>
      <c r="I74" s="154" t="s">
        <v>472</v>
      </c>
      <c r="J74" s="154" t="s">
        <v>472</v>
      </c>
      <c r="K74" s="154" t="s">
        <v>472</v>
      </c>
      <c r="L74" s="154" t="s">
        <v>472</v>
      </c>
      <c r="M74" s="154" t="s">
        <v>472</v>
      </c>
      <c r="N74" s="154">
        <v>23.214500000000001</v>
      </c>
      <c r="O74" s="154"/>
    </row>
    <row r="75" spans="1:15">
      <c r="A75" s="155">
        <v>37499</v>
      </c>
      <c r="B75" s="154">
        <v>1722.388211</v>
      </c>
      <c r="C75" s="154">
        <v>33.830392000000003</v>
      </c>
      <c r="D75" s="154">
        <v>641.06686200000001</v>
      </c>
      <c r="E75" s="154">
        <v>121.827459</v>
      </c>
      <c r="F75" s="154">
        <v>666.19535499999995</v>
      </c>
      <c r="G75" s="154">
        <v>357.254459</v>
      </c>
      <c r="H75" s="154">
        <v>63.624720000000003</v>
      </c>
      <c r="I75" s="154" t="s">
        <v>472</v>
      </c>
      <c r="J75" s="154" t="s">
        <v>472</v>
      </c>
      <c r="K75" s="154" t="s">
        <v>472</v>
      </c>
      <c r="L75" s="154" t="s">
        <v>472</v>
      </c>
      <c r="M75" s="154" t="s">
        <v>472</v>
      </c>
      <c r="N75" s="154">
        <v>24.041146999999999</v>
      </c>
      <c r="O75" s="154"/>
    </row>
    <row r="76" spans="1:15">
      <c r="A76" s="155">
        <v>37529</v>
      </c>
      <c r="B76" s="154">
        <v>1633.0585779999999</v>
      </c>
      <c r="C76" s="154">
        <v>33.496084000000003</v>
      </c>
      <c r="D76" s="154">
        <v>632.62288000000001</v>
      </c>
      <c r="E76" s="154">
        <v>118.932991</v>
      </c>
      <c r="F76" s="154">
        <v>590.668002</v>
      </c>
      <c r="G76" s="154">
        <v>352.89859100000001</v>
      </c>
      <c r="H76" s="154">
        <v>60.889315000000003</v>
      </c>
      <c r="I76" s="154" t="s">
        <v>472</v>
      </c>
      <c r="J76" s="154" t="s">
        <v>472</v>
      </c>
      <c r="K76" s="154" t="s">
        <v>472</v>
      </c>
      <c r="L76" s="154" t="s">
        <v>472</v>
      </c>
      <c r="M76" s="154" t="s">
        <v>472</v>
      </c>
      <c r="N76" s="154">
        <v>23.37302</v>
      </c>
      <c r="O76" s="154"/>
    </row>
    <row r="77" spans="1:15">
      <c r="A77" s="155">
        <v>37560</v>
      </c>
      <c r="B77" s="154">
        <v>1675.793359</v>
      </c>
      <c r="C77" s="154">
        <v>36.130077</v>
      </c>
      <c r="D77" s="154">
        <v>629.11604999999997</v>
      </c>
      <c r="E77" s="154">
        <v>118.94052499999999</v>
      </c>
      <c r="F77" s="154">
        <v>629.91084999999998</v>
      </c>
      <c r="G77" s="154">
        <v>354.62031999999999</v>
      </c>
      <c r="H77" s="154">
        <v>62.027697000000003</v>
      </c>
      <c r="I77" s="154" t="s">
        <v>472</v>
      </c>
      <c r="J77" s="154" t="s">
        <v>472</v>
      </c>
      <c r="K77" s="154" t="s">
        <v>472</v>
      </c>
      <c r="L77" s="154" t="s">
        <v>472</v>
      </c>
      <c r="M77" s="154" t="s">
        <v>472</v>
      </c>
      <c r="N77" s="154">
        <v>26.016054</v>
      </c>
      <c r="O77" s="154"/>
    </row>
    <row r="78" spans="1:15">
      <c r="A78" s="155">
        <v>37590</v>
      </c>
      <c r="B78" s="154">
        <v>1722.744488</v>
      </c>
      <c r="C78" s="154">
        <v>38.266444999999997</v>
      </c>
      <c r="D78" s="154">
        <v>635.45679900000005</v>
      </c>
      <c r="E78" s="154">
        <v>122.714823</v>
      </c>
      <c r="F78" s="154">
        <v>658.77248399999996</v>
      </c>
      <c r="G78" s="154">
        <v>363.01325000000003</v>
      </c>
      <c r="H78" s="154">
        <v>66.073267999999999</v>
      </c>
      <c r="I78" s="154" t="s">
        <v>472</v>
      </c>
      <c r="J78" s="154" t="s">
        <v>472</v>
      </c>
      <c r="K78" s="154" t="s">
        <v>472</v>
      </c>
      <c r="L78" s="154" t="s">
        <v>472</v>
      </c>
      <c r="M78" s="154" t="s">
        <v>472</v>
      </c>
      <c r="N78" s="154">
        <v>27.235514999999999</v>
      </c>
      <c r="O78" s="154"/>
    </row>
    <row r="79" spans="1:15">
      <c r="A79" s="155">
        <v>37621</v>
      </c>
      <c r="B79" s="154">
        <v>1625.263944</v>
      </c>
      <c r="C79" s="154">
        <v>35.274434999999997</v>
      </c>
      <c r="D79" s="154">
        <v>617.69933700000001</v>
      </c>
      <c r="E79" s="154">
        <v>118.13758199999999</v>
      </c>
      <c r="F79" s="154">
        <v>600.96347500000002</v>
      </c>
      <c r="G79" s="154">
        <v>346.74111699999997</v>
      </c>
      <c r="H79" s="154">
        <v>62.167450000000002</v>
      </c>
      <c r="I79" s="154" t="s">
        <v>472</v>
      </c>
      <c r="J79" s="154" t="s">
        <v>472</v>
      </c>
      <c r="K79" s="154" t="s">
        <v>472</v>
      </c>
      <c r="L79" s="154" t="s">
        <v>472</v>
      </c>
      <c r="M79" s="154" t="s">
        <v>472</v>
      </c>
      <c r="N79" s="154">
        <v>24.585574999999999</v>
      </c>
      <c r="O79" s="154"/>
    </row>
    <row r="80" spans="1:15">
      <c r="A80" s="155">
        <v>37652</v>
      </c>
      <c r="B80" s="154">
        <v>1634.894763</v>
      </c>
      <c r="C80" s="154">
        <v>36.664592999999996</v>
      </c>
      <c r="D80" s="154">
        <v>627.50227800000005</v>
      </c>
      <c r="E80" s="154">
        <v>123.264084</v>
      </c>
      <c r="F80" s="154">
        <v>600.70476799999994</v>
      </c>
      <c r="G80" s="154">
        <v>344.69577700000002</v>
      </c>
      <c r="H80" s="154">
        <v>60.647137000000001</v>
      </c>
      <c r="I80" s="154" t="s">
        <v>472</v>
      </c>
      <c r="J80" s="154" t="s">
        <v>472</v>
      </c>
      <c r="K80" s="154" t="s">
        <v>472</v>
      </c>
      <c r="L80" s="154" t="s">
        <v>472</v>
      </c>
      <c r="M80" s="154" t="s">
        <v>472</v>
      </c>
      <c r="N80" s="154">
        <v>25.327349000000002</v>
      </c>
      <c r="O80" s="154"/>
    </row>
    <row r="81" spans="1:15">
      <c r="A81" s="155">
        <v>37680</v>
      </c>
      <c r="B81" s="154">
        <v>1582.201609</v>
      </c>
      <c r="C81" s="154">
        <v>39.552000999999997</v>
      </c>
      <c r="D81" s="154">
        <v>619.21696199999997</v>
      </c>
      <c r="E81" s="154">
        <v>122.279871</v>
      </c>
      <c r="F81" s="154">
        <v>554.57625800000005</v>
      </c>
      <c r="G81" s="154">
        <v>343.45613300000002</v>
      </c>
      <c r="H81" s="154">
        <v>59.232087</v>
      </c>
      <c r="I81" s="154" t="s">
        <v>472</v>
      </c>
      <c r="J81" s="154" t="s">
        <v>472</v>
      </c>
      <c r="K81" s="154" t="s">
        <v>472</v>
      </c>
      <c r="L81" s="154" t="s">
        <v>472</v>
      </c>
      <c r="M81" s="154" t="s">
        <v>472</v>
      </c>
      <c r="N81" s="154">
        <v>25.400258000000001</v>
      </c>
      <c r="O81" s="154"/>
    </row>
    <row r="82" spans="1:15">
      <c r="A82" s="155">
        <v>37711</v>
      </c>
      <c r="B82" s="154">
        <v>1564.199644</v>
      </c>
      <c r="C82" s="154">
        <v>41.812986000000002</v>
      </c>
      <c r="D82" s="154">
        <v>620.26836000000003</v>
      </c>
      <c r="E82" s="154">
        <v>119.347382</v>
      </c>
      <c r="F82" s="154">
        <v>532.25394600000004</v>
      </c>
      <c r="G82" s="154">
        <v>345.80981200000002</v>
      </c>
      <c r="H82" s="154">
        <v>60.731782000000003</v>
      </c>
      <c r="I82" s="154" t="s">
        <v>472</v>
      </c>
      <c r="J82" s="154" t="s">
        <v>472</v>
      </c>
      <c r="K82" s="154" t="s">
        <v>472</v>
      </c>
      <c r="L82" s="154" t="s">
        <v>472</v>
      </c>
      <c r="M82" s="154" t="s">
        <v>472</v>
      </c>
      <c r="N82" s="154">
        <v>24.054535000000001</v>
      </c>
      <c r="O82" s="154"/>
    </row>
    <row r="83" spans="1:15">
      <c r="A83" s="155">
        <v>37741</v>
      </c>
      <c r="B83" s="154">
        <v>1630.975453</v>
      </c>
      <c r="C83" s="154">
        <v>37.721784999999997</v>
      </c>
      <c r="D83" s="154">
        <v>624.00192900000002</v>
      </c>
      <c r="E83" s="154">
        <v>122.819661</v>
      </c>
      <c r="F83" s="154">
        <v>582.64240299999994</v>
      </c>
      <c r="G83" s="154">
        <v>357.64707700000002</v>
      </c>
      <c r="H83" s="154">
        <v>66.718965999999995</v>
      </c>
      <c r="I83" s="154" t="s">
        <v>472</v>
      </c>
      <c r="J83" s="154" t="s">
        <v>472</v>
      </c>
      <c r="K83" s="154" t="s">
        <v>472</v>
      </c>
      <c r="L83" s="154" t="s">
        <v>472</v>
      </c>
      <c r="M83" s="154" t="s">
        <v>472</v>
      </c>
      <c r="N83" s="154">
        <v>28.962254999999999</v>
      </c>
      <c r="O83" s="154"/>
    </row>
    <row r="84" spans="1:15">
      <c r="A84" s="155">
        <v>37772</v>
      </c>
      <c r="B84" s="154">
        <v>1648.200186</v>
      </c>
      <c r="C84" s="154">
        <v>37.362335000000002</v>
      </c>
      <c r="D84" s="154">
        <v>630.01293099999998</v>
      </c>
      <c r="E84" s="154">
        <v>129.06808799999999</v>
      </c>
      <c r="F84" s="154">
        <v>591.49156200000004</v>
      </c>
      <c r="G84" s="154">
        <v>359.49580300000002</v>
      </c>
      <c r="H84" s="154">
        <v>66.779471999999998</v>
      </c>
      <c r="I84" s="154" t="s">
        <v>472</v>
      </c>
      <c r="J84" s="154" t="s">
        <v>472</v>
      </c>
      <c r="K84" s="154" t="s">
        <v>472</v>
      </c>
      <c r="L84" s="154" t="s">
        <v>472</v>
      </c>
      <c r="M84" s="154" t="s">
        <v>472</v>
      </c>
      <c r="N84" s="154">
        <v>29.837548999999999</v>
      </c>
      <c r="O84" s="154"/>
    </row>
    <row r="85" spans="1:15">
      <c r="A85" s="155">
        <v>37802</v>
      </c>
      <c r="B85" s="154">
        <v>1702.1470850000001</v>
      </c>
      <c r="C85" s="154">
        <v>38.000463000000003</v>
      </c>
      <c r="D85" s="154">
        <v>636.05409499999996</v>
      </c>
      <c r="E85" s="154">
        <v>127.198847</v>
      </c>
      <c r="F85" s="154">
        <v>617.77664200000004</v>
      </c>
      <c r="G85" s="154">
        <v>378.53375299999999</v>
      </c>
      <c r="H85" s="154">
        <v>68.285672000000005</v>
      </c>
      <c r="I85" s="154" t="s">
        <v>472</v>
      </c>
      <c r="J85" s="154" t="s">
        <v>472</v>
      </c>
      <c r="K85" s="154" t="s">
        <v>472</v>
      </c>
      <c r="L85" s="154" t="s">
        <v>472</v>
      </c>
      <c r="M85" s="154" t="s">
        <v>472</v>
      </c>
      <c r="N85" s="154">
        <v>31.782136000000001</v>
      </c>
      <c r="O85" s="154"/>
    </row>
    <row r="86" spans="1:15">
      <c r="A86" s="155">
        <v>37833</v>
      </c>
      <c r="B86" s="154">
        <v>1755.9271229999999</v>
      </c>
      <c r="C86" s="154">
        <v>37.047383000000004</v>
      </c>
      <c r="D86" s="154">
        <v>645.916472</v>
      </c>
      <c r="E86" s="154">
        <v>133.179821</v>
      </c>
      <c r="F86" s="154">
        <v>646.95210399999996</v>
      </c>
      <c r="G86" s="154">
        <v>387.86587800000001</v>
      </c>
      <c r="H86" s="154">
        <v>69.014105999999998</v>
      </c>
      <c r="I86" s="154" t="s">
        <v>472</v>
      </c>
      <c r="J86" s="154" t="s">
        <v>472</v>
      </c>
      <c r="K86" s="154" t="s">
        <v>472</v>
      </c>
      <c r="L86" s="154" t="s">
        <v>472</v>
      </c>
      <c r="M86" s="154" t="s">
        <v>472</v>
      </c>
      <c r="N86" s="154">
        <v>38.145285000000001</v>
      </c>
      <c r="O86" s="154"/>
    </row>
    <row r="87" spans="1:15">
      <c r="A87" s="155">
        <v>37864</v>
      </c>
      <c r="B87" s="154">
        <v>1786.2105469999999</v>
      </c>
      <c r="C87" s="154">
        <v>37.119917000000001</v>
      </c>
      <c r="D87" s="154">
        <v>653.25388599999997</v>
      </c>
      <c r="E87" s="154">
        <v>136.87933200000001</v>
      </c>
      <c r="F87" s="154">
        <v>663.37691500000005</v>
      </c>
      <c r="G87" s="154">
        <v>397.70318300000002</v>
      </c>
      <c r="H87" s="154">
        <v>70.966448</v>
      </c>
      <c r="I87" s="154" t="s">
        <v>472</v>
      </c>
      <c r="J87" s="154" t="s">
        <v>472</v>
      </c>
      <c r="K87" s="154" t="s">
        <v>472</v>
      </c>
      <c r="L87" s="154" t="s">
        <v>472</v>
      </c>
      <c r="M87" s="154" t="s">
        <v>472</v>
      </c>
      <c r="N87" s="154">
        <v>34.756649000000003</v>
      </c>
      <c r="O87" s="154"/>
    </row>
    <row r="88" spans="1:15">
      <c r="A88" s="155">
        <v>37894</v>
      </c>
      <c r="B88" s="154">
        <v>1764.1905819999999</v>
      </c>
      <c r="C88" s="154">
        <v>35.094287999999999</v>
      </c>
      <c r="D88" s="154">
        <v>648.61193200000002</v>
      </c>
      <c r="E88" s="154">
        <v>137.81639899999999</v>
      </c>
      <c r="F88" s="154">
        <v>652.94908999999996</v>
      </c>
      <c r="G88" s="154">
        <v>390.99538000000001</v>
      </c>
      <c r="H88" s="154">
        <v>66.169269999999997</v>
      </c>
      <c r="I88" s="154" t="s">
        <v>472</v>
      </c>
      <c r="J88" s="154" t="s">
        <v>472</v>
      </c>
      <c r="K88" s="154" t="s">
        <v>472</v>
      </c>
      <c r="L88" s="154" t="s">
        <v>472</v>
      </c>
      <c r="M88" s="154" t="s">
        <v>472</v>
      </c>
      <c r="N88" s="154">
        <v>36.539893999999997</v>
      </c>
      <c r="O88" s="154"/>
    </row>
    <row r="89" spans="1:15">
      <c r="A89" s="155">
        <v>37925</v>
      </c>
      <c r="B89" s="154">
        <v>1829.7497410000001</v>
      </c>
      <c r="C89" s="154">
        <v>35.914599000000003</v>
      </c>
      <c r="D89" s="154">
        <v>658.81023900000002</v>
      </c>
      <c r="E89" s="154">
        <v>139.08438699999999</v>
      </c>
      <c r="F89" s="154">
        <v>692.83572600000002</v>
      </c>
      <c r="G89" s="154">
        <v>403.550974</v>
      </c>
      <c r="H89" s="154">
        <v>66.588353999999995</v>
      </c>
      <c r="I89" s="154" t="s">
        <v>472</v>
      </c>
      <c r="J89" s="154" t="s">
        <v>472</v>
      </c>
      <c r="K89" s="154" t="s">
        <v>472</v>
      </c>
      <c r="L89" s="154" t="s">
        <v>472</v>
      </c>
      <c r="M89" s="154" t="s">
        <v>472</v>
      </c>
      <c r="N89" s="154">
        <v>38.638199</v>
      </c>
      <c r="O89" s="154"/>
    </row>
    <row r="90" spans="1:15">
      <c r="A90" s="155">
        <v>37955</v>
      </c>
      <c r="B90" s="154">
        <v>1830.519499</v>
      </c>
      <c r="C90" s="154">
        <v>35.788887000000003</v>
      </c>
      <c r="D90" s="154">
        <v>651.33583699999997</v>
      </c>
      <c r="E90" s="154">
        <v>135.854692</v>
      </c>
      <c r="F90" s="154">
        <v>701.22876499999995</v>
      </c>
      <c r="G90" s="154">
        <v>402.17412000000002</v>
      </c>
      <c r="H90" s="154">
        <v>66.195013000000003</v>
      </c>
      <c r="I90" s="154" t="s">
        <v>472</v>
      </c>
      <c r="J90" s="154" t="s">
        <v>472</v>
      </c>
      <c r="K90" s="154" t="s">
        <v>472</v>
      </c>
      <c r="L90" s="154" t="s">
        <v>472</v>
      </c>
      <c r="M90" s="154" t="s">
        <v>472</v>
      </c>
      <c r="N90" s="154">
        <v>39.991883999999999</v>
      </c>
      <c r="O90" s="154"/>
    </row>
    <row r="91" spans="1:15">
      <c r="A91" s="155">
        <v>37986</v>
      </c>
      <c r="B91" s="154">
        <v>1849.4875050000001</v>
      </c>
      <c r="C91" s="154">
        <v>34.382447999999997</v>
      </c>
      <c r="D91" s="154">
        <v>641.76905199999999</v>
      </c>
      <c r="E91" s="154">
        <v>132.78887800000001</v>
      </c>
      <c r="F91" s="154">
        <v>725.88183200000003</v>
      </c>
      <c r="G91" s="154">
        <v>408.659649</v>
      </c>
      <c r="H91" s="154">
        <v>66.157926000000003</v>
      </c>
      <c r="I91" s="154" t="s">
        <v>472</v>
      </c>
      <c r="J91" s="154" t="s">
        <v>472</v>
      </c>
      <c r="K91" s="154" t="s">
        <v>472</v>
      </c>
      <c r="L91" s="154" t="s">
        <v>472</v>
      </c>
      <c r="M91" s="154" t="s">
        <v>472</v>
      </c>
      <c r="N91" s="154">
        <v>38.794521000000003</v>
      </c>
      <c r="O91" s="154"/>
    </row>
    <row r="92" spans="1:15">
      <c r="A92" s="155">
        <v>38017</v>
      </c>
      <c r="B92" s="154">
        <v>1914.143959</v>
      </c>
      <c r="C92" s="154">
        <v>34.565367999999999</v>
      </c>
      <c r="D92" s="154">
        <v>650.40085599999998</v>
      </c>
      <c r="E92" s="154">
        <v>134.98255700000001</v>
      </c>
      <c r="F92" s="154">
        <v>762.75832700000001</v>
      </c>
      <c r="G92" s="154">
        <v>424.27811600000001</v>
      </c>
      <c r="H92" s="154">
        <v>67.232490999999996</v>
      </c>
      <c r="I92" s="154" t="s">
        <v>472</v>
      </c>
      <c r="J92" s="154" t="s">
        <v>472</v>
      </c>
      <c r="K92" s="154" t="s">
        <v>472</v>
      </c>
      <c r="L92" s="154" t="s">
        <v>472</v>
      </c>
      <c r="M92" s="154" t="s">
        <v>472</v>
      </c>
      <c r="N92" s="154">
        <v>42.141292999999997</v>
      </c>
      <c r="O92" s="154"/>
    </row>
    <row r="93" spans="1:15">
      <c r="A93" s="155">
        <v>38046</v>
      </c>
      <c r="B93" s="154">
        <v>1951.49298</v>
      </c>
      <c r="C93" s="154">
        <v>34.172302000000002</v>
      </c>
      <c r="D93" s="154">
        <v>659.08519899999999</v>
      </c>
      <c r="E93" s="154">
        <v>139.22919300000001</v>
      </c>
      <c r="F93" s="154">
        <v>775.89685699999995</v>
      </c>
      <c r="G93" s="154">
        <v>437.08133700000002</v>
      </c>
      <c r="H93" s="154">
        <v>68.537833000000006</v>
      </c>
      <c r="I93" s="154" t="s">
        <v>472</v>
      </c>
      <c r="J93" s="154" t="s">
        <v>472</v>
      </c>
      <c r="K93" s="154" t="s">
        <v>472</v>
      </c>
      <c r="L93" s="154" t="s">
        <v>472</v>
      </c>
      <c r="M93" s="154" t="s">
        <v>472</v>
      </c>
      <c r="N93" s="154">
        <v>45.257282000000004</v>
      </c>
      <c r="O93" s="154"/>
    </row>
    <row r="94" spans="1:15">
      <c r="A94" s="155">
        <v>38077</v>
      </c>
      <c r="B94" s="154">
        <v>1941.258646</v>
      </c>
      <c r="C94" s="154">
        <v>34.221457999999998</v>
      </c>
      <c r="D94" s="154">
        <v>663.07409399999995</v>
      </c>
      <c r="E94" s="154">
        <v>146.21612200000001</v>
      </c>
      <c r="F94" s="154">
        <v>757.891751</v>
      </c>
      <c r="G94" s="154">
        <v>440.37854900000002</v>
      </c>
      <c r="H94" s="154">
        <v>67.881428999999997</v>
      </c>
      <c r="I94" s="154" t="s">
        <v>472</v>
      </c>
      <c r="J94" s="154" t="s">
        <v>472</v>
      </c>
      <c r="K94" s="154" t="s">
        <v>472</v>
      </c>
      <c r="L94" s="154" t="s">
        <v>472</v>
      </c>
      <c r="M94" s="154" t="s">
        <v>472</v>
      </c>
      <c r="N94" s="154">
        <v>45.692791</v>
      </c>
      <c r="O94" s="154"/>
    </row>
    <row r="95" spans="1:15">
      <c r="A95" s="155">
        <v>38107</v>
      </c>
      <c r="B95" s="154">
        <v>1951.7549899999999</v>
      </c>
      <c r="C95" s="154">
        <v>34.535243000000001</v>
      </c>
      <c r="D95" s="154">
        <v>651.86444800000004</v>
      </c>
      <c r="E95" s="154">
        <v>137.00874099999999</v>
      </c>
      <c r="F95" s="154">
        <v>771.39697899999999</v>
      </c>
      <c r="G95" s="154">
        <v>445.35749299999998</v>
      </c>
      <c r="H95" s="154">
        <v>68.086881000000005</v>
      </c>
      <c r="I95" s="154" t="s">
        <v>472</v>
      </c>
      <c r="J95" s="154" t="s">
        <v>472</v>
      </c>
      <c r="K95" s="154" t="s">
        <v>472</v>
      </c>
      <c r="L95" s="154" t="s">
        <v>472</v>
      </c>
      <c r="M95" s="154" t="s">
        <v>472</v>
      </c>
      <c r="N95" s="154">
        <v>48.600817999999997</v>
      </c>
      <c r="O95" s="154"/>
    </row>
    <row r="96" spans="1:15">
      <c r="A96" s="155">
        <v>38138</v>
      </c>
      <c r="B96" s="154">
        <v>1916.762238</v>
      </c>
      <c r="C96" s="154">
        <v>31.802685</v>
      </c>
      <c r="D96" s="154">
        <v>642.010943</v>
      </c>
      <c r="E96" s="154">
        <v>137.119012</v>
      </c>
      <c r="F96" s="154">
        <v>760.39081499999998</v>
      </c>
      <c r="G96" s="154">
        <v>433.87981600000001</v>
      </c>
      <c r="H96" s="154">
        <v>66.743122999999997</v>
      </c>
      <c r="I96" s="154" t="s">
        <v>472</v>
      </c>
      <c r="J96" s="154" t="s">
        <v>472</v>
      </c>
      <c r="K96" s="154" t="s">
        <v>472</v>
      </c>
      <c r="L96" s="154" t="s">
        <v>472</v>
      </c>
      <c r="M96" s="154" t="s">
        <v>472</v>
      </c>
      <c r="N96" s="154">
        <v>48.677976000000001</v>
      </c>
      <c r="O96" s="154"/>
    </row>
    <row r="97" spans="1:15">
      <c r="A97" s="155">
        <v>38168</v>
      </c>
      <c r="B97" s="154">
        <v>1929.948617</v>
      </c>
      <c r="C97" s="154">
        <v>31.838718</v>
      </c>
      <c r="D97" s="154">
        <v>639.71505999999999</v>
      </c>
      <c r="E97" s="154">
        <v>133.86249799999999</v>
      </c>
      <c r="F97" s="154">
        <v>769.386842</v>
      </c>
      <c r="G97" s="154">
        <v>437.27578199999999</v>
      </c>
      <c r="H97" s="154">
        <v>65.218896999999998</v>
      </c>
      <c r="I97" s="154" t="s">
        <v>472</v>
      </c>
      <c r="J97" s="154" t="s">
        <v>472</v>
      </c>
      <c r="K97" s="154" t="s">
        <v>472</v>
      </c>
      <c r="L97" s="154" t="s">
        <v>472</v>
      </c>
      <c r="M97" s="154" t="s">
        <v>472</v>
      </c>
      <c r="N97" s="154">
        <v>51.732222</v>
      </c>
      <c r="O97" s="154"/>
    </row>
    <row r="98" spans="1:15">
      <c r="A98" s="155">
        <v>38199</v>
      </c>
      <c r="B98" s="154">
        <v>1930.106115</v>
      </c>
      <c r="C98" s="154">
        <v>33.013342999999999</v>
      </c>
      <c r="D98" s="154">
        <v>650.04383399999995</v>
      </c>
      <c r="E98" s="154">
        <v>134.32399899999999</v>
      </c>
      <c r="F98" s="154">
        <v>750.84951000000001</v>
      </c>
      <c r="G98" s="154">
        <v>439.77604400000001</v>
      </c>
      <c r="H98" s="154">
        <v>65.526009000000002</v>
      </c>
      <c r="I98" s="154" t="s">
        <v>472</v>
      </c>
      <c r="J98" s="154" t="s">
        <v>472</v>
      </c>
      <c r="K98" s="154" t="s">
        <v>472</v>
      </c>
      <c r="L98" s="154" t="s">
        <v>472</v>
      </c>
      <c r="M98" s="154" t="s">
        <v>472</v>
      </c>
      <c r="N98" s="154">
        <v>56.423389</v>
      </c>
      <c r="O98" s="154"/>
    </row>
    <row r="99" spans="1:15">
      <c r="A99" s="155">
        <v>38230</v>
      </c>
      <c r="B99" s="154">
        <v>2003.1642429999999</v>
      </c>
      <c r="C99" s="154">
        <v>32.628856999999996</v>
      </c>
      <c r="D99" s="154">
        <v>656.85529799999995</v>
      </c>
      <c r="E99" s="154">
        <v>136.28175999999999</v>
      </c>
      <c r="F99" s="154">
        <v>817.76312499999995</v>
      </c>
      <c r="G99" s="154">
        <v>439.04487599999999</v>
      </c>
      <c r="H99" s="154">
        <v>65.553934999999996</v>
      </c>
      <c r="I99" s="154" t="s">
        <v>472</v>
      </c>
      <c r="J99" s="154" t="s">
        <v>472</v>
      </c>
      <c r="K99" s="154" t="s">
        <v>472</v>
      </c>
      <c r="L99" s="154" t="s">
        <v>472</v>
      </c>
      <c r="M99" s="154" t="s">
        <v>472</v>
      </c>
      <c r="N99" s="154">
        <v>56.872081000000001</v>
      </c>
      <c r="O99" s="154"/>
    </row>
    <row r="100" spans="1:15">
      <c r="A100" s="155">
        <v>38260</v>
      </c>
      <c r="B100" s="154">
        <v>1943.190456</v>
      </c>
      <c r="C100" s="154">
        <v>32.645623000000001</v>
      </c>
      <c r="D100" s="154">
        <v>657.00910999999996</v>
      </c>
      <c r="E100" s="154">
        <v>134.012058</v>
      </c>
      <c r="F100" s="154">
        <v>755.65060700000004</v>
      </c>
      <c r="G100" s="154">
        <v>439.79784000000001</v>
      </c>
      <c r="H100" s="154">
        <v>65.474782000000005</v>
      </c>
      <c r="I100" s="154" t="s">
        <v>472</v>
      </c>
      <c r="J100" s="154" t="s">
        <v>472</v>
      </c>
      <c r="K100" s="154" t="s">
        <v>472</v>
      </c>
      <c r="L100" s="154" t="s">
        <v>472</v>
      </c>
      <c r="M100" s="154" t="s">
        <v>472</v>
      </c>
      <c r="N100" s="154">
        <v>58.087279000000002</v>
      </c>
      <c r="O100" s="154"/>
    </row>
    <row r="101" spans="1:15">
      <c r="A101" s="155">
        <v>38291</v>
      </c>
      <c r="B101" s="154">
        <v>1918.3365819999999</v>
      </c>
      <c r="C101" s="154">
        <v>32.492350999999999</v>
      </c>
      <c r="D101" s="154">
        <v>648.47410400000001</v>
      </c>
      <c r="E101" s="154">
        <v>133.70812799999999</v>
      </c>
      <c r="F101" s="154">
        <v>745.00510299999996</v>
      </c>
      <c r="G101" s="154">
        <v>432.71356300000002</v>
      </c>
      <c r="H101" s="154">
        <v>64.470489999999998</v>
      </c>
      <c r="I101" s="154" t="s">
        <v>472</v>
      </c>
      <c r="J101" s="154" t="s">
        <v>472</v>
      </c>
      <c r="K101" s="154" t="s">
        <v>472</v>
      </c>
      <c r="L101" s="154" t="s">
        <v>472</v>
      </c>
      <c r="M101" s="154" t="s">
        <v>472</v>
      </c>
      <c r="N101" s="154">
        <v>59.651454000000001</v>
      </c>
      <c r="O101" s="154"/>
    </row>
    <row r="102" spans="1:15">
      <c r="A102" s="155">
        <v>38321</v>
      </c>
      <c r="B102" s="154">
        <v>1917.2942399999999</v>
      </c>
      <c r="C102" s="154">
        <v>31.541884</v>
      </c>
      <c r="D102" s="154">
        <v>642.73790299999996</v>
      </c>
      <c r="E102" s="154">
        <v>137.195279</v>
      </c>
      <c r="F102" s="154">
        <v>754.11681499999997</v>
      </c>
      <c r="G102" s="154">
        <v>429.015041</v>
      </c>
      <c r="H102" s="154">
        <v>64.251508000000001</v>
      </c>
      <c r="I102" s="154" t="s">
        <v>472</v>
      </c>
      <c r="J102" s="154" t="s">
        <v>472</v>
      </c>
      <c r="K102" s="154" t="s">
        <v>472</v>
      </c>
      <c r="L102" s="154" t="s">
        <v>472</v>
      </c>
      <c r="M102" s="154" t="s">
        <v>472</v>
      </c>
      <c r="N102" s="154">
        <v>59.882592000000002</v>
      </c>
      <c r="O102" s="154"/>
    </row>
    <row r="103" spans="1:15">
      <c r="A103" s="155">
        <v>38352</v>
      </c>
      <c r="B103" s="154">
        <v>1966.697283</v>
      </c>
      <c r="C103" s="154">
        <v>33.055061000000002</v>
      </c>
      <c r="D103" s="154">
        <v>648.75748999999996</v>
      </c>
      <c r="E103" s="154">
        <v>140.04382799999999</v>
      </c>
      <c r="F103" s="154">
        <v>784.32979999999998</v>
      </c>
      <c r="G103" s="154">
        <v>442.29237499999999</v>
      </c>
      <c r="H103" s="154">
        <v>65.641480000000001</v>
      </c>
      <c r="I103" s="154" t="s">
        <v>472</v>
      </c>
      <c r="J103" s="154" t="s">
        <v>472</v>
      </c>
      <c r="K103" s="154" t="s">
        <v>472</v>
      </c>
      <c r="L103" s="154" t="s">
        <v>472</v>
      </c>
      <c r="M103" s="154" t="s">
        <v>472</v>
      </c>
      <c r="N103" s="154">
        <v>58.262556000000004</v>
      </c>
      <c r="O103" s="154"/>
    </row>
    <row r="104" spans="1:15">
      <c r="A104" s="155">
        <v>38383</v>
      </c>
      <c r="B104" s="154">
        <v>2018.9953190000001</v>
      </c>
      <c r="C104" s="154">
        <v>33.553849999999997</v>
      </c>
      <c r="D104" s="154">
        <v>662.31987300000003</v>
      </c>
      <c r="E104" s="154">
        <v>143.884435</v>
      </c>
      <c r="F104" s="154">
        <v>799.83894499999997</v>
      </c>
      <c r="G104" s="154">
        <v>456.92016899999999</v>
      </c>
      <c r="H104" s="154">
        <v>66.968186000000003</v>
      </c>
      <c r="I104" s="154" t="s">
        <v>472</v>
      </c>
      <c r="J104" s="154" t="s">
        <v>472</v>
      </c>
      <c r="K104" s="154" t="s">
        <v>472</v>
      </c>
      <c r="L104" s="154" t="s">
        <v>472</v>
      </c>
      <c r="M104" s="154" t="s">
        <v>472</v>
      </c>
      <c r="N104" s="154">
        <v>66.362476999999998</v>
      </c>
      <c r="O104" s="154"/>
    </row>
    <row r="105" spans="1:15" ht="13" thickBot="1">
      <c r="A105" s="155">
        <v>38411</v>
      </c>
      <c r="B105" s="154">
        <v>2024.530567</v>
      </c>
      <c r="C105" s="154">
        <v>32.702615000000002</v>
      </c>
      <c r="D105" s="154">
        <v>651.63300700000002</v>
      </c>
      <c r="E105" s="154">
        <v>142.12182999999999</v>
      </c>
      <c r="F105" s="154">
        <v>811.01248699999996</v>
      </c>
      <c r="G105" s="154">
        <v>459.90414700000002</v>
      </c>
      <c r="H105" s="154">
        <v>67.430642000000006</v>
      </c>
      <c r="I105" s="154" t="s">
        <v>472</v>
      </c>
      <c r="J105" s="154" t="s">
        <v>472</v>
      </c>
      <c r="K105" s="154" t="s">
        <v>472</v>
      </c>
      <c r="L105" s="154" t="s">
        <v>472</v>
      </c>
      <c r="M105" s="154" t="s">
        <v>472</v>
      </c>
      <c r="N105" s="154">
        <v>69.278308999999993</v>
      </c>
      <c r="O105" s="154"/>
    </row>
    <row r="106" spans="1:15" ht="13" thickTop="1">
      <c r="A106" s="155">
        <v>38442</v>
      </c>
      <c r="B106" s="154">
        <v>2130.4743699999999</v>
      </c>
      <c r="C106" s="154">
        <v>39.332751000000002</v>
      </c>
      <c r="D106" s="154">
        <v>628.71579299999996</v>
      </c>
      <c r="E106" s="154">
        <v>149.27659700000001</v>
      </c>
      <c r="F106" s="154">
        <v>785.986492</v>
      </c>
      <c r="G106" s="160">
        <v>546.83486300000004</v>
      </c>
      <c r="H106" s="159">
        <v>68.489016000000007</v>
      </c>
      <c r="I106" s="154">
        <v>111.571687</v>
      </c>
      <c r="J106" s="154" t="s">
        <v>472</v>
      </c>
      <c r="K106" s="154" t="s">
        <v>472</v>
      </c>
      <c r="L106" s="154" t="s">
        <v>472</v>
      </c>
      <c r="M106" s="154" t="s">
        <v>472</v>
      </c>
      <c r="N106" s="158">
        <v>18.032789999999999</v>
      </c>
      <c r="O106" s="154"/>
    </row>
    <row r="107" spans="1:15">
      <c r="A107" s="155">
        <v>38472</v>
      </c>
      <c r="B107" s="154">
        <v>2131.120903</v>
      </c>
      <c r="C107" s="154">
        <v>37.928657999999999</v>
      </c>
      <c r="D107" s="154">
        <v>634.15597100000002</v>
      </c>
      <c r="E107" s="154">
        <v>154.473657</v>
      </c>
      <c r="F107" s="154">
        <v>778.07478900000001</v>
      </c>
      <c r="G107" s="154">
        <v>547.98682499999995</v>
      </c>
      <c r="H107" s="154">
        <v>67.071004000000002</v>
      </c>
      <c r="I107" s="154">
        <v>112.595553</v>
      </c>
      <c r="J107" s="154" t="s">
        <v>472</v>
      </c>
      <c r="K107" s="154" t="s">
        <v>472</v>
      </c>
      <c r="L107" s="154" t="s">
        <v>472</v>
      </c>
      <c r="M107" s="154" t="s">
        <v>472</v>
      </c>
      <c r="N107" s="154">
        <v>20.379104999999999</v>
      </c>
      <c r="O107" s="154"/>
    </row>
    <row r="108" spans="1:15">
      <c r="A108" s="155">
        <v>38503</v>
      </c>
      <c r="B108" s="154">
        <v>2217.799109</v>
      </c>
      <c r="C108" s="154">
        <v>39.830190000000002</v>
      </c>
      <c r="D108" s="154">
        <v>645.677593</v>
      </c>
      <c r="E108" s="154">
        <v>151.08886999999999</v>
      </c>
      <c r="F108" s="154">
        <v>818.86683900000003</v>
      </c>
      <c r="G108" s="154">
        <v>572.99639000000002</v>
      </c>
      <c r="H108" s="154">
        <v>69.613039999999998</v>
      </c>
      <c r="I108" s="154">
        <v>119.759058</v>
      </c>
      <c r="J108" s="154" t="s">
        <v>472</v>
      </c>
      <c r="K108" s="154" t="s">
        <v>472</v>
      </c>
      <c r="L108" s="154" t="s">
        <v>472</v>
      </c>
      <c r="M108" s="154" t="s">
        <v>472</v>
      </c>
      <c r="N108" s="154">
        <v>20.669039000000001</v>
      </c>
      <c r="O108" s="154"/>
    </row>
    <row r="109" spans="1:15">
      <c r="A109" s="155">
        <v>38533</v>
      </c>
      <c r="B109" s="154">
        <v>2280.7454090000001</v>
      </c>
      <c r="C109" s="154">
        <v>42.774630999999999</v>
      </c>
      <c r="D109" s="154">
        <v>642.20030699999995</v>
      </c>
      <c r="E109" s="154">
        <v>158.79157499999999</v>
      </c>
      <c r="F109" s="154">
        <v>843.29079000000002</v>
      </c>
      <c r="G109" s="154">
        <v>601.44779700000004</v>
      </c>
      <c r="H109" s="154">
        <v>70.345982000000006</v>
      </c>
      <c r="I109" s="154">
        <v>130.986357</v>
      </c>
      <c r="J109" s="154" t="s">
        <v>472</v>
      </c>
      <c r="K109" s="154" t="s">
        <v>472</v>
      </c>
      <c r="L109" s="154" t="s">
        <v>472</v>
      </c>
      <c r="M109" s="154" t="s">
        <v>472</v>
      </c>
      <c r="N109" s="154">
        <v>20.045525999999999</v>
      </c>
      <c r="O109" s="154"/>
    </row>
    <row r="110" spans="1:15">
      <c r="A110" s="155">
        <v>38564</v>
      </c>
      <c r="B110" s="154">
        <v>2336.8487530000002</v>
      </c>
      <c r="C110" s="154">
        <v>44.569671999999997</v>
      </c>
      <c r="D110" s="154">
        <v>634.07409500000006</v>
      </c>
      <c r="E110" s="154">
        <v>158.14005299999999</v>
      </c>
      <c r="F110" s="154">
        <v>883.160934</v>
      </c>
      <c r="G110" s="154">
        <v>619.34576200000004</v>
      </c>
      <c r="H110" s="154">
        <v>72.349987999999996</v>
      </c>
      <c r="I110" s="154">
        <v>135.626214</v>
      </c>
      <c r="J110" s="154" t="s">
        <v>472</v>
      </c>
      <c r="K110" s="154" t="s">
        <v>472</v>
      </c>
      <c r="L110" s="154" t="s">
        <v>472</v>
      </c>
      <c r="M110" s="154" t="s">
        <v>472</v>
      </c>
      <c r="N110" s="154">
        <v>20.072077</v>
      </c>
      <c r="O110" s="154"/>
    </row>
    <row r="111" spans="1:15">
      <c r="A111" s="155">
        <v>38595</v>
      </c>
      <c r="B111" s="154">
        <v>2332.7416579999999</v>
      </c>
      <c r="C111" s="154">
        <v>44.502108</v>
      </c>
      <c r="D111" s="154">
        <v>631.74984099999995</v>
      </c>
      <c r="E111" s="154">
        <v>161.152208</v>
      </c>
      <c r="F111" s="154">
        <v>886.24776899999995</v>
      </c>
      <c r="G111" s="154">
        <v>605.12678000000005</v>
      </c>
      <c r="H111" s="154">
        <v>71.500864000000007</v>
      </c>
      <c r="I111" s="154">
        <v>144.407487</v>
      </c>
      <c r="J111" s="154" t="s">
        <v>472</v>
      </c>
      <c r="K111" s="154" t="s">
        <v>472</v>
      </c>
      <c r="L111" s="154" t="s">
        <v>472</v>
      </c>
      <c r="M111" s="154" t="s">
        <v>472</v>
      </c>
      <c r="N111" s="154">
        <v>20.70767</v>
      </c>
      <c r="O111" s="154"/>
    </row>
    <row r="112" spans="1:15">
      <c r="A112" s="155">
        <v>38625</v>
      </c>
      <c r="B112" s="154">
        <v>2449.0342649999998</v>
      </c>
      <c r="C112" s="154">
        <v>44.939630000000001</v>
      </c>
      <c r="D112" s="154">
        <v>645.63690599999995</v>
      </c>
      <c r="E112" s="154">
        <v>169.69777099999999</v>
      </c>
      <c r="F112" s="154">
        <v>945.46166900000003</v>
      </c>
      <c r="G112" s="154">
        <v>633.88605399999994</v>
      </c>
      <c r="H112" s="154">
        <v>74.210618999999994</v>
      </c>
      <c r="I112" s="154">
        <v>157.64780999999999</v>
      </c>
      <c r="J112" s="154" t="s">
        <v>472</v>
      </c>
      <c r="K112" s="154" t="s">
        <v>472</v>
      </c>
      <c r="L112" s="154" t="s">
        <v>472</v>
      </c>
      <c r="M112" s="154" t="s">
        <v>472</v>
      </c>
      <c r="N112" s="154">
        <v>21.462197</v>
      </c>
      <c r="O112" s="154"/>
    </row>
    <row r="113" spans="1:15">
      <c r="A113" s="155">
        <v>38656</v>
      </c>
      <c r="B113" s="154">
        <v>2422.7542739999999</v>
      </c>
      <c r="C113" s="154">
        <v>46.369304</v>
      </c>
      <c r="D113" s="154">
        <v>631.24263900000005</v>
      </c>
      <c r="E113" s="154">
        <v>164.94214600000001</v>
      </c>
      <c r="F113" s="154">
        <v>914.61887300000001</v>
      </c>
      <c r="G113" s="154">
        <v>654.45619899999997</v>
      </c>
      <c r="H113" s="154">
        <v>73.621290999999999</v>
      </c>
      <c r="I113" s="154">
        <v>154.582506</v>
      </c>
      <c r="J113" s="154" t="s">
        <v>472</v>
      </c>
      <c r="K113" s="154" t="s">
        <v>472</v>
      </c>
      <c r="L113" s="154" t="s">
        <v>472</v>
      </c>
      <c r="M113" s="154" t="s">
        <v>472</v>
      </c>
      <c r="N113" s="154">
        <v>21.484743999999999</v>
      </c>
      <c r="O113" s="154"/>
    </row>
    <row r="114" spans="1:15">
      <c r="A114" s="155">
        <v>38686</v>
      </c>
      <c r="B114" s="154">
        <v>2505.3166940000001</v>
      </c>
      <c r="C114" s="154">
        <v>47.397179000000001</v>
      </c>
      <c r="D114" s="154">
        <v>634.04872499999999</v>
      </c>
      <c r="E114" s="154">
        <v>164.86465699999999</v>
      </c>
      <c r="F114" s="154">
        <v>960.32531700000004</v>
      </c>
      <c r="G114" s="154">
        <v>684.32913799999994</v>
      </c>
      <c r="H114" s="154">
        <v>75.649006</v>
      </c>
      <c r="I114" s="154">
        <v>156.60076799999999</v>
      </c>
      <c r="J114" s="154" t="s">
        <v>472</v>
      </c>
      <c r="K114" s="154" t="s">
        <v>472</v>
      </c>
      <c r="L114" s="154" t="s">
        <v>472</v>
      </c>
      <c r="M114" s="154" t="s">
        <v>472</v>
      </c>
      <c r="N114" s="154">
        <v>22.615563999999999</v>
      </c>
      <c r="O114" s="154"/>
    </row>
    <row r="115" spans="1:15">
      <c r="A115" s="155">
        <v>38717</v>
      </c>
      <c r="B115" s="154">
        <v>2553.696993</v>
      </c>
      <c r="C115" s="154">
        <v>48.300772000000002</v>
      </c>
      <c r="D115" s="154">
        <v>630.654855</v>
      </c>
      <c r="E115" s="154">
        <v>167.741694</v>
      </c>
      <c r="F115" s="154">
        <v>992.17716700000005</v>
      </c>
      <c r="G115" s="154">
        <v>705.26973099999998</v>
      </c>
      <c r="H115" s="154">
        <v>76.598586999999995</v>
      </c>
      <c r="I115" s="154">
        <v>158.529043</v>
      </c>
      <c r="J115" s="154" t="s">
        <v>472</v>
      </c>
      <c r="K115" s="154" t="s">
        <v>472</v>
      </c>
      <c r="L115" s="154" t="s">
        <v>472</v>
      </c>
      <c r="M115" s="154" t="s">
        <v>472</v>
      </c>
      <c r="N115" s="154">
        <v>18.765426999999999</v>
      </c>
      <c r="O115" s="154"/>
    </row>
    <row r="116" spans="1:15">
      <c r="A116" s="155">
        <v>38748</v>
      </c>
      <c r="B116" s="154">
        <v>2577.776245</v>
      </c>
      <c r="C116" s="154">
        <v>45.660285999999999</v>
      </c>
      <c r="D116" s="154">
        <v>615.67422499999998</v>
      </c>
      <c r="E116" s="154">
        <v>158.62235999999999</v>
      </c>
      <c r="F116" s="154">
        <v>1022.927128</v>
      </c>
      <c r="G116" s="154">
        <v>714.96705299999996</v>
      </c>
      <c r="H116" s="154">
        <v>77.815404000000001</v>
      </c>
      <c r="I116" s="154">
        <v>159.54245399999999</v>
      </c>
      <c r="J116" s="154" t="s">
        <v>472</v>
      </c>
      <c r="K116" s="154" t="s">
        <v>472</v>
      </c>
      <c r="L116" s="154" t="s">
        <v>472</v>
      </c>
      <c r="M116" s="154" t="s">
        <v>472</v>
      </c>
      <c r="N116" s="154">
        <v>19.005094</v>
      </c>
      <c r="O116" s="154"/>
    </row>
    <row r="117" spans="1:15">
      <c r="A117" s="155">
        <v>38776</v>
      </c>
      <c r="B117" s="154">
        <v>2640.8354519999998</v>
      </c>
      <c r="C117" s="154">
        <v>46.641235000000002</v>
      </c>
      <c r="D117" s="154">
        <v>623.24489600000004</v>
      </c>
      <c r="E117" s="154">
        <v>164.871567</v>
      </c>
      <c r="F117" s="154">
        <v>1036.3330559999999</v>
      </c>
      <c r="G117" s="154">
        <v>746.73915299999999</v>
      </c>
      <c r="H117" s="154">
        <v>79.801516000000007</v>
      </c>
      <c r="I117" s="154">
        <v>168.11059599999999</v>
      </c>
      <c r="J117" s="154" t="s">
        <v>472</v>
      </c>
      <c r="K117" s="154" t="s">
        <v>472</v>
      </c>
      <c r="L117" s="154" t="s">
        <v>472</v>
      </c>
      <c r="M117" s="154" t="s">
        <v>472</v>
      </c>
      <c r="N117" s="154">
        <v>19.766511000000001</v>
      </c>
      <c r="O117" s="154"/>
    </row>
    <row r="118" spans="1:15">
      <c r="A118" s="155">
        <v>38807</v>
      </c>
      <c r="B118" s="154">
        <v>2666.2361259999998</v>
      </c>
      <c r="C118" s="154">
        <v>46.792515000000002</v>
      </c>
      <c r="D118" s="154">
        <v>615.91145800000004</v>
      </c>
      <c r="E118" s="154">
        <v>158.86191700000001</v>
      </c>
      <c r="F118" s="154">
        <v>1059.2704189999999</v>
      </c>
      <c r="G118" s="154">
        <v>747.22544600000003</v>
      </c>
      <c r="H118" s="154">
        <v>79.492431999999994</v>
      </c>
      <c r="I118" s="154">
        <v>176.44572099999999</v>
      </c>
      <c r="J118" s="154" t="s">
        <v>472</v>
      </c>
      <c r="K118" s="154" t="s">
        <v>472</v>
      </c>
      <c r="L118" s="154" t="s">
        <v>472</v>
      </c>
      <c r="M118" s="154" t="s">
        <v>472</v>
      </c>
      <c r="N118" s="154">
        <v>20.59056</v>
      </c>
      <c r="O118" s="154"/>
    </row>
    <row r="119" spans="1:15">
      <c r="A119" s="155">
        <v>38837</v>
      </c>
      <c r="B119" s="154">
        <v>2658.2234779999999</v>
      </c>
      <c r="C119" s="154">
        <v>47.683703999999999</v>
      </c>
      <c r="D119" s="154">
        <v>607.604376</v>
      </c>
      <c r="E119" s="154">
        <v>157.48397</v>
      </c>
      <c r="F119" s="154">
        <v>1062.9948670000001</v>
      </c>
      <c r="G119" s="154">
        <v>747.03739599999994</v>
      </c>
      <c r="H119" s="154">
        <v>79.340083000000007</v>
      </c>
      <c r="I119" s="154">
        <v>172.59971200000001</v>
      </c>
      <c r="J119" s="154" t="s">
        <v>472</v>
      </c>
      <c r="K119" s="154" t="s">
        <v>472</v>
      </c>
      <c r="L119" s="154" t="s">
        <v>472</v>
      </c>
      <c r="M119" s="154" t="s">
        <v>472</v>
      </c>
      <c r="N119" s="154">
        <v>20.303419999999999</v>
      </c>
      <c r="O119" s="154"/>
    </row>
    <row r="120" spans="1:15">
      <c r="A120" s="155">
        <v>38868</v>
      </c>
      <c r="B120" s="154">
        <v>2580.3150430000001</v>
      </c>
      <c r="C120" s="154">
        <v>43.695014</v>
      </c>
      <c r="D120" s="154">
        <v>599.80588</v>
      </c>
      <c r="E120" s="154">
        <v>156.65821600000001</v>
      </c>
      <c r="F120" s="154">
        <v>1011.741414</v>
      </c>
      <c r="G120" s="154">
        <v>731.12327800000003</v>
      </c>
      <c r="H120" s="154">
        <v>76.371212999999997</v>
      </c>
      <c r="I120" s="154">
        <v>175.48667800000001</v>
      </c>
      <c r="J120" s="154" t="s">
        <v>472</v>
      </c>
      <c r="K120" s="154" t="s">
        <v>472</v>
      </c>
      <c r="L120" s="154" t="s">
        <v>472</v>
      </c>
      <c r="M120" s="154" t="s">
        <v>472</v>
      </c>
      <c r="N120" s="154">
        <v>18.462779999999999</v>
      </c>
      <c r="O120" s="154"/>
    </row>
    <row r="121" spans="1:15">
      <c r="A121" s="155">
        <v>38898</v>
      </c>
      <c r="B121" s="154">
        <v>2575.8845529999999</v>
      </c>
      <c r="C121" s="154">
        <v>41.671185000000001</v>
      </c>
      <c r="D121" s="154">
        <v>600.74621400000001</v>
      </c>
      <c r="E121" s="154">
        <v>156.95784599999999</v>
      </c>
      <c r="F121" s="154">
        <v>1011.590914</v>
      </c>
      <c r="G121" s="154">
        <v>737.52676299999996</v>
      </c>
      <c r="H121" s="154">
        <v>75.905187999999995</v>
      </c>
      <c r="I121" s="154">
        <v>178.26639299999999</v>
      </c>
      <c r="J121" s="154" t="s">
        <v>472</v>
      </c>
      <c r="K121" s="154" t="s">
        <v>472</v>
      </c>
      <c r="L121" s="154" t="s">
        <v>472</v>
      </c>
      <c r="M121" s="154" t="s">
        <v>472</v>
      </c>
      <c r="N121" s="154">
        <v>6.0830820000000001</v>
      </c>
      <c r="O121" s="154"/>
    </row>
    <row r="122" spans="1:15">
      <c r="A122" s="155">
        <v>38929</v>
      </c>
      <c r="B122" s="154">
        <v>2636.381887</v>
      </c>
      <c r="C122" s="154">
        <v>42.009607000000003</v>
      </c>
      <c r="D122" s="154">
        <v>607.15135899999996</v>
      </c>
      <c r="E122" s="154">
        <v>157.11722900000001</v>
      </c>
      <c r="F122" s="154">
        <v>1049.152934</v>
      </c>
      <c r="G122" s="154">
        <v>750.16360099999997</v>
      </c>
      <c r="H122" s="154">
        <v>76.809852000000006</v>
      </c>
      <c r="I122" s="154">
        <v>182.15258299999999</v>
      </c>
      <c r="J122" s="154" t="s">
        <v>472</v>
      </c>
      <c r="K122" s="154" t="s">
        <v>472</v>
      </c>
      <c r="L122" s="154" t="s">
        <v>472</v>
      </c>
      <c r="M122" s="154" t="s">
        <v>472</v>
      </c>
      <c r="N122" s="154">
        <v>5.7518029999999998</v>
      </c>
      <c r="O122" s="154"/>
    </row>
    <row r="123" spans="1:15">
      <c r="A123" s="155">
        <v>38960</v>
      </c>
      <c r="B123" s="154">
        <v>2684.2491530000002</v>
      </c>
      <c r="C123" s="154">
        <v>44.302976000000001</v>
      </c>
      <c r="D123" s="154">
        <v>616.14281800000003</v>
      </c>
      <c r="E123" s="154">
        <v>160.63860099999999</v>
      </c>
      <c r="F123" s="154">
        <v>1066.6059519999999</v>
      </c>
      <c r="G123" s="154">
        <v>763.99406699999997</v>
      </c>
      <c r="H123" s="154">
        <v>78.161976999999993</v>
      </c>
      <c r="I123" s="154">
        <v>187.66346999999999</v>
      </c>
      <c r="J123" s="154" t="s">
        <v>472</v>
      </c>
      <c r="K123" s="154" t="s">
        <v>472</v>
      </c>
      <c r="L123" s="154" t="s">
        <v>472</v>
      </c>
      <c r="M123" s="154" t="s">
        <v>472</v>
      </c>
      <c r="N123" s="154">
        <v>5.5398699999999996</v>
      </c>
      <c r="O123" s="154"/>
    </row>
    <row r="124" spans="1:15">
      <c r="A124" s="155">
        <v>38990</v>
      </c>
      <c r="B124" s="154">
        <v>2749.8448939999998</v>
      </c>
      <c r="C124" s="154">
        <v>47.192338999999997</v>
      </c>
      <c r="D124" s="154">
        <v>623.23003000000006</v>
      </c>
      <c r="E124" s="154">
        <v>162.926784</v>
      </c>
      <c r="F124" s="154">
        <v>1103.6229530000001</v>
      </c>
      <c r="G124" s="154">
        <v>781.87276199999997</v>
      </c>
      <c r="H124" s="154">
        <v>79.584512000000004</v>
      </c>
      <c r="I124" s="154">
        <v>188.27687700000001</v>
      </c>
      <c r="J124" s="154" t="s">
        <v>472</v>
      </c>
      <c r="K124" s="154" t="s">
        <v>472</v>
      </c>
      <c r="L124" s="154" t="s">
        <v>472</v>
      </c>
      <c r="M124" s="154" t="s">
        <v>472</v>
      </c>
      <c r="N124" s="154">
        <v>5.6499360000000003</v>
      </c>
      <c r="O124" s="154"/>
    </row>
    <row r="125" spans="1:15">
      <c r="A125" s="155">
        <v>39021</v>
      </c>
      <c r="B125" s="154">
        <v>2801.7385589999999</v>
      </c>
      <c r="C125" s="154">
        <v>49.548706000000003</v>
      </c>
      <c r="D125" s="154">
        <v>620.53975100000002</v>
      </c>
      <c r="E125" s="154">
        <v>160.01428999999999</v>
      </c>
      <c r="F125" s="154">
        <v>1137.0181729999999</v>
      </c>
      <c r="G125" s="154">
        <v>795.405305</v>
      </c>
      <c r="H125" s="154">
        <v>82.352746999999994</v>
      </c>
      <c r="I125" s="154">
        <v>193.49453099999999</v>
      </c>
      <c r="J125" s="154" t="s">
        <v>472</v>
      </c>
      <c r="K125" s="154" t="s">
        <v>472</v>
      </c>
      <c r="L125" s="154" t="s">
        <v>472</v>
      </c>
      <c r="M125" s="154" t="s">
        <v>472</v>
      </c>
      <c r="N125" s="154">
        <v>5.7320929999999999</v>
      </c>
      <c r="O125" s="154"/>
    </row>
    <row r="126" spans="1:15">
      <c r="A126" s="155">
        <v>39051</v>
      </c>
      <c r="B126" s="154">
        <v>2796.4917070000001</v>
      </c>
      <c r="C126" s="154">
        <v>48.078707999999999</v>
      </c>
      <c r="D126" s="154">
        <v>616.66996099999994</v>
      </c>
      <c r="E126" s="154">
        <v>160.88042200000001</v>
      </c>
      <c r="F126" s="154">
        <v>1136.4789249999999</v>
      </c>
      <c r="G126" s="154">
        <v>795.27805899999998</v>
      </c>
      <c r="H126" s="154">
        <v>82.159358999999995</v>
      </c>
      <c r="I126" s="154">
        <v>194.263034</v>
      </c>
      <c r="J126" s="154" t="s">
        <v>472</v>
      </c>
      <c r="K126" s="154" t="s">
        <v>472</v>
      </c>
      <c r="L126" s="154" t="s">
        <v>472</v>
      </c>
      <c r="M126" s="154" t="s">
        <v>472</v>
      </c>
      <c r="N126" s="154">
        <v>5.7230189999999999</v>
      </c>
      <c r="O126" s="154"/>
    </row>
    <row r="127" spans="1:15">
      <c r="A127" s="155">
        <v>39082</v>
      </c>
      <c r="B127" s="154">
        <v>2871.6476050000001</v>
      </c>
      <c r="C127" s="154">
        <v>48.591780999999997</v>
      </c>
      <c r="D127" s="154">
        <v>599.14943500000004</v>
      </c>
      <c r="E127" s="154">
        <v>156.435451</v>
      </c>
      <c r="F127" s="154">
        <v>1180.450918</v>
      </c>
      <c r="G127" s="154">
        <v>821.69035599999995</v>
      </c>
      <c r="H127" s="154">
        <v>83.667351999999994</v>
      </c>
      <c r="I127" s="154">
        <v>214.350596</v>
      </c>
      <c r="J127" s="154" t="s">
        <v>472</v>
      </c>
      <c r="K127" s="154" t="s">
        <v>472</v>
      </c>
      <c r="L127" s="154" t="s">
        <v>472</v>
      </c>
      <c r="M127" s="154" t="s">
        <v>472</v>
      </c>
      <c r="N127" s="154">
        <v>7.4145209999999997</v>
      </c>
      <c r="O127" s="154"/>
    </row>
    <row r="128" spans="1:15">
      <c r="A128" s="155">
        <v>39113</v>
      </c>
      <c r="B128" s="154">
        <v>2956.6684660000001</v>
      </c>
      <c r="C128" s="154">
        <v>46.790630999999998</v>
      </c>
      <c r="D128" s="154">
        <v>598.44908799999996</v>
      </c>
      <c r="E128" s="154">
        <v>153.38002399999999</v>
      </c>
      <c r="F128" s="154">
        <v>1229.100457</v>
      </c>
      <c r="G128" s="154">
        <v>850.87398499999995</v>
      </c>
      <c r="H128" s="154">
        <v>86.234218999999996</v>
      </c>
      <c r="I128" s="154">
        <v>224.976336</v>
      </c>
      <c r="J128" s="154" t="s">
        <v>472</v>
      </c>
      <c r="K128" s="154" t="s">
        <v>472</v>
      </c>
      <c r="L128" s="154" t="s">
        <v>472</v>
      </c>
      <c r="M128" s="154" t="s">
        <v>472</v>
      </c>
      <c r="N128" s="154">
        <v>6.4779710000000001</v>
      </c>
      <c r="O128" s="154"/>
    </row>
    <row r="129" spans="1:15">
      <c r="A129" s="155">
        <v>39141</v>
      </c>
      <c r="B129" s="154">
        <v>2947.1871529999999</v>
      </c>
      <c r="C129" s="154">
        <v>49.764854</v>
      </c>
      <c r="D129" s="154">
        <v>607.30163400000004</v>
      </c>
      <c r="E129" s="154">
        <v>154.33078900000001</v>
      </c>
      <c r="F129" s="154">
        <v>1186.601071</v>
      </c>
      <c r="G129" s="154">
        <v>866.43355199999996</v>
      </c>
      <c r="H129" s="154">
        <v>85.138891000000001</v>
      </c>
      <c r="I129" s="154">
        <v>232.986448</v>
      </c>
      <c r="J129" s="154" t="s">
        <v>472</v>
      </c>
      <c r="K129" s="154" t="s">
        <v>472</v>
      </c>
      <c r="L129" s="154" t="s">
        <v>472</v>
      </c>
      <c r="M129" s="154" t="s">
        <v>472</v>
      </c>
      <c r="N129" s="154">
        <v>4.0995939999999997</v>
      </c>
      <c r="O129" s="154"/>
    </row>
    <row r="130" spans="1:15">
      <c r="A130" s="155">
        <v>39172</v>
      </c>
      <c r="B130" s="154">
        <v>2989.1431360000001</v>
      </c>
      <c r="C130" s="154">
        <v>50.449337999999997</v>
      </c>
      <c r="D130" s="154">
        <v>604.98277800000005</v>
      </c>
      <c r="E130" s="154">
        <v>154.938659</v>
      </c>
      <c r="F130" s="154">
        <v>1202.7925210000001</v>
      </c>
      <c r="G130" s="154">
        <v>884.20155099999999</v>
      </c>
      <c r="H130" s="154">
        <v>86.259308000000004</v>
      </c>
      <c r="I130" s="154">
        <v>242.905147</v>
      </c>
      <c r="J130" s="154" t="s">
        <v>472</v>
      </c>
      <c r="K130" s="154" t="s">
        <v>472</v>
      </c>
      <c r="L130" s="154" t="s">
        <v>472</v>
      </c>
      <c r="M130" s="154" t="s">
        <v>472</v>
      </c>
      <c r="N130" s="154">
        <v>3.8118020000000001</v>
      </c>
      <c r="O130" s="154"/>
    </row>
    <row r="131" spans="1:15">
      <c r="A131" s="155">
        <v>39202</v>
      </c>
      <c r="B131" s="154">
        <v>3097.2503900000002</v>
      </c>
      <c r="C131" s="154">
        <v>51.098972000000003</v>
      </c>
      <c r="D131" s="154">
        <v>611.32470699999999</v>
      </c>
      <c r="E131" s="154">
        <v>158.144823</v>
      </c>
      <c r="F131" s="154">
        <v>1270.5320139999999</v>
      </c>
      <c r="G131" s="154">
        <v>908.60291199999995</v>
      </c>
      <c r="H131" s="154">
        <v>88.157380000000003</v>
      </c>
      <c r="I131" s="154">
        <v>251.788487</v>
      </c>
      <c r="J131" s="154" t="s">
        <v>472</v>
      </c>
      <c r="K131" s="154" t="s">
        <v>472</v>
      </c>
      <c r="L131" s="154" t="s">
        <v>472</v>
      </c>
      <c r="M131" s="154" t="s">
        <v>472</v>
      </c>
      <c r="N131" s="154">
        <v>3.9032999999999998</v>
      </c>
      <c r="O131" s="154"/>
    </row>
    <row r="132" spans="1:15">
      <c r="A132" s="155">
        <v>39233</v>
      </c>
      <c r="B132" s="154">
        <v>3182.0786349999998</v>
      </c>
      <c r="C132" s="154">
        <v>53.636563000000002</v>
      </c>
      <c r="D132" s="154">
        <v>616.94197099999997</v>
      </c>
      <c r="E132" s="154">
        <v>158.85180199999999</v>
      </c>
      <c r="F132" s="154">
        <v>1309.340717</v>
      </c>
      <c r="G132" s="154">
        <v>939.79829299999994</v>
      </c>
      <c r="H132" s="154">
        <v>91.291668000000001</v>
      </c>
      <c r="I132" s="154">
        <v>258.33899500000001</v>
      </c>
      <c r="J132" s="154" t="s">
        <v>472</v>
      </c>
      <c r="K132" s="154" t="s">
        <v>472</v>
      </c>
      <c r="L132" s="154" t="s">
        <v>472</v>
      </c>
      <c r="M132" s="154" t="s">
        <v>472</v>
      </c>
      <c r="N132" s="154">
        <v>4.0220960000000003</v>
      </c>
      <c r="O132" s="154"/>
    </row>
    <row r="133" spans="1:15">
      <c r="A133" s="155">
        <v>39263</v>
      </c>
      <c r="B133" s="154">
        <v>3163.6294969999999</v>
      </c>
      <c r="C133" s="154">
        <v>50.580316000000003</v>
      </c>
      <c r="D133" s="154">
        <v>610.95056799999998</v>
      </c>
      <c r="E133" s="154">
        <v>155.052415</v>
      </c>
      <c r="F133" s="154">
        <v>1292.688678</v>
      </c>
      <c r="G133" s="154">
        <v>957.83537999999999</v>
      </c>
      <c r="H133" s="154">
        <v>90.892281999999994</v>
      </c>
      <c r="I133" s="154">
        <v>247.434619</v>
      </c>
      <c r="J133" s="154" t="s">
        <v>472</v>
      </c>
      <c r="K133" s="154" t="s">
        <v>472</v>
      </c>
      <c r="L133" s="154" t="s">
        <v>472</v>
      </c>
      <c r="M133" s="154" t="s">
        <v>472</v>
      </c>
      <c r="N133" s="154">
        <v>4.1399379999999999</v>
      </c>
      <c r="O133" s="154"/>
    </row>
    <row r="134" spans="1:15">
      <c r="A134" s="155">
        <v>39294</v>
      </c>
      <c r="B134" s="154">
        <v>3139.0502470000001</v>
      </c>
      <c r="C134" s="154">
        <v>55.215839000000003</v>
      </c>
      <c r="D134" s="154">
        <v>604.66137000000003</v>
      </c>
      <c r="E134" s="154">
        <v>156.48165900000001</v>
      </c>
      <c r="F134" s="154">
        <v>1266.203606</v>
      </c>
      <c r="G134" s="154">
        <v>956.65639999999996</v>
      </c>
      <c r="H134" s="154">
        <v>90.402619000000001</v>
      </c>
      <c r="I134" s="154">
        <v>252.09688700000001</v>
      </c>
      <c r="J134" s="154" t="s">
        <v>472</v>
      </c>
      <c r="K134" s="154" t="s">
        <v>472</v>
      </c>
      <c r="L134" s="154" t="s">
        <v>472</v>
      </c>
      <c r="M134" s="154" t="s">
        <v>472</v>
      </c>
      <c r="N134" s="154">
        <v>4.2161480000000005</v>
      </c>
      <c r="O134" s="154"/>
    </row>
    <row r="135" spans="1:15">
      <c r="A135" s="155">
        <v>39325</v>
      </c>
      <c r="B135" s="154">
        <v>3138.170177</v>
      </c>
      <c r="C135" s="154">
        <v>54.548051000000001</v>
      </c>
      <c r="D135" s="154">
        <v>613.51253699999995</v>
      </c>
      <c r="E135" s="154">
        <v>158.414266</v>
      </c>
      <c r="F135" s="154">
        <v>1255.292526</v>
      </c>
      <c r="G135" s="154">
        <v>951.87067100000002</v>
      </c>
      <c r="H135" s="154">
        <v>89.317830999999998</v>
      </c>
      <c r="I135" s="154">
        <v>258.86075799999998</v>
      </c>
      <c r="J135" s="154" t="s">
        <v>472</v>
      </c>
      <c r="K135" s="154" t="s">
        <v>472</v>
      </c>
      <c r="L135" s="154" t="s">
        <v>472</v>
      </c>
      <c r="M135" s="154" t="s">
        <v>472</v>
      </c>
      <c r="N135" s="154">
        <v>4.0856329999999996</v>
      </c>
      <c r="O135" s="154"/>
    </row>
    <row r="136" spans="1:15">
      <c r="A136" s="155">
        <v>39355</v>
      </c>
      <c r="B136" s="154">
        <v>3178.2075220000002</v>
      </c>
      <c r="C136" s="154">
        <v>49.777045999999999</v>
      </c>
      <c r="D136" s="154">
        <v>610.02341200000001</v>
      </c>
      <c r="E136" s="154">
        <v>157.312634</v>
      </c>
      <c r="F136" s="154">
        <v>1268.3188319999999</v>
      </c>
      <c r="G136" s="154">
        <v>975.13601600000004</v>
      </c>
      <c r="H136" s="154">
        <v>90.098285000000004</v>
      </c>
      <c r="I136" s="154">
        <v>271.614957</v>
      </c>
      <c r="J136" s="154" t="s">
        <v>472</v>
      </c>
      <c r="K136" s="154" t="s">
        <v>472</v>
      </c>
      <c r="L136" s="154" t="s">
        <v>472</v>
      </c>
      <c r="M136" s="154" t="s">
        <v>472</v>
      </c>
      <c r="N136" s="154">
        <v>3.3372519999999999</v>
      </c>
      <c r="O136" s="154"/>
    </row>
    <row r="137" spans="1:15">
      <c r="A137" s="155">
        <v>39386</v>
      </c>
      <c r="B137" s="154">
        <v>3232.8092999999999</v>
      </c>
      <c r="C137" s="154">
        <v>58.523857</v>
      </c>
      <c r="D137" s="154">
        <v>609.14004</v>
      </c>
      <c r="E137" s="154">
        <v>157.504358</v>
      </c>
      <c r="F137" s="154">
        <v>1290.599074</v>
      </c>
      <c r="G137" s="154">
        <v>1004.078699</v>
      </c>
      <c r="H137" s="154">
        <v>91.979485999999994</v>
      </c>
      <c r="I137" s="154">
        <v>266.98520500000001</v>
      </c>
      <c r="J137" s="154" t="s">
        <v>472</v>
      </c>
      <c r="K137" s="154" t="s">
        <v>472</v>
      </c>
      <c r="L137" s="154" t="s">
        <v>472</v>
      </c>
      <c r="M137" s="154" t="s">
        <v>472</v>
      </c>
      <c r="N137" s="154">
        <v>3.482424</v>
      </c>
      <c r="O137" s="154"/>
    </row>
    <row r="138" spans="1:15">
      <c r="A138" s="155">
        <v>39416</v>
      </c>
      <c r="B138" s="154">
        <v>3135.1248220000002</v>
      </c>
      <c r="C138" s="154">
        <v>60.534999999999997</v>
      </c>
      <c r="D138" s="154">
        <v>589.31804699999998</v>
      </c>
      <c r="E138" s="154">
        <v>149.421212</v>
      </c>
      <c r="F138" s="154">
        <v>1252.8417199999999</v>
      </c>
      <c r="G138" s="154">
        <v>971.78056500000002</v>
      </c>
      <c r="H138" s="154">
        <v>90.097245999999998</v>
      </c>
      <c r="I138" s="154">
        <v>257.24505399999998</v>
      </c>
      <c r="J138" s="154" t="s">
        <v>472</v>
      </c>
      <c r="K138" s="154" t="s">
        <v>472</v>
      </c>
      <c r="L138" s="154" t="s">
        <v>472</v>
      </c>
      <c r="M138" s="154" t="s">
        <v>472</v>
      </c>
      <c r="N138" s="154">
        <v>3.4044280000000002</v>
      </c>
      <c r="O138" s="154"/>
    </row>
    <row r="139" spans="1:15">
      <c r="A139" s="155">
        <v>39447</v>
      </c>
      <c r="B139" s="154">
        <v>3071.9455170000001</v>
      </c>
      <c r="C139" s="154">
        <v>58.387481999999999</v>
      </c>
      <c r="D139" s="154">
        <v>579.87280499999997</v>
      </c>
      <c r="E139" s="154">
        <v>155.868942</v>
      </c>
      <c r="F139" s="154">
        <v>1184.917391</v>
      </c>
      <c r="G139" s="154">
        <v>999.97966599999995</v>
      </c>
      <c r="H139" s="154">
        <v>86.944502999999997</v>
      </c>
      <c r="I139" s="154">
        <v>247.81073499999999</v>
      </c>
      <c r="J139" s="154" t="s">
        <v>472</v>
      </c>
      <c r="K139" s="154" t="s">
        <v>472</v>
      </c>
      <c r="L139" s="154" t="s">
        <v>472</v>
      </c>
      <c r="M139" s="154" t="s">
        <v>472</v>
      </c>
      <c r="N139" s="154">
        <v>0.97743999999999998</v>
      </c>
      <c r="O139" s="154"/>
    </row>
    <row r="140" spans="1:15">
      <c r="A140" s="155">
        <v>39478</v>
      </c>
      <c r="B140" s="154">
        <v>2856.038157</v>
      </c>
      <c r="C140" s="154">
        <v>60.288668999999999</v>
      </c>
      <c r="D140" s="154">
        <v>561.70577600000001</v>
      </c>
      <c r="E140" s="154">
        <v>156.119787</v>
      </c>
      <c r="F140" s="154">
        <v>1059.2231899999999</v>
      </c>
      <c r="G140" s="154">
        <v>941.02066200000002</v>
      </c>
      <c r="H140" s="154">
        <v>86.568423999999993</v>
      </c>
      <c r="I140" s="154">
        <v>232.59879599999999</v>
      </c>
      <c r="J140" s="154" t="s">
        <v>472</v>
      </c>
      <c r="K140" s="154" t="s">
        <v>472</v>
      </c>
      <c r="L140" s="154" t="s">
        <v>472</v>
      </c>
      <c r="M140" s="154" t="s">
        <v>472</v>
      </c>
      <c r="N140" s="154">
        <v>1.201063</v>
      </c>
      <c r="O140" s="154"/>
    </row>
    <row r="141" spans="1:15">
      <c r="A141" s="155">
        <v>39507</v>
      </c>
      <c r="B141" s="154">
        <v>2782.477069</v>
      </c>
      <c r="C141" s="154">
        <v>56.611815</v>
      </c>
      <c r="D141" s="154">
        <v>551.39200600000004</v>
      </c>
      <c r="E141" s="154">
        <v>155.54292100000001</v>
      </c>
      <c r="F141" s="154">
        <v>1033.060367</v>
      </c>
      <c r="G141" s="154">
        <v>920.29860199999996</v>
      </c>
      <c r="H141" s="154">
        <v>85.315835000000007</v>
      </c>
      <c r="I141" s="154">
        <v>220.077326</v>
      </c>
      <c r="J141" s="154" t="s">
        <v>472</v>
      </c>
      <c r="K141" s="154" t="s">
        <v>472</v>
      </c>
      <c r="L141" s="154" t="s">
        <v>472</v>
      </c>
      <c r="M141" s="154" t="s">
        <v>472</v>
      </c>
      <c r="N141" s="154">
        <v>1.0369520000000001</v>
      </c>
      <c r="O141" s="154"/>
    </row>
    <row r="142" spans="1:15">
      <c r="A142" s="155">
        <v>39538</v>
      </c>
      <c r="B142" s="154">
        <v>2730.4494920000002</v>
      </c>
      <c r="C142" s="154">
        <v>64.298205999999993</v>
      </c>
      <c r="D142" s="154">
        <v>539.01590399999998</v>
      </c>
      <c r="E142" s="154">
        <v>154.77396200000001</v>
      </c>
      <c r="F142" s="154">
        <v>1005.709968</v>
      </c>
      <c r="G142" s="154">
        <v>886.066598</v>
      </c>
      <c r="H142" s="154">
        <v>86.661924999999997</v>
      </c>
      <c r="I142" s="154">
        <v>234.35530199999999</v>
      </c>
      <c r="J142" s="154" t="s">
        <v>472</v>
      </c>
      <c r="K142" s="154" t="s">
        <v>472</v>
      </c>
      <c r="L142" s="154" t="s">
        <v>472</v>
      </c>
      <c r="M142" s="154" t="s">
        <v>472</v>
      </c>
      <c r="N142" s="154">
        <v>1.0035149999999999</v>
      </c>
      <c r="O142" s="154"/>
    </row>
    <row r="143" spans="1:15">
      <c r="A143" s="155">
        <v>39568</v>
      </c>
      <c r="B143" s="154">
        <v>2849.0958340000002</v>
      </c>
      <c r="C143" s="154">
        <v>66.642711000000006</v>
      </c>
      <c r="D143" s="154">
        <v>548.77221699999996</v>
      </c>
      <c r="E143" s="154">
        <v>155.78455299999999</v>
      </c>
      <c r="F143" s="154">
        <v>1053.489026</v>
      </c>
      <c r="G143" s="154">
        <v>924.559665</v>
      </c>
      <c r="H143" s="154">
        <v>89.766406000000003</v>
      </c>
      <c r="I143" s="154">
        <v>254.67191700000001</v>
      </c>
      <c r="J143" s="154" t="s">
        <v>472</v>
      </c>
      <c r="K143" s="154" t="s">
        <v>472</v>
      </c>
      <c r="L143" s="154" t="s">
        <v>472</v>
      </c>
      <c r="M143" s="154" t="s">
        <v>472</v>
      </c>
      <c r="N143" s="154">
        <v>0.96029500000000001</v>
      </c>
      <c r="O143" s="154"/>
    </row>
    <row r="144" spans="1:15">
      <c r="A144" s="155">
        <v>39599</v>
      </c>
      <c r="B144" s="154">
        <v>2891.9159829999999</v>
      </c>
      <c r="C144" s="154">
        <v>64.959858999999994</v>
      </c>
      <c r="D144" s="154">
        <v>546.67519900000002</v>
      </c>
      <c r="E144" s="154">
        <v>151.83463599999999</v>
      </c>
      <c r="F144" s="154">
        <v>1091.8660580000001</v>
      </c>
      <c r="G144" s="154">
        <v>932.90059499999995</v>
      </c>
      <c r="H144" s="154">
        <v>90.077574999999996</v>
      </c>
      <c r="I144" s="154">
        <v>254.51488800000001</v>
      </c>
      <c r="J144" s="154" t="s">
        <v>472</v>
      </c>
      <c r="K144" s="154" t="s">
        <v>472</v>
      </c>
      <c r="L144" s="154" t="s">
        <v>472</v>
      </c>
      <c r="M144" s="154" t="s">
        <v>472</v>
      </c>
      <c r="N144" s="154">
        <v>0.99938099999999996</v>
      </c>
      <c r="O144" s="154"/>
    </row>
    <row r="145" spans="1:15">
      <c r="A145" s="155">
        <v>39629</v>
      </c>
      <c r="B145" s="154">
        <v>2757.3084859999999</v>
      </c>
      <c r="C145" s="154">
        <v>60.605395999999999</v>
      </c>
      <c r="D145" s="154">
        <v>540.67369099999996</v>
      </c>
      <c r="E145" s="154">
        <v>150.17615599999999</v>
      </c>
      <c r="F145" s="154">
        <v>1007.663152</v>
      </c>
      <c r="G145" s="154">
        <v>900.11222599999996</v>
      </c>
      <c r="H145" s="154">
        <v>88.406180000000006</v>
      </c>
      <c r="I145" s="154">
        <v>247.33836500000001</v>
      </c>
      <c r="J145" s="154" t="s">
        <v>472</v>
      </c>
      <c r="K145" s="154" t="s">
        <v>472</v>
      </c>
      <c r="L145" s="154" t="s">
        <v>472</v>
      </c>
      <c r="M145" s="154" t="s">
        <v>472</v>
      </c>
      <c r="N145" s="154">
        <v>0.91566000000000003</v>
      </c>
      <c r="O145" s="154"/>
    </row>
    <row r="146" spans="1:15">
      <c r="A146" s="155">
        <v>39660</v>
      </c>
      <c r="B146" s="154">
        <v>2780.809964</v>
      </c>
      <c r="C146" s="154">
        <v>66.035683000000006</v>
      </c>
      <c r="D146" s="154">
        <v>555.13110900000004</v>
      </c>
      <c r="E146" s="154">
        <v>149.591904</v>
      </c>
      <c r="F146" s="154">
        <v>1008.84423</v>
      </c>
      <c r="G146" s="154">
        <v>903.18624799999998</v>
      </c>
      <c r="H146" s="154">
        <v>89.586286999999999</v>
      </c>
      <c r="I146" s="154">
        <v>246.73450600000001</v>
      </c>
      <c r="J146" s="154" t="s">
        <v>472</v>
      </c>
      <c r="K146" s="154" t="s">
        <v>472</v>
      </c>
      <c r="L146" s="154" t="s">
        <v>472</v>
      </c>
      <c r="M146" s="154" t="s">
        <v>472</v>
      </c>
      <c r="N146" s="154">
        <v>0.87818300000000005</v>
      </c>
      <c r="O146" s="154"/>
    </row>
    <row r="147" spans="1:15">
      <c r="A147" s="155">
        <v>39691</v>
      </c>
      <c r="B147" s="154">
        <v>2817.5821719999999</v>
      </c>
      <c r="C147" s="154">
        <v>69.563664000000003</v>
      </c>
      <c r="D147" s="154">
        <v>569.57844599999999</v>
      </c>
      <c r="E147" s="154">
        <v>153.152862</v>
      </c>
      <c r="F147" s="154">
        <v>1018.017467</v>
      </c>
      <c r="G147" s="154">
        <v>910.98141799999996</v>
      </c>
      <c r="H147" s="154">
        <v>92.317458000000002</v>
      </c>
      <c r="I147" s="154">
        <v>248.566149</v>
      </c>
      <c r="J147" s="154" t="s">
        <v>472</v>
      </c>
      <c r="K147" s="154" t="s">
        <v>472</v>
      </c>
      <c r="L147" s="154" t="s">
        <v>472</v>
      </c>
      <c r="M147" s="154" t="s">
        <v>472</v>
      </c>
      <c r="N147" s="154">
        <v>0.875031</v>
      </c>
      <c r="O147" s="154"/>
    </row>
    <row r="148" spans="1:15">
      <c r="A148" s="155">
        <v>39721</v>
      </c>
      <c r="B148" s="154">
        <v>2649.9228229999999</v>
      </c>
      <c r="C148" s="154">
        <v>79.862105</v>
      </c>
      <c r="D148" s="154">
        <v>570.48799699999995</v>
      </c>
      <c r="E148" s="154">
        <v>167.55153899999999</v>
      </c>
      <c r="F148" s="154">
        <v>918.73284000000001</v>
      </c>
      <c r="G148" s="154">
        <v>859.78140800000006</v>
      </c>
      <c r="H148" s="154">
        <v>89.281625000000005</v>
      </c>
      <c r="I148" s="154">
        <v>220.08129</v>
      </c>
      <c r="J148" s="154" t="s">
        <v>472</v>
      </c>
      <c r="K148" s="154" t="s">
        <v>472</v>
      </c>
      <c r="L148" s="154" t="s">
        <v>472</v>
      </c>
      <c r="M148" s="154" t="s">
        <v>472</v>
      </c>
      <c r="N148" s="154">
        <v>0.97717799999999999</v>
      </c>
      <c r="O148" s="154"/>
    </row>
    <row r="149" spans="1:15">
      <c r="A149" s="155">
        <v>39752</v>
      </c>
      <c r="B149" s="154">
        <v>2401.8005619999999</v>
      </c>
      <c r="C149" s="154">
        <v>93.449781000000002</v>
      </c>
      <c r="D149" s="154">
        <v>555.33652900000004</v>
      </c>
      <c r="E149" s="154">
        <v>169.468942</v>
      </c>
      <c r="F149" s="154">
        <v>792.50746600000002</v>
      </c>
      <c r="G149" s="154">
        <v>762.78790900000001</v>
      </c>
      <c r="H149" s="154">
        <v>82.896855000000002</v>
      </c>
      <c r="I149" s="154">
        <v>196.90261599999999</v>
      </c>
      <c r="J149" s="154" t="s">
        <v>472</v>
      </c>
      <c r="K149" s="154" t="s">
        <v>472</v>
      </c>
      <c r="L149" s="154" t="s">
        <v>472</v>
      </c>
      <c r="M149" s="154" t="s">
        <v>472</v>
      </c>
      <c r="N149" s="154">
        <v>0.81625800000000004</v>
      </c>
      <c r="O149" s="154"/>
    </row>
    <row r="150" spans="1:15" ht="13" thickBot="1">
      <c r="A150" s="155">
        <v>39782</v>
      </c>
      <c r="B150" s="154">
        <v>2375.7431270000002</v>
      </c>
      <c r="C150" s="154">
        <v>83.829995999999994</v>
      </c>
      <c r="D150" s="154">
        <v>572.48943199999997</v>
      </c>
      <c r="E150" s="154">
        <v>176.47110799999999</v>
      </c>
      <c r="F150" s="154">
        <v>744.82935899999995</v>
      </c>
      <c r="G150" s="154">
        <v>764.77436699999998</v>
      </c>
      <c r="H150" s="154">
        <v>84.131257000000005</v>
      </c>
      <c r="I150" s="154">
        <v>209.03417300000001</v>
      </c>
      <c r="J150" s="154" t="s">
        <v>472</v>
      </c>
      <c r="K150" s="154" t="s">
        <v>472</v>
      </c>
      <c r="L150" s="154" t="s">
        <v>472</v>
      </c>
      <c r="M150" s="154" t="s">
        <v>472</v>
      </c>
      <c r="N150" s="154">
        <v>0.78580099999999997</v>
      </c>
      <c r="O150" s="154"/>
    </row>
    <row r="151" spans="1:15" ht="13" thickTop="1">
      <c r="A151" s="155">
        <v>39813</v>
      </c>
      <c r="B151" s="154">
        <v>2190.2915630000002</v>
      </c>
      <c r="C151" s="154">
        <v>77.687061999999997</v>
      </c>
      <c r="D151" s="154">
        <v>511.38472400000001</v>
      </c>
      <c r="E151" s="154">
        <v>152.827417</v>
      </c>
      <c r="F151" s="154">
        <v>715.59183299999995</v>
      </c>
      <c r="G151" s="154">
        <v>683.61805400000003</v>
      </c>
      <c r="H151" s="154">
        <v>80.961656000000005</v>
      </c>
      <c r="I151" s="156">
        <v>201.38547700000001</v>
      </c>
      <c r="J151" s="154" t="s">
        <v>472</v>
      </c>
      <c r="K151" s="154" t="s">
        <v>472</v>
      </c>
      <c r="L151" s="154" t="s">
        <v>472</v>
      </c>
      <c r="M151" s="154" t="s">
        <v>472</v>
      </c>
      <c r="N151" s="154">
        <v>0.62441199999999997</v>
      </c>
      <c r="O151" s="154"/>
    </row>
    <row r="152" spans="1:15">
      <c r="A152" s="155">
        <v>39844</v>
      </c>
      <c r="B152" s="154">
        <v>2189.660257</v>
      </c>
      <c r="C152" s="154">
        <v>81.527495000000002</v>
      </c>
      <c r="D152" s="154">
        <v>525.46382300000005</v>
      </c>
      <c r="E152" s="154">
        <v>150.25656599999999</v>
      </c>
      <c r="F152" s="154">
        <v>687.556736</v>
      </c>
      <c r="G152" s="154">
        <v>688.79553199999998</v>
      </c>
      <c r="H152" s="154">
        <v>82.653568000000007</v>
      </c>
      <c r="I152" s="154">
        <v>205.53921</v>
      </c>
      <c r="J152" s="154" t="s">
        <v>472</v>
      </c>
      <c r="K152" s="154" t="s">
        <v>472</v>
      </c>
      <c r="L152" s="154" t="s">
        <v>472</v>
      </c>
      <c r="M152" s="154" t="s">
        <v>472</v>
      </c>
      <c r="N152" s="154">
        <v>0.77746099999999996</v>
      </c>
      <c r="O152" s="154"/>
    </row>
    <row r="153" spans="1:15">
      <c r="A153" s="155">
        <v>39872</v>
      </c>
      <c r="B153" s="154">
        <v>2083.590659</v>
      </c>
      <c r="C153" s="154">
        <v>84.211682999999994</v>
      </c>
      <c r="D153" s="154">
        <v>533.44633999999996</v>
      </c>
      <c r="E153" s="154">
        <v>153.00248300000001</v>
      </c>
      <c r="F153" s="154">
        <v>608.89076799999998</v>
      </c>
      <c r="G153" s="154">
        <v>666.30434200000002</v>
      </c>
      <c r="H153" s="154">
        <v>81.356678000000002</v>
      </c>
      <c r="I153" s="154">
        <v>190.01282399999999</v>
      </c>
      <c r="J153" s="154" t="s">
        <v>472</v>
      </c>
      <c r="K153" s="154" t="s">
        <v>472</v>
      </c>
      <c r="L153" s="154" t="s">
        <v>472</v>
      </c>
      <c r="M153" s="154" t="s">
        <v>472</v>
      </c>
      <c r="N153" s="154">
        <v>0.72470500000000004</v>
      </c>
      <c r="O153" s="154"/>
    </row>
    <row r="154" spans="1:15">
      <c r="A154" s="155">
        <v>39903</v>
      </c>
      <c r="B154" s="154">
        <v>2106.9364420000002</v>
      </c>
      <c r="C154" s="154">
        <v>77.259471000000005</v>
      </c>
      <c r="D154" s="154">
        <v>527.38850600000001</v>
      </c>
      <c r="E154" s="154">
        <v>149.44369399999999</v>
      </c>
      <c r="F154" s="154">
        <v>656.44602799999996</v>
      </c>
      <c r="G154" s="154">
        <v>667.894723</v>
      </c>
      <c r="H154" s="154">
        <v>81.654656000000003</v>
      </c>
      <c r="I154" s="154">
        <v>177.35555400000001</v>
      </c>
      <c r="J154" s="154" t="s">
        <v>472</v>
      </c>
      <c r="K154" s="154" t="s">
        <v>472</v>
      </c>
      <c r="L154" s="154" t="s">
        <v>472</v>
      </c>
      <c r="M154" s="154" t="s">
        <v>472</v>
      </c>
      <c r="N154" s="154">
        <v>0.59215899999999999</v>
      </c>
      <c r="O154" s="154"/>
    </row>
    <row r="155" spans="1:15">
      <c r="A155" s="155">
        <v>39933</v>
      </c>
      <c r="B155" s="154">
        <v>2163.8648979999998</v>
      </c>
      <c r="C155" s="154">
        <v>74.708678000000006</v>
      </c>
      <c r="D155" s="154">
        <v>539.56337199999996</v>
      </c>
      <c r="E155" s="154">
        <v>145.327167</v>
      </c>
      <c r="F155" s="154">
        <v>704.28781800000002</v>
      </c>
      <c r="G155" s="154">
        <v>664.93005500000004</v>
      </c>
      <c r="H155" s="154">
        <v>82.438726000000003</v>
      </c>
      <c r="I155" s="154">
        <v>179.77979999999999</v>
      </c>
      <c r="J155" s="154" t="s">
        <v>472</v>
      </c>
      <c r="K155" s="154" t="s">
        <v>472</v>
      </c>
      <c r="L155" s="154" t="s">
        <v>472</v>
      </c>
      <c r="M155" s="154" t="s">
        <v>472</v>
      </c>
      <c r="N155" s="154">
        <v>0.59517200000000003</v>
      </c>
      <c r="O155" s="154"/>
    </row>
    <row r="156" spans="1:15">
      <c r="A156" s="155">
        <v>39964</v>
      </c>
      <c r="B156" s="154">
        <v>2186.8423389999998</v>
      </c>
      <c r="C156" s="154">
        <v>74.083842000000004</v>
      </c>
      <c r="D156" s="154">
        <v>541.26694399999997</v>
      </c>
      <c r="E156" s="154">
        <v>144.66244699999999</v>
      </c>
      <c r="F156" s="154">
        <v>733.52312400000005</v>
      </c>
      <c r="G156" s="154">
        <v>656.61032899999998</v>
      </c>
      <c r="H156" s="154">
        <v>83.903727000000003</v>
      </c>
      <c r="I156" s="154">
        <v>180.799238</v>
      </c>
      <c r="J156" s="154" t="s">
        <v>472</v>
      </c>
      <c r="K156" s="154" t="s">
        <v>472</v>
      </c>
      <c r="L156" s="154" t="s">
        <v>472</v>
      </c>
      <c r="M156" s="154" t="s">
        <v>472</v>
      </c>
      <c r="N156" s="154">
        <v>0.55886599999999997</v>
      </c>
      <c r="O156" s="154"/>
    </row>
    <row r="157" spans="1:15" ht="13" thickBot="1">
      <c r="A157" s="155">
        <v>39994</v>
      </c>
      <c r="B157" s="154">
        <v>2237.4593589999999</v>
      </c>
      <c r="C157" s="154">
        <v>77.595371</v>
      </c>
      <c r="D157" s="154">
        <v>560.36992199999997</v>
      </c>
      <c r="E157" s="154">
        <v>146.61517799999999</v>
      </c>
      <c r="F157" s="154">
        <v>744.75798999999995</v>
      </c>
      <c r="G157" s="154">
        <v>670.24497799999995</v>
      </c>
      <c r="H157" s="154">
        <v>82.527911000000003</v>
      </c>
      <c r="I157" s="154">
        <v>183.926413</v>
      </c>
      <c r="J157" s="154" t="s">
        <v>472</v>
      </c>
      <c r="K157" s="154" t="s">
        <v>472</v>
      </c>
      <c r="L157" s="154" t="s">
        <v>472</v>
      </c>
      <c r="M157" s="154" t="s">
        <v>472</v>
      </c>
      <c r="N157" s="154">
        <v>0.56467999999999996</v>
      </c>
      <c r="O157" s="154"/>
    </row>
    <row r="158" spans="1:15" ht="13" thickTop="1">
      <c r="A158" s="155">
        <v>40025</v>
      </c>
      <c r="B158" s="154">
        <v>2333.7478019999999</v>
      </c>
      <c r="C158" s="154">
        <v>74.63785</v>
      </c>
      <c r="D158" s="157">
        <v>600.56065000000001</v>
      </c>
      <c r="E158" s="154">
        <v>144.92237299999999</v>
      </c>
      <c r="F158" s="154">
        <v>809.83419700000002</v>
      </c>
      <c r="G158" s="157">
        <v>674.95287299999995</v>
      </c>
      <c r="H158" s="154">
        <v>84.657120000000006</v>
      </c>
      <c r="I158" s="168">
        <v>173.22732300000001</v>
      </c>
      <c r="J158" s="154">
        <v>10.328013</v>
      </c>
      <c r="K158" s="154">
        <v>69.445993999999999</v>
      </c>
      <c r="L158" s="154">
        <v>27.487096000000001</v>
      </c>
      <c r="M158" s="154">
        <v>60.147464999999997</v>
      </c>
      <c r="N158" s="154">
        <v>0.53491200000000005</v>
      </c>
      <c r="O158" s="154"/>
    </row>
    <row r="159" spans="1:15">
      <c r="A159" s="155">
        <v>40056</v>
      </c>
      <c r="B159" s="154">
        <v>2372.6763989999999</v>
      </c>
      <c r="C159" s="154">
        <v>72.346306999999996</v>
      </c>
      <c r="D159" s="154">
        <v>597.942003</v>
      </c>
      <c r="E159" s="154">
        <v>142.79142999999999</v>
      </c>
      <c r="F159" s="154">
        <v>846.081276</v>
      </c>
      <c r="G159" s="154">
        <v>680.03143799999998</v>
      </c>
      <c r="H159" s="154">
        <v>84.340722999999997</v>
      </c>
      <c r="I159" s="154">
        <v>175.75162499999999</v>
      </c>
      <c r="J159" s="154">
        <v>10.327055</v>
      </c>
      <c r="K159" s="154">
        <v>69.893361999999996</v>
      </c>
      <c r="L159" s="154">
        <v>28.129522000000001</v>
      </c>
      <c r="M159" s="154">
        <v>60.981409999999997</v>
      </c>
      <c r="N159" s="154">
        <v>0.52375300000000002</v>
      </c>
      <c r="O159" s="154"/>
    </row>
    <row r="160" spans="1:15">
      <c r="A160" s="155">
        <v>40086</v>
      </c>
      <c r="B160" s="154">
        <v>2428.500704</v>
      </c>
      <c r="C160" s="154">
        <v>91.984583999999998</v>
      </c>
      <c r="D160" s="154">
        <v>602.13983900000005</v>
      </c>
      <c r="E160" s="154">
        <v>143.66048000000001</v>
      </c>
      <c r="F160" s="154">
        <v>873.63483099999996</v>
      </c>
      <c r="G160" s="154">
        <v>684.46583299999998</v>
      </c>
      <c r="H160" s="154">
        <v>84.181354999999996</v>
      </c>
      <c r="I160" s="154">
        <v>175.727542</v>
      </c>
      <c r="J160" s="154">
        <v>10.218742000000001</v>
      </c>
      <c r="K160" s="154">
        <v>70.157481000000004</v>
      </c>
      <c r="L160" s="154">
        <v>27.36778</v>
      </c>
      <c r="M160" s="154">
        <v>61.857857000000003</v>
      </c>
      <c r="N160" s="154">
        <v>0.548072</v>
      </c>
      <c r="O160" s="154"/>
    </row>
    <row r="161" spans="1:15">
      <c r="A161" s="155">
        <v>40117</v>
      </c>
      <c r="B161" s="154">
        <v>2415.8465620000002</v>
      </c>
      <c r="C161" s="154">
        <v>91.057653000000002</v>
      </c>
      <c r="D161" s="154">
        <v>598.94563800000003</v>
      </c>
      <c r="E161" s="154">
        <v>140.18603200000001</v>
      </c>
      <c r="F161" s="154">
        <v>865.21627599999999</v>
      </c>
      <c r="G161" s="154">
        <v>680.10801100000003</v>
      </c>
      <c r="H161" s="154">
        <v>82.282599000000005</v>
      </c>
      <c r="I161" s="154">
        <v>179.92102600000001</v>
      </c>
      <c r="J161" s="154">
        <v>14.440815000000001</v>
      </c>
      <c r="K161" s="154">
        <v>70.506576999999993</v>
      </c>
      <c r="L161" s="154">
        <v>27.950597999999999</v>
      </c>
      <c r="M161" s="154">
        <v>61.701005000000002</v>
      </c>
      <c r="N161" s="154">
        <v>0.59796099999999996</v>
      </c>
      <c r="O161" s="154"/>
    </row>
    <row r="162" spans="1:15">
      <c r="A162" s="155">
        <v>40147</v>
      </c>
      <c r="B162" s="154">
        <v>2374.5434369999998</v>
      </c>
      <c r="C162" s="154">
        <v>60.459482999999999</v>
      </c>
      <c r="D162" s="154">
        <v>595.30512399999998</v>
      </c>
      <c r="E162" s="154">
        <v>139.02667299999999</v>
      </c>
      <c r="F162" s="154">
        <v>862.25802699999997</v>
      </c>
      <c r="G162" s="154">
        <v>673.15904899999998</v>
      </c>
      <c r="H162" s="154">
        <v>82.162870999999996</v>
      </c>
      <c r="I162" s="154">
        <v>182.88950199999999</v>
      </c>
      <c r="J162" s="154">
        <v>20.261444000000001</v>
      </c>
      <c r="K162" s="154">
        <v>68.58229</v>
      </c>
      <c r="L162" s="154">
        <v>29.067934000000001</v>
      </c>
      <c r="M162" s="154">
        <v>60.658102</v>
      </c>
      <c r="N162" s="154">
        <v>0.47225200000000001</v>
      </c>
      <c r="O162" s="154"/>
    </row>
    <row r="163" spans="1:15">
      <c r="A163" s="155">
        <v>40178</v>
      </c>
      <c r="B163" s="154">
        <v>2409.9642760000002</v>
      </c>
      <c r="C163" s="154">
        <v>61.164912000000001</v>
      </c>
      <c r="D163" s="154">
        <v>594.74454400000002</v>
      </c>
      <c r="E163" s="154">
        <v>143.429878</v>
      </c>
      <c r="F163" s="154">
        <v>900.78780500000005</v>
      </c>
      <c r="G163" s="154">
        <v>681.43582900000001</v>
      </c>
      <c r="H163" s="154">
        <v>81.129801999999998</v>
      </c>
      <c r="I163" s="154">
        <v>171.323564</v>
      </c>
      <c r="J163" s="154">
        <v>13.473420000000001</v>
      </c>
      <c r="K163" s="154">
        <v>66.328800000000001</v>
      </c>
      <c r="L163" s="154">
        <v>29.525009000000001</v>
      </c>
      <c r="M163" s="154">
        <v>57.558244000000002</v>
      </c>
      <c r="N163" s="154">
        <v>0.50761400000000001</v>
      </c>
      <c r="O163" s="154"/>
    </row>
    <row r="164" spans="1:15">
      <c r="A164" s="155">
        <v>40209</v>
      </c>
      <c r="B164" s="154">
        <v>2404.2265320000001</v>
      </c>
      <c r="C164" s="154">
        <v>58.987051999999998</v>
      </c>
      <c r="D164" s="154">
        <v>597.10154399999999</v>
      </c>
      <c r="E164" s="154">
        <v>141.77869899999999</v>
      </c>
      <c r="F164" s="154">
        <v>889.92394200000001</v>
      </c>
      <c r="G164" s="154">
        <v>685.26154799999995</v>
      </c>
      <c r="H164" s="154">
        <v>80.156447</v>
      </c>
      <c r="I164" s="154">
        <v>172.43802600000001</v>
      </c>
      <c r="J164" s="154">
        <v>13.148541</v>
      </c>
      <c r="K164" s="154">
        <v>65.956474999999998</v>
      </c>
      <c r="L164" s="154">
        <v>30.794664999999998</v>
      </c>
      <c r="M164" s="154">
        <v>58.862031000000002</v>
      </c>
      <c r="N164" s="154">
        <v>0.51442500000000002</v>
      </c>
      <c r="O164" s="154"/>
    </row>
    <row r="165" spans="1:15">
      <c r="A165" s="155">
        <v>40237</v>
      </c>
      <c r="B165" s="154">
        <v>2422.3224439999999</v>
      </c>
      <c r="C165" s="154">
        <v>56.227181999999999</v>
      </c>
      <c r="D165" s="154">
        <v>606.286968</v>
      </c>
      <c r="E165" s="154">
        <v>148.118685</v>
      </c>
      <c r="F165" s="154">
        <v>895.55557199999998</v>
      </c>
      <c r="G165" s="154">
        <v>692.52247299999999</v>
      </c>
      <c r="H165" s="154">
        <v>81.150609000000003</v>
      </c>
      <c r="I165" s="154">
        <v>171.22224499999999</v>
      </c>
      <c r="J165" s="154">
        <v>14.298152</v>
      </c>
      <c r="K165" s="154">
        <v>63.347374000000002</v>
      </c>
      <c r="L165" s="154">
        <v>29.798020000000001</v>
      </c>
      <c r="M165" s="154">
        <v>59.927880999999999</v>
      </c>
      <c r="N165" s="154">
        <v>0.50800100000000004</v>
      </c>
      <c r="O165" s="154"/>
    </row>
    <row r="166" spans="1:15">
      <c r="A166" s="155">
        <v>40268</v>
      </c>
      <c r="B166" s="154">
        <v>2464.9165659999999</v>
      </c>
      <c r="C166" s="154">
        <v>52.007818999999998</v>
      </c>
      <c r="D166" s="154">
        <v>592.52121799999998</v>
      </c>
      <c r="E166" s="154">
        <v>147.295016</v>
      </c>
      <c r="F166" s="154">
        <v>948.83859299999995</v>
      </c>
      <c r="G166" s="154">
        <v>701.04550900000004</v>
      </c>
      <c r="H166" s="154">
        <v>80.689896000000005</v>
      </c>
      <c r="I166" s="154">
        <v>170.19546</v>
      </c>
      <c r="J166" s="154">
        <v>14.944015</v>
      </c>
      <c r="K166" s="154">
        <v>61.396354000000002</v>
      </c>
      <c r="L166" s="154">
        <v>30.508402</v>
      </c>
      <c r="M166" s="154">
        <v>59.668036000000001</v>
      </c>
      <c r="N166" s="154">
        <v>0.30797200000000002</v>
      </c>
      <c r="O166" s="154"/>
    </row>
    <row r="167" spans="1:15">
      <c r="A167" s="155">
        <v>40298</v>
      </c>
      <c r="B167" s="154">
        <v>2486.8795570000002</v>
      </c>
      <c r="C167" s="154">
        <v>53.595782999999997</v>
      </c>
      <c r="D167" s="154">
        <v>603.47958100000005</v>
      </c>
      <c r="E167" s="154">
        <v>153.37613899999999</v>
      </c>
      <c r="F167" s="154">
        <v>937.06214299999999</v>
      </c>
      <c r="G167" s="154">
        <v>718.88467300000002</v>
      </c>
      <c r="H167" s="154">
        <v>81.762613000000002</v>
      </c>
      <c r="I167" s="154">
        <v>173.547459</v>
      </c>
      <c r="J167" s="154">
        <v>15.359768000000001</v>
      </c>
      <c r="K167" s="154">
        <v>61.881118000000001</v>
      </c>
      <c r="L167" s="154">
        <v>31.241904000000002</v>
      </c>
      <c r="M167" s="154">
        <v>61.436951999999998</v>
      </c>
      <c r="N167" s="154">
        <v>0.30991999999999997</v>
      </c>
      <c r="O167" s="154"/>
    </row>
    <row r="168" spans="1:15">
      <c r="A168" s="155">
        <v>40329</v>
      </c>
      <c r="B168" s="154">
        <v>2456.280021</v>
      </c>
      <c r="C168" s="154">
        <v>56.299802999999997</v>
      </c>
      <c r="D168" s="154">
        <v>604.59880999999996</v>
      </c>
      <c r="E168" s="154">
        <v>153.00540699999999</v>
      </c>
      <c r="F168" s="154">
        <v>900.28427499999998</v>
      </c>
      <c r="G168" s="154">
        <v>722.04207599999995</v>
      </c>
      <c r="H168" s="154">
        <v>81.564702999999994</v>
      </c>
      <c r="I168" s="154">
        <v>172.72721000000001</v>
      </c>
      <c r="J168" s="154">
        <v>17.546493999999999</v>
      </c>
      <c r="K168" s="154">
        <v>59.431353000000001</v>
      </c>
      <c r="L168" s="154">
        <v>30.150829000000002</v>
      </c>
      <c r="M168" s="154">
        <v>61.743198999999997</v>
      </c>
      <c r="N168" s="154">
        <v>0.32784799999999997</v>
      </c>
      <c r="O168" s="154"/>
    </row>
    <row r="169" spans="1:15">
      <c r="A169" s="155">
        <v>40359</v>
      </c>
      <c r="B169" s="154">
        <v>2326.5037320000001</v>
      </c>
      <c r="C169" s="154">
        <v>53.311782000000001</v>
      </c>
      <c r="D169" s="154">
        <v>576.69710299999997</v>
      </c>
      <c r="E169" s="154">
        <v>145.50367199999999</v>
      </c>
      <c r="F169" s="154">
        <v>857.07549400000005</v>
      </c>
      <c r="G169" s="154">
        <v>676.86396300000001</v>
      </c>
      <c r="H169" s="154">
        <v>77.856791999999999</v>
      </c>
      <c r="I169" s="154">
        <v>162.22583700000001</v>
      </c>
      <c r="J169" s="154">
        <v>15.878612</v>
      </c>
      <c r="K169" s="154">
        <v>54.771591999999998</v>
      </c>
      <c r="L169" s="154">
        <v>29.190804</v>
      </c>
      <c r="M169" s="154">
        <v>59.268250999999999</v>
      </c>
      <c r="N169" s="154">
        <v>0.32955400000000001</v>
      </c>
      <c r="O169" s="154"/>
    </row>
    <row r="170" spans="1:15">
      <c r="A170" s="155">
        <v>40390</v>
      </c>
      <c r="B170" s="154">
        <v>2345.7745</v>
      </c>
      <c r="C170" s="154">
        <v>47.496262000000002</v>
      </c>
      <c r="D170" s="154">
        <v>578.89109399999995</v>
      </c>
      <c r="E170" s="154">
        <v>146.836116</v>
      </c>
      <c r="F170" s="154">
        <v>885.59415899999999</v>
      </c>
      <c r="G170" s="154">
        <v>669.81134799999995</v>
      </c>
      <c r="H170" s="154">
        <v>78.369664999999998</v>
      </c>
      <c r="I170" s="154">
        <v>163.67752100000001</v>
      </c>
      <c r="J170" s="154">
        <v>14.404623000000001</v>
      </c>
      <c r="K170" s="154">
        <v>55.157862999999999</v>
      </c>
      <c r="L170" s="154">
        <v>30.572828999999999</v>
      </c>
      <c r="M170" s="154">
        <v>60.416240000000002</v>
      </c>
      <c r="N170" s="154">
        <v>0.30411700000000003</v>
      </c>
      <c r="O170" s="154"/>
    </row>
    <row r="171" spans="1:15">
      <c r="A171" s="155">
        <v>40421</v>
      </c>
      <c r="B171" s="154">
        <v>2292.896146</v>
      </c>
      <c r="C171" s="154">
        <v>66.344199000000003</v>
      </c>
      <c r="D171" s="154">
        <v>558.82783199999994</v>
      </c>
      <c r="E171" s="154">
        <v>141.25734199999999</v>
      </c>
      <c r="F171" s="154">
        <v>862.25115900000003</v>
      </c>
      <c r="G171" s="154">
        <v>647.94130500000006</v>
      </c>
      <c r="H171" s="154">
        <v>76.825732000000002</v>
      </c>
      <c r="I171" s="154">
        <v>157.25519499999999</v>
      </c>
      <c r="J171" s="154">
        <v>14.809199</v>
      </c>
      <c r="K171" s="154">
        <v>49.136139999999997</v>
      </c>
      <c r="L171" s="154">
        <v>30.187691999999998</v>
      </c>
      <c r="M171" s="154">
        <v>60.084944999999998</v>
      </c>
      <c r="N171" s="154">
        <v>0.27645900000000001</v>
      </c>
      <c r="O171" s="154"/>
    </row>
    <row r="172" spans="1:15">
      <c r="A172" s="155">
        <v>40451</v>
      </c>
      <c r="B172" s="154">
        <v>2313.3492470000001</v>
      </c>
      <c r="C172" s="154">
        <v>52.178089</v>
      </c>
      <c r="D172" s="154">
        <v>561.86042799999996</v>
      </c>
      <c r="E172" s="154">
        <v>143.79314299999999</v>
      </c>
      <c r="F172" s="154">
        <v>878.64676499999996</v>
      </c>
      <c r="G172" s="154">
        <v>660.65334399999995</v>
      </c>
      <c r="H172" s="154">
        <v>78.502600999999999</v>
      </c>
      <c r="I172" s="154">
        <v>159.71484899999999</v>
      </c>
      <c r="J172" s="154">
        <v>14.046822000000001</v>
      </c>
      <c r="K172" s="154">
        <v>50.829504999999997</v>
      </c>
      <c r="L172" s="154">
        <v>31.868117000000002</v>
      </c>
      <c r="M172" s="154">
        <v>60.020681000000003</v>
      </c>
      <c r="N172" s="154">
        <v>0.29577700000000001</v>
      </c>
      <c r="O172" s="154"/>
    </row>
    <row r="173" spans="1:15">
      <c r="A173" s="155">
        <v>40482</v>
      </c>
      <c r="B173" s="154">
        <v>2396.1258010000001</v>
      </c>
      <c r="C173" s="154">
        <v>67.741363000000007</v>
      </c>
      <c r="D173" s="154">
        <v>568.50704800000005</v>
      </c>
      <c r="E173" s="154">
        <v>144.129715</v>
      </c>
      <c r="F173" s="154">
        <v>914.49502399999994</v>
      </c>
      <c r="G173" s="154">
        <v>681.79831999999999</v>
      </c>
      <c r="H173" s="154">
        <v>78.233414999999994</v>
      </c>
      <c r="I173" s="154">
        <v>163.258397</v>
      </c>
      <c r="J173" s="154">
        <v>14.957363000000001</v>
      </c>
      <c r="K173" s="154">
        <v>52.030258000000003</v>
      </c>
      <c r="L173" s="154">
        <v>32.097914000000003</v>
      </c>
      <c r="M173" s="154">
        <v>61.161228000000001</v>
      </c>
      <c r="N173" s="154">
        <v>0.325654</v>
      </c>
      <c r="O173" s="154"/>
    </row>
    <row r="174" spans="1:15">
      <c r="A174" s="155">
        <v>40512</v>
      </c>
      <c r="B174" s="154">
        <v>2377.8426009999998</v>
      </c>
      <c r="C174" s="154">
        <v>64.196245000000005</v>
      </c>
      <c r="D174" s="154">
        <v>567.43086200000005</v>
      </c>
      <c r="E174" s="154">
        <v>139.75846799999999</v>
      </c>
      <c r="F174" s="154">
        <v>901.21259399999997</v>
      </c>
      <c r="G174" s="154">
        <v>678.95570299999997</v>
      </c>
      <c r="H174" s="154">
        <v>78.141180000000006</v>
      </c>
      <c r="I174" s="154">
        <v>165.741184</v>
      </c>
      <c r="J174" s="154">
        <v>17.712667</v>
      </c>
      <c r="K174" s="154">
        <v>54.953021999999997</v>
      </c>
      <c r="L174" s="154">
        <v>31.477943</v>
      </c>
      <c r="M174" s="154">
        <v>58.560938</v>
      </c>
      <c r="N174" s="154">
        <v>0.30601699999999998</v>
      </c>
      <c r="O174" s="154"/>
    </row>
    <row r="175" spans="1:15">
      <c r="A175" s="155">
        <v>40543</v>
      </c>
      <c r="B175" s="154">
        <v>2319.4752840000001</v>
      </c>
      <c r="C175" s="154">
        <v>66.529060999999999</v>
      </c>
      <c r="D175" s="154">
        <v>539.09475199999997</v>
      </c>
      <c r="E175" s="154">
        <v>131.19443200000001</v>
      </c>
      <c r="F175" s="154">
        <v>902.98294999999996</v>
      </c>
      <c r="G175" s="154">
        <v>655.03486599999997</v>
      </c>
      <c r="H175" s="154">
        <v>76.697146000000004</v>
      </c>
      <c r="I175" s="154">
        <v>155.51833500000001</v>
      </c>
      <c r="J175" s="154">
        <v>16.617989999999999</v>
      </c>
      <c r="K175" s="154">
        <v>51.366920999999998</v>
      </c>
      <c r="L175" s="154">
        <v>29.190166000000001</v>
      </c>
      <c r="M175" s="154">
        <v>55.515124</v>
      </c>
      <c r="N175" s="154">
        <v>0.31531900000000002</v>
      </c>
      <c r="O175" s="154"/>
    </row>
    <row r="176" spans="1:15">
      <c r="A176" s="155">
        <v>40574</v>
      </c>
      <c r="B176" s="154">
        <v>2362.0636020000002</v>
      </c>
      <c r="C176" s="154">
        <v>72.673159999999996</v>
      </c>
      <c r="D176" s="154">
        <v>544.33304999999996</v>
      </c>
      <c r="E176" s="154">
        <v>132.68707699999999</v>
      </c>
      <c r="F176" s="154">
        <v>917.07800299999997</v>
      </c>
      <c r="G176" s="154">
        <v>668.87058500000001</v>
      </c>
      <c r="H176" s="154">
        <v>76.863912999999997</v>
      </c>
      <c r="I176" s="154">
        <v>158.78812400000001</v>
      </c>
      <c r="J176" s="154">
        <v>17.794256000000001</v>
      </c>
      <c r="K176" s="154">
        <v>52.817523000000001</v>
      </c>
      <c r="L176" s="154">
        <v>31.429379999999998</v>
      </c>
      <c r="M176" s="154">
        <v>53.845764000000003</v>
      </c>
      <c r="N176" s="154">
        <v>0.32067699999999999</v>
      </c>
      <c r="O176" s="154"/>
    </row>
    <row r="177" spans="1:15">
      <c r="A177" s="155">
        <v>40602</v>
      </c>
      <c r="B177" s="154">
        <v>2362.2886319999998</v>
      </c>
      <c r="C177" s="154">
        <v>65.112560999999999</v>
      </c>
      <c r="D177" s="154">
        <v>542.31787599999996</v>
      </c>
      <c r="E177" s="154">
        <v>132.84635399999999</v>
      </c>
      <c r="F177" s="154">
        <v>920.40070900000001</v>
      </c>
      <c r="G177" s="154">
        <v>674.33881199999996</v>
      </c>
      <c r="H177" s="154">
        <v>77.693819000000005</v>
      </c>
      <c r="I177" s="154">
        <v>159.777592</v>
      </c>
      <c r="J177" s="154">
        <v>18.616534999999999</v>
      </c>
      <c r="K177" s="154">
        <v>52.698616000000001</v>
      </c>
      <c r="L177" s="154">
        <v>32.260601000000001</v>
      </c>
      <c r="M177" s="154">
        <v>53.046880999999999</v>
      </c>
      <c r="N177" s="154">
        <v>0.34108300000000003</v>
      </c>
      <c r="O177" s="154"/>
    </row>
    <row r="178" spans="1:15">
      <c r="A178" s="155">
        <v>40633</v>
      </c>
      <c r="B178" s="154">
        <v>2367.0940740000001</v>
      </c>
      <c r="C178" s="154">
        <v>66.384602999999998</v>
      </c>
      <c r="D178" s="154">
        <v>539.30338600000005</v>
      </c>
      <c r="E178" s="154">
        <v>129.03423000000001</v>
      </c>
      <c r="F178" s="154">
        <v>919.98171000000002</v>
      </c>
      <c r="G178" s="154">
        <v>675.30889000000002</v>
      </c>
      <c r="H178" s="154">
        <v>77.453663000000006</v>
      </c>
      <c r="I178" s="154">
        <v>165.809787</v>
      </c>
      <c r="J178" s="154">
        <v>20.191597000000002</v>
      </c>
      <c r="K178" s="154">
        <v>54.662019000000001</v>
      </c>
      <c r="L178" s="154">
        <v>35.053395999999999</v>
      </c>
      <c r="M178" s="154">
        <v>52.748286</v>
      </c>
      <c r="N178" s="154">
        <v>0.305699</v>
      </c>
      <c r="O178" s="154"/>
    </row>
    <row r="179" spans="1:15">
      <c r="A179" s="155">
        <v>40663</v>
      </c>
      <c r="B179" s="154">
        <v>2350.9954090000001</v>
      </c>
      <c r="C179" s="154">
        <v>59.551538999999998</v>
      </c>
      <c r="D179" s="154">
        <v>527.62523899999997</v>
      </c>
      <c r="E179" s="154">
        <v>130.284233</v>
      </c>
      <c r="F179" s="154">
        <v>935.60511399999996</v>
      </c>
      <c r="G179" s="154">
        <v>664.64425100000005</v>
      </c>
      <c r="H179" s="154">
        <v>77.014312000000004</v>
      </c>
      <c r="I179" s="154">
        <v>163.26402100000001</v>
      </c>
      <c r="J179" s="154">
        <v>20.999480999999999</v>
      </c>
      <c r="K179" s="154">
        <v>54.705029000000003</v>
      </c>
      <c r="L179" s="154">
        <v>34.284542000000002</v>
      </c>
      <c r="M179" s="154">
        <v>50.125463000000003</v>
      </c>
      <c r="N179" s="154">
        <v>0.30524099999999998</v>
      </c>
      <c r="O179" s="154"/>
    </row>
    <row r="180" spans="1:15">
      <c r="A180" s="155">
        <v>40694</v>
      </c>
      <c r="B180" s="154">
        <v>2302.6800549999998</v>
      </c>
      <c r="C180" s="154">
        <v>62.013694999999998</v>
      </c>
      <c r="D180" s="154">
        <v>513.592488</v>
      </c>
      <c r="E180" s="154">
        <v>125.54099100000001</v>
      </c>
      <c r="F180" s="154">
        <v>925.890896</v>
      </c>
      <c r="G180" s="154">
        <v>641.67740300000003</v>
      </c>
      <c r="H180" s="154">
        <v>73.795255999999995</v>
      </c>
      <c r="I180" s="154">
        <v>159.15664599999999</v>
      </c>
      <c r="J180" s="154">
        <v>21.571148999999998</v>
      </c>
      <c r="K180" s="154">
        <v>52.997230999999999</v>
      </c>
      <c r="L180" s="154">
        <v>34.323391999999998</v>
      </c>
      <c r="M180" s="154">
        <v>47.095680999999999</v>
      </c>
      <c r="N180" s="154">
        <v>0.34893000000000002</v>
      </c>
      <c r="O180" s="154"/>
    </row>
    <row r="181" spans="1:15">
      <c r="A181" s="155">
        <v>40724</v>
      </c>
      <c r="B181" s="154">
        <v>2253.9493950000001</v>
      </c>
      <c r="C181" s="154">
        <v>65.631113999999997</v>
      </c>
      <c r="D181" s="154">
        <v>512.29044199999998</v>
      </c>
      <c r="E181" s="154">
        <v>127.47653800000001</v>
      </c>
      <c r="F181" s="154">
        <v>891.95274700000004</v>
      </c>
      <c r="G181" s="154">
        <v>628.18338300000005</v>
      </c>
      <c r="H181" s="154">
        <v>71.950772000000001</v>
      </c>
      <c r="I181" s="154">
        <v>155.600582</v>
      </c>
      <c r="J181" s="154">
        <v>17.622171000000002</v>
      </c>
      <c r="K181" s="154">
        <v>52.054388000000003</v>
      </c>
      <c r="L181" s="154">
        <v>34.901954000000003</v>
      </c>
      <c r="M181" s="154">
        <v>47.953712000000003</v>
      </c>
      <c r="N181" s="154">
        <v>0.29112900000000003</v>
      </c>
      <c r="O181" s="154"/>
    </row>
    <row r="182" spans="1:15">
      <c r="A182" s="155">
        <v>40755</v>
      </c>
      <c r="B182" s="154">
        <v>2113.6236950000002</v>
      </c>
      <c r="C182" s="154">
        <v>64.847094999999996</v>
      </c>
      <c r="D182" s="154">
        <v>483.44089000000002</v>
      </c>
      <c r="E182" s="154">
        <v>117.140901</v>
      </c>
      <c r="F182" s="154">
        <v>825.24398799999994</v>
      </c>
      <c r="G182" s="154">
        <v>590.77576299999998</v>
      </c>
      <c r="H182" s="154">
        <v>68.614108999999999</v>
      </c>
      <c r="I182" s="154">
        <v>149.04179300000001</v>
      </c>
      <c r="J182" s="154">
        <v>18.177036000000001</v>
      </c>
      <c r="K182" s="154">
        <v>49.369148000000003</v>
      </c>
      <c r="L182" s="154">
        <v>32.626947000000001</v>
      </c>
      <c r="M182" s="154">
        <v>46.122655000000002</v>
      </c>
      <c r="N182" s="154">
        <v>0.27416499999999999</v>
      </c>
      <c r="O182" s="154"/>
    </row>
    <row r="183" spans="1:15">
      <c r="A183" s="155">
        <v>40786</v>
      </c>
      <c r="B183" s="154">
        <v>2042.8749989999999</v>
      </c>
      <c r="C183" s="154">
        <v>47.868186999999999</v>
      </c>
      <c r="D183" s="154">
        <v>486.95331700000003</v>
      </c>
      <c r="E183" s="154">
        <v>120.195759</v>
      </c>
      <c r="F183" s="154">
        <v>781.36537099999998</v>
      </c>
      <c r="G183" s="154">
        <v>573.59847200000002</v>
      </c>
      <c r="H183" s="154">
        <v>64.504908999999998</v>
      </c>
      <c r="I183" s="154">
        <v>152.788228</v>
      </c>
      <c r="J183" s="154">
        <v>21.666817000000002</v>
      </c>
      <c r="K183" s="154">
        <v>46.068102000000003</v>
      </c>
      <c r="L183" s="154">
        <v>32.245507000000003</v>
      </c>
      <c r="M183" s="154">
        <v>49.845968999999997</v>
      </c>
      <c r="N183" s="154">
        <v>0.301429</v>
      </c>
      <c r="O183" s="154"/>
    </row>
    <row r="184" spans="1:15">
      <c r="A184" s="155">
        <v>40816</v>
      </c>
      <c r="B184" s="154">
        <v>2089.1911129999999</v>
      </c>
      <c r="C184" s="154">
        <v>50.539107000000001</v>
      </c>
      <c r="D184" s="154">
        <v>511.423991</v>
      </c>
      <c r="E184" s="154">
        <v>125.798461</v>
      </c>
      <c r="F184" s="154">
        <v>778.94162600000004</v>
      </c>
      <c r="G184" s="154">
        <v>595.34369600000002</v>
      </c>
      <c r="H184" s="154">
        <v>65.683969000000005</v>
      </c>
      <c r="I184" s="154">
        <v>152.63579999999999</v>
      </c>
      <c r="J184" s="154">
        <v>19.248639000000001</v>
      </c>
      <c r="K184" s="154">
        <v>44.589584000000002</v>
      </c>
      <c r="L184" s="154">
        <v>32.246315000000003</v>
      </c>
      <c r="M184" s="154">
        <v>53.651851999999998</v>
      </c>
      <c r="N184" s="154">
        <v>0.306894</v>
      </c>
      <c r="O184" s="154"/>
    </row>
    <row r="185" spans="1:15">
      <c r="A185" s="155">
        <v>40847</v>
      </c>
      <c r="B185" s="154">
        <v>2122.4196040000002</v>
      </c>
      <c r="C185" s="154">
        <v>48.531491000000003</v>
      </c>
      <c r="D185" s="154">
        <v>513.89134100000001</v>
      </c>
      <c r="E185" s="154">
        <v>126.641531</v>
      </c>
      <c r="F185" s="154">
        <v>818.05179699999997</v>
      </c>
      <c r="G185" s="154">
        <v>589.53485499999999</v>
      </c>
      <c r="H185" s="154">
        <v>66.093300999999997</v>
      </c>
      <c r="I185" s="154">
        <v>152.11994000000001</v>
      </c>
      <c r="J185" s="154">
        <v>16.858259</v>
      </c>
      <c r="K185" s="154">
        <v>45.707329000000001</v>
      </c>
      <c r="L185" s="154">
        <v>32.865698000000002</v>
      </c>
      <c r="M185" s="154">
        <v>53.798675000000003</v>
      </c>
      <c r="N185" s="154">
        <v>0.29017900000000002</v>
      </c>
      <c r="O185" s="154"/>
    </row>
    <row r="186" spans="1:15">
      <c r="A186" s="155">
        <v>40877</v>
      </c>
      <c r="B186" s="154">
        <v>2137.8703169999999</v>
      </c>
      <c r="C186" s="154">
        <v>45.060282999999998</v>
      </c>
      <c r="D186" s="154">
        <v>512.85673099999997</v>
      </c>
      <c r="E186" s="154">
        <v>121.717699</v>
      </c>
      <c r="F186" s="154">
        <v>827.08092499999998</v>
      </c>
      <c r="G186" s="154">
        <v>596.214834</v>
      </c>
      <c r="H186" s="154">
        <v>68.986958999999999</v>
      </c>
      <c r="I186" s="154">
        <v>156.35096100000001</v>
      </c>
      <c r="J186" s="154">
        <v>20.60012</v>
      </c>
      <c r="K186" s="154">
        <v>45.508972</v>
      </c>
      <c r="L186" s="154">
        <v>33.877634999999998</v>
      </c>
      <c r="M186" s="154">
        <v>53.664566999999998</v>
      </c>
      <c r="N186" s="154">
        <v>0.30658299999999999</v>
      </c>
      <c r="O186" s="154"/>
    </row>
    <row r="187" spans="1:15">
      <c r="A187" s="155">
        <v>40908</v>
      </c>
      <c r="B187" s="154">
        <v>2162.3708860000002</v>
      </c>
      <c r="C187" s="154">
        <v>45.361161000000003</v>
      </c>
      <c r="D187" s="154">
        <v>519.13182099999995</v>
      </c>
      <c r="E187" s="154">
        <v>128.20454799999999</v>
      </c>
      <c r="F187" s="154">
        <v>850.25565099999994</v>
      </c>
      <c r="G187" s="154">
        <v>598.31057999999996</v>
      </c>
      <c r="H187" s="154">
        <v>69.137658000000002</v>
      </c>
      <c r="I187" s="154">
        <v>149.01489900000001</v>
      </c>
      <c r="J187" s="154">
        <v>16.364079</v>
      </c>
      <c r="K187" s="154">
        <v>43.761707999999999</v>
      </c>
      <c r="L187" s="154">
        <v>32.274386999999997</v>
      </c>
      <c r="M187" s="154">
        <v>54.150964999999999</v>
      </c>
      <c r="N187" s="154">
        <v>0.29677399999999998</v>
      </c>
      <c r="O187" s="154"/>
    </row>
    <row r="188" spans="1:15">
      <c r="A188" s="155">
        <v>40939</v>
      </c>
      <c r="B188" s="154">
        <v>2200.3439330000001</v>
      </c>
      <c r="C188" s="154">
        <v>43.686065999999997</v>
      </c>
      <c r="D188" s="154">
        <v>524.68778999999995</v>
      </c>
      <c r="E188" s="154">
        <v>126.502549</v>
      </c>
      <c r="F188" s="154">
        <v>876.94095300000004</v>
      </c>
      <c r="G188" s="154">
        <v>604.28860499999996</v>
      </c>
      <c r="H188" s="154">
        <v>72.479709999999997</v>
      </c>
      <c r="I188" s="154">
        <v>150.46795599999999</v>
      </c>
      <c r="J188" s="154">
        <v>15.284134</v>
      </c>
      <c r="K188" s="154">
        <v>44.584806</v>
      </c>
      <c r="L188" s="154">
        <v>33.527672000000003</v>
      </c>
      <c r="M188" s="154">
        <v>54.674791999999997</v>
      </c>
      <c r="N188" s="154">
        <v>0.27256399999999997</v>
      </c>
      <c r="O188" s="154"/>
    </row>
    <row r="189" spans="1:15">
      <c r="A189" s="155">
        <v>40968</v>
      </c>
      <c r="B189" s="154">
        <v>2231.6755050000002</v>
      </c>
      <c r="C189" s="154">
        <v>41.256881999999997</v>
      </c>
      <c r="D189" s="154">
        <v>530.35483499999998</v>
      </c>
      <c r="E189" s="154">
        <v>127.789286</v>
      </c>
      <c r="F189" s="154">
        <v>895.401611</v>
      </c>
      <c r="G189" s="154">
        <v>612.38305200000002</v>
      </c>
      <c r="H189" s="154">
        <v>73.307350999999997</v>
      </c>
      <c r="I189" s="154">
        <v>152.01200800000001</v>
      </c>
      <c r="J189" s="154">
        <v>15.755915</v>
      </c>
      <c r="K189" s="154">
        <v>44.601804000000001</v>
      </c>
      <c r="L189" s="154">
        <v>33.573642</v>
      </c>
      <c r="M189" s="154">
        <v>55.742100000000001</v>
      </c>
      <c r="N189" s="154">
        <v>0.26711499999999999</v>
      </c>
      <c r="O189" s="154"/>
    </row>
    <row r="190" spans="1:15">
      <c r="A190" s="155">
        <v>40999</v>
      </c>
      <c r="B190" s="154">
        <v>2249.8670699999998</v>
      </c>
      <c r="C190" s="154">
        <v>40.974820999999999</v>
      </c>
      <c r="D190" s="154">
        <v>531.21575199999995</v>
      </c>
      <c r="E190" s="154">
        <v>126.942317</v>
      </c>
      <c r="F190" s="154">
        <v>910.83578199999999</v>
      </c>
      <c r="G190" s="154">
        <v>613.872299</v>
      </c>
      <c r="H190" s="154">
        <v>74.073588000000001</v>
      </c>
      <c r="I190" s="154">
        <v>152.704071</v>
      </c>
      <c r="J190" s="154">
        <v>14.935321</v>
      </c>
      <c r="K190" s="154">
        <v>45.032927999999998</v>
      </c>
      <c r="L190" s="154">
        <v>35.221786000000002</v>
      </c>
      <c r="M190" s="154">
        <v>54.930261999999999</v>
      </c>
      <c r="N190" s="154">
        <v>0.26434600000000003</v>
      </c>
      <c r="O190" s="154"/>
    </row>
    <row r="191" spans="1:15">
      <c r="A191" s="155">
        <v>41029</v>
      </c>
      <c r="B191" s="154">
        <v>2262.4129119999998</v>
      </c>
      <c r="C191" s="154">
        <v>41.636392999999998</v>
      </c>
      <c r="D191" s="154">
        <v>534.84205099999997</v>
      </c>
      <c r="E191" s="154">
        <v>129.17871299999999</v>
      </c>
      <c r="F191" s="154">
        <v>902.82846199999994</v>
      </c>
      <c r="G191" s="154">
        <v>629.92816100000005</v>
      </c>
      <c r="H191" s="154">
        <v>74.452994000000004</v>
      </c>
      <c r="I191" s="154">
        <v>153.10154900000001</v>
      </c>
      <c r="J191" s="154">
        <v>14.46298</v>
      </c>
      <c r="K191" s="154">
        <v>45.053794000000003</v>
      </c>
      <c r="L191" s="154">
        <v>35.491951</v>
      </c>
      <c r="M191" s="154">
        <v>55.426523000000003</v>
      </c>
      <c r="N191" s="154">
        <v>7.6295000000000002E-2</v>
      </c>
      <c r="O191" s="154"/>
    </row>
    <row r="192" spans="1:15">
      <c r="A192" s="155">
        <v>41060</v>
      </c>
      <c r="B192" s="154">
        <v>2231.2820839999999</v>
      </c>
      <c r="C192" s="154">
        <v>42.023474999999998</v>
      </c>
      <c r="D192" s="154">
        <v>545.47793999999999</v>
      </c>
      <c r="E192" s="154">
        <v>130.643777</v>
      </c>
      <c r="F192" s="154">
        <v>855.31667800000002</v>
      </c>
      <c r="G192" s="154">
        <v>638.43834700000002</v>
      </c>
      <c r="H192" s="154">
        <v>75.050833999999995</v>
      </c>
      <c r="I192" s="154">
        <v>149.90908899999999</v>
      </c>
      <c r="J192" s="154">
        <v>16.808831999999999</v>
      </c>
      <c r="K192" s="154">
        <v>41.43168</v>
      </c>
      <c r="L192" s="154">
        <v>34.996091999999997</v>
      </c>
      <c r="M192" s="154">
        <v>53.924258000000002</v>
      </c>
      <c r="N192" s="154">
        <v>0.116554</v>
      </c>
      <c r="O192" s="154"/>
    </row>
    <row r="193" spans="1:15">
      <c r="A193" s="155">
        <v>41090</v>
      </c>
      <c r="B193" s="154">
        <v>2238.151844</v>
      </c>
      <c r="C193" s="154">
        <v>41.585065999999998</v>
      </c>
      <c r="D193" s="154">
        <v>545.93040299999996</v>
      </c>
      <c r="E193" s="154">
        <v>132.79247899999999</v>
      </c>
      <c r="F193" s="154">
        <v>873.73376199999996</v>
      </c>
      <c r="G193" s="154">
        <v>632.51524300000005</v>
      </c>
      <c r="H193" s="154">
        <v>76.187209999999993</v>
      </c>
      <c r="I193" s="154">
        <v>144.32878500000001</v>
      </c>
      <c r="J193" s="154">
        <v>13.990235</v>
      </c>
      <c r="K193" s="154">
        <v>42.480482000000002</v>
      </c>
      <c r="L193" s="154">
        <v>35.441481000000003</v>
      </c>
      <c r="M193" s="154">
        <v>49.522970000000001</v>
      </c>
      <c r="N193" s="154">
        <v>5.8587E-2</v>
      </c>
      <c r="O193" s="154"/>
    </row>
    <row r="194" spans="1:15">
      <c r="A194" s="155">
        <v>41121</v>
      </c>
      <c r="B194" s="154">
        <v>2313.406391</v>
      </c>
      <c r="C194" s="154">
        <v>43.305191000000001</v>
      </c>
      <c r="D194" s="154">
        <v>557.610321</v>
      </c>
      <c r="E194" s="154">
        <v>133.40316200000001</v>
      </c>
      <c r="F194" s="154">
        <v>913.16670499999998</v>
      </c>
      <c r="G194" s="154">
        <v>653.75101400000005</v>
      </c>
      <c r="H194" s="154">
        <v>79.208680999999999</v>
      </c>
      <c r="I194" s="154">
        <v>145.51016200000001</v>
      </c>
      <c r="J194" s="154">
        <v>14.121681000000001</v>
      </c>
      <c r="K194" s="154">
        <v>44.258935999999999</v>
      </c>
      <c r="L194" s="154">
        <v>36.701177999999999</v>
      </c>
      <c r="M194" s="154">
        <v>47.508338000000002</v>
      </c>
      <c r="N194" s="154">
        <v>6.2998999999999999E-2</v>
      </c>
      <c r="O194" s="154"/>
    </row>
    <row r="195" spans="1:15">
      <c r="A195" s="155">
        <v>41152</v>
      </c>
      <c r="B195" s="154">
        <v>2316.1185829999999</v>
      </c>
      <c r="C195" s="154">
        <v>41.045487000000001</v>
      </c>
      <c r="D195" s="154">
        <v>559.41058999999996</v>
      </c>
      <c r="E195" s="154">
        <v>137.80528200000001</v>
      </c>
      <c r="F195" s="154">
        <v>918.52945799999998</v>
      </c>
      <c r="G195" s="154">
        <v>652.86581699999999</v>
      </c>
      <c r="H195" s="154">
        <v>79.642110000000002</v>
      </c>
      <c r="I195" s="154">
        <v>144.208102</v>
      </c>
      <c r="J195" s="154">
        <v>13.228300000000001</v>
      </c>
      <c r="K195" s="154">
        <v>43.358668000000002</v>
      </c>
      <c r="L195" s="154">
        <v>36.623824999999997</v>
      </c>
      <c r="M195" s="154">
        <v>48.230913999999999</v>
      </c>
      <c r="N195" s="154">
        <v>5.9126999999999999E-2</v>
      </c>
      <c r="O195" s="154"/>
    </row>
    <row r="196" spans="1:15">
      <c r="A196" s="155">
        <v>41182</v>
      </c>
      <c r="B196" s="154">
        <v>2342.8717580000002</v>
      </c>
      <c r="C196" s="154">
        <v>39.428915000000003</v>
      </c>
      <c r="D196" s="154">
        <v>556.62951699999996</v>
      </c>
      <c r="E196" s="154">
        <v>134.192342</v>
      </c>
      <c r="F196" s="154">
        <v>939.12915299999997</v>
      </c>
      <c r="G196" s="154">
        <v>662.11637499999995</v>
      </c>
      <c r="H196" s="154">
        <v>79.964016999999998</v>
      </c>
      <c r="I196" s="154">
        <v>145.49565799999999</v>
      </c>
      <c r="J196" s="154">
        <v>14.789823</v>
      </c>
      <c r="K196" s="154">
        <v>44.455188</v>
      </c>
      <c r="L196" s="154">
        <v>36.325037000000002</v>
      </c>
      <c r="M196" s="154">
        <v>47.448543999999998</v>
      </c>
      <c r="N196" s="154">
        <v>7.2139999999999996E-2</v>
      </c>
      <c r="O196" s="154"/>
    </row>
    <row r="197" spans="1:15">
      <c r="A197" s="155">
        <v>41213</v>
      </c>
      <c r="B197" s="154">
        <v>2349.5863730000001</v>
      </c>
      <c r="C197" s="154">
        <v>39.358113000000003</v>
      </c>
      <c r="D197" s="154">
        <v>556.83816300000001</v>
      </c>
      <c r="E197" s="154">
        <v>133.22131200000001</v>
      </c>
      <c r="F197" s="154">
        <v>948.40840500000002</v>
      </c>
      <c r="G197" s="154">
        <v>665.42013399999996</v>
      </c>
      <c r="H197" s="154">
        <v>78.419730000000001</v>
      </c>
      <c r="I197" s="154">
        <v>139.48772299999999</v>
      </c>
      <c r="J197" s="154">
        <v>14.670624</v>
      </c>
      <c r="K197" s="154">
        <v>40.452216999999997</v>
      </c>
      <c r="L197" s="154">
        <v>36.485340000000001</v>
      </c>
      <c r="M197" s="154">
        <v>45.461001000000003</v>
      </c>
      <c r="N197" s="154">
        <v>7.3834999999999998E-2</v>
      </c>
      <c r="O197" s="154"/>
    </row>
    <row r="198" spans="1:15">
      <c r="A198" s="155">
        <v>41243</v>
      </c>
      <c r="B198" s="154">
        <v>2374.887757</v>
      </c>
      <c r="C198" s="154">
        <v>39.645342999999997</v>
      </c>
      <c r="D198" s="154">
        <v>558.64542100000006</v>
      </c>
      <c r="E198" s="154">
        <v>133.99201400000001</v>
      </c>
      <c r="F198" s="154">
        <v>971.26976000000002</v>
      </c>
      <c r="G198" s="154">
        <v>667.35555299999999</v>
      </c>
      <c r="H198" s="154">
        <v>78.442768999999998</v>
      </c>
      <c r="I198" s="154">
        <v>137.90130600000001</v>
      </c>
      <c r="J198" s="154">
        <v>13.763949</v>
      </c>
      <c r="K198" s="154">
        <v>39.980606000000002</v>
      </c>
      <c r="L198" s="154">
        <v>36.433481</v>
      </c>
      <c r="M198" s="154">
        <v>45.362591000000002</v>
      </c>
      <c r="N198" s="154">
        <v>7.0374000000000006E-2</v>
      </c>
      <c r="O198" s="154"/>
    </row>
    <row r="199" spans="1:15">
      <c r="A199" s="155">
        <v>41274</v>
      </c>
      <c r="B199" s="154">
        <v>2392.82942</v>
      </c>
      <c r="C199" s="154">
        <v>36.762791999999997</v>
      </c>
      <c r="D199" s="154">
        <v>561.81169299999999</v>
      </c>
      <c r="E199" s="154">
        <v>136.49116699999999</v>
      </c>
      <c r="F199" s="154">
        <v>989.91720299999997</v>
      </c>
      <c r="G199" s="154">
        <v>673.09120600000006</v>
      </c>
      <c r="H199" s="154">
        <v>78.850697999999994</v>
      </c>
      <c r="I199" s="154">
        <v>131.188106</v>
      </c>
      <c r="J199" s="154">
        <v>12.167501</v>
      </c>
      <c r="K199" s="154">
        <v>39.411577000000001</v>
      </c>
      <c r="L199" s="154">
        <v>34.350596000000003</v>
      </c>
      <c r="M199" s="154">
        <v>42.969054</v>
      </c>
      <c r="N199" s="154">
        <v>5.8421000000000001E-2</v>
      </c>
      <c r="O199" s="154"/>
    </row>
    <row r="200" spans="1:15">
      <c r="A200" s="155">
        <v>41305</v>
      </c>
      <c r="B200" s="154">
        <v>2468.4413030000001</v>
      </c>
      <c r="C200" s="154">
        <v>39.334294</v>
      </c>
      <c r="D200" s="154">
        <v>557.90428199999997</v>
      </c>
      <c r="E200" s="154">
        <v>132.266831</v>
      </c>
      <c r="F200" s="154">
        <v>1052.974657</v>
      </c>
      <c r="G200" s="154">
        <v>684.74971600000003</v>
      </c>
      <c r="H200" s="154">
        <v>72.624640999999997</v>
      </c>
      <c r="I200" s="154">
        <v>133.408422</v>
      </c>
      <c r="J200" s="154">
        <v>12.417808000000001</v>
      </c>
      <c r="K200" s="154">
        <v>40.335658000000002</v>
      </c>
      <c r="L200" s="154">
        <v>35.863205999999998</v>
      </c>
      <c r="M200" s="154">
        <v>42.247861</v>
      </c>
      <c r="N200" s="154">
        <v>6.9934999999999997E-2</v>
      </c>
      <c r="O200" s="154"/>
    </row>
    <row r="201" spans="1:15">
      <c r="A201" s="155">
        <v>41333</v>
      </c>
      <c r="B201" s="154">
        <v>2510.1077540000001</v>
      </c>
      <c r="C201" s="154">
        <v>41.063735000000001</v>
      </c>
      <c r="D201" s="154">
        <v>559.35732800000005</v>
      </c>
      <c r="E201" s="154">
        <v>132.56884500000001</v>
      </c>
      <c r="F201" s="154">
        <v>1075.680396</v>
      </c>
      <c r="G201" s="154">
        <v>698.63207199999999</v>
      </c>
      <c r="H201" s="154">
        <v>72.299509</v>
      </c>
      <c r="I201" s="154">
        <v>135.28916899999999</v>
      </c>
      <c r="J201" s="154">
        <v>12.793317</v>
      </c>
      <c r="K201" s="154">
        <v>42.028728999999998</v>
      </c>
      <c r="L201" s="154">
        <v>35.223939999999999</v>
      </c>
      <c r="M201" s="154">
        <v>42.714148000000002</v>
      </c>
      <c r="N201" s="154">
        <v>8.5050000000000001E-2</v>
      </c>
      <c r="O201" s="154"/>
    </row>
    <row r="202" spans="1:15">
      <c r="A202" s="155">
        <v>41364</v>
      </c>
      <c r="B202" s="154">
        <v>2553.1093300000002</v>
      </c>
      <c r="C202" s="154">
        <v>39.955716000000002</v>
      </c>
      <c r="D202" s="154">
        <v>558.00386200000003</v>
      </c>
      <c r="E202" s="154">
        <v>131.328056</v>
      </c>
      <c r="F202" s="154">
        <v>1104.6203800000001</v>
      </c>
      <c r="G202" s="154">
        <v>715.07721300000003</v>
      </c>
      <c r="H202" s="154">
        <v>71.330877999999998</v>
      </c>
      <c r="I202" s="154">
        <v>135.35949199999999</v>
      </c>
      <c r="J202" s="154">
        <v>11.274259000000001</v>
      </c>
      <c r="K202" s="154">
        <v>42.101177999999997</v>
      </c>
      <c r="L202" s="154">
        <v>36.451521</v>
      </c>
      <c r="M202" s="154">
        <v>42.546238000000002</v>
      </c>
      <c r="N202" s="154">
        <v>9.2665999999999998E-2</v>
      </c>
      <c r="O202" s="154"/>
    </row>
    <row r="203" spans="1:15">
      <c r="A203" s="155">
        <v>41394</v>
      </c>
      <c r="B203" s="154">
        <v>2551.615421</v>
      </c>
      <c r="C203" s="154">
        <v>39.311546999999997</v>
      </c>
      <c r="D203" s="154">
        <v>545.81129999999996</v>
      </c>
      <c r="E203" s="154">
        <v>126.633053</v>
      </c>
      <c r="F203" s="154">
        <v>1115.1793929999999</v>
      </c>
      <c r="G203" s="154">
        <v>715.83740599999999</v>
      </c>
      <c r="H203" s="154">
        <v>69.375144000000006</v>
      </c>
      <c r="I203" s="154">
        <v>135.40241700000001</v>
      </c>
      <c r="J203" s="154">
        <v>12.284435999999999</v>
      </c>
      <c r="K203" s="154">
        <v>41.835565000000003</v>
      </c>
      <c r="L203" s="154">
        <v>36.670960999999998</v>
      </c>
      <c r="M203" s="154">
        <v>41.767623999999998</v>
      </c>
      <c r="N203" s="154">
        <v>7.3355000000000004E-2</v>
      </c>
      <c r="O203" s="154"/>
    </row>
    <row r="204" spans="1:15">
      <c r="A204" s="155">
        <v>41425</v>
      </c>
      <c r="B204" s="154">
        <v>2604.3442319999999</v>
      </c>
      <c r="C204" s="154">
        <v>40.432183999999999</v>
      </c>
      <c r="D204" s="154">
        <v>558.074838</v>
      </c>
      <c r="E204" s="154">
        <v>132.553102</v>
      </c>
      <c r="F204" s="154">
        <v>1130.5254930000001</v>
      </c>
      <c r="G204" s="154">
        <v>737.23774500000002</v>
      </c>
      <c r="H204" s="154">
        <v>69.611931999999996</v>
      </c>
      <c r="I204" s="154">
        <v>137.99676500000001</v>
      </c>
      <c r="J204" s="154">
        <v>13.633884</v>
      </c>
      <c r="K204" s="154">
        <v>41.506306000000002</v>
      </c>
      <c r="L204" s="154">
        <v>38.018481000000001</v>
      </c>
      <c r="M204" s="154">
        <v>42.002609999999997</v>
      </c>
      <c r="N204" s="154">
        <v>7.7206999999999998E-2</v>
      </c>
      <c r="O204" s="154"/>
    </row>
  </sheetData>
  <mergeCells count="10">
    <mergeCell ref="B20:H20"/>
    <mergeCell ref="D27:E27"/>
    <mergeCell ref="G27:H27"/>
    <mergeCell ref="I27:M27"/>
    <mergeCell ref="J28:M28"/>
    <mergeCell ref="B21:AE21"/>
    <mergeCell ref="B22:AR22"/>
    <mergeCell ref="B23:BZ23"/>
    <mergeCell ref="B24:K24"/>
    <mergeCell ref="B25:R25"/>
  </mergeCells>
  <hyperlinks>
    <hyperlink ref="D158" location="Sheet1!B21" display="Sheet1!B21"/>
    <hyperlink ref="B21" location="Sheet1!G158" display="Sheet1!G158"/>
    <hyperlink ref="G106" location="Sheet1!B22" display="Sheet1!B22"/>
    <hyperlink ref="B22" location="Sheet1!G106" display="Sheet1!G106"/>
    <hyperlink ref="G158" location="Sheet1!B21" display="Sheet1!B21"/>
    <hyperlink ref="H106" location="Sheet1!B23" display="Sheet1!B23"/>
    <hyperlink ref="B23" location="Sheet1!H106" display="Sheet1!H106"/>
    <hyperlink ref="I151" location="Sheet1!B24" display="Sheet1!B24"/>
    <hyperlink ref="B24" location="Sheet1!I151" display="Sheet1!I151"/>
    <hyperlink ref="I158" location="Sheet1!B25" display="Sheet1!B25"/>
    <hyperlink ref="B25" location="Sheet1!I158" display="Sheet1!I158"/>
    <hyperlink ref="N106" location="Sheet1!B20" display="Sheet1!B20"/>
    <hyperlink ref="B20" location="Sheet1!N106" display="Sheet1!N106"/>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5"/>
  <sheetViews>
    <sheetView workbookViewId="0">
      <selection activeCell="A2" sqref="A2:D2"/>
    </sheetView>
  </sheetViews>
  <sheetFormatPr baseColWidth="10" defaultRowHeight="13" x14ac:dyDescent="0"/>
  <cols>
    <col min="1" max="1" width="29.6640625" style="21" customWidth="1"/>
    <col min="2" max="2" width="38.6640625" style="21" customWidth="1"/>
    <col min="3" max="3" width="40.1640625" style="21" customWidth="1"/>
    <col min="4" max="4" width="26.83203125" style="21" customWidth="1"/>
    <col min="5" max="5" width="15.5" style="21" customWidth="1"/>
    <col min="6" max="6" width="15.1640625" style="21" customWidth="1"/>
    <col min="7" max="7" width="21.6640625" style="21" hidden="1" customWidth="1"/>
    <col min="8" max="8" width="17.5" style="21" hidden="1" customWidth="1"/>
    <col min="9" max="9" width="26.33203125" style="30" customWidth="1"/>
    <col min="10" max="10" width="19" style="30" customWidth="1"/>
    <col min="11" max="16384" width="10.83203125" style="30"/>
  </cols>
  <sheetData>
    <row r="1" spans="1:13" ht="14" thickBot="1"/>
    <row r="2" spans="1:13" ht="19" thickTop="1">
      <c r="A2" s="414" t="s">
        <v>1093</v>
      </c>
      <c r="B2" s="414"/>
      <c r="C2" s="414"/>
      <c r="D2" s="414"/>
    </row>
    <row r="3" spans="1:13" ht="12" customHeight="1" thickBot="1">
      <c r="A3" s="29"/>
      <c r="B3" s="29"/>
      <c r="C3" s="29"/>
      <c r="D3" s="29"/>
      <c r="G3" s="29"/>
      <c r="H3" s="29"/>
    </row>
    <row r="4" spans="1:13" ht="18">
      <c r="A4" s="30"/>
      <c r="B4" s="269" t="s">
        <v>239</v>
      </c>
      <c r="C4" s="269" t="s">
        <v>238</v>
      </c>
      <c r="D4" s="270" t="s">
        <v>237</v>
      </c>
    </row>
    <row r="5" spans="1:13" s="31" customFormat="1" ht="28" customHeight="1">
      <c r="A5" s="54" t="s">
        <v>204</v>
      </c>
      <c r="B5" s="55" t="s">
        <v>236</v>
      </c>
      <c r="C5" s="55" t="s">
        <v>235</v>
      </c>
      <c r="D5" s="275">
        <f>TableS1!F54</f>
        <v>22906726.142857142</v>
      </c>
      <c r="E5" s="21"/>
      <c r="F5" s="21"/>
      <c r="G5" s="21"/>
      <c r="H5" s="21"/>
      <c r="I5" s="30"/>
    </row>
    <row r="6" spans="1:13" ht="45" customHeight="1">
      <c r="A6" s="41"/>
      <c r="B6" s="56" t="s">
        <v>234</v>
      </c>
      <c r="C6" s="55" t="s">
        <v>233</v>
      </c>
      <c r="D6" s="275">
        <f>TableS1!C54</f>
        <v>19850884</v>
      </c>
      <c r="J6" s="31"/>
      <c r="K6" s="31"/>
      <c r="L6" s="31"/>
      <c r="M6" s="31"/>
    </row>
    <row r="7" spans="1:13" ht="29" customHeight="1">
      <c r="A7" s="41"/>
      <c r="B7" s="277" t="s">
        <v>232</v>
      </c>
      <c r="C7" s="271" t="s">
        <v>231</v>
      </c>
      <c r="D7" s="259">
        <f>TableS1!C7</f>
        <v>14437406</v>
      </c>
      <c r="J7" s="31"/>
      <c r="K7" s="31"/>
      <c r="L7" s="31"/>
      <c r="M7" s="31"/>
    </row>
    <row r="8" spans="1:13" ht="29" customHeight="1">
      <c r="A8" s="41"/>
      <c r="B8" s="277" t="s">
        <v>230</v>
      </c>
      <c r="C8" s="271" t="s">
        <v>229</v>
      </c>
      <c r="D8" s="259">
        <f>TableS1!C11</f>
        <v>1511000</v>
      </c>
      <c r="J8" s="31"/>
      <c r="K8" s="31"/>
      <c r="L8" s="31"/>
      <c r="M8" s="31"/>
    </row>
    <row r="9" spans="1:13" ht="28" customHeight="1">
      <c r="A9" s="41"/>
      <c r="B9" s="277" t="s">
        <v>228</v>
      </c>
      <c r="C9" s="271" t="s">
        <v>227</v>
      </c>
      <c r="D9" s="259">
        <f>TableS1!C34</f>
        <v>3902478</v>
      </c>
      <c r="J9" s="32"/>
      <c r="K9" s="31"/>
      <c r="L9" s="32"/>
      <c r="M9" s="32"/>
    </row>
    <row r="10" spans="1:13" ht="45" customHeight="1">
      <c r="A10" s="41"/>
      <c r="B10" s="54" t="s">
        <v>240</v>
      </c>
      <c r="C10" s="55" t="s">
        <v>226</v>
      </c>
      <c r="D10" s="275">
        <f>TableS1!E54</f>
        <v>3055842.1428571427</v>
      </c>
      <c r="J10" s="31"/>
      <c r="K10" s="31"/>
      <c r="L10" s="31"/>
      <c r="M10" s="31"/>
    </row>
    <row r="11" spans="1:13" ht="29" customHeight="1">
      <c r="A11" s="41"/>
      <c r="B11" s="277" t="s">
        <v>225</v>
      </c>
      <c r="C11" s="271" t="s">
        <v>224</v>
      </c>
      <c r="D11" s="259">
        <f>TableS1!E11</f>
        <v>1662100</v>
      </c>
      <c r="J11" s="31"/>
      <c r="K11" s="31"/>
      <c r="L11" s="31"/>
      <c r="M11" s="31"/>
    </row>
    <row r="12" spans="1:13" ht="28" customHeight="1">
      <c r="A12" s="41"/>
      <c r="B12" s="277" t="s">
        <v>223</v>
      </c>
      <c r="C12" s="271" t="s">
        <v>222</v>
      </c>
      <c r="D12" s="259">
        <f>TableS1!E34</f>
        <v>1393742.142857143</v>
      </c>
      <c r="J12" s="32"/>
      <c r="K12" s="31"/>
      <c r="L12" s="32"/>
      <c r="M12" s="32"/>
    </row>
    <row r="13" spans="1:13" s="31" customFormat="1" ht="28" customHeight="1">
      <c r="A13" s="54" t="s">
        <v>221</v>
      </c>
      <c r="B13" s="55"/>
      <c r="C13" s="55" t="s">
        <v>220</v>
      </c>
      <c r="D13" s="275">
        <f>D14+D15+D16</f>
        <v>278748.42857142858</v>
      </c>
      <c r="E13" s="21"/>
      <c r="F13" s="21"/>
      <c r="G13" s="21"/>
      <c r="H13" s="21"/>
      <c r="I13" s="30"/>
    </row>
    <row r="14" spans="1:13" ht="29" customHeight="1">
      <c r="A14" s="41"/>
      <c r="B14" s="54" t="s">
        <v>1089</v>
      </c>
      <c r="C14" s="53" t="s">
        <v>219</v>
      </c>
      <c r="D14" s="275">
        <f>TableS1!F59</f>
        <v>278748.42857142858</v>
      </c>
      <c r="J14" s="31"/>
      <c r="K14" s="31"/>
      <c r="L14" s="31"/>
      <c r="M14" s="31"/>
    </row>
    <row r="15" spans="1:13" ht="29" customHeight="1">
      <c r="A15" s="41"/>
      <c r="B15" s="277" t="s">
        <v>217</v>
      </c>
      <c r="C15" s="271" t="s">
        <v>218</v>
      </c>
      <c r="D15" s="259">
        <v>0</v>
      </c>
      <c r="J15" s="31"/>
      <c r="K15" s="31"/>
      <c r="L15" s="31"/>
      <c r="M15" s="31"/>
    </row>
    <row r="16" spans="1:13" ht="36" customHeight="1">
      <c r="A16" s="41"/>
      <c r="B16" s="277" t="s">
        <v>217</v>
      </c>
      <c r="C16" s="272" t="s">
        <v>216</v>
      </c>
      <c r="D16" s="259">
        <v>0</v>
      </c>
      <c r="J16" s="32"/>
      <c r="K16" s="31"/>
      <c r="L16" s="32"/>
      <c r="M16" s="32"/>
    </row>
    <row r="17" spans="1:13" ht="45" customHeight="1" thickBot="1">
      <c r="A17" s="273" t="s">
        <v>215</v>
      </c>
      <c r="B17" s="274" t="s">
        <v>214</v>
      </c>
      <c r="C17" s="274" t="s">
        <v>213</v>
      </c>
      <c r="D17" s="276">
        <f>D13+D10+D6</f>
        <v>23185474.571428571</v>
      </c>
      <c r="J17" s="31"/>
      <c r="K17" s="31"/>
      <c r="L17" s="31"/>
      <c r="M17" s="31"/>
    </row>
    <row r="18" spans="1:13" ht="14" thickTop="1">
      <c r="A18" s="52"/>
      <c r="B18" s="51"/>
      <c r="D18" s="49"/>
    </row>
    <row r="19" spans="1:13" ht="14" thickBot="1">
      <c r="A19" s="30"/>
      <c r="B19" s="30"/>
      <c r="C19" s="30"/>
      <c r="D19" s="30"/>
    </row>
    <row r="20" spans="1:13">
      <c r="A20" s="244" t="s">
        <v>212</v>
      </c>
      <c r="B20" s="245"/>
      <c r="C20" s="245"/>
      <c r="D20" s="278"/>
    </row>
    <row r="21" spans="1:13">
      <c r="A21" s="247" t="s">
        <v>211</v>
      </c>
      <c r="B21" s="243"/>
      <c r="C21" s="243"/>
      <c r="D21" s="248"/>
    </row>
    <row r="22" spans="1:13">
      <c r="A22" s="247"/>
      <c r="B22" s="243"/>
      <c r="C22" s="243"/>
      <c r="D22" s="248"/>
    </row>
    <row r="23" spans="1:13">
      <c r="A23" s="247" t="s">
        <v>210</v>
      </c>
      <c r="B23" s="243"/>
      <c r="C23" s="243"/>
      <c r="D23" s="248"/>
    </row>
    <row r="24" spans="1:13" ht="14" thickBot="1">
      <c r="A24" s="249" t="s">
        <v>241</v>
      </c>
      <c r="B24" s="250"/>
      <c r="C24" s="250"/>
      <c r="D24" s="251"/>
    </row>
    <row r="25" spans="1:13">
      <c r="A25" s="22"/>
    </row>
    <row r="27" spans="1:13">
      <c r="C27" s="22"/>
    </row>
    <row r="28" spans="1:13">
      <c r="A28" s="22"/>
      <c r="C28" s="22"/>
    </row>
    <row r="31" spans="1:13">
      <c r="A31" s="22"/>
    </row>
    <row r="33" spans="1:1">
      <c r="A33" s="37"/>
    </row>
    <row r="34" spans="1:1">
      <c r="A34" s="37"/>
    </row>
    <row r="35" spans="1:1">
      <c r="A35" s="37"/>
    </row>
  </sheetData>
  <mergeCells count="1">
    <mergeCell ref="A2:D2"/>
  </mergeCells>
  <pageMargins left="0.74803149606299213" right="0.74803149606299213" top="0.98425196850393704" bottom="0.98425196850393704" header="0.51181102362204722" footer="0.51181102362204722"/>
  <pageSetup paperSize="9" scale="40" orientation="landscape" horizontalDpi="4294967292" verticalDpi="4294967292"/>
  <extLst>
    <ext xmlns:mx="http://schemas.microsoft.com/office/mac/excel/2008/main" uri="{64002731-A6B0-56B0-2670-7721B7C09600}">
      <mx:PLV Mode="0"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03"/>
  <sheetViews>
    <sheetView workbookViewId="0">
      <pane xSplit="1" ySplit="29" topLeftCell="B30" activePane="bottomRight" state="frozen"/>
      <selection activeCell="A2" sqref="A2"/>
      <selection pane="topRight" activeCell="A2" sqref="A2"/>
      <selection pane="bottomLeft" activeCell="A2" sqref="A2"/>
      <selection pane="bottomRight" activeCell="N34" sqref="N34"/>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511</v>
      </c>
    </row>
    <row r="4" spans="1:1">
      <c r="A4" s="161" t="s">
        <v>510</v>
      </c>
    </row>
    <row r="5" spans="1:1">
      <c r="A5" s="161" t="s">
        <v>581</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78">
      <c r="A17" s="161" t="s">
        <v>499</v>
      </c>
      <c r="B17" s="161" t="s">
        <v>498</v>
      </c>
    </row>
    <row r="18" spans="1:78">
      <c r="A18" s="161"/>
      <c r="B18" s="161" t="s">
        <v>497</v>
      </c>
    </row>
    <row r="20" spans="1:78">
      <c r="A20" s="161" t="s">
        <v>496</v>
      </c>
      <c r="B20" s="442" t="s">
        <v>495</v>
      </c>
      <c r="C20" s="442"/>
      <c r="D20" s="442"/>
      <c r="E20" s="442"/>
      <c r="F20" s="442"/>
      <c r="G20" s="442"/>
      <c r="H20" s="442"/>
    </row>
    <row r="21" spans="1:78">
      <c r="B21" s="444" t="s">
        <v>494</v>
      </c>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c r="AA21" s="444"/>
      <c r="AB21" s="444"/>
      <c r="AC21" s="444"/>
      <c r="AD21" s="444"/>
      <c r="AE21" s="444"/>
    </row>
    <row r="22" spans="1:78">
      <c r="B22" s="445" t="s">
        <v>493</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row>
    <row r="23" spans="1:78">
      <c r="B23" s="446" t="s">
        <v>492</v>
      </c>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c r="AS23" s="446"/>
      <c r="AT23" s="446"/>
      <c r="AU23" s="446"/>
      <c r="AV23" s="446"/>
      <c r="AW23" s="446"/>
      <c r="AX23" s="446"/>
      <c r="AY23" s="446"/>
      <c r="AZ23" s="446"/>
      <c r="BA23" s="446"/>
      <c r="BB23" s="446"/>
      <c r="BC23" s="446"/>
      <c r="BD23" s="446"/>
      <c r="BE23" s="446"/>
      <c r="BF23" s="446"/>
      <c r="BG23" s="446"/>
      <c r="BH23" s="446"/>
      <c r="BI23" s="446"/>
      <c r="BJ23" s="446"/>
      <c r="BK23" s="446"/>
      <c r="BL23" s="446"/>
      <c r="BM23" s="446"/>
      <c r="BN23" s="446"/>
      <c r="BO23" s="446"/>
      <c r="BP23" s="446"/>
      <c r="BQ23" s="446"/>
      <c r="BR23" s="446"/>
      <c r="BS23" s="446"/>
      <c r="BT23" s="446"/>
      <c r="BU23" s="446"/>
      <c r="BV23" s="446"/>
      <c r="BW23" s="446"/>
      <c r="BX23" s="446"/>
      <c r="BY23" s="446"/>
      <c r="BZ23" s="446"/>
    </row>
    <row r="24" spans="1:78">
      <c r="B24" s="447" t="s">
        <v>491</v>
      </c>
      <c r="C24" s="447"/>
      <c r="D24" s="447"/>
      <c r="E24" s="447"/>
      <c r="F24" s="447"/>
      <c r="G24" s="447"/>
      <c r="H24" s="447"/>
      <c r="I24" s="447"/>
      <c r="J24" s="447"/>
      <c r="K24" s="447"/>
      <c r="L24" s="447"/>
      <c r="M24" s="447"/>
      <c r="N24" s="447"/>
      <c r="O24" s="447"/>
      <c r="P24" s="447"/>
      <c r="Q24" s="447"/>
      <c r="R24" s="447"/>
    </row>
    <row r="26" spans="1:78">
      <c r="B26" s="161" t="s">
        <v>161</v>
      </c>
      <c r="C26" s="161" t="s">
        <v>490</v>
      </c>
      <c r="D26" s="443" t="s">
        <v>489</v>
      </c>
      <c r="E26" s="443"/>
      <c r="F26" s="161" t="s">
        <v>488</v>
      </c>
      <c r="G26" s="443" t="s">
        <v>487</v>
      </c>
      <c r="H26" s="443"/>
      <c r="I26" s="443" t="s">
        <v>486</v>
      </c>
      <c r="J26" s="443"/>
      <c r="K26" s="443"/>
      <c r="L26" s="443"/>
      <c r="M26" s="443"/>
      <c r="N26" s="161" t="s">
        <v>485</v>
      </c>
    </row>
    <row r="27" spans="1:78">
      <c r="B27" s="161" t="s">
        <v>481</v>
      </c>
      <c r="C27" s="161" t="s">
        <v>481</v>
      </c>
      <c r="D27" s="161" t="s">
        <v>481</v>
      </c>
      <c r="E27" s="161" t="s">
        <v>484</v>
      </c>
      <c r="F27" s="161" t="s">
        <v>481</v>
      </c>
      <c r="G27" s="161" t="s">
        <v>481</v>
      </c>
      <c r="H27" s="161" t="s">
        <v>484</v>
      </c>
      <c r="I27" s="161" t="s">
        <v>481</v>
      </c>
      <c r="J27" s="443" t="s">
        <v>484</v>
      </c>
      <c r="K27" s="443"/>
      <c r="L27" s="443"/>
      <c r="M27" s="443"/>
    </row>
    <row r="28" spans="1:78">
      <c r="B28" s="161" t="s">
        <v>481</v>
      </c>
      <c r="C28" s="161" t="s">
        <v>481</v>
      </c>
      <c r="D28" s="161" t="s">
        <v>481</v>
      </c>
      <c r="E28" s="161" t="s">
        <v>483</v>
      </c>
      <c r="F28" s="161" t="s">
        <v>481</v>
      </c>
      <c r="G28" s="161" t="s">
        <v>481</v>
      </c>
      <c r="H28" s="161" t="s">
        <v>482</v>
      </c>
      <c r="I28" s="161" t="s">
        <v>481</v>
      </c>
      <c r="J28" s="161" t="s">
        <v>480</v>
      </c>
      <c r="K28" s="161" t="s">
        <v>479</v>
      </c>
      <c r="L28" s="161" t="s">
        <v>478</v>
      </c>
      <c r="M28" s="161" t="s">
        <v>477</v>
      </c>
      <c r="R28" s="152" t="s">
        <v>580</v>
      </c>
      <c r="T28" s="152" t="s">
        <v>579</v>
      </c>
      <c r="V28" s="152" t="s">
        <v>578</v>
      </c>
    </row>
    <row r="29" spans="1:78">
      <c r="R29" s="152" t="s">
        <v>577</v>
      </c>
      <c r="T29" s="152" t="s">
        <v>577</v>
      </c>
      <c r="V29" s="152" t="s">
        <v>474</v>
      </c>
      <c r="W29" s="152" t="s">
        <v>576</v>
      </c>
    </row>
    <row r="30" spans="1:78">
      <c r="A30" s="155">
        <v>36160</v>
      </c>
      <c r="B30" s="154">
        <v>466.34994399999999</v>
      </c>
      <c r="C30" s="154">
        <v>0.525841</v>
      </c>
      <c r="D30" s="154">
        <v>18.641214000000002</v>
      </c>
      <c r="E30" s="154">
        <v>7.2587999999999999</v>
      </c>
      <c r="F30" s="154">
        <v>389.90671200000003</v>
      </c>
      <c r="G30" s="154">
        <v>55.950346000000003</v>
      </c>
      <c r="H30" s="154">
        <v>55.950346000000003</v>
      </c>
      <c r="I30" s="154" t="s">
        <v>472</v>
      </c>
      <c r="J30" s="154" t="s">
        <v>472</v>
      </c>
      <c r="K30" s="154" t="s">
        <v>472</v>
      </c>
      <c r="L30" s="154" t="s">
        <v>472</v>
      </c>
      <c r="M30" s="154" t="s">
        <v>472</v>
      </c>
      <c r="N30" s="154">
        <v>1.325831</v>
      </c>
      <c r="O30" s="154"/>
      <c r="R30" s="152">
        <f>(F30+G30)/'SNB-ExchangeRateMonthly'!D1041</f>
        <v>328.12559464233152</v>
      </c>
    </row>
    <row r="31" spans="1:78">
      <c r="A31" s="155">
        <v>36191</v>
      </c>
      <c r="B31" s="154">
        <v>469.69398799999999</v>
      </c>
      <c r="C31" s="154">
        <v>0.51822000000000001</v>
      </c>
      <c r="D31" s="154">
        <v>19.074508999999999</v>
      </c>
      <c r="E31" s="154">
        <v>7.0869419999999996</v>
      </c>
      <c r="F31" s="154">
        <v>390.53550899999999</v>
      </c>
      <c r="G31" s="154">
        <v>57.990101000000003</v>
      </c>
      <c r="H31" s="154">
        <v>57.990101000000003</v>
      </c>
      <c r="I31" s="154" t="s">
        <v>472</v>
      </c>
      <c r="J31" s="154" t="s">
        <v>472</v>
      </c>
      <c r="K31" s="154" t="s">
        <v>472</v>
      </c>
      <c r="L31" s="154" t="s">
        <v>472</v>
      </c>
      <c r="M31" s="154" t="s">
        <v>472</v>
      </c>
      <c r="N31" s="154">
        <v>1.575647</v>
      </c>
      <c r="O31" s="154"/>
      <c r="R31" s="152">
        <f>(F31+G31)/'SNB-ExchangeRateMonthly'!D1042</f>
        <v>324.45428964120367</v>
      </c>
    </row>
    <row r="32" spans="1:78">
      <c r="A32" s="155">
        <v>36219</v>
      </c>
      <c r="B32" s="154">
        <v>465.70231899999999</v>
      </c>
      <c r="C32" s="154">
        <v>0.47786400000000001</v>
      </c>
      <c r="D32" s="154">
        <v>18.322109000000001</v>
      </c>
      <c r="E32" s="154">
        <v>7.0759179999999997</v>
      </c>
      <c r="F32" s="154">
        <v>387.237345</v>
      </c>
      <c r="G32" s="154">
        <v>58.285575999999999</v>
      </c>
      <c r="H32" s="154">
        <v>58.285575999999999</v>
      </c>
      <c r="I32" s="154" t="s">
        <v>472</v>
      </c>
      <c r="J32" s="154" t="s">
        <v>472</v>
      </c>
      <c r="K32" s="154" t="s">
        <v>472</v>
      </c>
      <c r="L32" s="154" t="s">
        <v>472</v>
      </c>
      <c r="M32" s="154" t="s">
        <v>472</v>
      </c>
      <c r="N32" s="154">
        <v>1.379424</v>
      </c>
      <c r="O32" s="154"/>
      <c r="R32" s="152">
        <f>(F32+G32)/'SNB-ExchangeRateMonthly'!D1043</f>
        <v>312.51607814253646</v>
      </c>
    </row>
    <row r="33" spans="1:18">
      <c r="A33" s="155">
        <v>36250</v>
      </c>
      <c r="B33" s="154">
        <v>471.33386300000001</v>
      </c>
      <c r="C33" s="154">
        <v>0.47297800000000001</v>
      </c>
      <c r="D33" s="154">
        <v>18.415662999999999</v>
      </c>
      <c r="E33" s="154">
        <v>6.3206439999999997</v>
      </c>
      <c r="F33" s="154">
        <v>389.32048400000002</v>
      </c>
      <c r="G33" s="154">
        <v>61.569555999999999</v>
      </c>
      <c r="H33" s="154">
        <v>61.569555999999999</v>
      </c>
      <c r="I33" s="154" t="s">
        <v>472</v>
      </c>
      <c r="J33" s="154" t="s">
        <v>472</v>
      </c>
      <c r="K33" s="154" t="s">
        <v>472</v>
      </c>
      <c r="L33" s="154" t="s">
        <v>472</v>
      </c>
      <c r="M33" s="154" t="s">
        <v>472</v>
      </c>
      <c r="N33" s="154">
        <v>1.5551840000000001</v>
      </c>
      <c r="O33" s="154"/>
      <c r="R33" s="152">
        <f>(F33+G33)/'SNB-ExchangeRateMonthly'!D1044</f>
        <v>307.83780979040074</v>
      </c>
    </row>
    <row r="34" spans="1:18">
      <c r="A34" s="155">
        <v>36280</v>
      </c>
      <c r="B34" s="154">
        <v>482.38019600000001</v>
      </c>
      <c r="C34" s="154">
        <v>0.41444199999999998</v>
      </c>
      <c r="D34" s="154">
        <v>19.804511000000002</v>
      </c>
      <c r="E34" s="154">
        <v>6.3815429999999997</v>
      </c>
      <c r="F34" s="154">
        <v>392.641526</v>
      </c>
      <c r="G34" s="154">
        <v>68.001478000000006</v>
      </c>
      <c r="H34" s="154">
        <v>68.001478000000006</v>
      </c>
      <c r="I34" s="154" t="s">
        <v>472</v>
      </c>
      <c r="J34" s="154" t="s">
        <v>472</v>
      </c>
      <c r="K34" s="154" t="s">
        <v>472</v>
      </c>
      <c r="L34" s="154" t="s">
        <v>472</v>
      </c>
      <c r="M34" s="154" t="s">
        <v>472</v>
      </c>
      <c r="N34" s="154">
        <v>1.5182440000000001</v>
      </c>
      <c r="O34" s="154"/>
      <c r="R34" s="152">
        <f>(F34+G34)/'SNB-ExchangeRateMonthly'!D1045</f>
        <v>307.87528672637347</v>
      </c>
    </row>
    <row r="35" spans="1:18">
      <c r="A35" s="155">
        <v>36311</v>
      </c>
      <c r="B35" s="154">
        <v>451.46023400000001</v>
      </c>
      <c r="C35" s="154">
        <v>0.38630500000000001</v>
      </c>
      <c r="D35" s="154">
        <v>20.160498</v>
      </c>
      <c r="E35" s="154">
        <v>5.8720169999999996</v>
      </c>
      <c r="F35" s="154">
        <v>367.24142999999998</v>
      </c>
      <c r="G35" s="154">
        <v>62.230803000000002</v>
      </c>
      <c r="H35" s="154">
        <v>62.230803000000002</v>
      </c>
      <c r="I35" s="154" t="s">
        <v>472</v>
      </c>
      <c r="J35" s="154" t="s">
        <v>472</v>
      </c>
      <c r="K35" s="154" t="s">
        <v>472</v>
      </c>
      <c r="L35" s="154" t="s">
        <v>472</v>
      </c>
      <c r="M35" s="154" t="s">
        <v>472</v>
      </c>
      <c r="N35" s="154">
        <v>1.4411939999999999</v>
      </c>
      <c r="O35" s="154"/>
      <c r="R35" s="152">
        <f>(F35+G35)/'SNB-ExchangeRateMonthly'!D1046</f>
        <v>284.96598301373496</v>
      </c>
    </row>
    <row r="36" spans="1:18">
      <c r="A36" s="155">
        <v>36341</v>
      </c>
      <c r="B36" s="154">
        <v>466.18132200000002</v>
      </c>
      <c r="C36" s="154">
        <v>0.396922</v>
      </c>
      <c r="D36" s="154">
        <v>22.107094</v>
      </c>
      <c r="E36" s="154">
        <v>6.7408060000000001</v>
      </c>
      <c r="F36" s="154">
        <v>377.81685599999997</v>
      </c>
      <c r="G36" s="154">
        <v>64.579924000000005</v>
      </c>
      <c r="H36" s="154">
        <v>64.579924000000005</v>
      </c>
      <c r="I36" s="154" t="s">
        <v>472</v>
      </c>
      <c r="J36" s="154" t="s">
        <v>472</v>
      </c>
      <c r="K36" s="154" t="s">
        <v>472</v>
      </c>
      <c r="L36" s="154" t="s">
        <v>472</v>
      </c>
      <c r="M36" s="154" t="s">
        <v>472</v>
      </c>
      <c r="N36" s="154">
        <v>1.280519</v>
      </c>
      <c r="O36" s="154"/>
      <c r="R36" s="152">
        <f>(F36+G36)/'SNB-ExchangeRateMonthly'!D1047</f>
        <v>288.07500162792212</v>
      </c>
    </row>
    <row r="37" spans="1:18">
      <c r="A37" s="155">
        <v>36372</v>
      </c>
      <c r="B37" s="154">
        <v>468.93542300000001</v>
      </c>
      <c r="C37" s="154">
        <v>0.37979800000000002</v>
      </c>
      <c r="D37" s="154">
        <v>24.773002999999999</v>
      </c>
      <c r="E37" s="154">
        <v>6.3795869999999999</v>
      </c>
      <c r="F37" s="154">
        <v>378.50711799999999</v>
      </c>
      <c r="G37" s="154">
        <v>64.015873999999997</v>
      </c>
      <c r="H37" s="154">
        <v>64.015873999999997</v>
      </c>
      <c r="I37" s="154" t="s">
        <v>472</v>
      </c>
      <c r="J37" s="154" t="s">
        <v>472</v>
      </c>
      <c r="K37" s="154" t="s">
        <v>472</v>
      </c>
      <c r="L37" s="154" t="s">
        <v>472</v>
      </c>
      <c r="M37" s="154" t="s">
        <v>472</v>
      </c>
      <c r="N37" s="154">
        <v>1.25963</v>
      </c>
      <c r="O37" s="154"/>
      <c r="R37" s="152">
        <f>(F37+G37)/'SNB-ExchangeRateMonthly'!D1048</f>
        <v>285.51712497580485</v>
      </c>
    </row>
    <row r="38" spans="1:18">
      <c r="A38" s="155">
        <v>36403</v>
      </c>
      <c r="B38" s="154">
        <v>478.40501899999998</v>
      </c>
      <c r="C38" s="154">
        <v>0.35819299999999998</v>
      </c>
      <c r="D38" s="154">
        <v>25.184984</v>
      </c>
      <c r="E38" s="154">
        <v>5.9136480000000002</v>
      </c>
      <c r="F38" s="154">
        <v>384.83669800000001</v>
      </c>
      <c r="G38" s="154">
        <v>65.691784999999996</v>
      </c>
      <c r="H38" s="154">
        <v>65.691784999999996</v>
      </c>
      <c r="I38" s="154" t="s">
        <v>472</v>
      </c>
      <c r="J38" s="154" t="s">
        <v>472</v>
      </c>
      <c r="K38" s="154" t="s">
        <v>472</v>
      </c>
      <c r="L38" s="154" t="s">
        <v>472</v>
      </c>
      <c r="M38" s="154" t="s">
        <v>472</v>
      </c>
      <c r="N38" s="154">
        <v>2.3333629999999999</v>
      </c>
      <c r="O38" s="154"/>
      <c r="R38" s="152">
        <f>(F38+G38)/'SNB-ExchangeRateMonthly'!D1049</f>
        <v>298.58074292530978</v>
      </c>
    </row>
    <row r="39" spans="1:18">
      <c r="A39" s="155">
        <v>36433</v>
      </c>
      <c r="B39" s="154">
        <v>472.65810299999998</v>
      </c>
      <c r="C39" s="154">
        <v>0.37673400000000001</v>
      </c>
      <c r="D39" s="154">
        <v>26.151834000000001</v>
      </c>
      <c r="E39" s="154">
        <v>8.1993869999999998</v>
      </c>
      <c r="F39" s="154">
        <v>379.42528299999998</v>
      </c>
      <c r="G39" s="154">
        <v>64.420302000000007</v>
      </c>
      <c r="H39" s="154">
        <v>64.420302000000007</v>
      </c>
      <c r="I39" s="154" t="s">
        <v>472</v>
      </c>
      <c r="J39" s="154" t="s">
        <v>472</v>
      </c>
      <c r="K39" s="154" t="s">
        <v>472</v>
      </c>
      <c r="L39" s="154" t="s">
        <v>472</v>
      </c>
      <c r="M39" s="154" t="s">
        <v>472</v>
      </c>
      <c r="N39" s="154">
        <v>2.2839489999999998</v>
      </c>
      <c r="O39" s="154"/>
      <c r="R39" s="152">
        <f>(F39+G39)/'SNB-ExchangeRateMonthly'!D1050</f>
        <v>291.12264528400891</v>
      </c>
    </row>
    <row r="40" spans="1:18">
      <c r="A40" s="155">
        <v>36464</v>
      </c>
      <c r="B40" s="154">
        <v>485.84564499999999</v>
      </c>
      <c r="C40" s="154">
        <v>0.50120100000000001</v>
      </c>
      <c r="D40" s="154">
        <v>25.416281000000001</v>
      </c>
      <c r="E40" s="154">
        <v>7.5192810000000003</v>
      </c>
      <c r="F40" s="154">
        <v>392.41948400000001</v>
      </c>
      <c r="G40" s="154">
        <v>65.068792999999999</v>
      </c>
      <c r="H40" s="154">
        <v>65.068792999999999</v>
      </c>
      <c r="I40" s="154" t="s">
        <v>472</v>
      </c>
      <c r="J40" s="154" t="s">
        <v>472</v>
      </c>
      <c r="K40" s="154" t="s">
        <v>472</v>
      </c>
      <c r="L40" s="154" t="s">
        <v>472</v>
      </c>
      <c r="M40" s="154" t="s">
        <v>472</v>
      </c>
      <c r="N40" s="154">
        <v>2.439886</v>
      </c>
      <c r="O40" s="154"/>
      <c r="R40" s="152">
        <f>(F40+G40)/'SNB-ExchangeRateMonthly'!D1051</f>
        <v>307.53446961548804</v>
      </c>
    </row>
    <row r="41" spans="1:18">
      <c r="A41" s="155">
        <v>36494</v>
      </c>
      <c r="B41" s="154">
        <v>507.67516799999999</v>
      </c>
      <c r="C41" s="154">
        <v>0.49973800000000002</v>
      </c>
      <c r="D41" s="154">
        <v>25.481373000000001</v>
      </c>
      <c r="E41" s="154">
        <v>7.3005529999999998</v>
      </c>
      <c r="F41" s="154">
        <v>410.22576800000002</v>
      </c>
      <c r="G41" s="154">
        <v>69.034228999999996</v>
      </c>
      <c r="H41" s="154">
        <v>69.034228999999996</v>
      </c>
      <c r="I41" s="154" t="s">
        <v>472</v>
      </c>
      <c r="J41" s="154" t="s">
        <v>472</v>
      </c>
      <c r="K41" s="154" t="s">
        <v>472</v>
      </c>
      <c r="L41" s="154" t="s">
        <v>472</v>
      </c>
      <c r="M41" s="154" t="s">
        <v>472</v>
      </c>
      <c r="N41" s="154">
        <v>2.4340619999999999</v>
      </c>
      <c r="O41" s="154"/>
      <c r="R41" s="152">
        <f>(F41+G41)/'SNB-ExchangeRateMonthly'!D1052</f>
        <v>309.12022510319918</v>
      </c>
    </row>
    <row r="42" spans="1:18">
      <c r="A42" s="155">
        <v>36525</v>
      </c>
      <c r="B42" s="154">
        <v>529.686554</v>
      </c>
      <c r="C42" s="154">
        <v>0.48471900000000001</v>
      </c>
      <c r="D42" s="154">
        <v>24.128758999999999</v>
      </c>
      <c r="E42" s="154">
        <v>6.4979009999999997</v>
      </c>
      <c r="F42" s="154">
        <v>430.60504700000001</v>
      </c>
      <c r="G42" s="154">
        <v>72.080679000000003</v>
      </c>
      <c r="H42" s="154">
        <v>72.080679000000003</v>
      </c>
      <c r="I42" s="154" t="s">
        <v>472</v>
      </c>
      <c r="J42" s="154" t="s">
        <v>472</v>
      </c>
      <c r="K42" s="154" t="s">
        <v>472</v>
      </c>
      <c r="L42" s="154" t="s">
        <v>472</v>
      </c>
      <c r="M42" s="154" t="s">
        <v>472</v>
      </c>
      <c r="N42" s="154">
        <v>2.3873530000000001</v>
      </c>
      <c r="O42" s="154"/>
      <c r="R42" s="152">
        <f>(F42+G42)/'SNB-ExchangeRateMonthly'!D1053</f>
        <v>317.7733902269423</v>
      </c>
    </row>
    <row r="43" spans="1:18">
      <c r="A43" s="155">
        <v>36556</v>
      </c>
      <c r="B43" s="154">
        <v>506.70599600000003</v>
      </c>
      <c r="C43" s="154">
        <v>0.41825299999999999</v>
      </c>
      <c r="D43" s="154">
        <v>24.508016999999999</v>
      </c>
      <c r="E43" s="154">
        <v>7.2321080000000002</v>
      </c>
      <c r="F43" s="154">
        <v>407.72442999999998</v>
      </c>
      <c r="G43" s="154">
        <v>72.139481000000004</v>
      </c>
      <c r="H43" s="154">
        <v>72.139481000000004</v>
      </c>
      <c r="I43" s="154" t="s">
        <v>472</v>
      </c>
      <c r="J43" s="154" t="s">
        <v>472</v>
      </c>
      <c r="K43" s="154" t="s">
        <v>472</v>
      </c>
      <c r="L43" s="154" t="s">
        <v>472</v>
      </c>
      <c r="M43" s="154" t="s">
        <v>472</v>
      </c>
      <c r="N43" s="154">
        <v>1.915815</v>
      </c>
      <c r="O43" s="154"/>
      <c r="R43" s="152">
        <f>(F43+G43)/'SNB-ExchangeRateMonthly'!D1054</f>
        <v>302.67687082124382</v>
      </c>
    </row>
    <row r="44" spans="1:18">
      <c r="A44" s="155">
        <v>36585</v>
      </c>
      <c r="B44" s="154">
        <v>511.54706800000002</v>
      </c>
      <c r="C44" s="154">
        <v>0.38666</v>
      </c>
      <c r="D44" s="154">
        <v>23.501927999999999</v>
      </c>
      <c r="E44" s="154">
        <v>6.4145859999999999</v>
      </c>
      <c r="F44" s="154">
        <v>410.96060899999998</v>
      </c>
      <c r="G44" s="154">
        <v>74.853444999999994</v>
      </c>
      <c r="H44" s="154">
        <v>74.853444999999994</v>
      </c>
      <c r="I44" s="154" t="s">
        <v>472</v>
      </c>
      <c r="J44" s="154" t="s">
        <v>472</v>
      </c>
      <c r="K44" s="154" t="s">
        <v>472</v>
      </c>
      <c r="L44" s="154" t="s">
        <v>472</v>
      </c>
      <c r="M44" s="154" t="s">
        <v>472</v>
      </c>
      <c r="N44" s="154">
        <v>1.8444229999999999</v>
      </c>
      <c r="O44" s="154"/>
      <c r="R44" s="152">
        <f>(F44+G44)/'SNB-ExchangeRateMonthly'!D1055</f>
        <v>297.75315886246625</v>
      </c>
    </row>
    <row r="45" spans="1:18">
      <c r="A45" s="155">
        <v>36616</v>
      </c>
      <c r="B45" s="154">
        <v>552.641976</v>
      </c>
      <c r="C45" s="154">
        <v>0.40159099999999998</v>
      </c>
      <c r="D45" s="154">
        <v>22.747595</v>
      </c>
      <c r="E45" s="154">
        <v>5.6476699999999997</v>
      </c>
      <c r="F45" s="154">
        <v>451.24100099999998</v>
      </c>
      <c r="G45" s="154">
        <v>76.467613</v>
      </c>
      <c r="H45" s="154">
        <v>76.467613</v>
      </c>
      <c r="I45" s="154" t="s">
        <v>472</v>
      </c>
      <c r="J45" s="154" t="s">
        <v>472</v>
      </c>
      <c r="K45" s="154" t="s">
        <v>472</v>
      </c>
      <c r="L45" s="154" t="s">
        <v>472</v>
      </c>
      <c r="M45" s="154" t="s">
        <v>472</v>
      </c>
      <c r="N45" s="154">
        <v>1.784176</v>
      </c>
      <c r="O45" s="154"/>
      <c r="R45" s="152">
        <f>(F45+G45)/'SNB-ExchangeRateMonthly'!D1056</f>
        <v>317.59064395763119</v>
      </c>
    </row>
    <row r="46" spans="1:18">
      <c r="A46" s="155">
        <v>36646</v>
      </c>
      <c r="B46" s="154">
        <v>548.87179800000001</v>
      </c>
      <c r="C46" s="154">
        <v>0.28541100000000003</v>
      </c>
      <c r="D46" s="154">
        <v>21.705919000000002</v>
      </c>
      <c r="E46" s="154">
        <v>5.5511350000000004</v>
      </c>
      <c r="F46" s="154">
        <v>447.830713</v>
      </c>
      <c r="G46" s="154">
        <v>77.404253999999995</v>
      </c>
      <c r="H46" s="154">
        <v>77.404253999999995</v>
      </c>
      <c r="I46" s="154" t="s">
        <v>472</v>
      </c>
      <c r="J46" s="154" t="s">
        <v>472</v>
      </c>
      <c r="K46" s="154" t="s">
        <v>472</v>
      </c>
      <c r="L46" s="154" t="s">
        <v>472</v>
      </c>
      <c r="M46" s="154" t="s">
        <v>472</v>
      </c>
      <c r="N46" s="154">
        <v>1.645502</v>
      </c>
      <c r="O46" s="154"/>
      <c r="R46" s="152">
        <f>(F46+G46)/'SNB-ExchangeRateMonthly'!D1057</f>
        <v>316.31133212887687</v>
      </c>
    </row>
    <row r="47" spans="1:18">
      <c r="A47" s="155">
        <v>36677</v>
      </c>
      <c r="B47" s="154">
        <v>560.21948899999995</v>
      </c>
      <c r="C47" s="154">
        <v>0.40459200000000001</v>
      </c>
      <c r="D47" s="154">
        <v>22.784617000000001</v>
      </c>
      <c r="E47" s="154">
        <v>5.7327449999999995</v>
      </c>
      <c r="F47" s="154">
        <v>459.67873500000002</v>
      </c>
      <c r="G47" s="154">
        <v>75.664221999999995</v>
      </c>
      <c r="H47" s="154">
        <v>75.664221999999995</v>
      </c>
      <c r="I47" s="154" t="s">
        <v>472</v>
      </c>
      <c r="J47" s="154" t="s">
        <v>472</v>
      </c>
      <c r="K47" s="154" t="s">
        <v>472</v>
      </c>
      <c r="L47" s="154" t="s">
        <v>472</v>
      </c>
      <c r="M47" s="154" t="s">
        <v>472</v>
      </c>
      <c r="N47" s="154">
        <v>1.687324</v>
      </c>
      <c r="O47" s="154"/>
      <c r="R47" s="152">
        <f>(F47+G47)/'SNB-ExchangeRateMonthly'!D1058</f>
        <v>311.89871649965045</v>
      </c>
    </row>
    <row r="48" spans="1:18">
      <c r="A48" s="155">
        <v>36707</v>
      </c>
      <c r="B48" s="154">
        <v>564.88153999999997</v>
      </c>
      <c r="C48" s="154">
        <v>0.45497700000000002</v>
      </c>
      <c r="D48" s="154">
        <v>20.845261999999998</v>
      </c>
      <c r="E48" s="154">
        <v>5.6145659999999999</v>
      </c>
      <c r="F48" s="154">
        <v>464.925614</v>
      </c>
      <c r="G48" s="154">
        <v>75.520526000000004</v>
      </c>
      <c r="H48" s="154">
        <v>75.520526000000004</v>
      </c>
      <c r="I48" s="154" t="s">
        <v>472</v>
      </c>
      <c r="J48" s="154" t="s">
        <v>472</v>
      </c>
      <c r="K48" s="154" t="s">
        <v>472</v>
      </c>
      <c r="L48" s="154" t="s">
        <v>472</v>
      </c>
      <c r="M48" s="154" t="s">
        <v>472</v>
      </c>
      <c r="N48" s="154">
        <v>3.1351589999999998</v>
      </c>
      <c r="O48" s="154"/>
      <c r="R48" s="152">
        <f>(F48+G48)/'SNB-ExchangeRateMonthly'!D1059</f>
        <v>329.15898653998414</v>
      </c>
    </row>
    <row r="49" spans="1:18">
      <c r="A49" s="155">
        <v>36738</v>
      </c>
      <c r="B49" s="154">
        <v>588.74267799999996</v>
      </c>
      <c r="C49" s="154">
        <v>0.38493500000000003</v>
      </c>
      <c r="D49" s="154">
        <v>19.246130999999998</v>
      </c>
      <c r="E49" s="154">
        <v>5.2894730000000001</v>
      </c>
      <c r="F49" s="154">
        <v>488.66955000000002</v>
      </c>
      <c r="G49" s="154">
        <v>76.550605000000004</v>
      </c>
      <c r="H49" s="154">
        <v>76.550605000000004</v>
      </c>
      <c r="I49" s="154" t="s">
        <v>472</v>
      </c>
      <c r="J49" s="154" t="s">
        <v>472</v>
      </c>
      <c r="K49" s="154" t="s">
        <v>472</v>
      </c>
      <c r="L49" s="154" t="s">
        <v>472</v>
      </c>
      <c r="M49" s="154" t="s">
        <v>472</v>
      </c>
      <c r="N49" s="154">
        <v>3.8914569999999999</v>
      </c>
      <c r="O49" s="154"/>
      <c r="R49" s="152">
        <f>(F49+G49)/'SNB-ExchangeRateMonthly'!D1060</f>
        <v>342.80698386705478</v>
      </c>
    </row>
    <row r="50" spans="1:18">
      <c r="A50" s="155">
        <v>36769</v>
      </c>
      <c r="B50" s="154">
        <v>615.19931099999997</v>
      </c>
      <c r="C50" s="154">
        <v>0.37399700000000002</v>
      </c>
      <c r="D50" s="154">
        <v>18.750685000000001</v>
      </c>
      <c r="E50" s="154">
        <v>5.3570260000000003</v>
      </c>
      <c r="F50" s="154">
        <v>511.446867</v>
      </c>
      <c r="G50" s="154">
        <v>80.067134999999993</v>
      </c>
      <c r="H50" s="154">
        <v>80.067134999999993</v>
      </c>
      <c r="I50" s="154" t="s">
        <v>472</v>
      </c>
      <c r="J50" s="154" t="s">
        <v>472</v>
      </c>
      <c r="K50" s="154" t="s">
        <v>472</v>
      </c>
      <c r="L50" s="154" t="s">
        <v>472</v>
      </c>
      <c r="M50" s="154" t="s">
        <v>472</v>
      </c>
      <c r="N50" s="154">
        <v>4.5606290000000005</v>
      </c>
      <c r="O50" s="154"/>
      <c r="R50" s="152">
        <f>(F50+G50)/'SNB-ExchangeRateMonthly'!D1061</f>
        <v>344.82569779643234</v>
      </c>
    </row>
    <row r="51" spans="1:18">
      <c r="A51" s="155">
        <v>36799</v>
      </c>
      <c r="B51" s="154">
        <v>587.79950399999996</v>
      </c>
      <c r="C51" s="154">
        <v>0.46099099999999998</v>
      </c>
      <c r="D51" s="154">
        <v>19.243894999999998</v>
      </c>
      <c r="E51" s="154">
        <v>6.0217299999999998</v>
      </c>
      <c r="F51" s="154">
        <v>485.59908899999999</v>
      </c>
      <c r="G51" s="154">
        <v>77.713108000000005</v>
      </c>
      <c r="H51" s="154">
        <v>77.713108000000005</v>
      </c>
      <c r="I51" s="154" t="s">
        <v>472</v>
      </c>
      <c r="J51" s="154" t="s">
        <v>472</v>
      </c>
      <c r="K51" s="154" t="s">
        <v>472</v>
      </c>
      <c r="L51" s="154" t="s">
        <v>472</v>
      </c>
      <c r="M51" s="154" t="s">
        <v>472</v>
      </c>
      <c r="N51" s="154">
        <v>4.7824239999999998</v>
      </c>
      <c r="O51" s="154"/>
      <c r="R51" s="152">
        <f>(F51+G51)/'SNB-ExchangeRateMonthly'!D1062</f>
        <v>320.93903657702828</v>
      </c>
    </row>
    <row r="52" spans="1:18">
      <c r="A52" s="155">
        <v>36830</v>
      </c>
      <c r="B52" s="154">
        <v>616.81174299999998</v>
      </c>
      <c r="C52" s="154">
        <v>0.41366799999999998</v>
      </c>
      <c r="D52" s="154">
        <v>19.933494</v>
      </c>
      <c r="E52" s="154">
        <v>6.3051050000000002</v>
      </c>
      <c r="F52" s="154">
        <v>513.435697</v>
      </c>
      <c r="G52" s="154">
        <v>78.369304999999997</v>
      </c>
      <c r="H52" s="154">
        <v>78.369304999999997</v>
      </c>
      <c r="I52" s="154" t="s">
        <v>472</v>
      </c>
      <c r="J52" s="154" t="s">
        <v>472</v>
      </c>
      <c r="K52" s="154" t="s">
        <v>472</v>
      </c>
      <c r="L52" s="154" t="s">
        <v>472</v>
      </c>
      <c r="M52" s="154" t="s">
        <v>472</v>
      </c>
      <c r="N52" s="154">
        <v>4.6595800000000001</v>
      </c>
      <c r="O52" s="154"/>
      <c r="R52" s="152">
        <f>(F52+G52)/'SNB-ExchangeRateMonthly'!D1063</f>
        <v>334.63669889737071</v>
      </c>
    </row>
    <row r="53" spans="1:18">
      <c r="A53" s="155">
        <v>36860</v>
      </c>
      <c r="B53" s="154">
        <v>626.91921000000002</v>
      </c>
      <c r="C53" s="154">
        <v>0.84366200000000002</v>
      </c>
      <c r="D53" s="154">
        <v>20.523277</v>
      </c>
      <c r="E53" s="154">
        <v>7.1586460000000001</v>
      </c>
      <c r="F53" s="154">
        <v>524.16624899999999</v>
      </c>
      <c r="G53" s="154">
        <v>76.706224000000006</v>
      </c>
      <c r="H53" s="154">
        <v>76.706224000000006</v>
      </c>
      <c r="I53" s="154" t="s">
        <v>472</v>
      </c>
      <c r="J53" s="154" t="s">
        <v>472</v>
      </c>
      <c r="K53" s="154" t="s">
        <v>472</v>
      </c>
      <c r="L53" s="154" t="s">
        <v>472</v>
      </c>
      <c r="M53" s="154" t="s">
        <v>472</v>
      </c>
      <c r="N53" s="154">
        <v>4.6797950000000004</v>
      </c>
      <c r="O53" s="154"/>
      <c r="R53" s="152">
        <f>(F53+G53)/'SNB-ExchangeRateMonthly'!D1064</f>
        <v>338.1957972645917</v>
      </c>
    </row>
    <row r="54" spans="1:18">
      <c r="A54" s="155">
        <v>36891</v>
      </c>
      <c r="B54" s="154">
        <v>652.24988299999995</v>
      </c>
      <c r="C54" s="154">
        <v>0.84244200000000002</v>
      </c>
      <c r="D54" s="154">
        <v>21.782001999999999</v>
      </c>
      <c r="E54" s="154">
        <v>8.3311390000000003</v>
      </c>
      <c r="F54" s="154">
        <v>547.54003</v>
      </c>
      <c r="G54" s="154">
        <v>77.664728999999994</v>
      </c>
      <c r="H54" s="154">
        <v>77.664728999999994</v>
      </c>
      <c r="I54" s="154" t="s">
        <v>472</v>
      </c>
      <c r="J54" s="154" t="s">
        <v>472</v>
      </c>
      <c r="K54" s="154" t="s">
        <v>472</v>
      </c>
      <c r="L54" s="154" t="s">
        <v>472</v>
      </c>
      <c r="M54" s="154" t="s">
        <v>472</v>
      </c>
      <c r="N54" s="154">
        <v>4.4206799999999999</v>
      </c>
      <c r="O54" s="154"/>
      <c r="R54" s="152">
        <f>(F54+G54)/'SNB-ExchangeRateMonthly'!D1065</f>
        <v>370.51366540239417</v>
      </c>
    </row>
    <row r="55" spans="1:18">
      <c r="A55" s="155">
        <v>36922</v>
      </c>
      <c r="B55" s="154">
        <v>665.71388000000002</v>
      </c>
      <c r="C55" s="154">
        <v>0.83727300000000004</v>
      </c>
      <c r="D55" s="154">
        <v>21.744700000000002</v>
      </c>
      <c r="E55" s="154">
        <v>8.1522620000000003</v>
      </c>
      <c r="F55" s="154">
        <v>556.665751</v>
      </c>
      <c r="G55" s="154">
        <v>80.341001000000006</v>
      </c>
      <c r="H55" s="154">
        <v>80.341001000000006</v>
      </c>
      <c r="I55" s="154" t="s">
        <v>472</v>
      </c>
      <c r="J55" s="154" t="s">
        <v>472</v>
      </c>
      <c r="K55" s="154" t="s">
        <v>472</v>
      </c>
      <c r="L55" s="154" t="s">
        <v>472</v>
      </c>
      <c r="M55" s="154" t="s">
        <v>472</v>
      </c>
      <c r="N55" s="154">
        <v>6.1251530000000001</v>
      </c>
      <c r="O55" s="154"/>
      <c r="R55" s="152">
        <f>(F55+G55)/'SNB-ExchangeRateMonthly'!D1066</f>
        <v>391.01758762506904</v>
      </c>
    </row>
    <row r="56" spans="1:18">
      <c r="A56" s="155">
        <v>36950</v>
      </c>
      <c r="B56" s="154">
        <v>639.48284200000001</v>
      </c>
      <c r="C56" s="154">
        <v>0.71577199999999996</v>
      </c>
      <c r="D56" s="154">
        <v>21.540963000000001</v>
      </c>
      <c r="E56" s="154">
        <v>9.3043549999999993</v>
      </c>
      <c r="F56" s="154">
        <v>531.83924100000002</v>
      </c>
      <c r="G56" s="154">
        <v>79.891360000000006</v>
      </c>
      <c r="H56" s="154">
        <v>79.891360000000006</v>
      </c>
      <c r="I56" s="154" t="s">
        <v>472</v>
      </c>
      <c r="J56" s="154" t="s">
        <v>472</v>
      </c>
      <c r="K56" s="154" t="s">
        <v>472</v>
      </c>
      <c r="L56" s="154" t="s">
        <v>472</v>
      </c>
      <c r="M56" s="154" t="s">
        <v>472</v>
      </c>
      <c r="N56" s="154">
        <v>5.4955069999999999</v>
      </c>
      <c r="O56" s="154"/>
      <c r="R56" s="152">
        <f>(F56+G56)/'SNB-ExchangeRateMonthly'!D1067</f>
        <v>367.16319608666942</v>
      </c>
    </row>
    <row r="57" spans="1:18">
      <c r="A57" s="155">
        <v>36981</v>
      </c>
      <c r="B57" s="154">
        <v>595.17316400000004</v>
      </c>
      <c r="C57" s="154">
        <v>0.74207599999999996</v>
      </c>
      <c r="D57" s="154">
        <v>22.458538000000001</v>
      </c>
      <c r="E57" s="154">
        <v>9.7261790000000001</v>
      </c>
      <c r="F57" s="154">
        <v>489.17514499999999</v>
      </c>
      <c r="G57" s="154">
        <v>76.760598000000002</v>
      </c>
      <c r="H57" s="154">
        <v>76.760598000000002</v>
      </c>
      <c r="I57" s="154" t="s">
        <v>472</v>
      </c>
      <c r="J57" s="154" t="s">
        <v>472</v>
      </c>
      <c r="K57" s="154" t="s">
        <v>472</v>
      </c>
      <c r="L57" s="154" t="s">
        <v>472</v>
      </c>
      <c r="M57" s="154" t="s">
        <v>472</v>
      </c>
      <c r="N57" s="154">
        <v>6.0368089999999999</v>
      </c>
      <c r="O57" s="154"/>
      <c r="R57" s="152">
        <f>(F57+G57)/'SNB-ExchangeRateMonthly'!D1068</f>
        <v>335.30971856855081</v>
      </c>
    </row>
    <row r="58" spans="1:18">
      <c r="A58" s="155">
        <v>37011</v>
      </c>
      <c r="B58" s="154">
        <v>613.12812399999996</v>
      </c>
      <c r="C58" s="154">
        <v>0.82089599999999996</v>
      </c>
      <c r="D58" s="154">
        <v>21.081913</v>
      </c>
      <c r="E58" s="154">
        <v>8.5565649999999991</v>
      </c>
      <c r="F58" s="154">
        <v>505.13496700000002</v>
      </c>
      <c r="G58" s="154">
        <v>79.919696999999999</v>
      </c>
      <c r="H58" s="154">
        <v>79.919696999999999</v>
      </c>
      <c r="I58" s="154" t="s">
        <v>472</v>
      </c>
      <c r="J58" s="154" t="s">
        <v>472</v>
      </c>
      <c r="K58" s="154" t="s">
        <v>472</v>
      </c>
      <c r="L58" s="154" t="s">
        <v>472</v>
      </c>
      <c r="M58" s="154" t="s">
        <v>472</v>
      </c>
      <c r="N58" s="154">
        <v>6.1706519999999996</v>
      </c>
      <c r="O58" s="154"/>
      <c r="R58" s="152">
        <f>(F58+G58)/'SNB-ExchangeRateMonthly'!D1069</f>
        <v>341.7375373831776</v>
      </c>
    </row>
    <row r="59" spans="1:18">
      <c r="A59" s="155">
        <v>37042</v>
      </c>
      <c r="B59" s="154">
        <v>626.46751400000005</v>
      </c>
      <c r="C59" s="154">
        <v>0.48699300000000001</v>
      </c>
      <c r="D59" s="154">
        <v>21.283322999999999</v>
      </c>
      <c r="E59" s="154">
        <v>8.699681</v>
      </c>
      <c r="F59" s="154">
        <v>516.335463</v>
      </c>
      <c r="G59" s="154">
        <v>81.821770000000001</v>
      </c>
      <c r="H59" s="154">
        <v>81.821770000000001</v>
      </c>
      <c r="I59" s="154" t="s">
        <v>472</v>
      </c>
      <c r="J59" s="154" t="s">
        <v>472</v>
      </c>
      <c r="K59" s="154" t="s">
        <v>472</v>
      </c>
      <c r="L59" s="154" t="s">
        <v>472</v>
      </c>
      <c r="M59" s="154" t="s">
        <v>472</v>
      </c>
      <c r="N59" s="154">
        <v>6.5399700000000003</v>
      </c>
      <c r="O59" s="154"/>
      <c r="R59" s="152">
        <f>(F59+G59)/'SNB-ExchangeRateMonthly'!D1070</f>
        <v>341.43343398595812</v>
      </c>
    </row>
    <row r="60" spans="1:18">
      <c r="A60" s="155">
        <v>37072</v>
      </c>
      <c r="B60" s="154">
        <v>604.82472199999995</v>
      </c>
      <c r="C60" s="154">
        <v>0.85404400000000003</v>
      </c>
      <c r="D60" s="154">
        <v>24.783875999999999</v>
      </c>
      <c r="E60" s="154">
        <v>12.367234</v>
      </c>
      <c r="F60" s="154">
        <v>493.25667600000003</v>
      </c>
      <c r="G60" s="154">
        <v>80.075710999999998</v>
      </c>
      <c r="H60" s="154">
        <v>80.075710999999998</v>
      </c>
      <c r="I60" s="154" t="s">
        <v>472</v>
      </c>
      <c r="J60" s="154" t="s">
        <v>472</v>
      </c>
      <c r="K60" s="154" t="s">
        <v>472</v>
      </c>
      <c r="L60" s="154" t="s">
        <v>472</v>
      </c>
      <c r="M60" s="154" t="s">
        <v>472</v>
      </c>
      <c r="N60" s="154">
        <v>5.854419</v>
      </c>
      <c r="O60" s="154"/>
      <c r="R60" s="152">
        <f>(F60+G60)/'SNB-ExchangeRateMonthly'!D1071</f>
        <v>321.60901273349418</v>
      </c>
    </row>
    <row r="61" spans="1:18">
      <c r="A61" s="155">
        <v>37103</v>
      </c>
      <c r="B61" s="154">
        <v>573.37413800000002</v>
      </c>
      <c r="C61" s="154">
        <v>0.60160000000000002</v>
      </c>
      <c r="D61" s="154">
        <v>24.515896999999999</v>
      </c>
      <c r="E61" s="154">
        <v>12.179192</v>
      </c>
      <c r="F61" s="154">
        <v>464.42738000000003</v>
      </c>
      <c r="G61" s="154">
        <v>77.581579000000005</v>
      </c>
      <c r="H61" s="154">
        <v>77.581579000000005</v>
      </c>
      <c r="I61" s="154" t="s">
        <v>472</v>
      </c>
      <c r="J61" s="154" t="s">
        <v>472</v>
      </c>
      <c r="K61" s="154" t="s">
        <v>472</v>
      </c>
      <c r="L61" s="154" t="s">
        <v>472</v>
      </c>
      <c r="M61" s="154" t="s">
        <v>472</v>
      </c>
      <c r="N61" s="154">
        <v>6.2476820000000002</v>
      </c>
      <c r="O61" s="154"/>
      <c r="R61" s="152">
        <f>(F61+G61)/'SNB-ExchangeRateMonthly'!D1072</f>
        <v>307.92464435859563</v>
      </c>
    </row>
    <row r="62" spans="1:18">
      <c r="A62" s="155">
        <v>37134</v>
      </c>
      <c r="B62" s="154">
        <v>550.36182199999996</v>
      </c>
      <c r="C62" s="154">
        <v>0.64068499999999995</v>
      </c>
      <c r="D62" s="154">
        <v>23.037192999999998</v>
      </c>
      <c r="E62" s="154">
        <v>11.045870000000001</v>
      </c>
      <c r="F62" s="154">
        <v>445.35314799999998</v>
      </c>
      <c r="G62" s="154">
        <v>75.720802000000006</v>
      </c>
      <c r="H62" s="154">
        <v>75.720802000000006</v>
      </c>
      <c r="I62" s="154" t="s">
        <v>472</v>
      </c>
      <c r="J62" s="154" t="s">
        <v>472</v>
      </c>
      <c r="K62" s="154" t="s">
        <v>472</v>
      </c>
      <c r="L62" s="154" t="s">
        <v>472</v>
      </c>
      <c r="M62" s="154" t="s">
        <v>472</v>
      </c>
      <c r="N62" s="154">
        <v>5.6099920000000001</v>
      </c>
      <c r="O62" s="154"/>
      <c r="R62" s="152">
        <f>(F62+G62)/'SNB-ExchangeRateMonthly'!D1073</f>
        <v>310.18152866242036</v>
      </c>
    </row>
    <row r="63" spans="1:18">
      <c r="A63" s="155">
        <v>37164</v>
      </c>
      <c r="B63" s="154">
        <v>508.58912500000002</v>
      </c>
      <c r="C63" s="154">
        <v>0.71639399999999998</v>
      </c>
      <c r="D63" s="154">
        <v>23.155121999999999</v>
      </c>
      <c r="E63" s="154">
        <v>11.673788999999999</v>
      </c>
      <c r="F63" s="154">
        <v>409.92800199999999</v>
      </c>
      <c r="G63" s="154">
        <v>69.166083999999998</v>
      </c>
      <c r="H63" s="154">
        <v>69.166083999999998</v>
      </c>
      <c r="I63" s="154" t="s">
        <v>472</v>
      </c>
      <c r="J63" s="154" t="s">
        <v>472</v>
      </c>
      <c r="K63" s="154" t="s">
        <v>472</v>
      </c>
      <c r="L63" s="154" t="s">
        <v>472</v>
      </c>
      <c r="M63" s="154" t="s">
        <v>472</v>
      </c>
      <c r="N63" s="154">
        <v>5.6235289999999996</v>
      </c>
      <c r="O63" s="154"/>
      <c r="R63" s="152">
        <f>(F63+G63)/'SNB-ExchangeRateMonthly'!D1074</f>
        <v>292.38013304040038</v>
      </c>
    </row>
    <row r="64" spans="1:18">
      <c r="A64" s="155">
        <v>37195</v>
      </c>
      <c r="B64" s="154">
        <v>527.61232900000005</v>
      </c>
      <c r="C64" s="154">
        <v>0.74819400000000003</v>
      </c>
      <c r="D64" s="154">
        <v>23.301238000000001</v>
      </c>
      <c r="E64" s="154">
        <v>11.415609999999999</v>
      </c>
      <c r="F64" s="154">
        <v>425.04552999999999</v>
      </c>
      <c r="G64" s="154">
        <v>72.485444000000001</v>
      </c>
      <c r="H64" s="154">
        <v>72.485444000000001</v>
      </c>
      <c r="I64" s="154" t="s">
        <v>472</v>
      </c>
      <c r="J64" s="154" t="s">
        <v>472</v>
      </c>
      <c r="K64" s="154" t="s">
        <v>472</v>
      </c>
      <c r="L64" s="154" t="s">
        <v>472</v>
      </c>
      <c r="M64" s="154" t="s">
        <v>472</v>
      </c>
      <c r="N64" s="154">
        <v>6.0319229999999999</v>
      </c>
      <c r="O64" s="154"/>
      <c r="R64" s="152">
        <f>(F64+G64)/'SNB-ExchangeRateMonthly'!D1075</f>
        <v>304.69163696490904</v>
      </c>
    </row>
    <row r="65" spans="1:18">
      <c r="A65" s="155">
        <v>37225</v>
      </c>
      <c r="B65" s="154">
        <v>550.64826900000003</v>
      </c>
      <c r="C65" s="154">
        <v>0.70278399999999996</v>
      </c>
      <c r="D65" s="154">
        <v>22.752551</v>
      </c>
      <c r="E65" s="154">
        <v>11.178186999999999</v>
      </c>
      <c r="F65" s="154">
        <v>446.18500299999999</v>
      </c>
      <c r="G65" s="154">
        <v>74.511519000000007</v>
      </c>
      <c r="H65" s="154">
        <v>74.511519000000007</v>
      </c>
      <c r="I65" s="154" t="s">
        <v>472</v>
      </c>
      <c r="J65" s="154" t="s">
        <v>472</v>
      </c>
      <c r="K65" s="154" t="s">
        <v>472</v>
      </c>
      <c r="L65" s="154" t="s">
        <v>472</v>
      </c>
      <c r="M65" s="154" t="s">
        <v>472</v>
      </c>
      <c r="N65" s="154">
        <v>6.4964130000000004</v>
      </c>
      <c r="O65" s="154"/>
      <c r="R65" s="152">
        <f>(F65+G65)/'SNB-ExchangeRateMonthly'!D1076</f>
        <v>315.40161245381302</v>
      </c>
    </row>
    <row r="66" spans="1:18">
      <c r="A66" s="155">
        <v>37256</v>
      </c>
      <c r="B66" s="154">
        <v>569.14362000000006</v>
      </c>
      <c r="C66" s="154">
        <v>0.48473500000000003</v>
      </c>
      <c r="D66" s="154">
        <v>22.106809999999999</v>
      </c>
      <c r="E66" s="154">
        <v>10.532287</v>
      </c>
      <c r="F66" s="154">
        <v>463.42590200000001</v>
      </c>
      <c r="G66" s="154">
        <v>76.124491000000006</v>
      </c>
      <c r="H66" s="154">
        <v>76.124491000000006</v>
      </c>
      <c r="I66" s="154" t="s">
        <v>472</v>
      </c>
      <c r="J66" s="154" t="s">
        <v>472</v>
      </c>
      <c r="K66" s="154" t="s">
        <v>472</v>
      </c>
      <c r="L66" s="154" t="s">
        <v>472</v>
      </c>
      <c r="M66" s="154" t="s">
        <v>472</v>
      </c>
      <c r="N66" s="154">
        <v>7.0016860000000003</v>
      </c>
      <c r="O66" s="154"/>
      <c r="R66" s="152">
        <f>(F66+G66)/'SNB-ExchangeRateMonthly'!D1077</f>
        <v>327.03987937931873</v>
      </c>
    </row>
    <row r="67" spans="1:18">
      <c r="A67" s="155">
        <v>37287</v>
      </c>
      <c r="B67" s="154">
        <v>562.38729899999998</v>
      </c>
      <c r="C67" s="154">
        <v>0.82959400000000005</v>
      </c>
      <c r="D67" s="154">
        <v>24.137267999999999</v>
      </c>
      <c r="E67" s="154">
        <v>11.311401</v>
      </c>
      <c r="F67" s="154">
        <v>454.11459100000002</v>
      </c>
      <c r="G67" s="154">
        <v>75.537858</v>
      </c>
      <c r="H67" s="154">
        <v>75.537858</v>
      </c>
      <c r="I67" s="154" t="s">
        <v>472</v>
      </c>
      <c r="J67" s="154" t="s">
        <v>472</v>
      </c>
      <c r="K67" s="154" t="s">
        <v>472</v>
      </c>
      <c r="L67" s="154" t="s">
        <v>472</v>
      </c>
      <c r="M67" s="154" t="s">
        <v>472</v>
      </c>
      <c r="N67" s="154">
        <v>7.7679910000000003</v>
      </c>
      <c r="O67" s="154"/>
      <c r="R67" s="152">
        <f>(F67+G67)/'SNB-ExchangeRateMonthly'!D1078</f>
        <v>317.51840357292735</v>
      </c>
    </row>
    <row r="68" spans="1:18">
      <c r="A68" s="155">
        <v>37315</v>
      </c>
      <c r="B68" s="154">
        <v>571.33195499999999</v>
      </c>
      <c r="C68" s="154">
        <v>0.83005799999999996</v>
      </c>
      <c r="D68" s="154">
        <v>23.933990999999999</v>
      </c>
      <c r="E68" s="154">
        <v>11.771732</v>
      </c>
      <c r="F68" s="154">
        <v>463.97734400000002</v>
      </c>
      <c r="G68" s="154">
        <v>74.723791000000006</v>
      </c>
      <c r="H68" s="154">
        <v>74.723791000000006</v>
      </c>
      <c r="I68" s="154" t="s">
        <v>472</v>
      </c>
      <c r="J68" s="154" t="s">
        <v>472</v>
      </c>
      <c r="K68" s="154" t="s">
        <v>472</v>
      </c>
      <c r="L68" s="154" t="s">
        <v>472</v>
      </c>
      <c r="M68" s="154" t="s">
        <v>472</v>
      </c>
      <c r="N68" s="154">
        <v>7.8667749999999996</v>
      </c>
      <c r="O68" s="154"/>
      <c r="R68" s="152">
        <f>(F68+G68)/'SNB-ExchangeRateMonthly'!D1079</f>
        <v>317.27494846575183</v>
      </c>
    </row>
    <row r="69" spans="1:18">
      <c r="A69" s="155">
        <v>37346</v>
      </c>
      <c r="B69" s="154">
        <v>583.78431699999999</v>
      </c>
      <c r="C69" s="154">
        <v>0.94956099999999999</v>
      </c>
      <c r="D69" s="154">
        <v>23.859639000000001</v>
      </c>
      <c r="E69" s="154">
        <v>11.658022000000001</v>
      </c>
      <c r="F69" s="154">
        <v>475.58383700000002</v>
      </c>
      <c r="G69" s="154">
        <v>74.876074000000003</v>
      </c>
      <c r="H69" s="154">
        <v>74.876074000000003</v>
      </c>
      <c r="I69" s="154" t="s">
        <v>472</v>
      </c>
      <c r="J69" s="154" t="s">
        <v>472</v>
      </c>
      <c r="K69" s="154" t="s">
        <v>472</v>
      </c>
      <c r="L69" s="154" t="s">
        <v>472</v>
      </c>
      <c r="M69" s="154" t="s">
        <v>472</v>
      </c>
      <c r="N69" s="154">
        <v>8.5152029999999996</v>
      </c>
      <c r="O69" s="154"/>
      <c r="R69" s="152">
        <f>(F69+G69)/'SNB-ExchangeRateMonthly'!D1080</f>
        <v>328.57393362382857</v>
      </c>
    </row>
    <row r="70" spans="1:18">
      <c r="A70" s="155">
        <v>37376</v>
      </c>
      <c r="B70" s="154">
        <v>593.59236599999997</v>
      </c>
      <c r="C70" s="154">
        <v>0.78921200000000002</v>
      </c>
      <c r="D70" s="154">
        <v>24.458411999999999</v>
      </c>
      <c r="E70" s="154">
        <v>12.194372</v>
      </c>
      <c r="F70" s="154">
        <v>487.83738199999999</v>
      </c>
      <c r="G70" s="154">
        <v>72.641847999999996</v>
      </c>
      <c r="H70" s="154">
        <v>72.641847999999996</v>
      </c>
      <c r="I70" s="154" t="s">
        <v>472</v>
      </c>
      <c r="J70" s="154" t="s">
        <v>472</v>
      </c>
      <c r="K70" s="154" t="s">
        <v>472</v>
      </c>
      <c r="L70" s="154" t="s">
        <v>472</v>
      </c>
      <c r="M70" s="154" t="s">
        <v>472</v>
      </c>
      <c r="N70" s="154">
        <v>7.8655090000000003</v>
      </c>
      <c r="O70" s="154"/>
      <c r="R70" s="152">
        <f>(F70+G70)/'SNB-ExchangeRateMonthly'!D1081</f>
        <v>338.67860897939454</v>
      </c>
    </row>
    <row r="71" spans="1:18">
      <c r="A71" s="155">
        <v>37407</v>
      </c>
      <c r="B71" s="154">
        <v>595.46066900000005</v>
      </c>
      <c r="C71" s="154">
        <v>0.71676799999999996</v>
      </c>
      <c r="D71" s="154">
        <v>23.04551</v>
      </c>
      <c r="E71" s="154">
        <v>11.714373999999999</v>
      </c>
      <c r="F71" s="154">
        <v>492.91660400000001</v>
      </c>
      <c r="G71" s="154">
        <v>71.123526999999996</v>
      </c>
      <c r="H71" s="154">
        <v>71.123526999999996</v>
      </c>
      <c r="I71" s="154" t="s">
        <v>472</v>
      </c>
      <c r="J71" s="154" t="s">
        <v>472</v>
      </c>
      <c r="K71" s="154" t="s">
        <v>472</v>
      </c>
      <c r="L71" s="154" t="s">
        <v>472</v>
      </c>
      <c r="M71" s="154" t="s">
        <v>472</v>
      </c>
      <c r="N71" s="154">
        <v>7.6582650000000001</v>
      </c>
      <c r="O71" s="154"/>
      <c r="R71" s="152">
        <f>(F71+G71)/'SNB-ExchangeRateMonthly'!D1082</f>
        <v>355.27849017384727</v>
      </c>
    </row>
    <row r="72" spans="1:18">
      <c r="A72" s="155">
        <v>37437</v>
      </c>
      <c r="B72" s="154">
        <v>556.85409700000002</v>
      </c>
      <c r="C72" s="154">
        <v>0.78467699999999996</v>
      </c>
      <c r="D72" s="154">
        <v>23.449304999999999</v>
      </c>
      <c r="E72" s="154">
        <v>12.251208999999999</v>
      </c>
      <c r="F72" s="154">
        <v>459.824366</v>
      </c>
      <c r="G72" s="154">
        <v>65.753157000000002</v>
      </c>
      <c r="H72" s="154">
        <v>65.753157000000002</v>
      </c>
      <c r="I72" s="154" t="s">
        <v>472</v>
      </c>
      <c r="J72" s="154" t="s">
        <v>472</v>
      </c>
      <c r="K72" s="154" t="s">
        <v>472</v>
      </c>
      <c r="L72" s="154" t="s">
        <v>472</v>
      </c>
      <c r="M72" s="154" t="s">
        <v>472</v>
      </c>
      <c r="N72" s="154">
        <v>7.0425930000000001</v>
      </c>
      <c r="O72" s="154"/>
      <c r="R72" s="152">
        <f>(F72+G72)/'SNB-ExchangeRateMonthly'!D1083</f>
        <v>341.10690745067501</v>
      </c>
    </row>
    <row r="73" spans="1:18">
      <c r="A73" s="155">
        <v>37468</v>
      </c>
      <c r="B73" s="154">
        <v>506.90747800000003</v>
      </c>
      <c r="C73" s="154">
        <v>0.85662000000000005</v>
      </c>
      <c r="D73" s="154">
        <v>24.285426999999999</v>
      </c>
      <c r="E73" s="154">
        <v>13.253404</v>
      </c>
      <c r="F73" s="154">
        <v>413.27336400000002</v>
      </c>
      <c r="G73" s="154">
        <v>62.700609</v>
      </c>
      <c r="H73" s="154">
        <v>62.700609</v>
      </c>
      <c r="I73" s="154" t="s">
        <v>472</v>
      </c>
      <c r="J73" s="154" t="s">
        <v>472</v>
      </c>
      <c r="K73" s="154" t="s">
        <v>472</v>
      </c>
      <c r="L73" s="154" t="s">
        <v>472</v>
      </c>
      <c r="M73" s="154" t="s">
        <v>472</v>
      </c>
      <c r="N73" s="154">
        <v>5.7914560000000002</v>
      </c>
      <c r="O73" s="154"/>
      <c r="R73" s="152">
        <f>(F73+G73)/'SNB-ExchangeRateMonthly'!D1084</f>
        <v>322.9131431478969</v>
      </c>
    </row>
    <row r="74" spans="1:18">
      <c r="A74" s="155">
        <v>37499</v>
      </c>
      <c r="B74" s="154">
        <v>503.794083</v>
      </c>
      <c r="C74" s="154">
        <v>0.93062100000000003</v>
      </c>
      <c r="D74" s="154">
        <v>23.387577</v>
      </c>
      <c r="E74" s="154">
        <v>12.351497</v>
      </c>
      <c r="F74" s="154">
        <v>409.59052700000001</v>
      </c>
      <c r="G74" s="154">
        <v>63.624720000000003</v>
      </c>
      <c r="H74" s="154">
        <v>63.624720000000003</v>
      </c>
      <c r="I74" s="154" t="s">
        <v>472</v>
      </c>
      <c r="J74" s="154" t="s">
        <v>472</v>
      </c>
      <c r="K74" s="154" t="s">
        <v>472</v>
      </c>
      <c r="L74" s="154" t="s">
        <v>472</v>
      </c>
      <c r="M74" s="154" t="s">
        <v>472</v>
      </c>
      <c r="N74" s="154">
        <v>6.2606390000000003</v>
      </c>
      <c r="O74" s="154"/>
      <c r="R74" s="152">
        <f>(F74+G74)/'SNB-ExchangeRateMonthly'!D1085</f>
        <v>315.96130533484677</v>
      </c>
    </row>
    <row r="75" spans="1:18">
      <c r="A75" s="155">
        <v>37529</v>
      </c>
      <c r="B75" s="154">
        <v>470.676016</v>
      </c>
      <c r="C75" s="154">
        <v>0.99204199999999998</v>
      </c>
      <c r="D75" s="154">
        <v>24.264309999999998</v>
      </c>
      <c r="E75" s="154">
        <v>13.049182999999999</v>
      </c>
      <c r="F75" s="154">
        <v>377.49225000000001</v>
      </c>
      <c r="G75" s="154">
        <v>60.889315000000003</v>
      </c>
      <c r="H75" s="154">
        <v>60.889315000000003</v>
      </c>
      <c r="I75" s="154" t="s">
        <v>472</v>
      </c>
      <c r="J75" s="154" t="s">
        <v>472</v>
      </c>
      <c r="K75" s="154" t="s">
        <v>472</v>
      </c>
      <c r="L75" s="154" t="s">
        <v>472</v>
      </c>
      <c r="M75" s="154" t="s">
        <v>472</v>
      </c>
      <c r="N75" s="154">
        <v>7.0380969999999996</v>
      </c>
      <c r="O75" s="154"/>
      <c r="R75" s="152">
        <f>(F75+G75)/'SNB-ExchangeRateMonthly'!D1086</f>
        <v>293.46737515062256</v>
      </c>
    </row>
    <row r="76" spans="1:18">
      <c r="A76" s="155">
        <v>37560</v>
      </c>
      <c r="B76" s="154">
        <v>486.95490000000001</v>
      </c>
      <c r="C76" s="154">
        <v>0.76654299999999997</v>
      </c>
      <c r="D76" s="154">
        <v>23.459341999999999</v>
      </c>
      <c r="E76" s="154">
        <v>12.678152000000001</v>
      </c>
      <c r="F76" s="154">
        <v>393.27944600000001</v>
      </c>
      <c r="G76" s="154">
        <v>62.027697000000003</v>
      </c>
      <c r="H76" s="154">
        <v>62.027697000000003</v>
      </c>
      <c r="I76" s="154" t="s">
        <v>472</v>
      </c>
      <c r="J76" s="154" t="s">
        <v>472</v>
      </c>
      <c r="K76" s="154" t="s">
        <v>472</v>
      </c>
      <c r="L76" s="154" t="s">
        <v>472</v>
      </c>
      <c r="M76" s="154" t="s">
        <v>472</v>
      </c>
      <c r="N76" s="154">
        <v>7.4218650000000004</v>
      </c>
      <c r="O76" s="154"/>
      <c r="R76" s="152">
        <f>(F76+G76)/'SNB-ExchangeRateMonthly'!D1087</f>
        <v>304.9816752629111</v>
      </c>
    </row>
    <row r="77" spans="1:18">
      <c r="A77" s="155">
        <v>37590</v>
      </c>
      <c r="B77" s="154">
        <v>507.56950899999998</v>
      </c>
      <c r="C77" s="154">
        <v>0.97286899999999998</v>
      </c>
      <c r="D77" s="154">
        <v>22.690390000000001</v>
      </c>
      <c r="E77" s="154">
        <v>11.979350999999999</v>
      </c>
      <c r="F77" s="154">
        <v>410.211341</v>
      </c>
      <c r="G77" s="154">
        <v>66.073267999999999</v>
      </c>
      <c r="H77" s="154">
        <v>66.073267999999999</v>
      </c>
      <c r="I77" s="154" t="s">
        <v>472</v>
      </c>
      <c r="J77" s="154" t="s">
        <v>472</v>
      </c>
      <c r="K77" s="154" t="s">
        <v>472</v>
      </c>
      <c r="L77" s="154" t="s">
        <v>472</v>
      </c>
      <c r="M77" s="154" t="s">
        <v>472</v>
      </c>
      <c r="N77" s="154">
        <v>7.6216439999999999</v>
      </c>
      <c r="O77" s="154"/>
      <c r="R77" s="152">
        <f>(F77+G77)/'SNB-ExchangeRateMonthly'!D1088</f>
        <v>325.0867579004846</v>
      </c>
    </row>
    <row r="78" spans="1:18">
      <c r="A78" s="155">
        <v>37621</v>
      </c>
      <c r="B78" s="154">
        <v>467.30240199999997</v>
      </c>
      <c r="C78" s="154">
        <v>1.204591</v>
      </c>
      <c r="D78" s="154">
        <v>22.845625999999999</v>
      </c>
      <c r="E78" s="154">
        <v>12.267782</v>
      </c>
      <c r="F78" s="154">
        <v>374.356155</v>
      </c>
      <c r="G78" s="154">
        <v>62.167450000000002</v>
      </c>
      <c r="H78" s="154">
        <v>62.167450000000002</v>
      </c>
      <c r="I78" s="154" t="s">
        <v>472</v>
      </c>
      <c r="J78" s="154" t="s">
        <v>472</v>
      </c>
      <c r="K78" s="154" t="s">
        <v>472</v>
      </c>
      <c r="L78" s="154" t="s">
        <v>472</v>
      </c>
      <c r="M78" s="154" t="s">
        <v>472</v>
      </c>
      <c r="N78" s="154">
        <v>6.7285779999999997</v>
      </c>
      <c r="O78" s="154"/>
      <c r="R78" s="152">
        <f>(F78+G78)/'SNB-ExchangeRateMonthly'!D1089</f>
        <v>302.93102359472584</v>
      </c>
    </row>
    <row r="79" spans="1:18">
      <c r="A79" s="155">
        <v>37652</v>
      </c>
      <c r="B79" s="154">
        <v>470.97036300000002</v>
      </c>
      <c r="C79" s="154">
        <v>0.94632700000000003</v>
      </c>
      <c r="D79" s="154">
        <v>24.433872999999998</v>
      </c>
      <c r="E79" s="154">
        <v>13.567199</v>
      </c>
      <c r="F79" s="154">
        <v>377.239148</v>
      </c>
      <c r="G79" s="154">
        <v>60.647137000000001</v>
      </c>
      <c r="H79" s="154">
        <v>60.647137000000001</v>
      </c>
      <c r="I79" s="154" t="s">
        <v>472</v>
      </c>
      <c r="J79" s="154" t="s">
        <v>472</v>
      </c>
      <c r="K79" s="154" t="s">
        <v>472</v>
      </c>
      <c r="L79" s="154" t="s">
        <v>472</v>
      </c>
      <c r="M79" s="154" t="s">
        <v>472</v>
      </c>
      <c r="N79" s="154">
        <v>7.7038789999999997</v>
      </c>
      <c r="O79" s="154"/>
      <c r="R79" s="152">
        <f>(F79+G79)/'SNB-ExchangeRateMonthly'!D1090</f>
        <v>318.25444072970413</v>
      </c>
    </row>
    <row r="80" spans="1:18">
      <c r="A80" s="155">
        <v>37680</v>
      </c>
      <c r="B80" s="154">
        <v>428.84524900000002</v>
      </c>
      <c r="C80" s="154">
        <v>1.171867</v>
      </c>
      <c r="D80" s="154">
        <v>22.394936000000001</v>
      </c>
      <c r="E80" s="154">
        <v>11.914752999999999</v>
      </c>
      <c r="F80" s="154">
        <v>337.89107300000001</v>
      </c>
      <c r="G80" s="154">
        <v>59.232087</v>
      </c>
      <c r="H80" s="154">
        <v>59.232087</v>
      </c>
      <c r="I80" s="154" t="s">
        <v>472</v>
      </c>
      <c r="J80" s="154" t="s">
        <v>472</v>
      </c>
      <c r="K80" s="154" t="s">
        <v>472</v>
      </c>
      <c r="L80" s="154" t="s">
        <v>472</v>
      </c>
      <c r="M80" s="154" t="s">
        <v>472</v>
      </c>
      <c r="N80" s="154">
        <v>8.1552860000000003</v>
      </c>
      <c r="O80" s="154"/>
      <c r="R80" s="152">
        <f>(F80+G80)/'SNB-ExchangeRateMonthly'!D1091</f>
        <v>291.65919506462984</v>
      </c>
    </row>
    <row r="81" spans="1:18">
      <c r="A81" s="155">
        <v>37711</v>
      </c>
      <c r="B81" s="154">
        <v>409.41782599999999</v>
      </c>
      <c r="C81" s="154">
        <v>1.1237699999999999</v>
      </c>
      <c r="D81" s="154">
        <v>21.431691000000001</v>
      </c>
      <c r="E81" s="154">
        <v>11.471849000000001</v>
      </c>
      <c r="F81" s="154">
        <v>318.228137</v>
      </c>
      <c r="G81" s="154">
        <v>60.731782000000003</v>
      </c>
      <c r="H81" s="154">
        <v>60.731782000000003</v>
      </c>
      <c r="I81" s="154" t="s">
        <v>472</v>
      </c>
      <c r="J81" s="154" t="s">
        <v>472</v>
      </c>
      <c r="K81" s="154" t="s">
        <v>472</v>
      </c>
      <c r="L81" s="154" t="s">
        <v>472</v>
      </c>
      <c r="M81" s="154" t="s">
        <v>472</v>
      </c>
      <c r="N81" s="154">
        <v>7.9024429999999999</v>
      </c>
      <c r="O81" s="154"/>
      <c r="R81" s="152">
        <f>(F81+G81)/'SNB-ExchangeRateMonthly'!D1092</f>
        <v>278.81100573866985</v>
      </c>
    </row>
    <row r="82" spans="1:18">
      <c r="A82" s="155">
        <v>37741</v>
      </c>
      <c r="B82" s="154">
        <v>452.84043400000002</v>
      </c>
      <c r="C82" s="154">
        <v>1.114053</v>
      </c>
      <c r="D82" s="154">
        <v>20.823073999999998</v>
      </c>
      <c r="E82" s="154">
        <v>10.765923000000001</v>
      </c>
      <c r="F82" s="154">
        <v>353.71693199999999</v>
      </c>
      <c r="G82" s="154">
        <v>66.718965999999995</v>
      </c>
      <c r="H82" s="154">
        <v>66.718965999999995</v>
      </c>
      <c r="I82" s="154" t="s">
        <v>472</v>
      </c>
      <c r="J82" s="154" t="s">
        <v>472</v>
      </c>
      <c r="K82" s="154" t="s">
        <v>472</v>
      </c>
      <c r="L82" s="154" t="s">
        <v>472</v>
      </c>
      <c r="M82" s="154" t="s">
        <v>472</v>
      </c>
      <c r="N82" s="154">
        <v>10.467404999999999</v>
      </c>
      <c r="O82" s="154"/>
      <c r="R82" s="152">
        <f>(F82+G82)/'SNB-ExchangeRateMonthly'!D1093</f>
        <v>305.26094387569879</v>
      </c>
    </row>
    <row r="83" spans="1:18">
      <c r="A83" s="155">
        <v>37772</v>
      </c>
      <c r="B83" s="154">
        <v>454.003061</v>
      </c>
      <c r="C83" s="154">
        <v>1.3041100000000001</v>
      </c>
      <c r="D83" s="154">
        <v>22.821359999999999</v>
      </c>
      <c r="E83" s="154">
        <v>12.701252</v>
      </c>
      <c r="F83" s="154">
        <v>352.65848899999997</v>
      </c>
      <c r="G83" s="154">
        <v>66.779471999999998</v>
      </c>
      <c r="H83" s="154">
        <v>66.779471999999998</v>
      </c>
      <c r="I83" s="154" t="s">
        <v>472</v>
      </c>
      <c r="J83" s="154" t="s">
        <v>472</v>
      </c>
      <c r="K83" s="154" t="s">
        <v>472</v>
      </c>
      <c r="L83" s="154" t="s">
        <v>472</v>
      </c>
      <c r="M83" s="154" t="s">
        <v>472</v>
      </c>
      <c r="N83" s="154">
        <v>10.439629</v>
      </c>
      <c r="O83" s="154"/>
      <c r="R83" s="152">
        <f>(F83+G83)/'SNB-ExchangeRateMonthly'!D1094</f>
        <v>320.25499045582961</v>
      </c>
    </row>
    <row r="84" spans="1:18">
      <c r="A84" s="155">
        <v>37802</v>
      </c>
      <c r="B84" s="154">
        <v>470.19147900000002</v>
      </c>
      <c r="C84" s="154">
        <v>1.4843549999999999</v>
      </c>
      <c r="D84" s="154">
        <v>22.516435999999999</v>
      </c>
      <c r="E84" s="154">
        <v>11.787711999999999</v>
      </c>
      <c r="F84" s="154">
        <v>366.23129499999999</v>
      </c>
      <c r="G84" s="154">
        <v>68.285672000000005</v>
      </c>
      <c r="H84" s="154">
        <v>68.285672000000005</v>
      </c>
      <c r="I84" s="154" t="s">
        <v>472</v>
      </c>
      <c r="J84" s="154" t="s">
        <v>472</v>
      </c>
      <c r="K84" s="154" t="s">
        <v>472</v>
      </c>
      <c r="L84" s="154" t="s">
        <v>472</v>
      </c>
      <c r="M84" s="154" t="s">
        <v>472</v>
      </c>
      <c r="N84" s="154">
        <v>11.673718000000001</v>
      </c>
      <c r="O84" s="154"/>
      <c r="R84" s="152">
        <f>(F84+G84)/'SNB-ExchangeRateMonthly'!D1095</f>
        <v>329.45406550913646</v>
      </c>
    </row>
    <row r="85" spans="1:18">
      <c r="A85" s="155">
        <v>37833</v>
      </c>
      <c r="B85" s="154">
        <v>505.224492</v>
      </c>
      <c r="C85" s="154">
        <v>1.1392770000000001</v>
      </c>
      <c r="D85" s="154">
        <v>33.032432999999997</v>
      </c>
      <c r="E85" s="154">
        <v>19.359005</v>
      </c>
      <c r="F85" s="154">
        <v>388.35143799999997</v>
      </c>
      <c r="G85" s="154">
        <v>69.014105999999998</v>
      </c>
      <c r="H85" s="154">
        <v>69.014105999999998</v>
      </c>
      <c r="I85" s="154" t="s">
        <v>472</v>
      </c>
      <c r="J85" s="154" t="s">
        <v>472</v>
      </c>
      <c r="K85" s="154" t="s">
        <v>472</v>
      </c>
      <c r="L85" s="154" t="s">
        <v>472</v>
      </c>
      <c r="M85" s="154" t="s">
        <v>472</v>
      </c>
      <c r="N85" s="154">
        <v>13.687234</v>
      </c>
      <c r="O85" s="154"/>
      <c r="R85" s="152">
        <f>(F85+G85)/'SNB-ExchangeRateMonthly'!D1096</f>
        <v>336.27346812734356</v>
      </c>
    </row>
    <row r="86" spans="1:18">
      <c r="A86" s="155">
        <v>37864</v>
      </c>
      <c r="B86" s="154">
        <v>512.08838200000002</v>
      </c>
      <c r="C86" s="154">
        <v>1.0125949999999999</v>
      </c>
      <c r="D86" s="154">
        <v>33.105375000000002</v>
      </c>
      <c r="E86" s="154">
        <v>19.542877000000001</v>
      </c>
      <c r="F86" s="154">
        <v>394.57095299999997</v>
      </c>
      <c r="G86" s="154">
        <v>70.966448</v>
      </c>
      <c r="H86" s="154">
        <v>70.966448</v>
      </c>
      <c r="I86" s="154" t="s">
        <v>472</v>
      </c>
      <c r="J86" s="154" t="s">
        <v>472</v>
      </c>
      <c r="K86" s="154" t="s">
        <v>472</v>
      </c>
      <c r="L86" s="154" t="s">
        <v>472</v>
      </c>
      <c r="M86" s="154" t="s">
        <v>472</v>
      </c>
      <c r="N86" s="154">
        <v>12.433013000000001</v>
      </c>
      <c r="O86" s="154"/>
      <c r="R86" s="152">
        <f>(F86+G86)/'SNB-ExchangeRateMonthly'!D1097</f>
        <v>336.95526997683845</v>
      </c>
    </row>
    <row r="87" spans="1:18">
      <c r="A87" s="155">
        <v>37894</v>
      </c>
      <c r="B87" s="154">
        <v>501.59743800000001</v>
      </c>
      <c r="C87" s="154">
        <v>1.02685</v>
      </c>
      <c r="D87" s="154">
        <v>32.399161999999997</v>
      </c>
      <c r="E87" s="154">
        <v>19.051416</v>
      </c>
      <c r="F87" s="154">
        <v>389.37766199999999</v>
      </c>
      <c r="G87" s="154">
        <v>66.169269999999997</v>
      </c>
      <c r="H87" s="154">
        <v>66.169269999999997</v>
      </c>
      <c r="I87" s="154" t="s">
        <v>472</v>
      </c>
      <c r="J87" s="154" t="s">
        <v>472</v>
      </c>
      <c r="K87" s="154" t="s">
        <v>472</v>
      </c>
      <c r="L87" s="154" t="s">
        <v>472</v>
      </c>
      <c r="M87" s="154" t="s">
        <v>472</v>
      </c>
      <c r="N87" s="154">
        <v>12.624494</v>
      </c>
      <c r="O87" s="154"/>
      <c r="R87" s="152">
        <f>(F87+G87)/'SNB-ExchangeRateMonthly'!D1098</f>
        <v>330.39377139541625</v>
      </c>
    </row>
    <row r="88" spans="1:18">
      <c r="A88" s="155">
        <v>37925</v>
      </c>
      <c r="B88" s="154">
        <v>515.97250799999995</v>
      </c>
      <c r="C88" s="154">
        <v>0.88983900000000005</v>
      </c>
      <c r="D88" s="154">
        <v>32.335819999999998</v>
      </c>
      <c r="E88" s="154">
        <v>19.088027</v>
      </c>
      <c r="F88" s="154">
        <v>404.34906100000001</v>
      </c>
      <c r="G88" s="154">
        <v>66.588353999999995</v>
      </c>
      <c r="H88" s="154">
        <v>66.588353999999995</v>
      </c>
      <c r="I88" s="154" t="s">
        <v>472</v>
      </c>
      <c r="J88" s="154" t="s">
        <v>472</v>
      </c>
      <c r="K88" s="154" t="s">
        <v>472</v>
      </c>
      <c r="L88" s="154" t="s">
        <v>472</v>
      </c>
      <c r="M88" s="154" t="s">
        <v>472</v>
      </c>
      <c r="N88" s="154">
        <v>11.809431999999999</v>
      </c>
      <c r="O88" s="154"/>
      <c r="R88" s="152">
        <f>(F88+G88)/'SNB-ExchangeRateMonthly'!D1099</f>
        <v>356.12327208106473</v>
      </c>
    </row>
    <row r="89" spans="1:18">
      <c r="A89" s="155">
        <v>37955</v>
      </c>
      <c r="B89" s="154">
        <v>526.06699700000001</v>
      </c>
      <c r="C89" s="154">
        <v>1.012257</v>
      </c>
      <c r="D89" s="154">
        <v>31.671462999999999</v>
      </c>
      <c r="E89" s="154">
        <v>18.410114</v>
      </c>
      <c r="F89" s="154">
        <v>414.57000399999998</v>
      </c>
      <c r="G89" s="154">
        <v>66.195013000000003</v>
      </c>
      <c r="H89" s="154">
        <v>66.195013000000003</v>
      </c>
      <c r="I89" s="154" t="s">
        <v>472</v>
      </c>
      <c r="J89" s="154" t="s">
        <v>472</v>
      </c>
      <c r="K89" s="154" t="s">
        <v>472</v>
      </c>
      <c r="L89" s="154" t="s">
        <v>472</v>
      </c>
      <c r="M89" s="154" t="s">
        <v>472</v>
      </c>
      <c r="N89" s="154">
        <v>12.618258000000001</v>
      </c>
      <c r="O89" s="154"/>
      <c r="R89" s="152">
        <f>(F89+G89)/'SNB-ExchangeRateMonthly'!D1100</f>
        <v>360.98889998498277</v>
      </c>
    </row>
    <row r="90" spans="1:18">
      <c r="A90" s="155">
        <v>37986</v>
      </c>
      <c r="B90" s="154">
        <v>542.72994900000003</v>
      </c>
      <c r="C90" s="154">
        <v>0.95333000000000001</v>
      </c>
      <c r="D90" s="154">
        <v>32.944256000000003</v>
      </c>
      <c r="E90" s="154">
        <v>19.898644000000001</v>
      </c>
      <c r="F90" s="154">
        <v>431.84703999999999</v>
      </c>
      <c r="G90" s="154">
        <v>66.157926000000003</v>
      </c>
      <c r="H90" s="154">
        <v>66.157926000000003</v>
      </c>
      <c r="I90" s="154" t="s">
        <v>472</v>
      </c>
      <c r="J90" s="154" t="s">
        <v>472</v>
      </c>
      <c r="K90" s="154" t="s">
        <v>472</v>
      </c>
      <c r="L90" s="154" t="s">
        <v>472</v>
      </c>
      <c r="M90" s="154" t="s">
        <v>472</v>
      </c>
      <c r="N90" s="154">
        <v>10.827394999999999</v>
      </c>
      <c r="O90" s="154"/>
      <c r="R90" s="152">
        <f>(F90+G90)/'SNB-ExchangeRateMonthly'!D1101</f>
        <v>393.24460360075801</v>
      </c>
    </row>
    <row r="91" spans="1:18">
      <c r="A91" s="155">
        <v>38017</v>
      </c>
      <c r="B91" s="154">
        <v>569.32413199999996</v>
      </c>
      <c r="C91" s="154">
        <v>0.73483500000000002</v>
      </c>
      <c r="D91" s="154">
        <v>33.232050000000001</v>
      </c>
      <c r="E91" s="154">
        <v>20.433724000000002</v>
      </c>
      <c r="F91" s="154">
        <v>455.97442000000001</v>
      </c>
      <c r="G91" s="154">
        <v>67.232490999999996</v>
      </c>
      <c r="H91" s="154">
        <v>67.232490999999996</v>
      </c>
      <c r="I91" s="154" t="s">
        <v>472</v>
      </c>
      <c r="J91" s="154" t="s">
        <v>472</v>
      </c>
      <c r="K91" s="154" t="s">
        <v>472</v>
      </c>
      <c r="L91" s="154" t="s">
        <v>472</v>
      </c>
      <c r="M91" s="154" t="s">
        <v>472</v>
      </c>
      <c r="N91" s="154">
        <v>12.150338</v>
      </c>
      <c r="O91" s="154"/>
      <c r="R91" s="152">
        <f>(F91+G91)/'SNB-ExchangeRateMonthly'!D1102</f>
        <v>421.36338165418374</v>
      </c>
    </row>
    <row r="92" spans="1:18">
      <c r="A92" s="155">
        <v>38046</v>
      </c>
      <c r="B92" s="154">
        <v>572.02172499999995</v>
      </c>
      <c r="C92" s="154">
        <v>0.73418000000000005</v>
      </c>
      <c r="D92" s="154">
        <v>33.480322999999999</v>
      </c>
      <c r="E92" s="154">
        <v>20.729054999999999</v>
      </c>
      <c r="F92" s="154">
        <v>456.19090299999999</v>
      </c>
      <c r="G92" s="154">
        <v>68.537833000000006</v>
      </c>
      <c r="H92" s="154">
        <v>68.537833000000006</v>
      </c>
      <c r="I92" s="154" t="s">
        <v>472</v>
      </c>
      <c r="J92" s="154" t="s">
        <v>472</v>
      </c>
      <c r="K92" s="154" t="s">
        <v>472</v>
      </c>
      <c r="L92" s="154" t="s">
        <v>472</v>
      </c>
      <c r="M92" s="154" t="s">
        <v>472</v>
      </c>
      <c r="N92" s="154">
        <v>13.078486</v>
      </c>
      <c r="O92" s="154"/>
      <c r="R92" s="152">
        <f>(F92+G92)/'SNB-ExchangeRateMonthly'!D1103</f>
        <v>421.94333869411389</v>
      </c>
    </row>
    <row r="93" spans="1:18">
      <c r="A93" s="155">
        <v>38077</v>
      </c>
      <c r="B93" s="154">
        <v>558.62100299999997</v>
      </c>
      <c r="C93" s="154">
        <v>0.84481499999999998</v>
      </c>
      <c r="D93" s="154">
        <v>39.357052000000003</v>
      </c>
      <c r="E93" s="154">
        <v>26.611180999999998</v>
      </c>
      <c r="F93" s="154">
        <v>438.51950199999999</v>
      </c>
      <c r="G93" s="154">
        <v>67.881428999999997</v>
      </c>
      <c r="H93" s="154">
        <v>67.881428999999997</v>
      </c>
      <c r="I93" s="154" t="s">
        <v>472</v>
      </c>
      <c r="J93" s="154" t="s">
        <v>472</v>
      </c>
      <c r="K93" s="154" t="s">
        <v>472</v>
      </c>
      <c r="L93" s="154" t="s">
        <v>472</v>
      </c>
      <c r="M93" s="154" t="s">
        <v>472</v>
      </c>
      <c r="N93" s="154">
        <v>12.018205</v>
      </c>
      <c r="O93" s="154"/>
      <c r="R93" s="152">
        <f>(F93+G93)/'SNB-ExchangeRateMonthly'!D1104</f>
        <v>396.64833633586591</v>
      </c>
    </row>
    <row r="94" spans="1:18">
      <c r="A94" s="155">
        <v>38107</v>
      </c>
      <c r="B94" s="154">
        <v>565.96896100000004</v>
      </c>
      <c r="C94" s="154">
        <v>0.814716</v>
      </c>
      <c r="D94" s="154">
        <v>34.030180000000001</v>
      </c>
      <c r="E94" s="154">
        <v>21.597622000000001</v>
      </c>
      <c r="F94" s="154">
        <v>450.96581099999997</v>
      </c>
      <c r="G94" s="154">
        <v>68.086881000000005</v>
      </c>
      <c r="H94" s="154">
        <v>68.086881000000005</v>
      </c>
      <c r="I94" s="154" t="s">
        <v>472</v>
      </c>
      <c r="J94" s="154" t="s">
        <v>472</v>
      </c>
      <c r="K94" s="154" t="s">
        <v>472</v>
      </c>
      <c r="L94" s="154" t="s">
        <v>472</v>
      </c>
      <c r="M94" s="154" t="s">
        <v>472</v>
      </c>
      <c r="N94" s="154">
        <v>12.071369000000001</v>
      </c>
      <c r="O94" s="154"/>
      <c r="R94" s="152">
        <f>(F94+G94)/'SNB-ExchangeRateMonthly'!D1105</f>
        <v>400.34916467412262</v>
      </c>
    </row>
    <row r="95" spans="1:18">
      <c r="A95" s="155">
        <v>38138</v>
      </c>
      <c r="B95" s="154">
        <v>561.38003500000002</v>
      </c>
      <c r="C95" s="154">
        <v>0.76171599999999995</v>
      </c>
      <c r="D95" s="154">
        <v>35.151432</v>
      </c>
      <c r="E95" s="154">
        <v>22.858909000000001</v>
      </c>
      <c r="F95" s="154">
        <v>446.826055</v>
      </c>
      <c r="G95" s="154">
        <v>66.743122999999997</v>
      </c>
      <c r="H95" s="154">
        <v>66.743122999999997</v>
      </c>
      <c r="I95" s="154" t="s">
        <v>472</v>
      </c>
      <c r="J95" s="154" t="s">
        <v>472</v>
      </c>
      <c r="K95" s="154" t="s">
        <v>472</v>
      </c>
      <c r="L95" s="154" t="s">
        <v>472</v>
      </c>
      <c r="M95" s="154" t="s">
        <v>472</v>
      </c>
      <c r="N95" s="154">
        <v>11.897708</v>
      </c>
      <c r="O95" s="154"/>
      <c r="R95" s="152">
        <f>(F95+G95)/'SNB-ExchangeRateMonthly'!D1106</f>
        <v>400.35015434985968</v>
      </c>
    </row>
    <row r="96" spans="1:18">
      <c r="A96" s="155">
        <v>38168</v>
      </c>
      <c r="B96" s="154">
        <v>566.89036499999997</v>
      </c>
      <c r="C96" s="154">
        <v>0.83073300000000005</v>
      </c>
      <c r="D96" s="154">
        <v>37.229706</v>
      </c>
      <c r="E96" s="154">
        <v>24.522354</v>
      </c>
      <c r="F96" s="154">
        <v>451.328667</v>
      </c>
      <c r="G96" s="154">
        <v>65.218896999999998</v>
      </c>
      <c r="H96" s="154">
        <v>65.218896999999998</v>
      </c>
      <c r="I96" s="154" t="s">
        <v>472</v>
      </c>
      <c r="J96" s="154" t="s">
        <v>472</v>
      </c>
      <c r="K96" s="154" t="s">
        <v>472</v>
      </c>
      <c r="L96" s="154" t="s">
        <v>472</v>
      </c>
      <c r="M96" s="154" t="s">
        <v>472</v>
      </c>
      <c r="N96" s="154">
        <v>12.282368</v>
      </c>
      <c r="O96" s="154"/>
      <c r="R96" s="152">
        <f>(F96+G96)/'SNB-ExchangeRateMonthly'!D1107</f>
        <v>412.90772501998401</v>
      </c>
    </row>
    <row r="97" spans="1:18">
      <c r="A97" s="155">
        <v>38199</v>
      </c>
      <c r="B97" s="154">
        <v>559.57394999999997</v>
      </c>
      <c r="C97" s="154">
        <v>0.718144</v>
      </c>
      <c r="D97" s="154">
        <v>37.823259</v>
      </c>
      <c r="E97" s="154">
        <v>25.546568000000001</v>
      </c>
      <c r="F97" s="154">
        <v>441.13281000000001</v>
      </c>
      <c r="G97" s="154">
        <v>65.526009000000002</v>
      </c>
      <c r="H97" s="154">
        <v>65.526009000000002</v>
      </c>
      <c r="I97" s="154" t="s">
        <v>472</v>
      </c>
      <c r="J97" s="154" t="s">
        <v>472</v>
      </c>
      <c r="K97" s="154" t="s">
        <v>472</v>
      </c>
      <c r="L97" s="154" t="s">
        <v>472</v>
      </c>
      <c r="M97" s="154" t="s">
        <v>472</v>
      </c>
      <c r="N97" s="154">
        <v>14.373728</v>
      </c>
      <c r="O97" s="154"/>
      <c r="R97" s="152">
        <f>(F97+G97)/'SNB-ExchangeRateMonthly'!D1108</f>
        <v>407.34749879401829</v>
      </c>
    </row>
    <row r="98" spans="1:18">
      <c r="A98" s="155">
        <v>38230</v>
      </c>
      <c r="B98" s="154">
        <v>625.79907500000002</v>
      </c>
      <c r="C98" s="154">
        <v>0.64557699999999996</v>
      </c>
      <c r="D98" s="154">
        <v>39.115194000000002</v>
      </c>
      <c r="E98" s="154">
        <v>26.685148999999999</v>
      </c>
      <c r="F98" s="154">
        <v>506.13092499999999</v>
      </c>
      <c r="G98" s="154">
        <v>65.553934999999996</v>
      </c>
      <c r="H98" s="154">
        <v>65.553934999999996</v>
      </c>
      <c r="I98" s="154" t="s">
        <v>472</v>
      </c>
      <c r="J98" s="154" t="s">
        <v>472</v>
      </c>
      <c r="K98" s="154" t="s">
        <v>472</v>
      </c>
      <c r="L98" s="154" t="s">
        <v>472</v>
      </c>
      <c r="M98" s="154" t="s">
        <v>472</v>
      </c>
      <c r="N98" s="154">
        <v>14.353437</v>
      </c>
      <c r="O98" s="154"/>
      <c r="R98" s="152">
        <f>(F98+G98)/'SNB-ExchangeRateMonthly'!D1109</f>
        <v>452.67626890490135</v>
      </c>
    </row>
    <row r="99" spans="1:18">
      <c r="A99" s="155">
        <v>38260</v>
      </c>
      <c r="B99" s="154">
        <v>555.87474299999997</v>
      </c>
      <c r="C99" s="154">
        <v>1.0129919999999999</v>
      </c>
      <c r="D99" s="154">
        <v>38.515650000000001</v>
      </c>
      <c r="E99" s="154">
        <v>26.126844999999999</v>
      </c>
      <c r="F99" s="154">
        <v>436.73207600000001</v>
      </c>
      <c r="G99" s="154">
        <v>65.474782000000005</v>
      </c>
      <c r="H99" s="154">
        <v>65.474782000000005</v>
      </c>
      <c r="I99" s="154" t="s">
        <v>472</v>
      </c>
      <c r="J99" s="154" t="s">
        <v>472</v>
      </c>
      <c r="K99" s="154" t="s">
        <v>472</v>
      </c>
      <c r="L99" s="154" t="s">
        <v>472</v>
      </c>
      <c r="M99" s="154" t="s">
        <v>472</v>
      </c>
      <c r="N99" s="154">
        <v>14.139246</v>
      </c>
      <c r="O99" s="154"/>
      <c r="R99" s="152">
        <f>(F99+G99)/'SNB-ExchangeRateMonthly'!D1110</f>
        <v>397.59865252157385</v>
      </c>
    </row>
    <row r="100" spans="1:18">
      <c r="A100" s="155">
        <v>38291</v>
      </c>
      <c r="B100" s="154">
        <v>546.34245699999997</v>
      </c>
      <c r="C100" s="154">
        <v>1.0053609999999999</v>
      </c>
      <c r="D100" s="154">
        <v>40.153497999999999</v>
      </c>
      <c r="E100" s="154">
        <v>27.499687999999999</v>
      </c>
      <c r="F100" s="154">
        <v>426.56620700000002</v>
      </c>
      <c r="G100" s="154">
        <v>64.470489999999998</v>
      </c>
      <c r="H100" s="154">
        <v>64.470489999999998</v>
      </c>
      <c r="I100" s="154" t="s">
        <v>472</v>
      </c>
      <c r="J100" s="154" t="s">
        <v>472</v>
      </c>
      <c r="K100" s="154" t="s">
        <v>472</v>
      </c>
      <c r="L100" s="154" t="s">
        <v>472</v>
      </c>
      <c r="M100" s="154" t="s">
        <v>472</v>
      </c>
      <c r="N100" s="154">
        <v>14.1469</v>
      </c>
      <c r="O100" s="154"/>
      <c r="R100" s="152">
        <f>(F100+G100)/'SNB-ExchangeRateMonthly'!D1111</f>
        <v>397.60056437246971</v>
      </c>
    </row>
    <row r="101" spans="1:18">
      <c r="A101" s="155">
        <v>38321</v>
      </c>
      <c r="B101" s="154">
        <v>554.78980899999999</v>
      </c>
      <c r="C101" s="154">
        <v>1.0004040000000001</v>
      </c>
      <c r="D101" s="154">
        <v>41.908515000000001</v>
      </c>
      <c r="E101" s="154">
        <v>28.802337000000001</v>
      </c>
      <c r="F101" s="154">
        <v>433.92166800000001</v>
      </c>
      <c r="G101" s="154">
        <v>64.251508000000001</v>
      </c>
      <c r="H101" s="154">
        <v>64.251508000000001</v>
      </c>
      <c r="I101" s="154" t="s">
        <v>472</v>
      </c>
      <c r="J101" s="154" t="s">
        <v>472</v>
      </c>
      <c r="K101" s="154" t="s">
        <v>472</v>
      </c>
      <c r="L101" s="154" t="s">
        <v>472</v>
      </c>
      <c r="M101" s="154" t="s">
        <v>472</v>
      </c>
      <c r="N101" s="154">
        <v>13.707712000000001</v>
      </c>
      <c r="O101" s="154"/>
      <c r="R101" s="152">
        <f>(F101+G101)/'SNB-ExchangeRateMonthly'!D1112</f>
        <v>424.62766450733039</v>
      </c>
    </row>
    <row r="102" spans="1:18">
      <c r="A102" s="155">
        <v>38352</v>
      </c>
      <c r="B102" s="154">
        <v>574.51813300000003</v>
      </c>
      <c r="C102" s="154">
        <v>1.1225179999999999</v>
      </c>
      <c r="D102" s="154">
        <v>43.303089999999997</v>
      </c>
      <c r="E102" s="154">
        <v>30.511185000000001</v>
      </c>
      <c r="F102" s="154">
        <v>451.12553000000003</v>
      </c>
      <c r="G102" s="154">
        <v>65.641480000000001</v>
      </c>
      <c r="H102" s="154">
        <v>65.641480000000001</v>
      </c>
      <c r="I102" s="154" t="s">
        <v>472</v>
      </c>
      <c r="J102" s="154" t="s">
        <v>472</v>
      </c>
      <c r="K102" s="154" t="s">
        <v>472</v>
      </c>
      <c r="L102" s="154" t="s">
        <v>472</v>
      </c>
      <c r="M102" s="154" t="s">
        <v>472</v>
      </c>
      <c r="N102" s="154">
        <v>13.325512</v>
      </c>
      <c r="O102" s="154"/>
      <c r="R102" s="152">
        <f>(F102+G102)/'SNB-ExchangeRateMonthly'!D1113</f>
        <v>451.20667947262729</v>
      </c>
    </row>
    <row r="103" spans="1:18">
      <c r="A103" s="155">
        <v>38383</v>
      </c>
      <c r="B103" s="154">
        <v>582.81927199999996</v>
      </c>
      <c r="C103" s="154">
        <v>1.171748</v>
      </c>
      <c r="D103" s="154">
        <v>43.907823</v>
      </c>
      <c r="E103" s="154">
        <v>30.948022999999999</v>
      </c>
      <c r="F103" s="154">
        <v>455.79891500000002</v>
      </c>
      <c r="G103" s="154">
        <v>66.968186000000003</v>
      </c>
      <c r="H103" s="154">
        <v>66.968186000000003</v>
      </c>
      <c r="I103" s="154" t="s">
        <v>472</v>
      </c>
      <c r="J103" s="154" t="s">
        <v>472</v>
      </c>
      <c r="K103" s="154" t="s">
        <v>472</v>
      </c>
      <c r="L103" s="154" t="s">
        <v>472</v>
      </c>
      <c r="M103" s="154" t="s">
        <v>472</v>
      </c>
      <c r="N103" s="154">
        <v>14.972597</v>
      </c>
      <c r="O103" s="154"/>
      <c r="R103" s="152">
        <f>(F103+G103)/'SNB-ExchangeRateMonthly'!D1114</f>
        <v>443.88817270951859</v>
      </c>
    </row>
    <row r="104" spans="1:18" ht="13" thickBot="1">
      <c r="A104" s="155">
        <v>38411</v>
      </c>
      <c r="B104" s="154">
        <v>586.35562500000003</v>
      </c>
      <c r="C104" s="154">
        <v>1.155505</v>
      </c>
      <c r="D104" s="154">
        <v>42.105158000000003</v>
      </c>
      <c r="E104" s="154">
        <v>29.390222000000001</v>
      </c>
      <c r="F104" s="154">
        <v>459.76900699999999</v>
      </c>
      <c r="G104" s="154">
        <v>67.430642000000006</v>
      </c>
      <c r="H104" s="154">
        <v>67.430642000000006</v>
      </c>
      <c r="I104" s="154" t="s">
        <v>472</v>
      </c>
      <c r="J104" s="154" t="s">
        <v>472</v>
      </c>
      <c r="K104" s="154" t="s">
        <v>472</v>
      </c>
      <c r="L104" s="154" t="s">
        <v>472</v>
      </c>
      <c r="M104" s="154" t="s">
        <v>472</v>
      </c>
      <c r="N104" s="154">
        <v>15.895315</v>
      </c>
      <c r="O104" s="154"/>
      <c r="R104" s="152">
        <f>(F104+G104)/'SNB-ExchangeRateMonthly'!D1115</f>
        <v>442.76446544049719</v>
      </c>
    </row>
    <row r="105" spans="1:18" ht="13" thickTop="1">
      <c r="A105" s="155">
        <v>38442</v>
      </c>
      <c r="B105" s="154">
        <v>608.51065800000003</v>
      </c>
      <c r="C105" s="154">
        <v>1.080722</v>
      </c>
      <c r="D105" s="154">
        <v>49.128613999999999</v>
      </c>
      <c r="E105" s="154">
        <v>33.081646999999997</v>
      </c>
      <c r="F105" s="154">
        <v>468.37925300000001</v>
      </c>
      <c r="G105" s="160">
        <v>70.460228999999998</v>
      </c>
      <c r="H105" s="159">
        <v>68.489016000000007</v>
      </c>
      <c r="I105" s="154">
        <v>16.415713</v>
      </c>
      <c r="J105" s="154" t="s">
        <v>472</v>
      </c>
      <c r="K105" s="154" t="s">
        <v>472</v>
      </c>
      <c r="L105" s="154" t="s">
        <v>472</v>
      </c>
      <c r="M105" s="154" t="s">
        <v>472</v>
      </c>
      <c r="N105" s="158">
        <v>3.046125</v>
      </c>
      <c r="O105" s="154"/>
      <c r="R105" s="152">
        <f>(F105+G105)/'SNB-ExchangeRateMonthly'!D1116</f>
        <v>459.48621301270566</v>
      </c>
    </row>
    <row r="106" spans="1:18">
      <c r="A106" s="155">
        <v>38472</v>
      </c>
      <c r="B106" s="154">
        <v>609.20119499999998</v>
      </c>
      <c r="C106" s="154">
        <v>0.98471600000000004</v>
      </c>
      <c r="D106" s="154">
        <v>51.282364000000001</v>
      </c>
      <c r="E106" s="154">
        <v>35.343544999999999</v>
      </c>
      <c r="F106" s="154">
        <v>466.78343899999999</v>
      </c>
      <c r="G106" s="154">
        <v>69.509224000000003</v>
      </c>
      <c r="H106" s="154">
        <v>67.071004000000002</v>
      </c>
      <c r="I106" s="154">
        <v>16.471788</v>
      </c>
      <c r="J106" s="154" t="s">
        <v>472</v>
      </c>
      <c r="K106" s="154" t="s">
        <v>472</v>
      </c>
      <c r="L106" s="154" t="s">
        <v>472</v>
      </c>
      <c r="M106" s="154" t="s">
        <v>472</v>
      </c>
      <c r="N106" s="154">
        <v>4.1696629999999999</v>
      </c>
      <c r="O106" s="154"/>
      <c r="R106" s="152">
        <f>(F106+G106)/'SNB-ExchangeRateMonthly'!D1117</f>
        <v>448.818029123776</v>
      </c>
    </row>
    <row r="107" spans="1:18">
      <c r="A107" s="155">
        <v>38503</v>
      </c>
      <c r="B107" s="154">
        <v>641.20241399999998</v>
      </c>
      <c r="C107" s="154">
        <v>0.97060800000000003</v>
      </c>
      <c r="D107" s="154">
        <v>51.294136999999999</v>
      </c>
      <c r="E107" s="154">
        <v>35.452582999999997</v>
      </c>
      <c r="F107" s="154">
        <v>496.12267700000001</v>
      </c>
      <c r="G107" s="154">
        <v>72.112972999999997</v>
      </c>
      <c r="H107" s="154">
        <v>69.613039999999998</v>
      </c>
      <c r="I107" s="154">
        <v>16.083565</v>
      </c>
      <c r="J107" s="154" t="s">
        <v>472</v>
      </c>
      <c r="K107" s="154" t="s">
        <v>472</v>
      </c>
      <c r="L107" s="154" t="s">
        <v>472</v>
      </c>
      <c r="M107" s="154" t="s">
        <v>472</v>
      </c>
      <c r="N107" s="154">
        <v>4.6184539999999998</v>
      </c>
      <c r="O107" s="154"/>
      <c r="R107" s="152">
        <f>(F107+G107)/'SNB-ExchangeRateMonthly'!D1118</f>
        <v>466.80000821490177</v>
      </c>
    </row>
    <row r="108" spans="1:18">
      <c r="A108" s="155">
        <v>38533</v>
      </c>
      <c r="B108" s="154">
        <v>657.89440500000001</v>
      </c>
      <c r="C108" s="154">
        <v>0.93649700000000002</v>
      </c>
      <c r="D108" s="154">
        <v>55.91433</v>
      </c>
      <c r="E108" s="154">
        <v>39.901511999999997</v>
      </c>
      <c r="F108" s="154">
        <v>504.69919199999998</v>
      </c>
      <c r="G108" s="154">
        <v>75.371215000000007</v>
      </c>
      <c r="H108" s="154">
        <v>70.345982000000006</v>
      </c>
      <c r="I108" s="154">
        <v>16.963754999999999</v>
      </c>
      <c r="J108" s="154" t="s">
        <v>472</v>
      </c>
      <c r="K108" s="154" t="s">
        <v>472</v>
      </c>
      <c r="L108" s="154" t="s">
        <v>472</v>
      </c>
      <c r="M108" s="154" t="s">
        <v>472</v>
      </c>
      <c r="N108" s="154">
        <v>4.0094130000000003</v>
      </c>
      <c r="O108" s="154"/>
      <c r="R108" s="152">
        <f>(F108+G108)/'SNB-ExchangeRateMonthly'!D1119</f>
        <v>458.8075670331408</v>
      </c>
    </row>
    <row r="109" spans="1:18">
      <c r="A109" s="155">
        <v>38564</v>
      </c>
      <c r="B109" s="154">
        <v>690.44029599999999</v>
      </c>
      <c r="C109" s="154">
        <v>1.0486409999999999</v>
      </c>
      <c r="D109" s="154">
        <v>55.486423000000002</v>
      </c>
      <c r="E109" s="154">
        <v>43.227696999999999</v>
      </c>
      <c r="F109" s="154">
        <v>535.47804900000006</v>
      </c>
      <c r="G109" s="154">
        <v>77.579110999999997</v>
      </c>
      <c r="H109" s="154">
        <v>72.349987999999996</v>
      </c>
      <c r="I109" s="154">
        <v>16.724032000000001</v>
      </c>
      <c r="J109" s="154" t="s">
        <v>472</v>
      </c>
      <c r="K109" s="154" t="s">
        <v>472</v>
      </c>
      <c r="L109" s="154" t="s">
        <v>472</v>
      </c>
      <c r="M109" s="154" t="s">
        <v>472</v>
      </c>
      <c r="N109" s="154">
        <v>4.1240439999999996</v>
      </c>
      <c r="O109" s="154"/>
      <c r="R109" s="152">
        <f>(F109+G109)/'SNB-ExchangeRateMonthly'!D1120</f>
        <v>473.87892092448021</v>
      </c>
    </row>
    <row r="110" spans="1:18">
      <c r="A110" s="155">
        <v>38595</v>
      </c>
      <c r="B110" s="154">
        <v>681.215102</v>
      </c>
      <c r="C110" s="154">
        <v>1.0515220000000001</v>
      </c>
      <c r="D110" s="154">
        <v>57.378929999999997</v>
      </c>
      <c r="E110" s="154">
        <v>45.279158000000002</v>
      </c>
      <c r="F110" s="154">
        <v>524.17920400000003</v>
      </c>
      <c r="G110" s="154">
        <v>76.706061000000005</v>
      </c>
      <c r="H110" s="154">
        <v>71.500864000000007</v>
      </c>
      <c r="I110" s="154">
        <v>16.996120000000001</v>
      </c>
      <c r="J110" s="154" t="s">
        <v>472</v>
      </c>
      <c r="K110" s="154" t="s">
        <v>472</v>
      </c>
      <c r="L110" s="154" t="s">
        <v>472</v>
      </c>
      <c r="M110" s="154" t="s">
        <v>472</v>
      </c>
      <c r="N110" s="154">
        <v>4.9032660000000003</v>
      </c>
      <c r="O110" s="154"/>
      <c r="R110" s="152">
        <f>(F110+G110)/'SNB-ExchangeRateMonthly'!D1121</f>
        <v>476.02413451635903</v>
      </c>
    </row>
    <row r="111" spans="1:18">
      <c r="A111" s="155">
        <v>38625</v>
      </c>
      <c r="B111" s="154">
        <v>723.20583099999999</v>
      </c>
      <c r="C111" s="154">
        <v>1.034904</v>
      </c>
      <c r="D111" s="154">
        <v>61.324871999999999</v>
      </c>
      <c r="E111" s="154">
        <v>49.212432</v>
      </c>
      <c r="F111" s="154">
        <v>559.59258899999998</v>
      </c>
      <c r="G111" s="154">
        <v>79.531955999999994</v>
      </c>
      <c r="H111" s="154">
        <v>74.210618999999994</v>
      </c>
      <c r="I111" s="154">
        <v>17.060824</v>
      </c>
      <c r="J111" s="154" t="s">
        <v>472</v>
      </c>
      <c r="K111" s="154" t="s">
        <v>472</v>
      </c>
      <c r="L111" s="154" t="s">
        <v>472</v>
      </c>
      <c r="M111" s="154" t="s">
        <v>472</v>
      </c>
      <c r="N111" s="154">
        <v>4.660685</v>
      </c>
      <c r="O111" s="154"/>
      <c r="R111" s="152">
        <f>(F111+G111)/'SNB-ExchangeRateMonthly'!D1122</f>
        <v>505.71652555784141</v>
      </c>
    </row>
    <row r="112" spans="1:18">
      <c r="A112" s="155">
        <v>38656</v>
      </c>
      <c r="B112" s="154">
        <v>733.645624</v>
      </c>
      <c r="C112" s="154">
        <v>0.84035899999999997</v>
      </c>
      <c r="D112" s="154">
        <v>59.899867999999998</v>
      </c>
      <c r="E112" s="154">
        <v>48.424444000000001</v>
      </c>
      <c r="F112" s="154">
        <v>572.23188900000002</v>
      </c>
      <c r="G112" s="154">
        <v>78.956659999999999</v>
      </c>
      <c r="H112" s="154">
        <v>73.621290999999999</v>
      </c>
      <c r="I112" s="154">
        <v>16.958942</v>
      </c>
      <c r="J112" s="154" t="s">
        <v>472</v>
      </c>
      <c r="K112" s="154" t="s">
        <v>472</v>
      </c>
      <c r="L112" s="154" t="s">
        <v>472</v>
      </c>
      <c r="M112" s="154" t="s">
        <v>472</v>
      </c>
      <c r="N112" s="154">
        <v>4.7579000000000002</v>
      </c>
      <c r="O112" s="154"/>
      <c r="R112" s="152">
        <f>(F112+G112)/'SNB-ExchangeRateMonthly'!D1123</f>
        <v>505.5811715838509</v>
      </c>
    </row>
    <row r="113" spans="1:18">
      <c r="A113" s="155">
        <v>38686</v>
      </c>
      <c r="B113" s="154">
        <v>763.07873900000004</v>
      </c>
      <c r="C113" s="154">
        <v>0.83693899999999999</v>
      </c>
      <c r="D113" s="154">
        <v>58.851056</v>
      </c>
      <c r="E113" s="154">
        <v>47.530146000000002</v>
      </c>
      <c r="F113" s="154">
        <v>600.27005399999996</v>
      </c>
      <c r="G113" s="154">
        <v>81.179226</v>
      </c>
      <c r="H113" s="154">
        <v>75.649006</v>
      </c>
      <c r="I113" s="154">
        <v>16.452524</v>
      </c>
      <c r="J113" s="154" t="s">
        <v>472</v>
      </c>
      <c r="K113" s="154" t="s">
        <v>472</v>
      </c>
      <c r="L113" s="154" t="s">
        <v>472</v>
      </c>
      <c r="M113" s="154" t="s">
        <v>472</v>
      </c>
      <c r="N113" s="154">
        <v>5.4889380000000001</v>
      </c>
      <c r="O113" s="154"/>
      <c r="R113" s="152">
        <f>(F113+G113)/'SNB-ExchangeRateMonthly'!D1124</f>
        <v>520.2697205680256</v>
      </c>
    </row>
    <row r="114" spans="1:18">
      <c r="A114" s="155">
        <v>38717</v>
      </c>
      <c r="B114" s="154">
        <v>785.41686100000004</v>
      </c>
      <c r="C114" s="154">
        <v>1.1921820000000001</v>
      </c>
      <c r="D114" s="154">
        <v>60.676400999999998</v>
      </c>
      <c r="E114" s="154">
        <v>49.154573999999997</v>
      </c>
      <c r="F114" s="154">
        <v>622.79304200000001</v>
      </c>
      <c r="G114" s="154">
        <v>82.315588000000005</v>
      </c>
      <c r="H114" s="154">
        <v>76.598586999999995</v>
      </c>
      <c r="I114" s="154">
        <v>17.254771000000002</v>
      </c>
      <c r="J114" s="154" t="s">
        <v>472</v>
      </c>
      <c r="K114" s="154" t="s">
        <v>472</v>
      </c>
      <c r="L114" s="154" t="s">
        <v>472</v>
      </c>
      <c r="M114" s="154" t="s">
        <v>472</v>
      </c>
      <c r="N114" s="154">
        <v>1.184882</v>
      </c>
      <c r="O114" s="154"/>
      <c r="R114" s="152">
        <f>(F114+G114)/'SNB-ExchangeRateMonthly'!D1125</f>
        <v>540.43736491147399</v>
      </c>
    </row>
    <row r="115" spans="1:18">
      <c r="A115" s="155">
        <v>38748</v>
      </c>
      <c r="B115" s="154">
        <v>793.85741299999995</v>
      </c>
      <c r="C115" s="154">
        <v>1.4177469999999999</v>
      </c>
      <c r="D115" s="154">
        <v>55.385964999999999</v>
      </c>
      <c r="E115" s="154">
        <v>45.342789000000003</v>
      </c>
      <c r="F115" s="154">
        <v>639.50759300000004</v>
      </c>
      <c r="G115" s="154">
        <v>83.361699000000002</v>
      </c>
      <c r="H115" s="154">
        <v>77.815404000000001</v>
      </c>
      <c r="I115" s="154">
        <v>12.928016</v>
      </c>
      <c r="J115" s="154" t="s">
        <v>472</v>
      </c>
      <c r="K115" s="154" t="s">
        <v>472</v>
      </c>
      <c r="L115" s="154" t="s">
        <v>472</v>
      </c>
      <c r="M115" s="154" t="s">
        <v>472</v>
      </c>
      <c r="N115" s="154">
        <v>1.2563900000000001</v>
      </c>
      <c r="O115" s="154"/>
      <c r="R115" s="152">
        <f>(F115+G115)/'SNB-ExchangeRateMonthly'!D1126</f>
        <v>565.66968620392834</v>
      </c>
    </row>
    <row r="116" spans="1:18">
      <c r="A116" s="155">
        <v>38776</v>
      </c>
      <c r="B116" s="154">
        <v>809.40655700000002</v>
      </c>
      <c r="C116" s="154">
        <v>1.5522390000000001</v>
      </c>
      <c r="D116" s="154">
        <v>62.457104999999999</v>
      </c>
      <c r="E116" s="154">
        <v>52.442453</v>
      </c>
      <c r="F116" s="154">
        <v>646.32770400000004</v>
      </c>
      <c r="G116" s="154">
        <v>85.521951999999999</v>
      </c>
      <c r="H116" s="154">
        <v>79.801516000000007</v>
      </c>
      <c r="I116" s="154">
        <v>12.275831</v>
      </c>
      <c r="J116" s="154" t="s">
        <v>472</v>
      </c>
      <c r="K116" s="154" t="s">
        <v>472</v>
      </c>
      <c r="L116" s="154" t="s">
        <v>472</v>
      </c>
      <c r="M116" s="154" t="s">
        <v>472</v>
      </c>
      <c r="N116" s="154">
        <v>1.271728</v>
      </c>
      <c r="O116" s="154"/>
      <c r="R116" s="152">
        <f>(F116+G116)/'SNB-ExchangeRateMonthly'!D1127</f>
        <v>561.1913626255656</v>
      </c>
    </row>
    <row r="117" spans="1:18">
      <c r="A117" s="155">
        <v>38807</v>
      </c>
      <c r="B117" s="154">
        <v>822.96842500000002</v>
      </c>
      <c r="C117" s="154">
        <v>1.141489</v>
      </c>
      <c r="D117" s="154">
        <v>65.645819000000003</v>
      </c>
      <c r="E117" s="154">
        <v>55.755125</v>
      </c>
      <c r="F117" s="154">
        <v>657.08319900000004</v>
      </c>
      <c r="G117" s="154">
        <v>85.020758000000001</v>
      </c>
      <c r="H117" s="154">
        <v>79.492431999999994</v>
      </c>
      <c r="I117" s="154">
        <v>12.705378</v>
      </c>
      <c r="J117" s="154" t="s">
        <v>472</v>
      </c>
      <c r="K117" s="154" t="s">
        <v>472</v>
      </c>
      <c r="L117" s="154" t="s">
        <v>472</v>
      </c>
      <c r="M117" s="154" t="s">
        <v>472</v>
      </c>
      <c r="N117" s="154">
        <v>1.371775</v>
      </c>
      <c r="O117" s="154"/>
      <c r="R117" s="152">
        <f>(F117+G117)/'SNB-ExchangeRateMonthly'!D1128</f>
        <v>568.79279297922903</v>
      </c>
    </row>
    <row r="118" spans="1:18">
      <c r="A118" s="155">
        <v>38837</v>
      </c>
      <c r="B118" s="154">
        <v>829.05638199999999</v>
      </c>
      <c r="C118" s="154">
        <v>1.393721</v>
      </c>
      <c r="D118" s="154">
        <v>67.882637000000003</v>
      </c>
      <c r="E118" s="154">
        <v>56.129544000000003</v>
      </c>
      <c r="F118" s="154">
        <v>660.732709</v>
      </c>
      <c r="G118" s="154">
        <v>84.87285</v>
      </c>
      <c r="H118" s="154">
        <v>79.340083000000007</v>
      </c>
      <c r="I118" s="154">
        <v>12.800224999999999</v>
      </c>
      <c r="J118" s="154" t="s">
        <v>472</v>
      </c>
      <c r="K118" s="154" t="s">
        <v>472</v>
      </c>
      <c r="L118" s="154" t="s">
        <v>472</v>
      </c>
      <c r="M118" s="154" t="s">
        <v>472</v>
      </c>
      <c r="N118" s="154">
        <v>1.3742369999999999</v>
      </c>
      <c r="O118" s="154"/>
      <c r="R118" s="152">
        <f>(F118+G118)/'SNB-ExchangeRateMonthly'!D1129</f>
        <v>580.96116487455197</v>
      </c>
    </row>
    <row r="119" spans="1:18">
      <c r="A119" s="155">
        <v>38868</v>
      </c>
      <c r="B119" s="154">
        <v>802.66771000000006</v>
      </c>
      <c r="C119" s="154">
        <v>1.0784229999999999</v>
      </c>
      <c r="D119" s="154">
        <v>69.078255999999996</v>
      </c>
      <c r="E119" s="154">
        <v>57.394964999999999</v>
      </c>
      <c r="F119" s="154">
        <v>635.07626400000004</v>
      </c>
      <c r="G119" s="154">
        <v>81.809850999999995</v>
      </c>
      <c r="H119" s="154">
        <v>76.371212999999997</v>
      </c>
      <c r="I119" s="154">
        <v>14.986272</v>
      </c>
      <c r="J119" s="154" t="s">
        <v>472</v>
      </c>
      <c r="K119" s="154" t="s">
        <v>472</v>
      </c>
      <c r="L119" s="154" t="s">
        <v>472</v>
      </c>
      <c r="M119" s="154" t="s">
        <v>472</v>
      </c>
      <c r="N119" s="154">
        <v>0.63863899999999996</v>
      </c>
      <c r="O119" s="154"/>
      <c r="R119" s="152">
        <f>(F119+G119)/'SNB-ExchangeRateMonthly'!D1130</f>
        <v>588.19011732851993</v>
      </c>
    </row>
    <row r="120" spans="1:18">
      <c r="A120" s="155">
        <v>38898</v>
      </c>
      <c r="B120" s="154">
        <v>801.22646199999997</v>
      </c>
      <c r="C120" s="154">
        <v>1.059957</v>
      </c>
      <c r="D120" s="154">
        <v>68.391250999999997</v>
      </c>
      <c r="E120" s="154">
        <v>55.794009000000003</v>
      </c>
      <c r="F120" s="154">
        <v>636.02675699999998</v>
      </c>
      <c r="G120" s="154">
        <v>81.325128000000007</v>
      </c>
      <c r="H120" s="154">
        <v>75.905187999999995</v>
      </c>
      <c r="I120" s="154">
        <v>13.879989</v>
      </c>
      <c r="J120" s="154" t="s">
        <v>472</v>
      </c>
      <c r="K120" s="154" t="s">
        <v>472</v>
      </c>
      <c r="L120" s="154" t="s">
        <v>472</v>
      </c>
      <c r="M120" s="154" t="s">
        <v>472</v>
      </c>
      <c r="N120" s="154">
        <v>0.54337800000000003</v>
      </c>
      <c r="O120" s="154"/>
      <c r="R120" s="152">
        <f>(F120+G120)/'SNB-ExchangeRateMonthly'!D1131</f>
        <v>582.07715433300882</v>
      </c>
    </row>
    <row r="121" spans="1:18">
      <c r="A121" s="155">
        <v>38929</v>
      </c>
      <c r="B121" s="154">
        <v>832.18207900000004</v>
      </c>
      <c r="C121" s="154">
        <v>1.2479359999999999</v>
      </c>
      <c r="D121" s="154">
        <v>67.856772000000007</v>
      </c>
      <c r="E121" s="154">
        <v>54.996766000000001</v>
      </c>
      <c r="F121" s="154">
        <v>666.10527300000001</v>
      </c>
      <c r="G121" s="154">
        <v>82.074813000000006</v>
      </c>
      <c r="H121" s="154">
        <v>76.809852000000006</v>
      </c>
      <c r="I121" s="154">
        <v>14.499796</v>
      </c>
      <c r="J121" s="154" t="s">
        <v>472</v>
      </c>
      <c r="K121" s="154" t="s">
        <v>472</v>
      </c>
      <c r="L121" s="154" t="s">
        <v>472</v>
      </c>
      <c r="M121" s="154" t="s">
        <v>472</v>
      </c>
      <c r="N121" s="154">
        <v>0.39749000000000001</v>
      </c>
      <c r="O121" s="154"/>
      <c r="R121" s="152">
        <f>(F121+G121)/'SNB-ExchangeRateMonthly'!D1132</f>
        <v>605.17680660033977</v>
      </c>
    </row>
    <row r="122" spans="1:18">
      <c r="A122" s="155">
        <v>38960</v>
      </c>
      <c r="B122" s="154">
        <v>848.76783799999998</v>
      </c>
      <c r="C122" s="154">
        <v>1.222024</v>
      </c>
      <c r="D122" s="154">
        <v>69.747622000000007</v>
      </c>
      <c r="E122" s="154">
        <v>56.844504999999998</v>
      </c>
      <c r="F122" s="154">
        <v>679.80974700000002</v>
      </c>
      <c r="G122" s="154">
        <v>83.451217</v>
      </c>
      <c r="H122" s="154">
        <v>78.161976999999993</v>
      </c>
      <c r="I122" s="154">
        <v>14.163459</v>
      </c>
      <c r="J122" s="154" t="s">
        <v>472</v>
      </c>
      <c r="K122" s="154" t="s">
        <v>472</v>
      </c>
      <c r="L122" s="154" t="s">
        <v>472</v>
      </c>
      <c r="M122" s="154" t="s">
        <v>472</v>
      </c>
      <c r="N122" s="154">
        <v>0.37376900000000002</v>
      </c>
      <c r="O122" s="154"/>
      <c r="R122" s="152">
        <f>(F122+G122)/'SNB-ExchangeRateMonthly'!D1133</f>
        <v>620.28522064201547</v>
      </c>
    </row>
    <row r="123" spans="1:18">
      <c r="A123" s="155">
        <v>38990</v>
      </c>
      <c r="B123" s="154">
        <v>877.88301100000001</v>
      </c>
      <c r="C123" s="154">
        <v>1.251684</v>
      </c>
      <c r="D123" s="154">
        <v>72.574112</v>
      </c>
      <c r="E123" s="154">
        <v>59.705649000000001</v>
      </c>
      <c r="F123" s="154">
        <v>704.79918099999998</v>
      </c>
      <c r="G123" s="154">
        <v>84.978600999999998</v>
      </c>
      <c r="H123" s="154">
        <v>79.584512000000004</v>
      </c>
      <c r="I123" s="154">
        <v>13.933418</v>
      </c>
      <c r="J123" s="154" t="s">
        <v>472</v>
      </c>
      <c r="K123" s="154" t="s">
        <v>472</v>
      </c>
      <c r="L123" s="154" t="s">
        <v>472</v>
      </c>
      <c r="M123" s="154" t="s">
        <v>472</v>
      </c>
      <c r="N123" s="154">
        <v>0.34601500000000002</v>
      </c>
      <c r="O123" s="154"/>
      <c r="R123" s="152">
        <f>(F123+G123)/'SNB-ExchangeRateMonthly'!D1134</f>
        <v>635.22704254805751</v>
      </c>
    </row>
    <row r="124" spans="1:18">
      <c r="A124" s="155">
        <v>39021</v>
      </c>
      <c r="B124" s="154">
        <v>898.63172799999995</v>
      </c>
      <c r="C124" s="154">
        <v>1.371227</v>
      </c>
      <c r="D124" s="154">
        <v>71.352093999999994</v>
      </c>
      <c r="E124" s="154">
        <v>58.802407000000002</v>
      </c>
      <c r="F124" s="154">
        <v>724.22241099999997</v>
      </c>
      <c r="G124" s="154">
        <v>86.919222000000005</v>
      </c>
      <c r="H124" s="154">
        <v>82.352746999999994</v>
      </c>
      <c r="I124" s="154">
        <v>14.406568</v>
      </c>
      <c r="J124" s="154" t="s">
        <v>472</v>
      </c>
      <c r="K124" s="154" t="s">
        <v>472</v>
      </c>
      <c r="L124" s="154" t="s">
        <v>472</v>
      </c>
      <c r="M124" s="154" t="s">
        <v>472</v>
      </c>
      <c r="N124" s="154">
        <v>0.360207</v>
      </c>
      <c r="O124" s="154"/>
      <c r="R124" s="152">
        <f>(F124+G124)/'SNB-ExchangeRateMonthly'!D1135</f>
        <v>643.76320079365075</v>
      </c>
    </row>
    <row r="125" spans="1:18">
      <c r="A125" s="155">
        <v>39051</v>
      </c>
      <c r="B125" s="154">
        <v>895.727802</v>
      </c>
      <c r="C125" s="154">
        <v>1.0362149999999999</v>
      </c>
      <c r="D125" s="154">
        <v>71.326603000000006</v>
      </c>
      <c r="E125" s="154">
        <v>58.820301000000001</v>
      </c>
      <c r="F125" s="154">
        <v>722.25715000000002</v>
      </c>
      <c r="G125" s="154">
        <v>86.625101999999998</v>
      </c>
      <c r="H125" s="154">
        <v>82.159358999999995</v>
      </c>
      <c r="I125" s="154">
        <v>14.115899000000001</v>
      </c>
      <c r="J125" s="154" t="s">
        <v>472</v>
      </c>
      <c r="K125" s="154" t="s">
        <v>472</v>
      </c>
      <c r="L125" s="154" t="s">
        <v>472</v>
      </c>
      <c r="M125" s="154" t="s">
        <v>472</v>
      </c>
      <c r="N125" s="154">
        <v>0.36682900000000002</v>
      </c>
      <c r="O125" s="154"/>
      <c r="R125" s="152">
        <f>(F125+G125)/'SNB-ExchangeRateMonthly'!D1136</f>
        <v>654.5943610908796</v>
      </c>
    </row>
    <row r="126" spans="1:18">
      <c r="A126" s="155">
        <v>39082</v>
      </c>
      <c r="B126" s="154">
        <v>938.68764399999998</v>
      </c>
      <c r="C126" s="154">
        <v>1.208121</v>
      </c>
      <c r="D126" s="154">
        <v>72.811672999999999</v>
      </c>
      <c r="E126" s="154">
        <v>59.552295999999998</v>
      </c>
      <c r="F126" s="154">
        <v>746.65334299999995</v>
      </c>
      <c r="G126" s="154">
        <v>88.336751000000007</v>
      </c>
      <c r="H126" s="154">
        <v>83.667351999999994</v>
      </c>
      <c r="I126" s="154">
        <v>29.021435</v>
      </c>
      <c r="J126" s="154" t="s">
        <v>472</v>
      </c>
      <c r="K126" s="154" t="s">
        <v>472</v>
      </c>
      <c r="L126" s="154" t="s">
        <v>472</v>
      </c>
      <c r="M126" s="154" t="s">
        <v>472</v>
      </c>
      <c r="N126" s="154">
        <v>0.65632199999999996</v>
      </c>
      <c r="O126" s="154"/>
      <c r="R126" s="152">
        <f>(F126+G126)/'SNB-ExchangeRateMonthly'!D1137</f>
        <v>691.33142407683397</v>
      </c>
    </row>
    <row r="127" spans="1:18">
      <c r="A127" s="155">
        <v>39113</v>
      </c>
      <c r="B127" s="154">
        <v>968.74542599999995</v>
      </c>
      <c r="C127" s="154">
        <v>1.1759269999999999</v>
      </c>
      <c r="D127" s="154">
        <v>67.881247999999999</v>
      </c>
      <c r="E127" s="154">
        <v>54.154471000000001</v>
      </c>
      <c r="F127" s="154">
        <v>778.11407899999995</v>
      </c>
      <c r="G127" s="154">
        <v>90.985871000000003</v>
      </c>
      <c r="H127" s="154">
        <v>86.234218999999996</v>
      </c>
      <c r="I127" s="154">
        <v>29.650531999999998</v>
      </c>
      <c r="J127" s="154" t="s">
        <v>472</v>
      </c>
      <c r="K127" s="154" t="s">
        <v>472</v>
      </c>
      <c r="L127" s="154" t="s">
        <v>472</v>
      </c>
      <c r="M127" s="154" t="s">
        <v>472</v>
      </c>
      <c r="N127" s="154">
        <v>0.93777299999999997</v>
      </c>
      <c r="O127" s="154"/>
      <c r="R127" s="152">
        <f>(F127+G127)/'SNB-ExchangeRateMonthly'!D1138</f>
        <v>698.68956507757855</v>
      </c>
    </row>
    <row r="128" spans="1:18">
      <c r="A128" s="155">
        <v>39141</v>
      </c>
      <c r="B128" s="154">
        <v>935.55255099999999</v>
      </c>
      <c r="C128" s="154">
        <v>1.470709</v>
      </c>
      <c r="D128" s="154">
        <v>67.087389999999999</v>
      </c>
      <c r="E128" s="154">
        <v>52.814309000000002</v>
      </c>
      <c r="F128" s="154">
        <v>744.95716700000003</v>
      </c>
      <c r="G128" s="154">
        <v>90.298738999999998</v>
      </c>
      <c r="H128" s="154">
        <v>85.138891000000001</v>
      </c>
      <c r="I128" s="154">
        <v>31.517679999999999</v>
      </c>
      <c r="J128" s="154" t="s">
        <v>472</v>
      </c>
      <c r="K128" s="154" t="s">
        <v>472</v>
      </c>
      <c r="L128" s="154" t="s">
        <v>472</v>
      </c>
      <c r="M128" s="154" t="s">
        <v>472</v>
      </c>
      <c r="N128" s="154">
        <v>0.22086900000000001</v>
      </c>
      <c r="O128" s="154"/>
      <c r="R128" s="152">
        <f>(F128+G128)/'SNB-ExchangeRateMonthly'!D1139</f>
        <v>673.48484599258188</v>
      </c>
    </row>
    <row r="129" spans="1:18">
      <c r="A129" s="155">
        <v>39172</v>
      </c>
      <c r="B129" s="154">
        <v>939.59201299999995</v>
      </c>
      <c r="C129" s="154">
        <v>1.2922549999999999</v>
      </c>
      <c r="D129" s="154">
        <v>67.483310000000003</v>
      </c>
      <c r="E129" s="154">
        <v>53.516637000000003</v>
      </c>
      <c r="F129" s="154">
        <v>747.02929200000005</v>
      </c>
      <c r="G129" s="154">
        <v>91.530551000000003</v>
      </c>
      <c r="H129" s="154">
        <v>86.259308000000004</v>
      </c>
      <c r="I129" s="154">
        <v>32.046779000000001</v>
      </c>
      <c r="J129" s="154" t="s">
        <v>472</v>
      </c>
      <c r="K129" s="154" t="s">
        <v>472</v>
      </c>
      <c r="L129" s="154" t="s">
        <v>472</v>
      </c>
      <c r="M129" s="154" t="s">
        <v>472</v>
      </c>
      <c r="N129" s="154">
        <v>0.20982600000000001</v>
      </c>
      <c r="O129" s="154"/>
      <c r="R129" s="152">
        <f>(F129+G129)/'SNB-ExchangeRateMonthly'!D1140</f>
        <v>688.47277750410512</v>
      </c>
    </row>
    <row r="130" spans="1:18">
      <c r="A130" s="155">
        <v>39202</v>
      </c>
      <c r="B130" s="154">
        <v>987.34699899999998</v>
      </c>
      <c r="C130" s="154">
        <v>1.2058359999999999</v>
      </c>
      <c r="D130" s="154">
        <v>70.964806999999993</v>
      </c>
      <c r="E130" s="154">
        <v>57.039122999999996</v>
      </c>
      <c r="F130" s="154">
        <v>789.34289200000001</v>
      </c>
      <c r="G130" s="154">
        <v>93.556411999999995</v>
      </c>
      <c r="H130" s="154">
        <v>88.157380000000003</v>
      </c>
      <c r="I130" s="154">
        <v>32.044108000000001</v>
      </c>
      <c r="J130" s="154" t="s">
        <v>472</v>
      </c>
      <c r="K130" s="154" t="s">
        <v>472</v>
      </c>
      <c r="L130" s="154" t="s">
        <v>472</v>
      </c>
      <c r="M130" s="154" t="s">
        <v>472</v>
      </c>
      <c r="N130" s="154">
        <v>0.23294599999999999</v>
      </c>
      <c r="O130" s="154"/>
      <c r="R130" s="152">
        <f>(F130+G130)/'SNB-ExchangeRateMonthly'!D1141</f>
        <v>728.7052690656983</v>
      </c>
    </row>
    <row r="131" spans="1:18">
      <c r="A131" s="155">
        <v>39233</v>
      </c>
      <c r="B131" s="154">
        <v>1011.01896</v>
      </c>
      <c r="C131" s="154">
        <v>1.182366</v>
      </c>
      <c r="D131" s="154">
        <v>70.011923999999993</v>
      </c>
      <c r="E131" s="154">
        <v>55.17718</v>
      </c>
      <c r="F131" s="154">
        <v>809.28591500000005</v>
      </c>
      <c r="G131" s="154">
        <v>96.912908999999999</v>
      </c>
      <c r="H131" s="154">
        <v>91.291668000000001</v>
      </c>
      <c r="I131" s="154">
        <v>33.396720000000002</v>
      </c>
      <c r="J131" s="154" t="s">
        <v>472</v>
      </c>
      <c r="K131" s="154" t="s">
        <v>472</v>
      </c>
      <c r="L131" s="154" t="s">
        <v>472</v>
      </c>
      <c r="M131" s="154" t="s">
        <v>472</v>
      </c>
      <c r="N131" s="154">
        <v>0.229128</v>
      </c>
      <c r="O131" s="154"/>
      <c r="R131" s="152">
        <f>(F131+G131)/'SNB-ExchangeRateMonthly'!D1142</f>
        <v>742.17757903357904</v>
      </c>
    </row>
    <row r="132" spans="1:18">
      <c r="A132" s="155">
        <v>39263</v>
      </c>
      <c r="B132" s="154">
        <v>981.06965400000001</v>
      </c>
      <c r="C132" s="154">
        <v>1.2588980000000001</v>
      </c>
      <c r="D132" s="154">
        <v>70.447528000000005</v>
      </c>
      <c r="E132" s="154">
        <v>55.202531</v>
      </c>
      <c r="F132" s="154">
        <v>790.75047700000005</v>
      </c>
      <c r="G132" s="154">
        <v>96.792762999999994</v>
      </c>
      <c r="H132" s="154">
        <v>90.892281999999994</v>
      </c>
      <c r="I132" s="154">
        <v>21.650231999999999</v>
      </c>
      <c r="J132" s="154" t="s">
        <v>472</v>
      </c>
      <c r="K132" s="154" t="s">
        <v>472</v>
      </c>
      <c r="L132" s="154" t="s">
        <v>472</v>
      </c>
      <c r="M132" s="154" t="s">
        <v>472</v>
      </c>
      <c r="N132" s="154">
        <v>0.16975199999999999</v>
      </c>
      <c r="O132" s="154"/>
      <c r="R132" s="152">
        <f>(F132+G132)/'SNB-ExchangeRateMonthly'!D1143</f>
        <v>719.70746026597476</v>
      </c>
    </row>
    <row r="133" spans="1:18">
      <c r="A133" s="155">
        <v>39294</v>
      </c>
      <c r="B133" s="154">
        <v>956.84918100000004</v>
      </c>
      <c r="C133" s="154">
        <v>1.349105</v>
      </c>
      <c r="D133" s="154">
        <v>70.630545999999995</v>
      </c>
      <c r="E133" s="154">
        <v>55.986331</v>
      </c>
      <c r="F133" s="154">
        <v>768.93043499999999</v>
      </c>
      <c r="G133" s="154">
        <v>96.196816999999996</v>
      </c>
      <c r="H133" s="154">
        <v>90.402619000000001</v>
      </c>
      <c r="I133" s="154">
        <v>19.580390000000001</v>
      </c>
      <c r="J133" s="154" t="s">
        <v>472</v>
      </c>
      <c r="K133" s="154" t="s">
        <v>472</v>
      </c>
      <c r="L133" s="154" t="s">
        <v>472</v>
      </c>
      <c r="M133" s="154" t="s">
        <v>472</v>
      </c>
      <c r="N133" s="154">
        <v>0.161888</v>
      </c>
      <c r="O133" s="154"/>
      <c r="R133" s="152">
        <f>(F133+G133)/'SNB-ExchangeRateMonthly'!D1144</f>
        <v>716.40216296787014</v>
      </c>
    </row>
    <row r="134" spans="1:18">
      <c r="A134" s="155">
        <v>39325</v>
      </c>
      <c r="B134" s="154">
        <v>956.05900099999997</v>
      </c>
      <c r="C134" s="154">
        <v>1.38826</v>
      </c>
      <c r="D134" s="154">
        <v>73.491529999999997</v>
      </c>
      <c r="E134" s="154">
        <v>56.768177999999999</v>
      </c>
      <c r="F134" s="154">
        <v>765.90179999999998</v>
      </c>
      <c r="G134" s="154">
        <v>94.804789999999997</v>
      </c>
      <c r="H134" s="154">
        <v>89.317830999999998</v>
      </c>
      <c r="I134" s="154">
        <v>20.319379000000001</v>
      </c>
      <c r="J134" s="154" t="s">
        <v>472</v>
      </c>
      <c r="K134" s="154" t="s">
        <v>472</v>
      </c>
      <c r="L134" s="154" t="s">
        <v>472</v>
      </c>
      <c r="M134" s="154" t="s">
        <v>472</v>
      </c>
      <c r="N134" s="154">
        <v>0.15323700000000001</v>
      </c>
      <c r="O134" s="154"/>
      <c r="R134" s="152">
        <f>(F134+G134)/'SNB-ExchangeRateMonthly'!D1145</f>
        <v>715.64528976469603</v>
      </c>
    </row>
    <row r="135" spans="1:18">
      <c r="A135" s="155">
        <v>39355</v>
      </c>
      <c r="B135" s="154">
        <v>954.98921600000006</v>
      </c>
      <c r="C135" s="154">
        <v>1.475376</v>
      </c>
      <c r="D135" s="154">
        <v>72.542936999999995</v>
      </c>
      <c r="E135" s="154">
        <v>55.688521000000001</v>
      </c>
      <c r="F135" s="154">
        <v>765.72284200000001</v>
      </c>
      <c r="G135" s="154">
        <v>95.495293000000004</v>
      </c>
      <c r="H135" s="154">
        <v>90.098285000000004</v>
      </c>
      <c r="I135" s="154">
        <v>19.616046000000001</v>
      </c>
      <c r="J135" s="154" t="s">
        <v>472</v>
      </c>
      <c r="K135" s="154" t="s">
        <v>472</v>
      </c>
      <c r="L135" s="154" t="s">
        <v>472</v>
      </c>
      <c r="M135" s="154" t="s">
        <v>472</v>
      </c>
      <c r="N135" s="154">
        <v>0.13672300000000001</v>
      </c>
      <c r="O135" s="154"/>
      <c r="R135" s="152">
        <f>(F135+G135)/'SNB-ExchangeRateMonthly'!D1146</f>
        <v>726.09234887446257</v>
      </c>
    </row>
    <row r="136" spans="1:18">
      <c r="A136" s="155">
        <v>39386</v>
      </c>
      <c r="B136" s="154">
        <v>963.986715</v>
      </c>
      <c r="C136" s="154">
        <v>1.3639510000000001</v>
      </c>
      <c r="D136" s="154">
        <v>75.250741000000005</v>
      </c>
      <c r="E136" s="154">
        <v>57.986139000000001</v>
      </c>
      <c r="F136" s="154">
        <v>770.77553999999998</v>
      </c>
      <c r="G136" s="154">
        <v>97.465885999999998</v>
      </c>
      <c r="H136" s="154">
        <v>91.979485999999994</v>
      </c>
      <c r="I136" s="154">
        <v>19.009411</v>
      </c>
      <c r="J136" s="154" t="s">
        <v>472</v>
      </c>
      <c r="K136" s="154" t="s">
        <v>472</v>
      </c>
      <c r="L136" s="154" t="s">
        <v>472</v>
      </c>
      <c r="M136" s="154" t="s">
        <v>472</v>
      </c>
      <c r="N136" s="154">
        <v>0.121184</v>
      </c>
      <c r="O136" s="154"/>
      <c r="R136" s="152">
        <f>(F136+G136)/'SNB-ExchangeRateMonthly'!D1147</f>
        <v>739.43231647078858</v>
      </c>
    </row>
    <row r="137" spans="1:18">
      <c r="A137" s="155">
        <v>39416</v>
      </c>
      <c r="B137" s="154">
        <v>928.74359600000003</v>
      </c>
      <c r="C137" s="154">
        <v>1.328249</v>
      </c>
      <c r="D137" s="154">
        <v>66.275008</v>
      </c>
      <c r="E137" s="154">
        <v>51.989924999999999</v>
      </c>
      <c r="F137" s="154">
        <v>746.02276400000005</v>
      </c>
      <c r="G137" s="154">
        <v>95.758654000000007</v>
      </c>
      <c r="H137" s="154">
        <v>90.097245999999998</v>
      </c>
      <c r="I137" s="154">
        <v>19.238647</v>
      </c>
      <c r="J137" s="154" t="s">
        <v>472</v>
      </c>
      <c r="K137" s="154" t="s">
        <v>472</v>
      </c>
      <c r="L137" s="154" t="s">
        <v>472</v>
      </c>
      <c r="M137" s="154" t="s">
        <v>472</v>
      </c>
      <c r="N137" s="154">
        <v>0.120268</v>
      </c>
      <c r="O137" s="154"/>
      <c r="R137" s="152">
        <f>(F137+G137)/'SNB-ExchangeRateMonthly'!D1148</f>
        <v>749.31584297667803</v>
      </c>
    </row>
    <row r="138" spans="1:18">
      <c r="A138" s="155">
        <v>39447</v>
      </c>
      <c r="B138" s="154">
        <v>899.04633000000001</v>
      </c>
      <c r="C138" s="154">
        <v>1.2857069999999999</v>
      </c>
      <c r="D138" s="154">
        <v>62.190568999999996</v>
      </c>
      <c r="E138" s="154">
        <v>48.198678999999998</v>
      </c>
      <c r="F138" s="154">
        <v>716.37826900000005</v>
      </c>
      <c r="G138" s="154">
        <v>100.33383600000001</v>
      </c>
      <c r="H138" s="154">
        <v>86.944502999999997</v>
      </c>
      <c r="I138" s="154">
        <v>18.738823</v>
      </c>
      <c r="J138" s="154" t="s">
        <v>472</v>
      </c>
      <c r="K138" s="154" t="s">
        <v>472</v>
      </c>
      <c r="L138" s="154" t="s">
        <v>472</v>
      </c>
      <c r="M138" s="154" t="s">
        <v>472</v>
      </c>
      <c r="N138" s="154">
        <v>0.119127</v>
      </c>
      <c r="O138" s="154"/>
      <c r="R138" s="152">
        <f>(F138+G138)/'SNB-ExchangeRateMonthly'!D1149</f>
        <v>716.98016416469147</v>
      </c>
    </row>
    <row r="139" spans="1:18">
      <c r="A139" s="155">
        <v>39478</v>
      </c>
      <c r="B139" s="154">
        <v>832.36357099999998</v>
      </c>
      <c r="C139" s="154">
        <v>1.400013</v>
      </c>
      <c r="D139" s="154">
        <v>62.064892999999998</v>
      </c>
      <c r="E139" s="154">
        <v>48.223154000000001</v>
      </c>
      <c r="F139" s="154">
        <v>651.75511700000004</v>
      </c>
      <c r="G139" s="154">
        <v>99.066509999999994</v>
      </c>
      <c r="H139" s="154">
        <v>86.568423999999993</v>
      </c>
      <c r="I139" s="154">
        <v>18.013059999999999</v>
      </c>
      <c r="J139" s="154" t="s">
        <v>472</v>
      </c>
      <c r="K139" s="154" t="s">
        <v>472</v>
      </c>
      <c r="L139" s="154" t="s">
        <v>472</v>
      </c>
      <c r="M139" s="154" t="s">
        <v>472</v>
      </c>
      <c r="N139" s="154">
        <v>6.3977999999999993E-2</v>
      </c>
      <c r="O139" s="154"/>
      <c r="R139" s="152">
        <f>(F139+G139)/'SNB-ExchangeRateMonthly'!D1150</f>
        <v>682.06906522529073</v>
      </c>
    </row>
    <row r="140" spans="1:18">
      <c r="A140" s="155">
        <v>39507</v>
      </c>
      <c r="B140" s="154">
        <v>804.92576599999995</v>
      </c>
      <c r="C140" s="154">
        <v>1.4630559999999999</v>
      </c>
      <c r="D140" s="154">
        <v>60.011648000000001</v>
      </c>
      <c r="E140" s="154">
        <v>46.223630999999997</v>
      </c>
      <c r="F140" s="154">
        <v>627.16136700000004</v>
      </c>
      <c r="G140" s="154">
        <v>98.646876000000006</v>
      </c>
      <c r="H140" s="154">
        <v>85.315835000000007</v>
      </c>
      <c r="I140" s="154">
        <v>17.577563999999999</v>
      </c>
      <c r="J140" s="154" t="s">
        <v>472</v>
      </c>
      <c r="K140" s="154" t="s">
        <v>472</v>
      </c>
      <c r="L140" s="154" t="s">
        <v>472</v>
      </c>
      <c r="M140" s="154" t="s">
        <v>472</v>
      </c>
      <c r="N140" s="154">
        <v>6.5254000000000006E-2</v>
      </c>
      <c r="O140" s="154"/>
      <c r="R140" s="152">
        <f>(F140+G140)/'SNB-ExchangeRateMonthly'!D1151</f>
        <v>665.39076182618271</v>
      </c>
    </row>
    <row r="141" spans="1:18">
      <c r="A141" s="155">
        <v>39538</v>
      </c>
      <c r="B141" s="154">
        <v>791.39422000000002</v>
      </c>
      <c r="C141" s="154">
        <v>1.616989</v>
      </c>
      <c r="D141" s="154">
        <v>60.361856000000003</v>
      </c>
      <c r="E141" s="154">
        <v>47.553843999999998</v>
      </c>
      <c r="F141" s="154">
        <v>617.31102599999997</v>
      </c>
      <c r="G141" s="154">
        <v>95.438264000000004</v>
      </c>
      <c r="H141" s="154">
        <v>86.661924999999997</v>
      </c>
      <c r="I141" s="154">
        <v>16.605523000000002</v>
      </c>
      <c r="J141" s="154" t="s">
        <v>472</v>
      </c>
      <c r="K141" s="154" t="s">
        <v>472</v>
      </c>
      <c r="L141" s="154" t="s">
        <v>472</v>
      </c>
      <c r="M141" s="154" t="s">
        <v>472</v>
      </c>
      <c r="N141" s="154">
        <v>6.0564E-2</v>
      </c>
      <c r="O141" s="154"/>
      <c r="R141" s="152">
        <f>(F141+G141)/'SNB-ExchangeRateMonthly'!D1152</f>
        <v>704.29771739130433</v>
      </c>
    </row>
    <row r="142" spans="1:18">
      <c r="A142" s="155">
        <v>39568</v>
      </c>
      <c r="B142" s="154">
        <v>806.18483900000001</v>
      </c>
      <c r="C142" s="154">
        <v>1.823936</v>
      </c>
      <c r="D142" s="154">
        <v>55.058337999999999</v>
      </c>
      <c r="E142" s="154">
        <v>43.193313000000003</v>
      </c>
      <c r="F142" s="154">
        <v>632.03698499999996</v>
      </c>
      <c r="G142" s="154">
        <v>99.411606000000006</v>
      </c>
      <c r="H142" s="154">
        <v>89.766406000000003</v>
      </c>
      <c r="I142" s="154">
        <v>17.776457000000001</v>
      </c>
      <c r="J142" s="154" t="s">
        <v>472</v>
      </c>
      <c r="K142" s="154" t="s">
        <v>472</v>
      </c>
      <c r="L142" s="154" t="s">
        <v>472</v>
      </c>
      <c r="M142" s="154" t="s">
        <v>472</v>
      </c>
      <c r="N142" s="154">
        <v>7.7519000000000005E-2</v>
      </c>
      <c r="O142" s="154"/>
      <c r="R142" s="152">
        <f>(F142+G142)/'SNB-ExchangeRateMonthly'!D1153</f>
        <v>722.4183614814815</v>
      </c>
    </row>
    <row r="143" spans="1:18">
      <c r="A143" s="155">
        <v>39599</v>
      </c>
      <c r="B143" s="154">
        <v>820.89936399999999</v>
      </c>
      <c r="C143" s="154">
        <v>1.793145</v>
      </c>
      <c r="D143" s="154">
        <v>54.963926000000001</v>
      </c>
      <c r="E143" s="154">
        <v>42.106845999999997</v>
      </c>
      <c r="F143" s="154">
        <v>646.08831399999997</v>
      </c>
      <c r="G143" s="154">
        <v>100.373968</v>
      </c>
      <c r="H143" s="154">
        <v>90.077574999999996</v>
      </c>
      <c r="I143" s="154">
        <v>17.633890000000001</v>
      </c>
      <c r="J143" s="154" t="s">
        <v>472</v>
      </c>
      <c r="K143" s="154" t="s">
        <v>472</v>
      </c>
      <c r="L143" s="154" t="s">
        <v>472</v>
      </c>
      <c r="M143" s="154" t="s">
        <v>472</v>
      </c>
      <c r="N143" s="154">
        <v>4.6119E-2</v>
      </c>
      <c r="O143" s="154"/>
      <c r="R143" s="152">
        <f>(F143+G143)/'SNB-ExchangeRateMonthly'!D1154</f>
        <v>715.3447839003353</v>
      </c>
    </row>
    <row r="144" spans="1:18">
      <c r="A144" s="155">
        <v>39629</v>
      </c>
      <c r="B144" s="154">
        <v>780.92081299999995</v>
      </c>
      <c r="C144" s="154">
        <v>1.504472</v>
      </c>
      <c r="D144" s="154">
        <v>56.252004999999997</v>
      </c>
      <c r="E144" s="154">
        <v>42.759780999999997</v>
      </c>
      <c r="F144" s="154">
        <v>611.28428199999996</v>
      </c>
      <c r="G144" s="154">
        <v>98.183741999999995</v>
      </c>
      <c r="H144" s="154">
        <v>88.406180000000006</v>
      </c>
      <c r="I144" s="154">
        <v>13.665336999999999</v>
      </c>
      <c r="J144" s="154" t="s">
        <v>472</v>
      </c>
      <c r="K144" s="154" t="s">
        <v>472</v>
      </c>
      <c r="L144" s="154" t="s">
        <v>472</v>
      </c>
      <c r="M144" s="154" t="s">
        <v>472</v>
      </c>
      <c r="N144" s="154">
        <v>3.0974999999999999E-2</v>
      </c>
      <c r="O144" s="154"/>
      <c r="R144" s="152">
        <f>(F144+G144)/'SNB-ExchangeRateMonthly'!D1155</f>
        <v>683.95644847199458</v>
      </c>
    </row>
    <row r="145" spans="1:22">
      <c r="A145" s="155">
        <v>39660</v>
      </c>
      <c r="B145" s="154">
        <v>792.96112400000004</v>
      </c>
      <c r="C145" s="154">
        <v>1.583742</v>
      </c>
      <c r="D145" s="154">
        <v>58.023069</v>
      </c>
      <c r="E145" s="154">
        <v>43.743360000000003</v>
      </c>
      <c r="F145" s="154">
        <v>618.18505700000003</v>
      </c>
      <c r="G145" s="154">
        <v>99.767010999999997</v>
      </c>
      <c r="H145" s="154">
        <v>89.586286999999999</v>
      </c>
      <c r="I145" s="154">
        <v>15.372488000000001</v>
      </c>
      <c r="J145" s="154" t="s">
        <v>472</v>
      </c>
      <c r="K145" s="154" t="s">
        <v>472</v>
      </c>
      <c r="L145" s="154" t="s">
        <v>472</v>
      </c>
      <c r="M145" s="154" t="s">
        <v>472</v>
      </c>
      <c r="N145" s="154">
        <v>2.9753999999999999E-2</v>
      </c>
      <c r="O145" s="154"/>
      <c r="R145" s="152">
        <f>(F145+G145)/'SNB-ExchangeRateMonthly'!D1156</f>
        <v>699.69015495565736</v>
      </c>
    </row>
    <row r="146" spans="1:22">
      <c r="A146" s="155">
        <v>39691</v>
      </c>
      <c r="B146" s="154">
        <v>803.98580400000003</v>
      </c>
      <c r="C146" s="154">
        <v>1.5366140000000001</v>
      </c>
      <c r="D146" s="154">
        <v>57.684190999999998</v>
      </c>
      <c r="E146" s="154">
        <v>43.167678000000002</v>
      </c>
      <c r="F146" s="154">
        <v>628.91631800000005</v>
      </c>
      <c r="G146" s="154">
        <v>101.340349</v>
      </c>
      <c r="H146" s="154">
        <v>92.317458000000002</v>
      </c>
      <c r="I146" s="154">
        <v>14.479163</v>
      </c>
      <c r="J146" s="154" t="s">
        <v>472</v>
      </c>
      <c r="K146" s="154" t="s">
        <v>472</v>
      </c>
      <c r="L146" s="154" t="s">
        <v>472</v>
      </c>
      <c r="M146" s="154" t="s">
        <v>472</v>
      </c>
      <c r="N146" s="154">
        <v>2.9170999999999999E-2</v>
      </c>
      <c r="O146" s="154"/>
      <c r="R146" s="152">
        <f>(F146+G146)/'SNB-ExchangeRateMonthly'!D1157</f>
        <v>673.73066426792138</v>
      </c>
    </row>
    <row r="147" spans="1:22">
      <c r="A147" s="155">
        <v>39721</v>
      </c>
      <c r="B147" s="154">
        <v>756.01938299999995</v>
      </c>
      <c r="C147" s="154">
        <v>1.8482210000000001</v>
      </c>
      <c r="D147" s="154">
        <v>60.423416000000003</v>
      </c>
      <c r="E147" s="154">
        <v>45.210813000000002</v>
      </c>
      <c r="F147" s="154">
        <v>583.18616299999996</v>
      </c>
      <c r="G147" s="154">
        <v>98.328034000000002</v>
      </c>
      <c r="H147" s="154">
        <v>89.281625000000005</v>
      </c>
      <c r="I147" s="154">
        <v>12.196774</v>
      </c>
      <c r="J147" s="154" t="s">
        <v>472</v>
      </c>
      <c r="K147" s="154" t="s">
        <v>472</v>
      </c>
      <c r="L147" s="154" t="s">
        <v>472</v>
      </c>
      <c r="M147" s="154" t="s">
        <v>472</v>
      </c>
      <c r="N147" s="154">
        <v>3.6770999999999998E-2</v>
      </c>
      <c r="O147" s="154"/>
      <c r="R147" s="152">
        <f>(F147+G147)/'SNB-ExchangeRateMonthly'!D1158</f>
        <v>614.14273857799412</v>
      </c>
    </row>
    <row r="148" spans="1:22">
      <c r="A148" s="155">
        <v>39752</v>
      </c>
      <c r="B148" s="154">
        <v>685.88585899999998</v>
      </c>
      <c r="C148" s="154">
        <v>2.1172309999999999</v>
      </c>
      <c r="D148" s="154">
        <v>55.801327999999998</v>
      </c>
      <c r="E148" s="154">
        <v>40.483936999999997</v>
      </c>
      <c r="F148" s="154">
        <v>525.17904599999997</v>
      </c>
      <c r="G148" s="154">
        <v>92.421752999999995</v>
      </c>
      <c r="H148" s="154">
        <v>82.896855000000002</v>
      </c>
      <c r="I148" s="154">
        <v>10.332126000000001</v>
      </c>
      <c r="J148" s="154" t="s">
        <v>472</v>
      </c>
      <c r="K148" s="154" t="s">
        <v>472</v>
      </c>
      <c r="L148" s="154" t="s">
        <v>472</v>
      </c>
      <c r="M148" s="154" t="s">
        <v>472</v>
      </c>
      <c r="N148" s="154">
        <v>3.4375999999999997E-2</v>
      </c>
      <c r="O148" s="154"/>
      <c r="R148" s="152">
        <f>(F148+G148)/'SNB-ExchangeRateMonthly'!D1159</f>
        <v>540.75895193065389</v>
      </c>
    </row>
    <row r="149" spans="1:22">
      <c r="A149" s="155">
        <v>39782</v>
      </c>
      <c r="B149" s="154">
        <v>649.85639900000001</v>
      </c>
      <c r="C149" s="154">
        <v>2.1770459999999998</v>
      </c>
      <c r="D149" s="154">
        <v>57.074558000000003</v>
      </c>
      <c r="E149" s="154">
        <v>41.157769000000002</v>
      </c>
      <c r="F149" s="154">
        <v>485.761212</v>
      </c>
      <c r="G149" s="154">
        <v>94.365543000000002</v>
      </c>
      <c r="H149" s="154">
        <v>84.131257000000005</v>
      </c>
      <c r="I149" s="154">
        <v>10.440375</v>
      </c>
      <c r="J149" s="154" t="s">
        <v>472</v>
      </c>
      <c r="K149" s="154" t="s">
        <v>472</v>
      </c>
      <c r="L149" s="154" t="s">
        <v>472</v>
      </c>
      <c r="M149" s="154" t="s">
        <v>472</v>
      </c>
      <c r="N149" s="154">
        <v>3.7665999999999998E-2</v>
      </c>
      <c r="O149" s="154"/>
      <c r="R149" s="152">
        <f>(F149+G149)/'SNB-ExchangeRateMonthly'!D1160</f>
        <v>487.74739784765427</v>
      </c>
    </row>
    <row r="150" spans="1:22">
      <c r="A150" s="155">
        <v>39813</v>
      </c>
      <c r="B150" s="154">
        <v>614.74332400000003</v>
      </c>
      <c r="C150" s="154">
        <v>1.9358649999999999</v>
      </c>
      <c r="D150" s="154">
        <v>36.686425999999997</v>
      </c>
      <c r="E150" s="154">
        <v>22.580331999999999</v>
      </c>
      <c r="F150" s="154">
        <v>473.25921099999999</v>
      </c>
      <c r="G150" s="154">
        <v>90.804698999999999</v>
      </c>
      <c r="H150" s="154">
        <v>80.961656000000005</v>
      </c>
      <c r="I150" s="154">
        <v>12.014576</v>
      </c>
      <c r="J150" s="154" t="s">
        <v>472</v>
      </c>
      <c r="K150" s="154" t="s">
        <v>472</v>
      </c>
      <c r="L150" s="154" t="s">
        <v>472</v>
      </c>
      <c r="M150" s="154" t="s">
        <v>472</v>
      </c>
      <c r="N150" s="154">
        <v>4.2548000000000002E-2</v>
      </c>
      <c r="O150" s="154"/>
      <c r="R150" s="152">
        <f>(F150+G150)/'SNB-ExchangeRateMonthly'!D1161</f>
        <v>492.07354968158415</v>
      </c>
      <c r="T150" s="152">
        <v>422.23831202568402</v>
      </c>
      <c r="V150" s="152">
        <f>R150-T150</f>
        <v>69.83523765590013</v>
      </c>
    </row>
    <row r="151" spans="1:22">
      <c r="A151" s="155">
        <v>39844</v>
      </c>
      <c r="B151" s="154">
        <v>586.58704899999998</v>
      </c>
      <c r="C151" s="154">
        <v>1.677152</v>
      </c>
      <c r="D151" s="154">
        <v>35.242803000000002</v>
      </c>
      <c r="E151" s="154">
        <v>22.082004000000001</v>
      </c>
      <c r="F151" s="154">
        <v>447.61826200000002</v>
      </c>
      <c r="G151" s="154">
        <v>93.177007000000003</v>
      </c>
      <c r="H151" s="154">
        <v>82.653568000000007</v>
      </c>
      <c r="I151" s="154">
        <v>8.8244120000000006</v>
      </c>
      <c r="J151" s="154" t="s">
        <v>472</v>
      </c>
      <c r="K151" s="154" t="s">
        <v>472</v>
      </c>
      <c r="L151" s="154" t="s">
        <v>472</v>
      </c>
      <c r="M151" s="154" t="s">
        <v>472</v>
      </c>
      <c r="N151" s="154">
        <v>4.7412000000000003E-2</v>
      </c>
      <c r="O151" s="154"/>
      <c r="R151" s="152">
        <f>(F151+G151)/'SNB-ExchangeRateMonthly'!D1162</f>
        <v>479.13109683706915</v>
      </c>
    </row>
    <row r="152" spans="1:22">
      <c r="A152" s="155">
        <v>39872</v>
      </c>
      <c r="B152" s="154">
        <v>523.05725900000004</v>
      </c>
      <c r="C152" s="154">
        <v>1.5565929999999999</v>
      </c>
      <c r="D152" s="154">
        <v>33.839798000000002</v>
      </c>
      <c r="E152" s="154">
        <v>20.761016999999999</v>
      </c>
      <c r="F152" s="154">
        <v>387.62766199999999</v>
      </c>
      <c r="G152" s="154">
        <v>92.866549000000006</v>
      </c>
      <c r="H152" s="154">
        <v>81.356678000000002</v>
      </c>
      <c r="I152" s="154">
        <v>7.1177159999999997</v>
      </c>
      <c r="J152" s="154" t="s">
        <v>472</v>
      </c>
      <c r="K152" s="154" t="s">
        <v>472</v>
      </c>
      <c r="L152" s="154" t="s">
        <v>472</v>
      </c>
      <c r="M152" s="154" t="s">
        <v>472</v>
      </c>
      <c r="N152" s="154">
        <v>4.8941999999999999E-2</v>
      </c>
      <c r="O152" s="154"/>
      <c r="R152" s="152">
        <f>(F152+G152)/'SNB-ExchangeRateMonthly'!D1163</f>
        <v>412.40598317740967</v>
      </c>
    </row>
    <row r="153" spans="1:22">
      <c r="A153" s="155">
        <v>39903</v>
      </c>
      <c r="B153" s="154">
        <v>550.48920499999997</v>
      </c>
      <c r="C153" s="154">
        <v>1.892352</v>
      </c>
      <c r="D153" s="154">
        <v>30.815283999999998</v>
      </c>
      <c r="E153" s="154">
        <v>18.482797999999999</v>
      </c>
      <c r="F153" s="154">
        <v>417.17274900000001</v>
      </c>
      <c r="G153" s="154">
        <v>93.876166999999995</v>
      </c>
      <c r="H153" s="154">
        <v>81.654656000000003</v>
      </c>
      <c r="I153" s="154">
        <v>6.6814400000000003</v>
      </c>
      <c r="J153" s="154" t="s">
        <v>472</v>
      </c>
      <c r="K153" s="154" t="s">
        <v>472</v>
      </c>
      <c r="L153" s="154" t="s">
        <v>472</v>
      </c>
      <c r="M153" s="154" t="s">
        <v>472</v>
      </c>
      <c r="N153" s="154">
        <v>5.1212000000000001E-2</v>
      </c>
      <c r="O153" s="154"/>
      <c r="R153" s="152">
        <f>(F153+G153)/'SNB-ExchangeRateMonthly'!D1164</f>
        <v>442.35169739461611</v>
      </c>
    </row>
    <row r="154" spans="1:22">
      <c r="A154" s="155">
        <v>39933</v>
      </c>
      <c r="B154" s="154">
        <v>569.04849899999999</v>
      </c>
      <c r="C154" s="154">
        <v>1.8327789999999999</v>
      </c>
      <c r="D154" s="154">
        <v>30.163703000000002</v>
      </c>
      <c r="E154" s="154">
        <v>17.756257000000002</v>
      </c>
      <c r="F154" s="154">
        <v>434.91485999999998</v>
      </c>
      <c r="G154" s="154">
        <v>95.070959000000002</v>
      </c>
      <c r="H154" s="154">
        <v>82.438726000000003</v>
      </c>
      <c r="I154" s="154">
        <v>7.0004340000000003</v>
      </c>
      <c r="J154" s="154" t="s">
        <v>472</v>
      </c>
      <c r="K154" s="154" t="s">
        <v>472</v>
      </c>
      <c r="L154" s="154" t="s">
        <v>472</v>
      </c>
      <c r="M154" s="154" t="s">
        <v>472</v>
      </c>
      <c r="N154" s="154">
        <v>6.5763000000000002E-2</v>
      </c>
      <c r="O154" s="154"/>
      <c r="R154" s="152">
        <f>(F154+G154)/'SNB-ExchangeRateMonthly'!D1165</f>
        <v>461.57970649712587</v>
      </c>
    </row>
    <row r="155" spans="1:22">
      <c r="A155" s="155">
        <v>39964</v>
      </c>
      <c r="B155" s="154">
        <v>580.68787199999997</v>
      </c>
      <c r="C155" s="154">
        <v>2.471193</v>
      </c>
      <c r="D155" s="154">
        <v>30.435358000000001</v>
      </c>
      <c r="E155" s="154">
        <v>17.896137</v>
      </c>
      <c r="F155" s="154">
        <v>445.16998799999999</v>
      </c>
      <c r="G155" s="154">
        <v>95.550370000000001</v>
      </c>
      <c r="H155" s="154">
        <v>83.903727000000003</v>
      </c>
      <c r="I155" s="154">
        <v>7.0098919999999998</v>
      </c>
      <c r="J155" s="154" t="s">
        <v>472</v>
      </c>
      <c r="K155" s="154" t="s">
        <v>472</v>
      </c>
      <c r="L155" s="154" t="s">
        <v>472</v>
      </c>
      <c r="M155" s="154" t="s">
        <v>472</v>
      </c>
      <c r="N155" s="154">
        <v>5.1074000000000001E-2</v>
      </c>
      <c r="O155" s="154"/>
      <c r="R155" s="152">
        <f>(F155+G155)/'SNB-ExchangeRateMonthly'!D1166</f>
        <v>487.75063864333396</v>
      </c>
    </row>
    <row r="156" spans="1:22" ht="13" thickBot="1">
      <c r="A156" s="155">
        <v>39994</v>
      </c>
      <c r="B156" s="154">
        <v>592.11058600000001</v>
      </c>
      <c r="C156" s="154">
        <v>5.2152289999999999</v>
      </c>
      <c r="D156" s="154">
        <v>29.854212</v>
      </c>
      <c r="E156" s="154">
        <v>18.107095999999999</v>
      </c>
      <c r="F156" s="154">
        <v>455.24301300000002</v>
      </c>
      <c r="G156" s="154">
        <v>94.625399999999999</v>
      </c>
      <c r="H156" s="154">
        <v>82.527911000000003</v>
      </c>
      <c r="I156" s="154">
        <v>7.1169349999999998</v>
      </c>
      <c r="J156" s="154" t="s">
        <v>472</v>
      </c>
      <c r="K156" s="154" t="s">
        <v>472</v>
      </c>
      <c r="L156" s="154" t="s">
        <v>472</v>
      </c>
      <c r="M156" s="154" t="s">
        <v>472</v>
      </c>
      <c r="N156" s="154">
        <v>5.5795999999999998E-2</v>
      </c>
      <c r="O156" s="154"/>
      <c r="R156" s="152">
        <f>(F156+G156)/'SNB-ExchangeRateMonthly'!D1167</f>
        <v>508.6664320074006</v>
      </c>
    </row>
    <row r="157" spans="1:22" ht="13" thickTop="1">
      <c r="A157" s="155">
        <v>40025</v>
      </c>
      <c r="B157" s="154">
        <v>639.35315000000003</v>
      </c>
      <c r="C157" s="154">
        <v>3.4823119999999999</v>
      </c>
      <c r="D157" s="157">
        <v>31.870877</v>
      </c>
      <c r="E157" s="154">
        <v>18.807334999999998</v>
      </c>
      <c r="F157" s="154">
        <v>499.27569399999999</v>
      </c>
      <c r="G157" s="154">
        <v>96.651781</v>
      </c>
      <c r="H157" s="154">
        <v>84.657120000000006</v>
      </c>
      <c r="I157" s="156">
        <v>8.0210480000000004</v>
      </c>
      <c r="J157" s="154">
        <v>3.7543090000000001</v>
      </c>
      <c r="K157" s="154">
        <v>2.9677370000000001</v>
      </c>
      <c r="L157" s="154">
        <v>0.87035600000000002</v>
      </c>
      <c r="M157" s="154">
        <v>0.170346</v>
      </c>
      <c r="N157" s="154">
        <v>5.1438999999999999E-2</v>
      </c>
      <c r="O157" s="154"/>
      <c r="R157" s="152">
        <f>(F157+G157)/'SNB-ExchangeRateMonthly'!D1168</f>
        <v>551.9891394961096</v>
      </c>
    </row>
    <row r="158" spans="1:22">
      <c r="A158" s="155">
        <v>40056</v>
      </c>
      <c r="B158" s="154">
        <v>659.70670800000005</v>
      </c>
      <c r="C158" s="154">
        <v>3.4070469999999999</v>
      </c>
      <c r="D158" s="154">
        <v>29.057822000000002</v>
      </c>
      <c r="E158" s="154">
        <v>17.266845</v>
      </c>
      <c r="F158" s="154">
        <v>521.83026600000005</v>
      </c>
      <c r="G158" s="154">
        <v>97.040111999999993</v>
      </c>
      <c r="H158" s="154">
        <v>84.340722999999997</v>
      </c>
      <c r="I158" s="154">
        <v>8.3161020000000008</v>
      </c>
      <c r="J158" s="154">
        <v>4.0947560000000003</v>
      </c>
      <c r="K158" s="154">
        <v>3.0819879999999999</v>
      </c>
      <c r="L158" s="154">
        <v>0.69625700000000001</v>
      </c>
      <c r="M158" s="154">
        <v>0.16664100000000001</v>
      </c>
      <c r="N158" s="154">
        <v>5.5361E-2</v>
      </c>
      <c r="O158" s="154"/>
      <c r="R158" s="152">
        <f>(F158+G158)/'SNB-ExchangeRateMonthly'!D1169</f>
        <v>578.97874263261303</v>
      </c>
    </row>
    <row r="159" spans="1:22">
      <c r="A159" s="155">
        <v>40086</v>
      </c>
      <c r="B159" s="154">
        <v>676.63547800000003</v>
      </c>
      <c r="C159" s="154">
        <v>3.9939080000000002</v>
      </c>
      <c r="D159" s="154">
        <v>30.15887</v>
      </c>
      <c r="E159" s="154">
        <v>17.746224999999999</v>
      </c>
      <c r="F159" s="154">
        <v>537.56439999999998</v>
      </c>
      <c r="G159" s="154">
        <v>96.860558999999995</v>
      </c>
      <c r="H159" s="154">
        <v>84.181354999999996</v>
      </c>
      <c r="I159" s="154">
        <v>8.0050059999999998</v>
      </c>
      <c r="J159" s="154">
        <v>3.6744210000000002</v>
      </c>
      <c r="K159" s="154">
        <v>3.2423859999999998</v>
      </c>
      <c r="L159" s="154">
        <v>0.65371100000000004</v>
      </c>
      <c r="M159" s="154">
        <v>0.205427</v>
      </c>
      <c r="N159" s="154">
        <v>5.2734000000000003E-2</v>
      </c>
      <c r="O159" s="154"/>
      <c r="R159" s="152">
        <f>(F159+G159)/'SNB-ExchangeRateMonthly'!D1170</f>
        <v>609.67226503940026</v>
      </c>
    </row>
    <row r="160" spans="1:22">
      <c r="A160" s="155">
        <v>40117</v>
      </c>
      <c r="B160" s="154">
        <v>670.77342499999997</v>
      </c>
      <c r="C160" s="154">
        <v>3.7634660000000002</v>
      </c>
      <c r="D160" s="154">
        <v>30.723208</v>
      </c>
      <c r="E160" s="154">
        <v>18.352602000000001</v>
      </c>
      <c r="F160" s="154">
        <v>533.32782499999996</v>
      </c>
      <c r="G160" s="154">
        <v>94.733874999999998</v>
      </c>
      <c r="H160" s="154">
        <v>82.282599000000005</v>
      </c>
      <c r="I160" s="154">
        <v>8.1711069999999992</v>
      </c>
      <c r="J160" s="154">
        <v>3.9123580000000002</v>
      </c>
      <c r="K160" s="154">
        <v>3.1937340000000001</v>
      </c>
      <c r="L160" s="154">
        <v>0.75150899999999998</v>
      </c>
      <c r="M160" s="154">
        <v>0.19742799999999999</v>
      </c>
      <c r="N160" s="154">
        <v>5.3947000000000002E-2</v>
      </c>
      <c r="O160" s="154"/>
      <c r="R160" s="152">
        <f>(F160+G160)/'SNB-ExchangeRateMonthly'!D1171</f>
        <v>614.78240015661697</v>
      </c>
    </row>
    <row r="161" spans="1:18">
      <c r="A161" s="155">
        <v>40147</v>
      </c>
      <c r="B161" s="154">
        <v>668.23420399999998</v>
      </c>
      <c r="C161" s="154">
        <v>4.0760240000000003</v>
      </c>
      <c r="D161" s="154">
        <v>31.218754000000001</v>
      </c>
      <c r="E161" s="154">
        <v>18.28914</v>
      </c>
      <c r="F161" s="154">
        <v>529.598434</v>
      </c>
      <c r="G161" s="154">
        <v>94.758767000000006</v>
      </c>
      <c r="H161" s="154">
        <v>82.162870999999996</v>
      </c>
      <c r="I161" s="154">
        <v>8.5272749999999995</v>
      </c>
      <c r="J161" s="154">
        <v>4.0899000000000001</v>
      </c>
      <c r="K161" s="154">
        <v>3.260608</v>
      </c>
      <c r="L161" s="154">
        <v>0.88443499999999997</v>
      </c>
      <c r="M161" s="154">
        <v>0.194798</v>
      </c>
      <c r="N161" s="154">
        <v>5.4947999999999997E-2</v>
      </c>
      <c r="O161" s="154"/>
      <c r="R161" s="152">
        <f>(F161+G161)/'SNB-ExchangeRateMonthly'!D1172</f>
        <v>616.77091869999015</v>
      </c>
    </row>
    <row r="162" spans="1:18">
      <c r="A162" s="155">
        <v>40178</v>
      </c>
      <c r="B162" s="154">
        <v>691.19110499999999</v>
      </c>
      <c r="C162" s="154">
        <v>3.4701689999999998</v>
      </c>
      <c r="D162" s="154">
        <v>31.310372000000001</v>
      </c>
      <c r="E162" s="154">
        <v>18.611034</v>
      </c>
      <c r="F162" s="154">
        <v>554.93846099999996</v>
      </c>
      <c r="G162" s="154">
        <v>93.326745000000003</v>
      </c>
      <c r="H162" s="154">
        <v>81.129801999999998</v>
      </c>
      <c r="I162" s="154">
        <v>8.1180640000000004</v>
      </c>
      <c r="J162" s="154">
        <v>3.543809</v>
      </c>
      <c r="K162" s="154">
        <v>3.5314369999999999</v>
      </c>
      <c r="L162" s="154">
        <v>0.78668099999999996</v>
      </c>
      <c r="M162" s="154">
        <v>0.206122</v>
      </c>
      <c r="N162" s="154">
        <v>2.7290999999999999E-2</v>
      </c>
      <c r="O162" s="154"/>
      <c r="R162" s="152">
        <f>(F162+G162)/'SNB-ExchangeRateMonthly'!D1173</f>
        <v>630.42420110862577</v>
      </c>
    </row>
    <row r="163" spans="1:18">
      <c r="A163" s="155">
        <v>40209</v>
      </c>
      <c r="B163" s="154">
        <v>683.53062799999998</v>
      </c>
      <c r="C163" s="154">
        <v>3.2197089999999999</v>
      </c>
      <c r="D163" s="154">
        <v>31.506232000000001</v>
      </c>
      <c r="E163" s="154">
        <v>18.628177999999998</v>
      </c>
      <c r="F163" s="154">
        <v>548.01345700000002</v>
      </c>
      <c r="G163" s="154">
        <v>92.575220999999999</v>
      </c>
      <c r="H163" s="154">
        <v>80.156447</v>
      </c>
      <c r="I163" s="154">
        <v>8.1892490000000002</v>
      </c>
      <c r="J163" s="154">
        <v>3.7709299999999999</v>
      </c>
      <c r="K163" s="154">
        <v>3.5785990000000001</v>
      </c>
      <c r="L163" s="154">
        <v>0.57079400000000002</v>
      </c>
      <c r="M163" s="154">
        <v>0.23749400000000001</v>
      </c>
      <c r="N163" s="154">
        <v>2.6764E-2</v>
      </c>
      <c r="O163" s="154"/>
      <c r="R163" s="152">
        <f>(F163+G163)/'SNB-ExchangeRateMonthly'!D1174</f>
        <v>619.70463190480802</v>
      </c>
    </row>
    <row r="164" spans="1:18">
      <c r="A164" s="155">
        <v>40237</v>
      </c>
      <c r="B164" s="154">
        <v>685.66263500000002</v>
      </c>
      <c r="C164" s="154">
        <v>3.077496</v>
      </c>
      <c r="D164" s="154">
        <v>32.480328</v>
      </c>
      <c r="E164" s="154">
        <v>19.813683000000001</v>
      </c>
      <c r="F164" s="154">
        <v>547.14207499999998</v>
      </c>
      <c r="G164" s="154">
        <v>93.563937999999993</v>
      </c>
      <c r="H164" s="154">
        <v>81.150609000000003</v>
      </c>
      <c r="I164" s="154">
        <v>9.3726389999999995</v>
      </c>
      <c r="J164" s="154">
        <v>4.3100480000000001</v>
      </c>
      <c r="K164" s="154">
        <v>4.2242129999999998</v>
      </c>
      <c r="L164" s="154">
        <v>0.57899900000000004</v>
      </c>
      <c r="M164" s="154">
        <v>0.208674</v>
      </c>
      <c r="N164" s="154">
        <v>2.6159000000000002E-2</v>
      </c>
      <c r="O164" s="154"/>
      <c r="R164" s="152">
        <f>(F164+G164)/'SNB-ExchangeRateMonthly'!D1175</f>
        <v>597.95241530564635</v>
      </c>
    </row>
    <row r="165" spans="1:18">
      <c r="A165" s="155">
        <v>40268</v>
      </c>
      <c r="B165" s="154">
        <v>714.41328899999996</v>
      </c>
      <c r="C165" s="154">
        <v>2.684758</v>
      </c>
      <c r="D165" s="154">
        <v>32.537804000000001</v>
      </c>
      <c r="E165" s="154">
        <v>19.2775</v>
      </c>
      <c r="F165" s="154">
        <v>577.68885299999999</v>
      </c>
      <c r="G165" s="154">
        <v>92.981351000000004</v>
      </c>
      <c r="H165" s="154">
        <v>80.689896000000005</v>
      </c>
      <c r="I165" s="154">
        <v>8.4972080000000005</v>
      </c>
      <c r="J165" s="154">
        <v>3.399956</v>
      </c>
      <c r="K165" s="154">
        <v>4.2153720000000003</v>
      </c>
      <c r="L165" s="154">
        <v>0.63292199999999998</v>
      </c>
      <c r="M165" s="154">
        <v>0.19502700000000001</v>
      </c>
      <c r="N165" s="154">
        <v>2.3317999999999998E-2</v>
      </c>
      <c r="O165" s="154"/>
      <c r="R165" s="152">
        <f>(F165+G165)/'SNB-ExchangeRateMonthly'!D1176</f>
        <v>628.67473190851149</v>
      </c>
    </row>
    <row r="166" spans="1:18">
      <c r="A166" s="155">
        <v>40298</v>
      </c>
      <c r="B166" s="154">
        <v>701.77932099999998</v>
      </c>
      <c r="C166" s="154">
        <v>3.4503750000000002</v>
      </c>
      <c r="D166" s="154">
        <v>33.129190000000001</v>
      </c>
      <c r="E166" s="154">
        <v>19.727782000000001</v>
      </c>
      <c r="F166" s="154">
        <v>562.03548899999998</v>
      </c>
      <c r="G166" s="154">
        <v>94.207776999999993</v>
      </c>
      <c r="H166" s="154">
        <v>81.762613000000002</v>
      </c>
      <c r="I166" s="154">
        <v>8.9313769999999995</v>
      </c>
      <c r="J166" s="154">
        <v>3.6786840000000001</v>
      </c>
      <c r="K166" s="154">
        <v>4.2962980000000002</v>
      </c>
      <c r="L166" s="154">
        <v>0.73695200000000005</v>
      </c>
      <c r="M166" s="154">
        <v>0.18495600000000001</v>
      </c>
      <c r="N166" s="154">
        <v>2.5113E-2</v>
      </c>
      <c r="O166" s="154"/>
      <c r="R166" s="152">
        <f>(F166+G166)/'SNB-ExchangeRateMonthly'!D1177</f>
        <v>614.22993822538365</v>
      </c>
    </row>
    <row r="167" spans="1:18">
      <c r="A167" s="155">
        <v>40329</v>
      </c>
      <c r="B167" s="154">
        <v>681.37725999999998</v>
      </c>
      <c r="C167" s="154">
        <v>4.9179560000000002</v>
      </c>
      <c r="D167" s="154">
        <v>33.385026000000003</v>
      </c>
      <c r="E167" s="154">
        <v>19.607102999999999</v>
      </c>
      <c r="F167" s="154">
        <v>539.98629400000004</v>
      </c>
      <c r="G167" s="154">
        <v>93.646157000000002</v>
      </c>
      <c r="H167" s="154">
        <v>81.564702999999994</v>
      </c>
      <c r="I167" s="154">
        <v>9.4094750000000005</v>
      </c>
      <c r="J167" s="154">
        <v>4.1306479999999999</v>
      </c>
      <c r="K167" s="154">
        <v>4.3854959999999998</v>
      </c>
      <c r="L167" s="154">
        <v>0.671489</v>
      </c>
      <c r="M167" s="154">
        <v>0.18922700000000001</v>
      </c>
      <c r="N167" s="154">
        <v>3.2354000000000001E-2</v>
      </c>
      <c r="O167" s="154"/>
      <c r="R167" s="152">
        <f>(F167+G167)/'SNB-ExchangeRateMonthly'!D1178</f>
        <v>561.53177153491674</v>
      </c>
    </row>
    <row r="168" spans="1:18">
      <c r="A168" s="155">
        <v>40359</v>
      </c>
      <c r="B168" s="154">
        <v>668.77468199999998</v>
      </c>
      <c r="C168" s="154">
        <v>7.6647790000000002</v>
      </c>
      <c r="D168" s="154">
        <v>34.119717000000001</v>
      </c>
      <c r="E168" s="154">
        <v>19.954388000000002</v>
      </c>
      <c r="F168" s="154">
        <v>528.616128</v>
      </c>
      <c r="G168" s="154">
        <v>88.960352999999998</v>
      </c>
      <c r="H168" s="154">
        <v>77.856791999999999</v>
      </c>
      <c r="I168" s="154">
        <v>9.3871260000000003</v>
      </c>
      <c r="J168" s="154">
        <v>4.4930969999999997</v>
      </c>
      <c r="K168" s="154">
        <v>4.0991859999999996</v>
      </c>
      <c r="L168" s="154">
        <v>0.60655800000000004</v>
      </c>
      <c r="M168" s="154">
        <v>0.16309100000000001</v>
      </c>
      <c r="N168" s="154">
        <v>2.6578999999999998E-2</v>
      </c>
      <c r="O168" s="154"/>
      <c r="R168" s="152">
        <f>(F168+G168)/'SNB-ExchangeRateMonthly'!D1179</f>
        <v>547.39982361283467</v>
      </c>
    </row>
    <row r="169" spans="1:18">
      <c r="A169" s="155">
        <v>40390</v>
      </c>
      <c r="B169" s="154">
        <v>678.42966799999999</v>
      </c>
      <c r="C169" s="154">
        <v>9.3524639999999994</v>
      </c>
      <c r="D169" s="154">
        <v>33.537956999999999</v>
      </c>
      <c r="E169" s="154">
        <v>19.670684999999999</v>
      </c>
      <c r="F169" s="154">
        <v>537.30429500000002</v>
      </c>
      <c r="G169" s="154">
        <v>89.919062999999994</v>
      </c>
      <c r="H169" s="154">
        <v>78.369664999999998</v>
      </c>
      <c r="I169" s="154">
        <v>8.2897309999999997</v>
      </c>
      <c r="J169" s="154">
        <v>3.3358949999999998</v>
      </c>
      <c r="K169" s="154">
        <v>4.0741810000000003</v>
      </c>
      <c r="L169" s="154">
        <v>0.71459499999999998</v>
      </c>
      <c r="M169" s="154">
        <v>0.138622</v>
      </c>
      <c r="N169" s="154">
        <v>2.6158000000000001E-2</v>
      </c>
      <c r="O169" s="154"/>
      <c r="R169" s="152">
        <f>(F169+G169)/'SNB-ExchangeRateMonthly'!D1180</f>
        <v>594.58086832875154</v>
      </c>
    </row>
    <row r="170" spans="1:18">
      <c r="A170" s="155">
        <v>40421</v>
      </c>
      <c r="B170" s="154">
        <v>692.14183700000001</v>
      </c>
      <c r="C170" s="154">
        <v>28.33558</v>
      </c>
      <c r="D170" s="154">
        <v>32.713769999999997</v>
      </c>
      <c r="E170" s="154">
        <v>18.979178000000001</v>
      </c>
      <c r="F170" s="154">
        <v>534.80843700000003</v>
      </c>
      <c r="G170" s="154">
        <v>87.940606000000002</v>
      </c>
      <c r="H170" s="154">
        <v>76.825732000000002</v>
      </c>
      <c r="I170" s="154">
        <v>8.3142929999999993</v>
      </c>
      <c r="J170" s="154">
        <v>3.452826</v>
      </c>
      <c r="K170" s="154">
        <v>3.0196890000000001</v>
      </c>
      <c r="L170" s="154">
        <v>0.67105499999999996</v>
      </c>
      <c r="M170" s="154">
        <v>1.1417519999999999</v>
      </c>
      <c r="N170" s="154">
        <v>2.9149999999999999E-2</v>
      </c>
      <c r="O170" s="154"/>
      <c r="R170" s="152">
        <f>(F170+G170)/'SNB-ExchangeRateMonthly'!D1181</f>
        <v>598.91233217926526</v>
      </c>
    </row>
    <row r="171" spans="1:18">
      <c r="A171" s="155">
        <v>40451</v>
      </c>
      <c r="B171" s="154">
        <v>688.25819300000001</v>
      </c>
      <c r="C171" s="154">
        <v>18.645676000000002</v>
      </c>
      <c r="D171" s="154">
        <v>33.93356</v>
      </c>
      <c r="E171" s="154">
        <v>19.514294</v>
      </c>
      <c r="F171" s="154">
        <v>537.76396099999999</v>
      </c>
      <c r="G171" s="154">
        <v>89.998362</v>
      </c>
      <c r="H171" s="154">
        <v>78.502600999999999</v>
      </c>
      <c r="I171" s="154">
        <v>7.8822200000000002</v>
      </c>
      <c r="J171" s="154">
        <v>2.8377919999999999</v>
      </c>
      <c r="K171" s="154">
        <v>3.1163880000000002</v>
      </c>
      <c r="L171" s="154">
        <v>0.71108499999999997</v>
      </c>
      <c r="M171" s="154">
        <v>1.17726</v>
      </c>
      <c r="N171" s="154">
        <v>3.4417000000000003E-2</v>
      </c>
      <c r="O171" s="154"/>
      <c r="R171" s="152">
        <f>(F171+G171)/'SNB-ExchangeRateMonthly'!D1182</f>
        <v>626.32178289933154</v>
      </c>
    </row>
    <row r="172" spans="1:18">
      <c r="A172" s="155">
        <v>40482</v>
      </c>
      <c r="B172" s="154">
        <v>714.77252399999998</v>
      </c>
      <c r="C172" s="154">
        <v>28.269245000000002</v>
      </c>
      <c r="D172" s="154">
        <v>36.527876999999997</v>
      </c>
      <c r="E172" s="154">
        <v>20.692509999999999</v>
      </c>
      <c r="F172" s="154">
        <v>552.65705100000002</v>
      </c>
      <c r="G172" s="154">
        <v>89.845624999999998</v>
      </c>
      <c r="H172" s="154">
        <v>78.233414999999994</v>
      </c>
      <c r="I172" s="154">
        <v>7.4384160000000001</v>
      </c>
      <c r="J172" s="154">
        <v>2.5707710000000001</v>
      </c>
      <c r="K172" s="154">
        <v>3.0278800000000001</v>
      </c>
      <c r="L172" s="154">
        <v>0.59246900000000002</v>
      </c>
      <c r="M172" s="154">
        <v>1.208723</v>
      </c>
      <c r="N172" s="154">
        <v>3.4313999999999997E-2</v>
      </c>
      <c r="O172" s="154"/>
      <c r="R172" s="152">
        <f>(F172+G172)/'SNB-ExchangeRateMonthly'!D1183</f>
        <v>663.39976871450699</v>
      </c>
    </row>
    <row r="173" spans="1:18">
      <c r="A173" s="155">
        <v>40512</v>
      </c>
      <c r="B173" s="154">
        <v>698.62567300000001</v>
      </c>
      <c r="C173" s="154">
        <v>24.466179</v>
      </c>
      <c r="D173" s="154">
        <v>37.207377999999999</v>
      </c>
      <c r="E173" s="154">
        <v>20.737171</v>
      </c>
      <c r="F173" s="154">
        <v>539.360725</v>
      </c>
      <c r="G173" s="154">
        <v>89.432379999999995</v>
      </c>
      <c r="H173" s="154">
        <v>78.141180000000006</v>
      </c>
      <c r="I173" s="154">
        <v>8.1287199999999995</v>
      </c>
      <c r="J173" s="154">
        <v>2.7189369999999999</v>
      </c>
      <c r="K173" s="154">
        <v>3.5586449999999998</v>
      </c>
      <c r="L173" s="154">
        <v>0.630633</v>
      </c>
      <c r="M173" s="154">
        <v>1.185967</v>
      </c>
      <c r="N173" s="154">
        <v>3.0291999999999999E-2</v>
      </c>
      <c r="O173" s="154"/>
      <c r="R173" s="152">
        <f>(F173+G173)/'SNB-ExchangeRateMonthly'!D1184</f>
        <v>639.6023853117689</v>
      </c>
    </row>
    <row r="174" spans="1:18">
      <c r="A174" s="155">
        <v>40543</v>
      </c>
      <c r="B174" s="154">
        <v>702.434167</v>
      </c>
      <c r="C174" s="154">
        <v>30.320042000000001</v>
      </c>
      <c r="D174" s="154">
        <v>32.693331999999998</v>
      </c>
      <c r="E174" s="154">
        <v>18.359604000000001</v>
      </c>
      <c r="F174" s="154">
        <v>544.05867899999998</v>
      </c>
      <c r="G174" s="154">
        <v>87.349709000000004</v>
      </c>
      <c r="H174" s="154">
        <v>76.697146000000004</v>
      </c>
      <c r="I174" s="154">
        <v>7.9841100000000003</v>
      </c>
      <c r="J174" s="154">
        <v>2.3798080000000001</v>
      </c>
      <c r="K174" s="154">
        <v>3.808983</v>
      </c>
      <c r="L174" s="154">
        <v>0.58590799999999998</v>
      </c>
      <c r="M174" s="154">
        <v>1.167608</v>
      </c>
      <c r="N174" s="154">
        <v>2.8292999999999999E-2</v>
      </c>
      <c r="O174" s="154"/>
      <c r="R174" s="152">
        <f>(F174+G174)/'SNB-ExchangeRateMonthly'!D1185</f>
        <v>652.07930186925535</v>
      </c>
    </row>
    <row r="175" spans="1:18">
      <c r="A175" s="155">
        <v>40574</v>
      </c>
      <c r="B175" s="154">
        <v>712.00286700000004</v>
      </c>
      <c r="C175" s="154">
        <v>34.578660999999997</v>
      </c>
      <c r="D175" s="154">
        <v>34.707774999999998</v>
      </c>
      <c r="E175" s="154">
        <v>20.804487999999999</v>
      </c>
      <c r="F175" s="154">
        <v>545.82241099999999</v>
      </c>
      <c r="G175" s="154">
        <v>88.794415000000001</v>
      </c>
      <c r="H175" s="154">
        <v>76.863912999999997</v>
      </c>
      <c r="I175" s="154">
        <v>8.0703790000000009</v>
      </c>
      <c r="J175" s="154">
        <v>2.16716</v>
      </c>
      <c r="K175" s="154">
        <v>4.0669829999999996</v>
      </c>
      <c r="L175" s="154">
        <v>0.60545800000000005</v>
      </c>
      <c r="M175" s="154">
        <v>1.1769970000000001</v>
      </c>
      <c r="N175" s="154">
        <v>2.9225000000000001E-2</v>
      </c>
      <c r="O175" s="154"/>
      <c r="R175" s="152">
        <f>(F175+G175)/'SNB-ExchangeRateMonthly'!D1186</f>
        <v>663.20077960079425</v>
      </c>
    </row>
    <row r="176" spans="1:18">
      <c r="A176" s="155">
        <v>40602</v>
      </c>
      <c r="B176" s="154">
        <v>713.03803800000003</v>
      </c>
      <c r="C176" s="154">
        <v>33.015000999999998</v>
      </c>
      <c r="D176" s="154">
        <v>35.351807000000001</v>
      </c>
      <c r="E176" s="154">
        <v>21.293208</v>
      </c>
      <c r="F176" s="154">
        <v>547.50023099999999</v>
      </c>
      <c r="G176" s="154">
        <v>89.796740999999997</v>
      </c>
      <c r="H176" s="154">
        <v>77.693819000000005</v>
      </c>
      <c r="I176" s="154">
        <v>7.3453220000000004</v>
      </c>
      <c r="J176" s="154">
        <v>2.1581860000000002</v>
      </c>
      <c r="K176" s="154">
        <v>4.344157</v>
      </c>
      <c r="L176" s="154">
        <v>0.63311300000000004</v>
      </c>
      <c r="M176" s="154">
        <v>0.17686099999999999</v>
      </c>
      <c r="N176" s="154">
        <v>2.8934999999999999E-2</v>
      </c>
      <c r="O176" s="154"/>
      <c r="R176" s="152">
        <f>(F176+G176)/'SNB-ExchangeRateMonthly'!D1187</f>
        <v>670.90953995157383</v>
      </c>
    </row>
    <row r="177" spans="1:23">
      <c r="A177" s="155">
        <v>40633</v>
      </c>
      <c r="B177" s="154">
        <v>707.60394499999995</v>
      </c>
      <c r="C177" s="154">
        <v>35.615057999999998</v>
      </c>
      <c r="D177" s="154">
        <v>36.026311</v>
      </c>
      <c r="E177" s="154">
        <v>21.735218</v>
      </c>
      <c r="F177" s="154">
        <v>537.01894000000004</v>
      </c>
      <c r="G177" s="154">
        <v>89.734978999999996</v>
      </c>
      <c r="H177" s="154">
        <v>77.453663000000006</v>
      </c>
      <c r="I177" s="154">
        <v>9.1818249999999999</v>
      </c>
      <c r="J177" s="154">
        <v>2.3186080000000002</v>
      </c>
      <c r="K177" s="154">
        <v>5.6109640000000001</v>
      </c>
      <c r="L177" s="154">
        <v>1.033093</v>
      </c>
      <c r="M177" s="154">
        <v>0.18565899999999999</v>
      </c>
      <c r="N177" s="154">
        <v>2.6832999999999999E-2</v>
      </c>
      <c r="O177" s="154"/>
      <c r="R177" s="152">
        <f>(F177+G177)/'SNB-ExchangeRateMonthly'!D1188</f>
        <v>681.47648037403508</v>
      </c>
    </row>
    <row r="178" spans="1:23">
      <c r="A178" s="155">
        <v>40663</v>
      </c>
      <c r="B178" s="154">
        <v>717.09765700000003</v>
      </c>
      <c r="C178" s="154">
        <v>31.887284999999999</v>
      </c>
      <c r="D178" s="154">
        <v>34.422933</v>
      </c>
      <c r="E178" s="154">
        <v>22.593907000000002</v>
      </c>
      <c r="F178" s="154">
        <v>552.934484</v>
      </c>
      <c r="G178" s="154">
        <v>88.743080000000006</v>
      </c>
      <c r="H178" s="154">
        <v>77.014312000000004</v>
      </c>
      <c r="I178" s="154">
        <v>9.0822610000000008</v>
      </c>
      <c r="J178" s="154">
        <v>2.5170889999999999</v>
      </c>
      <c r="K178" s="154">
        <v>5.3665390000000004</v>
      </c>
      <c r="L178" s="154">
        <v>1.0025440000000001</v>
      </c>
      <c r="M178" s="154">
        <v>0.159499</v>
      </c>
      <c r="N178" s="154">
        <v>2.7611E-2</v>
      </c>
      <c r="O178" s="154"/>
      <c r="R178" s="152">
        <f>(F178+G178)/'SNB-ExchangeRateMonthly'!D1189</f>
        <v>714.00641370869027</v>
      </c>
    </row>
    <row r="179" spans="1:23">
      <c r="A179" s="155">
        <v>40694</v>
      </c>
      <c r="B179" s="154">
        <v>718.92500500000006</v>
      </c>
      <c r="C179" s="154">
        <v>35.037005999999998</v>
      </c>
      <c r="D179" s="154">
        <v>36.547874999999998</v>
      </c>
      <c r="E179" s="154">
        <v>24.873822000000001</v>
      </c>
      <c r="F179" s="154">
        <v>553.34382000000005</v>
      </c>
      <c r="G179" s="154">
        <v>85.051523000000003</v>
      </c>
      <c r="H179" s="154">
        <v>73.795255999999995</v>
      </c>
      <c r="I179" s="154">
        <v>8.9189930000000004</v>
      </c>
      <c r="J179" s="154">
        <v>2.5343809999999998</v>
      </c>
      <c r="K179" s="154">
        <v>5.1199760000000003</v>
      </c>
      <c r="L179" s="154">
        <v>1.0251159999999999</v>
      </c>
      <c r="M179" s="154">
        <v>0.151225</v>
      </c>
      <c r="N179" s="154">
        <v>2.5788999999999999E-2</v>
      </c>
      <c r="O179" s="154"/>
      <c r="R179" s="152">
        <f>(F179+G179)/'SNB-ExchangeRateMonthly'!D1190</f>
        <v>730.84755924441902</v>
      </c>
    </row>
    <row r="180" spans="1:23">
      <c r="A180" s="155">
        <v>40724</v>
      </c>
      <c r="B180" s="154">
        <v>693.26731199999995</v>
      </c>
      <c r="C180" s="154">
        <v>37.345534999999998</v>
      </c>
      <c r="D180" s="154">
        <v>35.383488999999997</v>
      </c>
      <c r="E180" s="154">
        <v>23.479206999999999</v>
      </c>
      <c r="F180" s="154">
        <v>528.18332399999997</v>
      </c>
      <c r="G180" s="154">
        <v>83.067187000000004</v>
      </c>
      <c r="H180" s="154">
        <v>71.950772000000001</v>
      </c>
      <c r="I180" s="154">
        <v>9.261711</v>
      </c>
      <c r="J180" s="154">
        <v>2.5522830000000001</v>
      </c>
      <c r="K180" s="154">
        <v>5.5239880000000001</v>
      </c>
      <c r="L180" s="154">
        <v>1.0133099999999999</v>
      </c>
      <c r="M180" s="154">
        <v>0.136074</v>
      </c>
      <c r="N180" s="154">
        <v>2.6065000000000001E-2</v>
      </c>
      <c r="O180" s="154"/>
      <c r="R180" s="152">
        <f>(F180+G180)/'SNB-ExchangeRateMonthly'!D1191</f>
        <v>727.41938712364617</v>
      </c>
    </row>
    <row r="181" spans="1:23">
      <c r="A181" s="155">
        <v>40755</v>
      </c>
      <c r="B181" s="154">
        <v>650.93334300000004</v>
      </c>
      <c r="C181" s="154">
        <v>36.013765999999997</v>
      </c>
      <c r="D181" s="154">
        <v>37.069510999999999</v>
      </c>
      <c r="E181" s="154">
        <v>25.352031</v>
      </c>
      <c r="F181" s="154">
        <v>490.156204</v>
      </c>
      <c r="G181" s="154">
        <v>79.077800999999994</v>
      </c>
      <c r="H181" s="154">
        <v>68.614108999999999</v>
      </c>
      <c r="I181" s="154">
        <v>8.5894919999999999</v>
      </c>
      <c r="J181" s="154">
        <v>2.6109939999999998</v>
      </c>
      <c r="K181" s="154">
        <v>5.0494440000000003</v>
      </c>
      <c r="L181" s="154">
        <v>0.77404600000000001</v>
      </c>
      <c r="M181" s="154">
        <v>0.135769</v>
      </c>
      <c r="N181" s="154">
        <v>2.657E-2</v>
      </c>
      <c r="O181" s="154"/>
      <c r="R181" s="152">
        <f>(F181+G181)/'SNB-ExchangeRateMonthly'!D1192</f>
        <v>690.48278141678793</v>
      </c>
    </row>
    <row r="182" spans="1:23">
      <c r="A182" s="155">
        <v>40786</v>
      </c>
      <c r="B182" s="154">
        <v>609.79353200000003</v>
      </c>
      <c r="C182" s="154">
        <v>16.906870000000001</v>
      </c>
      <c r="D182" s="154">
        <v>39.209738000000002</v>
      </c>
      <c r="E182" s="154">
        <v>27.432531999999998</v>
      </c>
      <c r="F182" s="154">
        <v>465.148278</v>
      </c>
      <c r="G182" s="154">
        <v>79.922915000000003</v>
      </c>
      <c r="H182" s="154">
        <v>64.504908999999998</v>
      </c>
      <c r="I182" s="154">
        <v>8.5753009999999996</v>
      </c>
      <c r="J182" s="154">
        <v>1.9652400000000001</v>
      </c>
      <c r="K182" s="154">
        <v>6.1087980000000002</v>
      </c>
      <c r="L182" s="154">
        <v>0.35505300000000001</v>
      </c>
      <c r="M182" s="154">
        <v>0.12560199999999999</v>
      </c>
      <c r="N182" s="154">
        <v>3.0433999999999999E-2</v>
      </c>
      <c r="O182" s="154"/>
      <c r="R182" s="152">
        <f>(F182+G182)/'SNB-ExchangeRateMonthly'!D1193</f>
        <v>697.73578213005635</v>
      </c>
    </row>
    <row r="183" spans="1:23">
      <c r="A183" s="155">
        <v>40816</v>
      </c>
      <c r="B183" s="154">
        <v>610.59706700000004</v>
      </c>
      <c r="C183" s="154">
        <v>15.669413</v>
      </c>
      <c r="D183" s="154">
        <v>41.324595000000002</v>
      </c>
      <c r="E183" s="154">
        <v>29.482253</v>
      </c>
      <c r="F183" s="154">
        <v>463.51746100000003</v>
      </c>
      <c r="G183" s="154">
        <v>82.093665999999999</v>
      </c>
      <c r="H183" s="154">
        <v>65.683969000000005</v>
      </c>
      <c r="I183" s="154">
        <v>7.9622859999999998</v>
      </c>
      <c r="J183" s="154">
        <v>1.852304</v>
      </c>
      <c r="K183" s="154">
        <v>5.6917159999999996</v>
      </c>
      <c r="L183" s="154">
        <v>0.33968999999999999</v>
      </c>
      <c r="M183" s="154">
        <v>5.6471E-2</v>
      </c>
      <c r="N183" s="154">
        <v>2.9644E-2</v>
      </c>
      <c r="O183" s="154"/>
      <c r="R183" s="152">
        <f>(F183+G183)/'SNB-ExchangeRateMonthly'!D1194</f>
        <v>625.48564370056181</v>
      </c>
    </row>
    <row r="184" spans="1:23">
      <c r="A184" s="155">
        <v>40847</v>
      </c>
      <c r="B184" s="154">
        <v>624.98347699999999</v>
      </c>
      <c r="C184" s="154">
        <v>14.717439000000001</v>
      </c>
      <c r="D184" s="154">
        <v>42.269939999999998</v>
      </c>
      <c r="E184" s="154">
        <v>30.088424</v>
      </c>
      <c r="F184" s="154">
        <v>478.05328700000001</v>
      </c>
      <c r="G184" s="154">
        <v>82.158957000000001</v>
      </c>
      <c r="H184" s="154">
        <v>66.093300999999997</v>
      </c>
      <c r="I184" s="154">
        <v>7.7546540000000004</v>
      </c>
      <c r="J184" s="154">
        <v>1.7099579999999999</v>
      </c>
      <c r="K184" s="154">
        <v>5.6330049999999998</v>
      </c>
      <c r="L184" s="154">
        <v>0.331291</v>
      </c>
      <c r="M184" s="154">
        <v>5.1943000000000003E-2</v>
      </c>
      <c r="N184" s="154">
        <v>2.92E-2</v>
      </c>
      <c r="O184" s="154"/>
      <c r="R184" s="152">
        <f>(F184+G184)/'SNB-ExchangeRateMonthly'!D1195</f>
        <v>624.19191532033437</v>
      </c>
    </row>
    <row r="185" spans="1:23">
      <c r="A185" s="155">
        <v>40877</v>
      </c>
      <c r="B185" s="154">
        <v>618.81724299999996</v>
      </c>
      <c r="C185" s="154">
        <v>11.087232999999999</v>
      </c>
      <c r="D185" s="154">
        <v>37.424196000000002</v>
      </c>
      <c r="E185" s="154">
        <v>25.891538000000001</v>
      </c>
      <c r="F185" s="154">
        <v>477.26042699999999</v>
      </c>
      <c r="G185" s="154">
        <v>85.242503999999997</v>
      </c>
      <c r="H185" s="154">
        <v>68.986958999999999</v>
      </c>
      <c r="I185" s="154">
        <v>7.7715319999999997</v>
      </c>
      <c r="J185" s="154">
        <v>1.563885</v>
      </c>
      <c r="K185" s="154">
        <v>5.5461330000000002</v>
      </c>
      <c r="L185" s="154">
        <v>0.57921</v>
      </c>
      <c r="M185" s="154">
        <v>5.9047000000000002E-2</v>
      </c>
      <c r="N185" s="154">
        <v>3.1350000000000003E-2</v>
      </c>
      <c r="O185" s="154"/>
      <c r="R185" s="152">
        <f>(F185+G185)/'SNB-ExchangeRateMonthly'!D1196</f>
        <v>619.36019709315133</v>
      </c>
    </row>
    <row r="186" spans="1:23">
      <c r="A186" s="155">
        <v>40908</v>
      </c>
      <c r="B186" s="154">
        <v>632.779267</v>
      </c>
      <c r="C186" s="154">
        <v>8.6458949999999994</v>
      </c>
      <c r="D186" s="154">
        <v>36.107990999999998</v>
      </c>
      <c r="E186" s="154">
        <v>24.657603000000002</v>
      </c>
      <c r="F186" s="154">
        <v>495.86634700000002</v>
      </c>
      <c r="G186" s="154">
        <v>85.218850000000003</v>
      </c>
      <c r="H186" s="154">
        <v>69.137658000000002</v>
      </c>
      <c r="I186" s="154">
        <v>6.934018</v>
      </c>
      <c r="J186" s="154">
        <v>1.59917</v>
      </c>
      <c r="K186" s="154">
        <v>4.7664670000000005</v>
      </c>
      <c r="L186" s="154">
        <v>0.47492800000000002</v>
      </c>
      <c r="M186" s="154">
        <v>6.8496000000000001E-2</v>
      </c>
      <c r="N186" s="154">
        <v>6.1640000000000002E-3</v>
      </c>
      <c r="O186" s="154"/>
      <c r="R186" s="152">
        <f>(F186+G186)/'SNB-ExchangeRateMonthly'!D1197</f>
        <v>623.74967475311291</v>
      </c>
      <c r="T186" s="152">
        <v>546.62400000000002</v>
      </c>
      <c r="V186" s="152">
        <f>R186-T186</f>
        <v>77.125674753112889</v>
      </c>
      <c r="W186" s="152">
        <f>V186*'SNB-ExchangeRateMonthly'!D1197/'SNB-ExchangeRateMonthly'!B1197</f>
        <v>58.529063701531413</v>
      </c>
    </row>
    <row r="187" spans="1:23">
      <c r="A187" s="155">
        <v>40939</v>
      </c>
      <c r="B187" s="154">
        <v>643.829249</v>
      </c>
      <c r="C187" s="154">
        <v>8.4727239999999995</v>
      </c>
      <c r="D187" s="154">
        <v>35.754871000000001</v>
      </c>
      <c r="E187" s="154">
        <v>24.158283000000001</v>
      </c>
      <c r="F187" s="154">
        <v>504.052077</v>
      </c>
      <c r="G187" s="154">
        <v>88.238197999999997</v>
      </c>
      <c r="H187" s="154">
        <v>72.479709999999997</v>
      </c>
      <c r="I187" s="154">
        <v>7.3046139999999999</v>
      </c>
      <c r="J187" s="154">
        <v>1.540036</v>
      </c>
      <c r="K187" s="154">
        <v>5.0315209999999997</v>
      </c>
      <c r="L187" s="154">
        <v>0.63566800000000001</v>
      </c>
      <c r="M187" s="154">
        <v>7.1818000000000007E-2</v>
      </c>
      <c r="N187" s="154">
        <v>6.7650000000000002E-3</v>
      </c>
      <c r="O187" s="154"/>
      <c r="R187" s="152">
        <f>(F187+G187)/'SNB-ExchangeRateMonthly'!D1198</f>
        <v>631.57418959266363</v>
      </c>
    </row>
    <row r="188" spans="1:23">
      <c r="A188" s="155">
        <v>40968</v>
      </c>
      <c r="B188" s="154">
        <v>651.732709</v>
      </c>
      <c r="C188" s="154">
        <v>7.7801179999999999</v>
      </c>
      <c r="D188" s="154">
        <v>38.124851999999997</v>
      </c>
      <c r="E188" s="154">
        <v>26.269797000000001</v>
      </c>
      <c r="F188" s="154">
        <v>509.812297</v>
      </c>
      <c r="G188" s="154">
        <v>89.077755999999994</v>
      </c>
      <c r="H188" s="154">
        <v>73.307350999999997</v>
      </c>
      <c r="I188" s="154">
        <v>6.9297750000000002</v>
      </c>
      <c r="J188" s="154">
        <v>1.6412960000000001</v>
      </c>
      <c r="K188" s="154">
        <v>4.5529390000000003</v>
      </c>
      <c r="L188" s="154">
        <v>0.63694899999999999</v>
      </c>
      <c r="M188" s="154">
        <v>7.8039999999999998E-2</v>
      </c>
      <c r="N188" s="154">
        <v>7.9089999999999994E-3</v>
      </c>
      <c r="O188" s="154"/>
      <c r="R188" s="152">
        <f>(F188+G188)/'SNB-ExchangeRateMonthly'!D1199</f>
        <v>656.74970172167991</v>
      </c>
    </row>
    <row r="189" spans="1:23">
      <c r="A189" s="155">
        <v>40999</v>
      </c>
      <c r="B189" s="154">
        <v>669.37459200000001</v>
      </c>
      <c r="C189" s="154">
        <v>8.0325950000000006</v>
      </c>
      <c r="D189" s="154">
        <v>38.981245000000001</v>
      </c>
      <c r="E189" s="154">
        <v>27.074093999999999</v>
      </c>
      <c r="F189" s="154">
        <v>525.62318200000004</v>
      </c>
      <c r="G189" s="154">
        <v>89.931943000000004</v>
      </c>
      <c r="H189" s="154">
        <v>74.073588000000001</v>
      </c>
      <c r="I189" s="154">
        <v>6.7934679999999998</v>
      </c>
      <c r="J189" s="154">
        <v>1.5070670000000002</v>
      </c>
      <c r="K189" s="154">
        <v>4.4669790000000003</v>
      </c>
      <c r="L189" s="154">
        <v>0.67413100000000004</v>
      </c>
      <c r="M189" s="154">
        <v>0.112625</v>
      </c>
      <c r="N189" s="154">
        <v>1.2160000000000001E-2</v>
      </c>
      <c r="O189" s="154"/>
      <c r="R189" s="152">
        <f>(F189+G189)/'SNB-ExchangeRateMonthly'!D1200</f>
        <v>673.99006350596744</v>
      </c>
    </row>
    <row r="190" spans="1:23">
      <c r="A190" s="155">
        <v>41029</v>
      </c>
      <c r="B190" s="154">
        <v>660.22484099999997</v>
      </c>
      <c r="C190" s="154">
        <v>8.2951219999999992</v>
      </c>
      <c r="D190" s="154">
        <v>38.983651999999999</v>
      </c>
      <c r="E190" s="154">
        <v>27.143174999999999</v>
      </c>
      <c r="F190" s="154">
        <v>515.60980099999995</v>
      </c>
      <c r="G190" s="154">
        <v>90.225716000000006</v>
      </c>
      <c r="H190" s="154">
        <v>74.452994000000004</v>
      </c>
      <c r="I190" s="154">
        <v>7.0967180000000001</v>
      </c>
      <c r="J190" s="154">
        <v>1.7078419999999999</v>
      </c>
      <c r="K190" s="154">
        <v>4.6187950000000004</v>
      </c>
      <c r="L190" s="154">
        <v>0.61961500000000003</v>
      </c>
      <c r="M190" s="154">
        <v>0.109259</v>
      </c>
      <c r="N190" s="154">
        <v>1.3833E-2</v>
      </c>
      <c r="O190" s="154"/>
      <c r="R190" s="152">
        <f>(F190+G190)/'SNB-ExchangeRateMonthly'!D1201</f>
        <v>663.12994417688265</v>
      </c>
    </row>
    <row r="191" spans="1:23">
      <c r="A191" s="155">
        <v>41060</v>
      </c>
      <c r="B191" s="154">
        <v>638.55156699999998</v>
      </c>
      <c r="C191" s="154">
        <v>8.3550369999999994</v>
      </c>
      <c r="D191" s="154">
        <v>40.007461999999997</v>
      </c>
      <c r="E191" s="154">
        <v>27.629125999999999</v>
      </c>
      <c r="F191" s="154">
        <v>492.14829700000001</v>
      </c>
      <c r="G191" s="154">
        <v>91.10239</v>
      </c>
      <c r="H191" s="154">
        <v>75.050833999999995</v>
      </c>
      <c r="I191" s="154">
        <v>6.9260010000000003</v>
      </c>
      <c r="J191" s="154">
        <v>1.8665560000000001</v>
      </c>
      <c r="K191" s="154">
        <v>4.2638420000000004</v>
      </c>
      <c r="L191" s="154">
        <v>0.60542499999999999</v>
      </c>
      <c r="M191" s="154">
        <v>0.15685199999999999</v>
      </c>
      <c r="N191" s="154">
        <v>1.2378999999999999E-2</v>
      </c>
      <c r="O191" s="154"/>
      <c r="R191" s="152">
        <f>(F191+G191)/'SNB-ExchangeRateMonthly'!D1202</f>
        <v>622.00137250719843</v>
      </c>
    </row>
    <row r="192" spans="1:23">
      <c r="A192" s="155">
        <v>41090</v>
      </c>
      <c r="B192" s="154">
        <v>664.42802300000005</v>
      </c>
      <c r="C192" s="154">
        <v>8.1860309999999998</v>
      </c>
      <c r="D192" s="154">
        <v>41.980002999999996</v>
      </c>
      <c r="E192" s="154">
        <v>29.56907</v>
      </c>
      <c r="F192" s="154">
        <v>515.536563</v>
      </c>
      <c r="G192" s="154">
        <v>91.565630999999996</v>
      </c>
      <c r="H192" s="154">
        <v>76.187209999999993</v>
      </c>
      <c r="I192" s="154">
        <v>7.1497489999999999</v>
      </c>
      <c r="J192" s="154">
        <v>1.9998719999999999</v>
      </c>
      <c r="K192" s="154">
        <v>4.3670239999999998</v>
      </c>
      <c r="L192" s="154">
        <v>0.64632800000000001</v>
      </c>
      <c r="M192" s="154">
        <v>0.10502</v>
      </c>
      <c r="N192" s="154">
        <v>1.0045999999999999E-2</v>
      </c>
      <c r="O192" s="154"/>
      <c r="R192" s="152">
        <f>(F192+G192)/'SNB-ExchangeRateMonthly'!D1203</f>
        <v>633.45387520868121</v>
      </c>
    </row>
    <row r="193" spans="1:18">
      <c r="A193" s="155">
        <v>41121</v>
      </c>
      <c r="B193" s="154">
        <v>697.67832699999997</v>
      </c>
      <c r="C193" s="154">
        <v>6.9003060000000005</v>
      </c>
      <c r="D193" s="154">
        <v>43.73216</v>
      </c>
      <c r="E193" s="154">
        <v>30.534697999999999</v>
      </c>
      <c r="F193" s="154">
        <v>544.42625999999996</v>
      </c>
      <c r="G193" s="154">
        <v>95.383414000000002</v>
      </c>
      <c r="H193" s="154">
        <v>79.208680999999999</v>
      </c>
      <c r="I193" s="154">
        <v>7.2273909999999999</v>
      </c>
      <c r="J193" s="154">
        <v>2.157807</v>
      </c>
      <c r="K193" s="154">
        <v>4.3138350000000001</v>
      </c>
      <c r="L193" s="154">
        <v>0.62897700000000001</v>
      </c>
      <c r="M193" s="154">
        <v>9.8307000000000005E-2</v>
      </c>
      <c r="N193" s="154">
        <v>8.7950000000000007E-3</v>
      </c>
      <c r="O193" s="154"/>
      <c r="R193" s="152">
        <f>(F193+G193)/'SNB-ExchangeRateMonthly'!D1204</f>
        <v>655.13994880196594</v>
      </c>
    </row>
    <row r="194" spans="1:18">
      <c r="A194" s="155">
        <v>41152</v>
      </c>
      <c r="B194" s="154">
        <v>702.64478299999996</v>
      </c>
      <c r="C194" s="154">
        <v>6.0930520000000001</v>
      </c>
      <c r="D194" s="154">
        <v>46.772171</v>
      </c>
      <c r="E194" s="154">
        <v>33.279637000000001</v>
      </c>
      <c r="F194" s="154">
        <v>546.62222499999996</v>
      </c>
      <c r="G194" s="154">
        <v>95.632874999999999</v>
      </c>
      <c r="H194" s="154">
        <v>79.642110000000002</v>
      </c>
      <c r="I194" s="154">
        <v>7.5161069999999999</v>
      </c>
      <c r="J194" s="154">
        <v>2.1373030000000002</v>
      </c>
      <c r="K194" s="154">
        <v>4.59213</v>
      </c>
      <c r="L194" s="154">
        <v>0.637876</v>
      </c>
      <c r="M194" s="154">
        <v>0.107949</v>
      </c>
      <c r="N194" s="154">
        <v>8.3529999999999993E-3</v>
      </c>
      <c r="O194" s="154"/>
      <c r="R194" s="152">
        <f>(F194+G194)/'SNB-ExchangeRateMonthly'!D1205</f>
        <v>663.14414042333499</v>
      </c>
    </row>
    <row r="195" spans="1:18">
      <c r="A195" s="155">
        <v>41182</v>
      </c>
      <c r="B195" s="154">
        <v>713.58646699999997</v>
      </c>
      <c r="C195" s="154">
        <v>5.9322540000000004</v>
      </c>
      <c r="D195" s="154">
        <v>43.286107999999999</v>
      </c>
      <c r="E195" s="154">
        <v>29.676727</v>
      </c>
      <c r="F195" s="154">
        <v>559.55929700000002</v>
      </c>
      <c r="G195" s="154">
        <v>96.083510000000004</v>
      </c>
      <c r="H195" s="154">
        <v>79.964016999999998</v>
      </c>
      <c r="I195" s="154">
        <v>8.7098800000000001</v>
      </c>
      <c r="J195" s="154">
        <v>3.0929660000000001</v>
      </c>
      <c r="K195" s="154">
        <v>4.8430739999999997</v>
      </c>
      <c r="L195" s="154">
        <v>0.63836499999999996</v>
      </c>
      <c r="M195" s="154">
        <v>0.106334</v>
      </c>
      <c r="N195" s="154">
        <v>1.5419E-2</v>
      </c>
      <c r="O195" s="154"/>
      <c r="R195" s="152">
        <f>(F195+G195)/'SNB-ExchangeRateMonthly'!D1206</f>
        <v>697.12153854332803</v>
      </c>
    </row>
    <row r="196" spans="1:18">
      <c r="A196" s="155">
        <v>41213</v>
      </c>
      <c r="B196" s="154">
        <v>722.11868100000004</v>
      </c>
      <c r="C196" s="154">
        <v>6.7109329999999998</v>
      </c>
      <c r="D196" s="154">
        <v>43.791204999999998</v>
      </c>
      <c r="E196" s="154">
        <v>30.375036000000001</v>
      </c>
      <c r="F196" s="154">
        <v>568.674665</v>
      </c>
      <c r="G196" s="154">
        <v>94.562184999999999</v>
      </c>
      <c r="H196" s="154">
        <v>78.419730000000001</v>
      </c>
      <c r="I196" s="154">
        <v>8.3638890000000004</v>
      </c>
      <c r="J196" s="154">
        <v>2.7736700000000001</v>
      </c>
      <c r="K196" s="154">
        <v>4.8338409999999996</v>
      </c>
      <c r="L196" s="154">
        <v>0.62591300000000005</v>
      </c>
      <c r="M196" s="154">
        <v>9.9945000000000006E-2</v>
      </c>
      <c r="N196" s="154">
        <v>1.5803999999999999E-2</v>
      </c>
      <c r="O196" s="154"/>
      <c r="R196" s="152">
        <f>(F196+G196)/'SNB-ExchangeRateMonthly'!D1207</f>
        <v>711.0172062607204</v>
      </c>
    </row>
    <row r="197" spans="1:18">
      <c r="A197" s="155">
        <v>41243</v>
      </c>
      <c r="B197" s="154">
        <v>741.07692799999995</v>
      </c>
      <c r="C197" s="154">
        <v>6.682887</v>
      </c>
      <c r="D197" s="154">
        <v>44.413688</v>
      </c>
      <c r="E197" s="154">
        <v>30.972277999999999</v>
      </c>
      <c r="F197" s="154">
        <v>587.22314500000005</v>
      </c>
      <c r="G197" s="154">
        <v>94.281193000000002</v>
      </c>
      <c r="H197" s="154">
        <v>78.442768999999998</v>
      </c>
      <c r="I197" s="154">
        <v>8.4621060000000003</v>
      </c>
      <c r="J197" s="154">
        <v>2.771455</v>
      </c>
      <c r="K197" s="154">
        <v>4.9265020000000002</v>
      </c>
      <c r="L197" s="154">
        <v>0.63127299999999997</v>
      </c>
      <c r="M197" s="154">
        <v>0.104168</v>
      </c>
      <c r="N197" s="154">
        <v>1.3906999999999999E-2</v>
      </c>
      <c r="O197" s="154"/>
      <c r="R197" s="152">
        <f>(F197+G197)/'SNB-ExchangeRateMonthly'!D1208</f>
        <v>725.62216567291318</v>
      </c>
    </row>
    <row r="198" spans="1:18">
      <c r="A198" s="155">
        <v>41274</v>
      </c>
      <c r="B198" s="154">
        <v>748.37683100000004</v>
      </c>
      <c r="C198" s="154">
        <v>7.3573170000000001</v>
      </c>
      <c r="D198" s="154">
        <v>46.053193</v>
      </c>
      <c r="E198" s="154">
        <v>32.334586999999999</v>
      </c>
      <c r="F198" s="154">
        <v>590.84819800000002</v>
      </c>
      <c r="G198" s="154">
        <v>95.133469000000005</v>
      </c>
      <c r="H198" s="154">
        <v>78.850697999999994</v>
      </c>
      <c r="I198" s="154">
        <v>8.9709380000000003</v>
      </c>
      <c r="J198" s="154">
        <v>3.1463230000000002</v>
      </c>
      <c r="K198" s="154">
        <v>4.9863489999999997</v>
      </c>
      <c r="L198" s="154">
        <v>0.70667599999999997</v>
      </c>
      <c r="M198" s="154">
        <v>0.103675</v>
      </c>
      <c r="N198" s="154">
        <v>1.3717999999999999E-2</v>
      </c>
      <c r="O198" s="154"/>
      <c r="R198" s="152">
        <f>(F198+G198)/'SNB-ExchangeRateMonthly'!D1209</f>
        <v>744.33774631076392</v>
      </c>
    </row>
    <row r="199" spans="1:18">
      <c r="A199" s="155">
        <v>41305</v>
      </c>
      <c r="B199" s="154">
        <v>789.07997599999999</v>
      </c>
      <c r="C199" s="154">
        <v>8.7539309999999997</v>
      </c>
      <c r="D199" s="154">
        <v>44.695348000000003</v>
      </c>
      <c r="E199" s="154">
        <v>30.968495000000001</v>
      </c>
      <c r="F199" s="154">
        <v>637.33991400000002</v>
      </c>
      <c r="G199" s="154">
        <v>88.947130000000001</v>
      </c>
      <c r="H199" s="154">
        <v>72.624640999999997</v>
      </c>
      <c r="I199" s="154">
        <v>9.3152460000000001</v>
      </c>
      <c r="J199" s="154">
        <v>3.5015450000000001</v>
      </c>
      <c r="K199" s="154">
        <v>4.9650049999999997</v>
      </c>
      <c r="L199" s="154">
        <v>0.74159200000000003</v>
      </c>
      <c r="M199" s="154">
        <v>6.0017000000000001E-2</v>
      </c>
      <c r="N199" s="154">
        <v>2.8409E-2</v>
      </c>
      <c r="O199" s="154"/>
      <c r="R199" s="152">
        <f>(F199+G199)/'SNB-ExchangeRateMonthly'!D1210</f>
        <v>785.93988096526346</v>
      </c>
    </row>
    <row r="200" spans="1:18">
      <c r="A200" s="155">
        <v>41333</v>
      </c>
      <c r="B200" s="154">
        <v>806.43530899999996</v>
      </c>
      <c r="C200" s="154">
        <v>9.314451</v>
      </c>
      <c r="D200" s="154">
        <v>41.291421999999997</v>
      </c>
      <c r="E200" s="154">
        <v>27.801075999999998</v>
      </c>
      <c r="F200" s="154">
        <v>657.348658</v>
      </c>
      <c r="G200" s="154">
        <v>89.040101000000007</v>
      </c>
      <c r="H200" s="154">
        <v>72.299509</v>
      </c>
      <c r="I200" s="154">
        <v>9.4103159999999999</v>
      </c>
      <c r="J200" s="154">
        <v>3.2941959999999999</v>
      </c>
      <c r="K200" s="154">
        <v>5.0748499999999996</v>
      </c>
      <c r="L200" s="154">
        <v>0.80644099999999996</v>
      </c>
      <c r="M200" s="154">
        <v>0.19242200000000001</v>
      </c>
      <c r="N200" s="154">
        <v>3.0358E-2</v>
      </c>
      <c r="O200" s="154"/>
      <c r="R200" s="152">
        <f>(F200+G200)/'SNB-ExchangeRateMonthly'!D1211</f>
        <v>811.11579982612477</v>
      </c>
    </row>
    <row r="201" spans="1:18">
      <c r="A201" s="155">
        <v>41364</v>
      </c>
      <c r="B201" s="154">
        <v>828.47835999999995</v>
      </c>
      <c r="C201" s="154">
        <v>9.1376290000000004</v>
      </c>
      <c r="D201" s="154">
        <v>42.938614000000001</v>
      </c>
      <c r="E201" s="154">
        <v>29.471343999999998</v>
      </c>
      <c r="F201" s="154">
        <v>678.24295600000005</v>
      </c>
      <c r="G201" s="154">
        <v>88.321331999999998</v>
      </c>
      <c r="H201" s="154">
        <v>71.330877999999998</v>
      </c>
      <c r="I201" s="154">
        <v>9.7940590000000007</v>
      </c>
      <c r="J201" s="154">
        <v>3.3772720000000001</v>
      </c>
      <c r="K201" s="154">
        <v>5.1664620000000001</v>
      </c>
      <c r="L201" s="154">
        <v>0.92806500000000003</v>
      </c>
      <c r="M201" s="154">
        <v>0.223825</v>
      </c>
      <c r="N201" s="154">
        <v>4.3769000000000002E-2</v>
      </c>
      <c r="O201" s="154"/>
      <c r="R201" s="152">
        <f>(F201+G201)/'SNB-ExchangeRateMonthly'!D1212</f>
        <v>810.32165750528554</v>
      </c>
    </row>
    <row r="202" spans="1:18">
      <c r="A202" s="155">
        <v>41394</v>
      </c>
      <c r="B202" s="154">
        <v>846.63883099999998</v>
      </c>
      <c r="C202" s="154">
        <v>9.3270180000000007</v>
      </c>
      <c r="D202" s="154">
        <v>43.537410000000001</v>
      </c>
      <c r="E202" s="154">
        <v>29.356580999999998</v>
      </c>
      <c r="F202" s="154">
        <v>697.98106399999995</v>
      </c>
      <c r="G202" s="154">
        <v>85.949916999999999</v>
      </c>
      <c r="H202" s="154">
        <v>69.375144000000006</v>
      </c>
      <c r="I202" s="154">
        <v>9.812557</v>
      </c>
      <c r="J202" s="154">
        <v>3.479174</v>
      </c>
      <c r="K202" s="154">
        <v>4.8612539999999997</v>
      </c>
      <c r="L202" s="154">
        <v>0.98764700000000005</v>
      </c>
      <c r="M202" s="154">
        <v>0.44250899999999999</v>
      </c>
      <c r="N202" s="154">
        <v>3.0863000000000002E-2</v>
      </c>
      <c r="O202" s="154"/>
      <c r="R202" s="152">
        <f>(F202+G202)/'SNB-ExchangeRateMonthly'!D1213</f>
        <v>836.01469659805912</v>
      </c>
    </row>
    <row r="203" spans="1:18">
      <c r="A203" s="155">
        <v>41425</v>
      </c>
      <c r="B203" s="154">
        <v>852.72565799999995</v>
      </c>
      <c r="C203" s="154">
        <v>9.1883400000000002</v>
      </c>
      <c r="D203" s="154">
        <v>43.766764999999999</v>
      </c>
      <c r="E203" s="154">
        <v>29.346</v>
      </c>
      <c r="F203" s="154">
        <v>702.59002399999997</v>
      </c>
      <c r="G203" s="154">
        <v>86.376931999999996</v>
      </c>
      <c r="H203" s="154">
        <v>69.611931999999996</v>
      </c>
      <c r="I203" s="154">
        <v>10.773548</v>
      </c>
      <c r="J203" s="154">
        <v>3.6657009999999999</v>
      </c>
      <c r="K203" s="154">
        <v>4.8748529999999999</v>
      </c>
      <c r="L203" s="154">
        <v>1.7613479999999999</v>
      </c>
      <c r="M203" s="154">
        <v>0.43103200000000003</v>
      </c>
      <c r="N203" s="154">
        <v>3.0051999999999999E-2</v>
      </c>
      <c r="O203" s="154"/>
      <c r="R203" s="152">
        <f>(F203+G203)/'SNB-ExchangeRateMonthly'!D1214</f>
        <v>826.14340942408376</v>
      </c>
    </row>
  </sheetData>
  <mergeCells count="9">
    <mergeCell ref="B20:H20"/>
    <mergeCell ref="D26:E26"/>
    <mergeCell ref="G26:H26"/>
    <mergeCell ref="I26:M26"/>
    <mergeCell ref="J27:M27"/>
    <mergeCell ref="B21:AE21"/>
    <mergeCell ref="B22:AR22"/>
    <mergeCell ref="B23:BZ23"/>
    <mergeCell ref="B24:R24"/>
  </mergeCells>
  <hyperlinks>
    <hyperlink ref="D157" location="Sheet1!B21" display="Sheet1!B21"/>
    <hyperlink ref="B21" location="Sheet1!D157" display="Sheet1!D157"/>
    <hyperlink ref="G105" location="Sheet1!B22" display="Sheet1!B22"/>
    <hyperlink ref="B22" location="Sheet1!G105" display="Sheet1!G105"/>
    <hyperlink ref="H105" location="Sheet1!B23" display="Sheet1!B23"/>
    <hyperlink ref="B23" location="Sheet1!H105" display="Sheet1!H105"/>
    <hyperlink ref="I157" location="Sheet1!B24" display="Sheet1!B24"/>
    <hyperlink ref="B24" location="Sheet1!I157" display="Sheet1!I157"/>
    <hyperlink ref="N105" location="Sheet1!B20" display="Sheet1!B20"/>
    <hyperlink ref="B20" location="Sheet1!N105" display="Sheet1!N105"/>
  </hyperlinks>
  <printOptions gridLines="1" gridLinesSet="0"/>
  <pageMargins left="0.75" right="0.75" top="1" bottom="1" header="0.5" footer="0.5"/>
  <pageSetup paperSize="9" fitToWidth="0" fitToHeight="0"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04"/>
  <sheetViews>
    <sheetView workbookViewId="0">
      <pane xSplit="1" ySplit="29" topLeftCell="B203"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511</v>
      </c>
    </row>
    <row r="4" spans="1:1">
      <c r="A4" s="161" t="s">
        <v>510</v>
      </c>
    </row>
    <row r="5" spans="1:1">
      <c r="A5" s="161" t="s">
        <v>583</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78">
      <c r="A17" s="161" t="s">
        <v>499</v>
      </c>
      <c r="B17" s="161" t="s">
        <v>498</v>
      </c>
    </row>
    <row r="18" spans="1:78">
      <c r="A18" s="161"/>
      <c r="B18" s="161" t="s">
        <v>497</v>
      </c>
    </row>
    <row r="20" spans="1:78">
      <c r="A20" s="161" t="s">
        <v>496</v>
      </c>
      <c r="B20" s="442" t="s">
        <v>495</v>
      </c>
      <c r="C20" s="442"/>
      <c r="D20" s="442"/>
      <c r="E20" s="442"/>
      <c r="F20" s="442"/>
      <c r="G20" s="442"/>
      <c r="H20" s="442"/>
    </row>
    <row r="21" spans="1:78">
      <c r="B21" s="444" t="s">
        <v>582</v>
      </c>
      <c r="C21" s="444"/>
      <c r="D21" s="444"/>
      <c r="E21" s="444"/>
      <c r="F21" s="444"/>
      <c r="G21" s="444"/>
      <c r="H21" s="444"/>
      <c r="I21" s="444"/>
      <c r="J21" s="444"/>
      <c r="K21" s="444"/>
      <c r="L21" s="444"/>
      <c r="M21" s="444"/>
      <c r="N21" s="444"/>
      <c r="O21" s="444"/>
      <c r="P21" s="444"/>
      <c r="Q21" s="444"/>
      <c r="R21" s="444"/>
      <c r="S21" s="444"/>
      <c r="T21" s="444"/>
      <c r="U21" s="444"/>
      <c r="V21" s="444"/>
      <c r="W21" s="444"/>
    </row>
    <row r="22" spans="1:78">
      <c r="B22" s="445" t="s">
        <v>494</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row>
    <row r="23" spans="1:78">
      <c r="B23" s="446" t="s">
        <v>493</v>
      </c>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row>
    <row r="24" spans="1:78">
      <c r="B24" s="447" t="s">
        <v>492</v>
      </c>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7"/>
      <c r="AJ24" s="447"/>
      <c r="AK24" s="447"/>
      <c r="AL24" s="447"/>
      <c r="AM24" s="447"/>
      <c r="AN24" s="447"/>
      <c r="AO24" s="447"/>
      <c r="AP24" s="447"/>
      <c r="AQ24" s="447"/>
      <c r="AR24" s="447"/>
      <c r="AS24" s="447"/>
      <c r="AT24" s="447"/>
      <c r="AU24" s="447"/>
      <c r="AV24" s="447"/>
      <c r="AW24" s="447"/>
      <c r="AX24" s="447"/>
      <c r="AY24" s="447"/>
      <c r="AZ24" s="447"/>
      <c r="BA24" s="447"/>
      <c r="BB24" s="447"/>
      <c r="BC24" s="447"/>
      <c r="BD24" s="447"/>
      <c r="BE24" s="447"/>
      <c r="BF24" s="447"/>
      <c r="BG24" s="447"/>
      <c r="BH24" s="447"/>
      <c r="BI24" s="447"/>
      <c r="BJ24" s="447"/>
      <c r="BK24" s="447"/>
      <c r="BL24" s="447"/>
      <c r="BM24" s="447"/>
      <c r="BN24" s="447"/>
      <c r="BO24" s="447"/>
      <c r="BP24" s="447"/>
      <c r="BQ24" s="447"/>
      <c r="BR24" s="447"/>
      <c r="BS24" s="447"/>
      <c r="BT24" s="447"/>
      <c r="BU24" s="447"/>
      <c r="BV24" s="447"/>
      <c r="BW24" s="447"/>
      <c r="BX24" s="447"/>
      <c r="BY24" s="447"/>
      <c r="BZ24" s="447"/>
    </row>
    <row r="25" spans="1:78">
      <c r="B25" s="449" t="s">
        <v>491</v>
      </c>
      <c r="C25" s="449"/>
      <c r="D25" s="449"/>
      <c r="E25" s="449"/>
      <c r="F25" s="449"/>
      <c r="G25" s="449"/>
      <c r="H25" s="449"/>
      <c r="I25" s="449"/>
      <c r="J25" s="449"/>
      <c r="K25" s="449"/>
      <c r="L25" s="449"/>
      <c r="M25" s="449"/>
      <c r="N25" s="449"/>
      <c r="O25" s="449"/>
      <c r="P25" s="449"/>
      <c r="Q25" s="449"/>
      <c r="R25" s="449"/>
    </row>
    <row r="27" spans="1:78">
      <c r="B27" s="161" t="s">
        <v>161</v>
      </c>
      <c r="C27" s="161" t="s">
        <v>490</v>
      </c>
      <c r="D27" s="443" t="s">
        <v>489</v>
      </c>
      <c r="E27" s="443"/>
      <c r="F27" s="161" t="s">
        <v>488</v>
      </c>
      <c r="G27" s="443" t="s">
        <v>487</v>
      </c>
      <c r="H27" s="443"/>
      <c r="I27" s="443" t="s">
        <v>486</v>
      </c>
      <c r="J27" s="443"/>
      <c r="K27" s="443"/>
      <c r="L27" s="443"/>
      <c r="M27" s="443"/>
      <c r="N27" s="161" t="s">
        <v>485</v>
      </c>
    </row>
    <row r="28" spans="1:78">
      <c r="B28" s="161" t="s">
        <v>481</v>
      </c>
      <c r="C28" s="161" t="s">
        <v>481</v>
      </c>
      <c r="D28" s="161" t="s">
        <v>481</v>
      </c>
      <c r="E28" s="161" t="s">
        <v>484</v>
      </c>
      <c r="F28" s="161" t="s">
        <v>481</v>
      </c>
      <c r="G28" s="161" t="s">
        <v>481</v>
      </c>
      <c r="H28" s="161" t="s">
        <v>484</v>
      </c>
      <c r="I28" s="161" t="s">
        <v>481</v>
      </c>
      <c r="J28" s="443" t="s">
        <v>484</v>
      </c>
      <c r="K28" s="443"/>
      <c r="L28" s="443"/>
      <c r="M28" s="443"/>
    </row>
    <row r="29" spans="1:78">
      <c r="B29" s="161" t="s">
        <v>481</v>
      </c>
      <c r="C29" s="161" t="s">
        <v>481</v>
      </c>
      <c r="D29" s="161" t="s">
        <v>481</v>
      </c>
      <c r="E29" s="161" t="s">
        <v>483</v>
      </c>
      <c r="F29" s="161" t="s">
        <v>481</v>
      </c>
      <c r="G29" s="161" t="s">
        <v>481</v>
      </c>
      <c r="H29" s="161" t="s">
        <v>482</v>
      </c>
      <c r="I29" s="161" t="s">
        <v>481</v>
      </c>
      <c r="J29" s="161" t="s">
        <v>480</v>
      </c>
      <c r="K29" s="161" t="s">
        <v>479</v>
      </c>
      <c r="L29" s="161" t="s">
        <v>478</v>
      </c>
      <c r="M29" s="161" t="s">
        <v>477</v>
      </c>
    </row>
    <row r="31" spans="1:78">
      <c r="A31" s="155">
        <v>36160</v>
      </c>
      <c r="B31" s="154">
        <v>1209.9752209999999</v>
      </c>
      <c r="C31" s="154">
        <v>1.714261</v>
      </c>
      <c r="D31" s="154">
        <v>235.73030199999999</v>
      </c>
      <c r="E31" s="154">
        <v>70.886627000000004</v>
      </c>
      <c r="F31" s="154">
        <v>834.321911</v>
      </c>
      <c r="G31" s="154">
        <v>132.19090600000001</v>
      </c>
      <c r="H31" s="154">
        <v>132.19090600000001</v>
      </c>
      <c r="I31" s="154" t="s">
        <v>472</v>
      </c>
      <c r="J31" s="154" t="s">
        <v>472</v>
      </c>
      <c r="K31" s="154" t="s">
        <v>472</v>
      </c>
      <c r="L31" s="154" t="s">
        <v>472</v>
      </c>
      <c r="M31" s="154" t="s">
        <v>472</v>
      </c>
      <c r="N31" s="154">
        <v>6.0178479999999999</v>
      </c>
      <c r="O31" s="154"/>
    </row>
    <row r="32" spans="1:78">
      <c r="A32" s="155">
        <v>36191</v>
      </c>
      <c r="B32" s="154">
        <v>1221.8628040000001</v>
      </c>
      <c r="C32" s="154">
        <v>1.663289</v>
      </c>
      <c r="D32" s="154">
        <v>239.76761099999999</v>
      </c>
      <c r="E32" s="154">
        <v>71.491354999999999</v>
      </c>
      <c r="F32" s="154">
        <v>837.92179699999997</v>
      </c>
      <c r="G32" s="154">
        <v>136.112032</v>
      </c>
      <c r="H32" s="154">
        <v>136.112032</v>
      </c>
      <c r="I32" s="154" t="s">
        <v>472</v>
      </c>
      <c r="J32" s="154" t="s">
        <v>472</v>
      </c>
      <c r="K32" s="154" t="s">
        <v>472</v>
      </c>
      <c r="L32" s="154" t="s">
        <v>472</v>
      </c>
      <c r="M32" s="154" t="s">
        <v>472</v>
      </c>
      <c r="N32" s="154">
        <v>6.3980730000000001</v>
      </c>
      <c r="O32" s="154"/>
    </row>
    <row r="33" spans="1:15">
      <c r="A33" s="155">
        <v>36219</v>
      </c>
      <c r="B33" s="154">
        <v>1203.6812279999999</v>
      </c>
      <c r="C33" s="154">
        <v>1.681357</v>
      </c>
      <c r="D33" s="154">
        <v>234.458584</v>
      </c>
      <c r="E33" s="154">
        <v>70.817329999999998</v>
      </c>
      <c r="F33" s="154">
        <v>824.495993</v>
      </c>
      <c r="G33" s="154">
        <v>136.976562</v>
      </c>
      <c r="H33" s="154">
        <v>136.976562</v>
      </c>
      <c r="I33" s="154" t="s">
        <v>472</v>
      </c>
      <c r="J33" s="154" t="s">
        <v>472</v>
      </c>
      <c r="K33" s="154" t="s">
        <v>472</v>
      </c>
      <c r="L33" s="154" t="s">
        <v>472</v>
      </c>
      <c r="M33" s="154" t="s">
        <v>472</v>
      </c>
      <c r="N33" s="154">
        <v>6.0687319999999998</v>
      </c>
      <c r="O33" s="154"/>
    </row>
    <row r="34" spans="1:15">
      <c r="A34" s="155">
        <v>36250</v>
      </c>
      <c r="B34" s="154">
        <v>1224.0793759999999</v>
      </c>
      <c r="C34" s="154">
        <v>1.73973</v>
      </c>
      <c r="D34" s="154">
        <v>237.43092300000001</v>
      </c>
      <c r="E34" s="154">
        <v>69.521144000000007</v>
      </c>
      <c r="F34" s="154">
        <v>835.68310099999997</v>
      </c>
      <c r="G34" s="154">
        <v>142.863542</v>
      </c>
      <c r="H34" s="154">
        <v>142.863542</v>
      </c>
      <c r="I34" s="154" t="s">
        <v>472</v>
      </c>
      <c r="J34" s="154" t="s">
        <v>472</v>
      </c>
      <c r="K34" s="154" t="s">
        <v>472</v>
      </c>
      <c r="L34" s="154" t="s">
        <v>472</v>
      </c>
      <c r="M34" s="154" t="s">
        <v>472</v>
      </c>
      <c r="N34" s="154">
        <v>6.362082</v>
      </c>
      <c r="O34" s="154"/>
    </row>
    <row r="35" spans="1:15">
      <c r="A35" s="155">
        <v>36280</v>
      </c>
      <c r="B35" s="154">
        <v>1266.5133370000001</v>
      </c>
      <c r="C35" s="154">
        <v>1.6260289999999999</v>
      </c>
      <c r="D35" s="154">
        <v>239.629875</v>
      </c>
      <c r="E35" s="154">
        <v>69.186970000000002</v>
      </c>
      <c r="F35" s="154">
        <v>862.99852999999996</v>
      </c>
      <c r="G35" s="154">
        <v>155.80784600000001</v>
      </c>
      <c r="H35" s="154">
        <v>155.80784600000001</v>
      </c>
      <c r="I35" s="154" t="s">
        <v>472</v>
      </c>
      <c r="J35" s="154" t="s">
        <v>472</v>
      </c>
      <c r="K35" s="154" t="s">
        <v>472</v>
      </c>
      <c r="L35" s="154" t="s">
        <v>472</v>
      </c>
      <c r="M35" s="154" t="s">
        <v>472</v>
      </c>
      <c r="N35" s="154">
        <v>6.4510550000000002</v>
      </c>
      <c r="O35" s="154"/>
    </row>
    <row r="36" spans="1:15">
      <c r="A36" s="155">
        <v>36311</v>
      </c>
      <c r="B36" s="154">
        <v>1194.5220979999999</v>
      </c>
      <c r="C36" s="154">
        <v>1.5153460000000001</v>
      </c>
      <c r="D36" s="154">
        <v>230.62859900000001</v>
      </c>
      <c r="E36" s="154">
        <v>67.348921000000004</v>
      </c>
      <c r="F36" s="154">
        <v>808.56947000000002</v>
      </c>
      <c r="G36" s="154">
        <v>147.773946</v>
      </c>
      <c r="H36" s="154">
        <v>147.773946</v>
      </c>
      <c r="I36" s="154" t="s">
        <v>472</v>
      </c>
      <c r="J36" s="154" t="s">
        <v>472</v>
      </c>
      <c r="K36" s="154" t="s">
        <v>472</v>
      </c>
      <c r="L36" s="154" t="s">
        <v>472</v>
      </c>
      <c r="M36" s="154" t="s">
        <v>472</v>
      </c>
      <c r="N36" s="154">
        <v>6.0347369999999998</v>
      </c>
      <c r="O36" s="154"/>
    </row>
    <row r="37" spans="1:15">
      <c r="A37" s="155">
        <v>36341</v>
      </c>
      <c r="B37" s="154">
        <v>1213.4467400000001</v>
      </c>
      <c r="C37" s="154">
        <v>1.6787450000000002</v>
      </c>
      <c r="D37" s="154">
        <v>228.81082699999999</v>
      </c>
      <c r="E37" s="154">
        <v>67.397992000000002</v>
      </c>
      <c r="F37" s="154">
        <v>824.22823000000005</v>
      </c>
      <c r="G37" s="154">
        <v>152.738518</v>
      </c>
      <c r="H37" s="154">
        <v>152.738518</v>
      </c>
      <c r="I37" s="154" t="s">
        <v>472</v>
      </c>
      <c r="J37" s="154" t="s">
        <v>472</v>
      </c>
      <c r="K37" s="154" t="s">
        <v>472</v>
      </c>
      <c r="L37" s="154" t="s">
        <v>472</v>
      </c>
      <c r="M37" s="154" t="s">
        <v>472</v>
      </c>
      <c r="N37" s="154">
        <v>5.9904070000000003</v>
      </c>
      <c r="O37" s="154"/>
    </row>
    <row r="38" spans="1:15">
      <c r="A38" s="155">
        <v>36372</v>
      </c>
      <c r="B38" s="154">
        <v>1218.117105</v>
      </c>
      <c r="C38" s="154">
        <v>1.7256960000000001</v>
      </c>
      <c r="D38" s="154">
        <v>231.51718500000001</v>
      </c>
      <c r="E38" s="154">
        <v>67.428633000000005</v>
      </c>
      <c r="F38" s="154">
        <v>826.96606299999996</v>
      </c>
      <c r="G38" s="154">
        <v>151.940631</v>
      </c>
      <c r="H38" s="154">
        <v>151.940631</v>
      </c>
      <c r="I38" s="154" t="s">
        <v>472</v>
      </c>
      <c r="J38" s="154" t="s">
        <v>472</v>
      </c>
      <c r="K38" s="154" t="s">
        <v>472</v>
      </c>
      <c r="L38" s="154" t="s">
        <v>472</v>
      </c>
      <c r="M38" s="154" t="s">
        <v>472</v>
      </c>
      <c r="N38" s="154">
        <v>5.9675339999999997</v>
      </c>
      <c r="O38" s="154"/>
    </row>
    <row r="39" spans="1:15">
      <c r="A39" s="155">
        <v>36403</v>
      </c>
      <c r="B39" s="154">
        <v>1240.094096</v>
      </c>
      <c r="C39" s="154">
        <v>1.840147</v>
      </c>
      <c r="D39" s="154">
        <v>231.04143099999999</v>
      </c>
      <c r="E39" s="154">
        <v>64.863541999999995</v>
      </c>
      <c r="F39" s="154">
        <v>844.10184700000002</v>
      </c>
      <c r="G39" s="154">
        <v>155.994317</v>
      </c>
      <c r="H39" s="154">
        <v>155.994317</v>
      </c>
      <c r="I39" s="154" t="s">
        <v>472</v>
      </c>
      <c r="J39" s="154" t="s">
        <v>472</v>
      </c>
      <c r="K39" s="154" t="s">
        <v>472</v>
      </c>
      <c r="L39" s="154" t="s">
        <v>472</v>
      </c>
      <c r="M39" s="154" t="s">
        <v>472</v>
      </c>
      <c r="N39" s="154">
        <v>7.1163600000000002</v>
      </c>
      <c r="O39" s="154"/>
    </row>
    <row r="40" spans="1:15">
      <c r="A40" s="155">
        <v>36433</v>
      </c>
      <c r="B40" s="154">
        <v>1230.752232</v>
      </c>
      <c r="C40" s="154">
        <v>1.689154</v>
      </c>
      <c r="D40" s="154">
        <v>228.85923600000001</v>
      </c>
      <c r="E40" s="154">
        <v>67.5304</v>
      </c>
      <c r="F40" s="154">
        <v>837.59382100000005</v>
      </c>
      <c r="G40" s="154">
        <v>155.61806899999999</v>
      </c>
      <c r="H40" s="154">
        <v>155.61806899999999</v>
      </c>
      <c r="I40" s="154" t="s">
        <v>472</v>
      </c>
      <c r="J40" s="154" t="s">
        <v>472</v>
      </c>
      <c r="K40" s="154" t="s">
        <v>472</v>
      </c>
      <c r="L40" s="154" t="s">
        <v>472</v>
      </c>
      <c r="M40" s="154" t="s">
        <v>472</v>
      </c>
      <c r="N40" s="154">
        <v>6.9919510000000002</v>
      </c>
      <c r="O40" s="154"/>
    </row>
    <row r="41" spans="1:15">
      <c r="A41" s="155">
        <v>36464</v>
      </c>
      <c r="B41" s="154">
        <v>1251.4045329999999</v>
      </c>
      <c r="C41" s="154">
        <v>1.8640620000000001</v>
      </c>
      <c r="D41" s="154">
        <v>224.068972</v>
      </c>
      <c r="E41" s="154">
        <v>64.870806999999999</v>
      </c>
      <c r="F41" s="154">
        <v>862.30490099999997</v>
      </c>
      <c r="G41" s="154">
        <v>155.72675599999999</v>
      </c>
      <c r="H41" s="154">
        <v>155.72675599999999</v>
      </c>
      <c r="I41" s="154" t="s">
        <v>472</v>
      </c>
      <c r="J41" s="154" t="s">
        <v>472</v>
      </c>
      <c r="K41" s="154" t="s">
        <v>472</v>
      </c>
      <c r="L41" s="154" t="s">
        <v>472</v>
      </c>
      <c r="M41" s="154" t="s">
        <v>472</v>
      </c>
      <c r="N41" s="154">
        <v>7.4398400000000002</v>
      </c>
      <c r="O41" s="154"/>
    </row>
    <row r="42" spans="1:15">
      <c r="A42" s="155">
        <v>36494</v>
      </c>
      <c r="B42" s="154">
        <v>1297.5587949999999</v>
      </c>
      <c r="C42" s="154">
        <v>1.7670590000000002</v>
      </c>
      <c r="D42" s="154">
        <v>225.06853699999999</v>
      </c>
      <c r="E42" s="154">
        <v>63.676555999999998</v>
      </c>
      <c r="F42" s="154">
        <v>897.60223299999996</v>
      </c>
      <c r="G42" s="154">
        <v>165.59283500000001</v>
      </c>
      <c r="H42" s="154">
        <v>165.59283500000001</v>
      </c>
      <c r="I42" s="154" t="s">
        <v>472</v>
      </c>
      <c r="J42" s="154" t="s">
        <v>472</v>
      </c>
      <c r="K42" s="154" t="s">
        <v>472</v>
      </c>
      <c r="L42" s="154" t="s">
        <v>472</v>
      </c>
      <c r="M42" s="154" t="s">
        <v>472</v>
      </c>
      <c r="N42" s="154">
        <v>7.5281330000000004</v>
      </c>
      <c r="O42" s="154"/>
    </row>
    <row r="43" spans="1:15">
      <c r="A43" s="155">
        <v>36525</v>
      </c>
      <c r="B43" s="154">
        <v>1342.813997</v>
      </c>
      <c r="C43" s="154">
        <v>1.7773509999999999</v>
      </c>
      <c r="D43" s="154">
        <v>225.03963300000001</v>
      </c>
      <c r="E43" s="154">
        <v>64.091798999999995</v>
      </c>
      <c r="F43" s="154">
        <v>935.67355499999996</v>
      </c>
      <c r="G43" s="154">
        <v>172.78296900000001</v>
      </c>
      <c r="H43" s="154">
        <v>172.78296900000001</v>
      </c>
      <c r="I43" s="154" t="s">
        <v>472</v>
      </c>
      <c r="J43" s="154" t="s">
        <v>472</v>
      </c>
      <c r="K43" s="154" t="s">
        <v>472</v>
      </c>
      <c r="L43" s="154" t="s">
        <v>472</v>
      </c>
      <c r="M43" s="154" t="s">
        <v>472</v>
      </c>
      <c r="N43" s="154">
        <v>7.540489</v>
      </c>
      <c r="O43" s="154"/>
    </row>
    <row r="44" spans="1:15">
      <c r="A44" s="155">
        <v>36556</v>
      </c>
      <c r="B44" s="154">
        <v>1286.9019169999999</v>
      </c>
      <c r="C44" s="154">
        <v>1.61714</v>
      </c>
      <c r="D44" s="154">
        <v>219.6378</v>
      </c>
      <c r="E44" s="154">
        <v>62.260612999999999</v>
      </c>
      <c r="F44" s="154">
        <v>887.68774399999995</v>
      </c>
      <c r="G44" s="154">
        <v>171.28649300000001</v>
      </c>
      <c r="H44" s="154">
        <v>171.28649300000001</v>
      </c>
      <c r="I44" s="154" t="s">
        <v>472</v>
      </c>
      <c r="J44" s="154" t="s">
        <v>472</v>
      </c>
      <c r="K44" s="154" t="s">
        <v>472</v>
      </c>
      <c r="L44" s="154" t="s">
        <v>472</v>
      </c>
      <c r="M44" s="154" t="s">
        <v>472</v>
      </c>
      <c r="N44" s="154">
        <v>6.6727449999999999</v>
      </c>
      <c r="O44" s="154"/>
    </row>
    <row r="45" spans="1:15">
      <c r="A45" s="155">
        <v>36585</v>
      </c>
      <c r="B45" s="154">
        <v>1303.535007</v>
      </c>
      <c r="C45" s="154">
        <v>1.637067</v>
      </c>
      <c r="D45" s="154">
        <v>221.15376900000001</v>
      </c>
      <c r="E45" s="154">
        <v>63.270460999999997</v>
      </c>
      <c r="F45" s="154">
        <v>895.24294599999996</v>
      </c>
      <c r="G45" s="154">
        <v>178.81681900000001</v>
      </c>
      <c r="H45" s="154">
        <v>178.81681900000001</v>
      </c>
      <c r="I45" s="154" t="s">
        <v>472</v>
      </c>
      <c r="J45" s="154" t="s">
        <v>472</v>
      </c>
      <c r="K45" s="154" t="s">
        <v>472</v>
      </c>
      <c r="L45" s="154" t="s">
        <v>472</v>
      </c>
      <c r="M45" s="154" t="s">
        <v>472</v>
      </c>
      <c r="N45" s="154">
        <v>6.6844049999999999</v>
      </c>
      <c r="O45" s="154"/>
    </row>
    <row r="46" spans="1:15">
      <c r="A46" s="155">
        <v>36616</v>
      </c>
      <c r="B46" s="154">
        <v>1378.603132</v>
      </c>
      <c r="C46" s="154">
        <v>1.4736500000000001</v>
      </c>
      <c r="D46" s="154">
        <v>218.885457</v>
      </c>
      <c r="E46" s="154">
        <v>61.860196000000002</v>
      </c>
      <c r="F46" s="154">
        <v>968.12796900000001</v>
      </c>
      <c r="G46" s="154">
        <v>183.38714300000001</v>
      </c>
      <c r="H46" s="154">
        <v>183.38714300000001</v>
      </c>
      <c r="I46" s="154" t="s">
        <v>472</v>
      </c>
      <c r="J46" s="154" t="s">
        <v>472</v>
      </c>
      <c r="K46" s="154" t="s">
        <v>472</v>
      </c>
      <c r="L46" s="154" t="s">
        <v>472</v>
      </c>
      <c r="M46" s="154" t="s">
        <v>472</v>
      </c>
      <c r="N46" s="154">
        <v>6.7289159999999999</v>
      </c>
      <c r="O46" s="154"/>
    </row>
    <row r="47" spans="1:15">
      <c r="A47" s="155">
        <v>36646</v>
      </c>
      <c r="B47" s="154">
        <v>1376.2415140000001</v>
      </c>
      <c r="C47" s="154">
        <v>1.216313</v>
      </c>
      <c r="D47" s="154">
        <v>218.50147000000001</v>
      </c>
      <c r="E47" s="154">
        <v>62.415173000000003</v>
      </c>
      <c r="F47" s="154">
        <v>964.47094500000003</v>
      </c>
      <c r="G47" s="154">
        <v>185.552044</v>
      </c>
      <c r="H47" s="154">
        <v>185.552044</v>
      </c>
      <c r="I47" s="154" t="s">
        <v>472</v>
      </c>
      <c r="J47" s="154" t="s">
        <v>472</v>
      </c>
      <c r="K47" s="154" t="s">
        <v>472</v>
      </c>
      <c r="L47" s="154" t="s">
        <v>472</v>
      </c>
      <c r="M47" s="154" t="s">
        <v>472</v>
      </c>
      <c r="N47" s="154">
        <v>6.5007510000000002</v>
      </c>
      <c r="O47" s="154"/>
    </row>
    <row r="48" spans="1:15">
      <c r="A48" s="155">
        <v>36677</v>
      </c>
      <c r="B48" s="154">
        <v>1407.3980160000001</v>
      </c>
      <c r="C48" s="154">
        <v>1.4701219999999999</v>
      </c>
      <c r="D48" s="154">
        <v>220.945382</v>
      </c>
      <c r="E48" s="154">
        <v>62.653846999999999</v>
      </c>
      <c r="F48" s="154">
        <v>994.73391800000002</v>
      </c>
      <c r="G48" s="154">
        <v>183.74845099999999</v>
      </c>
      <c r="H48" s="154">
        <v>183.74845099999999</v>
      </c>
      <c r="I48" s="154" t="s">
        <v>472</v>
      </c>
      <c r="J48" s="154" t="s">
        <v>472</v>
      </c>
      <c r="K48" s="154" t="s">
        <v>472</v>
      </c>
      <c r="L48" s="154" t="s">
        <v>472</v>
      </c>
      <c r="M48" s="154" t="s">
        <v>472</v>
      </c>
      <c r="N48" s="154">
        <v>6.5001439999999997</v>
      </c>
      <c r="O48" s="154"/>
    </row>
    <row r="49" spans="1:15">
      <c r="A49" s="155">
        <v>36707</v>
      </c>
      <c r="B49" s="154">
        <v>1415.6270079999999</v>
      </c>
      <c r="C49" s="154">
        <v>1.5347629999999999</v>
      </c>
      <c r="D49" s="154">
        <v>220.348882</v>
      </c>
      <c r="E49" s="154">
        <v>62.778025999999997</v>
      </c>
      <c r="F49" s="154">
        <v>1001.806792</v>
      </c>
      <c r="G49" s="154">
        <v>183.761098</v>
      </c>
      <c r="H49" s="154">
        <v>183.761098</v>
      </c>
      <c r="I49" s="154" t="s">
        <v>472</v>
      </c>
      <c r="J49" s="154" t="s">
        <v>472</v>
      </c>
      <c r="K49" s="154" t="s">
        <v>472</v>
      </c>
      <c r="L49" s="154" t="s">
        <v>472</v>
      </c>
      <c r="M49" s="154" t="s">
        <v>472</v>
      </c>
      <c r="N49" s="154">
        <v>8.1754719999999992</v>
      </c>
      <c r="O49" s="154"/>
    </row>
    <row r="50" spans="1:15">
      <c r="A50" s="155">
        <v>36738</v>
      </c>
      <c r="B50" s="154">
        <v>1456.5258630000001</v>
      </c>
      <c r="C50" s="154">
        <v>1.4425669999999999</v>
      </c>
      <c r="D50" s="154">
        <v>216.40872200000001</v>
      </c>
      <c r="E50" s="154">
        <v>62.598531000000001</v>
      </c>
      <c r="F50" s="154">
        <v>1040.499693</v>
      </c>
      <c r="G50" s="154">
        <v>186.83850799999999</v>
      </c>
      <c r="H50" s="154">
        <v>186.83850799999999</v>
      </c>
      <c r="I50" s="154" t="s">
        <v>472</v>
      </c>
      <c r="J50" s="154" t="s">
        <v>472</v>
      </c>
      <c r="K50" s="154" t="s">
        <v>472</v>
      </c>
      <c r="L50" s="154" t="s">
        <v>472</v>
      </c>
      <c r="M50" s="154" t="s">
        <v>472</v>
      </c>
      <c r="N50" s="154">
        <v>11.336376</v>
      </c>
      <c r="O50" s="154"/>
    </row>
    <row r="51" spans="1:15">
      <c r="A51" s="155">
        <v>36769</v>
      </c>
      <c r="B51" s="154">
        <v>1506.5029340000001</v>
      </c>
      <c r="C51" s="154">
        <v>1.3751120000000001</v>
      </c>
      <c r="D51" s="154">
        <v>217.45658800000001</v>
      </c>
      <c r="E51" s="154">
        <v>63.470514000000001</v>
      </c>
      <c r="F51" s="154">
        <v>1080.149212</v>
      </c>
      <c r="G51" s="154">
        <v>194.71083200000001</v>
      </c>
      <c r="H51" s="154">
        <v>194.71083200000001</v>
      </c>
      <c r="I51" s="154" t="s">
        <v>472</v>
      </c>
      <c r="J51" s="154" t="s">
        <v>472</v>
      </c>
      <c r="K51" s="154" t="s">
        <v>472</v>
      </c>
      <c r="L51" s="154" t="s">
        <v>472</v>
      </c>
      <c r="M51" s="154" t="s">
        <v>472</v>
      </c>
      <c r="N51" s="154">
        <v>12.811194</v>
      </c>
      <c r="O51" s="154"/>
    </row>
    <row r="52" spans="1:15">
      <c r="A52" s="155">
        <v>36799</v>
      </c>
      <c r="B52" s="154">
        <v>1456.7950080000001</v>
      </c>
      <c r="C52" s="154">
        <v>1.3359540000000001</v>
      </c>
      <c r="D52" s="154">
        <v>218.04839899999999</v>
      </c>
      <c r="E52" s="154">
        <v>63.999307999999999</v>
      </c>
      <c r="F52" s="154">
        <v>1034.285985</v>
      </c>
      <c r="G52" s="154">
        <v>190.25334799999999</v>
      </c>
      <c r="H52" s="154">
        <v>190.25334799999999</v>
      </c>
      <c r="I52" s="154" t="s">
        <v>472</v>
      </c>
      <c r="J52" s="154" t="s">
        <v>472</v>
      </c>
      <c r="K52" s="154" t="s">
        <v>472</v>
      </c>
      <c r="L52" s="154" t="s">
        <v>472</v>
      </c>
      <c r="M52" s="154" t="s">
        <v>472</v>
      </c>
      <c r="N52" s="154">
        <v>12.871328</v>
      </c>
      <c r="O52" s="154"/>
    </row>
    <row r="53" spans="1:15">
      <c r="A53" s="155">
        <v>36830</v>
      </c>
      <c r="B53" s="154">
        <v>1490.914665</v>
      </c>
      <c r="C53" s="154">
        <v>1.3208029999999999</v>
      </c>
      <c r="D53" s="154">
        <v>220.03621899999999</v>
      </c>
      <c r="E53" s="154">
        <v>65.079909999999998</v>
      </c>
      <c r="F53" s="154">
        <v>1064.459942</v>
      </c>
      <c r="G53" s="154">
        <v>192.186149</v>
      </c>
      <c r="H53" s="154">
        <v>192.186149</v>
      </c>
      <c r="I53" s="154" t="s">
        <v>472</v>
      </c>
      <c r="J53" s="154" t="s">
        <v>472</v>
      </c>
      <c r="K53" s="154" t="s">
        <v>472</v>
      </c>
      <c r="L53" s="154" t="s">
        <v>472</v>
      </c>
      <c r="M53" s="154" t="s">
        <v>472</v>
      </c>
      <c r="N53" s="154">
        <v>12.911556000000001</v>
      </c>
      <c r="O53" s="154"/>
    </row>
    <row r="54" spans="1:15">
      <c r="A54" s="155">
        <v>36860</v>
      </c>
      <c r="B54" s="154">
        <v>1495.23305</v>
      </c>
      <c r="C54" s="154">
        <v>1.8085179999999998</v>
      </c>
      <c r="D54" s="154">
        <v>222.55313699999999</v>
      </c>
      <c r="E54" s="154">
        <v>67.047786000000002</v>
      </c>
      <c r="F54" s="154">
        <v>1067.055899</v>
      </c>
      <c r="G54" s="154">
        <v>190.533333</v>
      </c>
      <c r="H54" s="154">
        <v>190.533333</v>
      </c>
      <c r="I54" s="154" t="s">
        <v>472</v>
      </c>
      <c r="J54" s="154" t="s">
        <v>472</v>
      </c>
      <c r="K54" s="154" t="s">
        <v>472</v>
      </c>
      <c r="L54" s="154" t="s">
        <v>472</v>
      </c>
      <c r="M54" s="154" t="s">
        <v>472</v>
      </c>
      <c r="N54" s="154">
        <v>13.282159999999999</v>
      </c>
      <c r="O54" s="154"/>
    </row>
    <row r="55" spans="1:15">
      <c r="A55" s="155">
        <v>36891</v>
      </c>
      <c r="B55" s="154">
        <v>1530.7256420000001</v>
      </c>
      <c r="C55" s="154">
        <v>1.9128400000000001</v>
      </c>
      <c r="D55" s="154">
        <v>223.631507</v>
      </c>
      <c r="E55" s="154">
        <v>68.342601000000002</v>
      </c>
      <c r="F55" s="154">
        <v>1099.527073</v>
      </c>
      <c r="G55" s="154">
        <v>192.82883899999999</v>
      </c>
      <c r="H55" s="154">
        <v>192.82883899999999</v>
      </c>
      <c r="I55" s="154" t="s">
        <v>472</v>
      </c>
      <c r="J55" s="154" t="s">
        <v>472</v>
      </c>
      <c r="K55" s="154" t="s">
        <v>472</v>
      </c>
      <c r="L55" s="154" t="s">
        <v>472</v>
      </c>
      <c r="M55" s="154" t="s">
        <v>472</v>
      </c>
      <c r="N55" s="154">
        <v>12.825379</v>
      </c>
      <c r="O55" s="154"/>
    </row>
    <row r="56" spans="1:15">
      <c r="A56" s="155">
        <v>36922</v>
      </c>
      <c r="B56" s="154">
        <v>1543.5199170000001</v>
      </c>
      <c r="C56" s="154">
        <v>1.9028929999999999</v>
      </c>
      <c r="D56" s="154">
        <v>225.17461800000001</v>
      </c>
      <c r="E56" s="154">
        <v>69.290660000000003</v>
      </c>
      <c r="F56" s="154">
        <v>1103.0822840000001</v>
      </c>
      <c r="G56" s="154">
        <v>199.178361</v>
      </c>
      <c r="H56" s="154">
        <v>199.178361</v>
      </c>
      <c r="I56" s="154" t="s">
        <v>472</v>
      </c>
      <c r="J56" s="154" t="s">
        <v>472</v>
      </c>
      <c r="K56" s="154" t="s">
        <v>472</v>
      </c>
      <c r="L56" s="154" t="s">
        <v>472</v>
      </c>
      <c r="M56" s="154" t="s">
        <v>472</v>
      </c>
      <c r="N56" s="154">
        <v>14.181756</v>
      </c>
      <c r="O56" s="154"/>
    </row>
    <row r="57" spans="1:15">
      <c r="A57" s="155">
        <v>36950</v>
      </c>
      <c r="B57" s="154">
        <v>1494.0071809999999</v>
      </c>
      <c r="C57" s="154">
        <v>1.8142770000000001</v>
      </c>
      <c r="D57" s="154">
        <v>227.08012199999999</v>
      </c>
      <c r="E57" s="154">
        <v>72.374083999999996</v>
      </c>
      <c r="F57" s="154">
        <v>1054.164571</v>
      </c>
      <c r="G57" s="154">
        <v>197.77895899999999</v>
      </c>
      <c r="H57" s="154">
        <v>197.77895899999999</v>
      </c>
      <c r="I57" s="154" t="s">
        <v>472</v>
      </c>
      <c r="J57" s="154" t="s">
        <v>472</v>
      </c>
      <c r="K57" s="154" t="s">
        <v>472</v>
      </c>
      <c r="L57" s="154" t="s">
        <v>472</v>
      </c>
      <c r="M57" s="154" t="s">
        <v>472</v>
      </c>
      <c r="N57" s="154">
        <v>13.169252999999999</v>
      </c>
      <c r="O57" s="154"/>
    </row>
    <row r="58" spans="1:15">
      <c r="A58" s="155">
        <v>36981</v>
      </c>
      <c r="B58" s="154">
        <v>1422.7882709999999</v>
      </c>
      <c r="C58" s="154">
        <v>1.6798030000000002</v>
      </c>
      <c r="D58" s="154">
        <v>227.41985700000001</v>
      </c>
      <c r="E58" s="154">
        <v>75.501260000000002</v>
      </c>
      <c r="F58" s="154">
        <v>985.57499600000006</v>
      </c>
      <c r="G58" s="154">
        <v>194.14732100000001</v>
      </c>
      <c r="H58" s="154">
        <v>194.14732100000001</v>
      </c>
      <c r="I58" s="154" t="s">
        <v>472</v>
      </c>
      <c r="J58" s="154" t="s">
        <v>472</v>
      </c>
      <c r="K58" s="154" t="s">
        <v>472</v>
      </c>
      <c r="L58" s="154" t="s">
        <v>472</v>
      </c>
      <c r="M58" s="154" t="s">
        <v>472</v>
      </c>
      <c r="N58" s="154">
        <v>13.966298</v>
      </c>
      <c r="O58" s="154"/>
    </row>
    <row r="59" spans="1:15">
      <c r="A59" s="155">
        <v>37011</v>
      </c>
      <c r="B59" s="154">
        <v>1451.8555650000001</v>
      </c>
      <c r="C59" s="154">
        <v>1.895273</v>
      </c>
      <c r="D59" s="154">
        <v>224.45180099999999</v>
      </c>
      <c r="E59" s="154">
        <v>75.258523999999994</v>
      </c>
      <c r="F59" s="154">
        <v>1010.62937</v>
      </c>
      <c r="G59" s="154">
        <v>200.53041400000001</v>
      </c>
      <c r="H59" s="154">
        <v>200.53041400000001</v>
      </c>
      <c r="I59" s="154" t="s">
        <v>472</v>
      </c>
      <c r="J59" s="154" t="s">
        <v>472</v>
      </c>
      <c r="K59" s="154" t="s">
        <v>472</v>
      </c>
      <c r="L59" s="154" t="s">
        <v>472</v>
      </c>
      <c r="M59" s="154" t="s">
        <v>472</v>
      </c>
      <c r="N59" s="154">
        <v>14.348710000000001</v>
      </c>
      <c r="O59" s="154"/>
    </row>
    <row r="60" spans="1:15">
      <c r="A60" s="155">
        <v>37042</v>
      </c>
      <c r="B60" s="154">
        <v>1472.394329</v>
      </c>
      <c r="C60" s="154">
        <v>1.4578739999999999</v>
      </c>
      <c r="D60" s="154">
        <v>223.883531</v>
      </c>
      <c r="E60" s="154">
        <v>70.705033999999998</v>
      </c>
      <c r="F60" s="154">
        <v>1026.883975</v>
      </c>
      <c r="G60" s="154">
        <v>206.01811499999999</v>
      </c>
      <c r="H60" s="154">
        <v>206.01811499999999</v>
      </c>
      <c r="I60" s="154" t="s">
        <v>472</v>
      </c>
      <c r="J60" s="154" t="s">
        <v>472</v>
      </c>
      <c r="K60" s="154" t="s">
        <v>472</v>
      </c>
      <c r="L60" s="154" t="s">
        <v>472</v>
      </c>
      <c r="M60" s="154" t="s">
        <v>472</v>
      </c>
      <c r="N60" s="154">
        <v>14.150839</v>
      </c>
      <c r="O60" s="154"/>
    </row>
    <row r="61" spans="1:15">
      <c r="A61" s="155">
        <v>37072</v>
      </c>
      <c r="B61" s="154">
        <v>1424.9304059999999</v>
      </c>
      <c r="C61" s="154">
        <v>1.819118</v>
      </c>
      <c r="D61" s="154">
        <v>223.522176</v>
      </c>
      <c r="E61" s="154">
        <v>71.249463000000006</v>
      </c>
      <c r="F61" s="154">
        <v>984.03095900000005</v>
      </c>
      <c r="G61" s="154">
        <v>202.98789300000001</v>
      </c>
      <c r="H61" s="154">
        <v>202.98789300000001</v>
      </c>
      <c r="I61" s="154" t="s">
        <v>472</v>
      </c>
      <c r="J61" s="154" t="s">
        <v>472</v>
      </c>
      <c r="K61" s="154" t="s">
        <v>472</v>
      </c>
      <c r="L61" s="154" t="s">
        <v>472</v>
      </c>
      <c r="M61" s="154" t="s">
        <v>472</v>
      </c>
      <c r="N61" s="154">
        <v>12.570264999999999</v>
      </c>
      <c r="O61" s="154"/>
    </row>
    <row r="62" spans="1:15">
      <c r="A62" s="155">
        <v>37103</v>
      </c>
      <c r="B62" s="154">
        <v>1354.289673</v>
      </c>
      <c r="C62" s="154">
        <v>1.6474470000000001</v>
      </c>
      <c r="D62" s="154">
        <v>222.897738</v>
      </c>
      <c r="E62" s="154">
        <v>71.148910999999998</v>
      </c>
      <c r="F62" s="154">
        <v>924.69589900000005</v>
      </c>
      <c r="G62" s="154">
        <v>192.34226100000001</v>
      </c>
      <c r="H62" s="154">
        <v>192.34226100000001</v>
      </c>
      <c r="I62" s="154" t="s">
        <v>472</v>
      </c>
      <c r="J62" s="154" t="s">
        <v>472</v>
      </c>
      <c r="K62" s="154" t="s">
        <v>472</v>
      </c>
      <c r="L62" s="154" t="s">
        <v>472</v>
      </c>
      <c r="M62" s="154" t="s">
        <v>472</v>
      </c>
      <c r="N62" s="154">
        <v>12.706329999999999</v>
      </c>
      <c r="O62" s="154"/>
    </row>
    <row r="63" spans="1:15">
      <c r="A63" s="155">
        <v>37134</v>
      </c>
      <c r="B63" s="154">
        <v>1314.3377379999999</v>
      </c>
      <c r="C63" s="154">
        <v>2.0141610000000001</v>
      </c>
      <c r="D63" s="154">
        <v>225.48705100000001</v>
      </c>
      <c r="E63" s="154">
        <v>73.936727000000005</v>
      </c>
      <c r="F63" s="154">
        <v>885.45237499999996</v>
      </c>
      <c r="G63" s="154">
        <v>188.06441599999999</v>
      </c>
      <c r="H63" s="154">
        <v>188.06441599999999</v>
      </c>
      <c r="I63" s="154" t="s">
        <v>472</v>
      </c>
      <c r="J63" s="154" t="s">
        <v>472</v>
      </c>
      <c r="K63" s="154" t="s">
        <v>472</v>
      </c>
      <c r="L63" s="154" t="s">
        <v>472</v>
      </c>
      <c r="M63" s="154" t="s">
        <v>472</v>
      </c>
      <c r="N63" s="154">
        <v>13.319732</v>
      </c>
      <c r="O63" s="154"/>
    </row>
    <row r="64" spans="1:15">
      <c r="A64" s="155">
        <v>37164</v>
      </c>
      <c r="B64" s="154">
        <v>1215.4371120000001</v>
      </c>
      <c r="C64" s="154">
        <v>2.036321</v>
      </c>
      <c r="D64" s="154">
        <v>224.95858200000001</v>
      </c>
      <c r="E64" s="154">
        <v>75.100493999999998</v>
      </c>
      <c r="F64" s="154">
        <v>801.74444300000005</v>
      </c>
      <c r="G64" s="154">
        <v>173.942601</v>
      </c>
      <c r="H64" s="154">
        <v>173.942601</v>
      </c>
      <c r="I64" s="154" t="s">
        <v>472</v>
      </c>
      <c r="J64" s="154" t="s">
        <v>472</v>
      </c>
      <c r="K64" s="154" t="s">
        <v>472</v>
      </c>
      <c r="L64" s="154" t="s">
        <v>472</v>
      </c>
      <c r="M64" s="154" t="s">
        <v>472</v>
      </c>
      <c r="N64" s="154">
        <v>12.755167999999999</v>
      </c>
      <c r="O64" s="154"/>
    </row>
    <row r="65" spans="1:15">
      <c r="A65" s="155">
        <v>37195</v>
      </c>
      <c r="B65" s="154">
        <v>1242.561379</v>
      </c>
      <c r="C65" s="154">
        <v>1.9022939999999999</v>
      </c>
      <c r="D65" s="154">
        <v>224.17345299999999</v>
      </c>
      <c r="E65" s="154">
        <v>74.705049000000002</v>
      </c>
      <c r="F65" s="154">
        <v>821.63519299999996</v>
      </c>
      <c r="G65" s="154">
        <v>181.03987799999999</v>
      </c>
      <c r="H65" s="154">
        <v>181.03987799999999</v>
      </c>
      <c r="I65" s="154" t="s">
        <v>472</v>
      </c>
      <c r="J65" s="154" t="s">
        <v>472</v>
      </c>
      <c r="K65" s="154" t="s">
        <v>472</v>
      </c>
      <c r="L65" s="154" t="s">
        <v>472</v>
      </c>
      <c r="M65" s="154" t="s">
        <v>472</v>
      </c>
      <c r="N65" s="154">
        <v>13.810563999999999</v>
      </c>
      <c r="O65" s="154"/>
    </row>
    <row r="66" spans="1:15">
      <c r="A66" s="155">
        <v>37225</v>
      </c>
      <c r="B66" s="154">
        <v>1281.148316</v>
      </c>
      <c r="C66" s="154">
        <v>1.788799</v>
      </c>
      <c r="D66" s="154">
        <v>220.88075599999999</v>
      </c>
      <c r="E66" s="154">
        <v>73.966075000000004</v>
      </c>
      <c r="F66" s="154">
        <v>857.43426599999998</v>
      </c>
      <c r="G66" s="154">
        <v>186.47488300000001</v>
      </c>
      <c r="H66" s="154">
        <v>186.47488300000001</v>
      </c>
      <c r="I66" s="154" t="s">
        <v>472</v>
      </c>
      <c r="J66" s="154" t="s">
        <v>472</v>
      </c>
      <c r="K66" s="154" t="s">
        <v>472</v>
      </c>
      <c r="L66" s="154" t="s">
        <v>472</v>
      </c>
      <c r="M66" s="154" t="s">
        <v>472</v>
      </c>
      <c r="N66" s="154">
        <v>14.569611</v>
      </c>
      <c r="O66" s="154"/>
    </row>
    <row r="67" spans="1:15">
      <c r="A67" s="155">
        <v>37256</v>
      </c>
      <c r="B67" s="154">
        <v>1311.781223</v>
      </c>
      <c r="C67" s="154">
        <v>1.7655020000000001</v>
      </c>
      <c r="D67" s="154">
        <v>217.38597999999999</v>
      </c>
      <c r="E67" s="154">
        <v>73.008273000000003</v>
      </c>
      <c r="F67" s="154">
        <v>888.53363200000001</v>
      </c>
      <c r="G67" s="154">
        <v>190.262272</v>
      </c>
      <c r="H67" s="154">
        <v>190.262272</v>
      </c>
      <c r="I67" s="154" t="s">
        <v>472</v>
      </c>
      <c r="J67" s="154" t="s">
        <v>472</v>
      </c>
      <c r="K67" s="154" t="s">
        <v>472</v>
      </c>
      <c r="L67" s="154" t="s">
        <v>472</v>
      </c>
      <c r="M67" s="154" t="s">
        <v>472</v>
      </c>
      <c r="N67" s="154">
        <v>13.833845</v>
      </c>
      <c r="O67" s="154"/>
    </row>
    <row r="68" spans="1:15">
      <c r="A68" s="155">
        <v>37287</v>
      </c>
      <c r="B68" s="154">
        <v>1295.898637</v>
      </c>
      <c r="C68" s="154">
        <v>1.940477</v>
      </c>
      <c r="D68" s="154">
        <v>219.60718</v>
      </c>
      <c r="E68" s="154">
        <v>74.975286999999994</v>
      </c>
      <c r="F68" s="154">
        <v>867.67368299999998</v>
      </c>
      <c r="G68" s="154">
        <v>191.995419</v>
      </c>
      <c r="H68" s="154">
        <v>191.995419</v>
      </c>
      <c r="I68" s="154" t="s">
        <v>472</v>
      </c>
      <c r="J68" s="154" t="s">
        <v>472</v>
      </c>
      <c r="K68" s="154" t="s">
        <v>472</v>
      </c>
      <c r="L68" s="154" t="s">
        <v>472</v>
      </c>
      <c r="M68" s="154" t="s">
        <v>472</v>
      </c>
      <c r="N68" s="154">
        <v>14.681884999999999</v>
      </c>
      <c r="O68" s="154"/>
    </row>
    <row r="69" spans="1:15">
      <c r="A69" s="155">
        <v>37315</v>
      </c>
      <c r="B69" s="154">
        <v>1309.541835</v>
      </c>
      <c r="C69" s="154">
        <v>1.884479</v>
      </c>
      <c r="D69" s="154">
        <v>221.635561</v>
      </c>
      <c r="E69" s="154">
        <v>77.286835999999994</v>
      </c>
      <c r="F69" s="154">
        <v>879.61215300000003</v>
      </c>
      <c r="G69" s="154">
        <v>192.505335</v>
      </c>
      <c r="H69" s="154">
        <v>192.505335</v>
      </c>
      <c r="I69" s="154" t="s">
        <v>472</v>
      </c>
      <c r="J69" s="154" t="s">
        <v>472</v>
      </c>
      <c r="K69" s="154" t="s">
        <v>472</v>
      </c>
      <c r="L69" s="154" t="s">
        <v>472</v>
      </c>
      <c r="M69" s="154" t="s">
        <v>472</v>
      </c>
      <c r="N69" s="154">
        <v>13.904313</v>
      </c>
      <c r="O69" s="154"/>
    </row>
    <row r="70" spans="1:15">
      <c r="A70" s="155">
        <v>37346</v>
      </c>
      <c r="B70" s="154">
        <v>1341.6895259999999</v>
      </c>
      <c r="C70" s="154">
        <v>2.005887</v>
      </c>
      <c r="D70" s="154">
        <v>221.293215</v>
      </c>
      <c r="E70" s="154">
        <v>78.000501999999997</v>
      </c>
      <c r="F70" s="154">
        <v>908.78573500000005</v>
      </c>
      <c r="G70" s="154">
        <v>195.05560199999999</v>
      </c>
      <c r="H70" s="154">
        <v>195.05560199999999</v>
      </c>
      <c r="I70" s="154" t="s">
        <v>472</v>
      </c>
      <c r="J70" s="154" t="s">
        <v>472</v>
      </c>
      <c r="K70" s="154" t="s">
        <v>472</v>
      </c>
      <c r="L70" s="154" t="s">
        <v>472</v>
      </c>
      <c r="M70" s="154" t="s">
        <v>472</v>
      </c>
      <c r="N70" s="154">
        <v>14.549091000000001</v>
      </c>
      <c r="O70" s="154"/>
    </row>
    <row r="71" spans="1:15">
      <c r="A71" s="155">
        <v>37376</v>
      </c>
      <c r="B71" s="154">
        <v>1347.855599</v>
      </c>
      <c r="C71" s="154">
        <v>2.0002740000000001</v>
      </c>
      <c r="D71" s="154">
        <v>225.781172</v>
      </c>
      <c r="E71" s="154">
        <v>81.065933999999999</v>
      </c>
      <c r="F71" s="154">
        <v>913.64323899999999</v>
      </c>
      <c r="G71" s="154">
        <v>192.12927300000001</v>
      </c>
      <c r="H71" s="154">
        <v>192.12927300000001</v>
      </c>
      <c r="I71" s="154" t="s">
        <v>472</v>
      </c>
      <c r="J71" s="154" t="s">
        <v>472</v>
      </c>
      <c r="K71" s="154" t="s">
        <v>472</v>
      </c>
      <c r="L71" s="154" t="s">
        <v>472</v>
      </c>
      <c r="M71" s="154" t="s">
        <v>472</v>
      </c>
      <c r="N71" s="154">
        <v>14.301641999999999</v>
      </c>
      <c r="O71" s="154"/>
    </row>
    <row r="72" spans="1:15">
      <c r="A72" s="155">
        <v>37407</v>
      </c>
      <c r="B72" s="154">
        <v>1347.4399699999999</v>
      </c>
      <c r="C72" s="154">
        <v>1.7451620000000001</v>
      </c>
      <c r="D72" s="154">
        <v>225.343774</v>
      </c>
      <c r="E72" s="154">
        <v>81.581612000000007</v>
      </c>
      <c r="F72" s="154">
        <v>916.37923899999998</v>
      </c>
      <c r="G72" s="154">
        <v>189.926771</v>
      </c>
      <c r="H72" s="154">
        <v>189.926771</v>
      </c>
      <c r="I72" s="154" t="s">
        <v>472</v>
      </c>
      <c r="J72" s="154" t="s">
        <v>472</v>
      </c>
      <c r="K72" s="154" t="s">
        <v>472</v>
      </c>
      <c r="L72" s="154" t="s">
        <v>472</v>
      </c>
      <c r="M72" s="154" t="s">
        <v>472</v>
      </c>
      <c r="N72" s="154">
        <v>14.045032000000001</v>
      </c>
      <c r="O72" s="154"/>
    </row>
    <row r="73" spans="1:15">
      <c r="A73" s="155">
        <v>37437</v>
      </c>
      <c r="B73" s="154">
        <v>1266.764435</v>
      </c>
      <c r="C73" s="154">
        <v>2.0006179999999998</v>
      </c>
      <c r="D73" s="154">
        <v>226.87186800000001</v>
      </c>
      <c r="E73" s="154">
        <v>83.646141</v>
      </c>
      <c r="F73" s="154">
        <v>844.64340500000003</v>
      </c>
      <c r="G73" s="154">
        <v>179.583946</v>
      </c>
      <c r="H73" s="154">
        <v>179.583946</v>
      </c>
      <c r="I73" s="154" t="s">
        <v>472</v>
      </c>
      <c r="J73" s="154" t="s">
        <v>472</v>
      </c>
      <c r="K73" s="154" t="s">
        <v>472</v>
      </c>
      <c r="L73" s="154" t="s">
        <v>472</v>
      </c>
      <c r="M73" s="154" t="s">
        <v>472</v>
      </c>
      <c r="N73" s="154">
        <v>13.664603</v>
      </c>
      <c r="O73" s="154"/>
    </row>
    <row r="74" spans="1:15">
      <c r="A74" s="155">
        <v>37468</v>
      </c>
      <c r="B74" s="154">
        <v>1167.2539159999999</v>
      </c>
      <c r="C74" s="154">
        <v>2.4969869999999998</v>
      </c>
      <c r="D74" s="154">
        <v>227.620721</v>
      </c>
      <c r="E74" s="154">
        <v>84.216582000000002</v>
      </c>
      <c r="F74" s="154">
        <v>752.49415299999998</v>
      </c>
      <c r="G74" s="154">
        <v>172.510547</v>
      </c>
      <c r="H74" s="154">
        <v>172.510547</v>
      </c>
      <c r="I74" s="154" t="s">
        <v>472</v>
      </c>
      <c r="J74" s="154" t="s">
        <v>472</v>
      </c>
      <c r="K74" s="154" t="s">
        <v>472</v>
      </c>
      <c r="L74" s="154" t="s">
        <v>472</v>
      </c>
      <c r="M74" s="154" t="s">
        <v>472</v>
      </c>
      <c r="N74" s="154">
        <v>12.131506999999999</v>
      </c>
      <c r="O74" s="154"/>
    </row>
    <row r="75" spans="1:15">
      <c r="A75" s="155">
        <v>37499</v>
      </c>
      <c r="B75" s="154">
        <v>1168.768114</v>
      </c>
      <c r="C75" s="154">
        <v>3.2796829999999999</v>
      </c>
      <c r="D75" s="154">
        <v>227.09317100000001</v>
      </c>
      <c r="E75" s="154">
        <v>83.533158</v>
      </c>
      <c r="F75" s="154">
        <v>750.43318099999999</v>
      </c>
      <c r="G75" s="154">
        <v>175.44290000000001</v>
      </c>
      <c r="H75" s="154">
        <v>175.44290000000001</v>
      </c>
      <c r="I75" s="154" t="s">
        <v>472</v>
      </c>
      <c r="J75" s="154" t="s">
        <v>472</v>
      </c>
      <c r="K75" s="154" t="s">
        <v>472</v>
      </c>
      <c r="L75" s="154" t="s">
        <v>472</v>
      </c>
      <c r="M75" s="154" t="s">
        <v>472</v>
      </c>
      <c r="N75" s="154">
        <v>12.519182000000001</v>
      </c>
      <c r="O75" s="154"/>
    </row>
    <row r="76" spans="1:15">
      <c r="A76" s="155">
        <v>37529</v>
      </c>
      <c r="B76" s="154">
        <v>1097.178451</v>
      </c>
      <c r="C76" s="154">
        <v>3.3030430000000002</v>
      </c>
      <c r="D76" s="154">
        <v>230.87359699999999</v>
      </c>
      <c r="E76" s="154">
        <v>86.396444000000002</v>
      </c>
      <c r="F76" s="154">
        <v>680.65240500000004</v>
      </c>
      <c r="G76" s="154">
        <v>169.21765199999999</v>
      </c>
      <c r="H76" s="154">
        <v>169.21765199999999</v>
      </c>
      <c r="I76" s="154" t="s">
        <v>472</v>
      </c>
      <c r="J76" s="154" t="s">
        <v>472</v>
      </c>
      <c r="K76" s="154" t="s">
        <v>472</v>
      </c>
      <c r="L76" s="154" t="s">
        <v>472</v>
      </c>
      <c r="M76" s="154" t="s">
        <v>472</v>
      </c>
      <c r="N76" s="154">
        <v>13.131752000000001</v>
      </c>
      <c r="O76" s="154"/>
    </row>
    <row r="77" spans="1:15">
      <c r="A77" s="155">
        <v>37560</v>
      </c>
      <c r="B77" s="154">
        <v>1120.1469750000001</v>
      </c>
      <c r="C77" s="154">
        <v>3.2405409999999999</v>
      </c>
      <c r="D77" s="154">
        <v>228.92659599999999</v>
      </c>
      <c r="E77" s="154">
        <v>86.087807999999995</v>
      </c>
      <c r="F77" s="154">
        <v>702.84016699999995</v>
      </c>
      <c r="G77" s="154">
        <v>171.741602</v>
      </c>
      <c r="H77" s="154">
        <v>171.741602</v>
      </c>
      <c r="I77" s="154" t="s">
        <v>472</v>
      </c>
      <c r="J77" s="154" t="s">
        <v>472</v>
      </c>
      <c r="K77" s="154" t="s">
        <v>472</v>
      </c>
      <c r="L77" s="154" t="s">
        <v>472</v>
      </c>
      <c r="M77" s="154" t="s">
        <v>472</v>
      </c>
      <c r="N77" s="154">
        <v>13.398065000000001</v>
      </c>
      <c r="O77" s="154"/>
    </row>
    <row r="78" spans="1:15">
      <c r="A78" s="155">
        <v>37590</v>
      </c>
      <c r="B78" s="154">
        <v>1151.516433</v>
      </c>
      <c r="C78" s="154">
        <v>3.1590940000000001</v>
      </c>
      <c r="D78" s="154">
        <v>228.703757</v>
      </c>
      <c r="E78" s="154">
        <v>86.217212000000004</v>
      </c>
      <c r="F78" s="154">
        <v>726.48638200000005</v>
      </c>
      <c r="G78" s="154">
        <v>179.40117900000001</v>
      </c>
      <c r="H78" s="154">
        <v>179.40117900000001</v>
      </c>
      <c r="I78" s="154" t="s">
        <v>472</v>
      </c>
      <c r="J78" s="154" t="s">
        <v>472</v>
      </c>
      <c r="K78" s="154" t="s">
        <v>472</v>
      </c>
      <c r="L78" s="154" t="s">
        <v>472</v>
      </c>
      <c r="M78" s="154" t="s">
        <v>472</v>
      </c>
      <c r="N78" s="154">
        <v>13.766024</v>
      </c>
      <c r="O78" s="154"/>
    </row>
    <row r="79" spans="1:15">
      <c r="A79" s="155">
        <v>37621</v>
      </c>
      <c r="B79" s="154">
        <v>1084.668482</v>
      </c>
      <c r="C79" s="154">
        <v>3.4241860000000002</v>
      </c>
      <c r="D79" s="154">
        <v>229.608103</v>
      </c>
      <c r="E79" s="154">
        <v>88.437093000000004</v>
      </c>
      <c r="F79" s="154">
        <v>667.13069499999995</v>
      </c>
      <c r="G79" s="154">
        <v>171.976767</v>
      </c>
      <c r="H79" s="154">
        <v>171.976767</v>
      </c>
      <c r="I79" s="154" t="s">
        <v>472</v>
      </c>
      <c r="J79" s="154" t="s">
        <v>472</v>
      </c>
      <c r="K79" s="154" t="s">
        <v>472</v>
      </c>
      <c r="L79" s="154" t="s">
        <v>472</v>
      </c>
      <c r="M79" s="154" t="s">
        <v>472</v>
      </c>
      <c r="N79" s="154">
        <v>12.528729</v>
      </c>
      <c r="O79" s="154"/>
    </row>
    <row r="80" spans="1:15">
      <c r="A80" s="155">
        <v>37652</v>
      </c>
      <c r="B80" s="154">
        <v>1077.4626450000001</v>
      </c>
      <c r="C80" s="154">
        <v>2.48644</v>
      </c>
      <c r="D80" s="154">
        <v>233.220866</v>
      </c>
      <c r="E80" s="154">
        <v>91.503893000000005</v>
      </c>
      <c r="F80" s="154">
        <v>657.49228100000005</v>
      </c>
      <c r="G80" s="154">
        <v>170.13210000000001</v>
      </c>
      <c r="H80" s="154">
        <v>170.13210000000001</v>
      </c>
      <c r="I80" s="154" t="s">
        <v>472</v>
      </c>
      <c r="J80" s="154" t="s">
        <v>472</v>
      </c>
      <c r="K80" s="154" t="s">
        <v>472</v>
      </c>
      <c r="L80" s="154" t="s">
        <v>472</v>
      </c>
      <c r="M80" s="154" t="s">
        <v>472</v>
      </c>
      <c r="N80" s="154">
        <v>14.130959000000001</v>
      </c>
      <c r="O80" s="154"/>
    </row>
    <row r="81" spans="1:15">
      <c r="A81" s="155">
        <v>37680</v>
      </c>
      <c r="B81" s="154">
        <v>1018.616747</v>
      </c>
      <c r="C81" s="154">
        <v>2.3732660000000001</v>
      </c>
      <c r="D81" s="154">
        <v>231.04464899999999</v>
      </c>
      <c r="E81" s="154">
        <v>90.609813000000003</v>
      </c>
      <c r="F81" s="154">
        <v>602.54333299999996</v>
      </c>
      <c r="G81" s="154">
        <v>167.945728</v>
      </c>
      <c r="H81" s="154">
        <v>167.945728</v>
      </c>
      <c r="I81" s="154" t="s">
        <v>472</v>
      </c>
      <c r="J81" s="154" t="s">
        <v>472</v>
      </c>
      <c r="K81" s="154" t="s">
        <v>472</v>
      </c>
      <c r="L81" s="154" t="s">
        <v>472</v>
      </c>
      <c r="M81" s="154" t="s">
        <v>472</v>
      </c>
      <c r="N81" s="154">
        <v>14.709768</v>
      </c>
      <c r="O81" s="154"/>
    </row>
    <row r="82" spans="1:15">
      <c r="A82" s="155">
        <v>37711</v>
      </c>
      <c r="B82" s="154">
        <v>995.57936400000006</v>
      </c>
      <c r="C82" s="154">
        <v>2.5111810000000001</v>
      </c>
      <c r="D82" s="154">
        <v>225.578382</v>
      </c>
      <c r="E82" s="154">
        <v>89.386125000000007</v>
      </c>
      <c r="F82" s="154">
        <v>581.30889400000001</v>
      </c>
      <c r="G82" s="154">
        <v>171.714393</v>
      </c>
      <c r="H82" s="154">
        <v>171.714393</v>
      </c>
      <c r="I82" s="154" t="s">
        <v>472</v>
      </c>
      <c r="J82" s="154" t="s">
        <v>472</v>
      </c>
      <c r="K82" s="154" t="s">
        <v>472</v>
      </c>
      <c r="L82" s="154" t="s">
        <v>472</v>
      </c>
      <c r="M82" s="154" t="s">
        <v>472</v>
      </c>
      <c r="N82" s="154">
        <v>14.466512</v>
      </c>
      <c r="O82" s="154"/>
    </row>
    <row r="83" spans="1:15">
      <c r="A83" s="155">
        <v>37741</v>
      </c>
      <c r="B83" s="154">
        <v>1059.2796000000001</v>
      </c>
      <c r="C83" s="154">
        <v>2.267566</v>
      </c>
      <c r="D83" s="154">
        <v>222.47048799999999</v>
      </c>
      <c r="E83" s="154">
        <v>87.488624000000002</v>
      </c>
      <c r="F83" s="154">
        <v>638.70104900000001</v>
      </c>
      <c r="G83" s="154">
        <v>178.50936999999999</v>
      </c>
      <c r="H83" s="154">
        <v>178.50936999999999</v>
      </c>
      <c r="I83" s="154" t="s">
        <v>472</v>
      </c>
      <c r="J83" s="154" t="s">
        <v>472</v>
      </c>
      <c r="K83" s="154" t="s">
        <v>472</v>
      </c>
      <c r="L83" s="154" t="s">
        <v>472</v>
      </c>
      <c r="M83" s="154" t="s">
        <v>472</v>
      </c>
      <c r="N83" s="154">
        <v>17.331121</v>
      </c>
      <c r="O83" s="154"/>
    </row>
    <row r="84" spans="1:15">
      <c r="A84" s="155">
        <v>37772</v>
      </c>
      <c r="B84" s="154">
        <v>1073.488139</v>
      </c>
      <c r="C84" s="154">
        <v>2.309758</v>
      </c>
      <c r="D84" s="154">
        <v>227.704351</v>
      </c>
      <c r="E84" s="154">
        <v>91.305052000000003</v>
      </c>
      <c r="F84" s="154">
        <v>644.04753700000003</v>
      </c>
      <c r="G84" s="154">
        <v>181.842761</v>
      </c>
      <c r="H84" s="154">
        <v>181.842761</v>
      </c>
      <c r="I84" s="154" t="s">
        <v>472</v>
      </c>
      <c r="J84" s="154" t="s">
        <v>472</v>
      </c>
      <c r="K84" s="154" t="s">
        <v>472</v>
      </c>
      <c r="L84" s="154" t="s">
        <v>472</v>
      </c>
      <c r="M84" s="154" t="s">
        <v>472</v>
      </c>
      <c r="N84" s="154">
        <v>17.583731</v>
      </c>
      <c r="O84" s="154"/>
    </row>
    <row r="85" spans="1:15">
      <c r="A85" s="155">
        <v>37802</v>
      </c>
      <c r="B85" s="154">
        <v>1099.289769</v>
      </c>
      <c r="C85" s="154">
        <v>2.563024</v>
      </c>
      <c r="D85" s="154">
        <v>226.17248499999999</v>
      </c>
      <c r="E85" s="154">
        <v>89.679738999999998</v>
      </c>
      <c r="F85" s="154">
        <v>663.73869200000001</v>
      </c>
      <c r="G85" s="154">
        <v>187.61956000000001</v>
      </c>
      <c r="H85" s="154">
        <v>187.61956000000001</v>
      </c>
      <c r="I85" s="154" t="s">
        <v>472</v>
      </c>
      <c r="J85" s="154" t="s">
        <v>472</v>
      </c>
      <c r="K85" s="154" t="s">
        <v>472</v>
      </c>
      <c r="L85" s="154" t="s">
        <v>472</v>
      </c>
      <c r="M85" s="154" t="s">
        <v>472</v>
      </c>
      <c r="N85" s="154">
        <v>19.196003000000001</v>
      </c>
      <c r="O85" s="154"/>
    </row>
    <row r="86" spans="1:15">
      <c r="A86" s="155">
        <v>37833</v>
      </c>
      <c r="B86" s="154">
        <v>1146.161431</v>
      </c>
      <c r="C86" s="154">
        <v>2.2522600000000002</v>
      </c>
      <c r="D86" s="154">
        <v>234.627219</v>
      </c>
      <c r="E86" s="154">
        <v>96.772486000000001</v>
      </c>
      <c r="F86" s="154">
        <v>697.16896999999994</v>
      </c>
      <c r="G86" s="154">
        <v>190.56491399999999</v>
      </c>
      <c r="H86" s="154">
        <v>190.56491399999999</v>
      </c>
      <c r="I86" s="154" t="s">
        <v>472</v>
      </c>
      <c r="J86" s="154" t="s">
        <v>472</v>
      </c>
      <c r="K86" s="154" t="s">
        <v>472</v>
      </c>
      <c r="L86" s="154" t="s">
        <v>472</v>
      </c>
      <c r="M86" s="154" t="s">
        <v>472</v>
      </c>
      <c r="N86" s="154">
        <v>21.548065999999999</v>
      </c>
      <c r="O86" s="154"/>
    </row>
    <row r="87" spans="1:15">
      <c r="A87" s="155">
        <v>37864</v>
      </c>
      <c r="B87" s="154">
        <v>1157.8758929999999</v>
      </c>
      <c r="C87" s="154">
        <v>2.1150920000000002</v>
      </c>
      <c r="D87" s="154">
        <v>233.35239799999999</v>
      </c>
      <c r="E87" s="154">
        <v>96.784063000000003</v>
      </c>
      <c r="F87" s="154">
        <v>706.22599400000001</v>
      </c>
      <c r="G87" s="154">
        <v>196.30715900000001</v>
      </c>
      <c r="H87" s="154">
        <v>196.30715900000001</v>
      </c>
      <c r="I87" s="154" t="s">
        <v>472</v>
      </c>
      <c r="J87" s="154" t="s">
        <v>472</v>
      </c>
      <c r="K87" s="154" t="s">
        <v>472</v>
      </c>
      <c r="L87" s="154" t="s">
        <v>472</v>
      </c>
      <c r="M87" s="154" t="s">
        <v>472</v>
      </c>
      <c r="N87" s="154">
        <v>19.875250000000001</v>
      </c>
      <c r="O87" s="154"/>
    </row>
    <row r="88" spans="1:15">
      <c r="A88" s="155">
        <v>37894</v>
      </c>
      <c r="B88" s="154">
        <v>1144.265402</v>
      </c>
      <c r="C88" s="154">
        <v>2.0141520000000002</v>
      </c>
      <c r="D88" s="154">
        <v>234.441135</v>
      </c>
      <c r="E88" s="154">
        <v>98.077455</v>
      </c>
      <c r="F88" s="154">
        <v>696.11379699999998</v>
      </c>
      <c r="G88" s="154">
        <v>191.75475</v>
      </c>
      <c r="H88" s="154">
        <v>191.75475</v>
      </c>
      <c r="I88" s="154" t="s">
        <v>472</v>
      </c>
      <c r="J88" s="154" t="s">
        <v>472</v>
      </c>
      <c r="K88" s="154" t="s">
        <v>472</v>
      </c>
      <c r="L88" s="154" t="s">
        <v>472</v>
      </c>
      <c r="M88" s="154" t="s">
        <v>472</v>
      </c>
      <c r="N88" s="154">
        <v>19.941571</v>
      </c>
      <c r="O88" s="154"/>
    </row>
    <row r="89" spans="1:15">
      <c r="A89" s="155">
        <v>37925</v>
      </c>
      <c r="B89" s="154">
        <v>1177.527382</v>
      </c>
      <c r="C89" s="154">
        <v>1.807909</v>
      </c>
      <c r="D89" s="154">
        <v>232.83902599999999</v>
      </c>
      <c r="E89" s="154">
        <v>97.738511000000003</v>
      </c>
      <c r="F89" s="154">
        <v>729.44240200000002</v>
      </c>
      <c r="G89" s="154">
        <v>194.42914999999999</v>
      </c>
      <c r="H89" s="154">
        <v>194.42914999999999</v>
      </c>
      <c r="I89" s="154" t="s">
        <v>472</v>
      </c>
      <c r="J89" s="154" t="s">
        <v>472</v>
      </c>
      <c r="K89" s="154" t="s">
        <v>472</v>
      </c>
      <c r="L89" s="154" t="s">
        <v>472</v>
      </c>
      <c r="M89" s="154" t="s">
        <v>472</v>
      </c>
      <c r="N89" s="154">
        <v>19.008894000000002</v>
      </c>
      <c r="O89" s="154"/>
    </row>
    <row r="90" spans="1:15">
      <c r="A90" s="155">
        <v>37955</v>
      </c>
      <c r="B90" s="154">
        <v>1197.118802</v>
      </c>
      <c r="C90" s="154">
        <v>1.933208</v>
      </c>
      <c r="D90" s="154">
        <v>231.92621600000001</v>
      </c>
      <c r="E90" s="154">
        <v>97.036266999999995</v>
      </c>
      <c r="F90" s="154">
        <v>748.46338400000002</v>
      </c>
      <c r="G90" s="154">
        <v>195.19080600000001</v>
      </c>
      <c r="H90" s="154">
        <v>195.19080600000001</v>
      </c>
      <c r="I90" s="154" t="s">
        <v>472</v>
      </c>
      <c r="J90" s="154" t="s">
        <v>472</v>
      </c>
      <c r="K90" s="154" t="s">
        <v>472</v>
      </c>
      <c r="L90" s="154" t="s">
        <v>472</v>
      </c>
      <c r="M90" s="154" t="s">
        <v>472</v>
      </c>
      <c r="N90" s="154">
        <v>19.605183</v>
      </c>
      <c r="O90" s="154"/>
    </row>
    <row r="91" spans="1:15">
      <c r="A91" s="155">
        <v>37986</v>
      </c>
      <c r="B91" s="154">
        <v>1218.5059879999999</v>
      </c>
      <c r="C91" s="154">
        <v>1.6403159999999999</v>
      </c>
      <c r="D91" s="154">
        <v>233.10816299999999</v>
      </c>
      <c r="E91" s="154">
        <v>99.513133999999994</v>
      </c>
      <c r="F91" s="154">
        <v>767.82981099999995</v>
      </c>
      <c r="G91" s="154">
        <v>198.11572799999999</v>
      </c>
      <c r="H91" s="154">
        <v>198.11572799999999</v>
      </c>
      <c r="I91" s="154" t="s">
        <v>472</v>
      </c>
      <c r="J91" s="154" t="s">
        <v>472</v>
      </c>
      <c r="K91" s="154" t="s">
        <v>472</v>
      </c>
      <c r="L91" s="154" t="s">
        <v>472</v>
      </c>
      <c r="M91" s="154" t="s">
        <v>472</v>
      </c>
      <c r="N91" s="154">
        <v>17.811965000000001</v>
      </c>
      <c r="O91" s="154"/>
    </row>
    <row r="92" spans="1:15">
      <c r="A92" s="155">
        <v>38017</v>
      </c>
      <c r="B92" s="154">
        <v>1270.626679</v>
      </c>
      <c r="C92" s="154">
        <v>1.385424</v>
      </c>
      <c r="D92" s="154">
        <v>235.83514400000001</v>
      </c>
      <c r="E92" s="154">
        <v>101.440473</v>
      </c>
      <c r="F92" s="154">
        <v>808.76083200000005</v>
      </c>
      <c r="G92" s="154">
        <v>205.32317</v>
      </c>
      <c r="H92" s="154">
        <v>205.32317</v>
      </c>
      <c r="I92" s="154" t="s">
        <v>472</v>
      </c>
      <c r="J92" s="154" t="s">
        <v>472</v>
      </c>
      <c r="K92" s="154" t="s">
        <v>472</v>
      </c>
      <c r="L92" s="154" t="s">
        <v>472</v>
      </c>
      <c r="M92" s="154" t="s">
        <v>472</v>
      </c>
      <c r="N92" s="154">
        <v>19.322106999999999</v>
      </c>
      <c r="O92" s="154"/>
    </row>
    <row r="93" spans="1:15">
      <c r="A93" s="155">
        <v>38046</v>
      </c>
      <c r="B93" s="154">
        <v>1285.4758139999999</v>
      </c>
      <c r="C93" s="154">
        <v>1.3457479999999999</v>
      </c>
      <c r="D93" s="154">
        <v>236.80540099999999</v>
      </c>
      <c r="E93" s="154">
        <v>102.314808</v>
      </c>
      <c r="F93" s="154">
        <v>812.34541300000001</v>
      </c>
      <c r="G93" s="154">
        <v>213.87523100000001</v>
      </c>
      <c r="H93" s="154">
        <v>213.87523100000001</v>
      </c>
      <c r="I93" s="154" t="s">
        <v>472</v>
      </c>
      <c r="J93" s="154" t="s">
        <v>472</v>
      </c>
      <c r="K93" s="154" t="s">
        <v>472</v>
      </c>
      <c r="L93" s="154" t="s">
        <v>472</v>
      </c>
      <c r="M93" s="154" t="s">
        <v>472</v>
      </c>
      <c r="N93" s="154">
        <v>21.104025</v>
      </c>
      <c r="O93" s="154"/>
    </row>
    <row r="94" spans="1:15">
      <c r="A94" s="155">
        <v>38077</v>
      </c>
      <c r="B94" s="154">
        <v>1265.7817540000001</v>
      </c>
      <c r="C94" s="154">
        <v>1.734826</v>
      </c>
      <c r="D94" s="154">
        <v>241.70373000000001</v>
      </c>
      <c r="E94" s="154">
        <v>108.360417</v>
      </c>
      <c r="F94" s="154">
        <v>786.87852799999996</v>
      </c>
      <c r="G94" s="154">
        <v>215.51389699999999</v>
      </c>
      <c r="H94" s="154">
        <v>215.51389699999999</v>
      </c>
      <c r="I94" s="154" t="s">
        <v>472</v>
      </c>
      <c r="J94" s="154" t="s">
        <v>472</v>
      </c>
      <c r="K94" s="154" t="s">
        <v>472</v>
      </c>
      <c r="L94" s="154" t="s">
        <v>472</v>
      </c>
      <c r="M94" s="154" t="s">
        <v>472</v>
      </c>
      <c r="N94" s="154">
        <v>19.950769999999999</v>
      </c>
      <c r="O94" s="154"/>
    </row>
    <row r="95" spans="1:15">
      <c r="A95" s="155">
        <v>38107</v>
      </c>
      <c r="B95" s="154">
        <v>1289.712346</v>
      </c>
      <c r="C95" s="154">
        <v>1.5433379999999999</v>
      </c>
      <c r="D95" s="154">
        <v>234.79891699999999</v>
      </c>
      <c r="E95" s="154">
        <v>103.66968199999999</v>
      </c>
      <c r="F95" s="154">
        <v>808.66563599999995</v>
      </c>
      <c r="G95" s="154">
        <v>225.13696200000001</v>
      </c>
      <c r="H95" s="154">
        <v>225.13696200000001</v>
      </c>
      <c r="I95" s="154" t="s">
        <v>472</v>
      </c>
      <c r="J95" s="154" t="s">
        <v>472</v>
      </c>
      <c r="K95" s="154" t="s">
        <v>472</v>
      </c>
      <c r="L95" s="154" t="s">
        <v>472</v>
      </c>
      <c r="M95" s="154" t="s">
        <v>472</v>
      </c>
      <c r="N95" s="154">
        <v>19.567485000000001</v>
      </c>
      <c r="O95" s="154"/>
    </row>
    <row r="96" spans="1:15">
      <c r="A96" s="155">
        <v>38138</v>
      </c>
      <c r="B96" s="154">
        <v>1272.593179</v>
      </c>
      <c r="C96" s="154">
        <v>1.4145449999999999</v>
      </c>
      <c r="D96" s="154">
        <v>234.72742700000001</v>
      </c>
      <c r="E96" s="154">
        <v>104.633897</v>
      </c>
      <c r="F96" s="154">
        <v>794.04037300000005</v>
      </c>
      <c r="G96" s="154">
        <v>223.06721999999999</v>
      </c>
      <c r="H96" s="154">
        <v>223.06721999999999</v>
      </c>
      <c r="I96" s="154" t="s">
        <v>472</v>
      </c>
      <c r="J96" s="154" t="s">
        <v>472</v>
      </c>
      <c r="K96" s="154" t="s">
        <v>472</v>
      </c>
      <c r="L96" s="154" t="s">
        <v>472</v>
      </c>
      <c r="M96" s="154" t="s">
        <v>472</v>
      </c>
      <c r="N96" s="154">
        <v>19.343610000000002</v>
      </c>
      <c r="O96" s="154"/>
    </row>
    <row r="97" spans="1:15">
      <c r="A97" s="155">
        <v>38168</v>
      </c>
      <c r="B97" s="154">
        <v>1282.961483</v>
      </c>
      <c r="C97" s="154">
        <v>1.6476790000000001</v>
      </c>
      <c r="D97" s="154">
        <v>237.863743</v>
      </c>
      <c r="E97" s="154">
        <v>107.895044</v>
      </c>
      <c r="F97" s="154">
        <v>790.082987</v>
      </c>
      <c r="G97" s="154">
        <v>233.55483599999999</v>
      </c>
      <c r="H97" s="154">
        <v>233.55483599999999</v>
      </c>
      <c r="I97" s="154" t="s">
        <v>472</v>
      </c>
      <c r="J97" s="154" t="s">
        <v>472</v>
      </c>
      <c r="K97" s="154" t="s">
        <v>472</v>
      </c>
      <c r="L97" s="154" t="s">
        <v>472</v>
      </c>
      <c r="M97" s="154" t="s">
        <v>472</v>
      </c>
      <c r="N97" s="154">
        <v>19.812245000000001</v>
      </c>
      <c r="O97" s="154"/>
    </row>
    <row r="98" spans="1:15">
      <c r="A98" s="155">
        <v>38199</v>
      </c>
      <c r="B98" s="154">
        <v>1276.2071639999999</v>
      </c>
      <c r="C98" s="154">
        <v>1.617826</v>
      </c>
      <c r="D98" s="154">
        <v>239.45626899999999</v>
      </c>
      <c r="E98" s="154">
        <v>109.701649</v>
      </c>
      <c r="F98" s="154">
        <v>775.25767800000006</v>
      </c>
      <c r="G98" s="154">
        <v>237.847272</v>
      </c>
      <c r="H98" s="154">
        <v>237.847272</v>
      </c>
      <c r="I98" s="154" t="s">
        <v>472</v>
      </c>
      <c r="J98" s="154" t="s">
        <v>472</v>
      </c>
      <c r="K98" s="154" t="s">
        <v>472</v>
      </c>
      <c r="L98" s="154" t="s">
        <v>472</v>
      </c>
      <c r="M98" s="154" t="s">
        <v>472</v>
      </c>
      <c r="N98" s="154">
        <v>22.028120000000001</v>
      </c>
      <c r="O98" s="154"/>
    </row>
    <row r="99" spans="1:15">
      <c r="A99" s="155">
        <v>38230</v>
      </c>
      <c r="B99" s="154">
        <v>1343.299348</v>
      </c>
      <c r="C99" s="154">
        <v>1.671386</v>
      </c>
      <c r="D99" s="154">
        <v>242.16330300000001</v>
      </c>
      <c r="E99" s="154">
        <v>111.740261</v>
      </c>
      <c r="F99" s="154">
        <v>837.71248600000001</v>
      </c>
      <c r="G99" s="154">
        <v>239.20916600000001</v>
      </c>
      <c r="H99" s="154">
        <v>239.20916600000001</v>
      </c>
      <c r="I99" s="154" t="s">
        <v>472</v>
      </c>
      <c r="J99" s="154" t="s">
        <v>472</v>
      </c>
      <c r="K99" s="154" t="s">
        <v>472</v>
      </c>
      <c r="L99" s="154" t="s">
        <v>472</v>
      </c>
      <c r="M99" s="154" t="s">
        <v>472</v>
      </c>
      <c r="N99" s="154">
        <v>22.543002000000001</v>
      </c>
      <c r="O99" s="154"/>
    </row>
    <row r="100" spans="1:15">
      <c r="A100" s="155">
        <v>38260</v>
      </c>
      <c r="B100" s="154">
        <v>1280.808902</v>
      </c>
      <c r="C100" s="154">
        <v>2.0021599999999999</v>
      </c>
      <c r="D100" s="154">
        <v>242.36889600000001</v>
      </c>
      <c r="E100" s="154">
        <v>112.071353</v>
      </c>
      <c r="F100" s="154">
        <v>772.36625500000002</v>
      </c>
      <c r="G100" s="154">
        <v>242.257924</v>
      </c>
      <c r="H100" s="154">
        <v>242.257924</v>
      </c>
      <c r="I100" s="154" t="s">
        <v>472</v>
      </c>
      <c r="J100" s="154" t="s">
        <v>472</v>
      </c>
      <c r="K100" s="154" t="s">
        <v>472</v>
      </c>
      <c r="L100" s="154" t="s">
        <v>472</v>
      </c>
      <c r="M100" s="154" t="s">
        <v>472</v>
      </c>
      <c r="N100" s="154">
        <v>21.813673000000001</v>
      </c>
      <c r="O100" s="154"/>
    </row>
    <row r="101" spans="1:15">
      <c r="A101" s="155">
        <v>38291</v>
      </c>
      <c r="B101" s="154">
        <v>1273.1112089999999</v>
      </c>
      <c r="C101" s="154">
        <v>1.9314689999999999</v>
      </c>
      <c r="D101" s="154">
        <v>243.41177099999999</v>
      </c>
      <c r="E101" s="154">
        <v>114.059119</v>
      </c>
      <c r="F101" s="154">
        <v>758.37508400000002</v>
      </c>
      <c r="G101" s="154">
        <v>247.888655</v>
      </c>
      <c r="H101" s="154">
        <v>247.888655</v>
      </c>
      <c r="I101" s="154" t="s">
        <v>472</v>
      </c>
      <c r="J101" s="154" t="s">
        <v>472</v>
      </c>
      <c r="K101" s="154" t="s">
        <v>472</v>
      </c>
      <c r="L101" s="154" t="s">
        <v>472</v>
      </c>
      <c r="M101" s="154" t="s">
        <v>472</v>
      </c>
      <c r="N101" s="154">
        <v>21.504228000000001</v>
      </c>
      <c r="O101" s="154"/>
    </row>
    <row r="102" spans="1:15">
      <c r="A102" s="155">
        <v>38321</v>
      </c>
      <c r="B102" s="154">
        <v>1293.2519789999999</v>
      </c>
      <c r="C102" s="154">
        <v>2.0146899999999999</v>
      </c>
      <c r="D102" s="154">
        <v>249.74382</v>
      </c>
      <c r="E102" s="154">
        <v>119.01276300000001</v>
      </c>
      <c r="F102" s="154">
        <v>769.42690700000003</v>
      </c>
      <c r="G102" s="154">
        <v>251.51269600000001</v>
      </c>
      <c r="H102" s="154">
        <v>251.51269600000001</v>
      </c>
      <c r="I102" s="154" t="s">
        <v>472</v>
      </c>
      <c r="J102" s="154" t="s">
        <v>472</v>
      </c>
      <c r="K102" s="154" t="s">
        <v>472</v>
      </c>
      <c r="L102" s="154" t="s">
        <v>472</v>
      </c>
      <c r="M102" s="154" t="s">
        <v>472</v>
      </c>
      <c r="N102" s="154">
        <v>20.553868999999999</v>
      </c>
      <c r="O102" s="154"/>
    </row>
    <row r="103" spans="1:15">
      <c r="A103" s="155">
        <v>38352</v>
      </c>
      <c r="B103" s="154">
        <v>1332.1120000000001</v>
      </c>
      <c r="C103" s="154">
        <v>2.1344020000000001</v>
      </c>
      <c r="D103" s="154">
        <v>248.376958</v>
      </c>
      <c r="E103" s="154">
        <v>119.63616</v>
      </c>
      <c r="F103" s="154">
        <v>798.63908800000002</v>
      </c>
      <c r="G103" s="154">
        <v>262.989981</v>
      </c>
      <c r="H103" s="154">
        <v>262.989981</v>
      </c>
      <c r="I103" s="154" t="s">
        <v>472</v>
      </c>
      <c r="J103" s="154" t="s">
        <v>472</v>
      </c>
      <c r="K103" s="154" t="s">
        <v>472</v>
      </c>
      <c r="L103" s="154" t="s">
        <v>472</v>
      </c>
      <c r="M103" s="154" t="s">
        <v>472</v>
      </c>
      <c r="N103" s="154">
        <v>19.971571999999998</v>
      </c>
      <c r="O103" s="154"/>
    </row>
    <row r="104" spans="1:15">
      <c r="A104" s="155">
        <v>38383</v>
      </c>
      <c r="B104" s="154">
        <v>1360.032469</v>
      </c>
      <c r="C104" s="154">
        <v>2.1820110000000001</v>
      </c>
      <c r="D104" s="154">
        <v>253.046437</v>
      </c>
      <c r="E104" s="154">
        <v>122.21125000000001</v>
      </c>
      <c r="F104" s="154">
        <v>811.40542000000005</v>
      </c>
      <c r="G104" s="154">
        <v>271.425543</v>
      </c>
      <c r="H104" s="154">
        <v>271.425543</v>
      </c>
      <c r="I104" s="154" t="s">
        <v>472</v>
      </c>
      <c r="J104" s="154" t="s">
        <v>472</v>
      </c>
      <c r="K104" s="154" t="s">
        <v>472</v>
      </c>
      <c r="L104" s="154" t="s">
        <v>472</v>
      </c>
      <c r="M104" s="154" t="s">
        <v>472</v>
      </c>
      <c r="N104" s="154">
        <v>21.97306</v>
      </c>
      <c r="O104" s="154"/>
    </row>
    <row r="105" spans="1:15" ht="13" thickBot="1">
      <c r="A105" s="155">
        <v>38411</v>
      </c>
      <c r="B105" s="154">
        <v>1380.624096</v>
      </c>
      <c r="C105" s="154">
        <v>2.1973750000000001</v>
      </c>
      <c r="D105" s="154">
        <v>250.778087</v>
      </c>
      <c r="E105" s="154">
        <v>120.80577700000001</v>
      </c>
      <c r="F105" s="154">
        <v>825.42711599999996</v>
      </c>
      <c r="G105" s="154">
        <v>279.748807</v>
      </c>
      <c r="H105" s="154">
        <v>279.748807</v>
      </c>
      <c r="I105" s="154" t="s">
        <v>472</v>
      </c>
      <c r="J105" s="154" t="s">
        <v>472</v>
      </c>
      <c r="K105" s="154" t="s">
        <v>472</v>
      </c>
      <c r="L105" s="154" t="s">
        <v>472</v>
      </c>
      <c r="M105" s="154" t="s">
        <v>472</v>
      </c>
      <c r="N105" s="154">
        <v>22.472715000000001</v>
      </c>
      <c r="O105" s="154"/>
    </row>
    <row r="106" spans="1:15" ht="13" thickTop="1">
      <c r="A106" s="155">
        <v>38442</v>
      </c>
      <c r="B106" s="154">
        <v>1430.9105219999999</v>
      </c>
      <c r="C106" s="154">
        <v>2.2366419999999998</v>
      </c>
      <c r="D106" s="154">
        <v>269.00800500000003</v>
      </c>
      <c r="E106" s="154">
        <v>134.977979</v>
      </c>
      <c r="F106" s="154">
        <v>847.67725900000005</v>
      </c>
      <c r="G106" s="159">
        <v>285.69925699999999</v>
      </c>
      <c r="H106" s="156">
        <v>232.77982499999999</v>
      </c>
      <c r="I106" s="154">
        <v>20.206049</v>
      </c>
      <c r="J106" s="154" t="s">
        <v>472</v>
      </c>
      <c r="K106" s="154" t="s">
        <v>472</v>
      </c>
      <c r="L106" s="154" t="s">
        <v>472</v>
      </c>
      <c r="M106" s="154" t="s">
        <v>472</v>
      </c>
      <c r="N106" s="158">
        <v>6.08331</v>
      </c>
      <c r="O106" s="154"/>
    </row>
    <row r="107" spans="1:15" ht="13" thickBot="1">
      <c r="A107" s="155">
        <v>38472</v>
      </c>
      <c r="B107" s="154">
        <v>1433.95848</v>
      </c>
      <c r="C107" s="154">
        <v>2.416239</v>
      </c>
      <c r="D107" s="154">
        <v>273.31058999999999</v>
      </c>
      <c r="E107" s="154">
        <v>138.957067</v>
      </c>
      <c r="F107" s="154">
        <v>846.64230199999997</v>
      </c>
      <c r="G107" s="154">
        <v>284.43384099999997</v>
      </c>
      <c r="H107" s="154">
        <v>231.317511</v>
      </c>
      <c r="I107" s="154">
        <v>20.386733</v>
      </c>
      <c r="J107" s="154" t="s">
        <v>472</v>
      </c>
      <c r="K107" s="154" t="s">
        <v>472</v>
      </c>
      <c r="L107" s="154" t="s">
        <v>472</v>
      </c>
      <c r="M107" s="154" t="s">
        <v>472</v>
      </c>
      <c r="N107" s="154">
        <v>6.7687780000000002</v>
      </c>
      <c r="O107" s="154"/>
    </row>
    <row r="108" spans="1:15" ht="13" thickTop="1">
      <c r="A108" s="155">
        <v>38503</v>
      </c>
      <c r="B108" s="154">
        <v>1458.355039</v>
      </c>
      <c r="C108" s="154">
        <v>2.6309779999999998</v>
      </c>
      <c r="D108" s="157">
        <v>267.73381599999999</v>
      </c>
      <c r="E108" s="157">
        <v>134.24929800000001</v>
      </c>
      <c r="F108" s="154">
        <v>866.48247900000001</v>
      </c>
      <c r="G108" s="154">
        <v>294.09867000000003</v>
      </c>
      <c r="H108" s="154">
        <v>239.19978599999999</v>
      </c>
      <c r="I108" s="154">
        <v>20.161324</v>
      </c>
      <c r="J108" s="154" t="s">
        <v>472</v>
      </c>
      <c r="K108" s="154" t="s">
        <v>472</v>
      </c>
      <c r="L108" s="154" t="s">
        <v>472</v>
      </c>
      <c r="M108" s="154" t="s">
        <v>472</v>
      </c>
      <c r="N108" s="154">
        <v>7.247776</v>
      </c>
      <c r="O108" s="154"/>
    </row>
    <row r="109" spans="1:15">
      <c r="A109" s="155">
        <v>38533</v>
      </c>
      <c r="B109" s="154">
        <v>1481.1466740000001</v>
      </c>
      <c r="C109" s="154">
        <v>2.4033860000000002</v>
      </c>
      <c r="D109" s="154">
        <v>270.90610099999998</v>
      </c>
      <c r="E109" s="154">
        <v>136.43407199999999</v>
      </c>
      <c r="F109" s="154">
        <v>877.77218200000004</v>
      </c>
      <c r="G109" s="154">
        <v>302.41146199999997</v>
      </c>
      <c r="H109" s="154">
        <v>243.71931499999999</v>
      </c>
      <c r="I109" s="154">
        <v>21.069613</v>
      </c>
      <c r="J109" s="154" t="s">
        <v>472</v>
      </c>
      <c r="K109" s="154" t="s">
        <v>472</v>
      </c>
      <c r="L109" s="154" t="s">
        <v>472</v>
      </c>
      <c r="M109" s="154" t="s">
        <v>472</v>
      </c>
      <c r="N109" s="154">
        <v>6.5839280000000002</v>
      </c>
      <c r="O109" s="154"/>
    </row>
    <row r="110" spans="1:15">
      <c r="A110" s="155">
        <v>38564</v>
      </c>
      <c r="B110" s="154">
        <v>1537.0387430000001</v>
      </c>
      <c r="C110" s="154">
        <v>2.5585599999999999</v>
      </c>
      <c r="D110" s="154">
        <v>272.86738600000001</v>
      </c>
      <c r="E110" s="154">
        <v>142.995833</v>
      </c>
      <c r="F110" s="154">
        <v>922.61994100000004</v>
      </c>
      <c r="G110" s="154">
        <v>311.585937</v>
      </c>
      <c r="H110" s="154">
        <v>251.824973</v>
      </c>
      <c r="I110" s="154">
        <v>20.718332</v>
      </c>
      <c r="J110" s="154" t="s">
        <v>472</v>
      </c>
      <c r="K110" s="154" t="s">
        <v>472</v>
      </c>
      <c r="L110" s="154" t="s">
        <v>472</v>
      </c>
      <c r="M110" s="154" t="s">
        <v>472</v>
      </c>
      <c r="N110" s="154">
        <v>6.6885859999999999</v>
      </c>
      <c r="O110" s="154"/>
    </row>
    <row r="111" spans="1:15">
      <c r="A111" s="155">
        <v>38595</v>
      </c>
      <c r="B111" s="154">
        <v>1527.019407</v>
      </c>
      <c r="C111" s="154">
        <v>3.0466790000000001</v>
      </c>
      <c r="D111" s="154">
        <v>274.11203399999999</v>
      </c>
      <c r="E111" s="154">
        <v>144.48085399999999</v>
      </c>
      <c r="F111" s="154">
        <v>909.91126799999995</v>
      </c>
      <c r="G111" s="154">
        <v>311.14491600000002</v>
      </c>
      <c r="H111" s="154">
        <v>255.43006299999999</v>
      </c>
      <c r="I111" s="154">
        <v>21.279109999999999</v>
      </c>
      <c r="J111" s="154" t="s">
        <v>472</v>
      </c>
      <c r="K111" s="154" t="s">
        <v>472</v>
      </c>
      <c r="L111" s="154" t="s">
        <v>472</v>
      </c>
      <c r="M111" s="154" t="s">
        <v>472</v>
      </c>
      <c r="N111" s="154">
        <v>7.5254000000000003</v>
      </c>
      <c r="O111" s="154"/>
    </row>
    <row r="112" spans="1:15">
      <c r="A112" s="155">
        <v>38625</v>
      </c>
      <c r="B112" s="154">
        <v>1593.0173689999999</v>
      </c>
      <c r="C112" s="154">
        <v>3.086614</v>
      </c>
      <c r="D112" s="154">
        <v>276.16787299999999</v>
      </c>
      <c r="E112" s="154">
        <v>147.68196900000001</v>
      </c>
      <c r="F112" s="154">
        <v>964.00060699999995</v>
      </c>
      <c r="G112" s="154">
        <v>321.11981500000002</v>
      </c>
      <c r="H112" s="154">
        <v>265.21158300000002</v>
      </c>
      <c r="I112" s="154">
        <v>21.508302</v>
      </c>
      <c r="J112" s="154" t="s">
        <v>472</v>
      </c>
      <c r="K112" s="154" t="s">
        <v>472</v>
      </c>
      <c r="L112" s="154" t="s">
        <v>472</v>
      </c>
      <c r="M112" s="154" t="s">
        <v>472</v>
      </c>
      <c r="N112" s="154">
        <v>7.1341559999999999</v>
      </c>
      <c r="O112" s="154"/>
    </row>
    <row r="113" spans="1:15">
      <c r="A113" s="155">
        <v>38656</v>
      </c>
      <c r="B113" s="154">
        <v>1610.2785710000001</v>
      </c>
      <c r="C113" s="154">
        <v>2.7128009999999998</v>
      </c>
      <c r="D113" s="154">
        <v>273.60908699999999</v>
      </c>
      <c r="E113" s="154">
        <v>147.01368299999999</v>
      </c>
      <c r="F113" s="154">
        <v>972.60255199999995</v>
      </c>
      <c r="G113" s="154">
        <v>332.70369699999998</v>
      </c>
      <c r="H113" s="154">
        <v>273.66929099999999</v>
      </c>
      <c r="I113" s="154">
        <v>21.440667999999999</v>
      </c>
      <c r="J113" s="154" t="s">
        <v>472</v>
      </c>
      <c r="K113" s="154" t="s">
        <v>472</v>
      </c>
      <c r="L113" s="154" t="s">
        <v>472</v>
      </c>
      <c r="M113" s="154" t="s">
        <v>472</v>
      </c>
      <c r="N113" s="154">
        <v>7.2097610000000003</v>
      </c>
      <c r="O113" s="154"/>
    </row>
    <row r="114" spans="1:15">
      <c r="A114" s="155">
        <v>38686</v>
      </c>
      <c r="B114" s="154">
        <v>1659.465637</v>
      </c>
      <c r="C114" s="154">
        <v>3.5443359999999999</v>
      </c>
      <c r="D114" s="154">
        <v>271.88442199999997</v>
      </c>
      <c r="E114" s="154">
        <v>146.64420000000001</v>
      </c>
      <c r="F114" s="154">
        <v>1011.937621</v>
      </c>
      <c r="G114" s="154">
        <v>342.92177700000002</v>
      </c>
      <c r="H114" s="154">
        <v>281.97879499999999</v>
      </c>
      <c r="I114" s="154">
        <v>21.143218999999998</v>
      </c>
      <c r="J114" s="154" t="s">
        <v>472</v>
      </c>
      <c r="K114" s="154" t="s">
        <v>472</v>
      </c>
      <c r="L114" s="154" t="s">
        <v>472</v>
      </c>
      <c r="M114" s="154" t="s">
        <v>472</v>
      </c>
      <c r="N114" s="154">
        <v>8.0342540000000007</v>
      </c>
      <c r="O114" s="154"/>
    </row>
    <row r="115" spans="1:15">
      <c r="A115" s="155">
        <v>38717</v>
      </c>
      <c r="B115" s="154">
        <v>1695.9756339999999</v>
      </c>
      <c r="C115" s="154">
        <v>3.8069299999999999</v>
      </c>
      <c r="D115" s="154">
        <v>274.88103100000001</v>
      </c>
      <c r="E115" s="154">
        <v>148.733452</v>
      </c>
      <c r="F115" s="154">
        <v>1042.9973259999999</v>
      </c>
      <c r="G115" s="154">
        <v>348.90902899999998</v>
      </c>
      <c r="H115" s="154">
        <v>287.08598499999999</v>
      </c>
      <c r="I115" s="154">
        <v>21.721623999999998</v>
      </c>
      <c r="J115" s="154" t="s">
        <v>472</v>
      </c>
      <c r="K115" s="154" t="s">
        <v>472</v>
      </c>
      <c r="L115" s="154" t="s">
        <v>472</v>
      </c>
      <c r="M115" s="154" t="s">
        <v>472</v>
      </c>
      <c r="N115" s="154">
        <v>3.6596980000000001</v>
      </c>
      <c r="O115" s="154"/>
    </row>
    <row r="116" spans="1:15">
      <c r="A116" s="155">
        <v>38748</v>
      </c>
      <c r="B116" s="154">
        <v>1738.306902</v>
      </c>
      <c r="C116" s="154">
        <v>3.858797</v>
      </c>
      <c r="D116" s="154">
        <v>270.19059800000002</v>
      </c>
      <c r="E116" s="154">
        <v>143.954701</v>
      </c>
      <c r="F116" s="154">
        <v>1073.0799790000001</v>
      </c>
      <c r="G116" s="154">
        <v>370.831683</v>
      </c>
      <c r="H116" s="154">
        <v>307.56275499999998</v>
      </c>
      <c r="I116" s="154">
        <v>16.820692999999999</v>
      </c>
      <c r="J116" s="154" t="s">
        <v>472</v>
      </c>
      <c r="K116" s="154" t="s">
        <v>472</v>
      </c>
      <c r="L116" s="154" t="s">
        <v>472</v>
      </c>
      <c r="M116" s="154" t="s">
        <v>472</v>
      </c>
      <c r="N116" s="154">
        <v>3.525147</v>
      </c>
      <c r="O116" s="154"/>
    </row>
    <row r="117" spans="1:15">
      <c r="A117" s="155">
        <v>38776</v>
      </c>
      <c r="B117" s="154">
        <v>1778.836327</v>
      </c>
      <c r="C117" s="154">
        <v>3.6914319999999998</v>
      </c>
      <c r="D117" s="154">
        <v>278.91163999999998</v>
      </c>
      <c r="E117" s="154">
        <v>152.57878199999999</v>
      </c>
      <c r="F117" s="154">
        <v>1088.300215</v>
      </c>
      <c r="G117" s="154">
        <v>388.336904</v>
      </c>
      <c r="H117" s="154">
        <v>323.94589100000002</v>
      </c>
      <c r="I117" s="154">
        <v>16.109078</v>
      </c>
      <c r="J117" s="154" t="s">
        <v>472</v>
      </c>
      <c r="K117" s="154" t="s">
        <v>472</v>
      </c>
      <c r="L117" s="154" t="s">
        <v>472</v>
      </c>
      <c r="M117" s="154" t="s">
        <v>472</v>
      </c>
      <c r="N117" s="154">
        <v>3.4870549999999998</v>
      </c>
      <c r="O117" s="154"/>
    </row>
    <row r="118" spans="1:15">
      <c r="A118" s="155">
        <v>38807</v>
      </c>
      <c r="B118" s="154">
        <v>1804.1719519999999</v>
      </c>
      <c r="C118" s="154">
        <v>3.0751080000000002</v>
      </c>
      <c r="D118" s="154">
        <v>280.37213800000001</v>
      </c>
      <c r="E118" s="154">
        <v>154.44047</v>
      </c>
      <c r="F118" s="154">
        <v>1105.749622</v>
      </c>
      <c r="G118" s="154">
        <v>394.39301699999999</v>
      </c>
      <c r="H118" s="154">
        <v>330.643191</v>
      </c>
      <c r="I118" s="154">
        <v>16.946052000000002</v>
      </c>
      <c r="J118" s="154" t="s">
        <v>472</v>
      </c>
      <c r="K118" s="154" t="s">
        <v>472</v>
      </c>
      <c r="L118" s="154" t="s">
        <v>472</v>
      </c>
      <c r="M118" s="154" t="s">
        <v>472</v>
      </c>
      <c r="N118" s="154">
        <v>3.6360030000000001</v>
      </c>
      <c r="O118" s="154"/>
    </row>
    <row r="119" spans="1:15">
      <c r="A119" s="155">
        <v>38837</v>
      </c>
      <c r="B119" s="154">
        <v>1815.5401320000001</v>
      </c>
      <c r="C119" s="154">
        <v>3.4918580000000001</v>
      </c>
      <c r="D119" s="154">
        <v>278.889678</v>
      </c>
      <c r="E119" s="154">
        <v>151.572057</v>
      </c>
      <c r="F119" s="154">
        <v>1116.7824129999999</v>
      </c>
      <c r="G119" s="154">
        <v>396.08133600000002</v>
      </c>
      <c r="H119" s="154">
        <v>333.89131099999997</v>
      </c>
      <c r="I119" s="154">
        <v>16.64856</v>
      </c>
      <c r="J119" s="154" t="s">
        <v>472</v>
      </c>
      <c r="K119" s="154" t="s">
        <v>472</v>
      </c>
      <c r="L119" s="154" t="s">
        <v>472</v>
      </c>
      <c r="M119" s="154" t="s">
        <v>472</v>
      </c>
      <c r="N119" s="154">
        <v>3.6462870000000001</v>
      </c>
      <c r="O119" s="154"/>
    </row>
    <row r="120" spans="1:15">
      <c r="A120" s="155">
        <v>38868</v>
      </c>
      <c r="B120" s="154">
        <v>1751.139923</v>
      </c>
      <c r="C120" s="154">
        <v>3.9052099999999998</v>
      </c>
      <c r="D120" s="154">
        <v>279.53641499999998</v>
      </c>
      <c r="E120" s="154">
        <v>151.50351599999999</v>
      </c>
      <c r="F120" s="154">
        <v>1065.5085120000001</v>
      </c>
      <c r="G120" s="154">
        <v>380.49514299999998</v>
      </c>
      <c r="H120" s="154">
        <v>319.64963399999999</v>
      </c>
      <c r="I120" s="154">
        <v>18.916475999999999</v>
      </c>
      <c r="J120" s="154" t="s">
        <v>472</v>
      </c>
      <c r="K120" s="154" t="s">
        <v>472</v>
      </c>
      <c r="L120" s="154" t="s">
        <v>472</v>
      </c>
      <c r="M120" s="154" t="s">
        <v>472</v>
      </c>
      <c r="N120" s="154">
        <v>2.7781599999999997</v>
      </c>
      <c r="O120" s="154"/>
    </row>
    <row r="121" spans="1:15">
      <c r="A121" s="155">
        <v>38898</v>
      </c>
      <c r="B121" s="154">
        <v>1753.452434</v>
      </c>
      <c r="C121" s="154">
        <v>4.145575</v>
      </c>
      <c r="D121" s="154">
        <v>283.36395800000003</v>
      </c>
      <c r="E121" s="154">
        <v>151.545683</v>
      </c>
      <c r="F121" s="154">
        <v>1065.7688410000001</v>
      </c>
      <c r="G121" s="154">
        <v>379.857754</v>
      </c>
      <c r="H121" s="154">
        <v>319.87948799999998</v>
      </c>
      <c r="I121" s="154">
        <v>17.714556999999999</v>
      </c>
      <c r="J121" s="154" t="s">
        <v>472</v>
      </c>
      <c r="K121" s="154" t="s">
        <v>472</v>
      </c>
      <c r="L121" s="154" t="s">
        <v>472</v>
      </c>
      <c r="M121" s="154" t="s">
        <v>472</v>
      </c>
      <c r="N121" s="154">
        <v>2.6017450000000002</v>
      </c>
      <c r="O121" s="154"/>
    </row>
    <row r="122" spans="1:15">
      <c r="A122" s="155">
        <v>38929</v>
      </c>
      <c r="B122" s="154">
        <v>1806.3471489999999</v>
      </c>
      <c r="C122" s="154">
        <v>5.2431749999999999</v>
      </c>
      <c r="D122" s="154">
        <v>283.91344900000001</v>
      </c>
      <c r="E122" s="154">
        <v>151.27437399999999</v>
      </c>
      <c r="F122" s="154">
        <v>1106.883918</v>
      </c>
      <c r="G122" s="154">
        <v>389.66797400000002</v>
      </c>
      <c r="H122" s="154">
        <v>327.230388</v>
      </c>
      <c r="I122" s="154">
        <v>18.459353</v>
      </c>
      <c r="J122" s="154" t="s">
        <v>472</v>
      </c>
      <c r="K122" s="154" t="s">
        <v>472</v>
      </c>
      <c r="L122" s="154" t="s">
        <v>472</v>
      </c>
      <c r="M122" s="154" t="s">
        <v>472</v>
      </c>
      <c r="N122" s="154">
        <v>2.179284</v>
      </c>
      <c r="O122" s="154"/>
    </row>
    <row r="123" spans="1:15">
      <c r="A123" s="155">
        <v>38960</v>
      </c>
      <c r="B123" s="154">
        <v>1837.644452</v>
      </c>
      <c r="C123" s="154">
        <v>5.623354</v>
      </c>
      <c r="D123" s="154">
        <v>287.783119</v>
      </c>
      <c r="E123" s="154">
        <v>157.69446400000001</v>
      </c>
      <c r="F123" s="154">
        <v>1129.933383</v>
      </c>
      <c r="G123" s="154">
        <v>394.05639200000002</v>
      </c>
      <c r="H123" s="154">
        <v>332.69879500000002</v>
      </c>
      <c r="I123" s="154">
        <v>18.103120000000001</v>
      </c>
      <c r="J123" s="154" t="s">
        <v>472</v>
      </c>
      <c r="K123" s="154" t="s">
        <v>472</v>
      </c>
      <c r="L123" s="154" t="s">
        <v>472</v>
      </c>
      <c r="M123" s="154" t="s">
        <v>472</v>
      </c>
      <c r="N123" s="154">
        <v>2.1450819999999999</v>
      </c>
      <c r="O123" s="154"/>
    </row>
    <row r="124" spans="1:15">
      <c r="A124" s="155">
        <v>38990</v>
      </c>
      <c r="B124" s="154">
        <v>1881.8930809999999</v>
      </c>
      <c r="C124" s="154">
        <v>5.6911889999999996</v>
      </c>
      <c r="D124" s="154">
        <v>291.06571300000002</v>
      </c>
      <c r="E124" s="154">
        <v>159.790469</v>
      </c>
      <c r="F124" s="154">
        <v>1164.5281070000001</v>
      </c>
      <c r="G124" s="154">
        <v>400.55713500000002</v>
      </c>
      <c r="H124" s="154">
        <v>338.84333800000002</v>
      </c>
      <c r="I124" s="154">
        <v>17.942468999999999</v>
      </c>
      <c r="J124" s="154" t="s">
        <v>472</v>
      </c>
      <c r="K124" s="154" t="s">
        <v>472</v>
      </c>
      <c r="L124" s="154" t="s">
        <v>472</v>
      </c>
      <c r="M124" s="154" t="s">
        <v>472</v>
      </c>
      <c r="N124" s="154">
        <v>2.1084679999999998</v>
      </c>
      <c r="O124" s="154"/>
    </row>
    <row r="125" spans="1:15">
      <c r="A125" s="155">
        <v>39021</v>
      </c>
      <c r="B125" s="154">
        <v>1904.935592</v>
      </c>
      <c r="C125" s="154">
        <v>5.9794080000000003</v>
      </c>
      <c r="D125" s="154">
        <v>283.806106</v>
      </c>
      <c r="E125" s="154">
        <v>155.31534600000001</v>
      </c>
      <c r="F125" s="154">
        <v>1186.3473120000001</v>
      </c>
      <c r="G125" s="154">
        <v>408.17366700000002</v>
      </c>
      <c r="H125" s="154">
        <v>347.09400299999999</v>
      </c>
      <c r="I125" s="154">
        <v>18.515971</v>
      </c>
      <c r="J125" s="154" t="s">
        <v>472</v>
      </c>
      <c r="K125" s="154" t="s">
        <v>472</v>
      </c>
      <c r="L125" s="154" t="s">
        <v>472</v>
      </c>
      <c r="M125" s="154" t="s">
        <v>472</v>
      </c>
      <c r="N125" s="154">
        <v>2.1131280000000001</v>
      </c>
      <c r="O125" s="154"/>
    </row>
    <row r="126" spans="1:15">
      <c r="A126" s="155">
        <v>39051</v>
      </c>
      <c r="B126" s="154">
        <v>1905.647727</v>
      </c>
      <c r="C126" s="154">
        <v>5.3886989999999999</v>
      </c>
      <c r="D126" s="154">
        <v>285.80330600000002</v>
      </c>
      <c r="E126" s="154">
        <v>156.10824</v>
      </c>
      <c r="F126" s="154">
        <v>1181.2688390000001</v>
      </c>
      <c r="G126" s="154">
        <v>412.712673</v>
      </c>
      <c r="H126" s="154">
        <v>351.89621</v>
      </c>
      <c r="I126" s="154">
        <v>18.394639999999999</v>
      </c>
      <c r="J126" s="154" t="s">
        <v>472</v>
      </c>
      <c r="K126" s="154" t="s">
        <v>472</v>
      </c>
      <c r="L126" s="154" t="s">
        <v>472</v>
      </c>
      <c r="M126" s="154" t="s">
        <v>472</v>
      </c>
      <c r="N126" s="154">
        <v>2.0795669999999999</v>
      </c>
      <c r="O126" s="154"/>
    </row>
    <row r="127" spans="1:15">
      <c r="A127" s="155">
        <v>39082</v>
      </c>
      <c r="B127" s="154">
        <v>1954.2782319999999</v>
      </c>
      <c r="C127" s="154">
        <v>5.362946</v>
      </c>
      <c r="D127" s="154">
        <v>283.247703</v>
      </c>
      <c r="E127" s="154">
        <v>157.42681099999999</v>
      </c>
      <c r="F127" s="154">
        <v>1210.029644</v>
      </c>
      <c r="G127" s="154">
        <v>420.181783</v>
      </c>
      <c r="H127" s="154">
        <v>360.67108100000002</v>
      </c>
      <c r="I127" s="154">
        <v>33.141806000000003</v>
      </c>
      <c r="J127" s="154" t="s">
        <v>472</v>
      </c>
      <c r="K127" s="154" t="s">
        <v>472</v>
      </c>
      <c r="L127" s="154" t="s">
        <v>472</v>
      </c>
      <c r="M127" s="154" t="s">
        <v>472</v>
      </c>
      <c r="N127" s="154">
        <v>2.3143509999999998</v>
      </c>
      <c r="O127" s="154"/>
    </row>
    <row r="128" spans="1:15">
      <c r="A128" s="155">
        <v>39113</v>
      </c>
      <c r="B128" s="154">
        <v>2038.698811</v>
      </c>
      <c r="C128" s="154">
        <v>5.4934279999999998</v>
      </c>
      <c r="D128" s="154">
        <v>279.918229</v>
      </c>
      <c r="E128" s="154">
        <v>150.84988000000001</v>
      </c>
      <c r="F128" s="154">
        <v>1265.6429860000001</v>
      </c>
      <c r="G128" s="154">
        <v>450.98462799999999</v>
      </c>
      <c r="H128" s="154">
        <v>391.51565699999998</v>
      </c>
      <c r="I128" s="154">
        <v>34.079386</v>
      </c>
      <c r="J128" s="154" t="s">
        <v>472</v>
      </c>
      <c r="K128" s="154" t="s">
        <v>472</v>
      </c>
      <c r="L128" s="154" t="s">
        <v>472</v>
      </c>
      <c r="M128" s="154" t="s">
        <v>472</v>
      </c>
      <c r="N128" s="154">
        <v>2.580158</v>
      </c>
      <c r="O128" s="154"/>
    </row>
    <row r="129" spans="1:15">
      <c r="A129" s="155">
        <v>39141</v>
      </c>
      <c r="B129" s="154">
        <v>1991.7221050000001</v>
      </c>
      <c r="C129" s="154">
        <v>5.4734920000000002</v>
      </c>
      <c r="D129" s="154">
        <v>280.37191999999999</v>
      </c>
      <c r="E129" s="154">
        <v>150.40686500000001</v>
      </c>
      <c r="F129" s="154">
        <v>1212.384006</v>
      </c>
      <c r="G129" s="154">
        <v>455.49292400000002</v>
      </c>
      <c r="H129" s="154">
        <v>396.10612200000003</v>
      </c>
      <c r="I129" s="154">
        <v>36.197296000000001</v>
      </c>
      <c r="J129" s="154" t="s">
        <v>472</v>
      </c>
      <c r="K129" s="154" t="s">
        <v>472</v>
      </c>
      <c r="L129" s="154" t="s">
        <v>472</v>
      </c>
      <c r="M129" s="154" t="s">
        <v>472</v>
      </c>
      <c r="N129" s="154">
        <v>1.8024740000000001</v>
      </c>
      <c r="O129" s="154"/>
    </row>
    <row r="130" spans="1:15">
      <c r="A130" s="155">
        <v>39172</v>
      </c>
      <c r="B130" s="154">
        <v>2016.637962</v>
      </c>
      <c r="C130" s="154">
        <v>5.1246939999999999</v>
      </c>
      <c r="D130" s="154">
        <v>279.86655300000001</v>
      </c>
      <c r="E130" s="154">
        <v>149.623527</v>
      </c>
      <c r="F130" s="154">
        <v>1230.348446</v>
      </c>
      <c r="G130" s="154">
        <v>462.10935699999999</v>
      </c>
      <c r="H130" s="154">
        <v>401.28901200000001</v>
      </c>
      <c r="I130" s="154">
        <v>37.365067000000003</v>
      </c>
      <c r="J130" s="154" t="s">
        <v>472</v>
      </c>
      <c r="K130" s="154" t="s">
        <v>472</v>
      </c>
      <c r="L130" s="154" t="s">
        <v>472</v>
      </c>
      <c r="M130" s="154" t="s">
        <v>472</v>
      </c>
      <c r="N130" s="154">
        <v>1.8238490000000001</v>
      </c>
      <c r="O130" s="154"/>
    </row>
    <row r="131" spans="1:15">
      <c r="A131" s="155">
        <v>39202</v>
      </c>
      <c r="B131" s="154">
        <v>2093.1494699999998</v>
      </c>
      <c r="C131" s="154">
        <v>4.8811390000000001</v>
      </c>
      <c r="D131" s="154">
        <v>283.90518200000002</v>
      </c>
      <c r="E131" s="154">
        <v>153.56208000000001</v>
      </c>
      <c r="F131" s="154">
        <v>1293.0032639999999</v>
      </c>
      <c r="G131" s="154">
        <v>471.37526100000002</v>
      </c>
      <c r="H131" s="154">
        <v>409.87665800000002</v>
      </c>
      <c r="I131" s="154">
        <v>38.132266000000001</v>
      </c>
      <c r="J131" s="154" t="s">
        <v>472</v>
      </c>
      <c r="K131" s="154" t="s">
        <v>472</v>
      </c>
      <c r="L131" s="154" t="s">
        <v>472</v>
      </c>
      <c r="M131" s="154" t="s">
        <v>472</v>
      </c>
      <c r="N131" s="154">
        <v>1.8523579999999999</v>
      </c>
      <c r="O131" s="154"/>
    </row>
    <row r="132" spans="1:15">
      <c r="A132" s="155">
        <v>39233</v>
      </c>
      <c r="B132" s="154">
        <v>2124.0429340000001</v>
      </c>
      <c r="C132" s="154">
        <v>4.5982839999999996</v>
      </c>
      <c r="D132" s="154">
        <v>279.38142299999998</v>
      </c>
      <c r="E132" s="154">
        <v>149.680115</v>
      </c>
      <c r="F132" s="154">
        <v>1314.592517</v>
      </c>
      <c r="G132" s="154">
        <v>484.56900999999999</v>
      </c>
      <c r="H132" s="154">
        <v>420.050771</v>
      </c>
      <c r="I132" s="154">
        <v>39.097574000000002</v>
      </c>
      <c r="J132" s="154" t="s">
        <v>472</v>
      </c>
      <c r="K132" s="154" t="s">
        <v>472</v>
      </c>
      <c r="L132" s="154" t="s">
        <v>472</v>
      </c>
      <c r="M132" s="154" t="s">
        <v>472</v>
      </c>
      <c r="N132" s="154">
        <v>1.8041239999999998</v>
      </c>
      <c r="O132" s="154"/>
    </row>
    <row r="133" spans="1:15">
      <c r="A133" s="155">
        <v>39263</v>
      </c>
      <c r="B133" s="154">
        <v>2078.5576299999998</v>
      </c>
      <c r="C133" s="154">
        <v>4.6224210000000001</v>
      </c>
      <c r="D133" s="154">
        <v>277.78316599999999</v>
      </c>
      <c r="E133" s="154">
        <v>147.704103</v>
      </c>
      <c r="F133" s="154">
        <v>1284.9801660000001</v>
      </c>
      <c r="G133" s="154">
        <v>482.024338</v>
      </c>
      <c r="H133" s="154">
        <v>419.64297299999998</v>
      </c>
      <c r="I133" s="154">
        <v>27.423570999999999</v>
      </c>
      <c r="J133" s="154" t="s">
        <v>472</v>
      </c>
      <c r="K133" s="154" t="s">
        <v>472</v>
      </c>
      <c r="L133" s="154" t="s">
        <v>472</v>
      </c>
      <c r="M133" s="154" t="s">
        <v>472</v>
      </c>
      <c r="N133" s="154">
        <v>1.723967</v>
      </c>
      <c r="O133" s="154"/>
    </row>
    <row r="134" spans="1:15">
      <c r="A134" s="155">
        <v>39294</v>
      </c>
      <c r="B134" s="154">
        <v>2042.3467129999999</v>
      </c>
      <c r="C134" s="154">
        <v>4.3393280000000001</v>
      </c>
      <c r="D134" s="154">
        <v>278.73831100000001</v>
      </c>
      <c r="E134" s="154">
        <v>148.23005000000001</v>
      </c>
      <c r="F134" s="154">
        <v>1253.9126140000001</v>
      </c>
      <c r="G134" s="154">
        <v>478.19128499999999</v>
      </c>
      <c r="H134" s="154">
        <v>416.27722799999998</v>
      </c>
      <c r="I134" s="154">
        <v>25.454218000000001</v>
      </c>
      <c r="J134" s="154" t="s">
        <v>472</v>
      </c>
      <c r="K134" s="154" t="s">
        <v>472</v>
      </c>
      <c r="L134" s="154" t="s">
        <v>472</v>
      </c>
      <c r="M134" s="154" t="s">
        <v>472</v>
      </c>
      <c r="N134" s="154">
        <v>1.7109589999999999</v>
      </c>
      <c r="O134" s="154"/>
    </row>
    <row r="135" spans="1:15">
      <c r="A135" s="155">
        <v>39325</v>
      </c>
      <c r="B135" s="154">
        <v>2032.2235909999999</v>
      </c>
      <c r="C135" s="154">
        <v>3.9652620000000001</v>
      </c>
      <c r="D135" s="154">
        <v>283.64011399999998</v>
      </c>
      <c r="E135" s="154">
        <v>149.31803400000001</v>
      </c>
      <c r="F135" s="154">
        <v>1242.1368279999999</v>
      </c>
      <c r="G135" s="154">
        <v>474.31307800000002</v>
      </c>
      <c r="H135" s="154">
        <v>412.78309400000001</v>
      </c>
      <c r="I135" s="154">
        <v>26.554017999999999</v>
      </c>
      <c r="J135" s="154" t="s">
        <v>472</v>
      </c>
      <c r="K135" s="154" t="s">
        <v>472</v>
      </c>
      <c r="L135" s="154" t="s">
        <v>472</v>
      </c>
      <c r="M135" s="154" t="s">
        <v>472</v>
      </c>
      <c r="N135" s="154">
        <v>1.6142889999999999</v>
      </c>
      <c r="O135" s="154"/>
    </row>
    <row r="136" spans="1:15">
      <c r="A136" s="155">
        <v>39355</v>
      </c>
      <c r="B136" s="154">
        <v>2032.585736</v>
      </c>
      <c r="C136" s="154">
        <v>4.1232049999999996</v>
      </c>
      <c r="D136" s="154">
        <v>282.25154900000001</v>
      </c>
      <c r="E136" s="154">
        <v>148.317228</v>
      </c>
      <c r="F136" s="154">
        <v>1242.1818619999999</v>
      </c>
      <c r="G136" s="154">
        <v>476.654427</v>
      </c>
      <c r="H136" s="154">
        <v>415.13651399999998</v>
      </c>
      <c r="I136" s="154">
        <v>25.776292000000002</v>
      </c>
      <c r="J136" s="154" t="s">
        <v>472</v>
      </c>
      <c r="K136" s="154" t="s">
        <v>472</v>
      </c>
      <c r="L136" s="154" t="s">
        <v>472</v>
      </c>
      <c r="M136" s="154" t="s">
        <v>472</v>
      </c>
      <c r="N136" s="154">
        <v>1.5984039999999999</v>
      </c>
      <c r="O136" s="154"/>
    </row>
    <row r="137" spans="1:15">
      <c r="A137" s="155">
        <v>39386</v>
      </c>
      <c r="B137" s="154">
        <v>2048.0629640000002</v>
      </c>
      <c r="C137" s="154">
        <v>3.8456609999999998</v>
      </c>
      <c r="D137" s="154">
        <v>283.63656500000002</v>
      </c>
      <c r="E137" s="154">
        <v>148.13808700000001</v>
      </c>
      <c r="F137" s="154">
        <v>1248.5565329999999</v>
      </c>
      <c r="G137" s="154">
        <v>485.259681</v>
      </c>
      <c r="H137" s="154">
        <v>422.231855</v>
      </c>
      <c r="I137" s="154">
        <v>25.171787999999999</v>
      </c>
      <c r="J137" s="154" t="s">
        <v>472</v>
      </c>
      <c r="K137" s="154" t="s">
        <v>472</v>
      </c>
      <c r="L137" s="154" t="s">
        <v>472</v>
      </c>
      <c r="M137" s="154" t="s">
        <v>472</v>
      </c>
      <c r="N137" s="154">
        <v>1.59274</v>
      </c>
      <c r="O137" s="154"/>
    </row>
    <row r="138" spans="1:15">
      <c r="A138" s="155">
        <v>39416</v>
      </c>
      <c r="B138" s="154">
        <v>2007.552152</v>
      </c>
      <c r="C138" s="154">
        <v>3.6774230000000001</v>
      </c>
      <c r="D138" s="154">
        <v>284.898706</v>
      </c>
      <c r="E138" s="154">
        <v>149.38508400000001</v>
      </c>
      <c r="F138" s="154">
        <v>1215.6199750000001</v>
      </c>
      <c r="G138" s="154">
        <v>476.56043899999997</v>
      </c>
      <c r="H138" s="154">
        <v>414.93510400000002</v>
      </c>
      <c r="I138" s="154">
        <v>25.234207000000001</v>
      </c>
      <c r="J138" s="154" t="s">
        <v>472</v>
      </c>
      <c r="K138" s="154" t="s">
        <v>472</v>
      </c>
      <c r="L138" s="154" t="s">
        <v>472</v>
      </c>
      <c r="M138" s="154" t="s">
        <v>472</v>
      </c>
      <c r="N138" s="154">
        <v>1.5614059999999998</v>
      </c>
      <c r="O138" s="154"/>
    </row>
    <row r="139" spans="1:15">
      <c r="A139" s="155">
        <v>39447</v>
      </c>
      <c r="B139" s="154">
        <v>1979.0310239999999</v>
      </c>
      <c r="C139" s="154">
        <v>3.2385410000000001</v>
      </c>
      <c r="D139" s="154">
        <v>280.77678200000003</v>
      </c>
      <c r="E139" s="154">
        <v>146.024823</v>
      </c>
      <c r="F139" s="154">
        <v>1177.4055960000001</v>
      </c>
      <c r="G139" s="154">
        <v>491.61333400000001</v>
      </c>
      <c r="H139" s="154">
        <v>407.77653600000002</v>
      </c>
      <c r="I139" s="154">
        <v>24.533733999999999</v>
      </c>
      <c r="J139" s="154" t="s">
        <v>472</v>
      </c>
      <c r="K139" s="154" t="s">
        <v>472</v>
      </c>
      <c r="L139" s="154" t="s">
        <v>472</v>
      </c>
      <c r="M139" s="154" t="s">
        <v>472</v>
      </c>
      <c r="N139" s="154">
        <v>1.4630350000000001</v>
      </c>
      <c r="O139" s="154"/>
    </row>
    <row r="140" spans="1:15">
      <c r="A140" s="155">
        <v>39478</v>
      </c>
      <c r="B140" s="154">
        <v>1871.5337489999999</v>
      </c>
      <c r="C140" s="154">
        <v>3.771258</v>
      </c>
      <c r="D140" s="154">
        <v>278.14562599999999</v>
      </c>
      <c r="E140" s="154">
        <v>142.79905099999999</v>
      </c>
      <c r="F140" s="154">
        <v>1085.6831179999999</v>
      </c>
      <c r="G140" s="154">
        <v>478.73389800000001</v>
      </c>
      <c r="H140" s="154">
        <v>401.05543999999998</v>
      </c>
      <c r="I140" s="154">
        <v>23.813282000000001</v>
      </c>
      <c r="J140" s="154" t="s">
        <v>472</v>
      </c>
      <c r="K140" s="154" t="s">
        <v>472</v>
      </c>
      <c r="L140" s="154" t="s">
        <v>472</v>
      </c>
      <c r="M140" s="154" t="s">
        <v>472</v>
      </c>
      <c r="N140" s="154">
        <v>1.386565</v>
      </c>
      <c r="O140" s="154"/>
    </row>
    <row r="141" spans="1:15">
      <c r="A141" s="155">
        <v>39507</v>
      </c>
      <c r="B141" s="154">
        <v>1840.131985</v>
      </c>
      <c r="C141" s="154">
        <v>4.2827630000000001</v>
      </c>
      <c r="D141" s="154">
        <v>273.79544399999997</v>
      </c>
      <c r="E141" s="154">
        <v>138.48895200000001</v>
      </c>
      <c r="F141" s="154">
        <v>1061.0720449999999</v>
      </c>
      <c r="G141" s="154">
        <v>476.29362900000001</v>
      </c>
      <c r="H141" s="154">
        <v>398.66858300000001</v>
      </c>
      <c r="I141" s="154">
        <v>23.329508000000001</v>
      </c>
      <c r="J141" s="154" t="s">
        <v>472</v>
      </c>
      <c r="K141" s="154" t="s">
        <v>472</v>
      </c>
      <c r="L141" s="154" t="s">
        <v>472</v>
      </c>
      <c r="M141" s="154" t="s">
        <v>472</v>
      </c>
      <c r="N141" s="154">
        <v>1.3586</v>
      </c>
      <c r="O141" s="154"/>
    </row>
    <row r="142" spans="1:15">
      <c r="A142" s="155">
        <v>39538</v>
      </c>
      <c r="B142" s="154">
        <v>1808.300792</v>
      </c>
      <c r="C142" s="154">
        <v>6.1761990000000004</v>
      </c>
      <c r="D142" s="154">
        <v>273.72185000000002</v>
      </c>
      <c r="E142" s="154">
        <v>140.13833600000001</v>
      </c>
      <c r="F142" s="154">
        <v>1042.350837</v>
      </c>
      <c r="G142" s="154">
        <v>462.77639900000003</v>
      </c>
      <c r="H142" s="154">
        <v>392.16199399999999</v>
      </c>
      <c r="I142" s="154">
        <v>21.918317000000002</v>
      </c>
      <c r="J142" s="154" t="s">
        <v>472</v>
      </c>
      <c r="K142" s="154" t="s">
        <v>472</v>
      </c>
      <c r="L142" s="154" t="s">
        <v>472</v>
      </c>
      <c r="M142" s="154" t="s">
        <v>472</v>
      </c>
      <c r="N142" s="154">
        <v>1.3571880000000001</v>
      </c>
      <c r="O142" s="154"/>
    </row>
    <row r="143" spans="1:15">
      <c r="A143" s="155">
        <v>39568</v>
      </c>
      <c r="B143" s="154">
        <v>1845.834081</v>
      </c>
      <c r="C143" s="154">
        <v>7.4781510000000004</v>
      </c>
      <c r="D143" s="154">
        <v>268.40612599999997</v>
      </c>
      <c r="E143" s="154">
        <v>135.04598799999999</v>
      </c>
      <c r="F143" s="154">
        <v>1072.533576</v>
      </c>
      <c r="G143" s="154">
        <v>472.917508</v>
      </c>
      <c r="H143" s="154">
        <v>399.93300699999998</v>
      </c>
      <c r="I143" s="154">
        <v>23.092198</v>
      </c>
      <c r="J143" s="154" t="s">
        <v>472</v>
      </c>
      <c r="K143" s="154" t="s">
        <v>472</v>
      </c>
      <c r="L143" s="154" t="s">
        <v>472</v>
      </c>
      <c r="M143" s="154" t="s">
        <v>472</v>
      </c>
      <c r="N143" s="154">
        <v>1.406525</v>
      </c>
      <c r="O143" s="154"/>
    </row>
    <row r="144" spans="1:15">
      <c r="A144" s="155">
        <v>39599</v>
      </c>
      <c r="B144" s="154">
        <v>1872.267476</v>
      </c>
      <c r="C144" s="154">
        <v>7.1524000000000001</v>
      </c>
      <c r="D144" s="154">
        <v>265.82434699999999</v>
      </c>
      <c r="E144" s="154">
        <v>132.050127</v>
      </c>
      <c r="F144" s="154">
        <v>1096.064179</v>
      </c>
      <c r="G144" s="154">
        <v>478.66801199999998</v>
      </c>
      <c r="H144" s="154">
        <v>403.77197899999999</v>
      </c>
      <c r="I144" s="154">
        <v>23.202292</v>
      </c>
      <c r="J144" s="154" t="s">
        <v>472</v>
      </c>
      <c r="K144" s="154" t="s">
        <v>472</v>
      </c>
      <c r="L144" s="154" t="s">
        <v>472</v>
      </c>
      <c r="M144" s="154" t="s">
        <v>472</v>
      </c>
      <c r="N144" s="154">
        <v>1.3562430000000001</v>
      </c>
      <c r="O144" s="154"/>
    </row>
    <row r="145" spans="1:15">
      <c r="A145" s="155">
        <v>39629</v>
      </c>
      <c r="B145" s="154">
        <v>1773.8325649999999</v>
      </c>
      <c r="C145" s="154">
        <v>6.1616200000000001</v>
      </c>
      <c r="D145" s="154">
        <v>265.08959299999998</v>
      </c>
      <c r="E145" s="154">
        <v>131.93483800000001</v>
      </c>
      <c r="F145" s="154">
        <v>1024.557628</v>
      </c>
      <c r="G145" s="154">
        <v>457.71618799999999</v>
      </c>
      <c r="H145" s="154">
        <v>388.80600900000002</v>
      </c>
      <c r="I145" s="154">
        <v>18.989288999999999</v>
      </c>
      <c r="J145" s="154" t="s">
        <v>472</v>
      </c>
      <c r="K145" s="154" t="s">
        <v>472</v>
      </c>
      <c r="L145" s="154" t="s">
        <v>472</v>
      </c>
      <c r="M145" s="154" t="s">
        <v>472</v>
      </c>
      <c r="N145" s="154">
        <v>1.3182469999999999</v>
      </c>
      <c r="O145" s="154"/>
    </row>
    <row r="146" spans="1:15">
      <c r="A146" s="155">
        <v>39660</v>
      </c>
      <c r="B146" s="154">
        <v>1762.0260370000001</v>
      </c>
      <c r="C146" s="154">
        <v>6.19339</v>
      </c>
      <c r="D146" s="154">
        <v>270.227217</v>
      </c>
      <c r="E146" s="154">
        <v>134.125922</v>
      </c>
      <c r="F146" s="154">
        <v>1019.164912</v>
      </c>
      <c r="G146" s="154">
        <v>444.62966999999998</v>
      </c>
      <c r="H146" s="154">
        <v>375.03694999999999</v>
      </c>
      <c r="I146" s="154">
        <v>20.491159</v>
      </c>
      <c r="J146" s="154" t="s">
        <v>472</v>
      </c>
      <c r="K146" s="154" t="s">
        <v>472</v>
      </c>
      <c r="L146" s="154" t="s">
        <v>472</v>
      </c>
      <c r="M146" s="154" t="s">
        <v>472</v>
      </c>
      <c r="N146" s="154">
        <v>1.3196829999999999</v>
      </c>
      <c r="O146" s="154"/>
    </row>
    <row r="147" spans="1:15">
      <c r="A147" s="155">
        <v>39691</v>
      </c>
      <c r="B147" s="154">
        <v>1784.4112050000001</v>
      </c>
      <c r="C147" s="154">
        <v>6.1164149999999999</v>
      </c>
      <c r="D147" s="154">
        <v>271.75319500000001</v>
      </c>
      <c r="E147" s="154">
        <v>133.94564199999999</v>
      </c>
      <c r="F147" s="154">
        <v>1032.929883</v>
      </c>
      <c r="G147" s="154">
        <v>452.86159300000003</v>
      </c>
      <c r="H147" s="154">
        <v>382.28969799999999</v>
      </c>
      <c r="I147" s="154">
        <v>19.434629999999999</v>
      </c>
      <c r="J147" s="154" t="s">
        <v>472</v>
      </c>
      <c r="K147" s="154" t="s">
        <v>472</v>
      </c>
      <c r="L147" s="154" t="s">
        <v>472</v>
      </c>
      <c r="M147" s="154" t="s">
        <v>472</v>
      </c>
      <c r="N147" s="154">
        <v>1.315491</v>
      </c>
      <c r="O147" s="154"/>
    </row>
    <row r="148" spans="1:15">
      <c r="A148" s="155">
        <v>39721</v>
      </c>
      <c r="B148" s="154">
        <v>1692.609348</v>
      </c>
      <c r="C148" s="154">
        <v>7.4657160000000005</v>
      </c>
      <c r="D148" s="154">
        <v>277.79089399999998</v>
      </c>
      <c r="E148" s="154">
        <v>138.28944200000001</v>
      </c>
      <c r="F148" s="154">
        <v>955.56270900000004</v>
      </c>
      <c r="G148" s="154">
        <v>433.64325400000001</v>
      </c>
      <c r="H148" s="154">
        <v>366.25129399999997</v>
      </c>
      <c r="I148" s="154">
        <v>16.816666999999999</v>
      </c>
      <c r="J148" s="154" t="s">
        <v>472</v>
      </c>
      <c r="K148" s="154" t="s">
        <v>472</v>
      </c>
      <c r="L148" s="154" t="s">
        <v>472</v>
      </c>
      <c r="M148" s="154" t="s">
        <v>472</v>
      </c>
      <c r="N148" s="154">
        <v>1.3301050000000001</v>
      </c>
      <c r="O148" s="154"/>
    </row>
    <row r="149" spans="1:15">
      <c r="A149" s="155">
        <v>39752</v>
      </c>
      <c r="B149" s="154">
        <v>1553.5209139999999</v>
      </c>
      <c r="C149" s="154">
        <v>7.9913619999999996</v>
      </c>
      <c r="D149" s="154">
        <v>268.44969900000001</v>
      </c>
      <c r="E149" s="154">
        <v>129.72470899999999</v>
      </c>
      <c r="F149" s="154">
        <v>857.11541</v>
      </c>
      <c r="G149" s="154">
        <v>404.555567</v>
      </c>
      <c r="H149" s="154">
        <v>339.081931</v>
      </c>
      <c r="I149" s="154">
        <v>14.065916</v>
      </c>
      <c r="J149" s="154" t="s">
        <v>472</v>
      </c>
      <c r="K149" s="154" t="s">
        <v>472</v>
      </c>
      <c r="L149" s="154" t="s">
        <v>472</v>
      </c>
      <c r="M149" s="154" t="s">
        <v>472</v>
      </c>
      <c r="N149" s="154">
        <v>1.342965</v>
      </c>
      <c r="O149" s="154"/>
    </row>
    <row r="150" spans="1:15">
      <c r="A150" s="155">
        <v>39782</v>
      </c>
      <c r="B150" s="154">
        <v>1507.078595</v>
      </c>
      <c r="C150" s="154">
        <v>9.1103480000000001</v>
      </c>
      <c r="D150" s="154">
        <v>275.32403299999999</v>
      </c>
      <c r="E150" s="154">
        <v>132.544871</v>
      </c>
      <c r="F150" s="154">
        <v>798.18804599999999</v>
      </c>
      <c r="G150" s="154">
        <v>409.01910700000002</v>
      </c>
      <c r="H150" s="154">
        <v>343.07331099999999</v>
      </c>
      <c r="I150" s="154">
        <v>14.085729000000001</v>
      </c>
      <c r="J150" s="154" t="s">
        <v>472</v>
      </c>
      <c r="K150" s="154" t="s">
        <v>472</v>
      </c>
      <c r="L150" s="154" t="s">
        <v>472</v>
      </c>
      <c r="M150" s="154" t="s">
        <v>472</v>
      </c>
      <c r="N150" s="154">
        <v>1.3513329999999999</v>
      </c>
      <c r="O150" s="154"/>
    </row>
    <row r="151" spans="1:15">
      <c r="A151" s="155">
        <v>39813</v>
      </c>
      <c r="B151" s="154">
        <v>1465.6857210000001</v>
      </c>
      <c r="C151" s="154">
        <v>10.285660999999999</v>
      </c>
      <c r="D151" s="154">
        <v>255.21643399999999</v>
      </c>
      <c r="E151" s="154">
        <v>113.74453699999999</v>
      </c>
      <c r="F151" s="154">
        <v>783.12246900000002</v>
      </c>
      <c r="G151" s="154">
        <v>399.474467</v>
      </c>
      <c r="H151" s="154">
        <v>336.43298900000002</v>
      </c>
      <c r="I151" s="154">
        <v>16.238869000000001</v>
      </c>
      <c r="J151" s="154" t="s">
        <v>472</v>
      </c>
      <c r="K151" s="154" t="s">
        <v>472</v>
      </c>
      <c r="L151" s="154" t="s">
        <v>472</v>
      </c>
      <c r="M151" s="154" t="s">
        <v>472</v>
      </c>
      <c r="N151" s="154">
        <v>1.347823</v>
      </c>
      <c r="O151" s="154"/>
    </row>
    <row r="152" spans="1:15">
      <c r="A152" s="155">
        <v>39844</v>
      </c>
      <c r="B152" s="154">
        <v>1427.8369869999999</v>
      </c>
      <c r="C152" s="154">
        <v>10.192482</v>
      </c>
      <c r="D152" s="154">
        <v>254.872927</v>
      </c>
      <c r="E152" s="154">
        <v>113.782692</v>
      </c>
      <c r="F152" s="154">
        <v>744.97596699999997</v>
      </c>
      <c r="G152" s="154">
        <v>403.85201499999999</v>
      </c>
      <c r="H152" s="154">
        <v>339.19435700000002</v>
      </c>
      <c r="I152" s="154">
        <v>12.591191999999999</v>
      </c>
      <c r="J152" s="154" t="s">
        <v>472</v>
      </c>
      <c r="K152" s="154" t="s">
        <v>472</v>
      </c>
      <c r="L152" s="154" t="s">
        <v>472</v>
      </c>
      <c r="M152" s="154" t="s">
        <v>472</v>
      </c>
      <c r="N152" s="154">
        <v>1.3524020000000001</v>
      </c>
      <c r="O152" s="154"/>
    </row>
    <row r="153" spans="1:15">
      <c r="A153" s="155">
        <v>39872</v>
      </c>
      <c r="B153" s="154">
        <v>1321.046822</v>
      </c>
      <c r="C153" s="154">
        <v>11.422521</v>
      </c>
      <c r="D153" s="154">
        <v>247.82701900000001</v>
      </c>
      <c r="E153" s="154">
        <v>108.80977799999999</v>
      </c>
      <c r="F153" s="154">
        <v>651.48312399999998</v>
      </c>
      <c r="G153" s="154">
        <v>398.453644</v>
      </c>
      <c r="H153" s="154">
        <v>331.51721900000001</v>
      </c>
      <c r="I153" s="154">
        <v>10.504706000000001</v>
      </c>
      <c r="J153" s="154" t="s">
        <v>472</v>
      </c>
      <c r="K153" s="154" t="s">
        <v>472</v>
      </c>
      <c r="L153" s="154" t="s">
        <v>472</v>
      </c>
      <c r="M153" s="154" t="s">
        <v>472</v>
      </c>
      <c r="N153" s="154">
        <v>1.3558129999999999</v>
      </c>
      <c r="O153" s="154"/>
    </row>
    <row r="154" spans="1:15">
      <c r="A154" s="155">
        <v>39903</v>
      </c>
      <c r="B154" s="154">
        <v>1371.2100439999999</v>
      </c>
      <c r="C154" s="154">
        <v>12.323510000000001</v>
      </c>
      <c r="D154" s="154">
        <v>245.898087</v>
      </c>
      <c r="E154" s="154">
        <v>107.134151</v>
      </c>
      <c r="F154" s="154">
        <v>700.22999200000004</v>
      </c>
      <c r="G154" s="154">
        <v>401.40559500000001</v>
      </c>
      <c r="H154" s="154">
        <v>333.48505899999998</v>
      </c>
      <c r="I154" s="154">
        <v>9.9887499999999996</v>
      </c>
      <c r="J154" s="154" t="s">
        <v>472</v>
      </c>
      <c r="K154" s="154" t="s">
        <v>472</v>
      </c>
      <c r="L154" s="154" t="s">
        <v>472</v>
      </c>
      <c r="M154" s="154" t="s">
        <v>472</v>
      </c>
      <c r="N154" s="154">
        <v>1.364107</v>
      </c>
      <c r="O154" s="154"/>
    </row>
    <row r="155" spans="1:15">
      <c r="A155" s="155">
        <v>39933</v>
      </c>
      <c r="B155" s="154">
        <v>1426.9538689999999</v>
      </c>
      <c r="C155" s="154">
        <v>10.470091</v>
      </c>
      <c r="D155" s="154">
        <v>240.846486</v>
      </c>
      <c r="E155" s="154">
        <v>103.15793499999999</v>
      </c>
      <c r="F155" s="154">
        <v>740.59975899999995</v>
      </c>
      <c r="G155" s="154">
        <v>423.02692300000001</v>
      </c>
      <c r="H155" s="154">
        <v>353.12184100000002</v>
      </c>
      <c r="I155" s="154">
        <v>10.629529</v>
      </c>
      <c r="J155" s="154" t="s">
        <v>472</v>
      </c>
      <c r="K155" s="154" t="s">
        <v>472</v>
      </c>
      <c r="L155" s="154" t="s">
        <v>472</v>
      </c>
      <c r="M155" s="154" t="s">
        <v>472</v>
      </c>
      <c r="N155" s="154">
        <v>1.3810799999999999</v>
      </c>
      <c r="O155" s="154"/>
    </row>
    <row r="156" spans="1:15">
      <c r="A156" s="155">
        <v>39964</v>
      </c>
      <c r="B156" s="154">
        <v>1448.2886739999999</v>
      </c>
      <c r="C156" s="154">
        <v>9.9594050000000003</v>
      </c>
      <c r="D156" s="154">
        <v>237.254819</v>
      </c>
      <c r="E156" s="154">
        <v>101.15281</v>
      </c>
      <c r="F156" s="154">
        <v>758.59344099999998</v>
      </c>
      <c r="G156" s="154">
        <v>430.35266000000001</v>
      </c>
      <c r="H156" s="154">
        <v>360.79900300000003</v>
      </c>
      <c r="I156" s="154">
        <v>10.759532999999999</v>
      </c>
      <c r="J156" s="154" t="s">
        <v>472</v>
      </c>
      <c r="K156" s="154" t="s">
        <v>472</v>
      </c>
      <c r="L156" s="154" t="s">
        <v>472</v>
      </c>
      <c r="M156" s="154" t="s">
        <v>472</v>
      </c>
      <c r="N156" s="154">
        <v>1.3688199999999999</v>
      </c>
      <c r="O156" s="154"/>
    </row>
    <row r="157" spans="1:15" ht="13" thickBot="1">
      <c r="A157" s="155">
        <v>39994</v>
      </c>
      <c r="B157" s="154">
        <v>1480.9110909999999</v>
      </c>
      <c r="C157" s="154">
        <v>12.596467000000001</v>
      </c>
      <c r="D157" s="154">
        <v>238.33882600000001</v>
      </c>
      <c r="E157" s="154">
        <v>101.807834</v>
      </c>
      <c r="F157" s="154">
        <v>771.02557300000001</v>
      </c>
      <c r="G157" s="154">
        <v>446.79589099999998</v>
      </c>
      <c r="H157" s="154">
        <v>376.59802300000001</v>
      </c>
      <c r="I157" s="154">
        <v>10.78289</v>
      </c>
      <c r="J157" s="154" t="s">
        <v>472</v>
      </c>
      <c r="K157" s="154" t="s">
        <v>472</v>
      </c>
      <c r="L157" s="154" t="s">
        <v>472</v>
      </c>
      <c r="M157" s="154" t="s">
        <v>472</v>
      </c>
      <c r="N157" s="154">
        <v>1.3714439999999999</v>
      </c>
      <c r="O157" s="154"/>
    </row>
    <row r="158" spans="1:15" ht="13" thickTop="1">
      <c r="A158" s="155">
        <v>40025</v>
      </c>
      <c r="B158" s="154">
        <v>1566.80044</v>
      </c>
      <c r="C158" s="154">
        <v>10.951976999999999</v>
      </c>
      <c r="D158" s="160">
        <v>242.33204799999999</v>
      </c>
      <c r="E158" s="154">
        <v>103.193966</v>
      </c>
      <c r="F158" s="154">
        <v>838.08976500000006</v>
      </c>
      <c r="G158" s="154">
        <v>461.89931300000001</v>
      </c>
      <c r="H158" s="154">
        <v>390.43120299999998</v>
      </c>
      <c r="I158" s="168">
        <v>12.16151</v>
      </c>
      <c r="J158" s="154">
        <v>4.3818549999999998</v>
      </c>
      <c r="K158" s="154">
        <v>5.0258180000000001</v>
      </c>
      <c r="L158" s="154">
        <v>1.608298</v>
      </c>
      <c r="M158" s="154">
        <v>0.79947299999999999</v>
      </c>
      <c r="N158" s="154">
        <v>1.3658299999999999</v>
      </c>
      <c r="O158" s="154"/>
    </row>
    <row r="159" spans="1:15">
      <c r="A159" s="155">
        <v>40056</v>
      </c>
      <c r="B159" s="154">
        <v>1606.3983290000001</v>
      </c>
      <c r="C159" s="154">
        <v>10.121221</v>
      </c>
      <c r="D159" s="154">
        <v>239.61509899999999</v>
      </c>
      <c r="E159" s="154">
        <v>100.78937000000001</v>
      </c>
      <c r="F159" s="154">
        <v>872.02402099999995</v>
      </c>
      <c r="G159" s="154">
        <v>470.60908000000001</v>
      </c>
      <c r="H159" s="154">
        <v>397.32377700000001</v>
      </c>
      <c r="I159" s="154">
        <v>12.656902000000001</v>
      </c>
      <c r="J159" s="154">
        <v>4.8106929999999997</v>
      </c>
      <c r="K159" s="154">
        <v>5.3153199999999998</v>
      </c>
      <c r="L159" s="154">
        <v>1.322471</v>
      </c>
      <c r="M159" s="154">
        <v>0.80616600000000005</v>
      </c>
      <c r="N159" s="154">
        <v>1.3720110000000001</v>
      </c>
      <c r="O159" s="154"/>
    </row>
    <row r="160" spans="1:15">
      <c r="A160" s="155">
        <v>40086</v>
      </c>
      <c r="B160" s="154">
        <v>1637.7196939999999</v>
      </c>
      <c r="C160" s="154">
        <v>10.53247</v>
      </c>
      <c r="D160" s="154">
        <v>240.81908200000001</v>
      </c>
      <c r="E160" s="154">
        <v>100.214383</v>
      </c>
      <c r="F160" s="154">
        <v>894.69282599999997</v>
      </c>
      <c r="G160" s="154">
        <v>477.920884</v>
      </c>
      <c r="H160" s="154">
        <v>403.89891299999999</v>
      </c>
      <c r="I160" s="154">
        <v>12.387772999999999</v>
      </c>
      <c r="J160" s="154">
        <v>4.3612900000000003</v>
      </c>
      <c r="K160" s="154">
        <v>5.4970619999999997</v>
      </c>
      <c r="L160" s="154">
        <v>1.3309169999999999</v>
      </c>
      <c r="M160" s="154">
        <v>0.83362999999999998</v>
      </c>
      <c r="N160" s="154">
        <v>1.36666</v>
      </c>
      <c r="O160" s="154"/>
    </row>
    <row r="161" spans="1:15">
      <c r="A161" s="155">
        <v>40117</v>
      </c>
      <c r="B161" s="154">
        <v>1625.3968170000001</v>
      </c>
      <c r="C161" s="154">
        <v>8.7822429999999994</v>
      </c>
      <c r="D161" s="154">
        <v>241.75482400000001</v>
      </c>
      <c r="E161" s="154">
        <v>101.55038</v>
      </c>
      <c r="F161" s="154">
        <v>885.99601500000006</v>
      </c>
      <c r="G161" s="154">
        <v>475.03858600000001</v>
      </c>
      <c r="H161" s="154">
        <v>400.97850699999998</v>
      </c>
      <c r="I161" s="154">
        <v>12.461124</v>
      </c>
      <c r="J161" s="154">
        <v>4.5611269999999999</v>
      </c>
      <c r="K161" s="154">
        <v>5.4317080000000004</v>
      </c>
      <c r="L161" s="154">
        <v>1.5217800000000001</v>
      </c>
      <c r="M161" s="154">
        <v>0.80991999999999997</v>
      </c>
      <c r="N161" s="154">
        <v>1.3640270000000001</v>
      </c>
      <c r="O161" s="154"/>
    </row>
    <row r="162" spans="1:15">
      <c r="A162" s="155">
        <v>40147</v>
      </c>
      <c r="B162" s="154">
        <v>1628.4908969999999</v>
      </c>
      <c r="C162" s="154">
        <v>8.1540040000000005</v>
      </c>
      <c r="D162" s="154">
        <v>242.93203399999999</v>
      </c>
      <c r="E162" s="154">
        <v>102.45698</v>
      </c>
      <c r="F162" s="154">
        <v>883.75144499999999</v>
      </c>
      <c r="G162" s="154">
        <v>479.376642</v>
      </c>
      <c r="H162" s="154">
        <v>405.12284</v>
      </c>
      <c r="I162" s="154">
        <v>12.910401999999999</v>
      </c>
      <c r="J162" s="154">
        <v>4.834187</v>
      </c>
      <c r="K162" s="154">
        <v>5.4902059999999997</v>
      </c>
      <c r="L162" s="154">
        <v>1.69594</v>
      </c>
      <c r="M162" s="154">
        <v>0.76664200000000005</v>
      </c>
      <c r="N162" s="154">
        <v>1.3663689999999999</v>
      </c>
      <c r="O162" s="154"/>
    </row>
    <row r="163" spans="1:15">
      <c r="A163" s="155">
        <v>40178</v>
      </c>
      <c r="B163" s="154">
        <v>1698.6092550000001</v>
      </c>
      <c r="C163" s="154">
        <v>8.0009399999999999</v>
      </c>
      <c r="D163" s="154">
        <v>250.63485700000001</v>
      </c>
      <c r="E163" s="154">
        <v>106.04463</v>
      </c>
      <c r="F163" s="154">
        <v>927.90301499999998</v>
      </c>
      <c r="G163" s="154">
        <v>497.92833899999999</v>
      </c>
      <c r="H163" s="154">
        <v>423.03900299999998</v>
      </c>
      <c r="I163" s="154">
        <v>12.810689999999999</v>
      </c>
      <c r="J163" s="154">
        <v>4.4878270000000002</v>
      </c>
      <c r="K163" s="154">
        <v>6.0300560000000001</v>
      </c>
      <c r="L163" s="154">
        <v>1.4916119999999999</v>
      </c>
      <c r="M163" s="154">
        <v>0.74113200000000001</v>
      </c>
      <c r="N163" s="154">
        <v>1.33141</v>
      </c>
      <c r="O163" s="154"/>
    </row>
    <row r="164" spans="1:15">
      <c r="A164" s="155">
        <v>40209</v>
      </c>
      <c r="B164" s="154">
        <v>1698.378209</v>
      </c>
      <c r="C164" s="154">
        <v>7.4255690000000003</v>
      </c>
      <c r="D164" s="154">
        <v>251.934191</v>
      </c>
      <c r="E164" s="154">
        <v>106.481566</v>
      </c>
      <c r="F164" s="154">
        <v>920.07117400000004</v>
      </c>
      <c r="G164" s="154">
        <v>504.54804200000001</v>
      </c>
      <c r="H164" s="154">
        <v>429.508713</v>
      </c>
      <c r="I164" s="154">
        <v>13.062897</v>
      </c>
      <c r="J164" s="154">
        <v>4.7143699999999997</v>
      </c>
      <c r="K164" s="154">
        <v>6.2253920000000003</v>
      </c>
      <c r="L164" s="154">
        <v>1.3147660000000001</v>
      </c>
      <c r="M164" s="154">
        <v>0.76167200000000002</v>
      </c>
      <c r="N164" s="154">
        <v>1.336341</v>
      </c>
      <c r="O164" s="154"/>
    </row>
    <row r="165" spans="1:15">
      <c r="A165" s="155">
        <v>40237</v>
      </c>
      <c r="B165" s="154">
        <v>1717.4178460000001</v>
      </c>
      <c r="C165" s="154">
        <v>7.3131599999999999</v>
      </c>
      <c r="D165" s="154">
        <v>256.39668799999998</v>
      </c>
      <c r="E165" s="154">
        <v>111.075722</v>
      </c>
      <c r="F165" s="154">
        <v>926.161968</v>
      </c>
      <c r="G165" s="154">
        <v>511.785954</v>
      </c>
      <c r="H165" s="154">
        <v>435.97137600000002</v>
      </c>
      <c r="I165" s="154">
        <v>14.415576</v>
      </c>
      <c r="J165" s="154">
        <v>5.3306279999999999</v>
      </c>
      <c r="K165" s="154">
        <v>6.8868739999999997</v>
      </c>
      <c r="L165" s="154">
        <v>1.3444849999999999</v>
      </c>
      <c r="M165" s="154">
        <v>0.73456299999999997</v>
      </c>
      <c r="N165" s="154">
        <v>1.3445019999999999</v>
      </c>
      <c r="O165" s="154"/>
    </row>
    <row r="166" spans="1:15">
      <c r="A166" s="155">
        <v>40268</v>
      </c>
      <c r="B166" s="154">
        <v>1767.4452409999999</v>
      </c>
      <c r="C166" s="154">
        <v>7.8024839999999998</v>
      </c>
      <c r="D166" s="154">
        <v>255.93914799999999</v>
      </c>
      <c r="E166" s="154">
        <v>109.83459499999999</v>
      </c>
      <c r="F166" s="154">
        <v>966.25785800000006</v>
      </c>
      <c r="G166" s="154">
        <v>522.37068299999999</v>
      </c>
      <c r="H166" s="154">
        <v>444.43132000000003</v>
      </c>
      <c r="I166" s="154">
        <v>13.758037</v>
      </c>
      <c r="J166" s="154">
        <v>4.5855959999999998</v>
      </c>
      <c r="K166" s="154">
        <v>6.9550109999999998</v>
      </c>
      <c r="L166" s="154">
        <v>1.4013880000000001</v>
      </c>
      <c r="M166" s="154">
        <v>0.73378900000000002</v>
      </c>
      <c r="N166" s="154">
        <v>1.3170379999999999</v>
      </c>
      <c r="O166" s="154"/>
    </row>
    <row r="167" spans="1:15">
      <c r="A167" s="155">
        <v>40298</v>
      </c>
      <c r="B167" s="154">
        <v>1762.298119</v>
      </c>
      <c r="C167" s="154">
        <v>7.7032540000000003</v>
      </c>
      <c r="D167" s="154">
        <v>256.57212199999998</v>
      </c>
      <c r="E167" s="154">
        <v>109.98868</v>
      </c>
      <c r="F167" s="154">
        <v>945.43215099999998</v>
      </c>
      <c r="G167" s="154">
        <v>537.06349399999999</v>
      </c>
      <c r="H167" s="154">
        <v>459.87265600000001</v>
      </c>
      <c r="I167" s="154">
        <v>14.181649999999999</v>
      </c>
      <c r="J167" s="154">
        <v>4.8431280000000001</v>
      </c>
      <c r="K167" s="154">
        <v>7.0569009999999999</v>
      </c>
      <c r="L167" s="154">
        <v>1.503142</v>
      </c>
      <c r="M167" s="154">
        <v>0.71912600000000004</v>
      </c>
      <c r="N167" s="154">
        <v>1.3454470000000001</v>
      </c>
      <c r="O167" s="154"/>
    </row>
    <row r="168" spans="1:15">
      <c r="A168" s="155">
        <v>40329</v>
      </c>
      <c r="B168" s="154">
        <v>1727.1315930000001</v>
      </c>
      <c r="C168" s="154">
        <v>10.643363000000001</v>
      </c>
      <c r="D168" s="154">
        <v>257.94227599999999</v>
      </c>
      <c r="E168" s="154">
        <v>110.738304</v>
      </c>
      <c r="F168" s="154">
        <v>905.41859899999997</v>
      </c>
      <c r="G168" s="154">
        <v>537.52453200000002</v>
      </c>
      <c r="H168" s="154">
        <v>461.015241</v>
      </c>
      <c r="I168" s="154">
        <v>14.252586000000001</v>
      </c>
      <c r="J168" s="154">
        <v>5.2330459999999999</v>
      </c>
      <c r="K168" s="154">
        <v>6.8680479999999999</v>
      </c>
      <c r="L168" s="154">
        <v>1.3798779999999999</v>
      </c>
      <c r="M168" s="154">
        <v>0.71553299999999997</v>
      </c>
      <c r="N168" s="154">
        <v>1.350239</v>
      </c>
      <c r="O168" s="154"/>
    </row>
    <row r="169" spans="1:15">
      <c r="A169" s="155">
        <v>40359</v>
      </c>
      <c r="B169" s="154">
        <v>1694.484614</v>
      </c>
      <c r="C169" s="154">
        <v>19.310894000000001</v>
      </c>
      <c r="D169" s="154">
        <v>255.55613099999999</v>
      </c>
      <c r="E169" s="154">
        <v>107.644991</v>
      </c>
      <c r="F169" s="154">
        <v>881.503017</v>
      </c>
      <c r="G169" s="154">
        <v>522.75361599999997</v>
      </c>
      <c r="H169" s="154">
        <v>448.98845999999998</v>
      </c>
      <c r="I169" s="154">
        <v>14.021674000000001</v>
      </c>
      <c r="J169" s="154">
        <v>5.7539759999999998</v>
      </c>
      <c r="K169" s="154">
        <v>6.438555</v>
      </c>
      <c r="L169" s="154">
        <v>1.1152519999999999</v>
      </c>
      <c r="M169" s="154">
        <v>0.65920900000000004</v>
      </c>
      <c r="N169" s="154">
        <v>1.33928</v>
      </c>
      <c r="O169" s="154"/>
    </row>
    <row r="170" spans="1:15">
      <c r="A170" s="155">
        <v>40390</v>
      </c>
      <c r="B170" s="154">
        <v>1720.1322660000001</v>
      </c>
      <c r="C170" s="154">
        <v>24.232703999999998</v>
      </c>
      <c r="D170" s="154">
        <v>254.72948199999999</v>
      </c>
      <c r="E170" s="154">
        <v>107.447909</v>
      </c>
      <c r="F170" s="154">
        <v>895.51618099999996</v>
      </c>
      <c r="G170" s="154">
        <v>531.37258999999995</v>
      </c>
      <c r="H170" s="154">
        <v>456.88942800000001</v>
      </c>
      <c r="I170" s="154">
        <v>12.947886</v>
      </c>
      <c r="J170" s="154">
        <v>4.564559</v>
      </c>
      <c r="K170" s="154">
        <v>6.4642109999999997</v>
      </c>
      <c r="L170" s="154">
        <v>1.2158500000000001</v>
      </c>
      <c r="M170" s="154">
        <v>0.64592899999999998</v>
      </c>
      <c r="N170" s="154">
        <v>1.3334269999999999</v>
      </c>
      <c r="O170" s="154"/>
    </row>
    <row r="171" spans="1:15">
      <c r="A171" s="155">
        <v>40421</v>
      </c>
      <c r="B171" s="154">
        <v>1730.994694</v>
      </c>
      <c r="C171" s="154">
        <v>45.694322</v>
      </c>
      <c r="D171" s="154">
        <v>253.162947</v>
      </c>
      <c r="E171" s="154">
        <v>104.284952</v>
      </c>
      <c r="F171" s="154">
        <v>888.138464</v>
      </c>
      <c r="G171" s="154">
        <v>529.69053499999995</v>
      </c>
      <c r="H171" s="154">
        <v>455.95863700000001</v>
      </c>
      <c r="I171" s="154">
        <v>12.966282</v>
      </c>
      <c r="J171" s="154">
        <v>4.6829039999999997</v>
      </c>
      <c r="K171" s="154">
        <v>5.4321950000000001</v>
      </c>
      <c r="L171" s="154">
        <v>1.1406670000000001</v>
      </c>
      <c r="M171" s="154">
        <v>1.6483020000000002</v>
      </c>
      <c r="N171" s="154">
        <v>1.3421419999999999</v>
      </c>
      <c r="O171" s="154"/>
    </row>
    <row r="172" spans="1:15">
      <c r="A172" s="155">
        <v>40451</v>
      </c>
      <c r="B172" s="154">
        <v>1746.388604</v>
      </c>
      <c r="C172" s="154">
        <v>39.406125000000003</v>
      </c>
      <c r="D172" s="154">
        <v>257.31947400000001</v>
      </c>
      <c r="E172" s="154">
        <v>105.18108100000001</v>
      </c>
      <c r="F172" s="154">
        <v>896.77079400000002</v>
      </c>
      <c r="G172" s="154">
        <v>538.73434799999995</v>
      </c>
      <c r="H172" s="154">
        <v>464.147154</v>
      </c>
      <c r="I172" s="154">
        <v>12.778503000000001</v>
      </c>
      <c r="J172" s="154">
        <v>4.1742210000000002</v>
      </c>
      <c r="K172" s="154">
        <v>5.6836140000000004</v>
      </c>
      <c r="L172" s="154">
        <v>1.1800470000000001</v>
      </c>
      <c r="M172" s="154">
        <v>1.675651</v>
      </c>
      <c r="N172" s="154">
        <v>1.379367</v>
      </c>
      <c r="O172" s="154"/>
    </row>
    <row r="173" spans="1:15">
      <c r="A173" s="155">
        <v>40482</v>
      </c>
      <c r="B173" s="154">
        <v>1790.738433</v>
      </c>
      <c r="C173" s="154">
        <v>48.502839000000002</v>
      </c>
      <c r="D173" s="154">
        <v>262.20710600000001</v>
      </c>
      <c r="E173" s="154">
        <v>107.85672599999999</v>
      </c>
      <c r="F173" s="154">
        <v>921.701234</v>
      </c>
      <c r="G173" s="154">
        <v>544.65195200000005</v>
      </c>
      <c r="H173" s="154">
        <v>469.70780200000002</v>
      </c>
      <c r="I173" s="154">
        <v>12.332355</v>
      </c>
      <c r="J173" s="154">
        <v>3.7457229999999999</v>
      </c>
      <c r="K173" s="154">
        <v>5.7236719999999996</v>
      </c>
      <c r="L173" s="154">
        <v>1.069094</v>
      </c>
      <c r="M173" s="154">
        <v>1.7295449999999999</v>
      </c>
      <c r="N173" s="154">
        <v>1.342951</v>
      </c>
      <c r="O173" s="154"/>
    </row>
    <row r="174" spans="1:15">
      <c r="A174" s="155">
        <v>40512</v>
      </c>
      <c r="B174" s="154">
        <v>1764.1746479999999</v>
      </c>
      <c r="C174" s="154">
        <v>44.825530000000001</v>
      </c>
      <c r="D174" s="154">
        <v>259.753737</v>
      </c>
      <c r="E174" s="154">
        <v>106.519858</v>
      </c>
      <c r="F174" s="154">
        <v>904.96951100000001</v>
      </c>
      <c r="G174" s="154">
        <v>539.99855300000002</v>
      </c>
      <c r="H174" s="154">
        <v>464.90223700000001</v>
      </c>
      <c r="I174" s="154">
        <v>13.297186999999999</v>
      </c>
      <c r="J174" s="154">
        <v>4.0744639999999999</v>
      </c>
      <c r="K174" s="154">
        <v>6.3882940000000001</v>
      </c>
      <c r="L174" s="154">
        <v>1.096125</v>
      </c>
      <c r="M174" s="154">
        <v>1.691046</v>
      </c>
      <c r="N174" s="154">
        <v>1.330133</v>
      </c>
      <c r="O174" s="154"/>
    </row>
    <row r="175" spans="1:15">
      <c r="A175" s="155">
        <v>40543</v>
      </c>
      <c r="B175" s="154">
        <v>1787.507404</v>
      </c>
      <c r="C175" s="154">
        <v>55.552079999999997</v>
      </c>
      <c r="D175" s="154">
        <v>254.82670300000001</v>
      </c>
      <c r="E175" s="154">
        <v>104.200874</v>
      </c>
      <c r="F175" s="154">
        <v>920.91920600000003</v>
      </c>
      <c r="G175" s="154">
        <v>541.44575299999997</v>
      </c>
      <c r="H175" s="154">
        <v>467.28823699999998</v>
      </c>
      <c r="I175" s="154">
        <v>13.449178</v>
      </c>
      <c r="J175" s="154">
        <v>3.9158179999999998</v>
      </c>
      <c r="K175" s="154">
        <v>6.7418709999999997</v>
      </c>
      <c r="L175" s="154">
        <v>1.059593</v>
      </c>
      <c r="M175" s="154">
        <v>1.6645300000000001</v>
      </c>
      <c r="N175" s="154">
        <v>1.314484</v>
      </c>
      <c r="O175" s="154"/>
    </row>
    <row r="176" spans="1:15">
      <c r="A176" s="155">
        <v>40574</v>
      </c>
      <c r="B176" s="154">
        <v>1804.981542</v>
      </c>
      <c r="C176" s="154">
        <v>58.588628999999997</v>
      </c>
      <c r="D176" s="154">
        <v>255.01638299999999</v>
      </c>
      <c r="E176" s="154">
        <v>105.820634</v>
      </c>
      <c r="F176" s="154">
        <v>925.08298100000002</v>
      </c>
      <c r="G176" s="154">
        <v>551.49257499999999</v>
      </c>
      <c r="H176" s="154">
        <v>471.67275999999998</v>
      </c>
      <c r="I176" s="154">
        <v>13.625249999999999</v>
      </c>
      <c r="J176" s="154">
        <v>3.5594890000000001</v>
      </c>
      <c r="K176" s="154">
        <v>7.1273</v>
      </c>
      <c r="L176" s="154">
        <v>1.1581349999999999</v>
      </c>
      <c r="M176" s="154">
        <v>1.690231</v>
      </c>
      <c r="N176" s="154">
        <v>1.1757230000000001</v>
      </c>
      <c r="O176" s="154"/>
    </row>
    <row r="177" spans="1:15">
      <c r="A177" s="155">
        <v>40602</v>
      </c>
      <c r="B177" s="154">
        <v>1819.682918</v>
      </c>
      <c r="C177" s="154">
        <v>58.022790000000001</v>
      </c>
      <c r="D177" s="154">
        <v>256.00290899999999</v>
      </c>
      <c r="E177" s="154">
        <v>107.09587500000001</v>
      </c>
      <c r="F177" s="154">
        <v>933.12560299999996</v>
      </c>
      <c r="G177" s="154">
        <v>558.25000299999999</v>
      </c>
      <c r="H177" s="154">
        <v>477.55430200000001</v>
      </c>
      <c r="I177" s="154">
        <v>13.116398</v>
      </c>
      <c r="J177" s="154">
        <v>3.6894999999999998</v>
      </c>
      <c r="K177" s="154">
        <v>7.5114340000000004</v>
      </c>
      <c r="L177" s="154">
        <v>1.1922900000000001</v>
      </c>
      <c r="M177" s="154">
        <v>0.67799100000000001</v>
      </c>
      <c r="N177" s="154">
        <v>1.1652100000000001</v>
      </c>
      <c r="O177" s="154"/>
    </row>
    <row r="178" spans="1:15">
      <c r="A178" s="155">
        <v>40633</v>
      </c>
      <c r="B178" s="154">
        <v>1815.1462429999999</v>
      </c>
      <c r="C178" s="154">
        <v>60.706625000000003</v>
      </c>
      <c r="D178" s="154">
        <v>257.19712099999998</v>
      </c>
      <c r="E178" s="154">
        <v>107.786024</v>
      </c>
      <c r="F178" s="154">
        <v>922.03465200000005</v>
      </c>
      <c r="G178" s="154">
        <v>559.06488899999999</v>
      </c>
      <c r="H178" s="154">
        <v>477.92033700000002</v>
      </c>
      <c r="I178" s="154">
        <v>14.984975</v>
      </c>
      <c r="J178" s="154">
        <v>3.7210359999999998</v>
      </c>
      <c r="K178" s="154">
        <v>9.0009329999999999</v>
      </c>
      <c r="L178" s="154">
        <v>1.5404960000000001</v>
      </c>
      <c r="M178" s="154">
        <v>0.67967999999999995</v>
      </c>
      <c r="N178" s="154">
        <v>1.1579809999999999</v>
      </c>
      <c r="O178" s="154"/>
    </row>
    <row r="179" spans="1:15">
      <c r="A179" s="155">
        <v>40663</v>
      </c>
      <c r="B179" s="154">
        <v>1824.542115</v>
      </c>
      <c r="C179" s="154">
        <v>53.787686999999998</v>
      </c>
      <c r="D179" s="154">
        <v>253.60226900000001</v>
      </c>
      <c r="E179" s="154">
        <v>106.119158</v>
      </c>
      <c r="F179" s="154">
        <v>941.741401</v>
      </c>
      <c r="G179" s="154">
        <v>559.03247699999997</v>
      </c>
      <c r="H179" s="154">
        <v>477.957988</v>
      </c>
      <c r="I179" s="154">
        <v>15.217986</v>
      </c>
      <c r="J179" s="154">
        <v>4.143707</v>
      </c>
      <c r="K179" s="154">
        <v>8.8099509999999999</v>
      </c>
      <c r="L179" s="154">
        <v>1.570228</v>
      </c>
      <c r="M179" s="154">
        <v>0.62628899999999998</v>
      </c>
      <c r="N179" s="154">
        <v>1.1602939999999999</v>
      </c>
      <c r="O179" s="154"/>
    </row>
    <row r="180" spans="1:15">
      <c r="A180" s="155">
        <v>40694</v>
      </c>
      <c r="B180" s="154">
        <v>1822.331923</v>
      </c>
      <c r="C180" s="154">
        <v>53.179034000000001</v>
      </c>
      <c r="D180" s="154">
        <v>259.16166399999997</v>
      </c>
      <c r="E180" s="154">
        <v>109.58286200000001</v>
      </c>
      <c r="F180" s="154">
        <v>939.83738700000004</v>
      </c>
      <c r="G180" s="154">
        <v>554.20919100000003</v>
      </c>
      <c r="H180" s="154">
        <v>473.824412</v>
      </c>
      <c r="I180" s="154">
        <v>14.789702</v>
      </c>
      <c r="J180" s="154">
        <v>4.2205029999999999</v>
      </c>
      <c r="K180" s="154">
        <v>8.3248049999999996</v>
      </c>
      <c r="L180" s="154">
        <v>1.548505</v>
      </c>
      <c r="M180" s="154">
        <v>0.59917500000000001</v>
      </c>
      <c r="N180" s="154">
        <v>1.1549450000000001</v>
      </c>
      <c r="O180" s="154"/>
    </row>
    <row r="181" spans="1:15">
      <c r="A181" s="155">
        <v>40724</v>
      </c>
      <c r="B181" s="154">
        <v>1780.181061</v>
      </c>
      <c r="C181" s="154">
        <v>57.632440000000003</v>
      </c>
      <c r="D181" s="154">
        <v>258.810564</v>
      </c>
      <c r="E181" s="154">
        <v>106.548309</v>
      </c>
      <c r="F181" s="154">
        <v>898.28463799999997</v>
      </c>
      <c r="G181" s="154">
        <v>549.64241900000002</v>
      </c>
      <c r="H181" s="154">
        <v>469.92506600000002</v>
      </c>
      <c r="I181" s="154">
        <v>14.657997999999999</v>
      </c>
      <c r="J181" s="154">
        <v>4.0452950000000003</v>
      </c>
      <c r="K181" s="154">
        <v>8.5069160000000004</v>
      </c>
      <c r="L181" s="154">
        <v>1.483749</v>
      </c>
      <c r="M181" s="154">
        <v>0.58247400000000005</v>
      </c>
      <c r="N181" s="154">
        <v>1.1530020000000001</v>
      </c>
      <c r="O181" s="154"/>
    </row>
    <row r="182" spans="1:15">
      <c r="A182" s="155">
        <v>40755</v>
      </c>
      <c r="B182" s="154">
        <v>1711.77016</v>
      </c>
      <c r="C182" s="154">
        <v>57.610224000000002</v>
      </c>
      <c r="D182" s="154">
        <v>262.038589</v>
      </c>
      <c r="E182" s="154">
        <v>109.535651</v>
      </c>
      <c r="F182" s="154">
        <v>836.73310100000003</v>
      </c>
      <c r="G182" s="154">
        <v>540.80760899999996</v>
      </c>
      <c r="H182" s="154">
        <v>462.82599099999999</v>
      </c>
      <c r="I182" s="154">
        <v>13.428803</v>
      </c>
      <c r="J182" s="154">
        <v>3.8317000000000001</v>
      </c>
      <c r="K182" s="154">
        <v>7.7860880000000003</v>
      </c>
      <c r="L182" s="154">
        <v>1.2090000000000001</v>
      </c>
      <c r="M182" s="154">
        <v>0.58136600000000005</v>
      </c>
      <c r="N182" s="154">
        <v>1.1518379999999999</v>
      </c>
      <c r="O182" s="154"/>
    </row>
    <row r="183" spans="1:15">
      <c r="A183" s="155">
        <v>40786</v>
      </c>
      <c r="B183" s="154">
        <v>1644.531853</v>
      </c>
      <c r="C183" s="154">
        <v>29.942412999999998</v>
      </c>
      <c r="D183" s="154">
        <v>265.23777799999999</v>
      </c>
      <c r="E183" s="154">
        <v>111.757357</v>
      </c>
      <c r="F183" s="154">
        <v>798.364912</v>
      </c>
      <c r="G183" s="154">
        <v>536.81533000000002</v>
      </c>
      <c r="H183" s="154">
        <v>452.93760800000001</v>
      </c>
      <c r="I183" s="154">
        <v>13.017147</v>
      </c>
      <c r="J183" s="154">
        <v>2.9795059999999998</v>
      </c>
      <c r="K183" s="154">
        <v>8.7177720000000001</v>
      </c>
      <c r="L183" s="154">
        <v>0.73384400000000005</v>
      </c>
      <c r="M183" s="154">
        <v>0.562052</v>
      </c>
      <c r="N183" s="154">
        <v>1.15428</v>
      </c>
      <c r="O183" s="154"/>
    </row>
    <row r="184" spans="1:15">
      <c r="A184" s="155">
        <v>40816</v>
      </c>
      <c r="B184" s="154">
        <v>1642.9776240000001</v>
      </c>
      <c r="C184" s="154">
        <v>25.920235000000002</v>
      </c>
      <c r="D184" s="154">
        <v>268.60488900000001</v>
      </c>
      <c r="E184" s="154">
        <v>114.404071</v>
      </c>
      <c r="F184" s="154">
        <v>793.90401099999997</v>
      </c>
      <c r="G184" s="154">
        <v>541.24489500000004</v>
      </c>
      <c r="H184" s="154">
        <v>455.24016499999999</v>
      </c>
      <c r="I184" s="154">
        <v>12.158948000000001</v>
      </c>
      <c r="J184" s="154">
        <v>2.7448790000000001</v>
      </c>
      <c r="K184" s="154">
        <v>8.2152340000000006</v>
      </c>
      <c r="L184" s="154">
        <v>0.68730400000000003</v>
      </c>
      <c r="M184" s="154">
        <v>0.48666100000000001</v>
      </c>
      <c r="N184" s="154">
        <v>1.1446419999999999</v>
      </c>
      <c r="O184" s="154"/>
    </row>
    <row r="185" spans="1:15">
      <c r="A185" s="155">
        <v>40847</v>
      </c>
      <c r="B185" s="154">
        <v>1667.842122</v>
      </c>
      <c r="C185" s="154">
        <v>22.936311</v>
      </c>
      <c r="D185" s="154">
        <v>269.43863399999998</v>
      </c>
      <c r="E185" s="154">
        <v>115.481982</v>
      </c>
      <c r="F185" s="154">
        <v>815.98157200000003</v>
      </c>
      <c r="G185" s="154">
        <v>546.31102199999998</v>
      </c>
      <c r="H185" s="154">
        <v>459.50422099999997</v>
      </c>
      <c r="I185" s="154">
        <v>12.036415</v>
      </c>
      <c r="J185" s="154">
        <v>2.686858</v>
      </c>
      <c r="K185" s="154">
        <v>8.1816230000000001</v>
      </c>
      <c r="L185" s="154">
        <v>0.68279699999999999</v>
      </c>
      <c r="M185" s="154">
        <v>0.45424599999999998</v>
      </c>
      <c r="N185" s="154">
        <v>1.138166</v>
      </c>
      <c r="O185" s="154"/>
    </row>
    <row r="186" spans="1:15">
      <c r="A186" s="155">
        <v>40877</v>
      </c>
      <c r="B186" s="154">
        <v>1658.4597799999999</v>
      </c>
      <c r="C186" s="154">
        <v>18.405117000000001</v>
      </c>
      <c r="D186" s="154">
        <v>265.93034299999999</v>
      </c>
      <c r="E186" s="154">
        <v>110.92903</v>
      </c>
      <c r="F186" s="154">
        <v>812.88339599999995</v>
      </c>
      <c r="G186" s="154">
        <v>548.260493</v>
      </c>
      <c r="H186" s="154">
        <v>461.25752299999999</v>
      </c>
      <c r="I186" s="154">
        <v>11.849537</v>
      </c>
      <c r="J186" s="154">
        <v>2.385494</v>
      </c>
      <c r="K186" s="154">
        <v>8.0643270000000005</v>
      </c>
      <c r="L186" s="154">
        <v>0.93127000000000004</v>
      </c>
      <c r="M186" s="154">
        <v>0.44302900000000001</v>
      </c>
      <c r="N186" s="154">
        <v>1.130895</v>
      </c>
      <c r="O186" s="154"/>
    </row>
    <row r="187" spans="1:15">
      <c r="A187" s="155">
        <v>40908</v>
      </c>
      <c r="B187" s="154">
        <v>1695.2811750000001</v>
      </c>
      <c r="C187" s="154">
        <v>15.234734</v>
      </c>
      <c r="D187" s="154">
        <v>266.49433099999999</v>
      </c>
      <c r="E187" s="154">
        <v>109.346918</v>
      </c>
      <c r="F187" s="154">
        <v>844.85889599999996</v>
      </c>
      <c r="G187" s="154">
        <v>556.79793099999995</v>
      </c>
      <c r="H187" s="154">
        <v>468.46549900000002</v>
      </c>
      <c r="I187" s="154">
        <v>10.812388</v>
      </c>
      <c r="J187" s="154">
        <v>2.4921549999999999</v>
      </c>
      <c r="K187" s="154">
        <v>7.1376299999999997</v>
      </c>
      <c r="L187" s="154">
        <v>0.77417199999999997</v>
      </c>
      <c r="M187" s="154">
        <v>0.38097300000000001</v>
      </c>
      <c r="N187" s="154">
        <v>1.0828929999999999</v>
      </c>
      <c r="O187" s="154"/>
    </row>
    <row r="188" spans="1:15">
      <c r="A188" s="155">
        <v>40939</v>
      </c>
      <c r="B188" s="154">
        <v>1723.7632599999999</v>
      </c>
      <c r="C188" s="154">
        <v>13.465180999999999</v>
      </c>
      <c r="D188" s="154">
        <v>268.57675399999999</v>
      </c>
      <c r="E188" s="154">
        <v>108.11406100000001</v>
      </c>
      <c r="F188" s="154">
        <v>858.03657599999997</v>
      </c>
      <c r="G188" s="154">
        <v>571.15868799999998</v>
      </c>
      <c r="H188" s="154">
        <v>482.15204199999999</v>
      </c>
      <c r="I188" s="154">
        <v>11.445881999999999</v>
      </c>
      <c r="J188" s="154">
        <v>2.5017709999999997</v>
      </c>
      <c r="K188" s="154">
        <v>7.6545430000000003</v>
      </c>
      <c r="L188" s="154">
        <v>0.87804899999999997</v>
      </c>
      <c r="M188" s="154">
        <v>0.38295499999999999</v>
      </c>
      <c r="N188" s="154">
        <v>1.080179</v>
      </c>
      <c r="O188" s="154"/>
    </row>
    <row r="189" spans="1:15">
      <c r="A189" s="155">
        <v>40968</v>
      </c>
      <c r="B189" s="154">
        <v>1750.703692</v>
      </c>
      <c r="C189" s="154">
        <v>14.326062</v>
      </c>
      <c r="D189" s="154">
        <v>270.80639500000001</v>
      </c>
      <c r="E189" s="154">
        <v>110.093585</v>
      </c>
      <c r="F189" s="154">
        <v>873.91489899999999</v>
      </c>
      <c r="G189" s="154">
        <v>579.34170300000005</v>
      </c>
      <c r="H189" s="154">
        <v>488.246351</v>
      </c>
      <c r="I189" s="154">
        <v>11.236758</v>
      </c>
      <c r="J189" s="154">
        <v>2.6618399999999998</v>
      </c>
      <c r="K189" s="154">
        <v>7.2739200000000004</v>
      </c>
      <c r="L189" s="154">
        <v>0.88143300000000002</v>
      </c>
      <c r="M189" s="154">
        <v>0.39631</v>
      </c>
      <c r="N189" s="154">
        <v>1.077874</v>
      </c>
      <c r="O189" s="154"/>
    </row>
    <row r="190" spans="1:15">
      <c r="A190" s="155">
        <v>40999</v>
      </c>
      <c r="B190" s="154">
        <v>1771.0638309999999</v>
      </c>
      <c r="C190" s="154">
        <v>13.918502999999999</v>
      </c>
      <c r="D190" s="154">
        <v>272.57068299999997</v>
      </c>
      <c r="E190" s="154">
        <v>111.442718</v>
      </c>
      <c r="F190" s="154">
        <v>888.10616800000003</v>
      </c>
      <c r="G190" s="154">
        <v>584.38103000000001</v>
      </c>
      <c r="H190" s="154">
        <v>492.52633300000002</v>
      </c>
      <c r="I190" s="154">
        <v>11.00427</v>
      </c>
      <c r="J190" s="154">
        <v>2.488782</v>
      </c>
      <c r="K190" s="154">
        <v>7.1623619999999999</v>
      </c>
      <c r="L190" s="154">
        <v>0.90886900000000004</v>
      </c>
      <c r="M190" s="154">
        <v>0.40816000000000002</v>
      </c>
      <c r="N190" s="154">
        <v>1.0831789999999999</v>
      </c>
      <c r="O190" s="154"/>
    </row>
    <row r="191" spans="1:15">
      <c r="A191" s="155">
        <v>41029</v>
      </c>
      <c r="B191" s="154">
        <v>1770.829659</v>
      </c>
      <c r="C191" s="154">
        <v>13.740034</v>
      </c>
      <c r="D191" s="154">
        <v>276.2439</v>
      </c>
      <c r="E191" s="154">
        <v>113.983712</v>
      </c>
      <c r="F191" s="154">
        <v>876.56554100000005</v>
      </c>
      <c r="G191" s="154">
        <v>592.00568499999997</v>
      </c>
      <c r="H191" s="154">
        <v>499.37816600000002</v>
      </c>
      <c r="I191" s="154">
        <v>11.240402</v>
      </c>
      <c r="J191" s="154">
        <v>2.7200959999999998</v>
      </c>
      <c r="K191" s="154">
        <v>7.216685</v>
      </c>
      <c r="L191" s="154">
        <v>0.85793200000000003</v>
      </c>
      <c r="M191" s="154">
        <v>0.40091100000000002</v>
      </c>
      <c r="N191" s="154">
        <v>1.0340940000000001</v>
      </c>
      <c r="O191" s="154"/>
    </row>
    <row r="192" spans="1:15">
      <c r="A192" s="155">
        <v>41060</v>
      </c>
      <c r="B192" s="154">
        <v>1736.7799299999999</v>
      </c>
      <c r="C192" s="154">
        <v>13.348246</v>
      </c>
      <c r="D192" s="154">
        <v>280.57476600000001</v>
      </c>
      <c r="E192" s="154">
        <v>116.015917</v>
      </c>
      <c r="F192" s="154">
        <v>833.67154700000003</v>
      </c>
      <c r="G192" s="154">
        <v>596.99365799999998</v>
      </c>
      <c r="H192" s="154">
        <v>504.48720100000003</v>
      </c>
      <c r="I192" s="154">
        <v>11.163290999999999</v>
      </c>
      <c r="J192" s="154">
        <v>3.0651549999999999</v>
      </c>
      <c r="K192" s="154">
        <v>6.7691460000000001</v>
      </c>
      <c r="L192" s="154">
        <v>0.85408700000000004</v>
      </c>
      <c r="M192" s="154">
        <v>0.437724</v>
      </c>
      <c r="N192" s="154">
        <v>1.028419</v>
      </c>
      <c r="O192" s="154"/>
    </row>
    <row r="193" spans="1:15">
      <c r="A193" s="155">
        <v>41090</v>
      </c>
      <c r="B193" s="154">
        <v>1769.504537</v>
      </c>
      <c r="C193" s="154">
        <v>12.479329999999999</v>
      </c>
      <c r="D193" s="154">
        <v>276.07070599999997</v>
      </c>
      <c r="E193" s="154">
        <v>111.18924</v>
      </c>
      <c r="F193" s="154">
        <v>866.06992300000002</v>
      </c>
      <c r="G193" s="154">
        <v>602.38708299999996</v>
      </c>
      <c r="H193" s="154">
        <v>510.07690000000002</v>
      </c>
      <c r="I193" s="154">
        <v>11.477389000000001</v>
      </c>
      <c r="J193" s="154">
        <v>3.2219709999999999</v>
      </c>
      <c r="K193" s="154">
        <v>6.8552200000000001</v>
      </c>
      <c r="L193" s="154">
        <v>0.98866399999999999</v>
      </c>
      <c r="M193" s="154">
        <v>0.37019400000000002</v>
      </c>
      <c r="N193" s="154">
        <v>1.020106</v>
      </c>
      <c r="O193" s="154"/>
    </row>
    <row r="194" spans="1:15">
      <c r="A194" s="155">
        <v>41121</v>
      </c>
      <c r="B194" s="154">
        <v>1835.5950560000001</v>
      </c>
      <c r="C194" s="154">
        <v>11.167762</v>
      </c>
      <c r="D194" s="154">
        <v>279.626892</v>
      </c>
      <c r="E194" s="154">
        <v>112.932067</v>
      </c>
      <c r="F194" s="154">
        <v>907.27895100000001</v>
      </c>
      <c r="G194" s="154">
        <v>624.75584300000003</v>
      </c>
      <c r="H194" s="154">
        <v>529.42813000000001</v>
      </c>
      <c r="I194" s="154">
        <v>11.748654999999999</v>
      </c>
      <c r="J194" s="154">
        <v>3.5100410000000002</v>
      </c>
      <c r="K194" s="154">
        <v>6.8434039999999996</v>
      </c>
      <c r="L194" s="154">
        <v>0.98695999999999995</v>
      </c>
      <c r="M194" s="154">
        <v>0.36830000000000002</v>
      </c>
      <c r="N194" s="154">
        <v>1.0169509999999999</v>
      </c>
      <c r="O194" s="154"/>
    </row>
    <row r="195" spans="1:15">
      <c r="A195" s="155">
        <v>41152</v>
      </c>
      <c r="B195" s="154">
        <v>1838.9557669999999</v>
      </c>
      <c r="C195" s="154">
        <v>8.0045739999999999</v>
      </c>
      <c r="D195" s="154">
        <v>284.30195500000002</v>
      </c>
      <c r="E195" s="154">
        <v>115.455573</v>
      </c>
      <c r="F195" s="154">
        <v>909.641209</v>
      </c>
      <c r="G195" s="154">
        <v>623.93761500000005</v>
      </c>
      <c r="H195" s="154">
        <v>528.38109199999997</v>
      </c>
      <c r="I195" s="154">
        <v>12.059262</v>
      </c>
      <c r="J195" s="154">
        <v>3.4722219999999999</v>
      </c>
      <c r="K195" s="154">
        <v>7.1307650000000002</v>
      </c>
      <c r="L195" s="154">
        <v>1.0241819999999999</v>
      </c>
      <c r="M195" s="154">
        <v>0.37614599999999998</v>
      </c>
      <c r="N195" s="154">
        <v>1.0111520000000001</v>
      </c>
      <c r="O195" s="154"/>
    </row>
    <row r="196" spans="1:15">
      <c r="A196" s="155">
        <v>41182</v>
      </c>
      <c r="B196" s="154">
        <v>1856.8870340000001</v>
      </c>
      <c r="C196" s="154">
        <v>7.8301699999999999</v>
      </c>
      <c r="D196" s="154">
        <v>278.61850900000002</v>
      </c>
      <c r="E196" s="154">
        <v>109.612076</v>
      </c>
      <c r="F196" s="154">
        <v>928.85735499999998</v>
      </c>
      <c r="G196" s="154">
        <v>627.27474600000005</v>
      </c>
      <c r="H196" s="154">
        <v>530.94963800000005</v>
      </c>
      <c r="I196" s="154">
        <v>13.296953</v>
      </c>
      <c r="J196" s="154">
        <v>4.4261359999999996</v>
      </c>
      <c r="K196" s="154">
        <v>7.4876820000000004</v>
      </c>
      <c r="L196" s="154">
        <v>1.036667</v>
      </c>
      <c r="M196" s="154">
        <v>0.30519299999999999</v>
      </c>
      <c r="N196" s="154">
        <v>1.0093019999999999</v>
      </c>
      <c r="O196" s="154"/>
    </row>
    <row r="197" spans="1:15">
      <c r="A197" s="155">
        <v>41213</v>
      </c>
      <c r="B197" s="154">
        <v>1867.700394</v>
      </c>
      <c r="C197" s="154">
        <v>9.1149959999999997</v>
      </c>
      <c r="D197" s="154">
        <v>279.63795900000002</v>
      </c>
      <c r="E197" s="154">
        <v>110.407788</v>
      </c>
      <c r="F197" s="154">
        <v>940.01362600000004</v>
      </c>
      <c r="G197" s="154">
        <v>625.124188</v>
      </c>
      <c r="H197" s="154">
        <v>528.54688199999998</v>
      </c>
      <c r="I197" s="154">
        <v>12.818569</v>
      </c>
      <c r="J197" s="154">
        <v>4.0601310000000002</v>
      </c>
      <c r="K197" s="154">
        <v>7.4814170000000004</v>
      </c>
      <c r="L197" s="154">
        <v>0.93879000000000001</v>
      </c>
      <c r="M197" s="154">
        <v>0.29442800000000002</v>
      </c>
      <c r="N197" s="154">
        <v>0.99105799999999999</v>
      </c>
      <c r="O197" s="154"/>
    </row>
    <row r="198" spans="1:15">
      <c r="A198" s="155">
        <v>41243</v>
      </c>
      <c r="B198" s="154">
        <v>1901.3128569999999</v>
      </c>
      <c r="C198" s="154">
        <v>9.5387710000000006</v>
      </c>
      <c r="D198" s="154">
        <v>280.74751199999997</v>
      </c>
      <c r="E198" s="154">
        <v>111.22762</v>
      </c>
      <c r="F198" s="154">
        <v>965.21411499999999</v>
      </c>
      <c r="G198" s="154">
        <v>631.79351899999995</v>
      </c>
      <c r="H198" s="154">
        <v>535.32090900000003</v>
      </c>
      <c r="I198" s="154">
        <v>13.087719</v>
      </c>
      <c r="J198" s="154">
        <v>4.1829229999999997</v>
      </c>
      <c r="K198" s="154">
        <v>7.6505739999999998</v>
      </c>
      <c r="L198" s="154">
        <v>0.97092100000000003</v>
      </c>
      <c r="M198" s="154">
        <v>0.23871500000000001</v>
      </c>
      <c r="N198" s="154">
        <v>0.93122099999999997</v>
      </c>
      <c r="O198" s="154"/>
    </row>
    <row r="199" spans="1:15">
      <c r="A199" s="155">
        <v>41274</v>
      </c>
      <c r="B199" s="154">
        <v>1925.8238490000001</v>
      </c>
      <c r="C199" s="154">
        <v>11.475618000000001</v>
      </c>
      <c r="D199" s="154">
        <v>281.688852</v>
      </c>
      <c r="E199" s="154">
        <v>112.26011699999999</v>
      </c>
      <c r="F199" s="154">
        <v>977.14892599999996</v>
      </c>
      <c r="G199" s="154">
        <v>641.508195</v>
      </c>
      <c r="H199" s="154">
        <v>539.87281800000005</v>
      </c>
      <c r="I199" s="154">
        <v>13.068194</v>
      </c>
      <c r="J199" s="154">
        <v>4.0329280000000001</v>
      </c>
      <c r="K199" s="154">
        <v>7.7552099999999999</v>
      </c>
      <c r="L199" s="154">
        <v>1.0327409999999999</v>
      </c>
      <c r="M199" s="154">
        <v>0.20515</v>
      </c>
      <c r="N199" s="154">
        <v>0.93406500000000003</v>
      </c>
      <c r="O199" s="154"/>
    </row>
    <row r="200" spans="1:15">
      <c r="A200" s="155">
        <v>41305</v>
      </c>
      <c r="B200" s="154">
        <v>2000.767699</v>
      </c>
      <c r="C200" s="154">
        <v>11.969716</v>
      </c>
      <c r="D200" s="154">
        <v>279.90118899999999</v>
      </c>
      <c r="E200" s="154">
        <v>110.320858</v>
      </c>
      <c r="F200" s="154">
        <v>1047.426013</v>
      </c>
      <c r="G200" s="154">
        <v>646.65221799999995</v>
      </c>
      <c r="H200" s="154">
        <v>543.37800800000002</v>
      </c>
      <c r="I200" s="154">
        <v>13.876407</v>
      </c>
      <c r="J200" s="154">
        <v>4.5789759999999999</v>
      </c>
      <c r="K200" s="154">
        <v>7.7009470000000002</v>
      </c>
      <c r="L200" s="154">
        <v>1.3556090000000001</v>
      </c>
      <c r="M200" s="154">
        <v>0.156782</v>
      </c>
      <c r="N200" s="154">
        <v>0.94215599999999999</v>
      </c>
      <c r="O200" s="154"/>
    </row>
    <row r="201" spans="1:15">
      <c r="A201" s="155">
        <v>41333</v>
      </c>
      <c r="B201" s="154">
        <v>2037.9966910000001</v>
      </c>
      <c r="C201" s="154">
        <v>12.562251</v>
      </c>
      <c r="D201" s="154">
        <v>276.94349499999998</v>
      </c>
      <c r="E201" s="154">
        <v>106.068856</v>
      </c>
      <c r="F201" s="154">
        <v>1079.697709</v>
      </c>
      <c r="G201" s="154">
        <v>653.63368600000001</v>
      </c>
      <c r="H201" s="154">
        <v>545.88317700000005</v>
      </c>
      <c r="I201" s="154">
        <v>14.230626000000001</v>
      </c>
      <c r="J201" s="154">
        <v>4.5730000000000004</v>
      </c>
      <c r="K201" s="154">
        <v>7.8215789999999998</v>
      </c>
      <c r="L201" s="154">
        <v>1.46452</v>
      </c>
      <c r="M201" s="154">
        <v>0.28872999999999999</v>
      </c>
      <c r="N201" s="154">
        <v>0.928921</v>
      </c>
      <c r="O201" s="154"/>
    </row>
    <row r="202" spans="1:15">
      <c r="A202" s="155">
        <v>41364</v>
      </c>
      <c r="B202" s="154">
        <v>2080.714696</v>
      </c>
      <c r="C202" s="154">
        <v>11.943346999999999</v>
      </c>
      <c r="D202" s="154">
        <v>281.803044</v>
      </c>
      <c r="E202" s="154">
        <v>108.912693</v>
      </c>
      <c r="F202" s="154">
        <v>1107.3710719999999</v>
      </c>
      <c r="G202" s="154">
        <v>663.94928200000004</v>
      </c>
      <c r="H202" s="154">
        <v>557.85967600000004</v>
      </c>
      <c r="I202" s="154">
        <v>14.711510000000001</v>
      </c>
      <c r="J202" s="154">
        <v>4.6492310000000003</v>
      </c>
      <c r="K202" s="154">
        <v>7.9662829999999998</v>
      </c>
      <c r="L202" s="154">
        <v>1.630822</v>
      </c>
      <c r="M202" s="154">
        <v>0.331173</v>
      </c>
      <c r="N202" s="154">
        <v>0.936442</v>
      </c>
      <c r="O202" s="154"/>
    </row>
    <row r="203" spans="1:15">
      <c r="A203" s="155">
        <v>41394</v>
      </c>
      <c r="B203" s="154">
        <v>2106.416616</v>
      </c>
      <c r="C203" s="154">
        <v>12.028176999999999</v>
      </c>
      <c r="D203" s="154">
        <v>283.72716000000003</v>
      </c>
      <c r="E203" s="154">
        <v>109.61682999999999</v>
      </c>
      <c r="F203" s="154">
        <v>1128.191857</v>
      </c>
      <c r="G203" s="154">
        <v>666.74251000000004</v>
      </c>
      <c r="H203" s="154">
        <v>560.27922699999999</v>
      </c>
      <c r="I203" s="154">
        <v>14.802918999999999</v>
      </c>
      <c r="J203" s="154">
        <v>4.8231529999999996</v>
      </c>
      <c r="K203" s="154">
        <v>7.5772969999999997</v>
      </c>
      <c r="L203" s="154">
        <v>1.727568</v>
      </c>
      <c r="M203" s="154">
        <v>0.59691000000000005</v>
      </c>
      <c r="N203" s="154">
        <v>0.92399100000000001</v>
      </c>
      <c r="O203" s="154"/>
    </row>
    <row r="204" spans="1:15">
      <c r="A204" s="155">
        <v>41425</v>
      </c>
      <c r="B204" s="154">
        <v>2109.0576080000001</v>
      </c>
      <c r="C204" s="154">
        <v>11.780049999999999</v>
      </c>
      <c r="D204" s="154">
        <v>279.63099099999999</v>
      </c>
      <c r="E204" s="154">
        <v>107.319295</v>
      </c>
      <c r="F204" s="154">
        <v>1129.743219</v>
      </c>
      <c r="G204" s="154">
        <v>671.02077899999995</v>
      </c>
      <c r="H204" s="154">
        <v>563.67048899999998</v>
      </c>
      <c r="I204" s="154">
        <v>15.97105</v>
      </c>
      <c r="J204" s="154">
        <v>5.059266</v>
      </c>
      <c r="K204" s="154">
        <v>7.5952419999999998</v>
      </c>
      <c r="L204" s="154">
        <v>2.601613</v>
      </c>
      <c r="M204" s="154">
        <v>0.634355</v>
      </c>
      <c r="N204" s="154">
        <v>0.91152</v>
      </c>
      <c r="O204" s="154"/>
    </row>
  </sheetData>
  <mergeCells count="10">
    <mergeCell ref="B20:H20"/>
    <mergeCell ref="D27:E27"/>
    <mergeCell ref="G27:H27"/>
    <mergeCell ref="I27:M27"/>
    <mergeCell ref="J28:M28"/>
    <mergeCell ref="B21:W21"/>
    <mergeCell ref="B22:AE22"/>
    <mergeCell ref="B23:AR23"/>
    <mergeCell ref="B24:BZ24"/>
    <mergeCell ref="B25:R25"/>
  </mergeCells>
  <hyperlinks>
    <hyperlink ref="D108" location="Sheet1!B21" display="Sheet1!B21"/>
    <hyperlink ref="B21" location="Sheet1!E108" display="Sheet1!E108"/>
    <hyperlink ref="D158" location="Sheet1!B22" display="Sheet1!B22"/>
    <hyperlink ref="B22" location="Sheet1!D158" display="Sheet1!D158"/>
    <hyperlink ref="E108" location="Sheet1!B21" display="Sheet1!B21"/>
    <hyperlink ref="G106" location="Sheet1!B23" display="Sheet1!B23"/>
    <hyperlink ref="B23" location="Sheet1!G106" display="Sheet1!G106"/>
    <hyperlink ref="H106" location="Sheet1!B24" display="Sheet1!B24"/>
    <hyperlink ref="B24" location="Sheet1!H106" display="Sheet1!H106"/>
    <hyperlink ref="I158" location="Sheet1!B25" display="Sheet1!B25"/>
    <hyperlink ref="B25" location="Sheet1!I158" display="Sheet1!I158"/>
    <hyperlink ref="N106" location="Sheet1!B20" display="Sheet1!B20"/>
    <hyperlink ref="B20" location="Sheet1!N106" display="Sheet1!N106"/>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204"/>
  <sheetViews>
    <sheetView workbookViewId="0">
      <pane xSplit="1" ySplit="29" topLeftCell="B204"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511</v>
      </c>
    </row>
    <row r="4" spans="1:1">
      <c r="A4" s="161" t="s">
        <v>510</v>
      </c>
    </row>
    <row r="5" spans="1:1">
      <c r="A5" s="161" t="s">
        <v>584</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78">
      <c r="A17" s="161" t="s">
        <v>499</v>
      </c>
      <c r="B17" s="161" t="s">
        <v>498</v>
      </c>
    </row>
    <row r="18" spans="1:78">
      <c r="A18" s="161"/>
      <c r="B18" s="161" t="s">
        <v>497</v>
      </c>
    </row>
    <row r="20" spans="1:78">
      <c r="A20" s="161" t="s">
        <v>496</v>
      </c>
      <c r="B20" s="442" t="s">
        <v>495</v>
      </c>
      <c r="C20" s="442"/>
      <c r="D20" s="442"/>
      <c r="E20" s="442"/>
      <c r="F20" s="442"/>
      <c r="G20" s="442"/>
      <c r="H20" s="442"/>
    </row>
    <row r="21" spans="1:78">
      <c r="B21" s="444" t="s">
        <v>582</v>
      </c>
      <c r="C21" s="444"/>
      <c r="D21" s="444"/>
      <c r="E21" s="444"/>
      <c r="F21" s="444"/>
      <c r="G21" s="444"/>
      <c r="H21" s="444"/>
      <c r="I21" s="444"/>
      <c r="J21" s="444"/>
      <c r="K21" s="444"/>
      <c r="L21" s="444"/>
      <c r="M21" s="444"/>
      <c r="N21" s="444"/>
      <c r="O21" s="444"/>
      <c r="P21" s="444"/>
      <c r="Q21" s="444"/>
      <c r="R21" s="444"/>
      <c r="S21" s="444"/>
      <c r="T21" s="444"/>
      <c r="U21" s="444"/>
      <c r="V21" s="444"/>
      <c r="W21" s="444"/>
    </row>
    <row r="22" spans="1:78">
      <c r="B22" s="445" t="s">
        <v>494</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row>
    <row r="23" spans="1:78">
      <c r="B23" s="446" t="s">
        <v>493</v>
      </c>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c r="AM23" s="446"/>
      <c r="AN23" s="446"/>
      <c r="AO23" s="446"/>
      <c r="AP23" s="446"/>
      <c r="AQ23" s="446"/>
      <c r="AR23" s="446"/>
    </row>
    <row r="24" spans="1:78">
      <c r="B24" s="447" t="s">
        <v>492</v>
      </c>
      <c r="C24" s="447"/>
      <c r="D24" s="447"/>
      <c r="E24" s="447"/>
      <c r="F24" s="447"/>
      <c r="G24" s="447"/>
      <c r="H24" s="447"/>
      <c r="I24" s="447"/>
      <c r="J24" s="447"/>
      <c r="K24" s="447"/>
      <c r="L24" s="447"/>
      <c r="M24" s="447"/>
      <c r="N24" s="447"/>
      <c r="O24" s="447"/>
      <c r="P24" s="447"/>
      <c r="Q24" s="447"/>
      <c r="R24" s="447"/>
      <c r="S24" s="447"/>
      <c r="T24" s="447"/>
      <c r="U24" s="447"/>
      <c r="V24" s="447"/>
      <c r="W24" s="447"/>
      <c r="X24" s="447"/>
      <c r="Y24" s="447"/>
      <c r="Z24" s="447"/>
      <c r="AA24" s="447"/>
      <c r="AB24" s="447"/>
      <c r="AC24" s="447"/>
      <c r="AD24" s="447"/>
      <c r="AE24" s="447"/>
      <c r="AF24" s="447"/>
      <c r="AG24" s="447"/>
      <c r="AH24" s="447"/>
      <c r="AI24" s="447"/>
      <c r="AJ24" s="447"/>
      <c r="AK24" s="447"/>
      <c r="AL24" s="447"/>
      <c r="AM24" s="447"/>
      <c r="AN24" s="447"/>
      <c r="AO24" s="447"/>
      <c r="AP24" s="447"/>
      <c r="AQ24" s="447"/>
      <c r="AR24" s="447"/>
      <c r="AS24" s="447"/>
      <c r="AT24" s="447"/>
      <c r="AU24" s="447"/>
      <c r="AV24" s="447"/>
      <c r="AW24" s="447"/>
      <c r="AX24" s="447"/>
      <c r="AY24" s="447"/>
      <c r="AZ24" s="447"/>
      <c r="BA24" s="447"/>
      <c r="BB24" s="447"/>
      <c r="BC24" s="447"/>
      <c r="BD24" s="447"/>
      <c r="BE24" s="447"/>
      <c r="BF24" s="447"/>
      <c r="BG24" s="447"/>
      <c r="BH24" s="447"/>
      <c r="BI24" s="447"/>
      <c r="BJ24" s="447"/>
      <c r="BK24" s="447"/>
      <c r="BL24" s="447"/>
      <c r="BM24" s="447"/>
      <c r="BN24" s="447"/>
      <c r="BO24" s="447"/>
      <c r="BP24" s="447"/>
      <c r="BQ24" s="447"/>
      <c r="BR24" s="447"/>
      <c r="BS24" s="447"/>
      <c r="BT24" s="447"/>
      <c r="BU24" s="447"/>
      <c r="BV24" s="447"/>
      <c r="BW24" s="447"/>
      <c r="BX24" s="447"/>
      <c r="BY24" s="447"/>
      <c r="BZ24" s="447"/>
    </row>
    <row r="25" spans="1:78">
      <c r="B25" s="449" t="s">
        <v>491</v>
      </c>
      <c r="C25" s="449"/>
      <c r="D25" s="449"/>
      <c r="E25" s="449"/>
      <c r="F25" s="449"/>
      <c r="G25" s="449"/>
      <c r="H25" s="449"/>
      <c r="I25" s="449"/>
      <c r="J25" s="449"/>
      <c r="K25" s="449"/>
      <c r="L25" s="449"/>
      <c r="M25" s="449"/>
      <c r="N25" s="449"/>
      <c r="O25" s="449"/>
      <c r="P25" s="449"/>
      <c r="Q25" s="449"/>
      <c r="R25" s="449"/>
    </row>
    <row r="27" spans="1:78">
      <c r="B27" s="161" t="s">
        <v>161</v>
      </c>
      <c r="C27" s="161" t="s">
        <v>490</v>
      </c>
      <c r="D27" s="443" t="s">
        <v>489</v>
      </c>
      <c r="E27" s="443"/>
      <c r="F27" s="161" t="s">
        <v>488</v>
      </c>
      <c r="G27" s="443" t="s">
        <v>487</v>
      </c>
      <c r="H27" s="443"/>
      <c r="I27" s="443" t="s">
        <v>486</v>
      </c>
      <c r="J27" s="443"/>
      <c r="K27" s="443"/>
      <c r="L27" s="443"/>
      <c r="M27" s="443"/>
      <c r="N27" s="161" t="s">
        <v>485</v>
      </c>
    </row>
    <row r="28" spans="1:78">
      <c r="B28" s="161" t="s">
        <v>481</v>
      </c>
      <c r="C28" s="161" t="s">
        <v>481</v>
      </c>
      <c r="D28" s="161" t="s">
        <v>481</v>
      </c>
      <c r="E28" s="161" t="s">
        <v>484</v>
      </c>
      <c r="F28" s="161" t="s">
        <v>481</v>
      </c>
      <c r="G28" s="161" t="s">
        <v>481</v>
      </c>
      <c r="H28" s="161" t="s">
        <v>484</v>
      </c>
      <c r="I28" s="161" t="s">
        <v>481</v>
      </c>
      <c r="J28" s="443" t="s">
        <v>484</v>
      </c>
      <c r="K28" s="443"/>
      <c r="L28" s="443"/>
      <c r="M28" s="443"/>
    </row>
    <row r="29" spans="1:78">
      <c r="B29" s="161" t="s">
        <v>481</v>
      </c>
      <c r="C29" s="161" t="s">
        <v>481</v>
      </c>
      <c r="D29" s="161" t="s">
        <v>481</v>
      </c>
      <c r="E29" s="161" t="s">
        <v>483</v>
      </c>
      <c r="F29" s="161" t="s">
        <v>481</v>
      </c>
      <c r="G29" s="161" t="s">
        <v>481</v>
      </c>
      <c r="H29" s="161" t="s">
        <v>482</v>
      </c>
      <c r="I29" s="161" t="s">
        <v>481</v>
      </c>
      <c r="J29" s="161" t="s">
        <v>480</v>
      </c>
      <c r="K29" s="161" t="s">
        <v>479</v>
      </c>
      <c r="L29" s="161" t="s">
        <v>478</v>
      </c>
      <c r="M29" s="161" t="s">
        <v>477</v>
      </c>
    </row>
    <row r="31" spans="1:78">
      <c r="A31" s="155">
        <v>36160</v>
      </c>
      <c r="B31" s="154">
        <v>743.62527699999998</v>
      </c>
      <c r="C31" s="154">
        <v>1.18842</v>
      </c>
      <c r="D31" s="154">
        <v>217.089088</v>
      </c>
      <c r="E31" s="154">
        <v>63.627827000000003</v>
      </c>
      <c r="F31" s="154">
        <v>444.41519899999997</v>
      </c>
      <c r="G31" s="154">
        <v>76.240560000000002</v>
      </c>
      <c r="H31" s="154">
        <v>76.240560000000002</v>
      </c>
      <c r="I31" s="154" t="s">
        <v>472</v>
      </c>
      <c r="J31" s="154" t="s">
        <v>472</v>
      </c>
      <c r="K31" s="154" t="s">
        <v>472</v>
      </c>
      <c r="L31" s="154" t="s">
        <v>472</v>
      </c>
      <c r="M31" s="154" t="s">
        <v>472</v>
      </c>
      <c r="N31" s="154">
        <v>4.6920169999999999</v>
      </c>
      <c r="O31" s="154"/>
    </row>
    <row r="32" spans="1:78">
      <c r="A32" s="155">
        <v>36191</v>
      </c>
      <c r="B32" s="154">
        <v>752.16881599999999</v>
      </c>
      <c r="C32" s="154">
        <v>1.1450689999999999</v>
      </c>
      <c r="D32" s="154">
        <v>220.69310200000001</v>
      </c>
      <c r="E32" s="154">
        <v>64.404413000000005</v>
      </c>
      <c r="F32" s="154">
        <v>447.38628799999998</v>
      </c>
      <c r="G32" s="154">
        <v>78.121931000000004</v>
      </c>
      <c r="H32" s="154">
        <v>78.121931000000004</v>
      </c>
      <c r="I32" s="154" t="s">
        <v>472</v>
      </c>
      <c r="J32" s="154" t="s">
        <v>472</v>
      </c>
      <c r="K32" s="154" t="s">
        <v>472</v>
      </c>
      <c r="L32" s="154" t="s">
        <v>472</v>
      </c>
      <c r="M32" s="154" t="s">
        <v>472</v>
      </c>
      <c r="N32" s="154">
        <v>4.8224260000000001</v>
      </c>
      <c r="O32" s="154"/>
    </row>
    <row r="33" spans="1:15">
      <c r="A33" s="155">
        <v>36219</v>
      </c>
      <c r="B33" s="154">
        <v>737.97890900000004</v>
      </c>
      <c r="C33" s="154">
        <v>1.2034929999999999</v>
      </c>
      <c r="D33" s="154">
        <v>216.13647499999999</v>
      </c>
      <c r="E33" s="154">
        <v>63.741411999999997</v>
      </c>
      <c r="F33" s="154">
        <v>437.25864799999999</v>
      </c>
      <c r="G33" s="154">
        <v>78.690985999999995</v>
      </c>
      <c r="H33" s="154">
        <v>78.690985999999995</v>
      </c>
      <c r="I33" s="154" t="s">
        <v>472</v>
      </c>
      <c r="J33" s="154" t="s">
        <v>472</v>
      </c>
      <c r="K33" s="154" t="s">
        <v>472</v>
      </c>
      <c r="L33" s="154" t="s">
        <v>472</v>
      </c>
      <c r="M33" s="154" t="s">
        <v>472</v>
      </c>
      <c r="N33" s="154">
        <v>4.6893080000000005</v>
      </c>
      <c r="O33" s="154"/>
    </row>
    <row r="34" spans="1:15">
      <c r="A34" s="155">
        <v>36250</v>
      </c>
      <c r="B34" s="154">
        <v>752.74551299999996</v>
      </c>
      <c r="C34" s="154">
        <v>1.2667519999999999</v>
      </c>
      <c r="D34" s="154">
        <v>219.01526000000001</v>
      </c>
      <c r="E34" s="154">
        <v>63.200499999999998</v>
      </c>
      <c r="F34" s="154">
        <v>446.362617</v>
      </c>
      <c r="G34" s="154">
        <v>81.293986000000004</v>
      </c>
      <c r="H34" s="154">
        <v>81.293986000000004</v>
      </c>
      <c r="I34" s="154" t="s">
        <v>472</v>
      </c>
      <c r="J34" s="154" t="s">
        <v>472</v>
      </c>
      <c r="K34" s="154" t="s">
        <v>472</v>
      </c>
      <c r="L34" s="154" t="s">
        <v>472</v>
      </c>
      <c r="M34" s="154" t="s">
        <v>472</v>
      </c>
      <c r="N34" s="154">
        <v>4.8068980000000003</v>
      </c>
      <c r="O34" s="154"/>
    </row>
    <row r="35" spans="1:15">
      <c r="A35" s="155">
        <v>36280</v>
      </c>
      <c r="B35" s="154">
        <v>784.13314100000002</v>
      </c>
      <c r="C35" s="154">
        <v>1.211587</v>
      </c>
      <c r="D35" s="154">
        <v>219.82536400000001</v>
      </c>
      <c r="E35" s="154">
        <v>62.805427000000002</v>
      </c>
      <c r="F35" s="154">
        <v>470.35700400000002</v>
      </c>
      <c r="G35" s="154">
        <v>87.806368000000006</v>
      </c>
      <c r="H35" s="154">
        <v>87.806368000000006</v>
      </c>
      <c r="I35" s="154" t="s">
        <v>472</v>
      </c>
      <c r="J35" s="154" t="s">
        <v>472</v>
      </c>
      <c r="K35" s="154" t="s">
        <v>472</v>
      </c>
      <c r="L35" s="154" t="s">
        <v>472</v>
      </c>
      <c r="M35" s="154" t="s">
        <v>472</v>
      </c>
      <c r="N35" s="154">
        <v>4.9328110000000001</v>
      </c>
      <c r="O35" s="154"/>
    </row>
    <row r="36" spans="1:15">
      <c r="A36" s="155">
        <v>36311</v>
      </c>
      <c r="B36" s="154">
        <v>743.06186400000001</v>
      </c>
      <c r="C36" s="154">
        <v>1.129041</v>
      </c>
      <c r="D36" s="154">
        <v>210.46810099999999</v>
      </c>
      <c r="E36" s="154">
        <v>61.476903999999998</v>
      </c>
      <c r="F36" s="154">
        <v>441.32803999999999</v>
      </c>
      <c r="G36" s="154">
        <v>85.543143000000001</v>
      </c>
      <c r="H36" s="154">
        <v>85.543143000000001</v>
      </c>
      <c r="I36" s="154" t="s">
        <v>472</v>
      </c>
      <c r="J36" s="154" t="s">
        <v>472</v>
      </c>
      <c r="K36" s="154" t="s">
        <v>472</v>
      </c>
      <c r="L36" s="154" t="s">
        <v>472</v>
      </c>
      <c r="M36" s="154" t="s">
        <v>472</v>
      </c>
      <c r="N36" s="154">
        <v>4.5935430000000004</v>
      </c>
      <c r="O36" s="154"/>
    </row>
    <row r="37" spans="1:15">
      <c r="A37" s="155">
        <v>36341</v>
      </c>
      <c r="B37" s="154">
        <v>747.26541799999995</v>
      </c>
      <c r="C37" s="154">
        <v>1.2818229999999999</v>
      </c>
      <c r="D37" s="154">
        <v>206.703733</v>
      </c>
      <c r="E37" s="154">
        <v>60.657186000000003</v>
      </c>
      <c r="F37" s="154">
        <v>446.41137400000002</v>
      </c>
      <c r="G37" s="154">
        <v>88.158593999999994</v>
      </c>
      <c r="H37" s="154">
        <v>88.158593999999994</v>
      </c>
      <c r="I37" s="154" t="s">
        <v>472</v>
      </c>
      <c r="J37" s="154" t="s">
        <v>472</v>
      </c>
      <c r="K37" s="154" t="s">
        <v>472</v>
      </c>
      <c r="L37" s="154" t="s">
        <v>472</v>
      </c>
      <c r="M37" s="154" t="s">
        <v>472</v>
      </c>
      <c r="N37" s="154">
        <v>4.7098880000000003</v>
      </c>
      <c r="O37" s="154"/>
    </row>
    <row r="38" spans="1:15">
      <c r="A38" s="155">
        <v>36372</v>
      </c>
      <c r="B38" s="154">
        <v>749.18168200000002</v>
      </c>
      <c r="C38" s="154">
        <v>1.345898</v>
      </c>
      <c r="D38" s="154">
        <v>206.744182</v>
      </c>
      <c r="E38" s="154">
        <v>61.049045999999997</v>
      </c>
      <c r="F38" s="154">
        <v>448.45894500000003</v>
      </c>
      <c r="G38" s="154">
        <v>87.924757</v>
      </c>
      <c r="H38" s="154">
        <v>87.924757</v>
      </c>
      <c r="I38" s="154" t="s">
        <v>472</v>
      </c>
      <c r="J38" s="154" t="s">
        <v>472</v>
      </c>
      <c r="K38" s="154" t="s">
        <v>472</v>
      </c>
      <c r="L38" s="154" t="s">
        <v>472</v>
      </c>
      <c r="M38" s="154" t="s">
        <v>472</v>
      </c>
      <c r="N38" s="154">
        <v>4.7079040000000001</v>
      </c>
      <c r="O38" s="154"/>
    </row>
    <row r="39" spans="1:15">
      <c r="A39" s="155">
        <v>36403</v>
      </c>
      <c r="B39" s="154">
        <v>761.689077</v>
      </c>
      <c r="C39" s="154">
        <v>1.481954</v>
      </c>
      <c r="D39" s="154">
        <v>205.856447</v>
      </c>
      <c r="E39" s="154">
        <v>58.949894</v>
      </c>
      <c r="F39" s="154">
        <v>459.26514900000001</v>
      </c>
      <c r="G39" s="154">
        <v>90.302531999999999</v>
      </c>
      <c r="H39" s="154">
        <v>90.302531999999999</v>
      </c>
      <c r="I39" s="154" t="s">
        <v>472</v>
      </c>
      <c r="J39" s="154" t="s">
        <v>472</v>
      </c>
      <c r="K39" s="154" t="s">
        <v>472</v>
      </c>
      <c r="L39" s="154" t="s">
        <v>472</v>
      </c>
      <c r="M39" s="154" t="s">
        <v>472</v>
      </c>
      <c r="N39" s="154">
        <v>4.7829969999999999</v>
      </c>
      <c r="O39" s="154"/>
    </row>
    <row r="40" spans="1:15">
      <c r="A40" s="155">
        <v>36433</v>
      </c>
      <c r="B40" s="154">
        <v>758.09412899999995</v>
      </c>
      <c r="C40" s="154">
        <v>1.3124199999999999</v>
      </c>
      <c r="D40" s="154">
        <v>202.707402</v>
      </c>
      <c r="E40" s="154">
        <v>59.331012999999999</v>
      </c>
      <c r="F40" s="154">
        <v>458.16853800000001</v>
      </c>
      <c r="G40" s="154">
        <v>91.197766999999999</v>
      </c>
      <c r="H40" s="154">
        <v>91.197766999999999</v>
      </c>
      <c r="I40" s="154" t="s">
        <v>472</v>
      </c>
      <c r="J40" s="154" t="s">
        <v>472</v>
      </c>
      <c r="K40" s="154" t="s">
        <v>472</v>
      </c>
      <c r="L40" s="154" t="s">
        <v>472</v>
      </c>
      <c r="M40" s="154" t="s">
        <v>472</v>
      </c>
      <c r="N40" s="154">
        <v>4.7080020000000005</v>
      </c>
      <c r="O40" s="154"/>
    </row>
    <row r="41" spans="1:15">
      <c r="A41" s="155">
        <v>36464</v>
      </c>
      <c r="B41" s="154">
        <v>765.55888800000002</v>
      </c>
      <c r="C41" s="154">
        <v>1.3628610000000001</v>
      </c>
      <c r="D41" s="154">
        <v>198.652691</v>
      </c>
      <c r="E41" s="154">
        <v>57.351526</v>
      </c>
      <c r="F41" s="154">
        <v>469.88541700000002</v>
      </c>
      <c r="G41" s="154">
        <v>90.657962999999995</v>
      </c>
      <c r="H41" s="154">
        <v>90.657962999999995</v>
      </c>
      <c r="I41" s="154" t="s">
        <v>472</v>
      </c>
      <c r="J41" s="154" t="s">
        <v>472</v>
      </c>
      <c r="K41" s="154" t="s">
        <v>472</v>
      </c>
      <c r="L41" s="154" t="s">
        <v>472</v>
      </c>
      <c r="M41" s="154" t="s">
        <v>472</v>
      </c>
      <c r="N41" s="154">
        <v>4.9999539999999998</v>
      </c>
      <c r="O41" s="154"/>
    </row>
    <row r="42" spans="1:15">
      <c r="A42" s="155">
        <v>36494</v>
      </c>
      <c r="B42" s="154">
        <v>789.88362700000005</v>
      </c>
      <c r="C42" s="154">
        <v>1.2673209999999999</v>
      </c>
      <c r="D42" s="154">
        <v>199.587164</v>
      </c>
      <c r="E42" s="154">
        <v>56.376002999999997</v>
      </c>
      <c r="F42" s="154">
        <v>487.376465</v>
      </c>
      <c r="G42" s="154">
        <v>96.558605999999997</v>
      </c>
      <c r="H42" s="154">
        <v>96.558605999999997</v>
      </c>
      <c r="I42" s="154" t="s">
        <v>472</v>
      </c>
      <c r="J42" s="154" t="s">
        <v>472</v>
      </c>
      <c r="K42" s="154" t="s">
        <v>472</v>
      </c>
      <c r="L42" s="154" t="s">
        <v>472</v>
      </c>
      <c r="M42" s="154" t="s">
        <v>472</v>
      </c>
      <c r="N42" s="154">
        <v>5.0940709999999996</v>
      </c>
      <c r="O42" s="154"/>
    </row>
    <row r="43" spans="1:15">
      <c r="A43" s="155">
        <v>36525</v>
      </c>
      <c r="B43" s="154">
        <v>813.12744299999997</v>
      </c>
      <c r="C43" s="154">
        <v>1.292632</v>
      </c>
      <c r="D43" s="154">
        <v>200.91087400000001</v>
      </c>
      <c r="E43" s="154">
        <v>57.593898000000003</v>
      </c>
      <c r="F43" s="154">
        <v>505.06850800000001</v>
      </c>
      <c r="G43" s="154">
        <v>100.70229</v>
      </c>
      <c r="H43" s="154">
        <v>100.70229</v>
      </c>
      <c r="I43" s="154" t="s">
        <v>472</v>
      </c>
      <c r="J43" s="154" t="s">
        <v>472</v>
      </c>
      <c r="K43" s="154" t="s">
        <v>472</v>
      </c>
      <c r="L43" s="154" t="s">
        <v>472</v>
      </c>
      <c r="M43" s="154" t="s">
        <v>472</v>
      </c>
      <c r="N43" s="154">
        <v>5.1531359999999999</v>
      </c>
      <c r="O43" s="154"/>
    </row>
    <row r="44" spans="1:15">
      <c r="A44" s="155">
        <v>36556</v>
      </c>
      <c r="B44" s="154">
        <v>780.195921</v>
      </c>
      <c r="C44" s="154">
        <v>1.198887</v>
      </c>
      <c r="D44" s="154">
        <v>195.129783</v>
      </c>
      <c r="E44" s="154">
        <v>55.028505000000003</v>
      </c>
      <c r="F44" s="154">
        <v>479.96331400000003</v>
      </c>
      <c r="G44" s="154">
        <v>99.147012000000004</v>
      </c>
      <c r="H44" s="154">
        <v>99.147012000000004</v>
      </c>
      <c r="I44" s="154" t="s">
        <v>472</v>
      </c>
      <c r="J44" s="154" t="s">
        <v>472</v>
      </c>
      <c r="K44" s="154" t="s">
        <v>472</v>
      </c>
      <c r="L44" s="154" t="s">
        <v>472</v>
      </c>
      <c r="M44" s="154" t="s">
        <v>472</v>
      </c>
      <c r="N44" s="154">
        <v>4.7569299999999997</v>
      </c>
      <c r="O44" s="154"/>
    </row>
    <row r="45" spans="1:15">
      <c r="A45" s="155">
        <v>36585</v>
      </c>
      <c r="B45" s="154">
        <v>791.98793899999998</v>
      </c>
      <c r="C45" s="154">
        <v>1.250407</v>
      </c>
      <c r="D45" s="154">
        <v>197.65184099999999</v>
      </c>
      <c r="E45" s="154">
        <v>56.855874999999997</v>
      </c>
      <c r="F45" s="154">
        <v>484.28233699999998</v>
      </c>
      <c r="G45" s="154">
        <v>103.963374</v>
      </c>
      <c r="H45" s="154">
        <v>103.963374</v>
      </c>
      <c r="I45" s="154" t="s">
        <v>472</v>
      </c>
      <c r="J45" s="154" t="s">
        <v>472</v>
      </c>
      <c r="K45" s="154" t="s">
        <v>472</v>
      </c>
      <c r="L45" s="154" t="s">
        <v>472</v>
      </c>
      <c r="M45" s="154" t="s">
        <v>472</v>
      </c>
      <c r="N45" s="154">
        <v>4.839982</v>
      </c>
      <c r="O45" s="154"/>
    </row>
    <row r="46" spans="1:15">
      <c r="A46" s="155">
        <v>36616</v>
      </c>
      <c r="B46" s="154">
        <v>825.96115599999996</v>
      </c>
      <c r="C46" s="154">
        <v>1.0720590000000001</v>
      </c>
      <c r="D46" s="154">
        <v>196.13786200000001</v>
      </c>
      <c r="E46" s="154">
        <v>56.212525999999997</v>
      </c>
      <c r="F46" s="154">
        <v>516.88696800000002</v>
      </c>
      <c r="G46" s="154">
        <v>106.91952999999999</v>
      </c>
      <c r="H46" s="154">
        <v>106.91952999999999</v>
      </c>
      <c r="I46" s="154" t="s">
        <v>472</v>
      </c>
      <c r="J46" s="154" t="s">
        <v>472</v>
      </c>
      <c r="K46" s="154" t="s">
        <v>472</v>
      </c>
      <c r="L46" s="154" t="s">
        <v>472</v>
      </c>
      <c r="M46" s="154" t="s">
        <v>472</v>
      </c>
      <c r="N46" s="154">
        <v>4.9447400000000004</v>
      </c>
      <c r="O46" s="154"/>
    </row>
    <row r="47" spans="1:15">
      <c r="A47" s="155">
        <v>36646</v>
      </c>
      <c r="B47" s="154">
        <v>827.36971600000004</v>
      </c>
      <c r="C47" s="154">
        <v>0.93090200000000001</v>
      </c>
      <c r="D47" s="154">
        <v>196.79555099999999</v>
      </c>
      <c r="E47" s="154">
        <v>56.864038000000001</v>
      </c>
      <c r="F47" s="154">
        <v>516.64023199999997</v>
      </c>
      <c r="G47" s="154">
        <v>108.14779</v>
      </c>
      <c r="H47" s="154">
        <v>108.14779</v>
      </c>
      <c r="I47" s="154" t="s">
        <v>472</v>
      </c>
      <c r="J47" s="154" t="s">
        <v>472</v>
      </c>
      <c r="K47" s="154" t="s">
        <v>472</v>
      </c>
      <c r="L47" s="154" t="s">
        <v>472</v>
      </c>
      <c r="M47" s="154" t="s">
        <v>472</v>
      </c>
      <c r="N47" s="154">
        <v>4.8552489999999997</v>
      </c>
      <c r="O47" s="154"/>
    </row>
    <row r="48" spans="1:15">
      <c r="A48" s="155">
        <v>36677</v>
      </c>
      <c r="B48" s="154">
        <v>847.17852700000003</v>
      </c>
      <c r="C48" s="154">
        <v>1.0655300000000001</v>
      </c>
      <c r="D48" s="154">
        <v>198.160765</v>
      </c>
      <c r="E48" s="154">
        <v>56.921101999999998</v>
      </c>
      <c r="F48" s="154">
        <v>535.05518300000006</v>
      </c>
      <c r="G48" s="154">
        <v>108.08422899999999</v>
      </c>
      <c r="H48" s="154">
        <v>108.08422899999999</v>
      </c>
      <c r="I48" s="154" t="s">
        <v>472</v>
      </c>
      <c r="J48" s="154" t="s">
        <v>472</v>
      </c>
      <c r="K48" s="154" t="s">
        <v>472</v>
      </c>
      <c r="L48" s="154" t="s">
        <v>472</v>
      </c>
      <c r="M48" s="154" t="s">
        <v>472</v>
      </c>
      <c r="N48" s="154">
        <v>4.8128200000000003</v>
      </c>
      <c r="O48" s="154"/>
    </row>
    <row r="49" spans="1:15">
      <c r="A49" s="155">
        <v>36707</v>
      </c>
      <c r="B49" s="154">
        <v>850.74546799999996</v>
      </c>
      <c r="C49" s="154">
        <v>1.0797859999999999</v>
      </c>
      <c r="D49" s="154">
        <v>199.50362000000001</v>
      </c>
      <c r="E49" s="154">
        <v>57.163460000000001</v>
      </c>
      <c r="F49" s="154">
        <v>536.88117799999998</v>
      </c>
      <c r="G49" s="154">
        <v>108.240572</v>
      </c>
      <c r="H49" s="154">
        <v>108.240572</v>
      </c>
      <c r="I49" s="154" t="s">
        <v>472</v>
      </c>
      <c r="J49" s="154" t="s">
        <v>472</v>
      </c>
      <c r="K49" s="154" t="s">
        <v>472</v>
      </c>
      <c r="L49" s="154" t="s">
        <v>472</v>
      </c>
      <c r="M49" s="154" t="s">
        <v>472</v>
      </c>
      <c r="N49" s="154">
        <v>5.0403130000000003</v>
      </c>
      <c r="O49" s="154"/>
    </row>
    <row r="50" spans="1:15">
      <c r="A50" s="155">
        <v>36738</v>
      </c>
      <c r="B50" s="154">
        <v>867.783185</v>
      </c>
      <c r="C50" s="154">
        <v>1.0576319999999999</v>
      </c>
      <c r="D50" s="154">
        <v>197.16259099999999</v>
      </c>
      <c r="E50" s="154">
        <v>57.309058</v>
      </c>
      <c r="F50" s="154">
        <v>551.83014300000002</v>
      </c>
      <c r="G50" s="154">
        <v>110.287903</v>
      </c>
      <c r="H50" s="154">
        <v>110.287903</v>
      </c>
      <c r="I50" s="154" t="s">
        <v>472</v>
      </c>
      <c r="J50" s="154" t="s">
        <v>472</v>
      </c>
      <c r="K50" s="154" t="s">
        <v>472</v>
      </c>
      <c r="L50" s="154" t="s">
        <v>472</v>
      </c>
      <c r="M50" s="154" t="s">
        <v>472</v>
      </c>
      <c r="N50" s="154">
        <v>7.4449189999999996</v>
      </c>
      <c r="O50" s="154"/>
    </row>
    <row r="51" spans="1:15">
      <c r="A51" s="155">
        <v>36769</v>
      </c>
      <c r="B51" s="154">
        <v>891.30362300000002</v>
      </c>
      <c r="C51" s="154">
        <v>1.001115</v>
      </c>
      <c r="D51" s="154">
        <v>198.70590300000001</v>
      </c>
      <c r="E51" s="154">
        <v>58.113487999999997</v>
      </c>
      <c r="F51" s="154">
        <v>568.70234500000004</v>
      </c>
      <c r="G51" s="154">
        <v>114.643697</v>
      </c>
      <c r="H51" s="154">
        <v>114.643697</v>
      </c>
      <c r="I51" s="154" t="s">
        <v>472</v>
      </c>
      <c r="J51" s="154" t="s">
        <v>472</v>
      </c>
      <c r="K51" s="154" t="s">
        <v>472</v>
      </c>
      <c r="L51" s="154" t="s">
        <v>472</v>
      </c>
      <c r="M51" s="154" t="s">
        <v>472</v>
      </c>
      <c r="N51" s="154">
        <v>8.2505649999999999</v>
      </c>
      <c r="O51" s="154"/>
    </row>
    <row r="52" spans="1:15">
      <c r="A52" s="155">
        <v>36799</v>
      </c>
      <c r="B52" s="154">
        <v>868.99550399999998</v>
      </c>
      <c r="C52" s="154">
        <v>0.87496300000000005</v>
      </c>
      <c r="D52" s="154">
        <v>198.80450400000001</v>
      </c>
      <c r="E52" s="154">
        <v>57.977578000000001</v>
      </c>
      <c r="F52" s="154">
        <v>548.68689600000005</v>
      </c>
      <c r="G52" s="154">
        <v>112.54024</v>
      </c>
      <c r="H52" s="154">
        <v>112.54024</v>
      </c>
      <c r="I52" s="154" t="s">
        <v>472</v>
      </c>
      <c r="J52" s="154" t="s">
        <v>472</v>
      </c>
      <c r="K52" s="154" t="s">
        <v>472</v>
      </c>
      <c r="L52" s="154" t="s">
        <v>472</v>
      </c>
      <c r="M52" s="154" t="s">
        <v>472</v>
      </c>
      <c r="N52" s="154">
        <v>8.0889039999999994</v>
      </c>
      <c r="O52" s="154"/>
    </row>
    <row r="53" spans="1:15">
      <c r="A53" s="155">
        <v>36830</v>
      </c>
      <c r="B53" s="154">
        <v>874.10292200000004</v>
      </c>
      <c r="C53" s="154">
        <v>0.90713500000000002</v>
      </c>
      <c r="D53" s="154">
        <v>200.10272499999999</v>
      </c>
      <c r="E53" s="154">
        <v>58.774805000000001</v>
      </c>
      <c r="F53" s="154">
        <v>551.02424499999995</v>
      </c>
      <c r="G53" s="154">
        <v>113.816844</v>
      </c>
      <c r="H53" s="154">
        <v>113.816844</v>
      </c>
      <c r="I53" s="154" t="s">
        <v>472</v>
      </c>
      <c r="J53" s="154" t="s">
        <v>472</v>
      </c>
      <c r="K53" s="154" t="s">
        <v>472</v>
      </c>
      <c r="L53" s="154" t="s">
        <v>472</v>
      </c>
      <c r="M53" s="154" t="s">
        <v>472</v>
      </c>
      <c r="N53" s="154">
        <v>8.2519759999999991</v>
      </c>
      <c r="O53" s="154"/>
    </row>
    <row r="54" spans="1:15">
      <c r="A54" s="155">
        <v>36860</v>
      </c>
      <c r="B54" s="154">
        <v>868.31384000000003</v>
      </c>
      <c r="C54" s="154">
        <v>0.96485600000000005</v>
      </c>
      <c r="D54" s="154">
        <v>202.02986000000001</v>
      </c>
      <c r="E54" s="154">
        <v>59.889139999999998</v>
      </c>
      <c r="F54" s="154">
        <v>542.88964999999996</v>
      </c>
      <c r="G54" s="154">
        <v>113.82710899999999</v>
      </c>
      <c r="H54" s="154">
        <v>113.82710899999999</v>
      </c>
      <c r="I54" s="154" t="s">
        <v>472</v>
      </c>
      <c r="J54" s="154" t="s">
        <v>472</v>
      </c>
      <c r="K54" s="154" t="s">
        <v>472</v>
      </c>
      <c r="L54" s="154" t="s">
        <v>472</v>
      </c>
      <c r="M54" s="154" t="s">
        <v>472</v>
      </c>
      <c r="N54" s="154">
        <v>8.6023650000000007</v>
      </c>
      <c r="O54" s="154"/>
    </row>
    <row r="55" spans="1:15">
      <c r="A55" s="155">
        <v>36891</v>
      </c>
      <c r="B55" s="154">
        <v>878.47575900000004</v>
      </c>
      <c r="C55" s="154">
        <v>1.070398</v>
      </c>
      <c r="D55" s="154">
        <v>201.84950499999999</v>
      </c>
      <c r="E55" s="154">
        <v>60.011462000000002</v>
      </c>
      <c r="F55" s="154">
        <v>551.98704299999997</v>
      </c>
      <c r="G55" s="154">
        <v>115.16410999999999</v>
      </c>
      <c r="H55" s="154">
        <v>115.16410999999999</v>
      </c>
      <c r="I55" s="154" t="s">
        <v>472</v>
      </c>
      <c r="J55" s="154" t="s">
        <v>472</v>
      </c>
      <c r="K55" s="154" t="s">
        <v>472</v>
      </c>
      <c r="L55" s="154" t="s">
        <v>472</v>
      </c>
      <c r="M55" s="154" t="s">
        <v>472</v>
      </c>
      <c r="N55" s="154">
        <v>8.4046990000000008</v>
      </c>
      <c r="O55" s="154"/>
    </row>
    <row r="56" spans="1:15">
      <c r="A56" s="155">
        <v>36922</v>
      </c>
      <c r="B56" s="154">
        <v>877.80603699999995</v>
      </c>
      <c r="C56" s="154">
        <v>1.06562</v>
      </c>
      <c r="D56" s="154">
        <v>203.42991799999999</v>
      </c>
      <c r="E56" s="154">
        <v>61.138398000000002</v>
      </c>
      <c r="F56" s="154">
        <v>546.41653299999996</v>
      </c>
      <c r="G56" s="154">
        <v>118.83736</v>
      </c>
      <c r="H56" s="154">
        <v>118.83736</v>
      </c>
      <c r="I56" s="154" t="s">
        <v>472</v>
      </c>
      <c r="J56" s="154" t="s">
        <v>472</v>
      </c>
      <c r="K56" s="154" t="s">
        <v>472</v>
      </c>
      <c r="L56" s="154" t="s">
        <v>472</v>
      </c>
      <c r="M56" s="154" t="s">
        <v>472</v>
      </c>
      <c r="N56" s="154">
        <v>8.0566030000000008</v>
      </c>
      <c r="O56" s="154"/>
    </row>
    <row r="57" spans="1:15">
      <c r="A57" s="155">
        <v>36950</v>
      </c>
      <c r="B57" s="154">
        <v>854.52433900000005</v>
      </c>
      <c r="C57" s="154">
        <v>1.0985050000000001</v>
      </c>
      <c r="D57" s="154">
        <v>205.53915900000001</v>
      </c>
      <c r="E57" s="154">
        <v>63.069729000000002</v>
      </c>
      <c r="F57" s="154">
        <v>522.32533000000001</v>
      </c>
      <c r="G57" s="154">
        <v>117.88759899999999</v>
      </c>
      <c r="H57" s="154">
        <v>117.88759899999999</v>
      </c>
      <c r="I57" s="154" t="s">
        <v>472</v>
      </c>
      <c r="J57" s="154" t="s">
        <v>472</v>
      </c>
      <c r="K57" s="154" t="s">
        <v>472</v>
      </c>
      <c r="L57" s="154" t="s">
        <v>472</v>
      </c>
      <c r="M57" s="154" t="s">
        <v>472</v>
      </c>
      <c r="N57" s="154">
        <v>7.6737459999999995</v>
      </c>
      <c r="O57" s="154"/>
    </row>
    <row r="58" spans="1:15">
      <c r="A58" s="155">
        <v>36981</v>
      </c>
      <c r="B58" s="154">
        <v>827.61510699999997</v>
      </c>
      <c r="C58" s="154">
        <v>0.93772699999999998</v>
      </c>
      <c r="D58" s="154">
        <v>204.961319</v>
      </c>
      <c r="E58" s="154">
        <v>65.775081</v>
      </c>
      <c r="F58" s="154">
        <v>496.39985100000001</v>
      </c>
      <c r="G58" s="154">
        <v>117.386723</v>
      </c>
      <c r="H58" s="154">
        <v>117.386723</v>
      </c>
      <c r="I58" s="154" t="s">
        <v>472</v>
      </c>
      <c r="J58" s="154" t="s">
        <v>472</v>
      </c>
      <c r="K58" s="154" t="s">
        <v>472</v>
      </c>
      <c r="L58" s="154" t="s">
        <v>472</v>
      </c>
      <c r="M58" s="154" t="s">
        <v>472</v>
      </c>
      <c r="N58" s="154">
        <v>7.9294890000000002</v>
      </c>
      <c r="O58" s="154"/>
    </row>
    <row r="59" spans="1:15">
      <c r="A59" s="155">
        <v>37011</v>
      </c>
      <c r="B59" s="154">
        <v>838.727441</v>
      </c>
      <c r="C59" s="154">
        <v>1.0743769999999999</v>
      </c>
      <c r="D59" s="154">
        <v>203.369888</v>
      </c>
      <c r="E59" s="154">
        <v>66.701959000000002</v>
      </c>
      <c r="F59" s="154">
        <v>505.49440299999998</v>
      </c>
      <c r="G59" s="154">
        <v>120.61071699999999</v>
      </c>
      <c r="H59" s="154">
        <v>120.61071699999999</v>
      </c>
      <c r="I59" s="154" t="s">
        <v>472</v>
      </c>
      <c r="J59" s="154" t="s">
        <v>472</v>
      </c>
      <c r="K59" s="154" t="s">
        <v>472</v>
      </c>
      <c r="L59" s="154" t="s">
        <v>472</v>
      </c>
      <c r="M59" s="154" t="s">
        <v>472</v>
      </c>
      <c r="N59" s="154">
        <v>8.178058</v>
      </c>
      <c r="O59" s="154"/>
    </row>
    <row r="60" spans="1:15">
      <c r="A60" s="155">
        <v>37042</v>
      </c>
      <c r="B60" s="154">
        <v>845.92681500000003</v>
      </c>
      <c r="C60" s="154">
        <v>0.97088099999999999</v>
      </c>
      <c r="D60" s="154">
        <v>202.60020800000001</v>
      </c>
      <c r="E60" s="154">
        <v>62.005352999999999</v>
      </c>
      <c r="F60" s="154">
        <v>510.54851200000002</v>
      </c>
      <c r="G60" s="154">
        <v>124.19634499999999</v>
      </c>
      <c r="H60" s="154">
        <v>124.19634499999999</v>
      </c>
      <c r="I60" s="154" t="s">
        <v>472</v>
      </c>
      <c r="J60" s="154" t="s">
        <v>472</v>
      </c>
      <c r="K60" s="154" t="s">
        <v>472</v>
      </c>
      <c r="L60" s="154" t="s">
        <v>472</v>
      </c>
      <c r="M60" s="154" t="s">
        <v>472</v>
      </c>
      <c r="N60" s="154">
        <v>7.6108690000000001</v>
      </c>
      <c r="O60" s="154"/>
    </row>
    <row r="61" spans="1:15">
      <c r="A61" s="155">
        <v>37072</v>
      </c>
      <c r="B61" s="154">
        <v>820.105684</v>
      </c>
      <c r="C61" s="154">
        <v>0.96507399999999999</v>
      </c>
      <c r="D61" s="154">
        <v>198.73830000000001</v>
      </c>
      <c r="E61" s="154">
        <v>58.882229000000002</v>
      </c>
      <c r="F61" s="154">
        <v>490.77428300000003</v>
      </c>
      <c r="G61" s="154">
        <v>122.912182</v>
      </c>
      <c r="H61" s="154">
        <v>122.912182</v>
      </c>
      <c r="I61" s="154" t="s">
        <v>472</v>
      </c>
      <c r="J61" s="154" t="s">
        <v>472</v>
      </c>
      <c r="K61" s="154" t="s">
        <v>472</v>
      </c>
      <c r="L61" s="154" t="s">
        <v>472</v>
      </c>
      <c r="M61" s="154" t="s">
        <v>472</v>
      </c>
      <c r="N61" s="154">
        <v>6.715846</v>
      </c>
      <c r="O61" s="154"/>
    </row>
    <row r="62" spans="1:15">
      <c r="A62" s="155">
        <v>37103</v>
      </c>
      <c r="B62" s="154">
        <v>780.91553499999998</v>
      </c>
      <c r="C62" s="154">
        <v>1.045847</v>
      </c>
      <c r="D62" s="154">
        <v>198.38184100000001</v>
      </c>
      <c r="E62" s="154">
        <v>58.969718999999998</v>
      </c>
      <c r="F62" s="154">
        <v>460.26851900000003</v>
      </c>
      <c r="G62" s="154">
        <v>114.760682</v>
      </c>
      <c r="H62" s="154">
        <v>114.760682</v>
      </c>
      <c r="I62" s="154" t="s">
        <v>472</v>
      </c>
      <c r="J62" s="154" t="s">
        <v>472</v>
      </c>
      <c r="K62" s="154" t="s">
        <v>472</v>
      </c>
      <c r="L62" s="154" t="s">
        <v>472</v>
      </c>
      <c r="M62" s="154" t="s">
        <v>472</v>
      </c>
      <c r="N62" s="154">
        <v>6.4586480000000002</v>
      </c>
      <c r="O62" s="154"/>
    </row>
    <row r="63" spans="1:15">
      <c r="A63" s="155">
        <v>37134</v>
      </c>
      <c r="B63" s="154">
        <v>763.97591599999998</v>
      </c>
      <c r="C63" s="154">
        <v>1.3734759999999999</v>
      </c>
      <c r="D63" s="154">
        <v>202.44985800000001</v>
      </c>
      <c r="E63" s="154">
        <v>62.890856999999997</v>
      </c>
      <c r="F63" s="154">
        <v>440.09922699999998</v>
      </c>
      <c r="G63" s="154">
        <v>112.343614</v>
      </c>
      <c r="H63" s="154">
        <v>112.343614</v>
      </c>
      <c r="I63" s="154" t="s">
        <v>472</v>
      </c>
      <c r="J63" s="154" t="s">
        <v>472</v>
      </c>
      <c r="K63" s="154" t="s">
        <v>472</v>
      </c>
      <c r="L63" s="154" t="s">
        <v>472</v>
      </c>
      <c r="M63" s="154" t="s">
        <v>472</v>
      </c>
      <c r="N63" s="154">
        <v>7.70974</v>
      </c>
      <c r="O63" s="154"/>
    </row>
    <row r="64" spans="1:15">
      <c r="A64" s="155">
        <v>37164</v>
      </c>
      <c r="B64" s="154">
        <v>706.84798699999999</v>
      </c>
      <c r="C64" s="154">
        <v>1.3199270000000001</v>
      </c>
      <c r="D64" s="154">
        <v>201.80346</v>
      </c>
      <c r="E64" s="154">
        <v>63.426704999999998</v>
      </c>
      <c r="F64" s="154">
        <v>391.816441</v>
      </c>
      <c r="G64" s="154">
        <v>104.776517</v>
      </c>
      <c r="H64" s="154">
        <v>104.776517</v>
      </c>
      <c r="I64" s="154" t="s">
        <v>472</v>
      </c>
      <c r="J64" s="154" t="s">
        <v>472</v>
      </c>
      <c r="K64" s="154" t="s">
        <v>472</v>
      </c>
      <c r="L64" s="154" t="s">
        <v>472</v>
      </c>
      <c r="M64" s="154" t="s">
        <v>472</v>
      </c>
      <c r="N64" s="154">
        <v>7.1316389999999998</v>
      </c>
      <c r="O64" s="154"/>
    </row>
    <row r="65" spans="1:15">
      <c r="A65" s="155">
        <v>37195</v>
      </c>
      <c r="B65" s="154">
        <v>714.94905000000006</v>
      </c>
      <c r="C65" s="154">
        <v>1.1540999999999999</v>
      </c>
      <c r="D65" s="154">
        <v>200.87221500000001</v>
      </c>
      <c r="E65" s="154">
        <v>63.289439000000002</v>
      </c>
      <c r="F65" s="154">
        <v>396.58966299999997</v>
      </c>
      <c r="G65" s="154">
        <v>108.554434</v>
      </c>
      <c r="H65" s="154">
        <v>108.554434</v>
      </c>
      <c r="I65" s="154" t="s">
        <v>472</v>
      </c>
      <c r="J65" s="154" t="s">
        <v>472</v>
      </c>
      <c r="K65" s="154" t="s">
        <v>472</v>
      </c>
      <c r="L65" s="154" t="s">
        <v>472</v>
      </c>
      <c r="M65" s="154" t="s">
        <v>472</v>
      </c>
      <c r="N65" s="154">
        <v>7.7786410000000004</v>
      </c>
      <c r="O65" s="154"/>
    </row>
    <row r="66" spans="1:15">
      <c r="A66" s="155">
        <v>37225</v>
      </c>
      <c r="B66" s="154">
        <v>730.500047</v>
      </c>
      <c r="C66" s="154">
        <v>1.086015</v>
      </c>
      <c r="D66" s="154">
        <v>198.12820500000001</v>
      </c>
      <c r="E66" s="154">
        <v>62.787888000000002</v>
      </c>
      <c r="F66" s="154">
        <v>411.24926299999998</v>
      </c>
      <c r="G66" s="154">
        <v>111.963364</v>
      </c>
      <c r="H66" s="154">
        <v>111.963364</v>
      </c>
      <c r="I66" s="154" t="s">
        <v>472</v>
      </c>
      <c r="J66" s="154" t="s">
        <v>472</v>
      </c>
      <c r="K66" s="154" t="s">
        <v>472</v>
      </c>
      <c r="L66" s="154" t="s">
        <v>472</v>
      </c>
      <c r="M66" s="154" t="s">
        <v>472</v>
      </c>
      <c r="N66" s="154">
        <v>8.0731979999999997</v>
      </c>
      <c r="O66" s="154"/>
    </row>
    <row r="67" spans="1:15">
      <c r="A67" s="155">
        <v>37256</v>
      </c>
      <c r="B67" s="154">
        <v>742.63760300000001</v>
      </c>
      <c r="C67" s="154">
        <v>1.280767</v>
      </c>
      <c r="D67" s="154">
        <v>195.27916999999999</v>
      </c>
      <c r="E67" s="154">
        <v>62.475985999999999</v>
      </c>
      <c r="F67" s="154">
        <v>425.10773</v>
      </c>
      <c r="G67" s="154">
        <v>114.137781</v>
      </c>
      <c r="H67" s="154">
        <v>114.137781</v>
      </c>
      <c r="I67" s="154" t="s">
        <v>472</v>
      </c>
      <c r="J67" s="154" t="s">
        <v>472</v>
      </c>
      <c r="K67" s="154" t="s">
        <v>472</v>
      </c>
      <c r="L67" s="154" t="s">
        <v>472</v>
      </c>
      <c r="M67" s="154" t="s">
        <v>472</v>
      </c>
      <c r="N67" s="154">
        <v>6.8321589999999999</v>
      </c>
      <c r="O67" s="154"/>
    </row>
    <row r="68" spans="1:15">
      <c r="A68" s="155">
        <v>37287</v>
      </c>
      <c r="B68" s="154">
        <v>733.51133800000002</v>
      </c>
      <c r="C68" s="154">
        <v>1.1108830000000001</v>
      </c>
      <c r="D68" s="154">
        <v>195.46991199999999</v>
      </c>
      <c r="E68" s="154">
        <v>63.663885999999998</v>
      </c>
      <c r="F68" s="154">
        <v>413.55909200000002</v>
      </c>
      <c r="G68" s="154">
        <v>116.457561</v>
      </c>
      <c r="H68" s="154">
        <v>116.457561</v>
      </c>
      <c r="I68" s="154" t="s">
        <v>472</v>
      </c>
      <c r="J68" s="154" t="s">
        <v>472</v>
      </c>
      <c r="K68" s="154" t="s">
        <v>472</v>
      </c>
      <c r="L68" s="154" t="s">
        <v>472</v>
      </c>
      <c r="M68" s="154" t="s">
        <v>472</v>
      </c>
      <c r="N68" s="154">
        <v>6.913894</v>
      </c>
      <c r="O68" s="154"/>
    </row>
    <row r="69" spans="1:15">
      <c r="A69" s="155">
        <v>37315</v>
      </c>
      <c r="B69" s="154">
        <v>738.20988</v>
      </c>
      <c r="C69" s="154">
        <v>1.0544210000000001</v>
      </c>
      <c r="D69" s="154">
        <v>197.70157</v>
      </c>
      <c r="E69" s="154">
        <v>65.515103999999994</v>
      </c>
      <c r="F69" s="154">
        <v>415.63480900000002</v>
      </c>
      <c r="G69" s="154">
        <v>117.781544</v>
      </c>
      <c r="H69" s="154">
        <v>117.781544</v>
      </c>
      <c r="I69" s="154" t="s">
        <v>472</v>
      </c>
      <c r="J69" s="154" t="s">
        <v>472</v>
      </c>
      <c r="K69" s="154" t="s">
        <v>472</v>
      </c>
      <c r="L69" s="154" t="s">
        <v>472</v>
      </c>
      <c r="M69" s="154" t="s">
        <v>472</v>
      </c>
      <c r="N69" s="154">
        <v>6.0375379999999996</v>
      </c>
      <c r="O69" s="154"/>
    </row>
    <row r="70" spans="1:15">
      <c r="A70" s="155">
        <v>37346</v>
      </c>
      <c r="B70" s="154">
        <v>757.90520900000001</v>
      </c>
      <c r="C70" s="154">
        <v>1.0563260000000001</v>
      </c>
      <c r="D70" s="154">
        <v>197.43357599999999</v>
      </c>
      <c r="E70" s="154">
        <v>66.342479999999995</v>
      </c>
      <c r="F70" s="154">
        <v>433.20189800000003</v>
      </c>
      <c r="G70" s="154">
        <v>120.179528</v>
      </c>
      <c r="H70" s="154">
        <v>120.179528</v>
      </c>
      <c r="I70" s="154" t="s">
        <v>472</v>
      </c>
      <c r="J70" s="154" t="s">
        <v>472</v>
      </c>
      <c r="K70" s="154" t="s">
        <v>472</v>
      </c>
      <c r="L70" s="154" t="s">
        <v>472</v>
      </c>
      <c r="M70" s="154" t="s">
        <v>472</v>
      </c>
      <c r="N70" s="154">
        <v>6.0338880000000001</v>
      </c>
      <c r="O70" s="154"/>
    </row>
    <row r="71" spans="1:15">
      <c r="A71" s="155">
        <v>37376</v>
      </c>
      <c r="B71" s="154">
        <v>754.26323300000001</v>
      </c>
      <c r="C71" s="154">
        <v>1.2110620000000001</v>
      </c>
      <c r="D71" s="154">
        <v>201.32275999999999</v>
      </c>
      <c r="E71" s="154">
        <v>68.871561999999997</v>
      </c>
      <c r="F71" s="154">
        <v>425.805857</v>
      </c>
      <c r="G71" s="154">
        <v>119.487425</v>
      </c>
      <c r="H71" s="154">
        <v>119.487425</v>
      </c>
      <c r="I71" s="154" t="s">
        <v>472</v>
      </c>
      <c r="J71" s="154" t="s">
        <v>472</v>
      </c>
      <c r="K71" s="154" t="s">
        <v>472</v>
      </c>
      <c r="L71" s="154" t="s">
        <v>472</v>
      </c>
      <c r="M71" s="154" t="s">
        <v>472</v>
      </c>
      <c r="N71" s="154">
        <v>6.4361329999999999</v>
      </c>
      <c r="O71" s="154"/>
    </row>
    <row r="72" spans="1:15">
      <c r="A72" s="155">
        <v>37407</v>
      </c>
      <c r="B72" s="154">
        <v>751.97930099999996</v>
      </c>
      <c r="C72" s="154">
        <v>1.028394</v>
      </c>
      <c r="D72" s="154">
        <v>202.29826399999999</v>
      </c>
      <c r="E72" s="154">
        <v>69.867238</v>
      </c>
      <c r="F72" s="154">
        <v>423.46263499999998</v>
      </c>
      <c r="G72" s="154">
        <v>118.80324400000001</v>
      </c>
      <c r="H72" s="154">
        <v>118.80324400000001</v>
      </c>
      <c r="I72" s="154" t="s">
        <v>472</v>
      </c>
      <c r="J72" s="154" t="s">
        <v>472</v>
      </c>
      <c r="K72" s="154" t="s">
        <v>472</v>
      </c>
      <c r="L72" s="154" t="s">
        <v>472</v>
      </c>
      <c r="M72" s="154" t="s">
        <v>472</v>
      </c>
      <c r="N72" s="154">
        <v>6.3867669999999999</v>
      </c>
      <c r="O72" s="154"/>
    </row>
    <row r="73" spans="1:15">
      <c r="A73" s="155">
        <v>37437</v>
      </c>
      <c r="B73" s="154">
        <v>709.91033800000002</v>
      </c>
      <c r="C73" s="154">
        <v>1.2159409999999999</v>
      </c>
      <c r="D73" s="154">
        <v>203.422563</v>
      </c>
      <c r="E73" s="154">
        <v>71.394931999999997</v>
      </c>
      <c r="F73" s="154">
        <v>384.81903899999998</v>
      </c>
      <c r="G73" s="154">
        <v>113.830789</v>
      </c>
      <c r="H73" s="154">
        <v>113.830789</v>
      </c>
      <c r="I73" s="154" t="s">
        <v>472</v>
      </c>
      <c r="J73" s="154" t="s">
        <v>472</v>
      </c>
      <c r="K73" s="154" t="s">
        <v>472</v>
      </c>
      <c r="L73" s="154" t="s">
        <v>472</v>
      </c>
      <c r="M73" s="154" t="s">
        <v>472</v>
      </c>
      <c r="N73" s="154">
        <v>6.6220099999999995</v>
      </c>
      <c r="O73" s="154"/>
    </row>
    <row r="74" spans="1:15">
      <c r="A74" s="155">
        <v>37468</v>
      </c>
      <c r="B74" s="154">
        <v>660.34643800000003</v>
      </c>
      <c r="C74" s="154">
        <v>1.6403669999999999</v>
      </c>
      <c r="D74" s="154">
        <v>203.335294</v>
      </c>
      <c r="E74" s="154">
        <v>70.963177999999999</v>
      </c>
      <c r="F74" s="154">
        <v>339.22078900000002</v>
      </c>
      <c r="G74" s="154">
        <v>109.809938</v>
      </c>
      <c r="H74" s="154">
        <v>109.809938</v>
      </c>
      <c r="I74" s="154" t="s">
        <v>472</v>
      </c>
      <c r="J74" s="154" t="s">
        <v>472</v>
      </c>
      <c r="K74" s="154" t="s">
        <v>472</v>
      </c>
      <c r="L74" s="154" t="s">
        <v>472</v>
      </c>
      <c r="M74" s="154" t="s">
        <v>472</v>
      </c>
      <c r="N74" s="154">
        <v>6.3400509999999999</v>
      </c>
      <c r="O74" s="154"/>
    </row>
    <row r="75" spans="1:15">
      <c r="A75" s="155">
        <v>37499</v>
      </c>
      <c r="B75" s="154">
        <v>664.97403099999997</v>
      </c>
      <c r="C75" s="154">
        <v>2.349062</v>
      </c>
      <c r="D75" s="154">
        <v>203.70559399999999</v>
      </c>
      <c r="E75" s="154">
        <v>71.181661000000005</v>
      </c>
      <c r="F75" s="154">
        <v>340.84265399999998</v>
      </c>
      <c r="G75" s="154">
        <v>111.81818</v>
      </c>
      <c r="H75" s="154">
        <v>111.81818</v>
      </c>
      <c r="I75" s="154" t="s">
        <v>472</v>
      </c>
      <c r="J75" s="154" t="s">
        <v>472</v>
      </c>
      <c r="K75" s="154" t="s">
        <v>472</v>
      </c>
      <c r="L75" s="154" t="s">
        <v>472</v>
      </c>
      <c r="M75" s="154" t="s">
        <v>472</v>
      </c>
      <c r="N75" s="154">
        <v>6.2585430000000004</v>
      </c>
      <c r="O75" s="154"/>
    </row>
    <row r="76" spans="1:15">
      <c r="A76" s="155">
        <v>37529</v>
      </c>
      <c r="B76" s="154">
        <v>626.50243499999999</v>
      </c>
      <c r="C76" s="154">
        <v>2.3110010000000001</v>
      </c>
      <c r="D76" s="154">
        <v>206.60928699999999</v>
      </c>
      <c r="E76" s="154">
        <v>73.347261000000003</v>
      </c>
      <c r="F76" s="154">
        <v>303.16015499999997</v>
      </c>
      <c r="G76" s="154">
        <v>108.328337</v>
      </c>
      <c r="H76" s="154">
        <v>108.328337</v>
      </c>
      <c r="I76" s="154" t="s">
        <v>472</v>
      </c>
      <c r="J76" s="154" t="s">
        <v>472</v>
      </c>
      <c r="K76" s="154" t="s">
        <v>472</v>
      </c>
      <c r="L76" s="154" t="s">
        <v>472</v>
      </c>
      <c r="M76" s="154" t="s">
        <v>472</v>
      </c>
      <c r="N76" s="154">
        <v>6.093655</v>
      </c>
      <c r="O76" s="154"/>
    </row>
    <row r="77" spans="1:15">
      <c r="A77" s="155">
        <v>37560</v>
      </c>
      <c r="B77" s="154">
        <v>633.19207500000005</v>
      </c>
      <c r="C77" s="154">
        <v>2.4739979999999999</v>
      </c>
      <c r="D77" s="154">
        <v>205.467254</v>
      </c>
      <c r="E77" s="154">
        <v>73.409655999999998</v>
      </c>
      <c r="F77" s="154">
        <v>309.560721</v>
      </c>
      <c r="G77" s="154">
        <v>109.713905</v>
      </c>
      <c r="H77" s="154">
        <v>109.713905</v>
      </c>
      <c r="I77" s="154" t="s">
        <v>472</v>
      </c>
      <c r="J77" s="154" t="s">
        <v>472</v>
      </c>
      <c r="K77" s="154" t="s">
        <v>472</v>
      </c>
      <c r="L77" s="154" t="s">
        <v>472</v>
      </c>
      <c r="M77" s="154" t="s">
        <v>472</v>
      </c>
      <c r="N77" s="154">
        <v>5.9762000000000004</v>
      </c>
      <c r="O77" s="154"/>
    </row>
    <row r="78" spans="1:15">
      <c r="A78" s="155">
        <v>37590</v>
      </c>
      <c r="B78" s="154">
        <v>643.94692399999997</v>
      </c>
      <c r="C78" s="154">
        <v>2.1862249999999999</v>
      </c>
      <c r="D78" s="154">
        <v>206.01336699999999</v>
      </c>
      <c r="E78" s="154">
        <v>74.237860999999995</v>
      </c>
      <c r="F78" s="154">
        <v>316.27504099999999</v>
      </c>
      <c r="G78" s="154">
        <v>113.327911</v>
      </c>
      <c r="H78" s="154">
        <v>113.327911</v>
      </c>
      <c r="I78" s="154" t="s">
        <v>472</v>
      </c>
      <c r="J78" s="154" t="s">
        <v>472</v>
      </c>
      <c r="K78" s="154" t="s">
        <v>472</v>
      </c>
      <c r="L78" s="154" t="s">
        <v>472</v>
      </c>
      <c r="M78" s="154" t="s">
        <v>472</v>
      </c>
      <c r="N78" s="154">
        <v>6.14438</v>
      </c>
      <c r="O78" s="154"/>
    </row>
    <row r="79" spans="1:15">
      <c r="A79" s="155">
        <v>37621</v>
      </c>
      <c r="B79" s="154">
        <v>617.36608000000001</v>
      </c>
      <c r="C79" s="154">
        <v>2.219595</v>
      </c>
      <c r="D79" s="154">
        <v>206.76247699999999</v>
      </c>
      <c r="E79" s="154">
        <v>76.169310999999993</v>
      </c>
      <c r="F79" s="154">
        <v>292.77454</v>
      </c>
      <c r="G79" s="154">
        <v>109.80931699999999</v>
      </c>
      <c r="H79" s="154">
        <v>109.80931699999999</v>
      </c>
      <c r="I79" s="154" t="s">
        <v>472</v>
      </c>
      <c r="J79" s="154" t="s">
        <v>472</v>
      </c>
      <c r="K79" s="154" t="s">
        <v>472</v>
      </c>
      <c r="L79" s="154" t="s">
        <v>472</v>
      </c>
      <c r="M79" s="154" t="s">
        <v>472</v>
      </c>
      <c r="N79" s="154">
        <v>5.8001509999999996</v>
      </c>
      <c r="O79" s="154"/>
    </row>
    <row r="80" spans="1:15">
      <c r="A80" s="155">
        <v>37652</v>
      </c>
      <c r="B80" s="154">
        <v>606.49228200000005</v>
      </c>
      <c r="C80" s="154">
        <v>1.5401129999999998</v>
      </c>
      <c r="D80" s="154">
        <v>208.786993</v>
      </c>
      <c r="E80" s="154">
        <v>77.936694000000003</v>
      </c>
      <c r="F80" s="154">
        <v>280.25313299999999</v>
      </c>
      <c r="G80" s="154">
        <v>109.48496299999999</v>
      </c>
      <c r="H80" s="154">
        <v>109.48496299999999</v>
      </c>
      <c r="I80" s="154" t="s">
        <v>472</v>
      </c>
      <c r="J80" s="154" t="s">
        <v>472</v>
      </c>
      <c r="K80" s="154" t="s">
        <v>472</v>
      </c>
      <c r="L80" s="154" t="s">
        <v>472</v>
      </c>
      <c r="M80" s="154" t="s">
        <v>472</v>
      </c>
      <c r="N80" s="154">
        <v>6.4270800000000001</v>
      </c>
      <c r="O80" s="154"/>
    </row>
    <row r="81" spans="1:15">
      <c r="A81" s="155">
        <v>37680</v>
      </c>
      <c r="B81" s="154">
        <v>589.77149799999995</v>
      </c>
      <c r="C81" s="154">
        <v>1.2013989999999999</v>
      </c>
      <c r="D81" s="154">
        <v>208.64971299999999</v>
      </c>
      <c r="E81" s="154">
        <v>78.695059999999998</v>
      </c>
      <c r="F81" s="154">
        <v>264.65226000000001</v>
      </c>
      <c r="G81" s="154">
        <v>108.713641</v>
      </c>
      <c r="H81" s="154">
        <v>108.713641</v>
      </c>
      <c r="I81" s="154" t="s">
        <v>472</v>
      </c>
      <c r="J81" s="154" t="s">
        <v>472</v>
      </c>
      <c r="K81" s="154" t="s">
        <v>472</v>
      </c>
      <c r="L81" s="154" t="s">
        <v>472</v>
      </c>
      <c r="M81" s="154" t="s">
        <v>472</v>
      </c>
      <c r="N81" s="154">
        <v>6.5544820000000001</v>
      </c>
      <c r="O81" s="154"/>
    </row>
    <row r="82" spans="1:15">
      <c r="A82" s="155">
        <v>37711</v>
      </c>
      <c r="B82" s="154">
        <v>586.16153799999995</v>
      </c>
      <c r="C82" s="154">
        <v>1.3874109999999999</v>
      </c>
      <c r="D82" s="154">
        <v>204.146691</v>
      </c>
      <c r="E82" s="154">
        <v>77.914276000000001</v>
      </c>
      <c r="F82" s="154">
        <v>263.08075700000001</v>
      </c>
      <c r="G82" s="154">
        <v>110.98261100000001</v>
      </c>
      <c r="H82" s="154">
        <v>110.98261100000001</v>
      </c>
      <c r="I82" s="154" t="s">
        <v>472</v>
      </c>
      <c r="J82" s="154" t="s">
        <v>472</v>
      </c>
      <c r="K82" s="154" t="s">
        <v>472</v>
      </c>
      <c r="L82" s="154" t="s">
        <v>472</v>
      </c>
      <c r="M82" s="154" t="s">
        <v>472</v>
      </c>
      <c r="N82" s="154">
        <v>6.5640689999999999</v>
      </c>
      <c r="O82" s="154"/>
    </row>
    <row r="83" spans="1:15">
      <c r="A83" s="155">
        <v>37741</v>
      </c>
      <c r="B83" s="154">
        <v>606.439166</v>
      </c>
      <c r="C83" s="154">
        <v>1.153513</v>
      </c>
      <c r="D83" s="154">
        <v>201.647414</v>
      </c>
      <c r="E83" s="154">
        <v>76.722701000000001</v>
      </c>
      <c r="F83" s="154">
        <v>284.98411700000003</v>
      </c>
      <c r="G83" s="154">
        <v>111.790404</v>
      </c>
      <c r="H83" s="154">
        <v>111.790404</v>
      </c>
      <c r="I83" s="154" t="s">
        <v>472</v>
      </c>
      <c r="J83" s="154" t="s">
        <v>472</v>
      </c>
      <c r="K83" s="154" t="s">
        <v>472</v>
      </c>
      <c r="L83" s="154" t="s">
        <v>472</v>
      </c>
      <c r="M83" s="154" t="s">
        <v>472</v>
      </c>
      <c r="N83" s="154">
        <v>6.8637160000000002</v>
      </c>
      <c r="O83" s="154"/>
    </row>
    <row r="84" spans="1:15">
      <c r="A84" s="155">
        <v>37772</v>
      </c>
      <c r="B84" s="154">
        <v>619.48507800000004</v>
      </c>
      <c r="C84" s="154">
        <v>1.0056480000000001</v>
      </c>
      <c r="D84" s="154">
        <v>204.882991</v>
      </c>
      <c r="E84" s="154">
        <v>78.603800000000007</v>
      </c>
      <c r="F84" s="154">
        <v>291.389048</v>
      </c>
      <c r="G84" s="154">
        <v>115.063289</v>
      </c>
      <c r="H84" s="154">
        <v>115.063289</v>
      </c>
      <c r="I84" s="154" t="s">
        <v>472</v>
      </c>
      <c r="J84" s="154" t="s">
        <v>472</v>
      </c>
      <c r="K84" s="154" t="s">
        <v>472</v>
      </c>
      <c r="L84" s="154" t="s">
        <v>472</v>
      </c>
      <c r="M84" s="154" t="s">
        <v>472</v>
      </c>
      <c r="N84" s="154">
        <v>7.1441020000000002</v>
      </c>
      <c r="O84" s="154"/>
    </row>
    <row r="85" spans="1:15">
      <c r="A85" s="155">
        <v>37802</v>
      </c>
      <c r="B85" s="154">
        <v>629.09829000000002</v>
      </c>
      <c r="C85" s="154">
        <v>1.0786690000000001</v>
      </c>
      <c r="D85" s="154">
        <v>203.656049</v>
      </c>
      <c r="E85" s="154">
        <v>77.892026999999999</v>
      </c>
      <c r="F85" s="154">
        <v>297.50739700000003</v>
      </c>
      <c r="G85" s="154">
        <v>119.333888</v>
      </c>
      <c r="H85" s="154">
        <v>119.333888</v>
      </c>
      <c r="I85" s="154" t="s">
        <v>472</v>
      </c>
      <c r="J85" s="154" t="s">
        <v>472</v>
      </c>
      <c r="K85" s="154" t="s">
        <v>472</v>
      </c>
      <c r="L85" s="154" t="s">
        <v>472</v>
      </c>
      <c r="M85" s="154" t="s">
        <v>472</v>
      </c>
      <c r="N85" s="154">
        <v>7.5222850000000001</v>
      </c>
      <c r="O85" s="154"/>
    </row>
    <row r="86" spans="1:15">
      <c r="A86" s="155">
        <v>37833</v>
      </c>
      <c r="B86" s="154">
        <v>640.93693900000005</v>
      </c>
      <c r="C86" s="154">
        <v>1.1129830000000001</v>
      </c>
      <c r="D86" s="154">
        <v>201.594786</v>
      </c>
      <c r="E86" s="154">
        <v>77.413481000000004</v>
      </c>
      <c r="F86" s="154">
        <v>308.81753200000003</v>
      </c>
      <c r="G86" s="154">
        <v>121.550808</v>
      </c>
      <c r="H86" s="154">
        <v>121.550808</v>
      </c>
      <c r="I86" s="154" t="s">
        <v>472</v>
      </c>
      <c r="J86" s="154" t="s">
        <v>472</v>
      </c>
      <c r="K86" s="154" t="s">
        <v>472</v>
      </c>
      <c r="L86" s="154" t="s">
        <v>472</v>
      </c>
      <c r="M86" s="154" t="s">
        <v>472</v>
      </c>
      <c r="N86" s="154">
        <v>7.8608320000000003</v>
      </c>
      <c r="O86" s="154"/>
    </row>
    <row r="87" spans="1:15">
      <c r="A87" s="155">
        <v>37864</v>
      </c>
      <c r="B87" s="154">
        <v>645.78751099999999</v>
      </c>
      <c r="C87" s="154">
        <v>1.1024970000000001</v>
      </c>
      <c r="D87" s="154">
        <v>200.24702300000001</v>
      </c>
      <c r="E87" s="154">
        <v>77.241185999999999</v>
      </c>
      <c r="F87" s="154">
        <v>311.65504099999998</v>
      </c>
      <c r="G87" s="154">
        <v>125.340711</v>
      </c>
      <c r="H87" s="154">
        <v>125.340711</v>
      </c>
      <c r="I87" s="154" t="s">
        <v>472</v>
      </c>
      <c r="J87" s="154" t="s">
        <v>472</v>
      </c>
      <c r="K87" s="154" t="s">
        <v>472</v>
      </c>
      <c r="L87" s="154" t="s">
        <v>472</v>
      </c>
      <c r="M87" s="154" t="s">
        <v>472</v>
      </c>
      <c r="N87" s="154">
        <v>7.4422370000000004</v>
      </c>
      <c r="O87" s="154"/>
    </row>
    <row r="88" spans="1:15">
      <c r="A88" s="155">
        <v>37894</v>
      </c>
      <c r="B88" s="154">
        <v>642.66796399999998</v>
      </c>
      <c r="C88" s="154">
        <v>0.98730200000000001</v>
      </c>
      <c r="D88" s="154">
        <v>202.04197300000001</v>
      </c>
      <c r="E88" s="154">
        <v>79.026038999999997</v>
      </c>
      <c r="F88" s="154">
        <v>306.73613499999999</v>
      </c>
      <c r="G88" s="154">
        <v>125.58548</v>
      </c>
      <c r="H88" s="154">
        <v>125.58548</v>
      </c>
      <c r="I88" s="154" t="s">
        <v>472</v>
      </c>
      <c r="J88" s="154" t="s">
        <v>472</v>
      </c>
      <c r="K88" s="154" t="s">
        <v>472</v>
      </c>
      <c r="L88" s="154" t="s">
        <v>472</v>
      </c>
      <c r="M88" s="154" t="s">
        <v>472</v>
      </c>
      <c r="N88" s="154">
        <v>7.3170770000000003</v>
      </c>
      <c r="O88" s="154"/>
    </row>
    <row r="89" spans="1:15">
      <c r="A89" s="155">
        <v>37925</v>
      </c>
      <c r="B89" s="154">
        <v>661.55487400000004</v>
      </c>
      <c r="C89" s="154">
        <v>0.91807000000000005</v>
      </c>
      <c r="D89" s="154">
        <v>200.50320600000001</v>
      </c>
      <c r="E89" s="154">
        <v>78.650484000000006</v>
      </c>
      <c r="F89" s="154">
        <v>325.09334100000001</v>
      </c>
      <c r="G89" s="154">
        <v>127.840796</v>
      </c>
      <c r="H89" s="154">
        <v>127.840796</v>
      </c>
      <c r="I89" s="154" t="s">
        <v>472</v>
      </c>
      <c r="J89" s="154" t="s">
        <v>472</v>
      </c>
      <c r="K89" s="154" t="s">
        <v>472</v>
      </c>
      <c r="L89" s="154" t="s">
        <v>472</v>
      </c>
      <c r="M89" s="154" t="s">
        <v>472</v>
      </c>
      <c r="N89" s="154">
        <v>7.1994619999999996</v>
      </c>
      <c r="O89" s="154"/>
    </row>
    <row r="90" spans="1:15">
      <c r="A90" s="155">
        <v>37955</v>
      </c>
      <c r="B90" s="154">
        <v>671.05180499999994</v>
      </c>
      <c r="C90" s="154">
        <v>0.92095099999999996</v>
      </c>
      <c r="D90" s="154">
        <v>200.25475299999999</v>
      </c>
      <c r="E90" s="154">
        <v>78.626153000000002</v>
      </c>
      <c r="F90" s="154">
        <v>333.89337999999998</v>
      </c>
      <c r="G90" s="154">
        <v>128.99579299999999</v>
      </c>
      <c r="H90" s="154">
        <v>128.99579299999999</v>
      </c>
      <c r="I90" s="154" t="s">
        <v>472</v>
      </c>
      <c r="J90" s="154" t="s">
        <v>472</v>
      </c>
      <c r="K90" s="154" t="s">
        <v>472</v>
      </c>
      <c r="L90" s="154" t="s">
        <v>472</v>
      </c>
      <c r="M90" s="154" t="s">
        <v>472</v>
      </c>
      <c r="N90" s="154">
        <v>6.9869250000000003</v>
      </c>
      <c r="O90" s="154"/>
    </row>
    <row r="91" spans="1:15">
      <c r="A91" s="155">
        <v>37986</v>
      </c>
      <c r="B91" s="154">
        <v>675.77603899999997</v>
      </c>
      <c r="C91" s="154">
        <v>0.68698599999999999</v>
      </c>
      <c r="D91" s="154">
        <v>200.16390699999999</v>
      </c>
      <c r="E91" s="154">
        <v>79.614490000000004</v>
      </c>
      <c r="F91" s="154">
        <v>335.98277100000001</v>
      </c>
      <c r="G91" s="154">
        <v>131.95780199999999</v>
      </c>
      <c r="H91" s="154">
        <v>131.95780199999999</v>
      </c>
      <c r="I91" s="154" t="s">
        <v>472</v>
      </c>
      <c r="J91" s="154" t="s">
        <v>472</v>
      </c>
      <c r="K91" s="154" t="s">
        <v>472</v>
      </c>
      <c r="L91" s="154" t="s">
        <v>472</v>
      </c>
      <c r="M91" s="154" t="s">
        <v>472</v>
      </c>
      <c r="N91" s="154">
        <v>6.9845699999999997</v>
      </c>
      <c r="O91" s="154"/>
    </row>
    <row r="92" spans="1:15">
      <c r="A92" s="155">
        <v>38017</v>
      </c>
      <c r="B92" s="154">
        <v>701.302547</v>
      </c>
      <c r="C92" s="154">
        <v>0.65058899999999997</v>
      </c>
      <c r="D92" s="154">
        <v>202.603094</v>
      </c>
      <c r="E92" s="154">
        <v>81.006748999999999</v>
      </c>
      <c r="F92" s="154">
        <v>352.78641199999998</v>
      </c>
      <c r="G92" s="154">
        <v>138.09067899999999</v>
      </c>
      <c r="H92" s="154">
        <v>138.09067899999999</v>
      </c>
      <c r="I92" s="154" t="s">
        <v>472</v>
      </c>
      <c r="J92" s="154" t="s">
        <v>472</v>
      </c>
      <c r="K92" s="154" t="s">
        <v>472</v>
      </c>
      <c r="L92" s="154" t="s">
        <v>472</v>
      </c>
      <c r="M92" s="154" t="s">
        <v>472</v>
      </c>
      <c r="N92" s="154">
        <v>7.1717690000000003</v>
      </c>
      <c r="O92" s="154"/>
    </row>
    <row r="93" spans="1:15">
      <c r="A93" s="155">
        <v>38046</v>
      </c>
      <c r="B93" s="154">
        <v>713.45408899999995</v>
      </c>
      <c r="C93" s="154">
        <v>0.611568</v>
      </c>
      <c r="D93" s="154">
        <v>203.32507799999999</v>
      </c>
      <c r="E93" s="154">
        <v>81.585752999999997</v>
      </c>
      <c r="F93" s="154">
        <v>356.15451000000002</v>
      </c>
      <c r="G93" s="154">
        <v>145.33739800000001</v>
      </c>
      <c r="H93" s="154">
        <v>145.33739800000001</v>
      </c>
      <c r="I93" s="154" t="s">
        <v>472</v>
      </c>
      <c r="J93" s="154" t="s">
        <v>472</v>
      </c>
      <c r="K93" s="154" t="s">
        <v>472</v>
      </c>
      <c r="L93" s="154" t="s">
        <v>472</v>
      </c>
      <c r="M93" s="154" t="s">
        <v>472</v>
      </c>
      <c r="N93" s="154">
        <v>8.0255390000000002</v>
      </c>
      <c r="O93" s="154"/>
    </row>
    <row r="94" spans="1:15">
      <c r="A94" s="155">
        <v>38077</v>
      </c>
      <c r="B94" s="154">
        <v>707.160751</v>
      </c>
      <c r="C94" s="154">
        <v>0.890011</v>
      </c>
      <c r="D94" s="154">
        <v>202.346678</v>
      </c>
      <c r="E94" s="154">
        <v>81.749235999999996</v>
      </c>
      <c r="F94" s="154">
        <v>348.35902599999997</v>
      </c>
      <c r="G94" s="154">
        <v>147.63246799999999</v>
      </c>
      <c r="H94" s="154">
        <v>147.63246799999999</v>
      </c>
      <c r="I94" s="154" t="s">
        <v>472</v>
      </c>
      <c r="J94" s="154" t="s">
        <v>472</v>
      </c>
      <c r="K94" s="154" t="s">
        <v>472</v>
      </c>
      <c r="L94" s="154" t="s">
        <v>472</v>
      </c>
      <c r="M94" s="154" t="s">
        <v>472</v>
      </c>
      <c r="N94" s="154">
        <v>7.9325650000000003</v>
      </c>
      <c r="O94" s="154"/>
    </row>
    <row r="95" spans="1:15">
      <c r="A95" s="155">
        <v>38107</v>
      </c>
      <c r="B95" s="154">
        <v>723.74338499999999</v>
      </c>
      <c r="C95" s="154">
        <v>0.72862199999999999</v>
      </c>
      <c r="D95" s="154">
        <v>200.76873699999999</v>
      </c>
      <c r="E95" s="154">
        <v>82.072059999999993</v>
      </c>
      <c r="F95" s="154">
        <v>357.69982499999998</v>
      </c>
      <c r="G95" s="154">
        <v>157.05008100000001</v>
      </c>
      <c r="H95" s="154">
        <v>157.05008100000001</v>
      </c>
      <c r="I95" s="154" t="s">
        <v>472</v>
      </c>
      <c r="J95" s="154" t="s">
        <v>472</v>
      </c>
      <c r="K95" s="154" t="s">
        <v>472</v>
      </c>
      <c r="L95" s="154" t="s">
        <v>472</v>
      </c>
      <c r="M95" s="154" t="s">
        <v>472</v>
      </c>
      <c r="N95" s="154">
        <v>7.4961159999999998</v>
      </c>
      <c r="O95" s="154"/>
    </row>
    <row r="96" spans="1:15">
      <c r="A96" s="155">
        <v>38138</v>
      </c>
      <c r="B96" s="154">
        <v>711.21314400000006</v>
      </c>
      <c r="C96" s="154">
        <v>0.65282899999999999</v>
      </c>
      <c r="D96" s="154">
        <v>199.57599500000001</v>
      </c>
      <c r="E96" s="154">
        <v>81.774987999999993</v>
      </c>
      <c r="F96" s="154">
        <v>347.21431799999999</v>
      </c>
      <c r="G96" s="154">
        <v>156.32409699999999</v>
      </c>
      <c r="H96" s="154">
        <v>156.32409699999999</v>
      </c>
      <c r="I96" s="154" t="s">
        <v>472</v>
      </c>
      <c r="J96" s="154" t="s">
        <v>472</v>
      </c>
      <c r="K96" s="154" t="s">
        <v>472</v>
      </c>
      <c r="L96" s="154" t="s">
        <v>472</v>
      </c>
      <c r="M96" s="154" t="s">
        <v>472</v>
      </c>
      <c r="N96" s="154">
        <v>7.4459020000000002</v>
      </c>
      <c r="O96" s="154"/>
    </row>
    <row r="97" spans="1:15">
      <c r="A97" s="155">
        <v>38168</v>
      </c>
      <c r="B97" s="154">
        <v>716.07111799999996</v>
      </c>
      <c r="C97" s="154">
        <v>0.81694599999999995</v>
      </c>
      <c r="D97" s="154">
        <v>200.63403700000001</v>
      </c>
      <c r="E97" s="154">
        <v>83.372690000000006</v>
      </c>
      <c r="F97" s="154">
        <v>338.75432000000001</v>
      </c>
      <c r="G97" s="154">
        <v>168.335939</v>
      </c>
      <c r="H97" s="154">
        <v>168.335939</v>
      </c>
      <c r="I97" s="154" t="s">
        <v>472</v>
      </c>
      <c r="J97" s="154" t="s">
        <v>472</v>
      </c>
      <c r="K97" s="154" t="s">
        <v>472</v>
      </c>
      <c r="L97" s="154" t="s">
        <v>472</v>
      </c>
      <c r="M97" s="154" t="s">
        <v>472</v>
      </c>
      <c r="N97" s="154">
        <v>7.5298769999999999</v>
      </c>
      <c r="O97" s="154"/>
    </row>
    <row r="98" spans="1:15">
      <c r="A98" s="155">
        <v>38199</v>
      </c>
      <c r="B98" s="154">
        <v>716.63321399999995</v>
      </c>
      <c r="C98" s="154">
        <v>0.89968199999999998</v>
      </c>
      <c r="D98" s="154">
        <v>201.63301000000001</v>
      </c>
      <c r="E98" s="154">
        <v>84.155080999999996</v>
      </c>
      <c r="F98" s="154">
        <v>334.12486799999999</v>
      </c>
      <c r="G98" s="154">
        <v>172.32126299999999</v>
      </c>
      <c r="H98" s="154">
        <v>172.32126299999999</v>
      </c>
      <c r="I98" s="154" t="s">
        <v>472</v>
      </c>
      <c r="J98" s="154" t="s">
        <v>472</v>
      </c>
      <c r="K98" s="154" t="s">
        <v>472</v>
      </c>
      <c r="L98" s="154" t="s">
        <v>472</v>
      </c>
      <c r="M98" s="154" t="s">
        <v>472</v>
      </c>
      <c r="N98" s="154">
        <v>7.6543919999999996</v>
      </c>
      <c r="O98" s="154"/>
    </row>
    <row r="99" spans="1:15">
      <c r="A99" s="155">
        <v>38230</v>
      </c>
      <c r="B99" s="154">
        <v>717.50027299999999</v>
      </c>
      <c r="C99" s="154">
        <v>1.025809</v>
      </c>
      <c r="D99" s="154">
        <v>203.04810900000001</v>
      </c>
      <c r="E99" s="154">
        <v>85.055111999999994</v>
      </c>
      <c r="F99" s="154">
        <v>331.58156100000002</v>
      </c>
      <c r="G99" s="154">
        <v>173.65523099999999</v>
      </c>
      <c r="H99" s="154">
        <v>173.65523099999999</v>
      </c>
      <c r="I99" s="154" t="s">
        <v>472</v>
      </c>
      <c r="J99" s="154" t="s">
        <v>472</v>
      </c>
      <c r="K99" s="154" t="s">
        <v>472</v>
      </c>
      <c r="L99" s="154" t="s">
        <v>472</v>
      </c>
      <c r="M99" s="154" t="s">
        <v>472</v>
      </c>
      <c r="N99" s="154">
        <v>8.189565</v>
      </c>
      <c r="O99" s="154"/>
    </row>
    <row r="100" spans="1:15">
      <c r="A100" s="155">
        <v>38260</v>
      </c>
      <c r="B100" s="154">
        <v>724.93415900000002</v>
      </c>
      <c r="C100" s="154">
        <v>0.98916800000000005</v>
      </c>
      <c r="D100" s="154">
        <v>203.85324600000001</v>
      </c>
      <c r="E100" s="154">
        <v>85.944507999999999</v>
      </c>
      <c r="F100" s="154">
        <v>335.63417900000002</v>
      </c>
      <c r="G100" s="154">
        <v>176.783142</v>
      </c>
      <c r="H100" s="154">
        <v>176.783142</v>
      </c>
      <c r="I100" s="154" t="s">
        <v>472</v>
      </c>
      <c r="J100" s="154" t="s">
        <v>472</v>
      </c>
      <c r="K100" s="154" t="s">
        <v>472</v>
      </c>
      <c r="L100" s="154" t="s">
        <v>472</v>
      </c>
      <c r="M100" s="154" t="s">
        <v>472</v>
      </c>
      <c r="N100" s="154">
        <v>7.6744269999999997</v>
      </c>
      <c r="O100" s="154"/>
    </row>
    <row r="101" spans="1:15">
      <c r="A101" s="155">
        <v>38291</v>
      </c>
      <c r="B101" s="154">
        <v>726.76875199999995</v>
      </c>
      <c r="C101" s="154">
        <v>0.92610800000000004</v>
      </c>
      <c r="D101" s="154">
        <v>203.258273</v>
      </c>
      <c r="E101" s="154">
        <v>86.559431000000004</v>
      </c>
      <c r="F101" s="154">
        <v>331.808877</v>
      </c>
      <c r="G101" s="154">
        <v>183.41816499999999</v>
      </c>
      <c r="H101" s="154">
        <v>183.41816499999999</v>
      </c>
      <c r="I101" s="154" t="s">
        <v>472</v>
      </c>
      <c r="J101" s="154" t="s">
        <v>472</v>
      </c>
      <c r="K101" s="154" t="s">
        <v>472</v>
      </c>
      <c r="L101" s="154" t="s">
        <v>472</v>
      </c>
      <c r="M101" s="154" t="s">
        <v>472</v>
      </c>
      <c r="N101" s="154">
        <v>7.3573279999999999</v>
      </c>
      <c r="O101" s="154"/>
    </row>
    <row r="102" spans="1:15">
      <c r="A102" s="155">
        <v>38321</v>
      </c>
      <c r="B102" s="154">
        <v>738.46217000000001</v>
      </c>
      <c r="C102" s="154">
        <v>1.014286</v>
      </c>
      <c r="D102" s="154">
        <v>207.83530500000001</v>
      </c>
      <c r="E102" s="154">
        <v>90.210425999999998</v>
      </c>
      <c r="F102" s="154">
        <v>335.50523900000002</v>
      </c>
      <c r="G102" s="154">
        <v>187.261188</v>
      </c>
      <c r="H102" s="154">
        <v>187.261188</v>
      </c>
      <c r="I102" s="154" t="s">
        <v>472</v>
      </c>
      <c r="J102" s="154" t="s">
        <v>472</v>
      </c>
      <c r="K102" s="154" t="s">
        <v>472</v>
      </c>
      <c r="L102" s="154" t="s">
        <v>472</v>
      </c>
      <c r="M102" s="154" t="s">
        <v>472</v>
      </c>
      <c r="N102" s="154">
        <v>6.8461569999999998</v>
      </c>
      <c r="O102" s="154"/>
    </row>
    <row r="103" spans="1:15">
      <c r="A103" s="155">
        <v>38352</v>
      </c>
      <c r="B103" s="154">
        <v>757.59386700000005</v>
      </c>
      <c r="C103" s="154">
        <v>1.011884</v>
      </c>
      <c r="D103" s="154">
        <v>205.073868</v>
      </c>
      <c r="E103" s="154">
        <v>89.124975000000006</v>
      </c>
      <c r="F103" s="154">
        <v>347.51355799999999</v>
      </c>
      <c r="G103" s="154">
        <v>197.348501</v>
      </c>
      <c r="H103" s="154">
        <v>197.348501</v>
      </c>
      <c r="I103" s="154" t="s">
        <v>472</v>
      </c>
      <c r="J103" s="154" t="s">
        <v>472</v>
      </c>
      <c r="K103" s="154" t="s">
        <v>472</v>
      </c>
      <c r="L103" s="154" t="s">
        <v>472</v>
      </c>
      <c r="M103" s="154" t="s">
        <v>472</v>
      </c>
      <c r="N103" s="154">
        <v>6.6460600000000003</v>
      </c>
      <c r="O103" s="154"/>
    </row>
    <row r="104" spans="1:15">
      <c r="A104" s="155">
        <v>38383</v>
      </c>
      <c r="B104" s="154">
        <v>777.21319700000004</v>
      </c>
      <c r="C104" s="154">
        <v>1.0102629999999999</v>
      </c>
      <c r="D104" s="154">
        <v>209.13861399999999</v>
      </c>
      <c r="E104" s="154">
        <v>91.263227000000001</v>
      </c>
      <c r="F104" s="154">
        <v>355.60650500000003</v>
      </c>
      <c r="G104" s="154">
        <v>204.457357</v>
      </c>
      <c r="H104" s="154">
        <v>204.457357</v>
      </c>
      <c r="I104" s="154" t="s">
        <v>472</v>
      </c>
      <c r="J104" s="154" t="s">
        <v>472</v>
      </c>
      <c r="K104" s="154" t="s">
        <v>472</v>
      </c>
      <c r="L104" s="154" t="s">
        <v>472</v>
      </c>
      <c r="M104" s="154" t="s">
        <v>472</v>
      </c>
      <c r="N104" s="154">
        <v>7.0004629999999999</v>
      </c>
      <c r="O104" s="154"/>
    </row>
    <row r="105" spans="1:15" ht="13" thickBot="1">
      <c r="A105" s="155">
        <v>38411</v>
      </c>
      <c r="B105" s="154">
        <v>794.26847099999998</v>
      </c>
      <c r="C105" s="154">
        <v>1.0418700000000001</v>
      </c>
      <c r="D105" s="154">
        <v>208.67292900000001</v>
      </c>
      <c r="E105" s="154">
        <v>91.415554999999998</v>
      </c>
      <c r="F105" s="154">
        <v>365.65810900000002</v>
      </c>
      <c r="G105" s="154">
        <v>212.31816499999999</v>
      </c>
      <c r="H105" s="154">
        <v>212.31816499999999</v>
      </c>
      <c r="I105" s="154" t="s">
        <v>472</v>
      </c>
      <c r="J105" s="154" t="s">
        <v>472</v>
      </c>
      <c r="K105" s="154" t="s">
        <v>472</v>
      </c>
      <c r="L105" s="154" t="s">
        <v>472</v>
      </c>
      <c r="M105" s="154" t="s">
        <v>472</v>
      </c>
      <c r="N105" s="154">
        <v>6.5773999999999999</v>
      </c>
      <c r="O105" s="154"/>
    </row>
    <row r="106" spans="1:15" ht="13" thickTop="1">
      <c r="A106" s="155">
        <v>38442</v>
      </c>
      <c r="B106" s="154">
        <v>822.39986399999998</v>
      </c>
      <c r="C106" s="154">
        <v>1.1559200000000001</v>
      </c>
      <c r="D106" s="154">
        <v>219.879391</v>
      </c>
      <c r="E106" s="154">
        <v>101.896332</v>
      </c>
      <c r="F106" s="154">
        <v>379.29800599999999</v>
      </c>
      <c r="G106" s="159">
        <v>215.23902799999999</v>
      </c>
      <c r="H106" s="156">
        <v>164.290809</v>
      </c>
      <c r="I106" s="154">
        <v>3.7903359999999999</v>
      </c>
      <c r="J106" s="154" t="s">
        <v>472</v>
      </c>
      <c r="K106" s="154" t="s">
        <v>472</v>
      </c>
      <c r="L106" s="154" t="s">
        <v>472</v>
      </c>
      <c r="M106" s="154" t="s">
        <v>472</v>
      </c>
      <c r="N106" s="158">
        <v>3.037185</v>
      </c>
      <c r="O106" s="154"/>
    </row>
    <row r="107" spans="1:15" ht="13" thickBot="1">
      <c r="A107" s="155">
        <v>38472</v>
      </c>
      <c r="B107" s="154">
        <v>824.75728500000002</v>
      </c>
      <c r="C107" s="154">
        <v>1.4315229999999999</v>
      </c>
      <c r="D107" s="154">
        <v>222.02822599999999</v>
      </c>
      <c r="E107" s="154">
        <v>103.613522</v>
      </c>
      <c r="F107" s="154">
        <v>379.85886299999999</v>
      </c>
      <c r="G107" s="154">
        <v>214.92461700000001</v>
      </c>
      <c r="H107" s="154">
        <v>164.24650700000001</v>
      </c>
      <c r="I107" s="154">
        <v>3.9149449999999999</v>
      </c>
      <c r="J107" s="154" t="s">
        <v>472</v>
      </c>
      <c r="K107" s="154" t="s">
        <v>472</v>
      </c>
      <c r="L107" s="154" t="s">
        <v>472</v>
      </c>
      <c r="M107" s="154" t="s">
        <v>472</v>
      </c>
      <c r="N107" s="154">
        <v>2.5991149999999998</v>
      </c>
      <c r="O107" s="154"/>
    </row>
    <row r="108" spans="1:15" ht="13" thickTop="1">
      <c r="A108" s="155">
        <v>38503</v>
      </c>
      <c r="B108" s="154">
        <v>817.15262499999994</v>
      </c>
      <c r="C108" s="154">
        <v>1.6603699999999999</v>
      </c>
      <c r="D108" s="157">
        <v>216.43967900000001</v>
      </c>
      <c r="E108" s="157">
        <v>98.796715000000006</v>
      </c>
      <c r="F108" s="154">
        <v>370.359802</v>
      </c>
      <c r="G108" s="154">
        <v>221.98569699999999</v>
      </c>
      <c r="H108" s="154">
        <v>169.58674600000001</v>
      </c>
      <c r="I108" s="154">
        <v>4.0777590000000004</v>
      </c>
      <c r="J108" s="154" t="s">
        <v>472</v>
      </c>
      <c r="K108" s="154" t="s">
        <v>472</v>
      </c>
      <c r="L108" s="154" t="s">
        <v>472</v>
      </c>
      <c r="M108" s="154" t="s">
        <v>472</v>
      </c>
      <c r="N108" s="154">
        <v>2.6293220000000002</v>
      </c>
      <c r="O108" s="154"/>
    </row>
    <row r="109" spans="1:15">
      <c r="A109" s="155">
        <v>38533</v>
      </c>
      <c r="B109" s="154">
        <v>823.25226899999996</v>
      </c>
      <c r="C109" s="154">
        <v>1.4668890000000001</v>
      </c>
      <c r="D109" s="154">
        <v>214.991771</v>
      </c>
      <c r="E109" s="154">
        <v>96.532560000000004</v>
      </c>
      <c r="F109" s="154">
        <v>373.07299</v>
      </c>
      <c r="G109" s="154">
        <v>227.04024699999999</v>
      </c>
      <c r="H109" s="154">
        <v>173.373333</v>
      </c>
      <c r="I109" s="154">
        <v>4.1058579999999996</v>
      </c>
      <c r="J109" s="154" t="s">
        <v>472</v>
      </c>
      <c r="K109" s="154" t="s">
        <v>472</v>
      </c>
      <c r="L109" s="154" t="s">
        <v>472</v>
      </c>
      <c r="M109" s="154" t="s">
        <v>472</v>
      </c>
      <c r="N109" s="154">
        <v>2.5745149999999999</v>
      </c>
      <c r="O109" s="154"/>
    </row>
    <row r="110" spans="1:15">
      <c r="A110" s="155">
        <v>38564</v>
      </c>
      <c r="B110" s="154">
        <v>846.59844699999996</v>
      </c>
      <c r="C110" s="154">
        <v>1.509919</v>
      </c>
      <c r="D110" s="154">
        <v>217.38096300000001</v>
      </c>
      <c r="E110" s="154">
        <v>99.768135999999998</v>
      </c>
      <c r="F110" s="154">
        <v>387.14189199999998</v>
      </c>
      <c r="G110" s="154">
        <v>234.00682599999999</v>
      </c>
      <c r="H110" s="154">
        <v>179.474985</v>
      </c>
      <c r="I110" s="154">
        <v>3.9943</v>
      </c>
      <c r="J110" s="154" t="s">
        <v>472</v>
      </c>
      <c r="K110" s="154" t="s">
        <v>472</v>
      </c>
      <c r="L110" s="154" t="s">
        <v>472</v>
      </c>
      <c r="M110" s="154" t="s">
        <v>472</v>
      </c>
      <c r="N110" s="154">
        <v>2.5645419999999999</v>
      </c>
      <c r="O110" s="154"/>
    </row>
    <row r="111" spans="1:15">
      <c r="A111" s="155">
        <v>38595</v>
      </c>
      <c r="B111" s="154">
        <v>845.804305</v>
      </c>
      <c r="C111" s="154">
        <v>1.9951569999999998</v>
      </c>
      <c r="D111" s="154">
        <v>216.733104</v>
      </c>
      <c r="E111" s="154">
        <v>99.201695999999998</v>
      </c>
      <c r="F111" s="154">
        <v>385.73206399999998</v>
      </c>
      <c r="G111" s="154">
        <v>234.43885499999999</v>
      </c>
      <c r="H111" s="154">
        <v>183.92919900000001</v>
      </c>
      <c r="I111" s="154">
        <v>4.2829899999999999</v>
      </c>
      <c r="J111" s="154" t="s">
        <v>472</v>
      </c>
      <c r="K111" s="154" t="s">
        <v>472</v>
      </c>
      <c r="L111" s="154" t="s">
        <v>472</v>
      </c>
      <c r="M111" s="154" t="s">
        <v>472</v>
      </c>
      <c r="N111" s="154">
        <v>2.622134</v>
      </c>
      <c r="O111" s="154"/>
    </row>
    <row r="112" spans="1:15">
      <c r="A112" s="155">
        <v>38625</v>
      </c>
      <c r="B112" s="154">
        <v>869.81153800000004</v>
      </c>
      <c r="C112" s="154">
        <v>2.0517099999999999</v>
      </c>
      <c r="D112" s="154">
        <v>214.84300099999999</v>
      </c>
      <c r="E112" s="154">
        <v>98.469537000000003</v>
      </c>
      <c r="F112" s="154">
        <v>404.40801800000003</v>
      </c>
      <c r="G112" s="154">
        <v>241.58785900000001</v>
      </c>
      <c r="H112" s="154">
        <v>191.00096400000001</v>
      </c>
      <c r="I112" s="154">
        <v>4.4474780000000003</v>
      </c>
      <c r="J112" s="154" t="s">
        <v>472</v>
      </c>
      <c r="K112" s="154" t="s">
        <v>472</v>
      </c>
      <c r="L112" s="154" t="s">
        <v>472</v>
      </c>
      <c r="M112" s="154" t="s">
        <v>472</v>
      </c>
      <c r="N112" s="154">
        <v>2.473471</v>
      </c>
      <c r="O112" s="154"/>
    </row>
    <row r="113" spans="1:15">
      <c r="A113" s="155">
        <v>38656</v>
      </c>
      <c r="B113" s="154">
        <v>876.63294699999994</v>
      </c>
      <c r="C113" s="154">
        <v>1.8724419999999999</v>
      </c>
      <c r="D113" s="154">
        <v>213.70921899999999</v>
      </c>
      <c r="E113" s="154">
        <v>98.589239000000006</v>
      </c>
      <c r="F113" s="154">
        <v>400.37066299999998</v>
      </c>
      <c r="G113" s="154">
        <v>253.74703700000001</v>
      </c>
      <c r="H113" s="154">
        <v>200.048</v>
      </c>
      <c r="I113" s="154">
        <v>4.4817260000000001</v>
      </c>
      <c r="J113" s="154" t="s">
        <v>472</v>
      </c>
      <c r="K113" s="154" t="s">
        <v>472</v>
      </c>
      <c r="L113" s="154" t="s">
        <v>472</v>
      </c>
      <c r="M113" s="154" t="s">
        <v>472</v>
      </c>
      <c r="N113" s="154">
        <v>2.4518610000000001</v>
      </c>
      <c r="O113" s="154"/>
    </row>
    <row r="114" spans="1:15">
      <c r="A114" s="155">
        <v>38686</v>
      </c>
      <c r="B114" s="154">
        <v>896.38689799999997</v>
      </c>
      <c r="C114" s="154">
        <v>2.7073970000000003</v>
      </c>
      <c r="D114" s="154">
        <v>213.033366</v>
      </c>
      <c r="E114" s="154">
        <v>99.114053999999996</v>
      </c>
      <c r="F114" s="154">
        <v>411.66756700000002</v>
      </c>
      <c r="G114" s="154">
        <v>261.74255099999999</v>
      </c>
      <c r="H114" s="154">
        <v>206.32978900000001</v>
      </c>
      <c r="I114" s="154">
        <v>4.6906949999999998</v>
      </c>
      <c r="J114" s="154" t="s">
        <v>472</v>
      </c>
      <c r="K114" s="154" t="s">
        <v>472</v>
      </c>
      <c r="L114" s="154" t="s">
        <v>472</v>
      </c>
      <c r="M114" s="154" t="s">
        <v>472</v>
      </c>
      <c r="N114" s="154">
        <v>2.5453160000000001</v>
      </c>
      <c r="O114" s="154"/>
    </row>
    <row r="115" spans="1:15">
      <c r="A115" s="155">
        <v>38717</v>
      </c>
      <c r="B115" s="154">
        <v>910.55877299999997</v>
      </c>
      <c r="C115" s="154">
        <v>2.6147480000000001</v>
      </c>
      <c r="D115" s="154">
        <v>214.20463000000001</v>
      </c>
      <c r="E115" s="154">
        <v>99.578878000000003</v>
      </c>
      <c r="F115" s="154">
        <v>420.20428399999997</v>
      </c>
      <c r="G115" s="154">
        <v>266.59344099999998</v>
      </c>
      <c r="H115" s="154">
        <v>210.48739800000001</v>
      </c>
      <c r="I115" s="154">
        <v>4.4668530000000004</v>
      </c>
      <c r="J115" s="154" t="s">
        <v>472</v>
      </c>
      <c r="K115" s="154" t="s">
        <v>472</v>
      </c>
      <c r="L115" s="154" t="s">
        <v>472</v>
      </c>
      <c r="M115" s="154" t="s">
        <v>472</v>
      </c>
      <c r="N115" s="154">
        <v>2.4748160000000001</v>
      </c>
      <c r="O115" s="154"/>
    </row>
    <row r="116" spans="1:15">
      <c r="A116" s="155">
        <v>38748</v>
      </c>
      <c r="B116" s="154">
        <v>944.44948899999997</v>
      </c>
      <c r="C116" s="154">
        <v>2.4410500000000002</v>
      </c>
      <c r="D116" s="154">
        <v>214.804633</v>
      </c>
      <c r="E116" s="154">
        <v>98.611912000000004</v>
      </c>
      <c r="F116" s="154">
        <v>433.57238599999999</v>
      </c>
      <c r="G116" s="154">
        <v>287.46998400000001</v>
      </c>
      <c r="H116" s="154">
        <v>229.74735100000001</v>
      </c>
      <c r="I116" s="154">
        <v>3.8926769999999999</v>
      </c>
      <c r="J116" s="154" t="s">
        <v>472</v>
      </c>
      <c r="K116" s="154" t="s">
        <v>472</v>
      </c>
      <c r="L116" s="154" t="s">
        <v>472</v>
      </c>
      <c r="M116" s="154" t="s">
        <v>472</v>
      </c>
      <c r="N116" s="154">
        <v>2.2687569999999999</v>
      </c>
      <c r="O116" s="154"/>
    </row>
    <row r="117" spans="1:15">
      <c r="A117" s="155">
        <v>38776</v>
      </c>
      <c r="B117" s="154">
        <v>969.42976999999996</v>
      </c>
      <c r="C117" s="154">
        <v>2.1391930000000001</v>
      </c>
      <c r="D117" s="154">
        <v>216.45453499999999</v>
      </c>
      <c r="E117" s="154">
        <v>100.136329</v>
      </c>
      <c r="F117" s="154">
        <v>441.972511</v>
      </c>
      <c r="G117" s="154">
        <v>302.81495200000001</v>
      </c>
      <c r="H117" s="154">
        <v>244.144375</v>
      </c>
      <c r="I117" s="154">
        <v>3.8332470000000001</v>
      </c>
      <c r="J117" s="154" t="s">
        <v>472</v>
      </c>
      <c r="K117" s="154" t="s">
        <v>472</v>
      </c>
      <c r="L117" s="154" t="s">
        <v>472</v>
      </c>
      <c r="M117" s="154" t="s">
        <v>472</v>
      </c>
      <c r="N117" s="154">
        <v>2.2153269999999998</v>
      </c>
      <c r="O117" s="154"/>
    </row>
    <row r="118" spans="1:15">
      <c r="A118" s="155">
        <v>38807</v>
      </c>
      <c r="B118" s="154">
        <v>981.20352700000001</v>
      </c>
      <c r="C118" s="154">
        <v>1.933619</v>
      </c>
      <c r="D118" s="154">
        <v>214.72631899999999</v>
      </c>
      <c r="E118" s="154">
        <v>98.685344999999998</v>
      </c>
      <c r="F118" s="154">
        <v>448.66642300000001</v>
      </c>
      <c r="G118" s="154">
        <v>309.37225899999999</v>
      </c>
      <c r="H118" s="154">
        <v>251.15075899999999</v>
      </c>
      <c r="I118" s="154">
        <v>4.2406740000000003</v>
      </c>
      <c r="J118" s="154" t="s">
        <v>472</v>
      </c>
      <c r="K118" s="154" t="s">
        <v>472</v>
      </c>
      <c r="L118" s="154" t="s">
        <v>472</v>
      </c>
      <c r="M118" s="154" t="s">
        <v>472</v>
      </c>
      <c r="N118" s="154">
        <v>2.2642280000000001</v>
      </c>
      <c r="O118" s="154"/>
    </row>
    <row r="119" spans="1:15">
      <c r="A119" s="155">
        <v>38837</v>
      </c>
      <c r="B119" s="154">
        <v>986.48374999999999</v>
      </c>
      <c r="C119" s="154">
        <v>2.0981369999999999</v>
      </c>
      <c r="D119" s="154">
        <v>211.00704099999999</v>
      </c>
      <c r="E119" s="154">
        <v>95.442513000000005</v>
      </c>
      <c r="F119" s="154">
        <v>456.04970400000002</v>
      </c>
      <c r="G119" s="154">
        <v>311.20848599999999</v>
      </c>
      <c r="H119" s="154">
        <v>254.55122800000001</v>
      </c>
      <c r="I119" s="154">
        <v>3.8483350000000001</v>
      </c>
      <c r="J119" s="154" t="s">
        <v>472</v>
      </c>
      <c r="K119" s="154" t="s">
        <v>472</v>
      </c>
      <c r="L119" s="154" t="s">
        <v>472</v>
      </c>
      <c r="M119" s="154" t="s">
        <v>472</v>
      </c>
      <c r="N119" s="154">
        <v>2.2720500000000001</v>
      </c>
      <c r="O119" s="154"/>
    </row>
    <row r="120" spans="1:15">
      <c r="A120" s="155">
        <v>38868</v>
      </c>
      <c r="B120" s="154">
        <v>948.47221300000001</v>
      </c>
      <c r="C120" s="154">
        <v>2.8267869999999999</v>
      </c>
      <c r="D120" s="154">
        <v>210.45815899999999</v>
      </c>
      <c r="E120" s="154">
        <v>94.108551000000006</v>
      </c>
      <c r="F120" s="154">
        <v>430.43224800000002</v>
      </c>
      <c r="G120" s="154">
        <v>298.685292</v>
      </c>
      <c r="H120" s="154">
        <v>243.27842100000001</v>
      </c>
      <c r="I120" s="154">
        <v>3.9302039999999998</v>
      </c>
      <c r="J120" s="154" t="s">
        <v>472</v>
      </c>
      <c r="K120" s="154" t="s">
        <v>472</v>
      </c>
      <c r="L120" s="154" t="s">
        <v>472</v>
      </c>
      <c r="M120" s="154" t="s">
        <v>472</v>
      </c>
      <c r="N120" s="154">
        <v>2.1395210000000002</v>
      </c>
      <c r="O120" s="154"/>
    </row>
    <row r="121" spans="1:15">
      <c r="A121" s="155">
        <v>38898</v>
      </c>
      <c r="B121" s="154">
        <v>952.22597199999996</v>
      </c>
      <c r="C121" s="154">
        <v>3.0856180000000002</v>
      </c>
      <c r="D121" s="154">
        <v>214.97270700000001</v>
      </c>
      <c r="E121" s="154">
        <v>95.751673999999994</v>
      </c>
      <c r="F121" s="154">
        <v>429.74208399999998</v>
      </c>
      <c r="G121" s="154">
        <v>298.53262599999999</v>
      </c>
      <c r="H121" s="154">
        <v>243.9743</v>
      </c>
      <c r="I121" s="154">
        <v>3.834568</v>
      </c>
      <c r="J121" s="154" t="s">
        <v>472</v>
      </c>
      <c r="K121" s="154" t="s">
        <v>472</v>
      </c>
      <c r="L121" s="154" t="s">
        <v>472</v>
      </c>
      <c r="M121" s="154" t="s">
        <v>472</v>
      </c>
      <c r="N121" s="154">
        <v>2.0583670000000001</v>
      </c>
      <c r="O121" s="154"/>
    </row>
    <row r="122" spans="1:15">
      <c r="A122" s="155">
        <v>38929</v>
      </c>
      <c r="B122" s="154">
        <v>974.16507000000001</v>
      </c>
      <c r="C122" s="154">
        <v>3.9952389999999998</v>
      </c>
      <c r="D122" s="154">
        <v>216.05667700000001</v>
      </c>
      <c r="E122" s="154">
        <v>96.277608000000001</v>
      </c>
      <c r="F122" s="154">
        <v>440.77864499999998</v>
      </c>
      <c r="G122" s="154">
        <v>307.59316100000001</v>
      </c>
      <c r="H122" s="154">
        <v>250.420536</v>
      </c>
      <c r="I122" s="154">
        <v>3.9595570000000002</v>
      </c>
      <c r="J122" s="154" t="s">
        <v>472</v>
      </c>
      <c r="K122" s="154" t="s">
        <v>472</v>
      </c>
      <c r="L122" s="154" t="s">
        <v>472</v>
      </c>
      <c r="M122" s="154" t="s">
        <v>472</v>
      </c>
      <c r="N122" s="154">
        <v>1.7817940000000001</v>
      </c>
      <c r="O122" s="154"/>
    </row>
    <row r="123" spans="1:15">
      <c r="A123" s="155">
        <v>38960</v>
      </c>
      <c r="B123" s="154">
        <v>988.87661400000002</v>
      </c>
      <c r="C123" s="154">
        <v>4.4013299999999997</v>
      </c>
      <c r="D123" s="154">
        <v>218.03549699999999</v>
      </c>
      <c r="E123" s="154">
        <v>100.849959</v>
      </c>
      <c r="F123" s="154">
        <v>450.12363599999998</v>
      </c>
      <c r="G123" s="154">
        <v>310.60517499999997</v>
      </c>
      <c r="H123" s="154">
        <v>254.53681800000001</v>
      </c>
      <c r="I123" s="154">
        <v>3.9396610000000001</v>
      </c>
      <c r="J123" s="154" t="s">
        <v>472</v>
      </c>
      <c r="K123" s="154" t="s">
        <v>472</v>
      </c>
      <c r="L123" s="154" t="s">
        <v>472</v>
      </c>
      <c r="M123" s="154" t="s">
        <v>472</v>
      </c>
      <c r="N123" s="154">
        <v>1.7713130000000001</v>
      </c>
      <c r="O123" s="154"/>
    </row>
    <row r="124" spans="1:15">
      <c r="A124" s="155">
        <v>38990</v>
      </c>
      <c r="B124" s="154">
        <v>1004.01007</v>
      </c>
      <c r="C124" s="154">
        <v>4.4395049999999996</v>
      </c>
      <c r="D124" s="154">
        <v>218.491601</v>
      </c>
      <c r="E124" s="154">
        <v>100.08481999999999</v>
      </c>
      <c r="F124" s="154">
        <v>459.728926</v>
      </c>
      <c r="G124" s="154">
        <v>315.57853399999999</v>
      </c>
      <c r="H124" s="154">
        <v>259.258826</v>
      </c>
      <c r="I124" s="154">
        <v>4.0090510000000004</v>
      </c>
      <c r="J124" s="154" t="s">
        <v>472</v>
      </c>
      <c r="K124" s="154" t="s">
        <v>472</v>
      </c>
      <c r="L124" s="154" t="s">
        <v>472</v>
      </c>
      <c r="M124" s="154" t="s">
        <v>472</v>
      </c>
      <c r="N124" s="154">
        <v>1.762453</v>
      </c>
      <c r="O124" s="154"/>
    </row>
    <row r="125" spans="1:15">
      <c r="A125" s="155">
        <v>39021</v>
      </c>
      <c r="B125" s="154">
        <v>1006.303864</v>
      </c>
      <c r="C125" s="154">
        <v>4.6081810000000001</v>
      </c>
      <c r="D125" s="154">
        <v>212.45401200000001</v>
      </c>
      <c r="E125" s="154">
        <v>96.512939000000003</v>
      </c>
      <c r="F125" s="154">
        <v>462.12490100000002</v>
      </c>
      <c r="G125" s="154">
        <v>321.25444499999998</v>
      </c>
      <c r="H125" s="154">
        <v>264.74125600000002</v>
      </c>
      <c r="I125" s="154">
        <v>4.1094030000000004</v>
      </c>
      <c r="J125" s="154" t="s">
        <v>472</v>
      </c>
      <c r="K125" s="154" t="s">
        <v>472</v>
      </c>
      <c r="L125" s="154" t="s">
        <v>472</v>
      </c>
      <c r="M125" s="154" t="s">
        <v>472</v>
      </c>
      <c r="N125" s="154">
        <v>1.752921</v>
      </c>
      <c r="O125" s="154"/>
    </row>
    <row r="126" spans="1:15">
      <c r="A126" s="155">
        <v>39051</v>
      </c>
      <c r="B126" s="154">
        <v>1009.919925</v>
      </c>
      <c r="C126" s="154">
        <v>4.3524840000000005</v>
      </c>
      <c r="D126" s="154">
        <v>214.47670299999999</v>
      </c>
      <c r="E126" s="154">
        <v>97.287938999999994</v>
      </c>
      <c r="F126" s="154">
        <v>459.01168899999999</v>
      </c>
      <c r="G126" s="154">
        <v>326.08757100000003</v>
      </c>
      <c r="H126" s="154">
        <v>269.736851</v>
      </c>
      <c r="I126" s="154">
        <v>4.2787410000000001</v>
      </c>
      <c r="J126" s="154" t="s">
        <v>472</v>
      </c>
      <c r="K126" s="154" t="s">
        <v>472</v>
      </c>
      <c r="L126" s="154" t="s">
        <v>472</v>
      </c>
      <c r="M126" s="154" t="s">
        <v>472</v>
      </c>
      <c r="N126" s="154">
        <v>1.7127379999999999</v>
      </c>
      <c r="O126" s="154"/>
    </row>
    <row r="127" spans="1:15">
      <c r="A127" s="155">
        <v>39082</v>
      </c>
      <c r="B127" s="154">
        <v>1015.590588</v>
      </c>
      <c r="C127" s="154">
        <v>4.1548249999999998</v>
      </c>
      <c r="D127" s="154">
        <v>210.43602999999999</v>
      </c>
      <c r="E127" s="154">
        <v>97.874515000000002</v>
      </c>
      <c r="F127" s="154">
        <v>463.37630100000001</v>
      </c>
      <c r="G127" s="154">
        <v>331.845032</v>
      </c>
      <c r="H127" s="154">
        <v>277.00372900000002</v>
      </c>
      <c r="I127" s="154">
        <v>4.1203710000000004</v>
      </c>
      <c r="J127" s="154" t="s">
        <v>472</v>
      </c>
      <c r="K127" s="154" t="s">
        <v>472</v>
      </c>
      <c r="L127" s="154" t="s">
        <v>472</v>
      </c>
      <c r="M127" s="154" t="s">
        <v>472</v>
      </c>
      <c r="N127" s="154">
        <v>1.658029</v>
      </c>
      <c r="O127" s="154"/>
    </row>
    <row r="128" spans="1:15">
      <c r="A128" s="155">
        <v>39113</v>
      </c>
      <c r="B128" s="154">
        <v>1069.953385</v>
      </c>
      <c r="C128" s="154">
        <v>4.317501</v>
      </c>
      <c r="D128" s="154">
        <v>212.036981</v>
      </c>
      <c r="E128" s="154">
        <v>96.695408999999998</v>
      </c>
      <c r="F128" s="154">
        <v>487.528907</v>
      </c>
      <c r="G128" s="154">
        <v>359.99875700000001</v>
      </c>
      <c r="H128" s="154">
        <v>305.28143799999998</v>
      </c>
      <c r="I128" s="154">
        <v>4.4288540000000003</v>
      </c>
      <c r="J128" s="154" t="s">
        <v>472</v>
      </c>
      <c r="K128" s="154" t="s">
        <v>472</v>
      </c>
      <c r="L128" s="154" t="s">
        <v>472</v>
      </c>
      <c r="M128" s="154" t="s">
        <v>472</v>
      </c>
      <c r="N128" s="154">
        <v>1.642385</v>
      </c>
      <c r="O128" s="154"/>
    </row>
    <row r="129" spans="1:15">
      <c r="A129" s="155">
        <v>39141</v>
      </c>
      <c r="B129" s="154">
        <v>1056.1695540000001</v>
      </c>
      <c r="C129" s="154">
        <v>4.002783</v>
      </c>
      <c r="D129" s="154">
        <v>213.28452999999999</v>
      </c>
      <c r="E129" s="154">
        <v>97.592556000000002</v>
      </c>
      <c r="F129" s="154">
        <v>467.42683899999997</v>
      </c>
      <c r="G129" s="154">
        <v>365.194185</v>
      </c>
      <c r="H129" s="154">
        <v>310.96723100000003</v>
      </c>
      <c r="I129" s="154">
        <v>4.6796160000000002</v>
      </c>
      <c r="J129" s="154" t="s">
        <v>472</v>
      </c>
      <c r="K129" s="154" t="s">
        <v>472</v>
      </c>
      <c r="L129" s="154" t="s">
        <v>472</v>
      </c>
      <c r="M129" s="154" t="s">
        <v>472</v>
      </c>
      <c r="N129" s="154">
        <v>1.5816050000000001</v>
      </c>
      <c r="O129" s="154"/>
    </row>
    <row r="130" spans="1:15">
      <c r="A130" s="155">
        <v>39172</v>
      </c>
      <c r="B130" s="154">
        <v>1077.0459490000001</v>
      </c>
      <c r="C130" s="154">
        <v>3.8324389999999999</v>
      </c>
      <c r="D130" s="154">
        <v>212.38324299999999</v>
      </c>
      <c r="E130" s="154">
        <v>96.106890000000007</v>
      </c>
      <c r="F130" s="154">
        <v>483.31915400000003</v>
      </c>
      <c r="G130" s="154">
        <v>370.57880599999999</v>
      </c>
      <c r="H130" s="154">
        <v>315.02970399999998</v>
      </c>
      <c r="I130" s="154">
        <v>5.3182879999999999</v>
      </c>
      <c r="J130" s="154" t="s">
        <v>472</v>
      </c>
      <c r="K130" s="154" t="s">
        <v>472</v>
      </c>
      <c r="L130" s="154" t="s">
        <v>472</v>
      </c>
      <c r="M130" s="154" t="s">
        <v>472</v>
      </c>
      <c r="N130" s="154">
        <v>1.614023</v>
      </c>
      <c r="O130" s="154"/>
    </row>
    <row r="131" spans="1:15">
      <c r="A131" s="155">
        <v>39202</v>
      </c>
      <c r="B131" s="154">
        <v>1105.802471</v>
      </c>
      <c r="C131" s="154">
        <v>3.675303</v>
      </c>
      <c r="D131" s="154">
        <v>212.94037499999999</v>
      </c>
      <c r="E131" s="154">
        <v>96.522957000000005</v>
      </c>
      <c r="F131" s="154">
        <v>503.660372</v>
      </c>
      <c r="G131" s="154">
        <v>377.818849</v>
      </c>
      <c r="H131" s="154">
        <v>321.71927799999997</v>
      </c>
      <c r="I131" s="154">
        <v>6.088158</v>
      </c>
      <c r="J131" s="154" t="s">
        <v>472</v>
      </c>
      <c r="K131" s="154" t="s">
        <v>472</v>
      </c>
      <c r="L131" s="154" t="s">
        <v>472</v>
      </c>
      <c r="M131" s="154" t="s">
        <v>472</v>
      </c>
      <c r="N131" s="154">
        <v>1.6194120000000001</v>
      </c>
      <c r="O131" s="154"/>
    </row>
    <row r="132" spans="1:15">
      <c r="A132" s="155">
        <v>39233</v>
      </c>
      <c r="B132" s="154">
        <v>1113.023974</v>
      </c>
      <c r="C132" s="154">
        <v>3.415918</v>
      </c>
      <c r="D132" s="154">
        <v>209.36949899999999</v>
      </c>
      <c r="E132" s="154">
        <v>94.502934999999994</v>
      </c>
      <c r="F132" s="154">
        <v>505.306602</v>
      </c>
      <c r="G132" s="154">
        <v>387.65610099999998</v>
      </c>
      <c r="H132" s="154">
        <v>328.75910299999998</v>
      </c>
      <c r="I132" s="154">
        <v>5.7008539999999996</v>
      </c>
      <c r="J132" s="154" t="s">
        <v>472</v>
      </c>
      <c r="K132" s="154" t="s">
        <v>472</v>
      </c>
      <c r="L132" s="154" t="s">
        <v>472</v>
      </c>
      <c r="M132" s="154" t="s">
        <v>472</v>
      </c>
      <c r="N132" s="154">
        <v>1.5749960000000001</v>
      </c>
      <c r="O132" s="154"/>
    </row>
    <row r="133" spans="1:15">
      <c r="A133" s="155">
        <v>39263</v>
      </c>
      <c r="B133" s="154">
        <v>1097.4879759999999</v>
      </c>
      <c r="C133" s="154">
        <v>3.3635229999999998</v>
      </c>
      <c r="D133" s="154">
        <v>207.33563799999999</v>
      </c>
      <c r="E133" s="154">
        <v>92.501571999999996</v>
      </c>
      <c r="F133" s="154">
        <v>494.22968900000001</v>
      </c>
      <c r="G133" s="154">
        <v>385.23157500000002</v>
      </c>
      <c r="H133" s="154">
        <v>328.75069100000002</v>
      </c>
      <c r="I133" s="154">
        <v>5.773339</v>
      </c>
      <c r="J133" s="154" t="s">
        <v>472</v>
      </c>
      <c r="K133" s="154" t="s">
        <v>472</v>
      </c>
      <c r="L133" s="154" t="s">
        <v>472</v>
      </c>
      <c r="M133" s="154" t="s">
        <v>472</v>
      </c>
      <c r="N133" s="154">
        <v>1.5542150000000001</v>
      </c>
      <c r="O133" s="154"/>
    </row>
    <row r="134" spans="1:15">
      <c r="A134" s="155">
        <v>39294</v>
      </c>
      <c r="B134" s="154">
        <v>1085.4975320000001</v>
      </c>
      <c r="C134" s="154">
        <v>2.9902229999999999</v>
      </c>
      <c r="D134" s="154">
        <v>208.107765</v>
      </c>
      <c r="E134" s="154">
        <v>92.243718999999999</v>
      </c>
      <c r="F134" s="154">
        <v>484.98217899999997</v>
      </c>
      <c r="G134" s="154">
        <v>381.99446799999998</v>
      </c>
      <c r="H134" s="154">
        <v>325.87460900000002</v>
      </c>
      <c r="I134" s="154">
        <v>5.8738279999999996</v>
      </c>
      <c r="J134" s="154" t="s">
        <v>472</v>
      </c>
      <c r="K134" s="154" t="s">
        <v>472</v>
      </c>
      <c r="L134" s="154" t="s">
        <v>472</v>
      </c>
      <c r="M134" s="154" t="s">
        <v>472</v>
      </c>
      <c r="N134" s="154">
        <v>1.5490710000000001</v>
      </c>
      <c r="O134" s="154"/>
    </row>
    <row r="135" spans="1:15">
      <c r="A135" s="155">
        <v>39325</v>
      </c>
      <c r="B135" s="154">
        <v>1076.1645900000001</v>
      </c>
      <c r="C135" s="154">
        <v>2.5770020000000002</v>
      </c>
      <c r="D135" s="154">
        <v>210.148584</v>
      </c>
      <c r="E135" s="154">
        <v>92.549856000000005</v>
      </c>
      <c r="F135" s="154">
        <v>476.235028</v>
      </c>
      <c r="G135" s="154">
        <v>379.50828799999999</v>
      </c>
      <c r="H135" s="154">
        <v>323.46526299999999</v>
      </c>
      <c r="I135" s="154">
        <v>6.2346389999999996</v>
      </c>
      <c r="J135" s="154" t="s">
        <v>472</v>
      </c>
      <c r="K135" s="154" t="s">
        <v>472</v>
      </c>
      <c r="L135" s="154" t="s">
        <v>472</v>
      </c>
      <c r="M135" s="154" t="s">
        <v>472</v>
      </c>
      <c r="N135" s="154">
        <v>1.461052</v>
      </c>
      <c r="O135" s="154"/>
    </row>
    <row r="136" spans="1:15">
      <c r="A136" s="155">
        <v>39355</v>
      </c>
      <c r="B136" s="154">
        <v>1077.5965200000001</v>
      </c>
      <c r="C136" s="154">
        <v>2.6478289999999998</v>
      </c>
      <c r="D136" s="154">
        <v>209.70861199999999</v>
      </c>
      <c r="E136" s="154">
        <v>92.628707000000006</v>
      </c>
      <c r="F136" s="154">
        <v>476.45902000000001</v>
      </c>
      <c r="G136" s="154">
        <v>381.15913399999999</v>
      </c>
      <c r="H136" s="154">
        <v>325.038229</v>
      </c>
      <c r="I136" s="154">
        <v>6.1602459999999999</v>
      </c>
      <c r="J136" s="154" t="s">
        <v>472</v>
      </c>
      <c r="K136" s="154" t="s">
        <v>472</v>
      </c>
      <c r="L136" s="154" t="s">
        <v>472</v>
      </c>
      <c r="M136" s="154" t="s">
        <v>472</v>
      </c>
      <c r="N136" s="154">
        <v>1.461681</v>
      </c>
      <c r="O136" s="154"/>
    </row>
    <row r="137" spans="1:15">
      <c r="A137" s="155">
        <v>39386</v>
      </c>
      <c r="B137" s="154">
        <v>1084.076249</v>
      </c>
      <c r="C137" s="154">
        <v>2.4817100000000001</v>
      </c>
      <c r="D137" s="154">
        <v>208.38582400000001</v>
      </c>
      <c r="E137" s="154">
        <v>90.151948000000004</v>
      </c>
      <c r="F137" s="154">
        <v>477.78099300000002</v>
      </c>
      <c r="G137" s="154">
        <v>387.79379499999999</v>
      </c>
      <c r="H137" s="154">
        <v>330.25236899999999</v>
      </c>
      <c r="I137" s="154">
        <v>6.1623770000000002</v>
      </c>
      <c r="J137" s="154" t="s">
        <v>472</v>
      </c>
      <c r="K137" s="154" t="s">
        <v>472</v>
      </c>
      <c r="L137" s="154" t="s">
        <v>472</v>
      </c>
      <c r="M137" s="154" t="s">
        <v>472</v>
      </c>
      <c r="N137" s="154">
        <v>1.4715560000000001</v>
      </c>
      <c r="O137" s="154"/>
    </row>
    <row r="138" spans="1:15">
      <c r="A138" s="155">
        <v>39416</v>
      </c>
      <c r="B138" s="154">
        <v>1078.808556</v>
      </c>
      <c r="C138" s="154">
        <v>2.3491740000000001</v>
      </c>
      <c r="D138" s="154">
        <v>218.62369799999999</v>
      </c>
      <c r="E138" s="154">
        <v>97.395159000000007</v>
      </c>
      <c r="F138" s="154">
        <v>469.59721100000002</v>
      </c>
      <c r="G138" s="154">
        <v>380.801785</v>
      </c>
      <c r="H138" s="154">
        <v>324.83785799999998</v>
      </c>
      <c r="I138" s="154">
        <v>5.9955600000000002</v>
      </c>
      <c r="J138" s="154" t="s">
        <v>472</v>
      </c>
      <c r="K138" s="154" t="s">
        <v>472</v>
      </c>
      <c r="L138" s="154" t="s">
        <v>472</v>
      </c>
      <c r="M138" s="154" t="s">
        <v>472</v>
      </c>
      <c r="N138" s="154">
        <v>1.441138</v>
      </c>
      <c r="O138" s="154"/>
    </row>
    <row r="139" spans="1:15">
      <c r="A139" s="155">
        <v>39447</v>
      </c>
      <c r="B139" s="154">
        <v>1079.984694</v>
      </c>
      <c r="C139" s="154">
        <v>1.952834</v>
      </c>
      <c r="D139" s="154">
        <v>218.58621299999999</v>
      </c>
      <c r="E139" s="154">
        <v>97.826143999999999</v>
      </c>
      <c r="F139" s="154">
        <v>461.02732700000001</v>
      </c>
      <c r="G139" s="154">
        <v>391.27949799999999</v>
      </c>
      <c r="H139" s="154">
        <v>320.83203300000002</v>
      </c>
      <c r="I139" s="154">
        <v>5.7949109999999999</v>
      </c>
      <c r="J139" s="154" t="s">
        <v>472</v>
      </c>
      <c r="K139" s="154" t="s">
        <v>472</v>
      </c>
      <c r="L139" s="154" t="s">
        <v>472</v>
      </c>
      <c r="M139" s="154" t="s">
        <v>472</v>
      </c>
      <c r="N139" s="154">
        <v>1.3439079999999999</v>
      </c>
      <c r="O139" s="154"/>
    </row>
    <row r="140" spans="1:15">
      <c r="A140" s="155">
        <v>39478</v>
      </c>
      <c r="B140" s="154">
        <v>1039.1701780000001</v>
      </c>
      <c r="C140" s="154">
        <v>2.371245</v>
      </c>
      <c r="D140" s="154">
        <v>216.08073300000001</v>
      </c>
      <c r="E140" s="154">
        <v>94.575896999999998</v>
      </c>
      <c r="F140" s="154">
        <v>433.92800099999999</v>
      </c>
      <c r="G140" s="154">
        <v>379.66738800000002</v>
      </c>
      <c r="H140" s="154">
        <v>314.48701599999998</v>
      </c>
      <c r="I140" s="154">
        <v>5.8002219999999998</v>
      </c>
      <c r="J140" s="154" t="s">
        <v>472</v>
      </c>
      <c r="K140" s="154" t="s">
        <v>472</v>
      </c>
      <c r="L140" s="154" t="s">
        <v>472</v>
      </c>
      <c r="M140" s="154" t="s">
        <v>472</v>
      </c>
      <c r="N140" s="154">
        <v>1.322587</v>
      </c>
      <c r="O140" s="154"/>
    </row>
    <row r="141" spans="1:15">
      <c r="A141" s="155">
        <v>39507</v>
      </c>
      <c r="B141" s="154">
        <v>1035.2062189999999</v>
      </c>
      <c r="C141" s="154">
        <v>2.8197070000000002</v>
      </c>
      <c r="D141" s="154">
        <v>213.783796</v>
      </c>
      <c r="E141" s="154">
        <v>92.265321</v>
      </c>
      <c r="F141" s="154">
        <v>433.91067800000002</v>
      </c>
      <c r="G141" s="154">
        <v>377.64675299999999</v>
      </c>
      <c r="H141" s="154">
        <v>313.35274800000002</v>
      </c>
      <c r="I141" s="154">
        <v>5.7519439999999999</v>
      </c>
      <c r="J141" s="154" t="s">
        <v>472</v>
      </c>
      <c r="K141" s="154" t="s">
        <v>472</v>
      </c>
      <c r="L141" s="154" t="s">
        <v>472</v>
      </c>
      <c r="M141" s="154" t="s">
        <v>472</v>
      </c>
      <c r="N141" s="154">
        <v>1.2933460000000001</v>
      </c>
      <c r="O141" s="154"/>
    </row>
    <row r="142" spans="1:15">
      <c r="A142" s="155">
        <v>39538</v>
      </c>
      <c r="B142" s="154">
        <v>1016.906572</v>
      </c>
      <c r="C142" s="154">
        <v>4.5592100000000002</v>
      </c>
      <c r="D142" s="154">
        <v>213.359994</v>
      </c>
      <c r="E142" s="154">
        <v>92.584491999999997</v>
      </c>
      <c r="F142" s="154">
        <v>425.03981099999999</v>
      </c>
      <c r="G142" s="154">
        <v>367.33813500000002</v>
      </c>
      <c r="H142" s="154">
        <v>305.500069</v>
      </c>
      <c r="I142" s="154">
        <v>5.3127940000000002</v>
      </c>
      <c r="J142" s="154" t="s">
        <v>472</v>
      </c>
      <c r="K142" s="154" t="s">
        <v>472</v>
      </c>
      <c r="L142" s="154" t="s">
        <v>472</v>
      </c>
      <c r="M142" s="154" t="s">
        <v>472</v>
      </c>
      <c r="N142" s="154">
        <v>1.296624</v>
      </c>
      <c r="O142" s="154"/>
    </row>
    <row r="143" spans="1:15">
      <c r="A143" s="155">
        <v>39568</v>
      </c>
      <c r="B143" s="154">
        <v>1039.649242</v>
      </c>
      <c r="C143" s="154">
        <v>5.6542149999999998</v>
      </c>
      <c r="D143" s="154">
        <v>213.34778800000001</v>
      </c>
      <c r="E143" s="154">
        <v>91.852675000000005</v>
      </c>
      <c r="F143" s="154">
        <v>440.49659100000002</v>
      </c>
      <c r="G143" s="154">
        <v>373.50590199999999</v>
      </c>
      <c r="H143" s="154">
        <v>310.16660100000001</v>
      </c>
      <c r="I143" s="154">
        <v>5.315741</v>
      </c>
      <c r="J143" s="154" t="s">
        <v>472</v>
      </c>
      <c r="K143" s="154" t="s">
        <v>472</v>
      </c>
      <c r="L143" s="154" t="s">
        <v>472</v>
      </c>
      <c r="M143" s="154" t="s">
        <v>472</v>
      </c>
      <c r="N143" s="154">
        <v>1.3290060000000001</v>
      </c>
      <c r="O143" s="154"/>
    </row>
    <row r="144" spans="1:15">
      <c r="A144" s="155">
        <v>39599</v>
      </c>
      <c r="B144" s="154">
        <v>1051.3681120000001</v>
      </c>
      <c r="C144" s="154">
        <v>5.3592550000000001</v>
      </c>
      <c r="D144" s="154">
        <v>210.860421</v>
      </c>
      <c r="E144" s="154">
        <v>89.943280999999999</v>
      </c>
      <c r="F144" s="154">
        <v>449.975865</v>
      </c>
      <c r="G144" s="154">
        <v>378.29404399999999</v>
      </c>
      <c r="H144" s="154">
        <v>313.69440400000002</v>
      </c>
      <c r="I144" s="154">
        <v>5.5684019999999999</v>
      </c>
      <c r="J144" s="154" t="s">
        <v>472</v>
      </c>
      <c r="K144" s="154" t="s">
        <v>472</v>
      </c>
      <c r="L144" s="154" t="s">
        <v>472</v>
      </c>
      <c r="M144" s="154" t="s">
        <v>472</v>
      </c>
      <c r="N144" s="154">
        <v>1.3101240000000001</v>
      </c>
      <c r="O144" s="154"/>
    </row>
    <row r="145" spans="1:15">
      <c r="A145" s="155">
        <v>39629</v>
      </c>
      <c r="B145" s="154">
        <v>992.91175199999998</v>
      </c>
      <c r="C145" s="154">
        <v>4.6571480000000003</v>
      </c>
      <c r="D145" s="154">
        <v>208.83758800000001</v>
      </c>
      <c r="E145" s="154">
        <v>89.175056999999995</v>
      </c>
      <c r="F145" s="154">
        <v>413.273346</v>
      </c>
      <c r="G145" s="154">
        <v>359.53244599999999</v>
      </c>
      <c r="H145" s="154">
        <v>300.39982900000001</v>
      </c>
      <c r="I145" s="154">
        <v>5.3239520000000002</v>
      </c>
      <c r="J145" s="154" t="s">
        <v>472</v>
      </c>
      <c r="K145" s="154" t="s">
        <v>472</v>
      </c>
      <c r="L145" s="154" t="s">
        <v>472</v>
      </c>
      <c r="M145" s="154" t="s">
        <v>472</v>
      </c>
      <c r="N145" s="154">
        <v>1.287272</v>
      </c>
      <c r="O145" s="154"/>
    </row>
    <row r="146" spans="1:15">
      <c r="A146" s="155">
        <v>39660</v>
      </c>
      <c r="B146" s="154">
        <v>969.06491300000005</v>
      </c>
      <c r="C146" s="154">
        <v>4.609648</v>
      </c>
      <c r="D146" s="154">
        <v>212.204148</v>
      </c>
      <c r="E146" s="154">
        <v>90.382561999999993</v>
      </c>
      <c r="F146" s="154">
        <v>400.97985499999999</v>
      </c>
      <c r="G146" s="154">
        <v>344.86265900000001</v>
      </c>
      <c r="H146" s="154">
        <v>285.45066300000002</v>
      </c>
      <c r="I146" s="154">
        <v>5.118671</v>
      </c>
      <c r="J146" s="154" t="s">
        <v>472</v>
      </c>
      <c r="K146" s="154" t="s">
        <v>472</v>
      </c>
      <c r="L146" s="154" t="s">
        <v>472</v>
      </c>
      <c r="M146" s="154" t="s">
        <v>472</v>
      </c>
      <c r="N146" s="154">
        <v>1.2899289999999999</v>
      </c>
      <c r="O146" s="154"/>
    </row>
    <row r="147" spans="1:15">
      <c r="A147" s="155">
        <v>39691</v>
      </c>
      <c r="B147" s="154">
        <v>980.42540099999997</v>
      </c>
      <c r="C147" s="154">
        <v>4.5798009999999998</v>
      </c>
      <c r="D147" s="154">
        <v>214.06900400000001</v>
      </c>
      <c r="E147" s="154">
        <v>90.777963999999997</v>
      </c>
      <c r="F147" s="154">
        <v>404.01356500000003</v>
      </c>
      <c r="G147" s="154">
        <v>351.52124400000002</v>
      </c>
      <c r="H147" s="154">
        <v>289.97224</v>
      </c>
      <c r="I147" s="154">
        <v>4.9554669999999996</v>
      </c>
      <c r="J147" s="154" t="s">
        <v>472</v>
      </c>
      <c r="K147" s="154" t="s">
        <v>472</v>
      </c>
      <c r="L147" s="154" t="s">
        <v>472</v>
      </c>
      <c r="M147" s="154" t="s">
        <v>472</v>
      </c>
      <c r="N147" s="154">
        <v>1.2863199999999999</v>
      </c>
      <c r="O147" s="154"/>
    </row>
    <row r="148" spans="1:15">
      <c r="A148" s="155">
        <v>39721</v>
      </c>
      <c r="B148" s="154">
        <v>936.58996500000001</v>
      </c>
      <c r="C148" s="154">
        <v>5.6174949999999999</v>
      </c>
      <c r="D148" s="154">
        <v>217.36747800000001</v>
      </c>
      <c r="E148" s="154">
        <v>93.078629000000006</v>
      </c>
      <c r="F148" s="154">
        <v>372.37654600000002</v>
      </c>
      <c r="G148" s="154">
        <v>335.31522000000001</v>
      </c>
      <c r="H148" s="154">
        <v>276.96966900000001</v>
      </c>
      <c r="I148" s="154">
        <v>4.6198930000000002</v>
      </c>
      <c r="J148" s="154" t="s">
        <v>472</v>
      </c>
      <c r="K148" s="154" t="s">
        <v>472</v>
      </c>
      <c r="L148" s="154" t="s">
        <v>472</v>
      </c>
      <c r="M148" s="154" t="s">
        <v>472</v>
      </c>
      <c r="N148" s="154">
        <v>1.293334</v>
      </c>
      <c r="O148" s="154"/>
    </row>
    <row r="149" spans="1:15">
      <c r="A149" s="155">
        <v>39752</v>
      </c>
      <c r="B149" s="154">
        <v>867.63505499999997</v>
      </c>
      <c r="C149" s="154">
        <v>5.8741310000000002</v>
      </c>
      <c r="D149" s="154">
        <v>212.648371</v>
      </c>
      <c r="E149" s="154">
        <v>89.240772000000007</v>
      </c>
      <c r="F149" s="154">
        <v>331.93636400000003</v>
      </c>
      <c r="G149" s="154">
        <v>312.13381399999997</v>
      </c>
      <c r="H149" s="154">
        <v>256.18507599999998</v>
      </c>
      <c r="I149" s="154">
        <v>3.7337899999999999</v>
      </c>
      <c r="J149" s="154" t="s">
        <v>472</v>
      </c>
      <c r="K149" s="154" t="s">
        <v>472</v>
      </c>
      <c r="L149" s="154" t="s">
        <v>472</v>
      </c>
      <c r="M149" s="154" t="s">
        <v>472</v>
      </c>
      <c r="N149" s="154">
        <v>1.308589</v>
      </c>
      <c r="O149" s="154"/>
    </row>
    <row r="150" spans="1:15">
      <c r="A150" s="155">
        <v>39782</v>
      </c>
      <c r="B150" s="154">
        <v>857.22219600000005</v>
      </c>
      <c r="C150" s="154">
        <v>6.9333020000000003</v>
      </c>
      <c r="D150" s="154">
        <v>218.24947499999999</v>
      </c>
      <c r="E150" s="154">
        <v>91.387101999999999</v>
      </c>
      <c r="F150" s="154">
        <v>312.42683399999999</v>
      </c>
      <c r="G150" s="154">
        <v>314.65356400000002</v>
      </c>
      <c r="H150" s="154">
        <v>258.94205399999998</v>
      </c>
      <c r="I150" s="154">
        <v>3.6453540000000002</v>
      </c>
      <c r="J150" s="154" t="s">
        <v>472</v>
      </c>
      <c r="K150" s="154" t="s">
        <v>472</v>
      </c>
      <c r="L150" s="154" t="s">
        <v>472</v>
      </c>
      <c r="M150" s="154" t="s">
        <v>472</v>
      </c>
      <c r="N150" s="154">
        <v>1.3136669999999999</v>
      </c>
      <c r="O150" s="154"/>
    </row>
    <row r="151" spans="1:15">
      <c r="A151" s="155">
        <v>39813</v>
      </c>
      <c r="B151" s="154">
        <v>850.94239700000003</v>
      </c>
      <c r="C151" s="154">
        <v>8.3497959999999996</v>
      </c>
      <c r="D151" s="154">
        <v>218.53000800000001</v>
      </c>
      <c r="E151" s="154">
        <v>91.164204999999995</v>
      </c>
      <c r="F151" s="154">
        <v>309.86325799999997</v>
      </c>
      <c r="G151" s="154">
        <v>308.66976799999998</v>
      </c>
      <c r="H151" s="154">
        <v>255.47133299999999</v>
      </c>
      <c r="I151" s="154">
        <v>4.2242930000000003</v>
      </c>
      <c r="J151" s="154" t="s">
        <v>472</v>
      </c>
      <c r="K151" s="154" t="s">
        <v>472</v>
      </c>
      <c r="L151" s="154" t="s">
        <v>472</v>
      </c>
      <c r="M151" s="154" t="s">
        <v>472</v>
      </c>
      <c r="N151" s="154">
        <v>1.305275</v>
      </c>
      <c r="O151" s="154"/>
    </row>
    <row r="152" spans="1:15">
      <c r="A152" s="155">
        <v>39844</v>
      </c>
      <c r="B152" s="154">
        <v>841.24993800000004</v>
      </c>
      <c r="C152" s="154">
        <v>8.5153300000000005</v>
      </c>
      <c r="D152" s="154">
        <v>219.630124</v>
      </c>
      <c r="E152" s="154">
        <v>91.700688</v>
      </c>
      <c r="F152" s="154">
        <v>297.35770500000001</v>
      </c>
      <c r="G152" s="154">
        <v>310.67500799999999</v>
      </c>
      <c r="H152" s="154">
        <v>256.54078900000002</v>
      </c>
      <c r="I152" s="154">
        <v>3.7667799999999998</v>
      </c>
      <c r="J152" s="154" t="s">
        <v>472</v>
      </c>
      <c r="K152" s="154" t="s">
        <v>472</v>
      </c>
      <c r="L152" s="154" t="s">
        <v>472</v>
      </c>
      <c r="M152" s="154" t="s">
        <v>472</v>
      </c>
      <c r="N152" s="154">
        <v>1.3049900000000001</v>
      </c>
      <c r="O152" s="154"/>
    </row>
    <row r="153" spans="1:15">
      <c r="A153" s="155">
        <v>39872</v>
      </c>
      <c r="B153" s="154">
        <v>797.98956299999998</v>
      </c>
      <c r="C153" s="154">
        <v>9.8659280000000003</v>
      </c>
      <c r="D153" s="154">
        <v>213.98722100000001</v>
      </c>
      <c r="E153" s="154">
        <v>88.048760999999999</v>
      </c>
      <c r="F153" s="154">
        <v>263.85546199999999</v>
      </c>
      <c r="G153" s="154">
        <v>305.58709499999998</v>
      </c>
      <c r="H153" s="154">
        <v>250.16054099999999</v>
      </c>
      <c r="I153" s="154">
        <v>3.3869899999999999</v>
      </c>
      <c r="J153" s="154" t="s">
        <v>472</v>
      </c>
      <c r="K153" s="154" t="s">
        <v>472</v>
      </c>
      <c r="L153" s="154" t="s">
        <v>472</v>
      </c>
      <c r="M153" s="154" t="s">
        <v>472</v>
      </c>
      <c r="N153" s="154">
        <v>1.3068710000000001</v>
      </c>
      <c r="O153" s="154"/>
    </row>
    <row r="154" spans="1:15">
      <c r="A154" s="155">
        <v>39903</v>
      </c>
      <c r="B154" s="154">
        <v>820.72083899999996</v>
      </c>
      <c r="C154" s="154">
        <v>10.431158</v>
      </c>
      <c r="D154" s="154">
        <v>215.08280300000001</v>
      </c>
      <c r="E154" s="154">
        <v>88.651353</v>
      </c>
      <c r="F154" s="154">
        <v>283.05724300000003</v>
      </c>
      <c r="G154" s="154">
        <v>307.529428</v>
      </c>
      <c r="H154" s="154">
        <v>251.83040299999999</v>
      </c>
      <c r="I154" s="154">
        <v>3.3073100000000002</v>
      </c>
      <c r="J154" s="154" t="s">
        <v>472</v>
      </c>
      <c r="K154" s="154" t="s">
        <v>472</v>
      </c>
      <c r="L154" s="154" t="s">
        <v>472</v>
      </c>
      <c r="M154" s="154" t="s">
        <v>472</v>
      </c>
      <c r="N154" s="154">
        <v>1.3128949999999999</v>
      </c>
      <c r="O154" s="154"/>
    </row>
    <row r="155" spans="1:15">
      <c r="A155" s="155">
        <v>39933</v>
      </c>
      <c r="B155" s="154">
        <v>857.90536999999995</v>
      </c>
      <c r="C155" s="154">
        <v>8.6373119999999997</v>
      </c>
      <c r="D155" s="154">
        <v>210.682783</v>
      </c>
      <c r="E155" s="154">
        <v>85.401678000000004</v>
      </c>
      <c r="F155" s="154">
        <v>305.68489899999997</v>
      </c>
      <c r="G155" s="154">
        <v>327.95596399999999</v>
      </c>
      <c r="H155" s="154">
        <v>270.68311499999999</v>
      </c>
      <c r="I155" s="154">
        <v>3.629095</v>
      </c>
      <c r="J155" s="154" t="s">
        <v>472</v>
      </c>
      <c r="K155" s="154" t="s">
        <v>472</v>
      </c>
      <c r="L155" s="154" t="s">
        <v>472</v>
      </c>
      <c r="M155" s="154" t="s">
        <v>472</v>
      </c>
      <c r="N155" s="154">
        <v>1.3153170000000001</v>
      </c>
      <c r="O155" s="154"/>
    </row>
    <row r="156" spans="1:15">
      <c r="A156" s="155">
        <v>39964</v>
      </c>
      <c r="B156" s="154">
        <v>867.60080200000004</v>
      </c>
      <c r="C156" s="154">
        <v>7.4882119999999999</v>
      </c>
      <c r="D156" s="154">
        <v>206.81946099999999</v>
      </c>
      <c r="E156" s="154">
        <v>83.256673000000006</v>
      </c>
      <c r="F156" s="154">
        <v>313.42345299999999</v>
      </c>
      <c r="G156" s="154">
        <v>334.80229000000003</v>
      </c>
      <c r="H156" s="154">
        <v>276.89527600000002</v>
      </c>
      <c r="I156" s="154">
        <v>3.749641</v>
      </c>
      <c r="J156" s="154" t="s">
        <v>472</v>
      </c>
      <c r="K156" s="154" t="s">
        <v>472</v>
      </c>
      <c r="L156" s="154" t="s">
        <v>472</v>
      </c>
      <c r="M156" s="154" t="s">
        <v>472</v>
      </c>
      <c r="N156" s="154">
        <v>1.3177460000000001</v>
      </c>
      <c r="O156" s="154"/>
    </row>
    <row r="157" spans="1:15" ht="13" thickBot="1">
      <c r="A157" s="155">
        <v>39994</v>
      </c>
      <c r="B157" s="154">
        <v>888.80050500000004</v>
      </c>
      <c r="C157" s="154">
        <v>7.3812379999999997</v>
      </c>
      <c r="D157" s="154">
        <v>208.48461399999999</v>
      </c>
      <c r="E157" s="154">
        <v>83.700738000000001</v>
      </c>
      <c r="F157" s="154">
        <v>315.78255999999999</v>
      </c>
      <c r="G157" s="154">
        <v>352.17049100000003</v>
      </c>
      <c r="H157" s="154">
        <v>294.07011199999999</v>
      </c>
      <c r="I157" s="154">
        <v>3.6659549999999999</v>
      </c>
      <c r="J157" s="154" t="s">
        <v>472</v>
      </c>
      <c r="K157" s="154" t="s">
        <v>472</v>
      </c>
      <c r="L157" s="154" t="s">
        <v>472</v>
      </c>
      <c r="M157" s="154" t="s">
        <v>472</v>
      </c>
      <c r="N157" s="154">
        <v>1.3156479999999999</v>
      </c>
      <c r="O157" s="154"/>
    </row>
    <row r="158" spans="1:15" ht="13" thickTop="1">
      <c r="A158" s="155">
        <v>40025</v>
      </c>
      <c r="B158" s="154">
        <v>927.44728999999995</v>
      </c>
      <c r="C158" s="154">
        <v>7.469665</v>
      </c>
      <c r="D158" s="160">
        <v>210.46117100000001</v>
      </c>
      <c r="E158" s="154">
        <v>84.386630999999994</v>
      </c>
      <c r="F158" s="154">
        <v>338.81407100000001</v>
      </c>
      <c r="G158" s="154">
        <v>365.24753199999998</v>
      </c>
      <c r="H158" s="154">
        <v>305.77408300000002</v>
      </c>
      <c r="I158" s="168">
        <v>4.1404620000000003</v>
      </c>
      <c r="J158" s="154">
        <v>0.62754600000000005</v>
      </c>
      <c r="K158" s="154">
        <v>2.058081</v>
      </c>
      <c r="L158" s="154">
        <v>0.73794199999999999</v>
      </c>
      <c r="M158" s="154">
        <v>0.62912699999999999</v>
      </c>
      <c r="N158" s="154">
        <v>1.3143910000000001</v>
      </c>
      <c r="O158" s="154"/>
    </row>
    <row r="159" spans="1:15">
      <c r="A159" s="155">
        <v>40056</v>
      </c>
      <c r="B159" s="154">
        <v>946.69162100000005</v>
      </c>
      <c r="C159" s="154">
        <v>6.7141739999999999</v>
      </c>
      <c r="D159" s="154">
        <v>210.557277</v>
      </c>
      <c r="E159" s="154">
        <v>83.522525000000002</v>
      </c>
      <c r="F159" s="154">
        <v>350.19375500000001</v>
      </c>
      <c r="G159" s="154">
        <v>373.56896799999998</v>
      </c>
      <c r="H159" s="154">
        <v>312.98305399999998</v>
      </c>
      <c r="I159" s="154">
        <v>4.3407999999999998</v>
      </c>
      <c r="J159" s="154">
        <v>0.71593700000000005</v>
      </c>
      <c r="K159" s="154">
        <v>2.2333319999999999</v>
      </c>
      <c r="L159" s="154">
        <v>0.62621400000000005</v>
      </c>
      <c r="M159" s="154">
        <v>0.63952500000000001</v>
      </c>
      <c r="N159" s="154">
        <v>1.3166500000000001</v>
      </c>
      <c r="O159" s="154"/>
    </row>
    <row r="160" spans="1:15">
      <c r="A160" s="155">
        <v>40086</v>
      </c>
      <c r="B160" s="154">
        <v>961.08421599999997</v>
      </c>
      <c r="C160" s="154">
        <v>6.5385619999999998</v>
      </c>
      <c r="D160" s="154">
        <v>210.660212</v>
      </c>
      <c r="E160" s="154">
        <v>82.468158000000003</v>
      </c>
      <c r="F160" s="154">
        <v>357.12842599999999</v>
      </c>
      <c r="G160" s="154">
        <v>381.06032499999998</v>
      </c>
      <c r="H160" s="154">
        <v>319.717558</v>
      </c>
      <c r="I160" s="154">
        <v>4.3827670000000003</v>
      </c>
      <c r="J160" s="154">
        <v>0.68686899999999995</v>
      </c>
      <c r="K160" s="154">
        <v>2.2546759999999999</v>
      </c>
      <c r="L160" s="154">
        <v>0.67720599999999997</v>
      </c>
      <c r="M160" s="154">
        <v>0.62820299999999996</v>
      </c>
      <c r="N160" s="154">
        <v>1.3139259999999999</v>
      </c>
      <c r="O160" s="154"/>
    </row>
    <row r="161" spans="1:15">
      <c r="A161" s="155">
        <v>40117</v>
      </c>
      <c r="B161" s="154">
        <v>954.62339199999997</v>
      </c>
      <c r="C161" s="154">
        <v>5.018777</v>
      </c>
      <c r="D161" s="154">
        <v>211.03161600000001</v>
      </c>
      <c r="E161" s="154">
        <v>83.197778</v>
      </c>
      <c r="F161" s="154">
        <v>352.66818999999998</v>
      </c>
      <c r="G161" s="154">
        <v>380.304711</v>
      </c>
      <c r="H161" s="154">
        <v>318.69590799999997</v>
      </c>
      <c r="I161" s="154">
        <v>4.2900169999999997</v>
      </c>
      <c r="J161" s="154">
        <v>0.64876900000000004</v>
      </c>
      <c r="K161" s="154">
        <v>2.2379739999999999</v>
      </c>
      <c r="L161" s="154">
        <v>0.77027100000000004</v>
      </c>
      <c r="M161" s="154">
        <v>0.61249200000000004</v>
      </c>
      <c r="N161" s="154">
        <v>1.3100800000000001</v>
      </c>
      <c r="O161" s="154"/>
    </row>
    <row r="162" spans="1:15">
      <c r="A162" s="155">
        <v>40147</v>
      </c>
      <c r="B162" s="154">
        <v>960.25669300000004</v>
      </c>
      <c r="C162" s="154">
        <v>4.0779800000000002</v>
      </c>
      <c r="D162" s="154">
        <v>211.71328</v>
      </c>
      <c r="E162" s="154">
        <v>84.167839999999998</v>
      </c>
      <c r="F162" s="154">
        <v>354.15301099999999</v>
      </c>
      <c r="G162" s="154">
        <v>384.61787500000003</v>
      </c>
      <c r="H162" s="154">
        <v>322.959969</v>
      </c>
      <c r="I162" s="154">
        <v>4.383127</v>
      </c>
      <c r="J162" s="154">
        <v>0.74428700000000003</v>
      </c>
      <c r="K162" s="154">
        <v>2.2295980000000002</v>
      </c>
      <c r="L162" s="154">
        <v>0.81150500000000003</v>
      </c>
      <c r="M162" s="154">
        <v>0.57184400000000002</v>
      </c>
      <c r="N162" s="154">
        <v>1.3114209999999999</v>
      </c>
      <c r="O162" s="154"/>
    </row>
    <row r="163" spans="1:15">
      <c r="A163" s="155">
        <v>40178</v>
      </c>
      <c r="B163" s="154">
        <v>1007.41815</v>
      </c>
      <c r="C163" s="154">
        <v>4.5307709999999997</v>
      </c>
      <c r="D163" s="154">
        <v>219.32448500000001</v>
      </c>
      <c r="E163" s="154">
        <v>87.433595999999994</v>
      </c>
      <c r="F163" s="154">
        <v>372.96455400000002</v>
      </c>
      <c r="G163" s="154">
        <v>404.60159399999998</v>
      </c>
      <c r="H163" s="154">
        <v>341.909201</v>
      </c>
      <c r="I163" s="154">
        <v>4.6926259999999997</v>
      </c>
      <c r="J163" s="154">
        <v>0.94401800000000002</v>
      </c>
      <c r="K163" s="154">
        <v>2.4986190000000001</v>
      </c>
      <c r="L163" s="154">
        <v>0.70493099999999997</v>
      </c>
      <c r="M163" s="154">
        <v>0.53500999999999999</v>
      </c>
      <c r="N163" s="154">
        <v>1.304119</v>
      </c>
      <c r="O163" s="154"/>
    </row>
    <row r="164" spans="1:15">
      <c r="A164" s="155">
        <v>40209</v>
      </c>
      <c r="B164" s="154">
        <v>1014.847581</v>
      </c>
      <c r="C164" s="154">
        <v>4.2058600000000004</v>
      </c>
      <c r="D164" s="154">
        <v>220.42795899999999</v>
      </c>
      <c r="E164" s="154">
        <v>87.853387999999995</v>
      </c>
      <c r="F164" s="154">
        <v>372.05771700000003</v>
      </c>
      <c r="G164" s="154">
        <v>411.97282100000001</v>
      </c>
      <c r="H164" s="154">
        <v>349.35226599999999</v>
      </c>
      <c r="I164" s="154">
        <v>4.8736480000000002</v>
      </c>
      <c r="J164" s="154">
        <v>0.94343999999999995</v>
      </c>
      <c r="K164" s="154">
        <v>2.6467929999999997</v>
      </c>
      <c r="L164" s="154">
        <v>0.74397199999999997</v>
      </c>
      <c r="M164" s="154">
        <v>0.52417800000000003</v>
      </c>
      <c r="N164" s="154">
        <v>1.309577</v>
      </c>
      <c r="O164" s="154"/>
    </row>
    <row r="165" spans="1:15">
      <c r="A165" s="155">
        <v>40237</v>
      </c>
      <c r="B165" s="154">
        <v>1031.7552109999999</v>
      </c>
      <c r="C165" s="154">
        <v>4.2356639999999999</v>
      </c>
      <c r="D165" s="154">
        <v>223.91636</v>
      </c>
      <c r="E165" s="154">
        <v>91.262039000000001</v>
      </c>
      <c r="F165" s="154">
        <v>379.01989300000002</v>
      </c>
      <c r="G165" s="154">
        <v>418.222016</v>
      </c>
      <c r="H165" s="154">
        <v>354.82076699999999</v>
      </c>
      <c r="I165" s="154">
        <v>5.0429370000000002</v>
      </c>
      <c r="J165" s="154">
        <v>1.02058</v>
      </c>
      <c r="K165" s="154">
        <v>2.6626609999999999</v>
      </c>
      <c r="L165" s="154">
        <v>0.765486</v>
      </c>
      <c r="M165" s="154">
        <v>0.52588900000000005</v>
      </c>
      <c r="N165" s="154">
        <v>1.318343</v>
      </c>
      <c r="O165" s="154"/>
    </row>
    <row r="166" spans="1:15">
      <c r="A166" s="155">
        <v>40268</v>
      </c>
      <c r="B166" s="154">
        <v>1053.031952</v>
      </c>
      <c r="C166" s="154">
        <v>5.1177260000000002</v>
      </c>
      <c r="D166" s="154">
        <v>223.40134399999999</v>
      </c>
      <c r="E166" s="154">
        <v>90.557095000000004</v>
      </c>
      <c r="F166" s="154">
        <v>388.569005</v>
      </c>
      <c r="G166" s="154">
        <v>429.38933200000002</v>
      </c>
      <c r="H166" s="154">
        <v>363.74142399999999</v>
      </c>
      <c r="I166" s="154">
        <v>5.2608290000000002</v>
      </c>
      <c r="J166" s="154">
        <v>1.18564</v>
      </c>
      <c r="K166" s="154">
        <v>2.7396389999999999</v>
      </c>
      <c r="L166" s="154">
        <v>0.76846599999999998</v>
      </c>
      <c r="M166" s="154">
        <v>0.53876199999999996</v>
      </c>
      <c r="N166" s="154">
        <v>1.29372</v>
      </c>
      <c r="O166" s="154"/>
    </row>
    <row r="167" spans="1:15">
      <c r="A167" s="155">
        <v>40298</v>
      </c>
      <c r="B167" s="154">
        <v>1060.5187980000001</v>
      </c>
      <c r="C167" s="154">
        <v>4.2528790000000001</v>
      </c>
      <c r="D167" s="154">
        <v>223.44293200000001</v>
      </c>
      <c r="E167" s="154">
        <v>90.260897999999997</v>
      </c>
      <c r="F167" s="154">
        <v>383.39666199999999</v>
      </c>
      <c r="G167" s="154">
        <v>442.85571700000003</v>
      </c>
      <c r="H167" s="154">
        <v>378.11004300000002</v>
      </c>
      <c r="I167" s="154">
        <v>5.250273</v>
      </c>
      <c r="J167" s="154">
        <v>1.164444</v>
      </c>
      <c r="K167" s="154">
        <v>2.7606030000000001</v>
      </c>
      <c r="L167" s="154">
        <v>0.76619000000000004</v>
      </c>
      <c r="M167" s="154">
        <v>0.53417000000000003</v>
      </c>
      <c r="N167" s="154">
        <v>1.3203339999999999</v>
      </c>
      <c r="O167" s="154"/>
    </row>
    <row r="168" spans="1:15">
      <c r="A168" s="155">
        <v>40329</v>
      </c>
      <c r="B168" s="154">
        <v>1045.7543330000001</v>
      </c>
      <c r="C168" s="154">
        <v>5.7254069999999997</v>
      </c>
      <c r="D168" s="154">
        <v>224.55725000000001</v>
      </c>
      <c r="E168" s="154">
        <v>91.131201000000004</v>
      </c>
      <c r="F168" s="154">
        <v>365.43230499999999</v>
      </c>
      <c r="G168" s="154">
        <v>443.87837500000001</v>
      </c>
      <c r="H168" s="154">
        <v>379.45053799999999</v>
      </c>
      <c r="I168" s="154">
        <v>4.8431110000000004</v>
      </c>
      <c r="J168" s="154">
        <v>1.102398</v>
      </c>
      <c r="K168" s="154">
        <v>2.4825520000000001</v>
      </c>
      <c r="L168" s="154">
        <v>0.70838900000000005</v>
      </c>
      <c r="M168" s="154">
        <v>0.52630600000000005</v>
      </c>
      <c r="N168" s="154">
        <v>1.317885</v>
      </c>
      <c r="O168" s="154"/>
    </row>
    <row r="169" spans="1:15">
      <c r="A169" s="155">
        <v>40359</v>
      </c>
      <c r="B169" s="154">
        <v>1025.709932</v>
      </c>
      <c r="C169" s="154">
        <v>11.646115</v>
      </c>
      <c r="D169" s="154">
        <v>221.43641400000001</v>
      </c>
      <c r="E169" s="154">
        <v>87.690602999999996</v>
      </c>
      <c r="F169" s="154">
        <v>352.886889</v>
      </c>
      <c r="G169" s="154">
        <v>433.79326300000002</v>
      </c>
      <c r="H169" s="154">
        <v>371.13166799999999</v>
      </c>
      <c r="I169" s="154">
        <v>4.6345479999999997</v>
      </c>
      <c r="J169" s="154">
        <v>1.2608790000000001</v>
      </c>
      <c r="K169" s="154">
        <v>2.339369</v>
      </c>
      <c r="L169" s="154">
        <v>0.50869399999999998</v>
      </c>
      <c r="M169" s="154">
        <v>0.496118</v>
      </c>
      <c r="N169" s="154">
        <v>1.3127010000000001</v>
      </c>
      <c r="O169" s="154"/>
    </row>
    <row r="170" spans="1:15">
      <c r="A170" s="155">
        <v>40390</v>
      </c>
      <c r="B170" s="154">
        <v>1041.7025980000001</v>
      </c>
      <c r="C170" s="154">
        <v>14.880240000000001</v>
      </c>
      <c r="D170" s="154">
        <v>221.19152500000001</v>
      </c>
      <c r="E170" s="154">
        <v>87.777224000000004</v>
      </c>
      <c r="F170" s="154">
        <v>358.21188599999999</v>
      </c>
      <c r="G170" s="154">
        <v>441.45352700000001</v>
      </c>
      <c r="H170" s="154">
        <v>378.51976300000001</v>
      </c>
      <c r="I170" s="154">
        <v>4.6581549999999998</v>
      </c>
      <c r="J170" s="154">
        <v>1.228664</v>
      </c>
      <c r="K170" s="154">
        <v>2.3900299999999999</v>
      </c>
      <c r="L170" s="154">
        <v>0.50125500000000001</v>
      </c>
      <c r="M170" s="154">
        <v>0.50730699999999995</v>
      </c>
      <c r="N170" s="154">
        <v>1.307269</v>
      </c>
      <c r="O170" s="154"/>
    </row>
    <row r="171" spans="1:15">
      <c r="A171" s="155">
        <v>40421</v>
      </c>
      <c r="B171" s="154">
        <v>1038.8528570000001</v>
      </c>
      <c r="C171" s="154">
        <v>17.358741999999999</v>
      </c>
      <c r="D171" s="154">
        <v>220.44917699999999</v>
      </c>
      <c r="E171" s="154">
        <v>85.305774</v>
      </c>
      <c r="F171" s="154">
        <v>353.33002699999997</v>
      </c>
      <c r="G171" s="154">
        <v>441.74992900000001</v>
      </c>
      <c r="H171" s="154">
        <v>379.13290499999999</v>
      </c>
      <c r="I171" s="154">
        <v>4.6519890000000004</v>
      </c>
      <c r="J171" s="154">
        <v>1.230078</v>
      </c>
      <c r="K171" s="154">
        <v>2.412506</v>
      </c>
      <c r="L171" s="154">
        <v>0.46961199999999997</v>
      </c>
      <c r="M171" s="154">
        <v>0.50654999999999994</v>
      </c>
      <c r="N171" s="154">
        <v>1.3129919999999999</v>
      </c>
      <c r="O171" s="154"/>
    </row>
    <row r="172" spans="1:15">
      <c r="A172" s="155">
        <v>40451</v>
      </c>
      <c r="B172" s="154">
        <v>1058.1304110000001</v>
      </c>
      <c r="C172" s="154">
        <v>20.760449000000001</v>
      </c>
      <c r="D172" s="154">
        <v>223.38591400000001</v>
      </c>
      <c r="E172" s="154">
        <v>85.666786999999999</v>
      </c>
      <c r="F172" s="154">
        <v>359.00683299999997</v>
      </c>
      <c r="G172" s="154">
        <v>448.73598600000003</v>
      </c>
      <c r="H172" s="154">
        <v>385.64455299999997</v>
      </c>
      <c r="I172" s="154">
        <v>4.8962830000000004</v>
      </c>
      <c r="J172" s="154">
        <v>1.3364289999999999</v>
      </c>
      <c r="K172" s="154">
        <v>2.5672259999999998</v>
      </c>
      <c r="L172" s="154">
        <v>0.46896199999999999</v>
      </c>
      <c r="M172" s="154">
        <v>0.49839099999999997</v>
      </c>
      <c r="N172" s="154">
        <v>1.3449499999999999</v>
      </c>
      <c r="O172" s="154"/>
    </row>
    <row r="173" spans="1:15">
      <c r="A173" s="155">
        <v>40482</v>
      </c>
      <c r="B173" s="154">
        <v>1075.965909</v>
      </c>
      <c r="C173" s="154">
        <v>20.233594</v>
      </c>
      <c r="D173" s="154">
        <v>225.67922899999999</v>
      </c>
      <c r="E173" s="154">
        <v>87.164215999999996</v>
      </c>
      <c r="F173" s="154">
        <v>369.04418299999998</v>
      </c>
      <c r="G173" s="154">
        <v>454.80632700000001</v>
      </c>
      <c r="H173" s="154">
        <v>391.47438699999998</v>
      </c>
      <c r="I173" s="154">
        <v>4.8939389999999996</v>
      </c>
      <c r="J173" s="154">
        <v>1.174952</v>
      </c>
      <c r="K173" s="154">
        <v>2.695792</v>
      </c>
      <c r="L173" s="154">
        <v>0.47662500000000002</v>
      </c>
      <c r="M173" s="154">
        <v>0.52082200000000001</v>
      </c>
      <c r="N173" s="154">
        <v>1.3086370000000001</v>
      </c>
      <c r="O173" s="154"/>
    </row>
    <row r="174" spans="1:15">
      <c r="A174" s="155">
        <v>40512</v>
      </c>
      <c r="B174" s="154">
        <v>1065.5489749999999</v>
      </c>
      <c r="C174" s="154">
        <v>20.359351</v>
      </c>
      <c r="D174" s="154">
        <v>222.546359</v>
      </c>
      <c r="E174" s="154">
        <v>85.782686999999996</v>
      </c>
      <c r="F174" s="154">
        <v>365.60878600000001</v>
      </c>
      <c r="G174" s="154">
        <v>450.56617299999999</v>
      </c>
      <c r="H174" s="154">
        <v>386.76105699999999</v>
      </c>
      <c r="I174" s="154">
        <v>5.1684669999999997</v>
      </c>
      <c r="J174" s="154">
        <v>1.3555269999999999</v>
      </c>
      <c r="K174" s="154">
        <v>2.8296489999999999</v>
      </c>
      <c r="L174" s="154">
        <v>0.46549200000000002</v>
      </c>
      <c r="M174" s="154">
        <v>0.50507899999999994</v>
      </c>
      <c r="N174" s="154">
        <v>1.299841</v>
      </c>
      <c r="O174" s="154"/>
    </row>
    <row r="175" spans="1:15">
      <c r="A175" s="155">
        <v>40543</v>
      </c>
      <c r="B175" s="154">
        <v>1085.0732370000001</v>
      </c>
      <c r="C175" s="154">
        <v>25.232037999999999</v>
      </c>
      <c r="D175" s="154">
        <v>222.13337100000001</v>
      </c>
      <c r="E175" s="154">
        <v>85.841269999999994</v>
      </c>
      <c r="F175" s="154">
        <v>376.86052699999999</v>
      </c>
      <c r="G175" s="154">
        <v>454.09604400000001</v>
      </c>
      <c r="H175" s="154">
        <v>390.59109100000001</v>
      </c>
      <c r="I175" s="154">
        <v>5.4650679999999996</v>
      </c>
      <c r="J175" s="154">
        <v>1.5360100000000001</v>
      </c>
      <c r="K175" s="154">
        <v>2.9328880000000002</v>
      </c>
      <c r="L175" s="154">
        <v>0.47368500000000002</v>
      </c>
      <c r="M175" s="154">
        <v>0.49692199999999997</v>
      </c>
      <c r="N175" s="154">
        <v>1.2861910000000001</v>
      </c>
      <c r="O175" s="154"/>
    </row>
    <row r="176" spans="1:15">
      <c r="A176" s="155">
        <v>40574</v>
      </c>
      <c r="B176" s="154">
        <v>1092.9786750000001</v>
      </c>
      <c r="C176" s="154">
        <v>24.009968000000001</v>
      </c>
      <c r="D176" s="154">
        <v>220.30860799999999</v>
      </c>
      <c r="E176" s="154">
        <v>85.016146000000006</v>
      </c>
      <c r="F176" s="154">
        <v>379.26056999999997</v>
      </c>
      <c r="G176" s="154">
        <v>462.69815999999997</v>
      </c>
      <c r="H176" s="154">
        <v>394.80884700000001</v>
      </c>
      <c r="I176" s="154">
        <v>5.5548710000000003</v>
      </c>
      <c r="J176" s="154">
        <v>1.3923289999999999</v>
      </c>
      <c r="K176" s="154">
        <v>3.060317</v>
      </c>
      <c r="L176" s="154">
        <v>0.55267699999999997</v>
      </c>
      <c r="M176" s="154">
        <v>0.51323399999999997</v>
      </c>
      <c r="N176" s="154">
        <v>1.146498</v>
      </c>
      <c r="O176" s="154"/>
    </row>
    <row r="177" spans="1:15">
      <c r="A177" s="155">
        <v>40602</v>
      </c>
      <c r="B177" s="154">
        <v>1106.6448800000001</v>
      </c>
      <c r="C177" s="154">
        <v>25.007788999999999</v>
      </c>
      <c r="D177" s="154">
        <v>220.65110200000001</v>
      </c>
      <c r="E177" s="154">
        <v>85.802667</v>
      </c>
      <c r="F177" s="154">
        <v>385.62537200000003</v>
      </c>
      <c r="G177" s="154">
        <v>468.453262</v>
      </c>
      <c r="H177" s="154">
        <v>399.86048299999999</v>
      </c>
      <c r="I177" s="154">
        <v>5.7710759999999999</v>
      </c>
      <c r="J177" s="154">
        <v>1.5313140000000001</v>
      </c>
      <c r="K177" s="154">
        <v>3.1672769999999999</v>
      </c>
      <c r="L177" s="154">
        <v>0.55917700000000004</v>
      </c>
      <c r="M177" s="154">
        <v>0.50112999999999996</v>
      </c>
      <c r="N177" s="154">
        <v>1.1362749999999999</v>
      </c>
      <c r="O177" s="154"/>
    </row>
    <row r="178" spans="1:15">
      <c r="A178" s="155">
        <v>40633</v>
      </c>
      <c r="B178" s="154">
        <v>1107.5422980000001</v>
      </c>
      <c r="C178" s="154">
        <v>25.091567000000001</v>
      </c>
      <c r="D178" s="154">
        <v>221.17080999999999</v>
      </c>
      <c r="E178" s="154">
        <v>86.050805999999994</v>
      </c>
      <c r="F178" s="154">
        <v>385.01571200000001</v>
      </c>
      <c r="G178" s="154">
        <v>469.32990999999998</v>
      </c>
      <c r="H178" s="154">
        <v>400.46667400000001</v>
      </c>
      <c r="I178" s="154">
        <v>5.8031500000000005</v>
      </c>
      <c r="J178" s="154">
        <v>1.402428</v>
      </c>
      <c r="K178" s="154">
        <v>3.3899689999999998</v>
      </c>
      <c r="L178" s="154">
        <v>0.50740300000000005</v>
      </c>
      <c r="M178" s="154">
        <v>0.49402099999999999</v>
      </c>
      <c r="N178" s="154">
        <v>1.131148</v>
      </c>
      <c r="O178" s="154"/>
    </row>
    <row r="179" spans="1:15">
      <c r="A179" s="155">
        <v>40663</v>
      </c>
      <c r="B179" s="154">
        <v>1107.4444579999999</v>
      </c>
      <c r="C179" s="154">
        <v>21.900402</v>
      </c>
      <c r="D179" s="154">
        <v>219.17933600000001</v>
      </c>
      <c r="E179" s="154">
        <v>83.525250999999997</v>
      </c>
      <c r="F179" s="154">
        <v>388.806917</v>
      </c>
      <c r="G179" s="154">
        <v>470.28939700000001</v>
      </c>
      <c r="H179" s="154">
        <v>400.94367599999998</v>
      </c>
      <c r="I179" s="154">
        <v>6.1357249999999999</v>
      </c>
      <c r="J179" s="154">
        <v>1.6266180000000001</v>
      </c>
      <c r="K179" s="154">
        <v>3.4434119999999999</v>
      </c>
      <c r="L179" s="154">
        <v>0.56768399999999997</v>
      </c>
      <c r="M179" s="154">
        <v>0.46678999999999998</v>
      </c>
      <c r="N179" s="154">
        <v>1.1326830000000001</v>
      </c>
      <c r="O179" s="154"/>
    </row>
    <row r="180" spans="1:15">
      <c r="A180" s="155">
        <v>40694</v>
      </c>
      <c r="B180" s="154">
        <v>1103.4069179999999</v>
      </c>
      <c r="C180" s="154">
        <v>18.142028</v>
      </c>
      <c r="D180" s="154">
        <v>222.613789</v>
      </c>
      <c r="E180" s="154">
        <v>84.709040000000002</v>
      </c>
      <c r="F180" s="154">
        <v>386.49356699999998</v>
      </c>
      <c r="G180" s="154">
        <v>469.157668</v>
      </c>
      <c r="H180" s="154">
        <v>400.029156</v>
      </c>
      <c r="I180" s="154">
        <v>5.8707089999999997</v>
      </c>
      <c r="J180" s="154">
        <v>1.6861220000000001</v>
      </c>
      <c r="K180" s="154">
        <v>3.2048290000000001</v>
      </c>
      <c r="L180" s="154">
        <v>0.52338899999999999</v>
      </c>
      <c r="M180" s="154">
        <v>0.44795000000000001</v>
      </c>
      <c r="N180" s="154">
        <v>1.129156</v>
      </c>
      <c r="O180" s="154"/>
    </row>
    <row r="181" spans="1:15">
      <c r="A181" s="155">
        <v>40724</v>
      </c>
      <c r="B181" s="154">
        <v>1086.9137490000001</v>
      </c>
      <c r="C181" s="154">
        <v>20.286905000000001</v>
      </c>
      <c r="D181" s="154">
        <v>223.427075</v>
      </c>
      <c r="E181" s="154">
        <v>83.069102000000001</v>
      </c>
      <c r="F181" s="154">
        <v>370.101314</v>
      </c>
      <c r="G181" s="154">
        <v>466.57523200000003</v>
      </c>
      <c r="H181" s="154">
        <v>397.97429399999999</v>
      </c>
      <c r="I181" s="154">
        <v>5.3962870000000001</v>
      </c>
      <c r="J181" s="154">
        <v>1.493012</v>
      </c>
      <c r="K181" s="154">
        <v>2.9829280000000002</v>
      </c>
      <c r="L181" s="154">
        <v>0.470439</v>
      </c>
      <c r="M181" s="154">
        <v>0.44640000000000002</v>
      </c>
      <c r="N181" s="154">
        <v>1.1269370000000001</v>
      </c>
      <c r="O181" s="154"/>
    </row>
    <row r="182" spans="1:15">
      <c r="A182" s="155">
        <v>40755</v>
      </c>
      <c r="B182" s="154">
        <v>1060.8368170000001</v>
      </c>
      <c r="C182" s="154">
        <v>21.596457999999998</v>
      </c>
      <c r="D182" s="154">
        <v>224.969078</v>
      </c>
      <c r="E182" s="154">
        <v>84.183620000000005</v>
      </c>
      <c r="F182" s="154">
        <v>346.57689699999997</v>
      </c>
      <c r="G182" s="154">
        <v>461.72980799999999</v>
      </c>
      <c r="H182" s="154">
        <v>394.211882</v>
      </c>
      <c r="I182" s="154">
        <v>4.8393110000000004</v>
      </c>
      <c r="J182" s="154">
        <v>1.2207060000000001</v>
      </c>
      <c r="K182" s="154">
        <v>2.7366440000000001</v>
      </c>
      <c r="L182" s="154">
        <v>0.43495400000000001</v>
      </c>
      <c r="M182" s="154">
        <v>0.44559700000000002</v>
      </c>
      <c r="N182" s="154">
        <v>1.1252679999999999</v>
      </c>
      <c r="O182" s="154"/>
    </row>
    <row r="183" spans="1:15">
      <c r="A183" s="155">
        <v>40786</v>
      </c>
      <c r="B183" s="154">
        <v>1034.738321</v>
      </c>
      <c r="C183" s="154">
        <v>13.035543000000001</v>
      </c>
      <c r="D183" s="154">
        <v>226.02804</v>
      </c>
      <c r="E183" s="154">
        <v>84.324825000000004</v>
      </c>
      <c r="F183" s="154">
        <v>333.216634</v>
      </c>
      <c r="G183" s="154">
        <v>456.89241500000003</v>
      </c>
      <c r="H183" s="154">
        <v>388.43269900000001</v>
      </c>
      <c r="I183" s="154">
        <v>4.441846</v>
      </c>
      <c r="J183" s="154">
        <v>1.0142659999999999</v>
      </c>
      <c r="K183" s="154">
        <v>2.6089739999999999</v>
      </c>
      <c r="L183" s="154">
        <v>0.37879099999999999</v>
      </c>
      <c r="M183" s="154">
        <v>0.43645</v>
      </c>
      <c r="N183" s="154">
        <v>1.1238459999999999</v>
      </c>
      <c r="O183" s="154"/>
    </row>
    <row r="184" spans="1:15">
      <c r="A184" s="155">
        <v>40816</v>
      </c>
      <c r="B184" s="154">
        <v>1032.380557</v>
      </c>
      <c r="C184" s="154">
        <v>10.250821999999999</v>
      </c>
      <c r="D184" s="154">
        <v>227.280294</v>
      </c>
      <c r="E184" s="154">
        <v>84.921818000000002</v>
      </c>
      <c r="F184" s="154">
        <v>330.38655</v>
      </c>
      <c r="G184" s="154">
        <v>459.151229</v>
      </c>
      <c r="H184" s="154">
        <v>389.556196</v>
      </c>
      <c r="I184" s="154">
        <v>4.1966619999999999</v>
      </c>
      <c r="J184" s="154">
        <v>0.89257500000000001</v>
      </c>
      <c r="K184" s="154">
        <v>2.5235180000000001</v>
      </c>
      <c r="L184" s="154">
        <v>0.34761399999999998</v>
      </c>
      <c r="M184" s="154">
        <v>0.43019000000000002</v>
      </c>
      <c r="N184" s="154">
        <v>1.1149979999999999</v>
      </c>
      <c r="O184" s="154"/>
    </row>
    <row r="185" spans="1:15">
      <c r="A185" s="155">
        <v>40847</v>
      </c>
      <c r="B185" s="154">
        <v>1042.858645</v>
      </c>
      <c r="C185" s="154">
        <v>8.2188719999999993</v>
      </c>
      <c r="D185" s="154">
        <v>227.16869399999999</v>
      </c>
      <c r="E185" s="154">
        <v>85.393557999999999</v>
      </c>
      <c r="F185" s="154">
        <v>337.92828500000002</v>
      </c>
      <c r="G185" s="154">
        <v>464.15206499999999</v>
      </c>
      <c r="H185" s="154">
        <v>393.41091999999998</v>
      </c>
      <c r="I185" s="154">
        <v>4.2817610000000004</v>
      </c>
      <c r="J185" s="154">
        <v>0.97689999999999999</v>
      </c>
      <c r="K185" s="154">
        <v>2.5486180000000003</v>
      </c>
      <c r="L185" s="154">
        <v>0.35150599999999999</v>
      </c>
      <c r="M185" s="154">
        <v>0.40230300000000002</v>
      </c>
      <c r="N185" s="154">
        <v>1.1089659999999999</v>
      </c>
      <c r="O185" s="154"/>
    </row>
    <row r="186" spans="1:15">
      <c r="A186" s="155">
        <v>40877</v>
      </c>
      <c r="B186" s="154">
        <v>1039.6425369999999</v>
      </c>
      <c r="C186" s="154">
        <v>7.3178840000000003</v>
      </c>
      <c r="D186" s="154">
        <v>228.506147</v>
      </c>
      <c r="E186" s="154">
        <v>85.037492</v>
      </c>
      <c r="F186" s="154">
        <v>335.62296900000001</v>
      </c>
      <c r="G186" s="154">
        <v>463.017989</v>
      </c>
      <c r="H186" s="154">
        <v>392.27056399999998</v>
      </c>
      <c r="I186" s="154">
        <v>4.0780050000000001</v>
      </c>
      <c r="J186" s="154">
        <v>0.82160900000000003</v>
      </c>
      <c r="K186" s="154">
        <v>2.5181940000000003</v>
      </c>
      <c r="L186" s="154">
        <v>0.35205999999999998</v>
      </c>
      <c r="M186" s="154">
        <v>0.38398199999999999</v>
      </c>
      <c r="N186" s="154">
        <v>1.099545</v>
      </c>
      <c r="O186" s="154"/>
    </row>
    <row r="187" spans="1:15">
      <c r="A187" s="155">
        <v>40908</v>
      </c>
      <c r="B187" s="154">
        <v>1062.501908</v>
      </c>
      <c r="C187" s="154">
        <v>6.5888390000000001</v>
      </c>
      <c r="D187" s="154">
        <v>230.38633999999999</v>
      </c>
      <c r="E187" s="154">
        <v>84.689314999999993</v>
      </c>
      <c r="F187" s="154">
        <v>348.992549</v>
      </c>
      <c r="G187" s="154">
        <v>471.57908099999997</v>
      </c>
      <c r="H187" s="154">
        <v>399.32784099999998</v>
      </c>
      <c r="I187" s="154">
        <v>3.8783699999999999</v>
      </c>
      <c r="J187" s="154">
        <v>0.89298500000000003</v>
      </c>
      <c r="K187" s="154">
        <v>2.3711630000000001</v>
      </c>
      <c r="L187" s="154">
        <v>0.29924400000000001</v>
      </c>
      <c r="M187" s="154">
        <v>0.312477</v>
      </c>
      <c r="N187" s="154">
        <v>1.076729</v>
      </c>
      <c r="O187" s="154"/>
    </row>
    <row r="188" spans="1:15">
      <c r="A188" s="155">
        <v>40939</v>
      </c>
      <c r="B188" s="154">
        <v>1079.9340110000001</v>
      </c>
      <c r="C188" s="154">
        <v>4.9924569999999999</v>
      </c>
      <c r="D188" s="154">
        <v>232.82188300000001</v>
      </c>
      <c r="E188" s="154">
        <v>83.955777999999995</v>
      </c>
      <c r="F188" s="154">
        <v>353.98449900000003</v>
      </c>
      <c r="G188" s="154">
        <v>482.92048999999997</v>
      </c>
      <c r="H188" s="154">
        <v>409.67233199999998</v>
      </c>
      <c r="I188" s="154">
        <v>4.1412680000000002</v>
      </c>
      <c r="J188" s="154">
        <v>0.96173500000000001</v>
      </c>
      <c r="K188" s="154">
        <v>2.6230219999999997</v>
      </c>
      <c r="L188" s="154">
        <v>0.24238100000000001</v>
      </c>
      <c r="M188" s="154">
        <v>0.311137</v>
      </c>
      <c r="N188" s="154">
        <v>1.0734140000000001</v>
      </c>
      <c r="O188" s="154"/>
    </row>
    <row r="189" spans="1:15">
      <c r="A189" s="155">
        <v>40968</v>
      </c>
      <c r="B189" s="154">
        <v>1098.9709829999999</v>
      </c>
      <c r="C189" s="154">
        <v>6.5459440000000004</v>
      </c>
      <c r="D189" s="154">
        <v>232.681543</v>
      </c>
      <c r="E189" s="154">
        <v>83.823787999999993</v>
      </c>
      <c r="F189" s="154">
        <v>364.10260199999999</v>
      </c>
      <c r="G189" s="154">
        <v>490.26394699999997</v>
      </c>
      <c r="H189" s="154">
        <v>414.93900000000002</v>
      </c>
      <c r="I189" s="154">
        <v>4.3069829999999998</v>
      </c>
      <c r="J189" s="154">
        <v>1.0205439999999999</v>
      </c>
      <c r="K189" s="154">
        <v>2.7209810000000001</v>
      </c>
      <c r="L189" s="154">
        <v>0.24448400000000001</v>
      </c>
      <c r="M189" s="154">
        <v>0.31827</v>
      </c>
      <c r="N189" s="154">
        <v>1.0699650000000001</v>
      </c>
      <c r="O189" s="154"/>
    </row>
    <row r="190" spans="1:15">
      <c r="A190" s="155">
        <v>40999</v>
      </c>
      <c r="B190" s="154">
        <v>1101.689239</v>
      </c>
      <c r="C190" s="154">
        <v>5.8859079999999997</v>
      </c>
      <c r="D190" s="154">
        <v>233.589438</v>
      </c>
      <c r="E190" s="154">
        <v>84.368623999999997</v>
      </c>
      <c r="F190" s="154">
        <v>362.48298599999998</v>
      </c>
      <c r="G190" s="154">
        <v>494.44908700000002</v>
      </c>
      <c r="H190" s="154">
        <v>418.45274499999999</v>
      </c>
      <c r="I190" s="154">
        <v>4.2108020000000002</v>
      </c>
      <c r="J190" s="154">
        <v>0.981715</v>
      </c>
      <c r="K190" s="154">
        <v>2.6953830000000001</v>
      </c>
      <c r="L190" s="154">
        <v>0.234738</v>
      </c>
      <c r="M190" s="154">
        <v>0.29553499999999999</v>
      </c>
      <c r="N190" s="154">
        <v>1.0710189999999999</v>
      </c>
      <c r="O190" s="154"/>
    </row>
    <row r="191" spans="1:15">
      <c r="A191" s="155">
        <v>41029</v>
      </c>
      <c r="B191" s="154">
        <v>1110.604818</v>
      </c>
      <c r="C191" s="154">
        <v>5.4449120000000004</v>
      </c>
      <c r="D191" s="154">
        <v>237.26024799999999</v>
      </c>
      <c r="E191" s="154">
        <v>86.840536999999998</v>
      </c>
      <c r="F191" s="154">
        <v>360.95573999999999</v>
      </c>
      <c r="G191" s="154">
        <v>501.77996899999999</v>
      </c>
      <c r="H191" s="154">
        <v>424.92517199999998</v>
      </c>
      <c r="I191" s="154">
        <v>4.1436840000000004</v>
      </c>
      <c r="J191" s="154">
        <v>1.012254</v>
      </c>
      <c r="K191" s="154">
        <v>2.59789</v>
      </c>
      <c r="L191" s="154">
        <v>0.238317</v>
      </c>
      <c r="M191" s="154">
        <v>0.29165200000000002</v>
      </c>
      <c r="N191" s="154">
        <v>1.0202610000000001</v>
      </c>
      <c r="O191" s="154"/>
    </row>
    <row r="192" spans="1:15">
      <c r="A192" s="155">
        <v>41060</v>
      </c>
      <c r="B192" s="154">
        <v>1098.2283629999999</v>
      </c>
      <c r="C192" s="154">
        <v>4.9932090000000002</v>
      </c>
      <c r="D192" s="154">
        <v>240.56730400000001</v>
      </c>
      <c r="E192" s="154">
        <v>88.386791000000002</v>
      </c>
      <c r="F192" s="154">
        <v>341.52325000000002</v>
      </c>
      <c r="G192" s="154">
        <v>505.89126800000003</v>
      </c>
      <c r="H192" s="154">
        <v>429.43636700000002</v>
      </c>
      <c r="I192" s="154">
        <v>4.2372899999999998</v>
      </c>
      <c r="J192" s="154">
        <v>1.198599</v>
      </c>
      <c r="K192" s="154">
        <v>2.5053039999999998</v>
      </c>
      <c r="L192" s="154">
        <v>0.24866199999999999</v>
      </c>
      <c r="M192" s="154">
        <v>0.28087200000000001</v>
      </c>
      <c r="N192" s="154">
        <v>1.0160400000000001</v>
      </c>
      <c r="O192" s="154"/>
    </row>
    <row r="193" spans="1:15">
      <c r="A193" s="155">
        <v>41090</v>
      </c>
      <c r="B193" s="154">
        <v>1105.0765140000001</v>
      </c>
      <c r="C193" s="154">
        <v>4.2932990000000002</v>
      </c>
      <c r="D193" s="154">
        <v>234.09070299999999</v>
      </c>
      <c r="E193" s="154">
        <v>81.620170000000002</v>
      </c>
      <c r="F193" s="154">
        <v>350.53336000000002</v>
      </c>
      <c r="G193" s="154">
        <v>510.82145200000002</v>
      </c>
      <c r="H193" s="154">
        <v>433.88968999999997</v>
      </c>
      <c r="I193" s="154">
        <v>4.3276399999999997</v>
      </c>
      <c r="J193" s="154">
        <v>1.222099</v>
      </c>
      <c r="K193" s="154">
        <v>2.4881959999999999</v>
      </c>
      <c r="L193" s="154">
        <v>0.34233599999999997</v>
      </c>
      <c r="M193" s="154">
        <v>0.26517400000000002</v>
      </c>
      <c r="N193" s="154">
        <v>1.01006</v>
      </c>
      <c r="O193" s="154"/>
    </row>
    <row r="194" spans="1:15">
      <c r="A194" s="155">
        <v>41121</v>
      </c>
      <c r="B194" s="154">
        <v>1137.916729</v>
      </c>
      <c r="C194" s="154">
        <v>4.2674560000000001</v>
      </c>
      <c r="D194" s="154">
        <v>235.894732</v>
      </c>
      <c r="E194" s="154">
        <v>82.397368999999998</v>
      </c>
      <c r="F194" s="154">
        <v>362.85269099999999</v>
      </c>
      <c r="G194" s="154">
        <v>529.37242900000001</v>
      </c>
      <c r="H194" s="154">
        <v>450.219449</v>
      </c>
      <c r="I194" s="154">
        <v>4.5212640000000004</v>
      </c>
      <c r="J194" s="154">
        <v>1.3522339999999999</v>
      </c>
      <c r="K194" s="154">
        <v>2.529569</v>
      </c>
      <c r="L194" s="154">
        <v>0.357983</v>
      </c>
      <c r="M194" s="154">
        <v>0.26999299999999998</v>
      </c>
      <c r="N194" s="154">
        <v>1.0081560000000001</v>
      </c>
      <c r="O194" s="154"/>
    </row>
    <row r="195" spans="1:15">
      <c r="A195" s="155">
        <v>41152</v>
      </c>
      <c r="B195" s="154">
        <v>1136.310984</v>
      </c>
      <c r="C195" s="154">
        <v>1.9115220000000002</v>
      </c>
      <c r="D195" s="154">
        <v>237.52978400000001</v>
      </c>
      <c r="E195" s="154">
        <v>82.175935999999993</v>
      </c>
      <c r="F195" s="154">
        <v>363.01898399999999</v>
      </c>
      <c r="G195" s="154">
        <v>528.30474000000004</v>
      </c>
      <c r="H195" s="154">
        <v>448.73898200000002</v>
      </c>
      <c r="I195" s="154">
        <v>4.5431550000000005</v>
      </c>
      <c r="J195" s="154">
        <v>1.334919</v>
      </c>
      <c r="K195" s="154">
        <v>2.5386350000000002</v>
      </c>
      <c r="L195" s="154">
        <v>0.38630599999999998</v>
      </c>
      <c r="M195" s="154">
        <v>0.26819700000000002</v>
      </c>
      <c r="N195" s="154">
        <v>1.002799</v>
      </c>
      <c r="O195" s="154"/>
    </row>
    <row r="196" spans="1:15">
      <c r="A196" s="155">
        <v>41182</v>
      </c>
      <c r="B196" s="154">
        <v>1143.300567</v>
      </c>
      <c r="C196" s="154">
        <v>1.8979159999999999</v>
      </c>
      <c r="D196" s="154">
        <v>235.332401</v>
      </c>
      <c r="E196" s="154">
        <v>79.935349000000002</v>
      </c>
      <c r="F196" s="154">
        <v>369.29805800000003</v>
      </c>
      <c r="G196" s="154">
        <v>531.191236</v>
      </c>
      <c r="H196" s="154">
        <v>450.98562099999998</v>
      </c>
      <c r="I196" s="154">
        <v>4.5870730000000002</v>
      </c>
      <c r="J196" s="154">
        <v>1.33317</v>
      </c>
      <c r="K196" s="154">
        <v>2.6446079999999998</v>
      </c>
      <c r="L196" s="154">
        <v>0.39830199999999999</v>
      </c>
      <c r="M196" s="154">
        <v>0.19885900000000001</v>
      </c>
      <c r="N196" s="154">
        <v>0.99388299999999996</v>
      </c>
      <c r="O196" s="154"/>
    </row>
    <row r="197" spans="1:15">
      <c r="A197" s="155">
        <v>41213</v>
      </c>
      <c r="B197" s="154">
        <v>1145.581713</v>
      </c>
      <c r="C197" s="154">
        <v>2.4040629999999998</v>
      </c>
      <c r="D197" s="154">
        <v>235.846754</v>
      </c>
      <c r="E197" s="154">
        <v>80.032752000000002</v>
      </c>
      <c r="F197" s="154">
        <v>371.33896099999998</v>
      </c>
      <c r="G197" s="154">
        <v>530.562003</v>
      </c>
      <c r="H197" s="154">
        <v>450.12715200000002</v>
      </c>
      <c r="I197" s="154">
        <v>4.4546799999999998</v>
      </c>
      <c r="J197" s="154">
        <v>1.2864610000000001</v>
      </c>
      <c r="K197" s="154">
        <v>2.6475759999999999</v>
      </c>
      <c r="L197" s="154">
        <v>0.31287700000000002</v>
      </c>
      <c r="M197" s="154">
        <v>0.19448299999999999</v>
      </c>
      <c r="N197" s="154">
        <v>0.97525399999999995</v>
      </c>
      <c r="O197" s="154"/>
    </row>
    <row r="198" spans="1:15">
      <c r="A198" s="155">
        <v>41243</v>
      </c>
      <c r="B198" s="154">
        <v>1160.2359289999999</v>
      </c>
      <c r="C198" s="154">
        <v>2.8558840000000001</v>
      </c>
      <c r="D198" s="154">
        <v>236.33382399999999</v>
      </c>
      <c r="E198" s="154">
        <v>80.255341999999999</v>
      </c>
      <c r="F198" s="154">
        <v>377.99097</v>
      </c>
      <c r="G198" s="154">
        <v>537.51232600000003</v>
      </c>
      <c r="H198" s="154">
        <v>456.87813999999997</v>
      </c>
      <c r="I198" s="154">
        <v>4.6256129999999995</v>
      </c>
      <c r="J198" s="154">
        <v>1.4114679999999999</v>
      </c>
      <c r="K198" s="154">
        <v>2.724072</v>
      </c>
      <c r="L198" s="154">
        <v>0.33964800000000001</v>
      </c>
      <c r="M198" s="154">
        <v>0.134547</v>
      </c>
      <c r="N198" s="154">
        <v>0.91731399999999996</v>
      </c>
      <c r="O198" s="154"/>
    </row>
    <row r="199" spans="1:15">
      <c r="A199" s="155">
        <v>41274</v>
      </c>
      <c r="B199" s="154">
        <v>1177.4470180000001</v>
      </c>
      <c r="C199" s="154">
        <v>4.1183009999999998</v>
      </c>
      <c r="D199" s="154">
        <v>235.635659</v>
      </c>
      <c r="E199" s="154">
        <v>79.925529999999995</v>
      </c>
      <c r="F199" s="154">
        <v>386.30072799999999</v>
      </c>
      <c r="G199" s="154">
        <v>546.37472600000001</v>
      </c>
      <c r="H199" s="154">
        <v>461.02211999999997</v>
      </c>
      <c r="I199" s="154">
        <v>4.0972559999999998</v>
      </c>
      <c r="J199" s="154">
        <v>0.88660499999999998</v>
      </c>
      <c r="K199" s="154">
        <v>2.7688610000000002</v>
      </c>
      <c r="L199" s="154">
        <v>0.32606499999999999</v>
      </c>
      <c r="M199" s="154">
        <v>0.101475</v>
      </c>
      <c r="N199" s="154">
        <v>0.92034700000000003</v>
      </c>
      <c r="O199" s="154"/>
    </row>
    <row r="200" spans="1:15">
      <c r="A200" s="155">
        <v>41305</v>
      </c>
      <c r="B200" s="154">
        <v>1211.687723</v>
      </c>
      <c r="C200" s="154">
        <v>3.2157849999999999</v>
      </c>
      <c r="D200" s="154">
        <v>235.20584099999999</v>
      </c>
      <c r="E200" s="154">
        <v>79.352362999999997</v>
      </c>
      <c r="F200" s="154">
        <v>410.08609899999999</v>
      </c>
      <c r="G200" s="154">
        <v>557.70508800000005</v>
      </c>
      <c r="H200" s="154">
        <v>470.75336700000003</v>
      </c>
      <c r="I200" s="154">
        <v>4.5611610000000002</v>
      </c>
      <c r="J200" s="154">
        <v>1.077431</v>
      </c>
      <c r="K200" s="154">
        <v>2.7359420000000001</v>
      </c>
      <c r="L200" s="154">
        <v>0.61401700000000003</v>
      </c>
      <c r="M200" s="154">
        <v>9.6765000000000004E-2</v>
      </c>
      <c r="N200" s="154">
        <v>0.91374699999999998</v>
      </c>
      <c r="O200" s="154"/>
    </row>
    <row r="201" spans="1:15">
      <c r="A201" s="155">
        <v>41333</v>
      </c>
      <c r="B201" s="154">
        <v>1231.5613820000001</v>
      </c>
      <c r="C201" s="154">
        <v>3.2477999999999998</v>
      </c>
      <c r="D201" s="154">
        <v>235.652073</v>
      </c>
      <c r="E201" s="154">
        <v>78.267780000000002</v>
      </c>
      <c r="F201" s="154">
        <v>422.34905099999997</v>
      </c>
      <c r="G201" s="154">
        <v>564.59358499999996</v>
      </c>
      <c r="H201" s="154">
        <v>473.58366799999999</v>
      </c>
      <c r="I201" s="154">
        <v>4.8203100000000001</v>
      </c>
      <c r="J201" s="154">
        <v>1.2788040000000001</v>
      </c>
      <c r="K201" s="154">
        <v>2.7467290000000002</v>
      </c>
      <c r="L201" s="154">
        <v>0.65807899999999997</v>
      </c>
      <c r="M201" s="154">
        <v>9.6308000000000005E-2</v>
      </c>
      <c r="N201" s="154">
        <v>0.898563</v>
      </c>
      <c r="O201" s="154"/>
    </row>
    <row r="202" spans="1:15">
      <c r="A202" s="155">
        <v>41364</v>
      </c>
      <c r="B202" s="154">
        <v>1252.2363359999999</v>
      </c>
      <c r="C202" s="154">
        <v>2.8057180000000002</v>
      </c>
      <c r="D202" s="154">
        <v>238.86443</v>
      </c>
      <c r="E202" s="154">
        <v>79.441349000000002</v>
      </c>
      <c r="F202" s="154">
        <v>429.12811599999998</v>
      </c>
      <c r="G202" s="154">
        <v>575.62795000000006</v>
      </c>
      <c r="H202" s="154">
        <v>486.52879799999999</v>
      </c>
      <c r="I202" s="154">
        <v>4.9174509999999998</v>
      </c>
      <c r="J202" s="154">
        <v>1.2719590000000001</v>
      </c>
      <c r="K202" s="154">
        <v>2.7998210000000001</v>
      </c>
      <c r="L202" s="154">
        <v>0.70275699999999997</v>
      </c>
      <c r="M202" s="154">
        <v>0.107348</v>
      </c>
      <c r="N202" s="154">
        <v>0.89267300000000005</v>
      </c>
      <c r="O202" s="154"/>
    </row>
    <row r="203" spans="1:15">
      <c r="A203" s="155">
        <v>41394</v>
      </c>
      <c r="B203" s="154">
        <v>1259.777785</v>
      </c>
      <c r="C203" s="154">
        <v>2.7011590000000001</v>
      </c>
      <c r="D203" s="154">
        <v>240.18975</v>
      </c>
      <c r="E203" s="154">
        <v>80.260249000000002</v>
      </c>
      <c r="F203" s="154">
        <v>430.21079300000002</v>
      </c>
      <c r="G203" s="154">
        <v>580.79259300000001</v>
      </c>
      <c r="H203" s="154">
        <v>490.90408300000001</v>
      </c>
      <c r="I203" s="154">
        <v>4.9903620000000002</v>
      </c>
      <c r="J203" s="154">
        <v>1.343979</v>
      </c>
      <c r="K203" s="154">
        <v>2.716043</v>
      </c>
      <c r="L203" s="154">
        <v>0.73992100000000005</v>
      </c>
      <c r="M203" s="154">
        <v>0.15440100000000001</v>
      </c>
      <c r="N203" s="154">
        <v>0.89312800000000003</v>
      </c>
      <c r="O203" s="154"/>
    </row>
    <row r="204" spans="1:15">
      <c r="A204" s="155">
        <v>41425</v>
      </c>
      <c r="B204" s="154">
        <v>1256.33195</v>
      </c>
      <c r="C204" s="154">
        <v>2.59171</v>
      </c>
      <c r="D204" s="154">
        <v>235.864226</v>
      </c>
      <c r="E204" s="154">
        <v>77.973294999999993</v>
      </c>
      <c r="F204" s="154">
        <v>427.15319499999998</v>
      </c>
      <c r="G204" s="154">
        <v>584.64384700000005</v>
      </c>
      <c r="H204" s="154">
        <v>494.05855700000001</v>
      </c>
      <c r="I204" s="154">
        <v>5.1975020000000001</v>
      </c>
      <c r="J204" s="154">
        <v>1.3935649999999999</v>
      </c>
      <c r="K204" s="154">
        <v>2.7203889999999999</v>
      </c>
      <c r="L204" s="154">
        <v>0.84026500000000004</v>
      </c>
      <c r="M204" s="154">
        <v>0.203323</v>
      </c>
      <c r="N204" s="154">
        <v>0.88146800000000003</v>
      </c>
      <c r="O204" s="154"/>
    </row>
  </sheetData>
  <mergeCells count="10">
    <mergeCell ref="B20:H20"/>
    <mergeCell ref="D27:E27"/>
    <mergeCell ref="G27:H27"/>
    <mergeCell ref="I27:M27"/>
    <mergeCell ref="J28:M28"/>
    <mergeCell ref="B21:W21"/>
    <mergeCell ref="B22:AE22"/>
    <mergeCell ref="B23:AR23"/>
    <mergeCell ref="B24:BZ24"/>
    <mergeCell ref="B25:R25"/>
  </mergeCells>
  <hyperlinks>
    <hyperlink ref="D108" location="Sheet1!B21" display="Sheet1!B21"/>
    <hyperlink ref="B21" location="Sheet1!E108" display="Sheet1!E108"/>
    <hyperlink ref="D158" location="Sheet1!B22" display="Sheet1!B22"/>
    <hyperlink ref="B22" location="Sheet1!D158" display="Sheet1!D158"/>
    <hyperlink ref="E108" location="Sheet1!B21" display="Sheet1!B21"/>
    <hyperlink ref="G106" location="Sheet1!B23" display="Sheet1!B23"/>
    <hyperlink ref="B23" location="Sheet1!G106" display="Sheet1!G106"/>
    <hyperlink ref="H106" location="Sheet1!B24" display="Sheet1!B24"/>
    <hyperlink ref="B24" location="Sheet1!H106" display="Sheet1!H106"/>
    <hyperlink ref="I158" location="Sheet1!B25" display="Sheet1!B25"/>
    <hyperlink ref="B25" location="Sheet1!I158" display="Sheet1!I158"/>
    <hyperlink ref="N106" location="Sheet1!B20" display="Sheet1!B20"/>
    <hyperlink ref="B20" location="Sheet1!N106" display="Sheet1!N106"/>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01"/>
  <sheetViews>
    <sheetView workbookViewId="0">
      <pane xSplit="1" ySplit="27" topLeftCell="B28" activePane="bottomRight" state="frozen"/>
      <selection pane="topRight" activeCell="B1" sqref="B1"/>
      <selection pane="bottomLeft" activeCell="A28" sqref="A28"/>
      <selection pane="bottomRight" activeCell="B28" sqref="B28"/>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511</v>
      </c>
    </row>
    <row r="4" spans="1:1">
      <c r="A4" s="161" t="s">
        <v>593</v>
      </c>
    </row>
    <row r="5" spans="1:1">
      <c r="A5" s="161" t="s">
        <v>592</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38">
      <c r="A17" s="161" t="s">
        <v>499</v>
      </c>
      <c r="B17" s="161" t="s">
        <v>498</v>
      </c>
    </row>
    <row r="18" spans="1:38">
      <c r="A18" s="161"/>
      <c r="B18" s="161" t="s">
        <v>497</v>
      </c>
    </row>
    <row r="20" spans="1:38">
      <c r="A20" s="161" t="s">
        <v>496</v>
      </c>
      <c r="B20" s="442" t="s">
        <v>591</v>
      </c>
      <c r="C20" s="442"/>
      <c r="D20" s="442"/>
      <c r="E20" s="442"/>
      <c r="F20" s="442"/>
      <c r="G20" s="442"/>
      <c r="H20" s="442"/>
      <c r="I20" s="442"/>
      <c r="J20" s="442"/>
    </row>
    <row r="21" spans="1:38">
      <c r="B21" s="444" t="s">
        <v>590</v>
      </c>
      <c r="C21" s="444"/>
      <c r="D21" s="444"/>
      <c r="E21" s="444"/>
      <c r="F21" s="444"/>
      <c r="G21" s="444"/>
      <c r="H21" s="444"/>
      <c r="I21" s="444"/>
      <c r="J21" s="444"/>
      <c r="K21" s="444"/>
      <c r="L21" s="444"/>
      <c r="M21" s="444"/>
      <c r="N21" s="444"/>
      <c r="O21" s="444"/>
      <c r="P21" s="444"/>
      <c r="Q21" s="444"/>
      <c r="R21" s="444"/>
      <c r="S21" s="444"/>
      <c r="T21" s="444"/>
      <c r="U21" s="444"/>
      <c r="V21" s="444"/>
    </row>
    <row r="22" spans="1:38">
      <c r="B22" s="445" t="s">
        <v>589</v>
      </c>
      <c r="C22" s="445"/>
      <c r="D22" s="445"/>
      <c r="E22" s="445"/>
      <c r="F22" s="445"/>
      <c r="G22" s="445"/>
      <c r="H22" s="445"/>
      <c r="I22" s="445"/>
      <c r="J22" s="445"/>
      <c r="K22" s="445"/>
      <c r="L22" s="445"/>
      <c r="M22" s="445"/>
      <c r="N22" s="445"/>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row>
    <row r="24" spans="1:38">
      <c r="B24" s="161" t="s">
        <v>161</v>
      </c>
      <c r="C24" s="161" t="s">
        <v>565</v>
      </c>
      <c r="D24" s="443" t="s">
        <v>564</v>
      </c>
      <c r="E24" s="443"/>
      <c r="F24" s="443" t="s">
        <v>563</v>
      </c>
      <c r="G24" s="443"/>
      <c r="H24" s="443"/>
      <c r="I24" s="443"/>
      <c r="J24" s="443"/>
      <c r="K24" s="443"/>
      <c r="L24" s="443"/>
    </row>
    <row r="25" spans="1:38">
      <c r="B25" s="161" t="s">
        <v>481</v>
      </c>
      <c r="C25" s="161" t="s">
        <v>481</v>
      </c>
      <c r="D25" s="161" t="s">
        <v>481</v>
      </c>
      <c r="E25" s="161" t="s">
        <v>484</v>
      </c>
      <c r="F25" s="161" t="s">
        <v>481</v>
      </c>
      <c r="G25" s="443" t="s">
        <v>562</v>
      </c>
      <c r="H25" s="443"/>
      <c r="I25" s="443" t="s">
        <v>561</v>
      </c>
      <c r="J25" s="443"/>
      <c r="K25" s="161" t="s">
        <v>588</v>
      </c>
      <c r="L25" s="161" t="s">
        <v>587</v>
      </c>
    </row>
    <row r="26" spans="1:38">
      <c r="B26" s="161" t="s">
        <v>481</v>
      </c>
      <c r="C26" s="161" t="s">
        <v>481</v>
      </c>
      <c r="D26" s="161" t="s">
        <v>481</v>
      </c>
      <c r="E26" s="161" t="s">
        <v>483</v>
      </c>
      <c r="F26" s="161" t="s">
        <v>481</v>
      </c>
      <c r="G26" s="161" t="s">
        <v>481</v>
      </c>
      <c r="H26" s="161" t="s">
        <v>586</v>
      </c>
      <c r="I26" s="161" t="s">
        <v>481</v>
      </c>
      <c r="J26" s="161" t="s">
        <v>585</v>
      </c>
    </row>
    <row r="28" spans="1:38">
      <c r="A28" s="155">
        <v>36160</v>
      </c>
      <c r="B28" s="154">
        <v>1589.1484640000001</v>
      </c>
      <c r="C28" s="154">
        <v>864.56392100000005</v>
      </c>
      <c r="D28" s="154">
        <v>140.166211</v>
      </c>
      <c r="E28" s="154" t="s">
        <v>472</v>
      </c>
      <c r="F28" s="154">
        <v>584.41832999999997</v>
      </c>
      <c r="G28" s="154" t="s">
        <v>472</v>
      </c>
      <c r="H28" s="154" t="s">
        <v>472</v>
      </c>
      <c r="I28" s="154" t="s">
        <v>472</v>
      </c>
      <c r="J28" s="154" t="s">
        <v>472</v>
      </c>
      <c r="K28" s="154" t="s">
        <v>472</v>
      </c>
      <c r="L28" s="154" t="s">
        <v>472</v>
      </c>
      <c r="M28" s="154"/>
    </row>
    <row r="29" spans="1:38">
      <c r="A29" s="155">
        <v>36191</v>
      </c>
      <c r="B29" s="154">
        <v>1623.0609810000001</v>
      </c>
      <c r="C29" s="154">
        <v>882.15724899999998</v>
      </c>
      <c r="D29" s="154">
        <v>140.71513899999999</v>
      </c>
      <c r="E29" s="154" t="s">
        <v>472</v>
      </c>
      <c r="F29" s="154">
        <v>600.18859099999997</v>
      </c>
      <c r="G29" s="154" t="s">
        <v>472</v>
      </c>
      <c r="H29" s="154" t="s">
        <v>472</v>
      </c>
      <c r="I29" s="154" t="s">
        <v>472</v>
      </c>
      <c r="J29" s="154" t="s">
        <v>472</v>
      </c>
      <c r="K29" s="154" t="s">
        <v>472</v>
      </c>
      <c r="L29" s="154" t="s">
        <v>472</v>
      </c>
      <c r="M29" s="154"/>
    </row>
    <row r="30" spans="1:38">
      <c r="A30" s="155">
        <v>36219</v>
      </c>
      <c r="B30" s="154">
        <v>1623.819647</v>
      </c>
      <c r="C30" s="154">
        <v>884.50220899999999</v>
      </c>
      <c r="D30" s="154">
        <v>140.13694699999999</v>
      </c>
      <c r="E30" s="154" t="s">
        <v>472</v>
      </c>
      <c r="F30" s="154">
        <v>599.18049900000005</v>
      </c>
      <c r="G30" s="154" t="s">
        <v>472</v>
      </c>
      <c r="H30" s="154" t="s">
        <v>472</v>
      </c>
      <c r="I30" s="154" t="s">
        <v>472</v>
      </c>
      <c r="J30" s="154" t="s">
        <v>472</v>
      </c>
      <c r="K30" s="154" t="s">
        <v>472</v>
      </c>
      <c r="L30" s="154" t="s">
        <v>472</v>
      </c>
      <c r="M30" s="154"/>
    </row>
    <row r="31" spans="1:38">
      <c r="A31" s="155">
        <v>36250</v>
      </c>
      <c r="B31" s="154">
        <v>1688.4643470000001</v>
      </c>
      <c r="C31" s="154">
        <v>914.23336200000006</v>
      </c>
      <c r="D31" s="154">
        <v>148.22048100000001</v>
      </c>
      <c r="E31" s="154" t="s">
        <v>472</v>
      </c>
      <c r="F31" s="154">
        <v>626.01050799999996</v>
      </c>
      <c r="G31" s="154" t="s">
        <v>472</v>
      </c>
      <c r="H31" s="154" t="s">
        <v>472</v>
      </c>
      <c r="I31" s="154" t="s">
        <v>472</v>
      </c>
      <c r="J31" s="154" t="s">
        <v>472</v>
      </c>
      <c r="K31" s="154" t="s">
        <v>472</v>
      </c>
      <c r="L31" s="154" t="s">
        <v>472</v>
      </c>
      <c r="M31" s="154"/>
    </row>
    <row r="32" spans="1:38">
      <c r="A32" s="155">
        <v>36280</v>
      </c>
      <c r="B32" s="154">
        <v>1760.745163</v>
      </c>
      <c r="C32" s="154">
        <v>944.25235699999996</v>
      </c>
      <c r="D32" s="154">
        <v>165.585431</v>
      </c>
      <c r="E32" s="154" t="s">
        <v>472</v>
      </c>
      <c r="F32" s="154">
        <v>650.90737300000001</v>
      </c>
      <c r="G32" s="154" t="s">
        <v>472</v>
      </c>
      <c r="H32" s="154" t="s">
        <v>472</v>
      </c>
      <c r="I32" s="154" t="s">
        <v>472</v>
      </c>
      <c r="J32" s="154" t="s">
        <v>472</v>
      </c>
      <c r="K32" s="154" t="s">
        <v>472</v>
      </c>
      <c r="L32" s="154" t="s">
        <v>472</v>
      </c>
      <c r="M32" s="154"/>
    </row>
    <row r="33" spans="1:13">
      <c r="A33" s="155">
        <v>36311</v>
      </c>
      <c r="B33" s="154">
        <v>1734.900292</v>
      </c>
      <c r="C33" s="154">
        <v>933.16135899999995</v>
      </c>
      <c r="D33" s="154">
        <v>170.378334</v>
      </c>
      <c r="E33" s="154" t="s">
        <v>472</v>
      </c>
      <c r="F33" s="154">
        <v>631.36060099999997</v>
      </c>
      <c r="G33" s="154" t="s">
        <v>472</v>
      </c>
      <c r="H33" s="154" t="s">
        <v>472</v>
      </c>
      <c r="I33" s="154" t="s">
        <v>472</v>
      </c>
      <c r="J33" s="154" t="s">
        <v>472</v>
      </c>
      <c r="K33" s="154" t="s">
        <v>472</v>
      </c>
      <c r="L33" s="154" t="s">
        <v>472</v>
      </c>
      <c r="M33" s="154"/>
    </row>
    <row r="34" spans="1:13">
      <c r="A34" s="155">
        <v>36341</v>
      </c>
      <c r="B34" s="154">
        <v>1764.2169080000001</v>
      </c>
      <c r="C34" s="154">
        <v>951.46948699999996</v>
      </c>
      <c r="D34" s="154">
        <v>178.00603899999999</v>
      </c>
      <c r="E34" s="154" t="s">
        <v>472</v>
      </c>
      <c r="F34" s="154">
        <v>634.74138600000003</v>
      </c>
      <c r="G34" s="154" t="s">
        <v>472</v>
      </c>
      <c r="H34" s="154" t="s">
        <v>472</v>
      </c>
      <c r="I34" s="154" t="s">
        <v>472</v>
      </c>
      <c r="J34" s="154" t="s">
        <v>472</v>
      </c>
      <c r="K34" s="154" t="s">
        <v>472</v>
      </c>
      <c r="L34" s="154" t="s">
        <v>472</v>
      </c>
      <c r="M34" s="154"/>
    </row>
    <row r="35" spans="1:13">
      <c r="A35" s="155">
        <v>36372</v>
      </c>
      <c r="B35" s="154">
        <v>1721.0165810000001</v>
      </c>
      <c r="C35" s="154">
        <v>930.394139</v>
      </c>
      <c r="D35" s="154">
        <v>177.283016</v>
      </c>
      <c r="E35" s="154" t="s">
        <v>472</v>
      </c>
      <c r="F35" s="154">
        <v>613.33942500000001</v>
      </c>
      <c r="G35" s="154" t="s">
        <v>472</v>
      </c>
      <c r="H35" s="154" t="s">
        <v>472</v>
      </c>
      <c r="I35" s="154" t="s">
        <v>472</v>
      </c>
      <c r="J35" s="154" t="s">
        <v>472</v>
      </c>
      <c r="K35" s="154" t="s">
        <v>472</v>
      </c>
      <c r="L35" s="154" t="s">
        <v>472</v>
      </c>
      <c r="M35" s="154"/>
    </row>
    <row r="36" spans="1:13">
      <c r="A36" s="155">
        <v>36403</v>
      </c>
      <c r="B36" s="154">
        <v>1750.0003650000001</v>
      </c>
      <c r="C36" s="154">
        <v>942.16685700000005</v>
      </c>
      <c r="D36" s="154">
        <v>181.21140500000001</v>
      </c>
      <c r="E36" s="154" t="s">
        <v>472</v>
      </c>
      <c r="F36" s="154">
        <v>626.62210400000004</v>
      </c>
      <c r="G36" s="154" t="s">
        <v>472</v>
      </c>
      <c r="H36" s="154" t="s">
        <v>472</v>
      </c>
      <c r="I36" s="154" t="s">
        <v>472</v>
      </c>
      <c r="J36" s="154" t="s">
        <v>472</v>
      </c>
      <c r="K36" s="154" t="s">
        <v>472</v>
      </c>
      <c r="L36" s="154" t="s">
        <v>472</v>
      </c>
      <c r="M36" s="154"/>
    </row>
    <row r="37" spans="1:13">
      <c r="A37" s="155">
        <v>36433</v>
      </c>
      <c r="B37" s="154">
        <v>1738.389052</v>
      </c>
      <c r="C37" s="154">
        <v>934.14585899999997</v>
      </c>
      <c r="D37" s="154">
        <v>181.410098</v>
      </c>
      <c r="E37" s="154" t="s">
        <v>472</v>
      </c>
      <c r="F37" s="154">
        <v>622.83310300000005</v>
      </c>
      <c r="G37" s="154" t="s">
        <v>472</v>
      </c>
      <c r="H37" s="154" t="s">
        <v>472</v>
      </c>
      <c r="I37" s="154" t="s">
        <v>472</v>
      </c>
      <c r="J37" s="154" t="s">
        <v>472</v>
      </c>
      <c r="K37" s="154" t="s">
        <v>472</v>
      </c>
      <c r="L37" s="154" t="s">
        <v>472</v>
      </c>
      <c r="M37" s="154"/>
    </row>
    <row r="38" spans="1:13">
      <c r="A38" s="155">
        <v>36464</v>
      </c>
      <c r="B38" s="154">
        <v>1770.2526949999999</v>
      </c>
      <c r="C38" s="154">
        <v>951.63334799999996</v>
      </c>
      <c r="D38" s="154">
        <v>193.02209199999999</v>
      </c>
      <c r="E38" s="154" t="s">
        <v>472</v>
      </c>
      <c r="F38" s="154">
        <v>625.59725500000002</v>
      </c>
      <c r="G38" s="154" t="s">
        <v>472</v>
      </c>
      <c r="H38" s="154" t="s">
        <v>472</v>
      </c>
      <c r="I38" s="154" t="s">
        <v>472</v>
      </c>
      <c r="J38" s="154" t="s">
        <v>472</v>
      </c>
      <c r="K38" s="154" t="s">
        <v>472</v>
      </c>
      <c r="L38" s="154" t="s">
        <v>472</v>
      </c>
      <c r="M38" s="154"/>
    </row>
    <row r="39" spans="1:13">
      <c r="A39" s="155">
        <v>36494</v>
      </c>
      <c r="B39" s="154">
        <v>1858.423239</v>
      </c>
      <c r="C39" s="154">
        <v>1000.173356</v>
      </c>
      <c r="D39" s="154">
        <v>200.39168900000001</v>
      </c>
      <c r="E39" s="154" t="s">
        <v>472</v>
      </c>
      <c r="F39" s="154">
        <v>657.85819300000003</v>
      </c>
      <c r="G39" s="154" t="s">
        <v>472</v>
      </c>
      <c r="H39" s="154" t="s">
        <v>472</v>
      </c>
      <c r="I39" s="154" t="s">
        <v>472</v>
      </c>
      <c r="J39" s="154" t="s">
        <v>472</v>
      </c>
      <c r="K39" s="154" t="s">
        <v>472</v>
      </c>
      <c r="L39" s="154" t="s">
        <v>472</v>
      </c>
      <c r="M39" s="154"/>
    </row>
    <row r="40" spans="1:13">
      <c r="A40" s="155">
        <v>36525</v>
      </c>
      <c r="B40" s="154">
        <v>1935.3417260000001</v>
      </c>
      <c r="C40" s="154">
        <v>1042.6760469999999</v>
      </c>
      <c r="D40" s="154">
        <v>217.06946099999999</v>
      </c>
      <c r="E40" s="154" t="s">
        <v>472</v>
      </c>
      <c r="F40" s="154">
        <v>675.59621900000002</v>
      </c>
      <c r="G40" s="154" t="s">
        <v>472</v>
      </c>
      <c r="H40" s="154" t="s">
        <v>472</v>
      </c>
      <c r="I40" s="154" t="s">
        <v>472</v>
      </c>
      <c r="J40" s="154" t="s">
        <v>472</v>
      </c>
      <c r="K40" s="154" t="s">
        <v>472</v>
      </c>
      <c r="L40" s="154" t="s">
        <v>472</v>
      </c>
      <c r="M40" s="154"/>
    </row>
    <row r="41" spans="1:13">
      <c r="A41" s="155">
        <v>36556</v>
      </c>
      <c r="B41" s="154">
        <v>1956.771338</v>
      </c>
      <c r="C41" s="154">
        <v>1052.942961</v>
      </c>
      <c r="D41" s="154">
        <v>217.64539500000001</v>
      </c>
      <c r="E41" s="154" t="s">
        <v>472</v>
      </c>
      <c r="F41" s="154">
        <v>686.18298400000003</v>
      </c>
      <c r="G41" s="154" t="s">
        <v>472</v>
      </c>
      <c r="H41" s="154" t="s">
        <v>472</v>
      </c>
      <c r="I41" s="154" t="s">
        <v>472</v>
      </c>
      <c r="J41" s="154" t="s">
        <v>472</v>
      </c>
      <c r="K41" s="154" t="s">
        <v>472</v>
      </c>
      <c r="L41" s="154" t="s">
        <v>472</v>
      </c>
      <c r="M41" s="154"/>
    </row>
    <row r="42" spans="1:13">
      <c r="A42" s="155">
        <v>36585</v>
      </c>
      <c r="B42" s="154">
        <v>2026.7047540000001</v>
      </c>
      <c r="C42" s="154">
        <v>1088.4000390000001</v>
      </c>
      <c r="D42" s="154">
        <v>223.600413</v>
      </c>
      <c r="E42" s="154" t="s">
        <v>472</v>
      </c>
      <c r="F42" s="154">
        <v>714.704296</v>
      </c>
      <c r="G42" s="154" t="s">
        <v>472</v>
      </c>
      <c r="H42" s="154" t="s">
        <v>472</v>
      </c>
      <c r="I42" s="154" t="s">
        <v>472</v>
      </c>
      <c r="J42" s="154" t="s">
        <v>472</v>
      </c>
      <c r="K42" s="154" t="s">
        <v>472</v>
      </c>
      <c r="L42" s="154" t="s">
        <v>472</v>
      </c>
      <c r="M42" s="154"/>
    </row>
    <row r="43" spans="1:13">
      <c r="A43" s="155">
        <v>36616</v>
      </c>
      <c r="B43" s="154">
        <v>2063.865405</v>
      </c>
      <c r="C43" s="154">
        <v>1101.3211690000001</v>
      </c>
      <c r="D43" s="154">
        <v>225.661584</v>
      </c>
      <c r="E43" s="154" t="s">
        <v>472</v>
      </c>
      <c r="F43" s="154">
        <v>736.88265200000001</v>
      </c>
      <c r="G43" s="154" t="s">
        <v>472</v>
      </c>
      <c r="H43" s="154" t="s">
        <v>472</v>
      </c>
      <c r="I43" s="154" t="s">
        <v>472</v>
      </c>
      <c r="J43" s="154" t="s">
        <v>472</v>
      </c>
      <c r="K43" s="154" t="s">
        <v>472</v>
      </c>
      <c r="L43" s="154" t="s">
        <v>472</v>
      </c>
      <c r="M43" s="154"/>
    </row>
    <row r="44" spans="1:13">
      <c r="A44" s="155">
        <v>36646</v>
      </c>
      <c r="B44" s="154">
        <v>2063.2809069999998</v>
      </c>
      <c r="C44" s="154">
        <v>1099.382445</v>
      </c>
      <c r="D44" s="154">
        <v>226.38576900000001</v>
      </c>
      <c r="E44" s="154" t="s">
        <v>472</v>
      </c>
      <c r="F44" s="154">
        <v>737.512698</v>
      </c>
      <c r="G44" s="154" t="s">
        <v>472</v>
      </c>
      <c r="H44" s="154" t="s">
        <v>472</v>
      </c>
      <c r="I44" s="154" t="s">
        <v>472</v>
      </c>
      <c r="J44" s="154" t="s">
        <v>472</v>
      </c>
      <c r="K44" s="154" t="s">
        <v>472</v>
      </c>
      <c r="L44" s="154" t="s">
        <v>472</v>
      </c>
      <c r="M44" s="154"/>
    </row>
    <row r="45" spans="1:13">
      <c r="A45" s="155">
        <v>36677</v>
      </c>
      <c r="B45" s="154">
        <v>2016.3373160000001</v>
      </c>
      <c r="C45" s="154">
        <v>1074.37139</v>
      </c>
      <c r="D45" s="154">
        <v>218.882575</v>
      </c>
      <c r="E45" s="154" t="s">
        <v>472</v>
      </c>
      <c r="F45" s="154">
        <v>723.08335099999999</v>
      </c>
      <c r="G45" s="154" t="s">
        <v>472</v>
      </c>
      <c r="H45" s="154" t="s">
        <v>472</v>
      </c>
      <c r="I45" s="154" t="s">
        <v>472</v>
      </c>
      <c r="J45" s="154" t="s">
        <v>472</v>
      </c>
      <c r="K45" s="154" t="s">
        <v>472</v>
      </c>
      <c r="L45" s="154" t="s">
        <v>472</v>
      </c>
      <c r="M45" s="154"/>
    </row>
    <row r="46" spans="1:13">
      <c r="A46" s="155">
        <v>36707</v>
      </c>
      <c r="B46" s="154">
        <v>1996.2088630000001</v>
      </c>
      <c r="C46" s="154">
        <v>1063.75647</v>
      </c>
      <c r="D46" s="154">
        <v>225.85297399999999</v>
      </c>
      <c r="E46" s="154" t="s">
        <v>472</v>
      </c>
      <c r="F46" s="154">
        <v>706.599422</v>
      </c>
      <c r="G46" s="154" t="s">
        <v>472</v>
      </c>
      <c r="H46" s="154" t="s">
        <v>472</v>
      </c>
      <c r="I46" s="154" t="s">
        <v>472</v>
      </c>
      <c r="J46" s="154" t="s">
        <v>472</v>
      </c>
      <c r="K46" s="154" t="s">
        <v>472</v>
      </c>
      <c r="L46" s="154" t="s">
        <v>472</v>
      </c>
      <c r="M46" s="154"/>
    </row>
    <row r="47" spans="1:13">
      <c r="A47" s="155">
        <v>36738</v>
      </c>
      <c r="B47" s="154">
        <v>2027.568338</v>
      </c>
      <c r="C47" s="154">
        <v>1079.6249379999999</v>
      </c>
      <c r="D47" s="154">
        <v>230.251904</v>
      </c>
      <c r="E47" s="154" t="s">
        <v>472</v>
      </c>
      <c r="F47" s="154">
        <v>717.69149000000004</v>
      </c>
      <c r="G47" s="154" t="s">
        <v>472</v>
      </c>
      <c r="H47" s="154" t="s">
        <v>472</v>
      </c>
      <c r="I47" s="154" t="s">
        <v>472</v>
      </c>
      <c r="J47" s="154" t="s">
        <v>472</v>
      </c>
      <c r="K47" s="154" t="s">
        <v>472</v>
      </c>
      <c r="L47" s="154" t="s">
        <v>472</v>
      </c>
      <c r="M47" s="154"/>
    </row>
    <row r="48" spans="1:13">
      <c r="A48" s="155">
        <v>36769</v>
      </c>
      <c r="B48" s="154">
        <v>2114.747527</v>
      </c>
      <c r="C48" s="154">
        <v>1129.9871270000001</v>
      </c>
      <c r="D48" s="154">
        <v>243.27974699999999</v>
      </c>
      <c r="E48" s="154" t="s">
        <v>472</v>
      </c>
      <c r="F48" s="154">
        <v>741.48065499999996</v>
      </c>
      <c r="G48" s="154" t="s">
        <v>472</v>
      </c>
      <c r="H48" s="154" t="s">
        <v>472</v>
      </c>
      <c r="I48" s="154" t="s">
        <v>472</v>
      </c>
      <c r="J48" s="154" t="s">
        <v>472</v>
      </c>
      <c r="K48" s="154" t="s">
        <v>472</v>
      </c>
      <c r="L48" s="154" t="s">
        <v>472</v>
      </c>
      <c r="M48" s="154"/>
    </row>
    <row r="49" spans="1:13">
      <c r="A49" s="155">
        <v>36799</v>
      </c>
      <c r="B49" s="154">
        <v>2057.0571669999999</v>
      </c>
      <c r="C49" s="154">
        <v>1096.5168209999999</v>
      </c>
      <c r="D49" s="154">
        <v>236.78679700000001</v>
      </c>
      <c r="E49" s="154" t="s">
        <v>472</v>
      </c>
      <c r="F49" s="154">
        <v>723.75354900000002</v>
      </c>
      <c r="G49" s="154" t="s">
        <v>472</v>
      </c>
      <c r="H49" s="154" t="s">
        <v>472</v>
      </c>
      <c r="I49" s="154" t="s">
        <v>472</v>
      </c>
      <c r="J49" s="154" t="s">
        <v>472</v>
      </c>
      <c r="K49" s="154" t="s">
        <v>472</v>
      </c>
      <c r="L49" s="154" t="s">
        <v>472</v>
      </c>
      <c r="M49" s="154"/>
    </row>
    <row r="50" spans="1:13">
      <c r="A50" s="155">
        <v>36830</v>
      </c>
      <c r="B50" s="154">
        <v>2093.6160650000002</v>
      </c>
      <c r="C50" s="154">
        <v>1109.0693670000001</v>
      </c>
      <c r="D50" s="154">
        <v>236.227035</v>
      </c>
      <c r="E50" s="154" t="s">
        <v>472</v>
      </c>
      <c r="F50" s="154">
        <v>748.319659</v>
      </c>
      <c r="G50" s="154" t="s">
        <v>472</v>
      </c>
      <c r="H50" s="154" t="s">
        <v>472</v>
      </c>
      <c r="I50" s="154" t="s">
        <v>472</v>
      </c>
      <c r="J50" s="154" t="s">
        <v>472</v>
      </c>
      <c r="K50" s="154" t="s">
        <v>472</v>
      </c>
      <c r="L50" s="154" t="s">
        <v>472</v>
      </c>
      <c r="M50" s="154"/>
    </row>
    <row r="51" spans="1:13">
      <c r="A51" s="155">
        <v>36860</v>
      </c>
      <c r="B51" s="154">
        <v>2000.204759</v>
      </c>
      <c r="C51" s="154">
        <v>1058.7099209999999</v>
      </c>
      <c r="D51" s="154">
        <v>225.020691</v>
      </c>
      <c r="E51" s="154" t="s">
        <v>472</v>
      </c>
      <c r="F51" s="154">
        <v>716.47414800000001</v>
      </c>
      <c r="G51" s="154" t="s">
        <v>472</v>
      </c>
      <c r="H51" s="154" t="s">
        <v>472</v>
      </c>
      <c r="I51" s="154" t="s">
        <v>472</v>
      </c>
      <c r="J51" s="154" t="s">
        <v>472</v>
      </c>
      <c r="K51" s="154" t="s">
        <v>472</v>
      </c>
      <c r="L51" s="154" t="s">
        <v>472</v>
      </c>
      <c r="M51" s="154"/>
    </row>
    <row r="52" spans="1:13">
      <c r="A52" s="155">
        <v>36891</v>
      </c>
      <c r="B52" s="154">
        <v>1966.260505</v>
      </c>
      <c r="C52" s="154">
        <v>1028.221448</v>
      </c>
      <c r="D52" s="154">
        <v>221.267788</v>
      </c>
      <c r="E52" s="154" t="s">
        <v>472</v>
      </c>
      <c r="F52" s="154">
        <v>716.77127199999995</v>
      </c>
      <c r="G52" s="154" t="s">
        <v>472</v>
      </c>
      <c r="H52" s="154" t="s">
        <v>472</v>
      </c>
      <c r="I52" s="154" t="s">
        <v>472</v>
      </c>
      <c r="J52" s="154" t="s">
        <v>472</v>
      </c>
      <c r="K52" s="154" t="s">
        <v>472</v>
      </c>
      <c r="L52" s="154" t="s">
        <v>472</v>
      </c>
      <c r="M52" s="154"/>
    </row>
    <row r="53" spans="1:13">
      <c r="A53" s="155">
        <v>36922</v>
      </c>
      <c r="B53" s="154">
        <v>2091.5154729999999</v>
      </c>
      <c r="C53" s="154">
        <v>1110.206506</v>
      </c>
      <c r="D53" s="154">
        <v>227.707155</v>
      </c>
      <c r="E53" s="154" t="s">
        <v>472</v>
      </c>
      <c r="F53" s="154">
        <v>753.60181399999999</v>
      </c>
      <c r="G53" s="154" t="s">
        <v>472</v>
      </c>
      <c r="H53" s="154" t="s">
        <v>472</v>
      </c>
      <c r="I53" s="154" t="s">
        <v>472</v>
      </c>
      <c r="J53" s="154" t="s">
        <v>472</v>
      </c>
      <c r="K53" s="154" t="s">
        <v>472</v>
      </c>
      <c r="L53" s="154" t="s">
        <v>472</v>
      </c>
      <c r="M53" s="154"/>
    </row>
    <row r="54" spans="1:13">
      <c r="A54" s="155">
        <v>36950</v>
      </c>
      <c r="B54" s="154">
        <v>2058.1981190000001</v>
      </c>
      <c r="C54" s="154">
        <v>1090.424888</v>
      </c>
      <c r="D54" s="154">
        <v>225.45659499999999</v>
      </c>
      <c r="E54" s="154" t="s">
        <v>472</v>
      </c>
      <c r="F54" s="154">
        <v>742.31663900000001</v>
      </c>
      <c r="G54" s="154" t="s">
        <v>472</v>
      </c>
      <c r="H54" s="154" t="s">
        <v>472</v>
      </c>
      <c r="I54" s="154" t="s">
        <v>472</v>
      </c>
      <c r="J54" s="154" t="s">
        <v>472</v>
      </c>
      <c r="K54" s="154" t="s">
        <v>472</v>
      </c>
      <c r="L54" s="154" t="s">
        <v>472</v>
      </c>
      <c r="M54" s="154"/>
    </row>
    <row r="55" spans="1:13">
      <c r="A55" s="155">
        <v>36981</v>
      </c>
      <c r="B55" s="154">
        <v>2057.556799</v>
      </c>
      <c r="C55" s="154">
        <v>1079.556738</v>
      </c>
      <c r="D55" s="154">
        <v>227.61385899999999</v>
      </c>
      <c r="E55" s="154" t="s">
        <v>472</v>
      </c>
      <c r="F55" s="154">
        <v>750.38619600000004</v>
      </c>
      <c r="G55" s="154" t="s">
        <v>472</v>
      </c>
      <c r="H55" s="154" t="s">
        <v>472</v>
      </c>
      <c r="I55" s="154" t="s">
        <v>472</v>
      </c>
      <c r="J55" s="154" t="s">
        <v>472</v>
      </c>
      <c r="K55" s="154" t="s">
        <v>472</v>
      </c>
      <c r="L55" s="154" t="s">
        <v>472</v>
      </c>
      <c r="M55" s="154"/>
    </row>
    <row r="56" spans="1:13">
      <c r="A56" s="155">
        <v>37011</v>
      </c>
      <c r="B56" s="154">
        <v>2111.8936159999998</v>
      </c>
      <c r="C56" s="154">
        <v>1109.2790379999999</v>
      </c>
      <c r="D56" s="154">
        <v>229.669071</v>
      </c>
      <c r="E56" s="154" t="s">
        <v>472</v>
      </c>
      <c r="F56" s="154">
        <v>772.945514</v>
      </c>
      <c r="G56" s="154" t="s">
        <v>472</v>
      </c>
      <c r="H56" s="154" t="s">
        <v>472</v>
      </c>
      <c r="I56" s="154" t="s">
        <v>472</v>
      </c>
      <c r="J56" s="154" t="s">
        <v>472</v>
      </c>
      <c r="K56" s="154" t="s">
        <v>472</v>
      </c>
      <c r="L56" s="154" t="s">
        <v>472</v>
      </c>
      <c r="M56" s="154"/>
    </row>
    <row r="57" spans="1:13">
      <c r="A57" s="155">
        <v>37042</v>
      </c>
      <c r="B57" s="154">
        <v>2153.9498960000001</v>
      </c>
      <c r="C57" s="154">
        <v>1133.6973559999999</v>
      </c>
      <c r="D57" s="154">
        <v>235.37604099999999</v>
      </c>
      <c r="E57" s="154" t="s">
        <v>472</v>
      </c>
      <c r="F57" s="154">
        <v>784.87650499999995</v>
      </c>
      <c r="G57" s="154" t="s">
        <v>472</v>
      </c>
      <c r="H57" s="154" t="s">
        <v>472</v>
      </c>
      <c r="I57" s="154" t="s">
        <v>472</v>
      </c>
      <c r="J57" s="154" t="s">
        <v>472</v>
      </c>
      <c r="K57" s="154" t="s">
        <v>472</v>
      </c>
      <c r="L57" s="154" t="s">
        <v>472</v>
      </c>
      <c r="M57" s="154"/>
    </row>
    <row r="58" spans="1:13">
      <c r="A58" s="155">
        <v>37072</v>
      </c>
      <c r="B58" s="154">
        <v>2134.8316380000001</v>
      </c>
      <c r="C58" s="154">
        <v>1131.8790389999999</v>
      </c>
      <c r="D58" s="154">
        <v>233.46152699999999</v>
      </c>
      <c r="E58" s="154" t="s">
        <v>472</v>
      </c>
      <c r="F58" s="154">
        <v>769.49106800000004</v>
      </c>
      <c r="G58" s="154" t="s">
        <v>472</v>
      </c>
      <c r="H58" s="154" t="s">
        <v>472</v>
      </c>
      <c r="I58" s="154" t="s">
        <v>472</v>
      </c>
      <c r="J58" s="154" t="s">
        <v>472</v>
      </c>
      <c r="K58" s="154" t="s">
        <v>472</v>
      </c>
      <c r="L58" s="154" t="s">
        <v>472</v>
      </c>
      <c r="M58" s="154"/>
    </row>
    <row r="59" spans="1:13">
      <c r="A59" s="155">
        <v>37103</v>
      </c>
      <c r="B59" s="154">
        <v>2065.441699</v>
      </c>
      <c r="C59" s="154">
        <v>1102.3918980000001</v>
      </c>
      <c r="D59" s="154">
        <v>230.237942</v>
      </c>
      <c r="E59" s="154" t="s">
        <v>472</v>
      </c>
      <c r="F59" s="154">
        <v>732.81185900000003</v>
      </c>
      <c r="G59" s="154" t="s">
        <v>472</v>
      </c>
      <c r="H59" s="154" t="s">
        <v>472</v>
      </c>
      <c r="I59" s="154" t="s">
        <v>472</v>
      </c>
      <c r="J59" s="154" t="s">
        <v>472</v>
      </c>
      <c r="K59" s="154" t="s">
        <v>472</v>
      </c>
      <c r="L59" s="154" t="s">
        <v>472</v>
      </c>
      <c r="M59" s="154"/>
    </row>
    <row r="60" spans="1:13">
      <c r="A60" s="155">
        <v>37134</v>
      </c>
      <c r="B60" s="154">
        <v>2003.4520439999999</v>
      </c>
      <c r="C60" s="154">
        <v>1073.9396389999999</v>
      </c>
      <c r="D60" s="154">
        <v>216.82602499999999</v>
      </c>
      <c r="E60" s="154" t="s">
        <v>472</v>
      </c>
      <c r="F60" s="154">
        <v>712.68638599999997</v>
      </c>
      <c r="G60" s="154" t="s">
        <v>472</v>
      </c>
      <c r="H60" s="154" t="s">
        <v>472</v>
      </c>
      <c r="I60" s="154" t="s">
        <v>472</v>
      </c>
      <c r="J60" s="154" t="s">
        <v>472</v>
      </c>
      <c r="K60" s="154" t="s">
        <v>472</v>
      </c>
      <c r="L60" s="154" t="s">
        <v>472</v>
      </c>
      <c r="M60" s="154"/>
    </row>
    <row r="61" spans="1:13">
      <c r="A61" s="155">
        <v>37164</v>
      </c>
      <c r="B61" s="154">
        <v>1864.749059</v>
      </c>
      <c r="C61" s="154">
        <v>1003.844597</v>
      </c>
      <c r="D61" s="154">
        <v>200.499268</v>
      </c>
      <c r="E61" s="154" t="s">
        <v>472</v>
      </c>
      <c r="F61" s="154">
        <v>660.40519700000004</v>
      </c>
      <c r="G61" s="154" t="s">
        <v>472</v>
      </c>
      <c r="H61" s="154" t="s">
        <v>472</v>
      </c>
      <c r="I61" s="154" t="s">
        <v>472</v>
      </c>
      <c r="J61" s="154" t="s">
        <v>472</v>
      </c>
      <c r="K61" s="154" t="s">
        <v>472</v>
      </c>
      <c r="L61" s="154" t="s">
        <v>472</v>
      </c>
      <c r="M61" s="154"/>
    </row>
    <row r="62" spans="1:13">
      <c r="A62" s="155">
        <v>37195</v>
      </c>
      <c r="B62" s="154">
        <v>1916.7266669999999</v>
      </c>
      <c r="C62" s="154">
        <v>1030.0897580000001</v>
      </c>
      <c r="D62" s="154">
        <v>208.964811</v>
      </c>
      <c r="E62" s="154" t="s">
        <v>472</v>
      </c>
      <c r="F62" s="154">
        <v>677.67209800000001</v>
      </c>
      <c r="G62" s="154" t="s">
        <v>472</v>
      </c>
      <c r="H62" s="154" t="s">
        <v>472</v>
      </c>
      <c r="I62" s="154" t="s">
        <v>472</v>
      </c>
      <c r="J62" s="154" t="s">
        <v>472</v>
      </c>
      <c r="K62" s="154" t="s">
        <v>472</v>
      </c>
      <c r="L62" s="154" t="s">
        <v>472</v>
      </c>
      <c r="M62" s="154"/>
    </row>
    <row r="63" spans="1:13">
      <c r="A63" s="155">
        <v>37225</v>
      </c>
      <c r="B63" s="154">
        <v>1970.7726459999999</v>
      </c>
      <c r="C63" s="154">
        <v>1059.182184</v>
      </c>
      <c r="D63" s="154">
        <v>210.88996800000001</v>
      </c>
      <c r="E63" s="154" t="s">
        <v>472</v>
      </c>
      <c r="F63" s="154">
        <v>700.70049700000004</v>
      </c>
      <c r="G63" s="154" t="s">
        <v>472</v>
      </c>
      <c r="H63" s="154" t="s">
        <v>472</v>
      </c>
      <c r="I63" s="154" t="s">
        <v>472</v>
      </c>
      <c r="J63" s="154" t="s">
        <v>472</v>
      </c>
      <c r="K63" s="154" t="s">
        <v>472</v>
      </c>
      <c r="L63" s="154" t="s">
        <v>472</v>
      </c>
      <c r="M63" s="154"/>
    </row>
    <row r="64" spans="1:13">
      <c r="A64" s="155">
        <v>37256</v>
      </c>
      <c r="B64" s="154">
        <v>1987.4972809999999</v>
      </c>
      <c r="C64" s="154">
        <v>1068.3517879999999</v>
      </c>
      <c r="D64" s="154">
        <v>213.30892399999999</v>
      </c>
      <c r="E64" s="154" t="s">
        <v>472</v>
      </c>
      <c r="F64" s="154">
        <v>705.83656900000005</v>
      </c>
      <c r="G64" s="154" t="s">
        <v>472</v>
      </c>
      <c r="H64" s="154" t="s">
        <v>472</v>
      </c>
      <c r="I64" s="154" t="s">
        <v>472</v>
      </c>
      <c r="J64" s="154" t="s">
        <v>472</v>
      </c>
      <c r="K64" s="154" t="s">
        <v>472</v>
      </c>
      <c r="L64" s="154" t="s">
        <v>472</v>
      </c>
      <c r="M64" s="154"/>
    </row>
    <row r="65" spans="1:13">
      <c r="A65" s="155">
        <v>37287</v>
      </c>
      <c r="B65" s="154">
        <v>2007.985717</v>
      </c>
      <c r="C65" s="154">
        <v>1073.1854149999999</v>
      </c>
      <c r="D65" s="154">
        <v>213.98657600000001</v>
      </c>
      <c r="E65" s="154" t="s">
        <v>472</v>
      </c>
      <c r="F65" s="154">
        <v>720.81372499999998</v>
      </c>
      <c r="G65" s="154" t="s">
        <v>472</v>
      </c>
      <c r="H65" s="154" t="s">
        <v>472</v>
      </c>
      <c r="I65" s="154" t="s">
        <v>472</v>
      </c>
      <c r="J65" s="154" t="s">
        <v>472</v>
      </c>
      <c r="K65" s="154" t="s">
        <v>472</v>
      </c>
      <c r="L65" s="154" t="s">
        <v>472</v>
      </c>
      <c r="M65" s="154"/>
    </row>
    <row r="66" spans="1:13">
      <c r="A66" s="155">
        <v>37315</v>
      </c>
      <c r="B66" s="154">
        <v>2004.1548889999999</v>
      </c>
      <c r="C66" s="154">
        <v>1060.7400660000001</v>
      </c>
      <c r="D66" s="154">
        <v>215.84845300000001</v>
      </c>
      <c r="E66" s="154" t="s">
        <v>472</v>
      </c>
      <c r="F66" s="154">
        <v>727.56636800000001</v>
      </c>
      <c r="G66" s="154" t="s">
        <v>472</v>
      </c>
      <c r="H66" s="154" t="s">
        <v>472</v>
      </c>
      <c r="I66" s="154" t="s">
        <v>472</v>
      </c>
      <c r="J66" s="154" t="s">
        <v>472</v>
      </c>
      <c r="K66" s="154" t="s">
        <v>472</v>
      </c>
      <c r="L66" s="154" t="s">
        <v>472</v>
      </c>
      <c r="M66" s="154"/>
    </row>
    <row r="67" spans="1:13">
      <c r="A67" s="155">
        <v>37346</v>
      </c>
      <c r="B67" s="154">
        <v>2016.8476049999999</v>
      </c>
      <c r="C67" s="154">
        <v>1057.980577</v>
      </c>
      <c r="D67" s="154">
        <v>215.35525999999999</v>
      </c>
      <c r="E67" s="154" t="s">
        <v>472</v>
      </c>
      <c r="F67" s="154">
        <v>743.51176599999997</v>
      </c>
      <c r="G67" s="154" t="s">
        <v>472</v>
      </c>
      <c r="H67" s="154" t="s">
        <v>472</v>
      </c>
      <c r="I67" s="154" t="s">
        <v>472</v>
      </c>
      <c r="J67" s="154" t="s">
        <v>472</v>
      </c>
      <c r="K67" s="154" t="s">
        <v>472</v>
      </c>
      <c r="L67" s="154" t="s">
        <v>472</v>
      </c>
      <c r="M67" s="154"/>
    </row>
    <row r="68" spans="1:13">
      <c r="A68" s="155">
        <v>37376</v>
      </c>
      <c r="B68" s="154">
        <v>1963.1824839999999</v>
      </c>
      <c r="C68" s="154">
        <v>1024.046415</v>
      </c>
      <c r="D68" s="154">
        <v>208.79245900000001</v>
      </c>
      <c r="E68" s="154" t="s">
        <v>472</v>
      </c>
      <c r="F68" s="154">
        <v>730.34361100000001</v>
      </c>
      <c r="G68" s="154" t="s">
        <v>472</v>
      </c>
      <c r="H68" s="154" t="s">
        <v>472</v>
      </c>
      <c r="I68" s="154" t="s">
        <v>472</v>
      </c>
      <c r="J68" s="154" t="s">
        <v>472</v>
      </c>
      <c r="K68" s="154" t="s">
        <v>472</v>
      </c>
      <c r="L68" s="154" t="s">
        <v>472</v>
      </c>
      <c r="M68" s="154"/>
    </row>
    <row r="69" spans="1:13">
      <c r="A69" s="155">
        <v>37407</v>
      </c>
      <c r="B69" s="154">
        <v>1935.32601</v>
      </c>
      <c r="C69" s="154">
        <v>1005.75932</v>
      </c>
      <c r="D69" s="154">
        <v>200.13827800000001</v>
      </c>
      <c r="E69" s="154" t="s">
        <v>472</v>
      </c>
      <c r="F69" s="154">
        <v>729.42841399999998</v>
      </c>
      <c r="G69" s="154" t="s">
        <v>472</v>
      </c>
      <c r="H69" s="154" t="s">
        <v>472</v>
      </c>
      <c r="I69" s="154" t="s">
        <v>472</v>
      </c>
      <c r="J69" s="154" t="s">
        <v>472</v>
      </c>
      <c r="K69" s="154" t="s">
        <v>472</v>
      </c>
      <c r="L69" s="154" t="s">
        <v>472</v>
      </c>
      <c r="M69" s="154"/>
    </row>
    <row r="70" spans="1:13">
      <c r="A70" s="155">
        <v>37437</v>
      </c>
      <c r="B70" s="154">
        <v>1849.9064410000001</v>
      </c>
      <c r="C70" s="154">
        <v>961.379186</v>
      </c>
      <c r="D70" s="154">
        <v>188.623707</v>
      </c>
      <c r="E70" s="154" t="s">
        <v>472</v>
      </c>
      <c r="F70" s="154">
        <v>699.90355</v>
      </c>
      <c r="G70" s="154" t="s">
        <v>472</v>
      </c>
      <c r="H70" s="154" t="s">
        <v>472</v>
      </c>
      <c r="I70" s="154" t="s">
        <v>472</v>
      </c>
      <c r="J70" s="154" t="s">
        <v>472</v>
      </c>
      <c r="K70" s="154" t="s">
        <v>472</v>
      </c>
      <c r="L70" s="154" t="s">
        <v>472</v>
      </c>
      <c r="M70" s="154"/>
    </row>
    <row r="71" spans="1:13">
      <c r="A71" s="155">
        <v>37468</v>
      </c>
      <c r="B71" s="154">
        <v>1807.2616129999999</v>
      </c>
      <c r="C71" s="154">
        <v>936.32372099999998</v>
      </c>
      <c r="D71" s="154">
        <v>183.66097199999999</v>
      </c>
      <c r="E71" s="154" t="s">
        <v>472</v>
      </c>
      <c r="F71" s="154">
        <v>687.27692000000002</v>
      </c>
      <c r="G71" s="154" t="s">
        <v>472</v>
      </c>
      <c r="H71" s="154" t="s">
        <v>472</v>
      </c>
      <c r="I71" s="154" t="s">
        <v>472</v>
      </c>
      <c r="J71" s="154" t="s">
        <v>472</v>
      </c>
      <c r="K71" s="154" t="s">
        <v>472</v>
      </c>
      <c r="L71" s="154" t="s">
        <v>472</v>
      </c>
      <c r="M71" s="154"/>
    </row>
    <row r="72" spans="1:13">
      <c r="A72" s="155">
        <v>37499</v>
      </c>
      <c r="B72" s="154">
        <v>1852.451679</v>
      </c>
      <c r="C72" s="154">
        <v>950.14097500000003</v>
      </c>
      <c r="D72" s="154">
        <v>198.712357</v>
      </c>
      <c r="E72" s="154" t="s">
        <v>472</v>
      </c>
      <c r="F72" s="154">
        <v>703.59835499999997</v>
      </c>
      <c r="G72" s="154" t="s">
        <v>472</v>
      </c>
      <c r="H72" s="154" t="s">
        <v>472</v>
      </c>
      <c r="I72" s="154" t="s">
        <v>472</v>
      </c>
      <c r="J72" s="154" t="s">
        <v>472</v>
      </c>
      <c r="K72" s="154" t="s">
        <v>472</v>
      </c>
      <c r="L72" s="154" t="s">
        <v>472</v>
      </c>
      <c r="M72" s="154"/>
    </row>
    <row r="73" spans="1:13">
      <c r="A73" s="155">
        <v>37529</v>
      </c>
      <c r="B73" s="154">
        <v>1764.870741</v>
      </c>
      <c r="C73" s="154">
        <v>918.136841</v>
      </c>
      <c r="D73" s="154">
        <v>177.123186</v>
      </c>
      <c r="E73" s="154" t="s">
        <v>472</v>
      </c>
      <c r="F73" s="154">
        <v>669.61071400000003</v>
      </c>
      <c r="G73" s="154" t="s">
        <v>472</v>
      </c>
      <c r="H73" s="154" t="s">
        <v>472</v>
      </c>
      <c r="I73" s="154" t="s">
        <v>472</v>
      </c>
      <c r="J73" s="154" t="s">
        <v>472</v>
      </c>
      <c r="K73" s="154" t="s">
        <v>472</v>
      </c>
      <c r="L73" s="154" t="s">
        <v>472</v>
      </c>
      <c r="M73" s="154"/>
    </row>
    <row r="74" spans="1:13">
      <c r="A74" s="155">
        <v>37560</v>
      </c>
      <c r="B74" s="154">
        <v>1806.17875</v>
      </c>
      <c r="C74" s="154">
        <v>932.47965599999998</v>
      </c>
      <c r="D74" s="154">
        <v>186.596665</v>
      </c>
      <c r="E74" s="154" t="s">
        <v>472</v>
      </c>
      <c r="F74" s="154">
        <v>687.10242600000004</v>
      </c>
      <c r="G74" s="154" t="s">
        <v>472</v>
      </c>
      <c r="H74" s="154" t="s">
        <v>472</v>
      </c>
      <c r="I74" s="154" t="s">
        <v>472</v>
      </c>
      <c r="J74" s="154" t="s">
        <v>472</v>
      </c>
      <c r="K74" s="154" t="s">
        <v>472</v>
      </c>
      <c r="L74" s="154" t="s">
        <v>472</v>
      </c>
      <c r="M74" s="154"/>
    </row>
    <row r="75" spans="1:13">
      <c r="A75" s="155">
        <v>37590</v>
      </c>
      <c r="B75" s="154">
        <v>1849.39588</v>
      </c>
      <c r="C75" s="154">
        <v>950.57641599999999</v>
      </c>
      <c r="D75" s="154">
        <v>191.08941100000001</v>
      </c>
      <c r="E75" s="154" t="s">
        <v>472</v>
      </c>
      <c r="F75" s="154">
        <v>707.73005599999999</v>
      </c>
      <c r="G75" s="154" t="s">
        <v>472</v>
      </c>
      <c r="H75" s="154" t="s">
        <v>472</v>
      </c>
      <c r="I75" s="154" t="s">
        <v>472</v>
      </c>
      <c r="J75" s="154" t="s">
        <v>472</v>
      </c>
      <c r="K75" s="154" t="s">
        <v>472</v>
      </c>
      <c r="L75" s="154" t="s">
        <v>472</v>
      </c>
      <c r="M75" s="154"/>
    </row>
    <row r="76" spans="1:13">
      <c r="A76" s="155">
        <v>37621</v>
      </c>
      <c r="B76" s="154">
        <v>1766.3733999999999</v>
      </c>
      <c r="C76" s="154">
        <v>908.06392600000004</v>
      </c>
      <c r="D76" s="154">
        <v>184.24443600000001</v>
      </c>
      <c r="E76" s="154" t="s">
        <v>472</v>
      </c>
      <c r="F76" s="154">
        <v>674.06503599999996</v>
      </c>
      <c r="G76" s="154" t="s">
        <v>472</v>
      </c>
      <c r="H76" s="154" t="s">
        <v>472</v>
      </c>
      <c r="I76" s="154" t="s">
        <v>472</v>
      </c>
      <c r="J76" s="154" t="s">
        <v>472</v>
      </c>
      <c r="K76" s="154" t="s">
        <v>472</v>
      </c>
      <c r="L76" s="154" t="s">
        <v>472</v>
      </c>
      <c r="M76" s="154"/>
    </row>
    <row r="77" spans="1:13">
      <c r="A77" s="155">
        <v>37652</v>
      </c>
      <c r="B77" s="154">
        <v>1769.710133</v>
      </c>
      <c r="C77" s="154">
        <v>903.87923499999999</v>
      </c>
      <c r="D77" s="154">
        <v>185.436995</v>
      </c>
      <c r="E77" s="154" t="s">
        <v>472</v>
      </c>
      <c r="F77" s="154">
        <v>680.39390900000001</v>
      </c>
      <c r="G77" s="154" t="s">
        <v>472</v>
      </c>
      <c r="H77" s="154" t="s">
        <v>472</v>
      </c>
      <c r="I77" s="154" t="s">
        <v>472</v>
      </c>
      <c r="J77" s="154" t="s">
        <v>472</v>
      </c>
      <c r="K77" s="154" t="s">
        <v>472</v>
      </c>
      <c r="L77" s="154" t="s">
        <v>472</v>
      </c>
      <c r="M77" s="154"/>
    </row>
    <row r="78" spans="1:13">
      <c r="A78" s="155">
        <v>37680</v>
      </c>
      <c r="B78" s="154">
        <v>1754.9527049999999</v>
      </c>
      <c r="C78" s="154">
        <v>895.38738799999999</v>
      </c>
      <c r="D78" s="154">
        <v>185.89668</v>
      </c>
      <c r="E78" s="154" t="s">
        <v>472</v>
      </c>
      <c r="F78" s="154">
        <v>673.66864099999998</v>
      </c>
      <c r="G78" s="154" t="s">
        <v>472</v>
      </c>
      <c r="H78" s="154" t="s">
        <v>472</v>
      </c>
      <c r="I78" s="154" t="s">
        <v>472</v>
      </c>
      <c r="J78" s="154" t="s">
        <v>472</v>
      </c>
      <c r="K78" s="154" t="s">
        <v>472</v>
      </c>
      <c r="L78" s="154" t="s">
        <v>472</v>
      </c>
      <c r="M78" s="154"/>
    </row>
    <row r="79" spans="1:13">
      <c r="A79" s="155">
        <v>37711</v>
      </c>
      <c r="B79" s="154">
        <v>1758.564791</v>
      </c>
      <c r="C79" s="154">
        <v>896.57946900000002</v>
      </c>
      <c r="D79" s="154">
        <v>184.482891</v>
      </c>
      <c r="E79" s="154" t="s">
        <v>472</v>
      </c>
      <c r="F79" s="154">
        <v>677.50243</v>
      </c>
      <c r="G79" s="154" t="s">
        <v>472</v>
      </c>
      <c r="H79" s="154" t="s">
        <v>472</v>
      </c>
      <c r="I79" s="154" t="s">
        <v>472</v>
      </c>
      <c r="J79" s="154" t="s">
        <v>472</v>
      </c>
      <c r="K79" s="154" t="s">
        <v>472</v>
      </c>
      <c r="L79" s="154" t="s">
        <v>472</v>
      </c>
      <c r="M79" s="154"/>
    </row>
    <row r="80" spans="1:13">
      <c r="A80" s="155">
        <v>37741</v>
      </c>
      <c r="B80" s="154">
        <v>1806.436751</v>
      </c>
      <c r="C80" s="154">
        <v>923.73118599999998</v>
      </c>
      <c r="D80" s="154">
        <v>188.71975499999999</v>
      </c>
      <c r="E80" s="154" t="s">
        <v>472</v>
      </c>
      <c r="F80" s="154">
        <v>693.98581899999999</v>
      </c>
      <c r="G80" s="154" t="s">
        <v>472</v>
      </c>
      <c r="H80" s="154" t="s">
        <v>472</v>
      </c>
      <c r="I80" s="154" t="s">
        <v>472</v>
      </c>
      <c r="J80" s="154" t="s">
        <v>472</v>
      </c>
      <c r="K80" s="154" t="s">
        <v>472</v>
      </c>
      <c r="L80" s="154" t="s">
        <v>472</v>
      </c>
      <c r="M80" s="154"/>
    </row>
    <row r="81" spans="1:13">
      <c r="A81" s="155">
        <v>37772</v>
      </c>
      <c r="B81" s="154">
        <v>1830.4818869999999</v>
      </c>
      <c r="C81" s="154">
        <v>929.06075399999997</v>
      </c>
      <c r="D81" s="154">
        <v>188.50175200000001</v>
      </c>
      <c r="E81" s="154" t="s">
        <v>472</v>
      </c>
      <c r="F81" s="154">
        <v>712.91938000000005</v>
      </c>
      <c r="G81" s="154" t="s">
        <v>472</v>
      </c>
      <c r="H81" s="154" t="s">
        <v>472</v>
      </c>
      <c r="I81" s="154" t="s">
        <v>472</v>
      </c>
      <c r="J81" s="154" t="s">
        <v>472</v>
      </c>
      <c r="K81" s="154" t="s">
        <v>472</v>
      </c>
      <c r="L81" s="154" t="s">
        <v>472</v>
      </c>
      <c r="M81" s="154"/>
    </row>
    <row r="82" spans="1:13">
      <c r="A82" s="155">
        <v>37802</v>
      </c>
      <c r="B82" s="154">
        <v>1885.7284299999999</v>
      </c>
      <c r="C82" s="154">
        <v>961.17509500000006</v>
      </c>
      <c r="D82" s="154">
        <v>189.62890300000001</v>
      </c>
      <c r="E82" s="154" t="s">
        <v>472</v>
      </c>
      <c r="F82" s="154">
        <v>734.924443</v>
      </c>
      <c r="G82" s="154" t="s">
        <v>472</v>
      </c>
      <c r="H82" s="154" t="s">
        <v>472</v>
      </c>
      <c r="I82" s="154" t="s">
        <v>472</v>
      </c>
      <c r="J82" s="154" t="s">
        <v>472</v>
      </c>
      <c r="K82" s="154" t="s">
        <v>472</v>
      </c>
      <c r="L82" s="154" t="s">
        <v>472</v>
      </c>
      <c r="M82" s="154"/>
    </row>
    <row r="83" spans="1:13">
      <c r="A83" s="155">
        <v>37833</v>
      </c>
      <c r="B83" s="154">
        <v>1914.4554169999999</v>
      </c>
      <c r="C83" s="154">
        <v>973.59569299999998</v>
      </c>
      <c r="D83" s="154">
        <v>190.29868200000001</v>
      </c>
      <c r="E83" s="154" t="s">
        <v>472</v>
      </c>
      <c r="F83" s="154">
        <v>750.56104900000003</v>
      </c>
      <c r="G83" s="154" t="s">
        <v>472</v>
      </c>
      <c r="H83" s="154" t="s">
        <v>472</v>
      </c>
      <c r="I83" s="154" t="s">
        <v>472</v>
      </c>
      <c r="J83" s="154" t="s">
        <v>472</v>
      </c>
      <c r="K83" s="154" t="s">
        <v>472</v>
      </c>
      <c r="L83" s="154" t="s">
        <v>472</v>
      </c>
      <c r="M83" s="154"/>
    </row>
    <row r="84" spans="1:13">
      <c r="A84" s="155">
        <v>37864</v>
      </c>
      <c r="B84" s="154">
        <v>1949.8690489999999</v>
      </c>
      <c r="C84" s="154">
        <v>985.41041700000005</v>
      </c>
      <c r="D84" s="154">
        <v>192.56716800000001</v>
      </c>
      <c r="E84" s="154" t="s">
        <v>472</v>
      </c>
      <c r="F84" s="154">
        <v>771.89146600000004</v>
      </c>
      <c r="G84" s="154" t="s">
        <v>472</v>
      </c>
      <c r="H84" s="154" t="s">
        <v>472</v>
      </c>
      <c r="I84" s="154" t="s">
        <v>472</v>
      </c>
      <c r="J84" s="154" t="s">
        <v>472</v>
      </c>
      <c r="K84" s="154" t="s">
        <v>472</v>
      </c>
      <c r="L84" s="154" t="s">
        <v>472</v>
      </c>
      <c r="M84" s="154"/>
    </row>
    <row r="85" spans="1:13">
      <c r="A85" s="155">
        <v>37894</v>
      </c>
      <c r="B85" s="154">
        <v>1921.9211330000001</v>
      </c>
      <c r="C85" s="154">
        <v>970.98842000000002</v>
      </c>
      <c r="D85" s="154">
        <v>190.07205300000001</v>
      </c>
      <c r="E85" s="154" t="s">
        <v>472</v>
      </c>
      <c r="F85" s="154">
        <v>760.86065799999994</v>
      </c>
      <c r="G85" s="154" t="s">
        <v>472</v>
      </c>
      <c r="H85" s="154" t="s">
        <v>472</v>
      </c>
      <c r="I85" s="154" t="s">
        <v>472</v>
      </c>
      <c r="J85" s="154" t="s">
        <v>472</v>
      </c>
      <c r="K85" s="154" t="s">
        <v>472</v>
      </c>
      <c r="L85" s="154" t="s">
        <v>472</v>
      </c>
      <c r="M85" s="154"/>
    </row>
    <row r="86" spans="1:13">
      <c r="A86" s="155">
        <v>37925</v>
      </c>
      <c r="B86" s="154">
        <v>1993.662591</v>
      </c>
      <c r="C86" s="154">
        <v>998.31995900000004</v>
      </c>
      <c r="D86" s="154">
        <v>200.82056700000001</v>
      </c>
      <c r="E86" s="154" t="s">
        <v>472</v>
      </c>
      <c r="F86" s="154">
        <v>794.522064</v>
      </c>
      <c r="G86" s="154" t="s">
        <v>472</v>
      </c>
      <c r="H86" s="154" t="s">
        <v>472</v>
      </c>
      <c r="I86" s="154" t="s">
        <v>472</v>
      </c>
      <c r="J86" s="154" t="s">
        <v>472</v>
      </c>
      <c r="K86" s="154" t="s">
        <v>472</v>
      </c>
      <c r="L86" s="154" t="s">
        <v>472</v>
      </c>
      <c r="M86" s="154"/>
    </row>
    <row r="87" spans="1:13">
      <c r="A87" s="155">
        <v>37955</v>
      </c>
      <c r="B87" s="154">
        <v>1980.564314</v>
      </c>
      <c r="C87" s="154">
        <v>988.84279900000001</v>
      </c>
      <c r="D87" s="154">
        <v>197.58811600000001</v>
      </c>
      <c r="E87" s="154" t="s">
        <v>472</v>
      </c>
      <c r="F87" s="154">
        <v>794.13339800000006</v>
      </c>
      <c r="G87" s="154" t="s">
        <v>472</v>
      </c>
      <c r="H87" s="154" t="s">
        <v>472</v>
      </c>
      <c r="I87" s="154" t="s">
        <v>472</v>
      </c>
      <c r="J87" s="154" t="s">
        <v>472</v>
      </c>
      <c r="K87" s="154" t="s">
        <v>472</v>
      </c>
      <c r="L87" s="154" t="s">
        <v>472</v>
      </c>
      <c r="M87" s="154"/>
    </row>
    <row r="88" spans="1:13">
      <c r="A88" s="155">
        <v>37986</v>
      </c>
      <c r="B88" s="154">
        <v>1992.561672</v>
      </c>
      <c r="C88" s="154">
        <v>992.36491799999999</v>
      </c>
      <c r="D88" s="154">
        <v>187.819782</v>
      </c>
      <c r="E88" s="154" t="s">
        <v>472</v>
      </c>
      <c r="F88" s="154">
        <v>812.37698</v>
      </c>
      <c r="G88" s="154" t="s">
        <v>472</v>
      </c>
      <c r="H88" s="154" t="s">
        <v>472</v>
      </c>
      <c r="I88" s="154" t="s">
        <v>472</v>
      </c>
      <c r="J88" s="154" t="s">
        <v>472</v>
      </c>
      <c r="K88" s="154" t="s">
        <v>472</v>
      </c>
      <c r="L88" s="154" t="s">
        <v>472</v>
      </c>
      <c r="M88" s="154"/>
    </row>
    <row r="89" spans="1:13">
      <c r="A89" s="155">
        <v>38017</v>
      </c>
      <c r="B89" s="154">
        <v>2043.967261</v>
      </c>
      <c r="C89" s="154">
        <v>1019.3489510000001</v>
      </c>
      <c r="D89" s="154">
        <v>188.02186599999999</v>
      </c>
      <c r="E89" s="154" t="s">
        <v>472</v>
      </c>
      <c r="F89" s="154">
        <v>836.59643500000004</v>
      </c>
      <c r="G89" s="154" t="s">
        <v>472</v>
      </c>
      <c r="H89" s="154" t="s">
        <v>472</v>
      </c>
      <c r="I89" s="154" t="s">
        <v>472</v>
      </c>
      <c r="J89" s="154" t="s">
        <v>472</v>
      </c>
      <c r="K89" s="154" t="s">
        <v>472</v>
      </c>
      <c r="L89" s="154" t="s">
        <v>472</v>
      </c>
      <c r="M89" s="154"/>
    </row>
    <row r="90" spans="1:13">
      <c r="A90" s="155">
        <v>38046</v>
      </c>
      <c r="B90" s="154">
        <v>2096.3876799999998</v>
      </c>
      <c r="C90" s="154">
        <v>1038.7364239999999</v>
      </c>
      <c r="D90" s="154">
        <v>192.22621000000001</v>
      </c>
      <c r="E90" s="154" t="s">
        <v>472</v>
      </c>
      <c r="F90" s="154">
        <v>865.42504399999996</v>
      </c>
      <c r="G90" s="154" t="s">
        <v>472</v>
      </c>
      <c r="H90" s="154" t="s">
        <v>472</v>
      </c>
      <c r="I90" s="154" t="s">
        <v>472</v>
      </c>
      <c r="J90" s="154" t="s">
        <v>472</v>
      </c>
      <c r="K90" s="154" t="s">
        <v>472</v>
      </c>
      <c r="L90" s="154" t="s">
        <v>472</v>
      </c>
      <c r="M90" s="154"/>
    </row>
    <row r="91" spans="1:13">
      <c r="A91" s="155">
        <v>38077</v>
      </c>
      <c r="B91" s="154">
        <v>2102.009239</v>
      </c>
      <c r="C91" s="154">
        <v>1034.1984339999999</v>
      </c>
      <c r="D91" s="154">
        <v>191.326741</v>
      </c>
      <c r="E91" s="154" t="s">
        <v>472</v>
      </c>
      <c r="F91" s="154">
        <v>876.484061</v>
      </c>
      <c r="G91" s="154" t="s">
        <v>472</v>
      </c>
      <c r="H91" s="154" t="s">
        <v>472</v>
      </c>
      <c r="I91" s="154" t="s">
        <v>472</v>
      </c>
      <c r="J91" s="154" t="s">
        <v>472</v>
      </c>
      <c r="K91" s="154" t="s">
        <v>472</v>
      </c>
      <c r="L91" s="154" t="s">
        <v>472</v>
      </c>
      <c r="M91" s="154"/>
    </row>
    <row r="92" spans="1:13">
      <c r="A92" s="155">
        <v>38107</v>
      </c>
      <c r="B92" s="154">
        <v>2102.2581300000002</v>
      </c>
      <c r="C92" s="154">
        <v>1032.033846</v>
      </c>
      <c r="D92" s="154">
        <v>190.79150999999999</v>
      </c>
      <c r="E92" s="154" t="s">
        <v>472</v>
      </c>
      <c r="F92" s="154">
        <v>879.43277</v>
      </c>
      <c r="G92" s="154" t="s">
        <v>472</v>
      </c>
      <c r="H92" s="154" t="s">
        <v>472</v>
      </c>
      <c r="I92" s="154" t="s">
        <v>472</v>
      </c>
      <c r="J92" s="154" t="s">
        <v>472</v>
      </c>
      <c r="K92" s="154" t="s">
        <v>472</v>
      </c>
      <c r="L92" s="154" t="s">
        <v>472</v>
      </c>
      <c r="M92" s="154"/>
    </row>
    <row r="93" spans="1:13">
      <c r="A93" s="155">
        <v>38138</v>
      </c>
      <c r="B93" s="154">
        <v>2061.3495659999999</v>
      </c>
      <c r="C93" s="154">
        <v>1009.287089</v>
      </c>
      <c r="D93" s="154">
        <v>185.94191699999999</v>
      </c>
      <c r="E93" s="154" t="s">
        <v>472</v>
      </c>
      <c r="F93" s="154">
        <v>866.12055799999996</v>
      </c>
      <c r="G93" s="154" t="s">
        <v>472</v>
      </c>
      <c r="H93" s="154" t="s">
        <v>472</v>
      </c>
      <c r="I93" s="154" t="s">
        <v>472</v>
      </c>
      <c r="J93" s="154" t="s">
        <v>472</v>
      </c>
      <c r="K93" s="154" t="s">
        <v>472</v>
      </c>
      <c r="L93" s="154" t="s">
        <v>472</v>
      </c>
      <c r="M93" s="154"/>
    </row>
    <row r="94" spans="1:13">
      <c r="A94" s="155">
        <v>38168</v>
      </c>
      <c r="B94" s="154">
        <v>2075.2810690000001</v>
      </c>
      <c r="C94" s="154">
        <v>1010.435481</v>
      </c>
      <c r="D94" s="154">
        <v>190.72465500000001</v>
      </c>
      <c r="E94" s="154" t="s">
        <v>472</v>
      </c>
      <c r="F94" s="154">
        <v>874.12093200000004</v>
      </c>
      <c r="G94" s="154" t="s">
        <v>472</v>
      </c>
      <c r="H94" s="154" t="s">
        <v>472</v>
      </c>
      <c r="I94" s="154" t="s">
        <v>472</v>
      </c>
      <c r="J94" s="154" t="s">
        <v>472</v>
      </c>
      <c r="K94" s="154" t="s">
        <v>472</v>
      </c>
      <c r="L94" s="154" t="s">
        <v>472</v>
      </c>
      <c r="M94" s="154"/>
    </row>
    <row r="95" spans="1:13">
      <c r="A95" s="155">
        <v>38199</v>
      </c>
      <c r="B95" s="154">
        <v>2087.615472</v>
      </c>
      <c r="C95" s="154">
        <v>1012.592779</v>
      </c>
      <c r="D95" s="154">
        <v>194.32597699999999</v>
      </c>
      <c r="E95" s="154" t="s">
        <v>472</v>
      </c>
      <c r="F95" s="154">
        <v>880.69671400000004</v>
      </c>
      <c r="G95" s="154" t="s">
        <v>472</v>
      </c>
      <c r="H95" s="154" t="s">
        <v>472</v>
      </c>
      <c r="I95" s="154" t="s">
        <v>472</v>
      </c>
      <c r="J95" s="154" t="s">
        <v>472</v>
      </c>
      <c r="K95" s="154" t="s">
        <v>472</v>
      </c>
      <c r="L95" s="154" t="s">
        <v>472</v>
      </c>
      <c r="M95" s="154"/>
    </row>
    <row r="96" spans="1:13">
      <c r="A96" s="155">
        <v>38230</v>
      </c>
      <c r="B96" s="154">
        <v>2097.130971</v>
      </c>
      <c r="C96" s="154">
        <v>1012.617537</v>
      </c>
      <c r="D96" s="154">
        <v>193.989228</v>
      </c>
      <c r="E96" s="154" t="s">
        <v>472</v>
      </c>
      <c r="F96" s="154">
        <v>890.52420299999994</v>
      </c>
      <c r="G96" s="154" t="s">
        <v>472</v>
      </c>
      <c r="H96" s="154" t="s">
        <v>472</v>
      </c>
      <c r="I96" s="154" t="s">
        <v>472</v>
      </c>
      <c r="J96" s="154" t="s">
        <v>472</v>
      </c>
      <c r="K96" s="154" t="s">
        <v>472</v>
      </c>
      <c r="L96" s="154" t="s">
        <v>472</v>
      </c>
      <c r="M96" s="154"/>
    </row>
    <row r="97" spans="1:13">
      <c r="A97" s="155">
        <v>38260</v>
      </c>
      <c r="B97" s="154">
        <v>2112.7822500000002</v>
      </c>
      <c r="C97" s="154">
        <v>1015.93061</v>
      </c>
      <c r="D97" s="154">
        <v>196.25286199999999</v>
      </c>
      <c r="E97" s="154" t="s">
        <v>472</v>
      </c>
      <c r="F97" s="154">
        <v>900.59877800000004</v>
      </c>
      <c r="G97" s="154" t="s">
        <v>472</v>
      </c>
      <c r="H97" s="154" t="s">
        <v>472</v>
      </c>
      <c r="I97" s="154" t="s">
        <v>472</v>
      </c>
      <c r="J97" s="154" t="s">
        <v>472</v>
      </c>
      <c r="K97" s="154" t="s">
        <v>472</v>
      </c>
      <c r="L97" s="154" t="s">
        <v>472</v>
      </c>
      <c r="M97" s="154"/>
    </row>
    <row r="98" spans="1:13">
      <c r="A98" s="155">
        <v>38291</v>
      </c>
      <c r="B98" s="154">
        <v>2088.224608</v>
      </c>
      <c r="C98" s="154">
        <v>998.12102200000004</v>
      </c>
      <c r="D98" s="154">
        <v>192.429666</v>
      </c>
      <c r="E98" s="154" t="s">
        <v>472</v>
      </c>
      <c r="F98" s="154">
        <v>897.67391999999995</v>
      </c>
      <c r="G98" s="154" t="s">
        <v>472</v>
      </c>
      <c r="H98" s="154" t="s">
        <v>472</v>
      </c>
      <c r="I98" s="154" t="s">
        <v>472</v>
      </c>
      <c r="J98" s="154" t="s">
        <v>472</v>
      </c>
      <c r="K98" s="154" t="s">
        <v>472</v>
      </c>
      <c r="L98" s="154" t="s">
        <v>472</v>
      </c>
      <c r="M98" s="154"/>
    </row>
    <row r="99" spans="1:13">
      <c r="A99" s="155">
        <v>38321</v>
      </c>
      <c r="B99" s="154">
        <v>2073.997797</v>
      </c>
      <c r="C99" s="154">
        <v>980.74915799999997</v>
      </c>
      <c r="D99" s="154">
        <v>192.618729</v>
      </c>
      <c r="E99" s="154" t="s">
        <v>472</v>
      </c>
      <c r="F99" s="154">
        <v>900.62991</v>
      </c>
      <c r="G99" s="154" t="s">
        <v>472</v>
      </c>
      <c r="H99" s="154" t="s">
        <v>472</v>
      </c>
      <c r="I99" s="154" t="s">
        <v>472</v>
      </c>
      <c r="J99" s="154" t="s">
        <v>472</v>
      </c>
      <c r="K99" s="154" t="s">
        <v>472</v>
      </c>
      <c r="L99" s="154" t="s">
        <v>472</v>
      </c>
      <c r="M99" s="154"/>
    </row>
    <row r="100" spans="1:13">
      <c r="A100" s="155">
        <v>38352</v>
      </c>
      <c r="B100" s="154">
        <v>2112.8295600000001</v>
      </c>
      <c r="C100" s="154">
        <v>995.83111299999996</v>
      </c>
      <c r="D100" s="154">
        <v>198.08443399999999</v>
      </c>
      <c r="E100" s="154" t="s">
        <v>472</v>
      </c>
      <c r="F100" s="154">
        <v>918.91401199999996</v>
      </c>
      <c r="G100" s="154" t="s">
        <v>472</v>
      </c>
      <c r="H100" s="154" t="s">
        <v>472</v>
      </c>
      <c r="I100" s="154" t="s">
        <v>472</v>
      </c>
      <c r="J100" s="154" t="s">
        <v>472</v>
      </c>
      <c r="K100" s="154" t="s">
        <v>472</v>
      </c>
      <c r="L100" s="154" t="s">
        <v>472</v>
      </c>
      <c r="M100" s="154"/>
    </row>
    <row r="101" spans="1:13">
      <c r="A101" s="155">
        <v>38383</v>
      </c>
      <c r="B101" s="154">
        <v>2175.6032340000002</v>
      </c>
      <c r="C101" s="154">
        <v>1020.293942</v>
      </c>
      <c r="D101" s="154">
        <v>203.29447200000001</v>
      </c>
      <c r="E101" s="154" t="s">
        <v>472</v>
      </c>
      <c r="F101" s="154">
        <v>952.01482299999998</v>
      </c>
      <c r="G101" s="154" t="s">
        <v>472</v>
      </c>
      <c r="H101" s="154" t="s">
        <v>472</v>
      </c>
      <c r="I101" s="154" t="s">
        <v>472</v>
      </c>
      <c r="J101" s="154" t="s">
        <v>472</v>
      </c>
      <c r="K101" s="154" t="s">
        <v>472</v>
      </c>
      <c r="L101" s="154" t="s">
        <v>472</v>
      </c>
      <c r="M101" s="154"/>
    </row>
    <row r="102" spans="1:13" ht="13" thickBot="1">
      <c r="A102" s="155">
        <v>38411</v>
      </c>
      <c r="B102" s="154">
        <v>2183.0033400000002</v>
      </c>
      <c r="C102" s="154">
        <v>1016.252783</v>
      </c>
      <c r="D102" s="154">
        <v>204.10200399999999</v>
      </c>
      <c r="E102" s="154" t="s">
        <v>472</v>
      </c>
      <c r="F102" s="154">
        <v>962.64854500000001</v>
      </c>
      <c r="G102" s="154" t="s">
        <v>472</v>
      </c>
      <c r="H102" s="154" t="s">
        <v>472</v>
      </c>
      <c r="I102" s="154" t="s">
        <v>472</v>
      </c>
      <c r="J102" s="154" t="s">
        <v>472</v>
      </c>
      <c r="K102" s="154" t="s">
        <v>472</v>
      </c>
      <c r="L102" s="154" t="s">
        <v>472</v>
      </c>
      <c r="M102" s="154"/>
    </row>
    <row r="103" spans="1:13" ht="13" thickTop="1">
      <c r="A103" s="155">
        <v>38442</v>
      </c>
      <c r="B103" s="154">
        <v>2291.8444909999998</v>
      </c>
      <c r="C103" s="154">
        <v>1027.790283</v>
      </c>
      <c r="D103" s="158">
        <v>232.276646</v>
      </c>
      <c r="E103" s="154" t="s">
        <v>472</v>
      </c>
      <c r="F103" s="154">
        <v>1031.777562</v>
      </c>
      <c r="G103" s="157" t="s">
        <v>472</v>
      </c>
      <c r="H103" s="160" t="s">
        <v>472</v>
      </c>
      <c r="I103" s="157" t="s">
        <v>472</v>
      </c>
      <c r="J103" s="154" t="s">
        <v>472</v>
      </c>
      <c r="K103" s="154" t="s">
        <v>472</v>
      </c>
      <c r="L103" s="154" t="s">
        <v>472</v>
      </c>
      <c r="M103" s="154"/>
    </row>
    <row r="104" spans="1:13">
      <c r="A104" s="155">
        <v>38472</v>
      </c>
      <c r="B104" s="154">
        <v>2296.111915</v>
      </c>
      <c r="C104" s="154">
        <v>1021.294154</v>
      </c>
      <c r="D104" s="154">
        <v>233.704736</v>
      </c>
      <c r="E104" s="154" t="s">
        <v>472</v>
      </c>
      <c r="F104" s="154">
        <v>1041.113028</v>
      </c>
      <c r="G104" s="154" t="s">
        <v>472</v>
      </c>
      <c r="H104" s="154" t="s">
        <v>472</v>
      </c>
      <c r="I104" s="154" t="s">
        <v>472</v>
      </c>
      <c r="J104" s="154" t="s">
        <v>472</v>
      </c>
      <c r="K104" s="154" t="s">
        <v>472</v>
      </c>
      <c r="L104" s="154" t="s">
        <v>472</v>
      </c>
      <c r="M104" s="154"/>
    </row>
    <row r="105" spans="1:13">
      <c r="A105" s="155">
        <v>38503</v>
      </c>
      <c r="B105" s="154">
        <v>2347.9338769999999</v>
      </c>
      <c r="C105" s="154">
        <v>1050.0578660000001</v>
      </c>
      <c r="D105" s="154">
        <v>211.35849999999999</v>
      </c>
      <c r="E105" s="154" t="s">
        <v>472</v>
      </c>
      <c r="F105" s="154">
        <v>1086.5175099999999</v>
      </c>
      <c r="G105" s="154" t="s">
        <v>472</v>
      </c>
      <c r="H105" s="154" t="s">
        <v>472</v>
      </c>
      <c r="I105" s="154" t="s">
        <v>472</v>
      </c>
      <c r="J105" s="154" t="s">
        <v>472</v>
      </c>
      <c r="K105" s="154" t="s">
        <v>472</v>
      </c>
      <c r="L105" s="154" t="s">
        <v>472</v>
      </c>
      <c r="M105" s="154"/>
    </row>
    <row r="106" spans="1:13">
      <c r="A106" s="155">
        <v>38533</v>
      </c>
      <c r="B106" s="154">
        <v>2421.8097400000001</v>
      </c>
      <c r="C106" s="154">
        <v>1067.0407419999999</v>
      </c>
      <c r="D106" s="154">
        <v>226.49592899999999</v>
      </c>
      <c r="E106" s="154" t="s">
        <v>472</v>
      </c>
      <c r="F106" s="154">
        <v>1128.2730750000001</v>
      </c>
      <c r="G106" s="154" t="s">
        <v>472</v>
      </c>
      <c r="H106" s="154" t="s">
        <v>472</v>
      </c>
      <c r="I106" s="154" t="s">
        <v>472</v>
      </c>
      <c r="J106" s="154" t="s">
        <v>472</v>
      </c>
      <c r="K106" s="154" t="s">
        <v>472</v>
      </c>
      <c r="L106" s="154" t="s">
        <v>472</v>
      </c>
      <c r="M106" s="154"/>
    </row>
    <row r="107" spans="1:13">
      <c r="A107" s="155">
        <v>38564</v>
      </c>
      <c r="B107" s="154">
        <v>2466.5560679999999</v>
      </c>
      <c r="C107" s="154">
        <v>1067.662967</v>
      </c>
      <c r="D107" s="154">
        <v>231.86028999999999</v>
      </c>
      <c r="E107" s="154" t="s">
        <v>472</v>
      </c>
      <c r="F107" s="154">
        <v>1167.0328119999999</v>
      </c>
      <c r="G107" s="154" t="s">
        <v>472</v>
      </c>
      <c r="H107" s="154" t="s">
        <v>472</v>
      </c>
      <c r="I107" s="154" t="s">
        <v>472</v>
      </c>
      <c r="J107" s="154" t="s">
        <v>472</v>
      </c>
      <c r="K107" s="154" t="s">
        <v>472</v>
      </c>
      <c r="L107" s="154" t="s">
        <v>472</v>
      </c>
      <c r="M107" s="154"/>
    </row>
    <row r="108" spans="1:13">
      <c r="A108" s="155">
        <v>38595</v>
      </c>
      <c r="B108" s="154">
        <v>2461.7303040000002</v>
      </c>
      <c r="C108" s="154">
        <v>1055.0596829999999</v>
      </c>
      <c r="D108" s="154">
        <v>234.06029799999999</v>
      </c>
      <c r="E108" s="154" t="s">
        <v>472</v>
      </c>
      <c r="F108" s="154">
        <v>1172.6103310000001</v>
      </c>
      <c r="G108" s="154" t="s">
        <v>472</v>
      </c>
      <c r="H108" s="154" t="s">
        <v>472</v>
      </c>
      <c r="I108" s="154" t="s">
        <v>472</v>
      </c>
      <c r="J108" s="154" t="s">
        <v>472</v>
      </c>
      <c r="K108" s="154" t="s">
        <v>472</v>
      </c>
      <c r="L108" s="154" t="s">
        <v>472</v>
      </c>
      <c r="M108" s="154"/>
    </row>
    <row r="109" spans="1:13">
      <c r="A109" s="155">
        <v>38625</v>
      </c>
      <c r="B109" s="154">
        <v>2567.1325820000002</v>
      </c>
      <c r="C109" s="154">
        <v>1086.4407550000001</v>
      </c>
      <c r="D109" s="154">
        <v>245.444132</v>
      </c>
      <c r="E109" s="154" t="s">
        <v>472</v>
      </c>
      <c r="F109" s="154">
        <v>1235.247697</v>
      </c>
      <c r="G109" s="154" t="s">
        <v>472</v>
      </c>
      <c r="H109" s="154" t="s">
        <v>472</v>
      </c>
      <c r="I109" s="154" t="s">
        <v>472</v>
      </c>
      <c r="J109" s="154" t="s">
        <v>472</v>
      </c>
      <c r="K109" s="154" t="s">
        <v>472</v>
      </c>
      <c r="L109" s="154" t="s">
        <v>472</v>
      </c>
      <c r="M109" s="154"/>
    </row>
    <row r="110" spans="1:13">
      <c r="A110" s="155">
        <v>38656</v>
      </c>
      <c r="B110" s="154">
        <v>2515.5979499999999</v>
      </c>
      <c r="C110" s="154">
        <v>1062.4100980000001</v>
      </c>
      <c r="D110" s="154">
        <v>235.012236</v>
      </c>
      <c r="E110" s="154" t="s">
        <v>472</v>
      </c>
      <c r="F110" s="154">
        <v>1218.175622</v>
      </c>
      <c r="G110" s="154" t="s">
        <v>472</v>
      </c>
      <c r="H110" s="154" t="s">
        <v>472</v>
      </c>
      <c r="I110" s="154" t="s">
        <v>472</v>
      </c>
      <c r="J110" s="154" t="s">
        <v>472</v>
      </c>
      <c r="K110" s="154" t="s">
        <v>472</v>
      </c>
      <c r="L110" s="154" t="s">
        <v>472</v>
      </c>
      <c r="M110" s="154"/>
    </row>
    <row r="111" spans="1:13">
      <c r="A111" s="155">
        <v>38686</v>
      </c>
      <c r="B111" s="154">
        <v>2588.1719840000001</v>
      </c>
      <c r="C111" s="154">
        <v>1092.9964</v>
      </c>
      <c r="D111" s="154">
        <v>242.243179</v>
      </c>
      <c r="E111" s="154" t="s">
        <v>472</v>
      </c>
      <c r="F111" s="154">
        <v>1252.9324059999999</v>
      </c>
      <c r="G111" s="154" t="s">
        <v>472</v>
      </c>
      <c r="H111" s="154" t="s">
        <v>472</v>
      </c>
      <c r="I111" s="154" t="s">
        <v>472</v>
      </c>
      <c r="J111" s="154" t="s">
        <v>472</v>
      </c>
      <c r="K111" s="154" t="s">
        <v>472</v>
      </c>
      <c r="L111" s="154" t="s">
        <v>472</v>
      </c>
      <c r="M111" s="154"/>
    </row>
    <row r="112" spans="1:13">
      <c r="A112" s="155">
        <v>38717</v>
      </c>
      <c r="B112" s="154">
        <v>2634.7245440000002</v>
      </c>
      <c r="C112" s="154">
        <v>1106.174978</v>
      </c>
      <c r="D112" s="154">
        <v>249.65525199999999</v>
      </c>
      <c r="E112" s="154" t="s">
        <v>472</v>
      </c>
      <c r="F112" s="154">
        <v>1278.894315</v>
      </c>
      <c r="G112" s="154" t="s">
        <v>472</v>
      </c>
      <c r="H112" s="154" t="s">
        <v>472</v>
      </c>
      <c r="I112" s="154" t="s">
        <v>472</v>
      </c>
      <c r="J112" s="154" t="s">
        <v>472</v>
      </c>
      <c r="K112" s="154" t="s">
        <v>472</v>
      </c>
      <c r="L112" s="154" t="s">
        <v>472</v>
      </c>
      <c r="M112" s="154"/>
    </row>
    <row r="113" spans="1:13">
      <c r="A113" s="155">
        <v>38748</v>
      </c>
      <c r="B113" s="154">
        <v>2677.2645980000002</v>
      </c>
      <c r="C113" s="154">
        <v>1118.7883260000001</v>
      </c>
      <c r="D113" s="154">
        <v>257.14741500000002</v>
      </c>
      <c r="E113" s="154" t="s">
        <v>472</v>
      </c>
      <c r="F113" s="154">
        <v>1301.3288580000001</v>
      </c>
      <c r="G113" s="154" t="s">
        <v>472</v>
      </c>
      <c r="H113" s="154" t="s">
        <v>472</v>
      </c>
      <c r="I113" s="154" t="s">
        <v>472</v>
      </c>
      <c r="J113" s="154" t="s">
        <v>472</v>
      </c>
      <c r="K113" s="154" t="s">
        <v>472</v>
      </c>
      <c r="L113" s="154" t="s">
        <v>472</v>
      </c>
      <c r="M113" s="154"/>
    </row>
    <row r="114" spans="1:13">
      <c r="A114" s="155">
        <v>38776</v>
      </c>
      <c r="B114" s="154">
        <v>2743.0774799999999</v>
      </c>
      <c r="C114" s="154">
        <v>1145.85348</v>
      </c>
      <c r="D114" s="154">
        <v>259.71745800000002</v>
      </c>
      <c r="E114" s="154" t="s">
        <v>472</v>
      </c>
      <c r="F114" s="154">
        <v>1337.5065320000001</v>
      </c>
      <c r="G114" s="154" t="s">
        <v>472</v>
      </c>
      <c r="H114" s="154" t="s">
        <v>472</v>
      </c>
      <c r="I114" s="154" t="s">
        <v>472</v>
      </c>
      <c r="J114" s="154" t="s">
        <v>472</v>
      </c>
      <c r="K114" s="154" t="s">
        <v>472</v>
      </c>
      <c r="L114" s="154" t="s">
        <v>472</v>
      </c>
      <c r="M114" s="154"/>
    </row>
    <row r="115" spans="1:13">
      <c r="A115" s="155">
        <v>38807</v>
      </c>
      <c r="B115" s="154">
        <v>2766.2596279999998</v>
      </c>
      <c r="C115" s="154">
        <v>1148.7013890000001</v>
      </c>
      <c r="D115" s="154">
        <v>267.28100899999998</v>
      </c>
      <c r="E115" s="154" t="s">
        <v>472</v>
      </c>
      <c r="F115" s="154">
        <v>1350.277227</v>
      </c>
      <c r="G115" s="154" t="s">
        <v>472</v>
      </c>
      <c r="H115" s="154" t="s">
        <v>472</v>
      </c>
      <c r="I115" s="154" t="s">
        <v>472</v>
      </c>
      <c r="J115" s="154" t="s">
        <v>472</v>
      </c>
      <c r="K115" s="154" t="s">
        <v>472</v>
      </c>
      <c r="L115" s="154" t="s">
        <v>472</v>
      </c>
      <c r="M115" s="154"/>
    </row>
    <row r="116" spans="1:13">
      <c r="A116" s="155">
        <v>38837</v>
      </c>
      <c r="B116" s="154">
        <v>2739.4494800000002</v>
      </c>
      <c r="C116" s="154">
        <v>1134.725727</v>
      </c>
      <c r="D116" s="154">
        <v>260.70924500000001</v>
      </c>
      <c r="E116" s="154" t="s">
        <v>472</v>
      </c>
      <c r="F116" s="154">
        <v>1344.0145110000001</v>
      </c>
      <c r="G116" s="154" t="s">
        <v>472</v>
      </c>
      <c r="H116" s="154" t="s">
        <v>472</v>
      </c>
      <c r="I116" s="154" t="s">
        <v>472</v>
      </c>
      <c r="J116" s="154" t="s">
        <v>472</v>
      </c>
      <c r="K116" s="154" t="s">
        <v>472</v>
      </c>
      <c r="L116" s="154" t="s">
        <v>472</v>
      </c>
      <c r="M116" s="154"/>
    </row>
    <row r="117" spans="1:13">
      <c r="A117" s="155">
        <v>38868</v>
      </c>
      <c r="B117" s="154">
        <v>2674.5704949999999</v>
      </c>
      <c r="C117" s="154">
        <v>1095.5799810000001</v>
      </c>
      <c r="D117" s="154">
        <v>256.03519299999999</v>
      </c>
      <c r="E117" s="154" t="s">
        <v>472</v>
      </c>
      <c r="F117" s="154">
        <v>1322.9553249999999</v>
      </c>
      <c r="G117" s="154" t="s">
        <v>472</v>
      </c>
      <c r="H117" s="154" t="s">
        <v>472</v>
      </c>
      <c r="I117" s="154" t="s">
        <v>472</v>
      </c>
      <c r="J117" s="154" t="s">
        <v>472</v>
      </c>
      <c r="K117" s="154" t="s">
        <v>472</v>
      </c>
      <c r="L117" s="154" t="s">
        <v>472</v>
      </c>
      <c r="M117" s="154"/>
    </row>
    <row r="118" spans="1:13">
      <c r="A118" s="155">
        <v>38898</v>
      </c>
      <c r="B118" s="154">
        <v>2683.8071949999999</v>
      </c>
      <c r="C118" s="154">
        <v>1090.16686</v>
      </c>
      <c r="D118" s="154">
        <v>252.59320199999999</v>
      </c>
      <c r="E118" s="154" t="s">
        <v>472</v>
      </c>
      <c r="F118" s="154">
        <v>1341.0471259999999</v>
      </c>
      <c r="G118" s="154" t="s">
        <v>472</v>
      </c>
      <c r="H118" s="154" t="s">
        <v>472</v>
      </c>
      <c r="I118" s="154" t="s">
        <v>472</v>
      </c>
      <c r="J118" s="154" t="s">
        <v>472</v>
      </c>
      <c r="K118" s="154" t="s">
        <v>472</v>
      </c>
      <c r="L118" s="154" t="s">
        <v>472</v>
      </c>
      <c r="M118" s="154"/>
    </row>
    <row r="119" spans="1:13">
      <c r="A119" s="155">
        <v>38929</v>
      </c>
      <c r="B119" s="154">
        <v>2726.8024180000002</v>
      </c>
      <c r="C119" s="154">
        <v>1103.5146729999999</v>
      </c>
      <c r="D119" s="154">
        <v>259.57415500000002</v>
      </c>
      <c r="E119" s="154" t="s">
        <v>472</v>
      </c>
      <c r="F119" s="154">
        <v>1363.713589</v>
      </c>
      <c r="G119" s="154" t="s">
        <v>472</v>
      </c>
      <c r="H119" s="154" t="s">
        <v>472</v>
      </c>
      <c r="I119" s="154" t="s">
        <v>472</v>
      </c>
      <c r="J119" s="154" t="s">
        <v>472</v>
      </c>
      <c r="K119" s="154" t="s">
        <v>472</v>
      </c>
      <c r="L119" s="154" t="s">
        <v>472</v>
      </c>
      <c r="M119" s="154"/>
    </row>
    <row r="120" spans="1:13">
      <c r="A120" s="155">
        <v>38960</v>
      </c>
      <c r="B120" s="154">
        <v>2772.5653120000002</v>
      </c>
      <c r="C120" s="154">
        <v>1124.9341449999999</v>
      </c>
      <c r="D120" s="154">
        <v>259.21487500000001</v>
      </c>
      <c r="E120" s="154" t="s">
        <v>472</v>
      </c>
      <c r="F120" s="154">
        <v>1388.416289</v>
      </c>
      <c r="G120" s="154" t="s">
        <v>472</v>
      </c>
      <c r="H120" s="154" t="s">
        <v>472</v>
      </c>
      <c r="I120" s="154" t="s">
        <v>472</v>
      </c>
      <c r="J120" s="154" t="s">
        <v>472</v>
      </c>
      <c r="K120" s="154" t="s">
        <v>472</v>
      </c>
      <c r="L120" s="154" t="s">
        <v>472</v>
      </c>
      <c r="M120" s="154"/>
    </row>
    <row r="121" spans="1:13">
      <c r="A121" s="155">
        <v>38990</v>
      </c>
      <c r="B121" s="154">
        <v>2828.6927890000002</v>
      </c>
      <c r="C121" s="154">
        <v>1140.6164920000001</v>
      </c>
      <c r="D121" s="154">
        <v>263.04598099999998</v>
      </c>
      <c r="E121" s="154" t="s">
        <v>472</v>
      </c>
      <c r="F121" s="154">
        <v>1425.030317</v>
      </c>
      <c r="G121" s="154" t="s">
        <v>472</v>
      </c>
      <c r="H121" s="154" t="s">
        <v>472</v>
      </c>
      <c r="I121" s="154" t="s">
        <v>472</v>
      </c>
      <c r="J121" s="154" t="s">
        <v>472</v>
      </c>
      <c r="K121" s="154" t="s">
        <v>472</v>
      </c>
      <c r="L121" s="154" t="s">
        <v>472</v>
      </c>
      <c r="M121" s="154"/>
    </row>
    <row r="122" spans="1:13">
      <c r="A122" s="155">
        <v>39021</v>
      </c>
      <c r="B122" s="154">
        <v>2866.6192980000001</v>
      </c>
      <c r="C122" s="154">
        <v>1158.104081</v>
      </c>
      <c r="D122" s="154">
        <v>273.75921699999998</v>
      </c>
      <c r="E122" s="154" t="s">
        <v>472</v>
      </c>
      <c r="F122" s="154">
        <v>1434.755999</v>
      </c>
      <c r="G122" s="154" t="s">
        <v>472</v>
      </c>
      <c r="H122" s="154" t="s">
        <v>472</v>
      </c>
      <c r="I122" s="154" t="s">
        <v>472</v>
      </c>
      <c r="J122" s="154" t="s">
        <v>472</v>
      </c>
      <c r="K122" s="154" t="s">
        <v>472</v>
      </c>
      <c r="L122" s="154" t="s">
        <v>472</v>
      </c>
      <c r="M122" s="154"/>
    </row>
    <row r="123" spans="1:13">
      <c r="A123" s="155">
        <v>39051</v>
      </c>
      <c r="B123" s="154">
        <v>2858.8871629999999</v>
      </c>
      <c r="C123" s="154">
        <v>1155.01965</v>
      </c>
      <c r="D123" s="154">
        <v>272.35481600000003</v>
      </c>
      <c r="E123" s="154" t="s">
        <v>472</v>
      </c>
      <c r="F123" s="154">
        <v>1431.5127010000001</v>
      </c>
      <c r="G123" s="154" t="s">
        <v>472</v>
      </c>
      <c r="H123" s="154" t="s">
        <v>472</v>
      </c>
      <c r="I123" s="154" t="s">
        <v>472</v>
      </c>
      <c r="J123" s="154" t="s">
        <v>472</v>
      </c>
      <c r="K123" s="154" t="s">
        <v>472</v>
      </c>
      <c r="L123" s="154" t="s">
        <v>472</v>
      </c>
      <c r="M123" s="154"/>
    </row>
    <row r="124" spans="1:13">
      <c r="A124" s="155">
        <v>39082</v>
      </c>
      <c r="B124" s="154">
        <v>2910.2347129999998</v>
      </c>
      <c r="C124" s="154">
        <v>1164.059</v>
      </c>
      <c r="D124" s="154">
        <v>273.26230399999997</v>
      </c>
      <c r="E124" s="154" t="s">
        <v>472</v>
      </c>
      <c r="F124" s="154">
        <v>1472.913413</v>
      </c>
      <c r="G124" s="154" t="s">
        <v>472</v>
      </c>
      <c r="H124" s="154" t="s">
        <v>472</v>
      </c>
      <c r="I124" s="154" t="s">
        <v>472</v>
      </c>
      <c r="J124" s="154" t="s">
        <v>472</v>
      </c>
      <c r="K124" s="154" t="s">
        <v>472</v>
      </c>
      <c r="L124" s="154" t="s">
        <v>472</v>
      </c>
      <c r="M124" s="154"/>
    </row>
    <row r="125" spans="1:13">
      <c r="A125" s="155">
        <v>39113</v>
      </c>
      <c r="B125" s="154">
        <v>2992.5277679999999</v>
      </c>
      <c r="C125" s="154">
        <v>1203.133806</v>
      </c>
      <c r="D125" s="154">
        <v>281.64343600000001</v>
      </c>
      <c r="E125" s="154" t="s">
        <v>472</v>
      </c>
      <c r="F125" s="154">
        <v>1507.7505249999999</v>
      </c>
      <c r="G125" s="154" t="s">
        <v>472</v>
      </c>
      <c r="H125" s="154" t="s">
        <v>472</v>
      </c>
      <c r="I125" s="154" t="s">
        <v>472</v>
      </c>
      <c r="J125" s="154" t="s">
        <v>472</v>
      </c>
      <c r="K125" s="154" t="s">
        <v>472</v>
      </c>
      <c r="L125" s="154" t="s">
        <v>472</v>
      </c>
      <c r="M125" s="154"/>
    </row>
    <row r="126" spans="1:13">
      <c r="A126" s="155">
        <v>39141</v>
      </c>
      <c r="B126" s="154">
        <v>3020.1931450000002</v>
      </c>
      <c r="C126" s="154">
        <v>1205.370523</v>
      </c>
      <c r="D126" s="154">
        <v>280.99722600000001</v>
      </c>
      <c r="E126" s="154" t="s">
        <v>472</v>
      </c>
      <c r="F126" s="154">
        <v>1533.8253970000001</v>
      </c>
      <c r="G126" s="154" t="s">
        <v>472</v>
      </c>
      <c r="H126" s="154" t="s">
        <v>472</v>
      </c>
      <c r="I126" s="154" t="s">
        <v>472</v>
      </c>
      <c r="J126" s="154" t="s">
        <v>472</v>
      </c>
      <c r="K126" s="154" t="s">
        <v>472</v>
      </c>
      <c r="L126" s="154" t="s">
        <v>472</v>
      </c>
      <c r="M126" s="154"/>
    </row>
    <row r="127" spans="1:13">
      <c r="A127" s="155">
        <v>39172</v>
      </c>
      <c r="B127" s="154">
        <v>3075.0059200000001</v>
      </c>
      <c r="C127" s="154">
        <v>1225.159189</v>
      </c>
      <c r="D127" s="154">
        <v>292.41163499999999</v>
      </c>
      <c r="E127" s="154" t="s">
        <v>472</v>
      </c>
      <c r="F127" s="154">
        <v>1557.4350930000001</v>
      </c>
      <c r="G127" s="154" t="s">
        <v>472</v>
      </c>
      <c r="H127" s="154" t="s">
        <v>472</v>
      </c>
      <c r="I127" s="154" t="s">
        <v>472</v>
      </c>
      <c r="J127" s="154" t="s">
        <v>472</v>
      </c>
      <c r="K127" s="154" t="s">
        <v>472</v>
      </c>
      <c r="L127" s="154" t="s">
        <v>472</v>
      </c>
      <c r="M127" s="154"/>
    </row>
    <row r="128" spans="1:13">
      <c r="A128" s="155">
        <v>39202</v>
      </c>
      <c r="B128" s="154">
        <v>3171.273862</v>
      </c>
      <c r="C128" s="154">
        <v>1253.0458639999999</v>
      </c>
      <c r="D128" s="154">
        <v>303.795862</v>
      </c>
      <c r="E128" s="154" t="s">
        <v>472</v>
      </c>
      <c r="F128" s="154">
        <v>1614.432139</v>
      </c>
      <c r="G128" s="154" t="s">
        <v>472</v>
      </c>
      <c r="H128" s="154" t="s">
        <v>472</v>
      </c>
      <c r="I128" s="154" t="s">
        <v>472</v>
      </c>
      <c r="J128" s="154" t="s">
        <v>472</v>
      </c>
      <c r="K128" s="154" t="s">
        <v>472</v>
      </c>
      <c r="L128" s="154" t="s">
        <v>472</v>
      </c>
      <c r="M128" s="154"/>
    </row>
    <row r="129" spans="1:13">
      <c r="A129" s="155">
        <v>39233</v>
      </c>
      <c r="B129" s="154">
        <v>3249.9066090000001</v>
      </c>
      <c r="C129" s="154">
        <v>1277.4112479999999</v>
      </c>
      <c r="D129" s="154">
        <v>315.49361099999999</v>
      </c>
      <c r="E129" s="154" t="s">
        <v>472</v>
      </c>
      <c r="F129" s="154">
        <v>1657.001749</v>
      </c>
      <c r="G129" s="154" t="s">
        <v>472</v>
      </c>
      <c r="H129" s="154" t="s">
        <v>472</v>
      </c>
      <c r="I129" s="154" t="s">
        <v>472</v>
      </c>
      <c r="J129" s="154" t="s">
        <v>472</v>
      </c>
      <c r="K129" s="154" t="s">
        <v>472</v>
      </c>
      <c r="L129" s="154" t="s">
        <v>472</v>
      </c>
      <c r="M129" s="154"/>
    </row>
    <row r="130" spans="1:13">
      <c r="A130" s="155">
        <v>39263</v>
      </c>
      <c r="B130" s="154">
        <v>3257.9921100000001</v>
      </c>
      <c r="C130" s="154">
        <v>1286.2535310000001</v>
      </c>
      <c r="D130" s="154">
        <v>316.60837299999997</v>
      </c>
      <c r="E130" s="154" t="s">
        <v>472</v>
      </c>
      <c r="F130" s="154">
        <v>1655.1302129999999</v>
      </c>
      <c r="G130" s="154" t="s">
        <v>472</v>
      </c>
      <c r="H130" s="154" t="s">
        <v>472</v>
      </c>
      <c r="I130" s="154" t="s">
        <v>472</v>
      </c>
      <c r="J130" s="154" t="s">
        <v>472</v>
      </c>
      <c r="K130" s="154" t="s">
        <v>472</v>
      </c>
      <c r="L130" s="154" t="s">
        <v>472</v>
      </c>
      <c r="M130" s="154"/>
    </row>
    <row r="131" spans="1:13">
      <c r="A131" s="155">
        <v>39294</v>
      </c>
      <c r="B131" s="154">
        <v>3245.7580109999999</v>
      </c>
      <c r="C131" s="154">
        <v>1271.7128419999999</v>
      </c>
      <c r="D131" s="154">
        <v>313.92098700000003</v>
      </c>
      <c r="E131" s="154" t="s">
        <v>472</v>
      </c>
      <c r="F131" s="154">
        <v>1660.124188</v>
      </c>
      <c r="G131" s="154" t="s">
        <v>472</v>
      </c>
      <c r="H131" s="154" t="s">
        <v>472</v>
      </c>
      <c r="I131" s="154" t="s">
        <v>472</v>
      </c>
      <c r="J131" s="154" t="s">
        <v>472</v>
      </c>
      <c r="K131" s="154" t="s">
        <v>472</v>
      </c>
      <c r="L131" s="154" t="s">
        <v>472</v>
      </c>
      <c r="M131" s="154"/>
    </row>
    <row r="132" spans="1:13">
      <c r="A132" s="155">
        <v>39325</v>
      </c>
      <c r="B132" s="154">
        <v>3239.8353419999999</v>
      </c>
      <c r="C132" s="154">
        <v>1263.1541119999999</v>
      </c>
      <c r="D132" s="154">
        <v>314.95499000000001</v>
      </c>
      <c r="E132" s="154" t="s">
        <v>472</v>
      </c>
      <c r="F132" s="154">
        <v>1661.7262410000001</v>
      </c>
      <c r="G132" s="154" t="s">
        <v>472</v>
      </c>
      <c r="H132" s="154" t="s">
        <v>472</v>
      </c>
      <c r="I132" s="154" t="s">
        <v>472</v>
      </c>
      <c r="J132" s="154" t="s">
        <v>472</v>
      </c>
      <c r="K132" s="154" t="s">
        <v>472</v>
      </c>
      <c r="L132" s="154" t="s">
        <v>472</v>
      </c>
      <c r="M132" s="154"/>
    </row>
    <row r="133" spans="1:13">
      <c r="A133" s="155">
        <v>39355</v>
      </c>
      <c r="B133" s="154">
        <v>3301.1500120000001</v>
      </c>
      <c r="C133" s="154">
        <v>1259.000288</v>
      </c>
      <c r="D133" s="154">
        <v>322.02971700000001</v>
      </c>
      <c r="E133" s="154" t="s">
        <v>472</v>
      </c>
      <c r="F133" s="154">
        <v>1720.120005</v>
      </c>
      <c r="G133" s="154" t="s">
        <v>472</v>
      </c>
      <c r="H133" s="154" t="s">
        <v>472</v>
      </c>
      <c r="I133" s="154" t="s">
        <v>472</v>
      </c>
      <c r="J133" s="154" t="s">
        <v>472</v>
      </c>
      <c r="K133" s="154" t="s">
        <v>472</v>
      </c>
      <c r="L133" s="154" t="s">
        <v>472</v>
      </c>
      <c r="M133" s="154"/>
    </row>
    <row r="134" spans="1:13">
      <c r="A134" s="155">
        <v>39386</v>
      </c>
      <c r="B134" s="154">
        <v>3372.1112939999998</v>
      </c>
      <c r="C134" s="154">
        <v>1282.204698</v>
      </c>
      <c r="D134" s="154">
        <v>335.149204</v>
      </c>
      <c r="E134" s="154" t="s">
        <v>472</v>
      </c>
      <c r="F134" s="154">
        <v>1754.75739</v>
      </c>
      <c r="G134" s="154" t="s">
        <v>472</v>
      </c>
      <c r="H134" s="154" t="s">
        <v>472</v>
      </c>
      <c r="I134" s="154" t="s">
        <v>472</v>
      </c>
      <c r="J134" s="154" t="s">
        <v>472</v>
      </c>
      <c r="K134" s="154" t="s">
        <v>472</v>
      </c>
      <c r="L134" s="154" t="s">
        <v>472</v>
      </c>
      <c r="M134" s="154"/>
    </row>
    <row r="135" spans="1:13">
      <c r="A135" s="155">
        <v>39416</v>
      </c>
      <c r="B135" s="154">
        <v>3290.7964670000001</v>
      </c>
      <c r="C135" s="154">
        <v>1237.7031890000001</v>
      </c>
      <c r="D135" s="154">
        <v>324.43981400000001</v>
      </c>
      <c r="E135" s="154" t="s">
        <v>472</v>
      </c>
      <c r="F135" s="154">
        <v>1728.6534670000001</v>
      </c>
      <c r="G135" s="154" t="s">
        <v>472</v>
      </c>
      <c r="H135" s="154" t="s">
        <v>472</v>
      </c>
      <c r="I135" s="154" t="s">
        <v>472</v>
      </c>
      <c r="J135" s="154" t="s">
        <v>472</v>
      </c>
      <c r="K135" s="154" t="s">
        <v>472</v>
      </c>
      <c r="L135" s="154" t="s">
        <v>472</v>
      </c>
      <c r="M135" s="154"/>
    </row>
    <row r="136" spans="1:13">
      <c r="A136" s="155">
        <v>39447</v>
      </c>
      <c r="B136" s="154">
        <v>3256.3277269999999</v>
      </c>
      <c r="C136" s="154">
        <v>1238.2119869999999</v>
      </c>
      <c r="D136" s="154">
        <v>314.52791000000002</v>
      </c>
      <c r="E136" s="154" t="s">
        <v>472</v>
      </c>
      <c r="F136" s="154">
        <v>1703.587835</v>
      </c>
      <c r="G136" s="154" t="s">
        <v>472</v>
      </c>
      <c r="H136" s="154" t="s">
        <v>472</v>
      </c>
      <c r="I136" s="154" t="s">
        <v>472</v>
      </c>
      <c r="J136" s="154" t="s">
        <v>472</v>
      </c>
      <c r="K136" s="154" t="s">
        <v>472</v>
      </c>
      <c r="L136" s="154" t="s">
        <v>472</v>
      </c>
      <c r="M136" s="154"/>
    </row>
    <row r="137" spans="1:13">
      <c r="A137" s="155">
        <v>39478</v>
      </c>
      <c r="B137" s="154">
        <v>3041.2144079999998</v>
      </c>
      <c r="C137" s="154">
        <v>1143.8529040000001</v>
      </c>
      <c r="D137" s="154">
        <v>294.645217</v>
      </c>
      <c r="E137" s="154" t="s">
        <v>472</v>
      </c>
      <c r="F137" s="154">
        <v>1602.7162860000001</v>
      </c>
      <c r="G137" s="154" t="s">
        <v>472</v>
      </c>
      <c r="H137" s="154" t="s">
        <v>472</v>
      </c>
      <c r="I137" s="154" t="s">
        <v>472</v>
      </c>
      <c r="J137" s="154" t="s">
        <v>472</v>
      </c>
      <c r="K137" s="154" t="s">
        <v>472</v>
      </c>
      <c r="L137" s="154" t="s">
        <v>472</v>
      </c>
      <c r="M137" s="154"/>
    </row>
    <row r="138" spans="1:13">
      <c r="A138" s="155">
        <v>39507</v>
      </c>
      <c r="B138" s="154">
        <v>2980.6210740000001</v>
      </c>
      <c r="C138" s="154">
        <v>1118.830156</v>
      </c>
      <c r="D138" s="154">
        <v>256.58077300000002</v>
      </c>
      <c r="E138" s="154" t="s">
        <v>472</v>
      </c>
      <c r="F138" s="154">
        <v>1605.210147</v>
      </c>
      <c r="G138" s="154" t="s">
        <v>472</v>
      </c>
      <c r="H138" s="154" t="s">
        <v>472</v>
      </c>
      <c r="I138" s="154" t="s">
        <v>472</v>
      </c>
      <c r="J138" s="154" t="s">
        <v>472</v>
      </c>
      <c r="K138" s="154" t="s">
        <v>472</v>
      </c>
      <c r="L138" s="154" t="s">
        <v>472</v>
      </c>
      <c r="M138" s="154"/>
    </row>
    <row r="139" spans="1:13">
      <c r="A139" s="155">
        <v>39538</v>
      </c>
      <c r="B139" s="154">
        <v>2914.4219400000002</v>
      </c>
      <c r="C139" s="154">
        <v>1069.94408</v>
      </c>
      <c r="D139" s="154">
        <v>243.65372400000001</v>
      </c>
      <c r="E139" s="154" t="s">
        <v>472</v>
      </c>
      <c r="F139" s="154">
        <v>1600.8241350000001</v>
      </c>
      <c r="G139" s="154" t="s">
        <v>472</v>
      </c>
      <c r="H139" s="154" t="s">
        <v>472</v>
      </c>
      <c r="I139" s="154" t="s">
        <v>472</v>
      </c>
      <c r="J139" s="154" t="s">
        <v>472</v>
      </c>
      <c r="K139" s="154" t="s">
        <v>472</v>
      </c>
      <c r="L139" s="154" t="s">
        <v>472</v>
      </c>
      <c r="M139" s="154"/>
    </row>
    <row r="140" spans="1:13">
      <c r="A140" s="155">
        <v>39568</v>
      </c>
      <c r="B140" s="154">
        <v>3055.4340729999999</v>
      </c>
      <c r="C140" s="154">
        <v>1126.1713119999999</v>
      </c>
      <c r="D140" s="154">
        <v>257.45120400000002</v>
      </c>
      <c r="E140" s="154" t="s">
        <v>472</v>
      </c>
      <c r="F140" s="154">
        <v>1671.8115580000001</v>
      </c>
      <c r="G140" s="154" t="s">
        <v>472</v>
      </c>
      <c r="H140" s="154" t="s">
        <v>472</v>
      </c>
      <c r="I140" s="154" t="s">
        <v>472</v>
      </c>
      <c r="J140" s="154" t="s">
        <v>472</v>
      </c>
      <c r="K140" s="154" t="s">
        <v>472</v>
      </c>
      <c r="L140" s="154" t="s">
        <v>472</v>
      </c>
      <c r="M140" s="154"/>
    </row>
    <row r="141" spans="1:13">
      <c r="A141" s="155">
        <v>39599</v>
      </c>
      <c r="B141" s="154">
        <v>3092.8608589999999</v>
      </c>
      <c r="C141" s="154">
        <v>1123.167696</v>
      </c>
      <c r="D141" s="154">
        <v>262.84898199999998</v>
      </c>
      <c r="E141" s="154" t="s">
        <v>472</v>
      </c>
      <c r="F141" s="154">
        <v>1706.8441829999999</v>
      </c>
      <c r="G141" s="154" t="s">
        <v>472</v>
      </c>
      <c r="H141" s="154" t="s">
        <v>472</v>
      </c>
      <c r="I141" s="154" t="s">
        <v>472</v>
      </c>
      <c r="J141" s="154" t="s">
        <v>472</v>
      </c>
      <c r="K141" s="154" t="s">
        <v>472</v>
      </c>
      <c r="L141" s="154" t="s">
        <v>472</v>
      </c>
      <c r="M141" s="154"/>
    </row>
    <row r="142" spans="1:13">
      <c r="A142" s="155">
        <v>39629</v>
      </c>
      <c r="B142" s="154">
        <v>2946.008664</v>
      </c>
      <c r="C142" s="154">
        <v>1070.450525</v>
      </c>
      <c r="D142" s="154">
        <v>253.08916500000001</v>
      </c>
      <c r="E142" s="154" t="s">
        <v>472</v>
      </c>
      <c r="F142" s="154">
        <v>1622.4689780000001</v>
      </c>
      <c r="G142" s="154" t="s">
        <v>472</v>
      </c>
      <c r="H142" s="154" t="s">
        <v>472</v>
      </c>
      <c r="I142" s="154" t="s">
        <v>472</v>
      </c>
      <c r="J142" s="154" t="s">
        <v>472</v>
      </c>
      <c r="K142" s="154" t="s">
        <v>472</v>
      </c>
      <c r="L142" s="154" t="s">
        <v>472</v>
      </c>
      <c r="M142" s="154"/>
    </row>
    <row r="143" spans="1:13">
      <c r="A143" s="155">
        <v>39660</v>
      </c>
      <c r="B143" s="154">
        <v>2977.352222</v>
      </c>
      <c r="C143" s="154">
        <v>1071.5869439999999</v>
      </c>
      <c r="D143" s="154">
        <v>253.031621</v>
      </c>
      <c r="E143" s="154" t="s">
        <v>472</v>
      </c>
      <c r="F143" s="154">
        <v>1652.7336560000001</v>
      </c>
      <c r="G143" s="154" t="s">
        <v>472</v>
      </c>
      <c r="H143" s="154" t="s">
        <v>472</v>
      </c>
      <c r="I143" s="154" t="s">
        <v>472</v>
      </c>
      <c r="J143" s="154" t="s">
        <v>472</v>
      </c>
      <c r="K143" s="154" t="s">
        <v>472</v>
      </c>
      <c r="L143" s="154" t="s">
        <v>472</v>
      </c>
      <c r="M143" s="154"/>
    </row>
    <row r="144" spans="1:13">
      <c r="A144" s="155">
        <v>39691</v>
      </c>
      <c r="B144" s="154">
        <v>3005.9388920000001</v>
      </c>
      <c r="C144" s="154">
        <v>1077.726692</v>
      </c>
      <c r="D144" s="154">
        <v>251.967356</v>
      </c>
      <c r="E144" s="154" t="s">
        <v>472</v>
      </c>
      <c r="F144" s="154">
        <v>1676.2448440000001</v>
      </c>
      <c r="G144" s="154" t="s">
        <v>472</v>
      </c>
      <c r="H144" s="154" t="s">
        <v>472</v>
      </c>
      <c r="I144" s="154" t="s">
        <v>472</v>
      </c>
      <c r="J144" s="154" t="s">
        <v>472</v>
      </c>
      <c r="K144" s="154" t="s">
        <v>472</v>
      </c>
      <c r="L144" s="154" t="s">
        <v>472</v>
      </c>
      <c r="M144" s="154"/>
    </row>
    <row r="145" spans="1:13">
      <c r="A145" s="155">
        <v>39721</v>
      </c>
      <c r="B145" s="154">
        <v>2826.8889800000002</v>
      </c>
      <c r="C145" s="154">
        <v>1001.031516</v>
      </c>
      <c r="D145" s="154">
        <v>234.03298799999999</v>
      </c>
      <c r="E145" s="154" t="s">
        <v>472</v>
      </c>
      <c r="F145" s="154">
        <v>1591.8244790000001</v>
      </c>
      <c r="G145" s="154" t="s">
        <v>472</v>
      </c>
      <c r="H145" s="154" t="s">
        <v>472</v>
      </c>
      <c r="I145" s="154" t="s">
        <v>472</v>
      </c>
      <c r="J145" s="154" t="s">
        <v>472</v>
      </c>
      <c r="K145" s="154" t="s">
        <v>472</v>
      </c>
      <c r="L145" s="154" t="s">
        <v>472</v>
      </c>
      <c r="M145" s="154"/>
    </row>
    <row r="146" spans="1:13">
      <c r="A146" s="155">
        <v>39752</v>
      </c>
      <c r="B146" s="154">
        <v>2556.1888709999998</v>
      </c>
      <c r="C146" s="154">
        <v>887.00847099999999</v>
      </c>
      <c r="D146" s="154">
        <v>212.78844599999999</v>
      </c>
      <c r="E146" s="154" t="s">
        <v>472</v>
      </c>
      <c r="F146" s="154">
        <v>1456.3919539999999</v>
      </c>
      <c r="G146" s="154" t="s">
        <v>472</v>
      </c>
      <c r="H146" s="154" t="s">
        <v>472</v>
      </c>
      <c r="I146" s="154" t="s">
        <v>472</v>
      </c>
      <c r="J146" s="154" t="s">
        <v>472</v>
      </c>
      <c r="K146" s="154" t="s">
        <v>472</v>
      </c>
      <c r="L146" s="154" t="s">
        <v>472</v>
      </c>
      <c r="M146" s="154"/>
    </row>
    <row r="147" spans="1:13">
      <c r="A147" s="155">
        <v>39782</v>
      </c>
      <c r="B147" s="154">
        <v>2572.0118830000001</v>
      </c>
      <c r="C147" s="154">
        <v>872.05650300000002</v>
      </c>
      <c r="D147" s="154">
        <v>209.632136</v>
      </c>
      <c r="E147" s="154" t="s">
        <v>472</v>
      </c>
      <c r="F147" s="154">
        <v>1490.323245</v>
      </c>
      <c r="G147" s="154" t="s">
        <v>472</v>
      </c>
      <c r="H147" s="154" t="s">
        <v>472</v>
      </c>
      <c r="I147" s="154" t="s">
        <v>472</v>
      </c>
      <c r="J147" s="154" t="s">
        <v>472</v>
      </c>
      <c r="K147" s="154" t="s">
        <v>472</v>
      </c>
      <c r="L147" s="154" t="s">
        <v>472</v>
      </c>
      <c r="M147" s="154"/>
    </row>
    <row r="148" spans="1:13">
      <c r="A148" s="155">
        <v>39813</v>
      </c>
      <c r="B148" s="154">
        <v>2381.6779670000001</v>
      </c>
      <c r="C148" s="154">
        <v>803.37611000000004</v>
      </c>
      <c r="D148" s="154">
        <v>194.55217500000001</v>
      </c>
      <c r="E148" s="154" t="s">
        <v>472</v>
      </c>
      <c r="F148" s="154">
        <v>1383.7496819999999</v>
      </c>
      <c r="G148" s="154" t="s">
        <v>472</v>
      </c>
      <c r="H148" s="154" t="s">
        <v>472</v>
      </c>
      <c r="I148" s="154" t="s">
        <v>472</v>
      </c>
      <c r="J148" s="154" t="s">
        <v>472</v>
      </c>
      <c r="K148" s="154" t="s">
        <v>472</v>
      </c>
      <c r="L148" s="154" t="s">
        <v>472</v>
      </c>
      <c r="M148" s="154"/>
    </row>
    <row r="149" spans="1:13">
      <c r="A149" s="155">
        <v>39844</v>
      </c>
      <c r="B149" s="154">
        <v>2416.1003209999999</v>
      </c>
      <c r="C149" s="154">
        <v>809.99049600000001</v>
      </c>
      <c r="D149" s="154">
        <v>198.505402</v>
      </c>
      <c r="E149" s="154" t="s">
        <v>472</v>
      </c>
      <c r="F149" s="154">
        <v>1407.604425</v>
      </c>
      <c r="G149" s="154" t="s">
        <v>472</v>
      </c>
      <c r="H149" s="154" t="s">
        <v>472</v>
      </c>
      <c r="I149" s="154" t="s">
        <v>472</v>
      </c>
      <c r="J149" s="154" t="s">
        <v>472</v>
      </c>
      <c r="K149" s="154" t="s">
        <v>472</v>
      </c>
      <c r="L149" s="154" t="s">
        <v>472</v>
      </c>
      <c r="M149" s="154"/>
    </row>
    <row r="150" spans="1:13">
      <c r="A150" s="155">
        <v>39872</v>
      </c>
      <c r="B150" s="154">
        <v>2354.37176</v>
      </c>
      <c r="C150" s="154">
        <v>786.99803899999995</v>
      </c>
      <c r="D150" s="154">
        <v>191.242006</v>
      </c>
      <c r="E150" s="154" t="s">
        <v>472</v>
      </c>
      <c r="F150" s="154">
        <v>1376.131717</v>
      </c>
      <c r="G150" s="154" t="s">
        <v>472</v>
      </c>
      <c r="H150" s="154" t="s">
        <v>472</v>
      </c>
      <c r="I150" s="154" t="s">
        <v>472</v>
      </c>
      <c r="J150" s="154" t="s">
        <v>472</v>
      </c>
      <c r="K150" s="154" t="s">
        <v>472</v>
      </c>
      <c r="L150" s="154" t="s">
        <v>472</v>
      </c>
      <c r="M150" s="154"/>
    </row>
    <row r="151" spans="1:13">
      <c r="A151" s="155">
        <v>39903</v>
      </c>
      <c r="B151" s="154">
        <v>2368.6574390000001</v>
      </c>
      <c r="C151" s="154">
        <v>801.28338699999995</v>
      </c>
      <c r="D151" s="154">
        <v>187.12896900000001</v>
      </c>
      <c r="E151" s="154" t="s">
        <v>472</v>
      </c>
      <c r="F151" s="154">
        <v>1380.2450879999999</v>
      </c>
      <c r="G151" s="154" t="s">
        <v>472</v>
      </c>
      <c r="H151" s="154" t="s">
        <v>472</v>
      </c>
      <c r="I151" s="154" t="s">
        <v>472</v>
      </c>
      <c r="J151" s="154" t="s">
        <v>472</v>
      </c>
      <c r="K151" s="154" t="s">
        <v>472</v>
      </c>
      <c r="L151" s="154" t="s">
        <v>472</v>
      </c>
      <c r="M151" s="154"/>
    </row>
    <row r="152" spans="1:13">
      <c r="A152" s="155">
        <v>39933</v>
      </c>
      <c r="B152" s="154">
        <v>2422.8419899999999</v>
      </c>
      <c r="C152" s="154">
        <v>817.49872400000004</v>
      </c>
      <c r="D152" s="154">
        <v>196.192193</v>
      </c>
      <c r="E152" s="154" t="s">
        <v>472</v>
      </c>
      <c r="F152" s="154">
        <v>1409.151075</v>
      </c>
      <c r="G152" s="154" t="s">
        <v>472</v>
      </c>
      <c r="H152" s="154" t="s">
        <v>472</v>
      </c>
      <c r="I152" s="154" t="s">
        <v>472</v>
      </c>
      <c r="J152" s="154" t="s">
        <v>472</v>
      </c>
      <c r="K152" s="154" t="s">
        <v>472</v>
      </c>
      <c r="L152" s="154" t="s">
        <v>472</v>
      </c>
      <c r="M152" s="154"/>
    </row>
    <row r="153" spans="1:13">
      <c r="A153" s="155">
        <v>39964</v>
      </c>
      <c r="B153" s="154">
        <v>2445.2576250000002</v>
      </c>
      <c r="C153" s="154">
        <v>823.40290900000002</v>
      </c>
      <c r="D153" s="154">
        <v>198.140354</v>
      </c>
      <c r="E153" s="154" t="s">
        <v>472</v>
      </c>
      <c r="F153" s="154">
        <v>1423.714363</v>
      </c>
      <c r="G153" s="154" t="s">
        <v>472</v>
      </c>
      <c r="H153" s="154" t="s">
        <v>472</v>
      </c>
      <c r="I153" s="154" t="s">
        <v>472</v>
      </c>
      <c r="J153" s="154" t="s">
        <v>472</v>
      </c>
      <c r="K153" s="154" t="s">
        <v>472</v>
      </c>
      <c r="L153" s="154" t="s">
        <v>472</v>
      </c>
      <c r="M153" s="154"/>
    </row>
    <row r="154" spans="1:13">
      <c r="A154" s="155">
        <v>39994</v>
      </c>
      <c r="B154" s="154">
        <v>2503.975281</v>
      </c>
      <c r="C154" s="154">
        <v>837.02898200000004</v>
      </c>
      <c r="D154" s="154">
        <v>203.84050300000001</v>
      </c>
      <c r="E154" s="154" t="s">
        <v>472</v>
      </c>
      <c r="F154" s="154">
        <v>1463.1057929999999</v>
      </c>
      <c r="G154" s="154" t="s">
        <v>472</v>
      </c>
      <c r="H154" s="154" t="s">
        <v>472</v>
      </c>
      <c r="I154" s="154" t="s">
        <v>472</v>
      </c>
      <c r="J154" s="154" t="s">
        <v>472</v>
      </c>
      <c r="K154" s="154" t="s">
        <v>472</v>
      </c>
      <c r="L154" s="154" t="s">
        <v>472</v>
      </c>
      <c r="M154" s="154"/>
    </row>
    <row r="155" spans="1:13">
      <c r="A155" s="155">
        <v>40025</v>
      </c>
      <c r="B155" s="154">
        <v>2574.8256270000002</v>
      </c>
      <c r="C155" s="154">
        <v>854.62137499999994</v>
      </c>
      <c r="D155" s="154">
        <v>209.07156599999999</v>
      </c>
      <c r="E155" s="154" t="s">
        <v>472</v>
      </c>
      <c r="F155" s="154">
        <v>1511.132681</v>
      </c>
      <c r="G155" s="154" t="s">
        <v>472</v>
      </c>
      <c r="H155" s="154" t="s">
        <v>472</v>
      </c>
      <c r="I155" s="154" t="s">
        <v>472</v>
      </c>
      <c r="J155" s="154" t="s">
        <v>472</v>
      </c>
      <c r="K155" s="154" t="s">
        <v>472</v>
      </c>
      <c r="L155" s="154" t="s">
        <v>472</v>
      </c>
      <c r="M155" s="154"/>
    </row>
    <row r="156" spans="1:13">
      <c r="A156" s="155">
        <v>40056</v>
      </c>
      <c r="B156" s="154">
        <v>2603.2718829999999</v>
      </c>
      <c r="C156" s="154">
        <v>862.65856599999995</v>
      </c>
      <c r="D156" s="154">
        <v>210.00089399999999</v>
      </c>
      <c r="E156" s="154" t="s">
        <v>472</v>
      </c>
      <c r="F156" s="154">
        <v>1530.6124279999999</v>
      </c>
      <c r="G156" s="154" t="s">
        <v>472</v>
      </c>
      <c r="H156" s="154" t="s">
        <v>472</v>
      </c>
      <c r="I156" s="154" t="s">
        <v>472</v>
      </c>
      <c r="J156" s="154" t="s">
        <v>472</v>
      </c>
      <c r="K156" s="154" t="s">
        <v>472</v>
      </c>
      <c r="L156" s="154" t="s">
        <v>472</v>
      </c>
      <c r="M156" s="154"/>
    </row>
    <row r="157" spans="1:13">
      <c r="A157" s="155">
        <v>40086</v>
      </c>
      <c r="B157" s="154">
        <v>2654.1941660000002</v>
      </c>
      <c r="C157" s="154">
        <v>866.65645900000004</v>
      </c>
      <c r="D157" s="154">
        <v>214.64002600000001</v>
      </c>
      <c r="E157" s="154" t="s">
        <v>472</v>
      </c>
      <c r="F157" s="154">
        <v>1572.8976829999999</v>
      </c>
      <c r="G157" s="154" t="s">
        <v>472</v>
      </c>
      <c r="H157" s="154" t="s">
        <v>472</v>
      </c>
      <c r="I157" s="154" t="s">
        <v>472</v>
      </c>
      <c r="J157" s="154" t="s">
        <v>472</v>
      </c>
      <c r="K157" s="154" t="s">
        <v>472</v>
      </c>
      <c r="L157" s="154" t="s">
        <v>472</v>
      </c>
      <c r="M157" s="154"/>
    </row>
    <row r="158" spans="1:13">
      <c r="A158" s="155">
        <v>40117</v>
      </c>
      <c r="B158" s="154">
        <v>2638.6627579999999</v>
      </c>
      <c r="C158" s="154">
        <v>857.151296</v>
      </c>
      <c r="D158" s="154">
        <v>210.38505599999999</v>
      </c>
      <c r="E158" s="154" t="s">
        <v>472</v>
      </c>
      <c r="F158" s="154">
        <v>1571.1264060000001</v>
      </c>
      <c r="G158" s="154" t="s">
        <v>472</v>
      </c>
      <c r="H158" s="154" t="s">
        <v>472</v>
      </c>
      <c r="I158" s="154" t="s">
        <v>472</v>
      </c>
      <c r="J158" s="154" t="s">
        <v>472</v>
      </c>
      <c r="K158" s="154" t="s">
        <v>472</v>
      </c>
      <c r="L158" s="154" t="s">
        <v>472</v>
      </c>
      <c r="M158" s="154"/>
    </row>
    <row r="159" spans="1:13">
      <c r="A159" s="155">
        <v>40147</v>
      </c>
      <c r="B159" s="154">
        <v>2614.1936439999999</v>
      </c>
      <c r="C159" s="154">
        <v>845.22845800000005</v>
      </c>
      <c r="D159" s="154">
        <v>210.06006199999999</v>
      </c>
      <c r="E159" s="154" t="s">
        <v>472</v>
      </c>
      <c r="F159" s="154">
        <v>1558.9051260000001</v>
      </c>
      <c r="G159" s="154" t="s">
        <v>472</v>
      </c>
      <c r="H159" s="154" t="s">
        <v>472</v>
      </c>
      <c r="I159" s="154" t="s">
        <v>472</v>
      </c>
      <c r="J159" s="154" t="s">
        <v>472</v>
      </c>
      <c r="K159" s="154" t="s">
        <v>472</v>
      </c>
      <c r="L159" s="154" t="s">
        <v>472</v>
      </c>
      <c r="M159" s="154"/>
    </row>
    <row r="160" spans="1:13">
      <c r="A160" s="155">
        <v>40178</v>
      </c>
      <c r="B160" s="154">
        <v>2658.5561010000001</v>
      </c>
      <c r="C160" s="154">
        <v>840.00357699999995</v>
      </c>
      <c r="D160" s="154">
        <v>218.94781</v>
      </c>
      <c r="E160" s="154" t="s">
        <v>472</v>
      </c>
      <c r="F160" s="154">
        <v>1599.60472</v>
      </c>
      <c r="G160" s="154" t="s">
        <v>472</v>
      </c>
      <c r="H160" s="154" t="s">
        <v>472</v>
      </c>
      <c r="I160" s="154" t="s">
        <v>472</v>
      </c>
      <c r="J160" s="154" t="s">
        <v>472</v>
      </c>
      <c r="K160" s="154" t="s">
        <v>472</v>
      </c>
      <c r="L160" s="154" t="s">
        <v>472</v>
      </c>
      <c r="M160" s="154"/>
    </row>
    <row r="161" spans="1:13">
      <c r="A161" s="155">
        <v>40209</v>
      </c>
      <c r="B161" s="154">
        <v>2663.7330240000001</v>
      </c>
      <c r="C161" s="154">
        <v>842.82843800000001</v>
      </c>
      <c r="D161" s="154">
        <v>207.10766599999999</v>
      </c>
      <c r="E161" s="154" t="s">
        <v>472</v>
      </c>
      <c r="F161" s="154">
        <v>1613.79692</v>
      </c>
      <c r="G161" s="154" t="s">
        <v>472</v>
      </c>
      <c r="H161" s="154" t="s">
        <v>472</v>
      </c>
      <c r="I161" s="154" t="s">
        <v>472</v>
      </c>
      <c r="J161" s="154" t="s">
        <v>472</v>
      </c>
      <c r="K161" s="154" t="s">
        <v>472</v>
      </c>
      <c r="L161" s="154" t="s">
        <v>472</v>
      </c>
      <c r="M161" s="154"/>
    </row>
    <row r="162" spans="1:13">
      <c r="A162" s="155">
        <v>40237</v>
      </c>
      <c r="B162" s="154">
        <v>2694.720472</v>
      </c>
      <c r="C162" s="154">
        <v>847.76419199999998</v>
      </c>
      <c r="D162" s="154">
        <v>210.356134</v>
      </c>
      <c r="E162" s="154" t="s">
        <v>472</v>
      </c>
      <c r="F162" s="154">
        <v>1636.600142</v>
      </c>
      <c r="G162" s="154" t="s">
        <v>472</v>
      </c>
      <c r="H162" s="154" t="s">
        <v>472</v>
      </c>
      <c r="I162" s="154" t="s">
        <v>472</v>
      </c>
      <c r="J162" s="154" t="s">
        <v>472</v>
      </c>
      <c r="K162" s="154" t="s">
        <v>472</v>
      </c>
      <c r="L162" s="154" t="s">
        <v>472</v>
      </c>
      <c r="M162" s="154"/>
    </row>
    <row r="163" spans="1:13">
      <c r="A163" s="155">
        <v>40268</v>
      </c>
      <c r="B163" s="154">
        <v>2719.7229619999998</v>
      </c>
      <c r="C163" s="154">
        <v>852.15981099999999</v>
      </c>
      <c r="D163" s="154">
        <v>212.05391399999999</v>
      </c>
      <c r="E163" s="154" t="s">
        <v>472</v>
      </c>
      <c r="F163" s="154">
        <v>1655.509239</v>
      </c>
      <c r="G163" s="154" t="s">
        <v>472</v>
      </c>
      <c r="H163" s="154" t="s">
        <v>472</v>
      </c>
      <c r="I163" s="154" t="s">
        <v>472</v>
      </c>
      <c r="J163" s="154" t="s">
        <v>472</v>
      </c>
      <c r="K163" s="154" t="s">
        <v>472</v>
      </c>
      <c r="L163" s="154" t="s">
        <v>472</v>
      </c>
      <c r="M163" s="154"/>
    </row>
    <row r="164" spans="1:13">
      <c r="A164" s="155">
        <v>40298</v>
      </c>
      <c r="B164" s="154">
        <v>2766.0619360000001</v>
      </c>
      <c r="C164" s="154">
        <v>865.42681600000003</v>
      </c>
      <c r="D164" s="154">
        <v>216.99858900000001</v>
      </c>
      <c r="E164" s="154" t="s">
        <v>472</v>
      </c>
      <c r="F164" s="154">
        <v>1683.636532</v>
      </c>
      <c r="G164" s="154" t="s">
        <v>472</v>
      </c>
      <c r="H164" s="154" t="s">
        <v>472</v>
      </c>
      <c r="I164" s="154" t="s">
        <v>472</v>
      </c>
      <c r="J164" s="154" t="s">
        <v>472</v>
      </c>
      <c r="K164" s="154" t="s">
        <v>472</v>
      </c>
      <c r="L164" s="154" t="s">
        <v>472</v>
      </c>
      <c r="M164" s="154"/>
    </row>
    <row r="165" spans="1:13">
      <c r="A165" s="155">
        <v>40329</v>
      </c>
      <c r="B165" s="154">
        <v>2746.6462620000002</v>
      </c>
      <c r="C165" s="154">
        <v>847.85461999999995</v>
      </c>
      <c r="D165" s="154">
        <v>214.75496799999999</v>
      </c>
      <c r="E165" s="154" t="s">
        <v>472</v>
      </c>
      <c r="F165" s="154">
        <v>1684.036681</v>
      </c>
      <c r="G165" s="154" t="s">
        <v>472</v>
      </c>
      <c r="H165" s="154" t="s">
        <v>472</v>
      </c>
      <c r="I165" s="154" t="s">
        <v>472</v>
      </c>
      <c r="J165" s="154" t="s">
        <v>472</v>
      </c>
      <c r="K165" s="154" t="s">
        <v>472</v>
      </c>
      <c r="L165" s="154" t="s">
        <v>472</v>
      </c>
      <c r="M165" s="154"/>
    </row>
    <row r="166" spans="1:13">
      <c r="A166" s="155">
        <v>40359</v>
      </c>
      <c r="B166" s="154">
        <v>2577.29025</v>
      </c>
      <c r="C166" s="154">
        <v>788.95292199999994</v>
      </c>
      <c r="D166" s="154">
        <v>200.399518</v>
      </c>
      <c r="E166" s="154" t="s">
        <v>472</v>
      </c>
      <c r="F166" s="154">
        <v>1587.937815</v>
      </c>
      <c r="G166" s="154" t="s">
        <v>472</v>
      </c>
      <c r="H166" s="154" t="s">
        <v>472</v>
      </c>
      <c r="I166" s="154" t="s">
        <v>472</v>
      </c>
      <c r="J166" s="154" t="s">
        <v>472</v>
      </c>
      <c r="K166" s="154" t="s">
        <v>472</v>
      </c>
      <c r="L166" s="154" t="s">
        <v>472</v>
      </c>
      <c r="M166" s="154"/>
    </row>
    <row r="167" spans="1:13">
      <c r="A167" s="155">
        <v>40390</v>
      </c>
      <c r="B167" s="154">
        <v>2604.4396700000002</v>
      </c>
      <c r="C167" s="154">
        <v>803.06406200000004</v>
      </c>
      <c r="D167" s="154">
        <v>203.513779</v>
      </c>
      <c r="E167" s="154" t="s">
        <v>472</v>
      </c>
      <c r="F167" s="154">
        <v>1597.8618289999999</v>
      </c>
      <c r="G167" s="154" t="s">
        <v>472</v>
      </c>
      <c r="H167" s="154" t="s">
        <v>472</v>
      </c>
      <c r="I167" s="154" t="s">
        <v>472</v>
      </c>
      <c r="J167" s="154" t="s">
        <v>472</v>
      </c>
      <c r="K167" s="154" t="s">
        <v>472</v>
      </c>
      <c r="L167" s="154" t="s">
        <v>472</v>
      </c>
      <c r="M167" s="154"/>
    </row>
    <row r="168" spans="1:13">
      <c r="A168" s="155">
        <v>40421</v>
      </c>
      <c r="B168" s="154">
        <v>2517.4959819999999</v>
      </c>
      <c r="C168" s="154">
        <v>767.984422</v>
      </c>
      <c r="D168" s="154">
        <v>195.74033700000001</v>
      </c>
      <c r="E168" s="154" t="s">
        <v>472</v>
      </c>
      <c r="F168" s="154">
        <v>1553.7712240000001</v>
      </c>
      <c r="G168" s="154" t="s">
        <v>472</v>
      </c>
      <c r="H168" s="154" t="s">
        <v>472</v>
      </c>
      <c r="I168" s="154" t="s">
        <v>472</v>
      </c>
      <c r="J168" s="154" t="s">
        <v>472</v>
      </c>
      <c r="K168" s="154" t="s">
        <v>472</v>
      </c>
      <c r="L168" s="154" t="s">
        <v>472</v>
      </c>
      <c r="M168" s="154"/>
    </row>
    <row r="169" spans="1:13">
      <c r="A169" s="155">
        <v>40451</v>
      </c>
      <c r="B169" s="154">
        <v>2564.2652210000001</v>
      </c>
      <c r="C169" s="154">
        <v>781.90507200000002</v>
      </c>
      <c r="D169" s="154">
        <v>197.69256799999999</v>
      </c>
      <c r="E169" s="154" t="s">
        <v>472</v>
      </c>
      <c r="F169" s="154">
        <v>1584.6675849999999</v>
      </c>
      <c r="G169" s="154" t="s">
        <v>472</v>
      </c>
      <c r="H169" s="154" t="s">
        <v>472</v>
      </c>
      <c r="I169" s="154" t="s">
        <v>472</v>
      </c>
      <c r="J169" s="154" t="s">
        <v>472</v>
      </c>
      <c r="K169" s="154" t="s">
        <v>472</v>
      </c>
      <c r="L169" s="154" t="s">
        <v>472</v>
      </c>
      <c r="M169" s="154"/>
    </row>
    <row r="170" spans="1:13">
      <c r="A170" s="155">
        <v>40482</v>
      </c>
      <c r="B170" s="154">
        <v>2638.5732459999999</v>
      </c>
      <c r="C170" s="154">
        <v>806.72255199999995</v>
      </c>
      <c r="D170" s="154">
        <v>204.08609200000001</v>
      </c>
      <c r="E170" s="154" t="s">
        <v>472</v>
      </c>
      <c r="F170" s="154">
        <v>1627.7646010000001</v>
      </c>
      <c r="G170" s="154" t="s">
        <v>472</v>
      </c>
      <c r="H170" s="154" t="s">
        <v>472</v>
      </c>
      <c r="I170" s="154" t="s">
        <v>472</v>
      </c>
      <c r="J170" s="154" t="s">
        <v>472</v>
      </c>
      <c r="K170" s="154" t="s">
        <v>472</v>
      </c>
      <c r="L170" s="154" t="s">
        <v>472</v>
      </c>
      <c r="M170" s="154"/>
    </row>
    <row r="171" spans="1:13">
      <c r="A171" s="155">
        <v>40512</v>
      </c>
      <c r="B171" s="154">
        <v>2617.7636499999999</v>
      </c>
      <c r="C171" s="154">
        <v>795.53933300000006</v>
      </c>
      <c r="D171" s="154">
        <v>200.03568899999999</v>
      </c>
      <c r="E171" s="154" t="s">
        <v>472</v>
      </c>
      <c r="F171" s="154">
        <v>1622.1886280000001</v>
      </c>
      <c r="G171" s="154" t="s">
        <v>472</v>
      </c>
      <c r="H171" s="154" t="s">
        <v>472</v>
      </c>
      <c r="I171" s="154" t="s">
        <v>472</v>
      </c>
      <c r="J171" s="154" t="s">
        <v>472</v>
      </c>
      <c r="K171" s="154" t="s">
        <v>472</v>
      </c>
      <c r="L171" s="154" t="s">
        <v>472</v>
      </c>
      <c r="M171" s="154"/>
    </row>
    <row r="172" spans="1:13">
      <c r="A172" s="155">
        <v>40543</v>
      </c>
      <c r="B172" s="154">
        <v>2527.9281289999999</v>
      </c>
      <c r="C172" s="154">
        <v>768.55390199999999</v>
      </c>
      <c r="D172" s="154">
        <v>193.21122399999999</v>
      </c>
      <c r="E172" s="154" t="s">
        <v>472</v>
      </c>
      <c r="F172" s="154">
        <v>1566.163</v>
      </c>
      <c r="G172" s="154" t="s">
        <v>472</v>
      </c>
      <c r="H172" s="154" t="s">
        <v>472</v>
      </c>
      <c r="I172" s="154" t="s">
        <v>472</v>
      </c>
      <c r="J172" s="154" t="s">
        <v>472</v>
      </c>
      <c r="K172" s="154" t="s">
        <v>472</v>
      </c>
      <c r="L172" s="154" t="s">
        <v>472</v>
      </c>
      <c r="M172" s="154"/>
    </row>
    <row r="173" spans="1:13">
      <c r="A173" s="155">
        <v>40574</v>
      </c>
      <c r="B173" s="154">
        <v>2572.6400600000002</v>
      </c>
      <c r="C173" s="154">
        <v>782.09229000000005</v>
      </c>
      <c r="D173" s="154">
        <v>191.54372599999999</v>
      </c>
      <c r="E173" s="154" t="s">
        <v>472</v>
      </c>
      <c r="F173" s="154">
        <v>1599.004044</v>
      </c>
      <c r="G173" s="154" t="s">
        <v>472</v>
      </c>
      <c r="H173" s="154" t="s">
        <v>472</v>
      </c>
      <c r="I173" s="154" t="s">
        <v>472</v>
      </c>
      <c r="J173" s="154" t="s">
        <v>472</v>
      </c>
      <c r="K173" s="154" t="s">
        <v>472</v>
      </c>
      <c r="L173" s="154" t="s">
        <v>472</v>
      </c>
      <c r="M173" s="154"/>
    </row>
    <row r="174" spans="1:13">
      <c r="A174" s="155">
        <v>40602</v>
      </c>
      <c r="B174" s="154">
        <v>2580.3613209999999</v>
      </c>
      <c r="C174" s="154">
        <v>781.35521700000004</v>
      </c>
      <c r="D174" s="154">
        <v>187.50589600000001</v>
      </c>
      <c r="E174" s="154" t="s">
        <v>472</v>
      </c>
      <c r="F174" s="154">
        <v>1611.5002099999999</v>
      </c>
      <c r="G174" s="154" t="s">
        <v>472</v>
      </c>
      <c r="H174" s="154" t="s">
        <v>472</v>
      </c>
      <c r="I174" s="154" t="s">
        <v>472</v>
      </c>
      <c r="J174" s="154" t="s">
        <v>472</v>
      </c>
      <c r="K174" s="154" t="s">
        <v>472</v>
      </c>
      <c r="L174" s="154" t="s">
        <v>472</v>
      </c>
      <c r="M174" s="154"/>
    </row>
    <row r="175" spans="1:13">
      <c r="A175" s="155">
        <v>40633</v>
      </c>
      <c r="B175" s="154">
        <v>2590.7853089999999</v>
      </c>
      <c r="C175" s="154">
        <v>780.36323000000004</v>
      </c>
      <c r="D175" s="154">
        <v>168.852001</v>
      </c>
      <c r="E175" s="154" t="s">
        <v>472</v>
      </c>
      <c r="F175" s="154">
        <v>1641.5700790000001</v>
      </c>
      <c r="G175" s="154" t="s">
        <v>472</v>
      </c>
      <c r="H175" s="154" t="s">
        <v>472</v>
      </c>
      <c r="I175" s="154" t="s">
        <v>472</v>
      </c>
      <c r="J175" s="154" t="s">
        <v>472</v>
      </c>
      <c r="K175" s="154" t="s">
        <v>472</v>
      </c>
      <c r="L175" s="154" t="s">
        <v>472</v>
      </c>
      <c r="M175" s="154"/>
    </row>
    <row r="176" spans="1:13">
      <c r="A176" s="155">
        <v>40663</v>
      </c>
      <c r="B176" s="154">
        <v>2556.8673570000001</v>
      </c>
      <c r="C176" s="154">
        <v>766.69079399999998</v>
      </c>
      <c r="D176" s="154">
        <v>164.41079400000001</v>
      </c>
      <c r="E176" s="154" t="s">
        <v>472</v>
      </c>
      <c r="F176" s="154">
        <v>1625.76577</v>
      </c>
      <c r="G176" s="154" t="s">
        <v>472</v>
      </c>
      <c r="H176" s="154" t="s">
        <v>472</v>
      </c>
      <c r="I176" s="154" t="s">
        <v>472</v>
      </c>
      <c r="J176" s="154" t="s">
        <v>472</v>
      </c>
      <c r="K176" s="154" t="s">
        <v>472</v>
      </c>
      <c r="L176" s="154" t="s">
        <v>472</v>
      </c>
      <c r="M176" s="154"/>
    </row>
    <row r="177" spans="1:13">
      <c r="A177" s="155">
        <v>40694</v>
      </c>
      <c r="B177" s="154">
        <v>2511.3206810000001</v>
      </c>
      <c r="C177" s="154">
        <v>762.13992900000005</v>
      </c>
      <c r="D177" s="154">
        <v>159.807725</v>
      </c>
      <c r="E177" s="154" t="s">
        <v>472</v>
      </c>
      <c r="F177" s="154">
        <v>1589.3730250000001</v>
      </c>
      <c r="G177" s="154" t="s">
        <v>472</v>
      </c>
      <c r="H177" s="154" t="s">
        <v>472</v>
      </c>
      <c r="I177" s="154" t="s">
        <v>472</v>
      </c>
      <c r="J177" s="154" t="s">
        <v>472</v>
      </c>
      <c r="K177" s="154" t="s">
        <v>472</v>
      </c>
      <c r="L177" s="154" t="s">
        <v>472</v>
      </c>
      <c r="M177" s="154"/>
    </row>
    <row r="178" spans="1:13">
      <c r="A178" s="155">
        <v>40724</v>
      </c>
      <c r="B178" s="154">
        <v>2476.1984699999998</v>
      </c>
      <c r="C178" s="154">
        <v>746.20475899999997</v>
      </c>
      <c r="D178" s="154">
        <v>159.05064300000001</v>
      </c>
      <c r="E178" s="154" t="s">
        <v>472</v>
      </c>
      <c r="F178" s="154">
        <v>1570.943068</v>
      </c>
      <c r="G178" s="154" t="s">
        <v>472</v>
      </c>
      <c r="H178" s="154" t="s">
        <v>472</v>
      </c>
      <c r="I178" s="154" t="s">
        <v>472</v>
      </c>
      <c r="J178" s="154" t="s">
        <v>472</v>
      </c>
      <c r="K178" s="154" t="s">
        <v>472</v>
      </c>
      <c r="L178" s="154" t="s">
        <v>472</v>
      </c>
      <c r="M178" s="154"/>
    </row>
    <row r="179" spans="1:13">
      <c r="A179" s="155">
        <v>40755</v>
      </c>
      <c r="B179" s="154">
        <v>2336.6347089999999</v>
      </c>
      <c r="C179" s="154">
        <v>696.41793099999995</v>
      </c>
      <c r="D179" s="154">
        <v>151.40157400000001</v>
      </c>
      <c r="E179" s="154" t="s">
        <v>472</v>
      </c>
      <c r="F179" s="154">
        <v>1488.8152</v>
      </c>
      <c r="G179" s="154" t="s">
        <v>472</v>
      </c>
      <c r="H179" s="154" t="s">
        <v>472</v>
      </c>
      <c r="I179" s="154" t="s">
        <v>472</v>
      </c>
      <c r="J179" s="154" t="s">
        <v>472</v>
      </c>
      <c r="K179" s="154" t="s">
        <v>472</v>
      </c>
      <c r="L179" s="154" t="s">
        <v>472</v>
      </c>
      <c r="M179" s="154"/>
    </row>
    <row r="180" spans="1:13">
      <c r="A180" s="155">
        <v>40786</v>
      </c>
      <c r="B180" s="154">
        <v>2288.4668790000001</v>
      </c>
      <c r="C180" s="154">
        <v>673.34608900000001</v>
      </c>
      <c r="D180" s="154">
        <v>147.98658399999999</v>
      </c>
      <c r="E180" s="154" t="s">
        <v>472</v>
      </c>
      <c r="F180" s="154">
        <v>1467.1342059999999</v>
      </c>
      <c r="G180" s="154" t="s">
        <v>472</v>
      </c>
      <c r="H180" s="154" t="s">
        <v>472</v>
      </c>
      <c r="I180" s="154" t="s">
        <v>472</v>
      </c>
      <c r="J180" s="154" t="s">
        <v>472</v>
      </c>
      <c r="K180" s="154" t="s">
        <v>472</v>
      </c>
      <c r="L180" s="154" t="s">
        <v>472</v>
      </c>
      <c r="M180" s="154"/>
    </row>
    <row r="181" spans="1:13">
      <c r="A181" s="155">
        <v>40816</v>
      </c>
      <c r="B181" s="154">
        <v>2356.1246550000001</v>
      </c>
      <c r="C181" s="154">
        <v>690.90978399999995</v>
      </c>
      <c r="D181" s="154">
        <v>153.30818500000001</v>
      </c>
      <c r="E181" s="154" t="s">
        <v>472</v>
      </c>
      <c r="F181" s="154">
        <v>1511.906684</v>
      </c>
      <c r="G181" s="154" t="s">
        <v>472</v>
      </c>
      <c r="H181" s="154" t="s">
        <v>472</v>
      </c>
      <c r="I181" s="154" t="s">
        <v>472</v>
      </c>
      <c r="J181" s="154" t="s">
        <v>472</v>
      </c>
      <c r="K181" s="154" t="s">
        <v>472</v>
      </c>
      <c r="L181" s="154" t="s">
        <v>472</v>
      </c>
      <c r="M181" s="154"/>
    </row>
    <row r="182" spans="1:13">
      <c r="A182" s="155">
        <v>40847</v>
      </c>
      <c r="B182" s="154">
        <v>2383.1428639999999</v>
      </c>
      <c r="C182" s="154">
        <v>700.15823899999998</v>
      </c>
      <c r="D182" s="154">
        <v>154.0369</v>
      </c>
      <c r="E182" s="154" t="s">
        <v>472</v>
      </c>
      <c r="F182" s="154">
        <v>1528.947725</v>
      </c>
      <c r="G182" s="154" t="s">
        <v>472</v>
      </c>
      <c r="H182" s="154" t="s">
        <v>472</v>
      </c>
      <c r="I182" s="154" t="s">
        <v>472</v>
      </c>
      <c r="J182" s="154" t="s">
        <v>472</v>
      </c>
      <c r="K182" s="154" t="s">
        <v>472</v>
      </c>
      <c r="L182" s="154" t="s">
        <v>472</v>
      </c>
      <c r="M182" s="154"/>
    </row>
    <row r="183" spans="1:13">
      <c r="A183" s="155">
        <v>40877</v>
      </c>
      <c r="B183" s="154">
        <v>2404.1425049999998</v>
      </c>
      <c r="C183" s="154">
        <v>696.81374400000004</v>
      </c>
      <c r="D183" s="154">
        <v>156.17505800000001</v>
      </c>
      <c r="E183" s="154" t="s">
        <v>472</v>
      </c>
      <c r="F183" s="154">
        <v>1551.1537060000001</v>
      </c>
      <c r="G183" s="154" t="s">
        <v>472</v>
      </c>
      <c r="H183" s="154" t="s">
        <v>472</v>
      </c>
      <c r="I183" s="154" t="s">
        <v>472</v>
      </c>
      <c r="J183" s="154" t="s">
        <v>472</v>
      </c>
      <c r="K183" s="154" t="s">
        <v>472</v>
      </c>
      <c r="L183" s="154" t="s">
        <v>472</v>
      </c>
      <c r="M183" s="154"/>
    </row>
    <row r="184" spans="1:13">
      <c r="A184" s="155">
        <v>40908</v>
      </c>
      <c r="B184" s="154">
        <v>2417.4009820000001</v>
      </c>
      <c r="C184" s="154">
        <v>696.99483699999996</v>
      </c>
      <c r="D184" s="154">
        <v>155.72682399999999</v>
      </c>
      <c r="E184" s="154" t="s">
        <v>472</v>
      </c>
      <c r="F184" s="154">
        <v>1564.6793210000001</v>
      </c>
      <c r="G184" s="154" t="s">
        <v>472</v>
      </c>
      <c r="H184" s="154" t="s">
        <v>472</v>
      </c>
      <c r="I184" s="154" t="s">
        <v>472</v>
      </c>
      <c r="J184" s="154" t="s">
        <v>472</v>
      </c>
      <c r="K184" s="154" t="s">
        <v>472</v>
      </c>
      <c r="L184" s="154" t="s">
        <v>472</v>
      </c>
      <c r="M184" s="154"/>
    </row>
    <row r="185" spans="1:13">
      <c r="A185" s="155">
        <v>40939</v>
      </c>
      <c r="B185" s="154">
        <v>2454.5086259999998</v>
      </c>
      <c r="C185" s="154">
        <v>705.54395399999999</v>
      </c>
      <c r="D185" s="154">
        <v>155.56867199999999</v>
      </c>
      <c r="E185" s="154" t="s">
        <v>472</v>
      </c>
      <c r="F185" s="154">
        <v>1593.3960010000001</v>
      </c>
      <c r="G185" s="154" t="s">
        <v>472</v>
      </c>
      <c r="H185" s="154" t="s">
        <v>472</v>
      </c>
      <c r="I185" s="154" t="s">
        <v>472</v>
      </c>
      <c r="J185" s="154" t="s">
        <v>472</v>
      </c>
      <c r="K185" s="154" t="s">
        <v>472</v>
      </c>
      <c r="L185" s="154" t="s">
        <v>472</v>
      </c>
      <c r="M185" s="154"/>
    </row>
    <row r="186" spans="1:13">
      <c r="A186" s="155">
        <v>40968</v>
      </c>
      <c r="B186" s="154">
        <v>2485.5165740000002</v>
      </c>
      <c r="C186" s="154">
        <v>714.70379700000001</v>
      </c>
      <c r="D186" s="154">
        <v>152.656463</v>
      </c>
      <c r="E186" s="154" t="s">
        <v>472</v>
      </c>
      <c r="F186" s="154">
        <v>1618.156313</v>
      </c>
      <c r="G186" s="154" t="s">
        <v>472</v>
      </c>
      <c r="H186" s="154" t="s">
        <v>472</v>
      </c>
      <c r="I186" s="154" t="s">
        <v>472</v>
      </c>
      <c r="J186" s="154" t="s">
        <v>472</v>
      </c>
      <c r="K186" s="154" t="s">
        <v>472</v>
      </c>
      <c r="L186" s="154" t="s">
        <v>472</v>
      </c>
      <c r="M186" s="154"/>
    </row>
    <row r="187" spans="1:13">
      <c r="A187" s="155">
        <v>40999</v>
      </c>
      <c r="B187" s="154">
        <v>2488.1213440000001</v>
      </c>
      <c r="C187" s="154">
        <v>711.66109500000005</v>
      </c>
      <c r="D187" s="154">
        <v>153.57135500000001</v>
      </c>
      <c r="E187" s="154" t="s">
        <v>472</v>
      </c>
      <c r="F187" s="154">
        <v>1622.8888959999999</v>
      </c>
      <c r="G187" s="154" t="s">
        <v>472</v>
      </c>
      <c r="H187" s="154" t="s">
        <v>472</v>
      </c>
      <c r="I187" s="154" t="s">
        <v>472</v>
      </c>
      <c r="J187" s="154" t="s">
        <v>472</v>
      </c>
      <c r="K187" s="154" t="s">
        <v>472</v>
      </c>
      <c r="L187" s="154" t="s">
        <v>472</v>
      </c>
      <c r="M187" s="154"/>
    </row>
    <row r="188" spans="1:13">
      <c r="A188" s="155">
        <v>41029</v>
      </c>
      <c r="B188" s="154">
        <v>2510.0388469999998</v>
      </c>
      <c r="C188" s="154">
        <v>710.20232599999997</v>
      </c>
      <c r="D188" s="154">
        <v>151.97538700000001</v>
      </c>
      <c r="E188" s="154" t="s">
        <v>472</v>
      </c>
      <c r="F188" s="154">
        <v>1647.861134</v>
      </c>
      <c r="G188" s="154" t="s">
        <v>472</v>
      </c>
      <c r="H188" s="154" t="s">
        <v>472</v>
      </c>
      <c r="I188" s="154" t="s">
        <v>472</v>
      </c>
      <c r="J188" s="154" t="s">
        <v>472</v>
      </c>
      <c r="K188" s="154" t="s">
        <v>472</v>
      </c>
      <c r="L188" s="154" t="s">
        <v>472</v>
      </c>
      <c r="M188" s="154"/>
    </row>
    <row r="189" spans="1:13">
      <c r="A189" s="155">
        <v>41060</v>
      </c>
      <c r="B189" s="154">
        <v>2498.0995229999999</v>
      </c>
      <c r="C189" s="154">
        <v>699.74996099999998</v>
      </c>
      <c r="D189" s="154">
        <v>152.84836799999999</v>
      </c>
      <c r="E189" s="154" t="s">
        <v>472</v>
      </c>
      <c r="F189" s="154">
        <v>1645.5011939999999</v>
      </c>
      <c r="G189" s="154" t="s">
        <v>472</v>
      </c>
      <c r="H189" s="154" t="s">
        <v>472</v>
      </c>
      <c r="I189" s="154" t="s">
        <v>472</v>
      </c>
      <c r="J189" s="154" t="s">
        <v>472</v>
      </c>
      <c r="K189" s="154" t="s">
        <v>472</v>
      </c>
      <c r="L189" s="154" t="s">
        <v>472</v>
      </c>
      <c r="M189" s="154"/>
    </row>
    <row r="190" spans="1:13">
      <c r="A190" s="155">
        <v>41090</v>
      </c>
      <c r="B190" s="154">
        <v>2473.7021460000001</v>
      </c>
      <c r="C190" s="154">
        <v>694.80131400000005</v>
      </c>
      <c r="D190" s="154">
        <v>143.824004</v>
      </c>
      <c r="E190" s="154" t="s">
        <v>472</v>
      </c>
      <c r="F190" s="154">
        <v>1635.0768290000001</v>
      </c>
      <c r="G190" s="154" t="s">
        <v>472</v>
      </c>
      <c r="H190" s="154" t="s">
        <v>472</v>
      </c>
      <c r="I190" s="154" t="s">
        <v>472</v>
      </c>
      <c r="J190" s="154" t="s">
        <v>472</v>
      </c>
      <c r="K190" s="154" t="s">
        <v>472</v>
      </c>
      <c r="L190" s="154" t="s">
        <v>472</v>
      </c>
      <c r="M190" s="154"/>
    </row>
    <row r="191" spans="1:13">
      <c r="A191" s="155">
        <v>41121</v>
      </c>
      <c r="B191" s="154">
        <v>2541.482481</v>
      </c>
      <c r="C191" s="154">
        <v>715.12770999999998</v>
      </c>
      <c r="D191" s="154">
        <v>143.61046099999999</v>
      </c>
      <c r="E191" s="154" t="s">
        <v>472</v>
      </c>
      <c r="F191" s="154">
        <v>1682.7443109999999</v>
      </c>
      <c r="G191" s="154" t="s">
        <v>472</v>
      </c>
      <c r="H191" s="154" t="s">
        <v>472</v>
      </c>
      <c r="I191" s="154" t="s">
        <v>472</v>
      </c>
      <c r="J191" s="154" t="s">
        <v>472</v>
      </c>
      <c r="K191" s="154" t="s">
        <v>472</v>
      </c>
      <c r="L191" s="154" t="s">
        <v>472</v>
      </c>
      <c r="M191" s="154"/>
    </row>
    <row r="192" spans="1:13">
      <c r="A192" s="155">
        <v>41152</v>
      </c>
      <c r="B192" s="154">
        <v>2545.4554079999998</v>
      </c>
      <c r="C192" s="154">
        <v>712.46554800000001</v>
      </c>
      <c r="D192" s="154">
        <v>141.07545300000001</v>
      </c>
      <c r="E192" s="154" t="s">
        <v>472</v>
      </c>
      <c r="F192" s="154">
        <v>1691.914407</v>
      </c>
      <c r="G192" s="154" t="s">
        <v>472</v>
      </c>
      <c r="H192" s="154" t="s">
        <v>472</v>
      </c>
      <c r="I192" s="154" t="s">
        <v>472</v>
      </c>
      <c r="J192" s="154" t="s">
        <v>472</v>
      </c>
      <c r="K192" s="154" t="s">
        <v>472</v>
      </c>
      <c r="L192" s="154" t="s">
        <v>472</v>
      </c>
      <c r="M192" s="154"/>
    </row>
    <row r="193" spans="1:13">
      <c r="A193" s="155">
        <v>41182</v>
      </c>
      <c r="B193" s="154">
        <v>2563.0788520000001</v>
      </c>
      <c r="C193" s="154">
        <v>714.72907799999996</v>
      </c>
      <c r="D193" s="154">
        <v>139.97628499999999</v>
      </c>
      <c r="E193" s="154" t="s">
        <v>472</v>
      </c>
      <c r="F193" s="154">
        <v>1708.3734899999999</v>
      </c>
      <c r="G193" s="154" t="s">
        <v>472</v>
      </c>
      <c r="H193" s="154" t="s">
        <v>472</v>
      </c>
      <c r="I193" s="154" t="s">
        <v>472</v>
      </c>
      <c r="J193" s="154" t="s">
        <v>472</v>
      </c>
      <c r="K193" s="154" t="s">
        <v>472</v>
      </c>
      <c r="L193" s="154" t="s">
        <v>472</v>
      </c>
      <c r="M193" s="154"/>
    </row>
    <row r="194" spans="1:13">
      <c r="A194" s="155">
        <v>41213</v>
      </c>
      <c r="B194" s="154">
        <v>2558.0010520000001</v>
      </c>
      <c r="C194" s="154">
        <v>710.08819400000004</v>
      </c>
      <c r="D194" s="154">
        <v>140.416223</v>
      </c>
      <c r="E194" s="154" t="s">
        <v>472</v>
      </c>
      <c r="F194" s="154">
        <v>1707.496635</v>
      </c>
      <c r="G194" s="154" t="s">
        <v>472</v>
      </c>
      <c r="H194" s="154" t="s">
        <v>472</v>
      </c>
      <c r="I194" s="154" t="s">
        <v>472</v>
      </c>
      <c r="J194" s="154" t="s">
        <v>472</v>
      </c>
      <c r="K194" s="154" t="s">
        <v>472</v>
      </c>
      <c r="L194" s="154" t="s">
        <v>472</v>
      </c>
      <c r="M194" s="154"/>
    </row>
    <row r="195" spans="1:13">
      <c r="A195" s="155">
        <v>41243</v>
      </c>
      <c r="B195" s="154">
        <v>2564.4316009999998</v>
      </c>
      <c r="C195" s="154">
        <v>711.31585399999994</v>
      </c>
      <c r="D195" s="154">
        <v>138.09290100000001</v>
      </c>
      <c r="E195" s="154" t="s">
        <v>472</v>
      </c>
      <c r="F195" s="154">
        <v>1715.0228440000001</v>
      </c>
      <c r="G195" s="154" t="s">
        <v>472</v>
      </c>
      <c r="H195" s="154" t="s">
        <v>472</v>
      </c>
      <c r="I195" s="154" t="s">
        <v>472</v>
      </c>
      <c r="J195" s="154" t="s">
        <v>472</v>
      </c>
      <c r="K195" s="154" t="s">
        <v>472</v>
      </c>
      <c r="L195" s="154" t="s">
        <v>472</v>
      </c>
      <c r="M195" s="154"/>
    </row>
    <row r="196" spans="1:13">
      <c r="A196" s="155">
        <v>41274</v>
      </c>
      <c r="B196" s="154">
        <v>2588.8645550000001</v>
      </c>
      <c r="C196" s="154">
        <v>723.11366399999997</v>
      </c>
      <c r="D196" s="154">
        <v>139.52968899999999</v>
      </c>
      <c r="E196" s="154" t="s">
        <v>472</v>
      </c>
      <c r="F196" s="154">
        <v>1726.2212019999999</v>
      </c>
      <c r="G196" s="154" t="s">
        <v>472</v>
      </c>
      <c r="H196" s="154" t="s">
        <v>472</v>
      </c>
      <c r="I196" s="154" t="s">
        <v>472</v>
      </c>
      <c r="J196" s="154" t="s">
        <v>472</v>
      </c>
      <c r="K196" s="154" t="s">
        <v>472</v>
      </c>
      <c r="L196" s="154" t="s">
        <v>472</v>
      </c>
      <c r="M196" s="154"/>
    </row>
    <row r="197" spans="1:13">
      <c r="A197" s="155">
        <v>41305</v>
      </c>
      <c r="B197" s="154">
        <v>2638.108381</v>
      </c>
      <c r="C197" s="154">
        <v>740.00300700000003</v>
      </c>
      <c r="D197" s="154">
        <v>141.41566499999999</v>
      </c>
      <c r="E197" s="154" t="s">
        <v>472</v>
      </c>
      <c r="F197" s="154">
        <v>1756.689709</v>
      </c>
      <c r="G197" s="154" t="s">
        <v>472</v>
      </c>
      <c r="H197" s="154" t="s">
        <v>472</v>
      </c>
      <c r="I197" s="154" t="s">
        <v>472</v>
      </c>
      <c r="J197" s="154" t="s">
        <v>472</v>
      </c>
      <c r="K197" s="154" t="s">
        <v>472</v>
      </c>
      <c r="L197" s="154" t="s">
        <v>472</v>
      </c>
      <c r="M197" s="154"/>
    </row>
    <row r="198" spans="1:13">
      <c r="A198" s="155">
        <v>41333</v>
      </c>
      <c r="B198" s="154">
        <v>2672.2658139999999</v>
      </c>
      <c r="C198" s="154">
        <v>746.40236100000004</v>
      </c>
      <c r="D198" s="154">
        <v>141.79562300000001</v>
      </c>
      <c r="E198" s="154" t="s">
        <v>472</v>
      </c>
      <c r="F198" s="154">
        <v>1784.0678290000001</v>
      </c>
      <c r="G198" s="154" t="s">
        <v>472</v>
      </c>
      <c r="H198" s="154" t="s">
        <v>472</v>
      </c>
      <c r="I198" s="154" t="s">
        <v>472</v>
      </c>
      <c r="J198" s="154" t="s">
        <v>472</v>
      </c>
      <c r="K198" s="154" t="s">
        <v>472</v>
      </c>
      <c r="L198" s="154" t="s">
        <v>472</v>
      </c>
      <c r="M198" s="154"/>
    </row>
    <row r="199" spans="1:13">
      <c r="A199" s="155">
        <v>41364</v>
      </c>
      <c r="B199" s="154">
        <v>2705.16498</v>
      </c>
      <c r="C199" s="154">
        <v>752.51607999999999</v>
      </c>
      <c r="D199" s="154">
        <v>143.35234199999999</v>
      </c>
      <c r="E199" s="154" t="s">
        <v>472</v>
      </c>
      <c r="F199" s="154">
        <v>1809.296556</v>
      </c>
      <c r="G199" s="154" t="s">
        <v>472</v>
      </c>
      <c r="H199" s="154" t="s">
        <v>472</v>
      </c>
      <c r="I199" s="154" t="s">
        <v>472</v>
      </c>
      <c r="J199" s="154" t="s">
        <v>472</v>
      </c>
      <c r="K199" s="154" t="s">
        <v>472</v>
      </c>
      <c r="L199" s="154" t="s">
        <v>472</v>
      </c>
      <c r="M199" s="154"/>
    </row>
    <row r="200" spans="1:13">
      <c r="A200" s="155">
        <v>41394</v>
      </c>
      <c r="B200" s="154">
        <v>2681.6198549999999</v>
      </c>
      <c r="C200" s="154">
        <v>749.02260000000001</v>
      </c>
      <c r="D200" s="154">
        <v>141.75188</v>
      </c>
      <c r="E200" s="154" t="s">
        <v>472</v>
      </c>
      <c r="F200" s="154">
        <v>1790.8453709999999</v>
      </c>
      <c r="G200" s="154" t="s">
        <v>472</v>
      </c>
      <c r="H200" s="154" t="s">
        <v>472</v>
      </c>
      <c r="I200" s="154" t="s">
        <v>472</v>
      </c>
      <c r="J200" s="154" t="s">
        <v>472</v>
      </c>
      <c r="K200" s="154" t="s">
        <v>472</v>
      </c>
      <c r="L200" s="154" t="s">
        <v>472</v>
      </c>
      <c r="M200" s="154"/>
    </row>
    <row r="201" spans="1:13">
      <c r="A201" s="155">
        <v>41425</v>
      </c>
      <c r="B201" s="154">
        <v>2735.9680750000002</v>
      </c>
      <c r="C201" s="154">
        <v>762.25717899999995</v>
      </c>
      <c r="D201" s="154">
        <v>138.57742200000001</v>
      </c>
      <c r="E201" s="154" t="s">
        <v>472</v>
      </c>
      <c r="F201" s="154">
        <v>1835.133472</v>
      </c>
      <c r="G201" s="154" t="s">
        <v>472</v>
      </c>
      <c r="H201" s="154" t="s">
        <v>472</v>
      </c>
      <c r="I201" s="154" t="s">
        <v>472</v>
      </c>
      <c r="J201" s="154" t="s">
        <v>472</v>
      </c>
      <c r="K201" s="154" t="s">
        <v>472</v>
      </c>
      <c r="L201" s="154" t="s">
        <v>472</v>
      </c>
      <c r="M201" s="154"/>
    </row>
  </sheetData>
  <mergeCells count="7">
    <mergeCell ref="D24:E24"/>
    <mergeCell ref="F24:L24"/>
    <mergeCell ref="G25:H25"/>
    <mergeCell ref="I25:J25"/>
    <mergeCell ref="B20:J20"/>
    <mergeCell ref="B21:V21"/>
    <mergeCell ref="B22:AL22"/>
  </mergeCells>
  <hyperlinks>
    <hyperlink ref="D103" location="Sheet1!B20" display="Sheet1!B20"/>
    <hyperlink ref="B20" location="Sheet1!D103" display="Sheet1!D103"/>
    <hyperlink ref="G103" location="Sheet1!B21" display="Sheet1!B21"/>
    <hyperlink ref="B21" location="Sheet1!I103" display="Sheet1!I103"/>
    <hyperlink ref="H103" location="Sheet1!B22" display="Sheet1!B22"/>
    <hyperlink ref="B22" location="Sheet1!H103" display="Sheet1!H103"/>
    <hyperlink ref="I103" location="Sheet1!B21" display="Sheet1!B21"/>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03"/>
  <sheetViews>
    <sheetView workbookViewId="0">
      <pane activePane="bottomRight" state="frozen"/>
      <selection activeCell="M202" sqref="M20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511</v>
      </c>
    </row>
    <row r="4" spans="1:1">
      <c r="A4" s="161" t="s">
        <v>593</v>
      </c>
    </row>
    <row r="5" spans="1:1">
      <c r="A5" s="161" t="s">
        <v>596</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38">
      <c r="A17" s="161" t="s">
        <v>499</v>
      </c>
      <c r="B17" s="161" t="s">
        <v>498</v>
      </c>
    </row>
    <row r="18" spans="1:38">
      <c r="A18" s="161"/>
      <c r="B18" s="161" t="s">
        <v>497</v>
      </c>
    </row>
    <row r="20" spans="1:38">
      <c r="A20" s="161" t="s">
        <v>496</v>
      </c>
      <c r="B20" s="442" t="s">
        <v>595</v>
      </c>
      <c r="C20" s="442"/>
      <c r="D20" s="442"/>
      <c r="E20" s="442"/>
      <c r="F20" s="442"/>
      <c r="G20" s="442"/>
      <c r="H20" s="442"/>
      <c r="I20" s="442"/>
    </row>
    <row r="21" spans="1:38">
      <c r="B21" s="444" t="s">
        <v>591</v>
      </c>
      <c r="C21" s="444"/>
      <c r="D21" s="444"/>
      <c r="E21" s="444"/>
      <c r="F21" s="444"/>
      <c r="G21" s="444"/>
      <c r="H21" s="444"/>
      <c r="I21" s="444"/>
      <c r="J21" s="444"/>
    </row>
    <row r="22" spans="1:38">
      <c r="B22" s="445" t="s">
        <v>590</v>
      </c>
      <c r="C22" s="445"/>
      <c r="D22" s="445"/>
      <c r="E22" s="445"/>
      <c r="F22" s="445"/>
      <c r="G22" s="445"/>
      <c r="H22" s="445"/>
      <c r="I22" s="445"/>
      <c r="J22" s="445"/>
      <c r="K22" s="445"/>
      <c r="L22" s="445"/>
      <c r="M22" s="445"/>
      <c r="N22" s="445"/>
      <c r="O22" s="445"/>
      <c r="P22" s="445"/>
      <c r="Q22" s="445"/>
      <c r="R22" s="445"/>
      <c r="S22" s="445"/>
      <c r="T22" s="445"/>
      <c r="U22" s="445"/>
      <c r="V22" s="445"/>
    </row>
    <row r="23" spans="1:38">
      <c r="B23" s="446" t="s">
        <v>589</v>
      </c>
      <c r="C23" s="446"/>
      <c r="D23" s="446"/>
      <c r="E23" s="446"/>
      <c r="F23" s="446"/>
      <c r="G23" s="446"/>
      <c r="H23" s="446"/>
      <c r="I23" s="446"/>
      <c r="J23" s="446"/>
      <c r="K23" s="446"/>
      <c r="L23" s="446"/>
      <c r="M23" s="446"/>
      <c r="N23" s="446"/>
      <c r="O23" s="446"/>
      <c r="P23" s="446"/>
      <c r="Q23" s="446"/>
      <c r="R23" s="446"/>
      <c r="S23" s="446"/>
      <c r="T23" s="446"/>
      <c r="U23" s="446"/>
      <c r="V23" s="446"/>
      <c r="W23" s="446"/>
      <c r="X23" s="446"/>
      <c r="Y23" s="446"/>
      <c r="Z23" s="446"/>
      <c r="AA23" s="446"/>
      <c r="AB23" s="446"/>
      <c r="AC23" s="446"/>
      <c r="AD23" s="446"/>
      <c r="AE23" s="446"/>
      <c r="AF23" s="446"/>
      <c r="AG23" s="446"/>
      <c r="AH23" s="446"/>
      <c r="AI23" s="446"/>
      <c r="AJ23" s="446"/>
      <c r="AK23" s="446"/>
      <c r="AL23" s="446"/>
    </row>
    <row r="24" spans="1:38">
      <c r="B24" s="447" t="s">
        <v>594</v>
      </c>
      <c r="C24" s="447"/>
      <c r="D24" s="447"/>
      <c r="E24" s="447"/>
      <c r="F24" s="447"/>
      <c r="G24" s="447"/>
      <c r="H24" s="447"/>
      <c r="I24" s="447"/>
      <c r="J24" s="447"/>
      <c r="K24" s="447"/>
      <c r="L24" s="447"/>
      <c r="M24" s="447"/>
      <c r="N24" s="447"/>
    </row>
    <row r="26" spans="1:38">
      <c r="B26" s="161" t="s">
        <v>161</v>
      </c>
      <c r="C26" s="161" t="s">
        <v>565</v>
      </c>
      <c r="D26" s="443" t="s">
        <v>564</v>
      </c>
      <c r="E26" s="443"/>
      <c r="F26" s="443" t="s">
        <v>563</v>
      </c>
      <c r="G26" s="443"/>
      <c r="H26" s="443"/>
      <c r="I26" s="443"/>
      <c r="J26" s="443"/>
      <c r="K26" s="443"/>
      <c r="L26" s="443"/>
    </row>
    <row r="27" spans="1:38">
      <c r="B27" s="161" t="s">
        <v>481</v>
      </c>
      <c r="C27" s="161" t="s">
        <v>481</v>
      </c>
      <c r="D27" s="161" t="s">
        <v>481</v>
      </c>
      <c r="E27" s="161" t="s">
        <v>484</v>
      </c>
      <c r="F27" s="161" t="s">
        <v>481</v>
      </c>
      <c r="G27" s="443" t="s">
        <v>562</v>
      </c>
      <c r="H27" s="443"/>
      <c r="I27" s="443" t="s">
        <v>561</v>
      </c>
      <c r="J27" s="443"/>
      <c r="K27" s="161" t="s">
        <v>588</v>
      </c>
      <c r="L27" s="161" t="s">
        <v>587</v>
      </c>
    </row>
    <row r="28" spans="1:38">
      <c r="B28" s="161" t="s">
        <v>481</v>
      </c>
      <c r="C28" s="161" t="s">
        <v>481</v>
      </c>
      <c r="D28" s="161" t="s">
        <v>481</v>
      </c>
      <c r="E28" s="161" t="s">
        <v>483</v>
      </c>
      <c r="F28" s="161" t="s">
        <v>481</v>
      </c>
      <c r="G28" s="161" t="s">
        <v>481</v>
      </c>
      <c r="H28" s="161" t="s">
        <v>586</v>
      </c>
      <c r="I28" s="161" t="s">
        <v>481</v>
      </c>
      <c r="J28" s="161" t="s">
        <v>585</v>
      </c>
    </row>
    <row r="30" spans="1:38">
      <c r="A30" s="155">
        <v>36160</v>
      </c>
      <c r="B30" s="154">
        <v>554.43656799999997</v>
      </c>
      <c r="C30" s="154">
        <v>226.83445599999999</v>
      </c>
      <c r="D30" s="154">
        <v>66.145024000000006</v>
      </c>
      <c r="E30" s="154">
        <v>2.8330090000000001</v>
      </c>
      <c r="F30" s="154">
        <v>261.45707900000002</v>
      </c>
      <c r="G30" s="154">
        <v>141.45002400000001</v>
      </c>
      <c r="H30" s="154">
        <v>64.530660999999995</v>
      </c>
      <c r="I30" s="154">
        <v>106.844933</v>
      </c>
      <c r="J30" s="154">
        <v>68.608277999999999</v>
      </c>
      <c r="K30" s="154" t="s">
        <v>472</v>
      </c>
      <c r="L30" s="154">
        <v>7.1056920000000003</v>
      </c>
      <c r="M30" s="154"/>
    </row>
    <row r="31" spans="1:38">
      <c r="A31" s="155">
        <v>36191</v>
      </c>
      <c r="B31" s="154">
        <v>569.55631900000003</v>
      </c>
      <c r="C31" s="154">
        <v>233.04774699999999</v>
      </c>
      <c r="D31" s="154">
        <v>65.753618000000003</v>
      </c>
      <c r="E31" s="154">
        <v>2.888001</v>
      </c>
      <c r="F31" s="154">
        <v>270.754952</v>
      </c>
      <c r="G31" s="154">
        <v>148.79375899999999</v>
      </c>
      <c r="H31" s="154">
        <v>69.607186999999996</v>
      </c>
      <c r="I31" s="154">
        <v>108.4782</v>
      </c>
      <c r="J31" s="154">
        <v>72.568888999999999</v>
      </c>
      <c r="K31" s="154" t="s">
        <v>472</v>
      </c>
      <c r="L31" s="154">
        <v>7.6494689999999999</v>
      </c>
      <c r="M31" s="154"/>
    </row>
    <row r="32" spans="1:38">
      <c r="A32" s="155">
        <v>36219</v>
      </c>
      <c r="B32" s="154">
        <v>569.44397100000003</v>
      </c>
      <c r="C32" s="154">
        <v>234.31985399999999</v>
      </c>
      <c r="D32" s="154">
        <v>66.809092000000007</v>
      </c>
      <c r="E32" s="154">
        <v>2.7797000000000001</v>
      </c>
      <c r="F32" s="154">
        <v>268.31502999999998</v>
      </c>
      <c r="G32" s="154">
        <v>147.254955</v>
      </c>
      <c r="H32" s="154">
        <v>67.771845999999996</v>
      </c>
      <c r="I32" s="154">
        <v>107.993264</v>
      </c>
      <c r="J32" s="154">
        <v>71.277432000000005</v>
      </c>
      <c r="K32" s="154" t="s">
        <v>472</v>
      </c>
      <c r="L32" s="154">
        <v>7.7407890000000004</v>
      </c>
      <c r="M32" s="154"/>
    </row>
    <row r="33" spans="1:13">
      <c r="A33" s="155">
        <v>36250</v>
      </c>
      <c r="B33" s="154">
        <v>599.81761400000005</v>
      </c>
      <c r="C33" s="154">
        <v>244.04710800000001</v>
      </c>
      <c r="D33" s="154">
        <v>70.070257999999995</v>
      </c>
      <c r="E33" s="154">
        <v>3.0062959999999999</v>
      </c>
      <c r="F33" s="154">
        <v>285.70025099999998</v>
      </c>
      <c r="G33" s="154">
        <v>156.95065</v>
      </c>
      <c r="H33" s="154">
        <v>71.421036999999998</v>
      </c>
      <c r="I33" s="154">
        <v>113.874122</v>
      </c>
      <c r="J33" s="154">
        <v>76.329576000000003</v>
      </c>
      <c r="K33" s="154" t="s">
        <v>472</v>
      </c>
      <c r="L33" s="154">
        <v>8.1677730000000004</v>
      </c>
      <c r="M33" s="154"/>
    </row>
    <row r="34" spans="1:13">
      <c r="A34" s="155">
        <v>36280</v>
      </c>
      <c r="B34" s="154">
        <v>627.32199200000002</v>
      </c>
      <c r="C34" s="154">
        <v>252.728927</v>
      </c>
      <c r="D34" s="154">
        <v>80.593840999999998</v>
      </c>
      <c r="E34" s="154">
        <v>3.2846700000000002</v>
      </c>
      <c r="F34" s="154">
        <v>293.99922199999997</v>
      </c>
      <c r="G34" s="154">
        <v>159.151602</v>
      </c>
      <c r="H34" s="154">
        <v>69.985400999999996</v>
      </c>
      <c r="I34" s="154">
        <v>119.16787100000001</v>
      </c>
      <c r="J34" s="154">
        <v>79.181939999999997</v>
      </c>
      <c r="K34" s="154" t="s">
        <v>472</v>
      </c>
      <c r="L34" s="154">
        <v>8.7507830000000002</v>
      </c>
      <c r="M34" s="154"/>
    </row>
    <row r="35" spans="1:13">
      <c r="A35" s="155">
        <v>36311</v>
      </c>
      <c r="B35" s="154">
        <v>613.17547000000002</v>
      </c>
      <c r="C35" s="154">
        <v>246.236335</v>
      </c>
      <c r="D35" s="154">
        <v>85.193623000000002</v>
      </c>
      <c r="E35" s="154">
        <v>3.1249280000000002</v>
      </c>
      <c r="F35" s="154">
        <v>281.74551100000002</v>
      </c>
      <c r="G35" s="154">
        <v>153.199153</v>
      </c>
      <c r="H35" s="154">
        <v>65.464534999999998</v>
      </c>
      <c r="I35" s="154">
        <v>112.66754</v>
      </c>
      <c r="J35" s="154">
        <v>77.750964999999994</v>
      </c>
      <c r="K35" s="154" t="s">
        <v>472</v>
      </c>
      <c r="L35" s="154">
        <v>8.9801800000000007</v>
      </c>
      <c r="M35" s="154"/>
    </row>
    <row r="36" spans="1:13">
      <c r="A36" s="155">
        <v>36341</v>
      </c>
      <c r="B36" s="154">
        <v>632.25636299999996</v>
      </c>
      <c r="C36" s="154">
        <v>253.36606499999999</v>
      </c>
      <c r="D36" s="154">
        <v>89.054711999999995</v>
      </c>
      <c r="E36" s="154">
        <v>3.42998</v>
      </c>
      <c r="F36" s="154">
        <v>289.83559100000002</v>
      </c>
      <c r="G36" s="154">
        <v>158.3407</v>
      </c>
      <c r="H36" s="154">
        <v>67.771754000000001</v>
      </c>
      <c r="I36" s="154">
        <v>115.040629</v>
      </c>
      <c r="J36" s="154">
        <v>79.504790999999997</v>
      </c>
      <c r="K36" s="154" t="s">
        <v>472</v>
      </c>
      <c r="L36" s="154">
        <v>9.1256170000000001</v>
      </c>
      <c r="M36" s="154"/>
    </row>
    <row r="37" spans="1:13">
      <c r="A37" s="155">
        <v>36372</v>
      </c>
      <c r="B37" s="154">
        <v>621.94469300000003</v>
      </c>
      <c r="C37" s="154">
        <v>247.61432099999999</v>
      </c>
      <c r="D37" s="154">
        <v>88.432581999999996</v>
      </c>
      <c r="E37" s="154">
        <v>4.0972379999999999</v>
      </c>
      <c r="F37" s="154">
        <v>285.89778999999999</v>
      </c>
      <c r="G37" s="154">
        <v>156.92915099999999</v>
      </c>
      <c r="H37" s="154">
        <v>67.547071000000003</v>
      </c>
      <c r="I37" s="154">
        <v>112.467461</v>
      </c>
      <c r="J37" s="154">
        <v>78.572610999999995</v>
      </c>
      <c r="K37" s="154" t="s">
        <v>472</v>
      </c>
      <c r="L37" s="154">
        <v>8.6687089999999998</v>
      </c>
      <c r="M37" s="154"/>
    </row>
    <row r="38" spans="1:13">
      <c r="A38" s="155">
        <v>36403</v>
      </c>
      <c r="B38" s="154">
        <v>632.42976399999998</v>
      </c>
      <c r="C38" s="154">
        <v>251.24988400000001</v>
      </c>
      <c r="D38" s="154">
        <v>90.698800000000006</v>
      </c>
      <c r="E38" s="154">
        <v>4.5966849999999999</v>
      </c>
      <c r="F38" s="154">
        <v>290.48108200000001</v>
      </c>
      <c r="G38" s="154">
        <v>160.176659</v>
      </c>
      <c r="H38" s="154">
        <v>67.993781999999996</v>
      </c>
      <c r="I38" s="154">
        <v>113.233628</v>
      </c>
      <c r="J38" s="154">
        <v>79.538706000000005</v>
      </c>
      <c r="K38" s="154" t="s">
        <v>472</v>
      </c>
      <c r="L38" s="154">
        <v>9.0246030000000008</v>
      </c>
      <c r="M38" s="154"/>
    </row>
    <row r="39" spans="1:13">
      <c r="A39" s="155">
        <v>36433</v>
      </c>
      <c r="B39" s="154">
        <v>630.30390299999999</v>
      </c>
      <c r="C39" s="154">
        <v>250.283006</v>
      </c>
      <c r="D39" s="154">
        <v>89.879362999999998</v>
      </c>
      <c r="E39" s="154">
        <v>5.3040380000000003</v>
      </c>
      <c r="F39" s="154">
        <v>290.14154000000002</v>
      </c>
      <c r="G39" s="154">
        <v>161.15055599999999</v>
      </c>
      <c r="H39" s="154">
        <v>69.597711000000004</v>
      </c>
      <c r="I39" s="154">
        <v>112.413089</v>
      </c>
      <c r="J39" s="154">
        <v>79.157679000000002</v>
      </c>
      <c r="K39" s="154" t="s">
        <v>472</v>
      </c>
      <c r="L39" s="154">
        <v>8.9099459999999997</v>
      </c>
      <c r="M39" s="154"/>
    </row>
    <row r="40" spans="1:13">
      <c r="A40" s="155">
        <v>36464</v>
      </c>
      <c r="B40" s="154">
        <v>645.03419499999995</v>
      </c>
      <c r="C40" s="154">
        <v>255.3604</v>
      </c>
      <c r="D40" s="154">
        <v>91.304779999999994</v>
      </c>
      <c r="E40" s="154">
        <v>5.8364669999999998</v>
      </c>
      <c r="F40" s="154">
        <v>298.369012</v>
      </c>
      <c r="G40" s="154">
        <v>167.48573099999999</v>
      </c>
      <c r="H40" s="154">
        <v>72.350156999999996</v>
      </c>
      <c r="I40" s="154">
        <v>113.82100199999999</v>
      </c>
      <c r="J40" s="154">
        <v>79.933204000000003</v>
      </c>
      <c r="K40" s="154" t="s">
        <v>472</v>
      </c>
      <c r="L40" s="154">
        <v>9.290203</v>
      </c>
      <c r="M40" s="154"/>
    </row>
    <row r="41" spans="1:13">
      <c r="A41" s="155">
        <v>36494</v>
      </c>
      <c r="B41" s="154">
        <v>676.616354</v>
      </c>
      <c r="C41" s="154">
        <v>268.05182300000001</v>
      </c>
      <c r="D41" s="154">
        <v>95.519114999999999</v>
      </c>
      <c r="E41" s="154">
        <v>6.5066709999999999</v>
      </c>
      <c r="F41" s="154">
        <v>313.04541499999999</v>
      </c>
      <c r="G41" s="154">
        <v>177.814753</v>
      </c>
      <c r="H41" s="154">
        <v>76.615292999999994</v>
      </c>
      <c r="I41" s="154">
        <v>117.084469</v>
      </c>
      <c r="J41" s="154">
        <v>83.901470000000003</v>
      </c>
      <c r="K41" s="154" t="s">
        <v>472</v>
      </c>
      <c r="L41" s="154">
        <v>9.7951560000000004</v>
      </c>
      <c r="M41" s="154"/>
    </row>
    <row r="42" spans="1:13">
      <c r="A42" s="155">
        <v>36525</v>
      </c>
      <c r="B42" s="154">
        <v>712.10196199999996</v>
      </c>
      <c r="C42" s="154">
        <v>281.10306000000003</v>
      </c>
      <c r="D42" s="154">
        <v>101.54121600000001</v>
      </c>
      <c r="E42" s="154">
        <v>7.2350719999999997</v>
      </c>
      <c r="F42" s="154">
        <v>329.45769000000001</v>
      </c>
      <c r="G42" s="154">
        <v>188.43158700000001</v>
      </c>
      <c r="H42" s="154">
        <v>83.125578000000004</v>
      </c>
      <c r="I42" s="154">
        <v>123.401591</v>
      </c>
      <c r="J42" s="154">
        <v>88.956484000000003</v>
      </c>
      <c r="K42" s="154" t="s">
        <v>472</v>
      </c>
      <c r="L42" s="154">
        <v>10.222004999999999</v>
      </c>
      <c r="M42" s="154"/>
    </row>
    <row r="43" spans="1:13">
      <c r="A43" s="155">
        <v>36556</v>
      </c>
      <c r="B43" s="154">
        <v>715.14054999999996</v>
      </c>
      <c r="C43" s="154">
        <v>286.39411100000001</v>
      </c>
      <c r="D43" s="154">
        <v>98.383572999999998</v>
      </c>
      <c r="E43" s="154">
        <v>4.1786539999999999</v>
      </c>
      <c r="F43" s="154">
        <v>330.36286699999999</v>
      </c>
      <c r="G43" s="154">
        <v>187.16302899999999</v>
      </c>
      <c r="H43" s="154">
        <v>81.132897999999997</v>
      </c>
      <c r="I43" s="154">
        <v>125.65634900000001</v>
      </c>
      <c r="J43" s="154">
        <v>92.622607000000002</v>
      </c>
      <c r="K43" s="154" t="s">
        <v>472</v>
      </c>
      <c r="L43" s="154">
        <v>10.151559000000001</v>
      </c>
      <c r="M43" s="154"/>
    </row>
    <row r="44" spans="1:13">
      <c r="A44" s="155">
        <v>36585</v>
      </c>
      <c r="B44" s="154">
        <v>745.25419599999998</v>
      </c>
      <c r="C44" s="154">
        <v>297.89704599999999</v>
      </c>
      <c r="D44" s="154">
        <v>100.444728</v>
      </c>
      <c r="E44" s="154">
        <v>4.6581219999999997</v>
      </c>
      <c r="F44" s="154">
        <v>346.912419</v>
      </c>
      <c r="G44" s="154">
        <v>196.16522499999999</v>
      </c>
      <c r="H44" s="154">
        <v>86.261390000000006</v>
      </c>
      <c r="I44" s="154">
        <v>132.181478</v>
      </c>
      <c r="J44" s="154">
        <v>96.582136000000006</v>
      </c>
      <c r="K44" s="154" t="s">
        <v>472</v>
      </c>
      <c r="L44" s="154">
        <v>10.958515</v>
      </c>
      <c r="M44" s="154"/>
    </row>
    <row r="45" spans="1:13">
      <c r="A45" s="155">
        <v>36616</v>
      </c>
      <c r="B45" s="154">
        <v>763.69959200000005</v>
      </c>
      <c r="C45" s="154">
        <v>303.40645599999999</v>
      </c>
      <c r="D45" s="154">
        <v>100.86095400000001</v>
      </c>
      <c r="E45" s="154">
        <v>4.6769999999999996</v>
      </c>
      <c r="F45" s="154">
        <v>359.43218400000001</v>
      </c>
      <c r="G45" s="154">
        <v>202.30167</v>
      </c>
      <c r="H45" s="154">
        <v>91.182726000000002</v>
      </c>
      <c r="I45" s="154">
        <v>136.03678300000001</v>
      </c>
      <c r="J45" s="154">
        <v>100.285633</v>
      </c>
      <c r="K45" s="154" t="s">
        <v>472</v>
      </c>
      <c r="L45" s="154">
        <v>13.428751</v>
      </c>
      <c r="M45" s="154"/>
    </row>
    <row r="46" spans="1:13">
      <c r="A46" s="155">
        <v>36646</v>
      </c>
      <c r="B46" s="154">
        <v>761.44922199999996</v>
      </c>
      <c r="C46" s="154">
        <v>303.91691900000001</v>
      </c>
      <c r="D46" s="154">
        <v>100.511678</v>
      </c>
      <c r="E46" s="154">
        <v>4.6869040000000002</v>
      </c>
      <c r="F46" s="154">
        <v>357.02062899999999</v>
      </c>
      <c r="G46" s="154">
        <v>201.137452</v>
      </c>
      <c r="H46" s="154">
        <v>89.580573999999999</v>
      </c>
      <c r="I46" s="154">
        <v>136.03598099999999</v>
      </c>
      <c r="J46" s="154">
        <v>100.36442599999999</v>
      </c>
      <c r="K46" s="154" t="s">
        <v>472</v>
      </c>
      <c r="L46" s="154">
        <v>12.567016000000001</v>
      </c>
      <c r="M46" s="154"/>
    </row>
    <row r="47" spans="1:13">
      <c r="A47" s="155">
        <v>36677</v>
      </c>
      <c r="B47" s="154">
        <v>744.00743699999998</v>
      </c>
      <c r="C47" s="154">
        <v>296.05091399999998</v>
      </c>
      <c r="D47" s="154">
        <v>97.896118999999999</v>
      </c>
      <c r="E47" s="154">
        <v>4.5961069999999999</v>
      </c>
      <c r="F47" s="154">
        <v>350.060406</v>
      </c>
      <c r="G47" s="154">
        <v>195.829049</v>
      </c>
      <c r="H47" s="154">
        <v>86.864858999999996</v>
      </c>
      <c r="I47" s="154">
        <v>134.206278</v>
      </c>
      <c r="J47" s="154">
        <v>99.557602000000003</v>
      </c>
      <c r="K47" s="154" t="s">
        <v>472</v>
      </c>
      <c r="L47" s="154">
        <v>12.534686000000001</v>
      </c>
      <c r="M47" s="154"/>
    </row>
    <row r="48" spans="1:13">
      <c r="A48" s="155">
        <v>36707</v>
      </c>
      <c r="B48" s="154">
        <v>744.11490100000003</v>
      </c>
      <c r="C48" s="154">
        <v>296.11181699999997</v>
      </c>
      <c r="D48" s="154">
        <v>98.715145000000007</v>
      </c>
      <c r="E48" s="154">
        <v>4.7206209999999995</v>
      </c>
      <c r="F48" s="154">
        <v>349.28794099999999</v>
      </c>
      <c r="G48" s="154">
        <v>193.74033399999999</v>
      </c>
      <c r="H48" s="154">
        <v>86.109735999999998</v>
      </c>
      <c r="I48" s="154">
        <v>136.91166699999999</v>
      </c>
      <c r="J48" s="154">
        <v>99.764017999999993</v>
      </c>
      <c r="K48" s="154" t="s">
        <v>472</v>
      </c>
      <c r="L48" s="154">
        <v>11.227663</v>
      </c>
      <c r="M48" s="154"/>
    </row>
    <row r="49" spans="1:13">
      <c r="A49" s="155">
        <v>36738</v>
      </c>
      <c r="B49" s="154">
        <v>755.16262200000006</v>
      </c>
      <c r="C49" s="154">
        <v>300.66929599999997</v>
      </c>
      <c r="D49" s="154">
        <v>101.456335</v>
      </c>
      <c r="E49" s="154">
        <v>4.3176699999999997</v>
      </c>
      <c r="F49" s="154">
        <v>353.03698400000002</v>
      </c>
      <c r="G49" s="154">
        <v>195.22874300000001</v>
      </c>
      <c r="H49" s="154">
        <v>85.140424999999993</v>
      </c>
      <c r="I49" s="154">
        <v>138.198994</v>
      </c>
      <c r="J49" s="154">
        <v>99.675915000000003</v>
      </c>
      <c r="K49" s="154" t="s">
        <v>472</v>
      </c>
      <c r="L49" s="154">
        <v>11.759646999999999</v>
      </c>
      <c r="M49" s="154"/>
    </row>
    <row r="50" spans="1:13">
      <c r="A50" s="155">
        <v>36769</v>
      </c>
      <c r="B50" s="154">
        <v>789.35519099999999</v>
      </c>
      <c r="C50" s="154">
        <v>314.92332499999998</v>
      </c>
      <c r="D50" s="154">
        <v>105.537068</v>
      </c>
      <c r="E50" s="154">
        <v>4.444509</v>
      </c>
      <c r="F50" s="154">
        <v>368.89480099999997</v>
      </c>
      <c r="G50" s="154">
        <v>204.43928199999999</v>
      </c>
      <c r="H50" s="154">
        <v>89.883217999999999</v>
      </c>
      <c r="I50" s="154">
        <v>144.06998100000001</v>
      </c>
      <c r="J50" s="154">
        <v>105.27062599999999</v>
      </c>
      <c r="K50" s="154" t="s">
        <v>472</v>
      </c>
      <c r="L50" s="154">
        <v>12.556577000000001</v>
      </c>
      <c r="M50" s="154"/>
    </row>
    <row r="51" spans="1:13">
      <c r="A51" s="155">
        <v>36799</v>
      </c>
      <c r="B51" s="154">
        <v>766.93003799999997</v>
      </c>
      <c r="C51" s="154">
        <v>304.96021300000001</v>
      </c>
      <c r="D51" s="154">
        <v>103.110601</v>
      </c>
      <c r="E51" s="154">
        <v>4.3636220000000003</v>
      </c>
      <c r="F51" s="154">
        <v>358.85922599999998</v>
      </c>
      <c r="G51" s="154">
        <v>197.59652</v>
      </c>
      <c r="H51" s="154">
        <v>87.665998999999999</v>
      </c>
      <c r="I51" s="154">
        <v>141.05345500000001</v>
      </c>
      <c r="J51" s="154">
        <v>102.800883</v>
      </c>
      <c r="K51" s="154" t="s">
        <v>472</v>
      </c>
      <c r="L51" s="154">
        <v>12.595492</v>
      </c>
      <c r="M51" s="154"/>
    </row>
    <row r="52" spans="1:13">
      <c r="A52" s="155">
        <v>36830</v>
      </c>
      <c r="B52" s="154">
        <v>776.10292800000002</v>
      </c>
      <c r="C52" s="154">
        <v>307.32696399999998</v>
      </c>
      <c r="D52" s="154">
        <v>100.356516</v>
      </c>
      <c r="E52" s="154">
        <v>4.5224019999999996</v>
      </c>
      <c r="F52" s="154">
        <v>368.41944699999999</v>
      </c>
      <c r="G52" s="154">
        <v>205.64113699999999</v>
      </c>
      <c r="H52" s="154">
        <v>96.501159999999999</v>
      </c>
      <c r="I52" s="154">
        <v>142.628638</v>
      </c>
      <c r="J52" s="154">
        <v>105.15008400000001</v>
      </c>
      <c r="K52" s="154" t="s">
        <v>472</v>
      </c>
      <c r="L52" s="154">
        <v>12.864551000000001</v>
      </c>
      <c r="M52" s="154"/>
    </row>
    <row r="53" spans="1:13">
      <c r="A53" s="155">
        <v>36860</v>
      </c>
      <c r="B53" s="154">
        <v>740.57956300000001</v>
      </c>
      <c r="C53" s="154">
        <v>294.70832899999999</v>
      </c>
      <c r="D53" s="154">
        <v>93.704076999999998</v>
      </c>
      <c r="E53" s="154">
        <v>4.5349219999999999</v>
      </c>
      <c r="F53" s="154">
        <v>352.16715900000003</v>
      </c>
      <c r="G53" s="154">
        <v>196.903199</v>
      </c>
      <c r="H53" s="154">
        <v>93.626054999999994</v>
      </c>
      <c r="I53" s="154">
        <v>133.53507999999999</v>
      </c>
      <c r="J53" s="154">
        <v>100.59375900000001</v>
      </c>
      <c r="K53" s="154" t="s">
        <v>472</v>
      </c>
      <c r="L53" s="154">
        <v>14.571139000000001</v>
      </c>
      <c r="M53" s="154"/>
    </row>
    <row r="54" spans="1:13">
      <c r="A54" s="155">
        <v>36891</v>
      </c>
      <c r="B54" s="154">
        <v>731.27894900000001</v>
      </c>
      <c r="C54" s="154">
        <v>283.96636999999998</v>
      </c>
      <c r="D54" s="154">
        <v>90.942329000000001</v>
      </c>
      <c r="E54" s="154">
        <v>4.6100659999999998</v>
      </c>
      <c r="F54" s="154">
        <v>356.37025299999999</v>
      </c>
      <c r="G54" s="154">
        <v>201.150768</v>
      </c>
      <c r="H54" s="154">
        <v>99.618776999999994</v>
      </c>
      <c r="I54" s="154">
        <v>132.22088600000001</v>
      </c>
      <c r="J54" s="154">
        <v>99.613495999999998</v>
      </c>
      <c r="K54" s="154" t="s">
        <v>472</v>
      </c>
      <c r="L54" s="154">
        <v>14.188212</v>
      </c>
      <c r="M54" s="154"/>
    </row>
    <row r="55" spans="1:13">
      <c r="A55" s="155">
        <v>36922</v>
      </c>
      <c r="B55" s="154">
        <v>754.77549699999997</v>
      </c>
      <c r="C55" s="154">
        <v>295.98324300000002</v>
      </c>
      <c r="D55" s="154">
        <v>93.830247999999997</v>
      </c>
      <c r="E55" s="154">
        <v>4.7627030000000001</v>
      </c>
      <c r="F55" s="154">
        <v>364.96200599999997</v>
      </c>
      <c r="G55" s="154">
        <v>209.99385699999999</v>
      </c>
      <c r="H55" s="154">
        <v>103.40702899999999</v>
      </c>
      <c r="I55" s="154">
        <v>136.41303400000001</v>
      </c>
      <c r="J55" s="154">
        <v>103.40455300000001</v>
      </c>
      <c r="K55" s="154" t="s">
        <v>472</v>
      </c>
      <c r="L55" s="154">
        <v>11.043108</v>
      </c>
      <c r="M55" s="154"/>
    </row>
    <row r="56" spans="1:13">
      <c r="A56" s="155">
        <v>36950</v>
      </c>
      <c r="B56" s="154">
        <v>737.17066</v>
      </c>
      <c r="C56" s="154">
        <v>288.72403200000002</v>
      </c>
      <c r="D56" s="154">
        <v>92.307844000000003</v>
      </c>
      <c r="E56" s="154">
        <v>4.6135890000000002</v>
      </c>
      <c r="F56" s="154">
        <v>356.13878299999999</v>
      </c>
      <c r="G56" s="154">
        <v>205.57246699999999</v>
      </c>
      <c r="H56" s="154">
        <v>100.241282</v>
      </c>
      <c r="I56" s="154">
        <v>132.87662599999999</v>
      </c>
      <c r="J56" s="154">
        <v>99.610975999999994</v>
      </c>
      <c r="K56" s="154" t="s">
        <v>472</v>
      </c>
      <c r="L56" s="154">
        <v>10.369199999999999</v>
      </c>
      <c r="M56" s="154"/>
    </row>
    <row r="57" spans="1:13">
      <c r="A57" s="155">
        <v>36981</v>
      </c>
      <c r="B57" s="154">
        <v>734.60409700000002</v>
      </c>
      <c r="C57" s="154">
        <v>283.51132000000001</v>
      </c>
      <c r="D57" s="154">
        <v>92.589347000000004</v>
      </c>
      <c r="E57" s="154">
        <v>4.4407630000000005</v>
      </c>
      <c r="F57" s="154">
        <v>358.50342799999999</v>
      </c>
      <c r="G57" s="154">
        <v>206.396942</v>
      </c>
      <c r="H57" s="154">
        <v>102.279797</v>
      </c>
      <c r="I57" s="154">
        <v>134.95978199999999</v>
      </c>
      <c r="J57" s="154">
        <v>100.370958</v>
      </c>
      <c r="K57" s="154" t="s">
        <v>472</v>
      </c>
      <c r="L57" s="154">
        <v>10.059906</v>
      </c>
      <c r="M57" s="154"/>
    </row>
    <row r="58" spans="1:13">
      <c r="A58" s="155">
        <v>37011</v>
      </c>
      <c r="B58" s="154">
        <v>761.28850299999999</v>
      </c>
      <c r="C58" s="154">
        <v>293.02483899999999</v>
      </c>
      <c r="D58" s="154">
        <v>95.235590999999999</v>
      </c>
      <c r="E58" s="154">
        <v>4.6330970000000002</v>
      </c>
      <c r="F58" s="154">
        <v>373.028077</v>
      </c>
      <c r="G58" s="154">
        <v>212.916223</v>
      </c>
      <c r="H58" s="154">
        <v>106.18280799999999</v>
      </c>
      <c r="I58" s="154">
        <v>142.21837300000001</v>
      </c>
      <c r="J58" s="154">
        <v>105.122563</v>
      </c>
      <c r="K58" s="154" t="s">
        <v>472</v>
      </c>
      <c r="L58" s="154">
        <v>10.764191</v>
      </c>
      <c r="M58" s="154"/>
    </row>
    <row r="59" spans="1:13">
      <c r="A59" s="155">
        <v>37042</v>
      </c>
      <c r="B59" s="154">
        <v>771.97246299999995</v>
      </c>
      <c r="C59" s="154">
        <v>298.75378599999999</v>
      </c>
      <c r="D59" s="154">
        <v>97.598907999999994</v>
      </c>
      <c r="E59" s="154">
        <v>4.6227479999999996</v>
      </c>
      <c r="F59" s="154">
        <v>375.619776</v>
      </c>
      <c r="G59" s="154">
        <v>216.77178499999999</v>
      </c>
      <c r="H59" s="154">
        <v>108.158315</v>
      </c>
      <c r="I59" s="154">
        <v>140.037485</v>
      </c>
      <c r="J59" s="154">
        <v>105.506227</v>
      </c>
      <c r="K59" s="154" t="s">
        <v>472</v>
      </c>
      <c r="L59" s="154">
        <v>11.691268000000001</v>
      </c>
      <c r="M59" s="154"/>
    </row>
    <row r="60" spans="1:13">
      <c r="A60" s="155">
        <v>37072</v>
      </c>
      <c r="B60" s="154">
        <v>759.88257199999998</v>
      </c>
      <c r="C60" s="154">
        <v>294.88211100000001</v>
      </c>
      <c r="D60" s="154">
        <v>97.808232000000004</v>
      </c>
      <c r="E60" s="154">
        <v>4.3835389999999999</v>
      </c>
      <c r="F60" s="154">
        <v>367.192228</v>
      </c>
      <c r="G60" s="154">
        <v>211.41966500000001</v>
      </c>
      <c r="H60" s="154">
        <v>109.28052599999999</v>
      </c>
      <c r="I60" s="154">
        <v>137.24170899999999</v>
      </c>
      <c r="J60" s="154">
        <v>102.41428500000001</v>
      </c>
      <c r="K60" s="154" t="s">
        <v>472</v>
      </c>
      <c r="L60" s="154">
        <v>11.492741000000001</v>
      </c>
      <c r="M60" s="154"/>
    </row>
    <row r="61" spans="1:13">
      <c r="A61" s="155">
        <v>37103</v>
      </c>
      <c r="B61" s="154">
        <v>734.64627599999994</v>
      </c>
      <c r="C61" s="154">
        <v>285.00031799999999</v>
      </c>
      <c r="D61" s="154">
        <v>93.411797000000007</v>
      </c>
      <c r="E61" s="154">
        <v>4.0792919999999997</v>
      </c>
      <c r="F61" s="154">
        <v>356.23416099999997</v>
      </c>
      <c r="G61" s="154">
        <v>202.19695200000001</v>
      </c>
      <c r="H61" s="154">
        <v>104.96708599999999</v>
      </c>
      <c r="I61" s="154">
        <v>135.23605499999999</v>
      </c>
      <c r="J61" s="154">
        <v>100.898028</v>
      </c>
      <c r="K61" s="154" t="s">
        <v>472</v>
      </c>
      <c r="L61" s="154">
        <v>12.174206999999999</v>
      </c>
      <c r="M61" s="154"/>
    </row>
    <row r="62" spans="1:13">
      <c r="A62" s="155">
        <v>37134</v>
      </c>
      <c r="B62" s="154">
        <v>711.31893000000002</v>
      </c>
      <c r="C62" s="154">
        <v>275.50180799999998</v>
      </c>
      <c r="D62" s="154">
        <v>90.082544999999996</v>
      </c>
      <c r="E62" s="154">
        <v>3.9231959999999999</v>
      </c>
      <c r="F62" s="154">
        <v>345.734579</v>
      </c>
      <c r="G62" s="154">
        <v>195.94464199999999</v>
      </c>
      <c r="H62" s="154">
        <v>101.546316</v>
      </c>
      <c r="I62" s="154">
        <v>131.69349600000001</v>
      </c>
      <c r="J62" s="154">
        <v>98.108065999999994</v>
      </c>
      <c r="K62" s="154" t="s">
        <v>472</v>
      </c>
      <c r="L62" s="154">
        <v>11.699759</v>
      </c>
      <c r="M62" s="154"/>
    </row>
    <row r="63" spans="1:13">
      <c r="A63" s="155">
        <v>37164</v>
      </c>
      <c r="B63" s="154">
        <v>659.10704099999998</v>
      </c>
      <c r="C63" s="154">
        <v>256.156587</v>
      </c>
      <c r="D63" s="154">
        <v>83.001598999999999</v>
      </c>
      <c r="E63" s="154">
        <v>3.5538059999999998</v>
      </c>
      <c r="F63" s="154">
        <v>319.94885599999998</v>
      </c>
      <c r="G63" s="154">
        <v>178.24788799999999</v>
      </c>
      <c r="H63" s="154">
        <v>88.502003999999999</v>
      </c>
      <c r="I63" s="154">
        <v>125.199894</v>
      </c>
      <c r="J63" s="154">
        <v>93.442350000000005</v>
      </c>
      <c r="K63" s="154" t="s">
        <v>472</v>
      </c>
      <c r="L63" s="154">
        <v>10.673014999999999</v>
      </c>
      <c r="M63" s="154"/>
    </row>
    <row r="64" spans="1:13">
      <c r="A64" s="155">
        <v>37195</v>
      </c>
      <c r="B64" s="154">
        <v>675.808359</v>
      </c>
      <c r="C64" s="154">
        <v>263.612146</v>
      </c>
      <c r="D64" s="154">
        <v>86.887276999999997</v>
      </c>
      <c r="E64" s="154">
        <v>3.7478920000000002</v>
      </c>
      <c r="F64" s="154">
        <v>325.30893700000001</v>
      </c>
      <c r="G64" s="154">
        <v>172.70870300000001</v>
      </c>
      <c r="H64" s="154">
        <v>90.415261000000001</v>
      </c>
      <c r="I64" s="154">
        <v>134.93906999999999</v>
      </c>
      <c r="J64" s="154">
        <v>95.141120000000001</v>
      </c>
      <c r="K64" s="154" t="s">
        <v>472</v>
      </c>
      <c r="L64" s="154">
        <v>10.908583</v>
      </c>
      <c r="M64" s="154"/>
    </row>
    <row r="65" spans="1:13">
      <c r="A65" s="155">
        <v>37225</v>
      </c>
      <c r="B65" s="154">
        <v>691.58317499999998</v>
      </c>
      <c r="C65" s="154">
        <v>271.81261000000001</v>
      </c>
      <c r="D65" s="154">
        <v>85.917501000000001</v>
      </c>
      <c r="E65" s="154">
        <v>3.862104</v>
      </c>
      <c r="F65" s="154">
        <v>333.85306400000002</v>
      </c>
      <c r="G65" s="154">
        <v>178.00310400000001</v>
      </c>
      <c r="H65" s="154">
        <v>94.870039000000006</v>
      </c>
      <c r="I65" s="154">
        <v>137.64901499999999</v>
      </c>
      <c r="J65" s="154">
        <v>98.153413</v>
      </c>
      <c r="K65" s="154" t="s">
        <v>472</v>
      </c>
      <c r="L65" s="154">
        <v>11.236433999999999</v>
      </c>
      <c r="M65" s="154"/>
    </row>
    <row r="66" spans="1:13">
      <c r="A66" s="155">
        <v>37256</v>
      </c>
      <c r="B66" s="154">
        <v>694.11948700000005</v>
      </c>
      <c r="C66" s="154">
        <v>272.07964199999998</v>
      </c>
      <c r="D66" s="154">
        <v>83.111080999999999</v>
      </c>
      <c r="E66" s="154">
        <v>3.8629630000000001</v>
      </c>
      <c r="F66" s="154">
        <v>338.928764</v>
      </c>
      <c r="G66" s="154">
        <v>178.218007</v>
      </c>
      <c r="H66" s="154">
        <v>96.213301999999999</v>
      </c>
      <c r="I66" s="154">
        <v>142.99292500000001</v>
      </c>
      <c r="J66" s="154">
        <v>100.03529</v>
      </c>
      <c r="K66" s="154" t="s">
        <v>472</v>
      </c>
      <c r="L66" s="154">
        <v>10.891899</v>
      </c>
      <c r="M66" s="154"/>
    </row>
    <row r="67" spans="1:13">
      <c r="A67" s="155">
        <v>37287</v>
      </c>
      <c r="B67" s="154">
        <v>696.303315</v>
      </c>
      <c r="C67" s="154">
        <v>271.97036800000001</v>
      </c>
      <c r="D67" s="154">
        <v>82.687629000000001</v>
      </c>
      <c r="E67" s="154">
        <v>3.909926</v>
      </c>
      <c r="F67" s="154">
        <v>341.64531699999998</v>
      </c>
      <c r="G67" s="154">
        <v>179.886741</v>
      </c>
      <c r="H67" s="154">
        <v>98.120631000000003</v>
      </c>
      <c r="I67" s="154">
        <v>143.78235799999999</v>
      </c>
      <c r="J67" s="154">
        <v>100.357613</v>
      </c>
      <c r="K67" s="154" t="s">
        <v>472</v>
      </c>
      <c r="L67" s="154">
        <v>11.120653000000001</v>
      </c>
      <c r="M67" s="154"/>
    </row>
    <row r="68" spans="1:13">
      <c r="A68" s="155">
        <v>37315</v>
      </c>
      <c r="B68" s="154">
        <v>692.64685399999996</v>
      </c>
      <c r="C68" s="154">
        <v>269.70133900000002</v>
      </c>
      <c r="D68" s="154">
        <v>81.824237999999994</v>
      </c>
      <c r="E68" s="154">
        <v>3.9289879999999999</v>
      </c>
      <c r="F68" s="154">
        <v>341.12127700000002</v>
      </c>
      <c r="G68" s="154">
        <v>177.981908</v>
      </c>
      <c r="H68" s="154">
        <v>97.944576999999995</v>
      </c>
      <c r="I68" s="154">
        <v>144.68783400000001</v>
      </c>
      <c r="J68" s="154">
        <v>100.571237</v>
      </c>
      <c r="K68" s="154" t="s">
        <v>472</v>
      </c>
      <c r="L68" s="154">
        <v>11.638420999999999</v>
      </c>
      <c r="M68" s="154"/>
    </row>
    <row r="69" spans="1:13">
      <c r="A69" s="155">
        <v>37346</v>
      </c>
      <c r="B69" s="154">
        <v>701.62131299999999</v>
      </c>
      <c r="C69" s="154">
        <v>272.47396900000001</v>
      </c>
      <c r="D69" s="154">
        <v>84.654715999999993</v>
      </c>
      <c r="E69" s="154">
        <v>3.995692</v>
      </c>
      <c r="F69" s="154">
        <v>344.49263000000002</v>
      </c>
      <c r="G69" s="154">
        <v>178.53806800000001</v>
      </c>
      <c r="H69" s="154">
        <v>99.016990000000007</v>
      </c>
      <c r="I69" s="154">
        <v>146.676331</v>
      </c>
      <c r="J69" s="154">
        <v>102.31534600000001</v>
      </c>
      <c r="K69" s="154" t="s">
        <v>472</v>
      </c>
      <c r="L69" s="154">
        <v>12.206784000000001</v>
      </c>
      <c r="M69" s="154"/>
    </row>
    <row r="70" spans="1:13">
      <c r="A70" s="155">
        <v>37376</v>
      </c>
      <c r="B70" s="154">
        <v>680.43476699999997</v>
      </c>
      <c r="C70" s="154">
        <v>263.46775400000001</v>
      </c>
      <c r="D70" s="154">
        <v>78.435978000000006</v>
      </c>
      <c r="E70" s="154">
        <v>3.9602560000000002</v>
      </c>
      <c r="F70" s="154">
        <v>338.53103499999997</v>
      </c>
      <c r="G70" s="154">
        <v>176.91560000000001</v>
      </c>
      <c r="H70" s="154">
        <v>98.382149999999996</v>
      </c>
      <c r="I70" s="154">
        <v>143.55407700000001</v>
      </c>
      <c r="J70" s="154">
        <v>100.40336600000001</v>
      </c>
      <c r="K70" s="154" t="s">
        <v>472</v>
      </c>
      <c r="L70" s="154">
        <v>11.657583000000001</v>
      </c>
      <c r="M70" s="154"/>
    </row>
    <row r="71" spans="1:13">
      <c r="A71" s="155">
        <v>37407</v>
      </c>
      <c r="B71" s="154">
        <v>671.52315499999997</v>
      </c>
      <c r="C71" s="154">
        <v>259.99160999999998</v>
      </c>
      <c r="D71" s="154">
        <v>76.891908000000001</v>
      </c>
      <c r="E71" s="154">
        <v>3.950717</v>
      </c>
      <c r="F71" s="154">
        <v>334.63963999999999</v>
      </c>
      <c r="G71" s="154">
        <v>172.900193</v>
      </c>
      <c r="H71" s="154">
        <v>94.842821999999998</v>
      </c>
      <c r="I71" s="154">
        <v>143.348208</v>
      </c>
      <c r="J71" s="154">
        <v>99.774637999999996</v>
      </c>
      <c r="K71" s="154" t="s">
        <v>472</v>
      </c>
      <c r="L71" s="154">
        <v>12.048007999999999</v>
      </c>
      <c r="M71" s="154"/>
    </row>
    <row r="72" spans="1:13">
      <c r="A72" s="155">
        <v>37437</v>
      </c>
      <c r="B72" s="154">
        <v>639.02391599999999</v>
      </c>
      <c r="C72" s="154">
        <v>248.37781699999999</v>
      </c>
      <c r="D72" s="154">
        <v>70.972024000000005</v>
      </c>
      <c r="E72" s="154">
        <v>4.0384289999999998</v>
      </c>
      <c r="F72" s="154">
        <v>319.67407800000001</v>
      </c>
      <c r="G72" s="154">
        <v>164.66957500000001</v>
      </c>
      <c r="H72" s="154">
        <v>89.313588999999993</v>
      </c>
      <c r="I72" s="154">
        <v>137.46189799999999</v>
      </c>
      <c r="J72" s="154">
        <v>95.188884999999999</v>
      </c>
      <c r="K72" s="154" t="s">
        <v>472</v>
      </c>
      <c r="L72" s="154">
        <v>11.356792</v>
      </c>
      <c r="M72" s="154"/>
    </row>
    <row r="73" spans="1:13">
      <c r="A73" s="155">
        <v>37468</v>
      </c>
      <c r="B73" s="154">
        <v>619.96776399999999</v>
      </c>
      <c r="C73" s="154">
        <v>241.39791399999999</v>
      </c>
      <c r="D73" s="154">
        <v>67.792049000000006</v>
      </c>
      <c r="E73" s="154">
        <v>3.9373450000000001</v>
      </c>
      <c r="F73" s="154">
        <v>310.77780000000001</v>
      </c>
      <c r="G73" s="154">
        <v>158.45907099999999</v>
      </c>
      <c r="H73" s="154">
        <v>85.362633000000002</v>
      </c>
      <c r="I73" s="154">
        <v>135.74506600000001</v>
      </c>
      <c r="J73" s="154">
        <v>92.942481999999998</v>
      </c>
      <c r="K73" s="154" t="s">
        <v>472</v>
      </c>
      <c r="L73" s="154">
        <v>10.508257</v>
      </c>
      <c r="M73" s="154"/>
    </row>
    <row r="74" spans="1:13">
      <c r="A74" s="155">
        <v>37499</v>
      </c>
      <c r="B74" s="154">
        <v>633.85755099999994</v>
      </c>
      <c r="C74" s="154">
        <v>243.43653</v>
      </c>
      <c r="D74" s="154">
        <v>71.306646000000001</v>
      </c>
      <c r="E74" s="154">
        <v>5.4316659999999999</v>
      </c>
      <c r="F74" s="154">
        <v>319.11437999999998</v>
      </c>
      <c r="G74" s="154">
        <v>161.61885699999999</v>
      </c>
      <c r="H74" s="154">
        <v>87.036613000000003</v>
      </c>
      <c r="I74" s="154">
        <v>140.94832</v>
      </c>
      <c r="J74" s="154">
        <v>93.644495000000006</v>
      </c>
      <c r="K74" s="154" t="s">
        <v>472</v>
      </c>
      <c r="L74" s="154">
        <v>10.523204</v>
      </c>
      <c r="M74" s="154"/>
    </row>
    <row r="75" spans="1:13">
      <c r="A75" s="155">
        <v>37529</v>
      </c>
      <c r="B75" s="154">
        <v>602.48817899999995</v>
      </c>
      <c r="C75" s="154">
        <v>232.93378799999999</v>
      </c>
      <c r="D75" s="154">
        <v>66.192975000000004</v>
      </c>
      <c r="E75" s="154">
        <v>5.2287470000000003</v>
      </c>
      <c r="F75" s="154">
        <v>303.36141700000002</v>
      </c>
      <c r="G75" s="154">
        <v>153.52673300000001</v>
      </c>
      <c r="H75" s="154">
        <v>81.761087000000003</v>
      </c>
      <c r="I75" s="154">
        <v>134.89518899999999</v>
      </c>
      <c r="J75" s="154">
        <v>89.257669000000007</v>
      </c>
      <c r="K75" s="154" t="s">
        <v>472</v>
      </c>
      <c r="L75" s="154">
        <v>9.1262349999999994</v>
      </c>
      <c r="M75" s="154"/>
    </row>
    <row r="76" spans="1:13">
      <c r="A76" s="155">
        <v>37560</v>
      </c>
      <c r="B76" s="154">
        <v>617.34029099999998</v>
      </c>
      <c r="C76" s="154">
        <v>236.48064600000001</v>
      </c>
      <c r="D76" s="154">
        <v>67.104705999999993</v>
      </c>
      <c r="E76" s="154">
        <v>5.6214380000000004</v>
      </c>
      <c r="F76" s="154">
        <v>313.75493699999998</v>
      </c>
      <c r="G76" s="154">
        <v>158.09899799999999</v>
      </c>
      <c r="H76" s="154">
        <v>84.335657999999995</v>
      </c>
      <c r="I76" s="154">
        <v>140.26218800000001</v>
      </c>
      <c r="J76" s="154">
        <v>92.410842000000002</v>
      </c>
      <c r="K76" s="154" t="s">
        <v>472</v>
      </c>
      <c r="L76" s="154">
        <v>9.5184649999999991</v>
      </c>
      <c r="M76" s="154"/>
    </row>
    <row r="77" spans="1:13">
      <c r="A77" s="155">
        <v>37590</v>
      </c>
      <c r="B77" s="154">
        <v>634.22090100000003</v>
      </c>
      <c r="C77" s="154">
        <v>241.88538199999999</v>
      </c>
      <c r="D77" s="154">
        <v>67.351031000000006</v>
      </c>
      <c r="E77" s="154">
        <v>5.5414770000000004</v>
      </c>
      <c r="F77" s="154">
        <v>324.984488</v>
      </c>
      <c r="G77" s="154">
        <v>162.320492</v>
      </c>
      <c r="H77" s="154">
        <v>87.818781999999999</v>
      </c>
      <c r="I77" s="154">
        <v>146.57776100000001</v>
      </c>
      <c r="J77" s="154">
        <v>96.506546</v>
      </c>
      <c r="K77" s="154" t="s">
        <v>472</v>
      </c>
      <c r="L77" s="154">
        <v>10.022729999999999</v>
      </c>
      <c r="M77" s="154"/>
    </row>
    <row r="78" spans="1:13">
      <c r="A78" s="155">
        <v>37621</v>
      </c>
      <c r="B78" s="154">
        <v>608.41185800000005</v>
      </c>
      <c r="C78" s="154">
        <v>232.44221400000001</v>
      </c>
      <c r="D78" s="154">
        <v>66.265666999999993</v>
      </c>
      <c r="E78" s="154">
        <v>5.5897329999999998</v>
      </c>
      <c r="F78" s="154">
        <v>309.70397700000001</v>
      </c>
      <c r="G78" s="154">
        <v>155.547922</v>
      </c>
      <c r="H78" s="154">
        <v>83.698643000000004</v>
      </c>
      <c r="I78" s="154">
        <v>138.66295400000001</v>
      </c>
      <c r="J78" s="154">
        <v>93.222122999999996</v>
      </c>
      <c r="K78" s="154" t="s">
        <v>472</v>
      </c>
      <c r="L78" s="154">
        <v>9.6725949999999994</v>
      </c>
      <c r="M78" s="154"/>
    </row>
    <row r="79" spans="1:13">
      <c r="A79" s="155">
        <v>37652</v>
      </c>
      <c r="B79" s="154">
        <v>605.78573300000005</v>
      </c>
      <c r="C79" s="154">
        <v>229.79361800000001</v>
      </c>
      <c r="D79" s="154">
        <v>67.187027</v>
      </c>
      <c r="E79" s="154">
        <v>5.5163089999999997</v>
      </c>
      <c r="F79" s="154">
        <v>308.80509499999999</v>
      </c>
      <c r="G79" s="154">
        <v>153.540684</v>
      </c>
      <c r="H79" s="154">
        <v>82.21</v>
      </c>
      <c r="I79" s="154">
        <v>140.36333200000001</v>
      </c>
      <c r="J79" s="154">
        <v>94.275255999999999</v>
      </c>
      <c r="K79" s="154" t="s">
        <v>472</v>
      </c>
      <c r="L79" s="154">
        <v>9.7468769999999996</v>
      </c>
      <c r="M79" s="154"/>
    </row>
    <row r="80" spans="1:13">
      <c r="A80" s="155">
        <v>37680</v>
      </c>
      <c r="B80" s="154">
        <v>601.59634500000004</v>
      </c>
      <c r="C80" s="154">
        <v>227.34908899999999</v>
      </c>
      <c r="D80" s="154">
        <v>66.205634000000003</v>
      </c>
      <c r="E80" s="154">
        <v>5.2848470000000001</v>
      </c>
      <c r="F80" s="154">
        <v>308.04162500000001</v>
      </c>
      <c r="G80" s="154">
        <v>151.36300399999999</v>
      </c>
      <c r="H80" s="154">
        <v>81.165109000000001</v>
      </c>
      <c r="I80" s="154">
        <v>141.23969299999999</v>
      </c>
      <c r="J80" s="154">
        <v>94.543220000000005</v>
      </c>
      <c r="K80" s="154" t="s">
        <v>472</v>
      </c>
      <c r="L80" s="154">
        <v>10.27345</v>
      </c>
      <c r="M80" s="154"/>
    </row>
    <row r="81" spans="1:13">
      <c r="A81" s="155">
        <v>37711</v>
      </c>
      <c r="B81" s="154">
        <v>603.78297299999997</v>
      </c>
      <c r="C81" s="154">
        <v>226.97216299999999</v>
      </c>
      <c r="D81" s="154">
        <v>65.257215000000002</v>
      </c>
      <c r="E81" s="154">
        <v>5.1861550000000003</v>
      </c>
      <c r="F81" s="154">
        <v>311.55359299999998</v>
      </c>
      <c r="G81" s="154">
        <v>152.081973</v>
      </c>
      <c r="H81" s="154">
        <v>83.49512</v>
      </c>
      <c r="I81" s="154">
        <v>143.55646300000001</v>
      </c>
      <c r="J81" s="154">
        <v>95.195643000000004</v>
      </c>
      <c r="K81" s="154" t="s">
        <v>472</v>
      </c>
      <c r="L81" s="154">
        <v>10.550122</v>
      </c>
      <c r="M81" s="154"/>
    </row>
    <row r="82" spans="1:13">
      <c r="A82" s="155">
        <v>37741</v>
      </c>
      <c r="B82" s="154">
        <v>628.30173200000002</v>
      </c>
      <c r="C82" s="154">
        <v>234.129673</v>
      </c>
      <c r="D82" s="154">
        <v>67.119226999999995</v>
      </c>
      <c r="E82" s="154">
        <v>5.9475170000000004</v>
      </c>
      <c r="F82" s="154">
        <v>327.05283400000002</v>
      </c>
      <c r="G82" s="154">
        <v>161.93640400000001</v>
      </c>
      <c r="H82" s="154">
        <v>87.372207000000003</v>
      </c>
      <c r="I82" s="154">
        <v>148.355512</v>
      </c>
      <c r="J82" s="154">
        <v>99.345619999999997</v>
      </c>
      <c r="K82" s="154" t="s">
        <v>472</v>
      </c>
      <c r="L82" s="154">
        <v>11.110172</v>
      </c>
      <c r="M82" s="154"/>
    </row>
    <row r="83" spans="1:13">
      <c r="A83" s="155">
        <v>37772</v>
      </c>
      <c r="B83" s="154">
        <v>636.284762</v>
      </c>
      <c r="C83" s="154">
        <v>237.44874300000001</v>
      </c>
      <c r="D83" s="154">
        <v>67.082408000000001</v>
      </c>
      <c r="E83" s="154">
        <v>6.1949079999999999</v>
      </c>
      <c r="F83" s="154">
        <v>331.75360999999998</v>
      </c>
      <c r="G83" s="154">
        <v>163.59078</v>
      </c>
      <c r="H83" s="154">
        <v>88.951825999999997</v>
      </c>
      <c r="I83" s="154">
        <v>149.691011</v>
      </c>
      <c r="J83" s="154">
        <v>99.624638000000004</v>
      </c>
      <c r="K83" s="154" t="s">
        <v>472</v>
      </c>
      <c r="L83" s="154">
        <v>12.661861999999999</v>
      </c>
      <c r="M83" s="154"/>
    </row>
    <row r="84" spans="1:13">
      <c r="A84" s="155">
        <v>37802</v>
      </c>
      <c r="B84" s="154">
        <v>653.77282400000001</v>
      </c>
      <c r="C84" s="154">
        <v>245.57503399999999</v>
      </c>
      <c r="D84" s="154">
        <v>67.137497999999994</v>
      </c>
      <c r="E84" s="154">
        <v>6.081683</v>
      </c>
      <c r="F84" s="154">
        <v>341.060295</v>
      </c>
      <c r="G84" s="154">
        <v>168.86627999999999</v>
      </c>
      <c r="H84" s="154">
        <v>90.373757999999995</v>
      </c>
      <c r="I84" s="154">
        <v>152.44045800000001</v>
      </c>
      <c r="J84" s="154">
        <v>101.77094</v>
      </c>
      <c r="K84" s="154" t="s">
        <v>472</v>
      </c>
      <c r="L84" s="154">
        <v>13.440538999999999</v>
      </c>
      <c r="M84" s="154"/>
    </row>
    <row r="85" spans="1:13">
      <c r="A85" s="155">
        <v>37833</v>
      </c>
      <c r="B85" s="154">
        <v>663.75278600000001</v>
      </c>
      <c r="C85" s="154">
        <v>246.489116</v>
      </c>
      <c r="D85" s="154">
        <v>68.310629000000006</v>
      </c>
      <c r="E85" s="154">
        <v>6.1112479999999998</v>
      </c>
      <c r="F85" s="154">
        <v>348.95304599999997</v>
      </c>
      <c r="G85" s="154">
        <v>174.04540499999999</v>
      </c>
      <c r="H85" s="154">
        <v>93.871678000000003</v>
      </c>
      <c r="I85" s="154">
        <v>153.793125</v>
      </c>
      <c r="J85" s="154">
        <v>102.255439</v>
      </c>
      <c r="K85" s="154" t="s">
        <v>472</v>
      </c>
      <c r="L85" s="154">
        <v>14.933922000000001</v>
      </c>
      <c r="M85" s="154"/>
    </row>
    <row r="86" spans="1:13">
      <c r="A86" s="155">
        <v>37864</v>
      </c>
      <c r="B86" s="154">
        <v>675.74688400000002</v>
      </c>
      <c r="C86" s="154">
        <v>252.010322</v>
      </c>
      <c r="D86" s="154">
        <v>69.544032000000001</v>
      </c>
      <c r="E86" s="154">
        <v>6.5062360000000004</v>
      </c>
      <c r="F86" s="154">
        <v>354.19253099999997</v>
      </c>
      <c r="G86" s="154">
        <v>177.26591099999999</v>
      </c>
      <c r="H86" s="154">
        <v>95.755026999999998</v>
      </c>
      <c r="I86" s="154">
        <v>156.45260099999999</v>
      </c>
      <c r="J86" s="154">
        <v>105.02433499999999</v>
      </c>
      <c r="K86" s="154" t="s">
        <v>472</v>
      </c>
      <c r="L86" s="154">
        <v>14.261793000000001</v>
      </c>
      <c r="M86" s="154"/>
    </row>
    <row r="87" spans="1:13">
      <c r="A87" s="155">
        <v>37894</v>
      </c>
      <c r="B87" s="154">
        <v>659.327989</v>
      </c>
      <c r="C87" s="154">
        <v>248.87715399999999</v>
      </c>
      <c r="D87" s="154">
        <v>68.016298000000006</v>
      </c>
      <c r="E87" s="154">
        <v>6.1233430000000002</v>
      </c>
      <c r="F87" s="154">
        <v>342.43453499999998</v>
      </c>
      <c r="G87" s="154">
        <v>167.72453200000001</v>
      </c>
      <c r="H87" s="154">
        <v>92.662495000000007</v>
      </c>
      <c r="I87" s="154">
        <v>154.59779599999999</v>
      </c>
      <c r="J87" s="154">
        <v>102.79996</v>
      </c>
      <c r="K87" s="154" t="s">
        <v>472</v>
      </c>
      <c r="L87" s="154">
        <v>13.979737</v>
      </c>
      <c r="M87" s="154"/>
    </row>
    <row r="88" spans="1:13">
      <c r="A88" s="155">
        <v>37925</v>
      </c>
      <c r="B88" s="154">
        <v>679.885358</v>
      </c>
      <c r="C88" s="154">
        <v>256.62650600000001</v>
      </c>
      <c r="D88" s="154">
        <v>69.554396999999994</v>
      </c>
      <c r="E88" s="154">
        <v>5.6842930000000003</v>
      </c>
      <c r="F88" s="154">
        <v>353.70445799999999</v>
      </c>
      <c r="G88" s="154">
        <v>173.82549700000001</v>
      </c>
      <c r="H88" s="154">
        <v>94.014456999999993</v>
      </c>
      <c r="I88" s="154">
        <v>159.69834800000001</v>
      </c>
      <c r="J88" s="154">
        <v>106.308081</v>
      </c>
      <c r="K88" s="154" t="s">
        <v>472</v>
      </c>
      <c r="L88" s="154">
        <v>13.886982</v>
      </c>
      <c r="M88" s="154"/>
    </row>
    <row r="89" spans="1:13">
      <c r="A89" s="155">
        <v>37955</v>
      </c>
      <c r="B89" s="154">
        <v>676.11181199999999</v>
      </c>
      <c r="C89" s="154">
        <v>255.72081700000001</v>
      </c>
      <c r="D89" s="154">
        <v>69.597825</v>
      </c>
      <c r="E89" s="154">
        <v>5.8436979999999998</v>
      </c>
      <c r="F89" s="154">
        <v>350.79316899999998</v>
      </c>
      <c r="G89" s="154">
        <v>170.86254299999999</v>
      </c>
      <c r="H89" s="154">
        <v>92.373080000000002</v>
      </c>
      <c r="I89" s="154">
        <v>159.47680199999999</v>
      </c>
      <c r="J89" s="154">
        <v>105.86467399999999</v>
      </c>
      <c r="K89" s="154" t="s">
        <v>472</v>
      </c>
      <c r="L89" s="154">
        <v>14.182667</v>
      </c>
      <c r="M89" s="154"/>
    </row>
    <row r="90" spans="1:13">
      <c r="A90" s="155">
        <v>37986</v>
      </c>
      <c r="B90" s="154">
        <v>685.80411600000002</v>
      </c>
      <c r="C90" s="154">
        <v>258.40256599999998</v>
      </c>
      <c r="D90" s="154">
        <v>69.733637000000002</v>
      </c>
      <c r="E90" s="154">
        <v>5.9482239999999997</v>
      </c>
      <c r="F90" s="154">
        <v>357.66791899999998</v>
      </c>
      <c r="G90" s="154">
        <v>176.73794799999999</v>
      </c>
      <c r="H90" s="154">
        <v>95.552092000000002</v>
      </c>
      <c r="I90" s="154">
        <v>160.57079400000001</v>
      </c>
      <c r="J90" s="154">
        <v>107.08513600000001</v>
      </c>
      <c r="K90" s="154" t="s">
        <v>472</v>
      </c>
      <c r="L90" s="154">
        <v>14.315607</v>
      </c>
      <c r="M90" s="154"/>
    </row>
    <row r="91" spans="1:13">
      <c r="A91" s="155">
        <v>38017</v>
      </c>
      <c r="B91" s="154">
        <v>699.14743399999998</v>
      </c>
      <c r="C91" s="154">
        <v>266.49314299999998</v>
      </c>
      <c r="D91" s="154">
        <v>67.839280000000002</v>
      </c>
      <c r="E91" s="154">
        <v>5.4881869999999999</v>
      </c>
      <c r="F91" s="154">
        <v>364.81500499999999</v>
      </c>
      <c r="G91" s="154">
        <v>184.24356900000001</v>
      </c>
      <c r="H91" s="154">
        <v>100.98285799999999</v>
      </c>
      <c r="I91" s="154">
        <v>159.142788</v>
      </c>
      <c r="J91" s="154">
        <v>107.976056</v>
      </c>
      <c r="K91" s="154" t="s">
        <v>472</v>
      </c>
      <c r="L91" s="154">
        <v>15.107464999999999</v>
      </c>
      <c r="M91" s="154"/>
    </row>
    <row r="92" spans="1:13">
      <c r="A92" s="155">
        <v>38046</v>
      </c>
      <c r="B92" s="154">
        <v>716.916425</v>
      </c>
      <c r="C92" s="154">
        <v>271.40182600000003</v>
      </c>
      <c r="D92" s="154">
        <v>69.176384999999996</v>
      </c>
      <c r="E92" s="154">
        <v>5.7637929999999997</v>
      </c>
      <c r="F92" s="154">
        <v>376.33820800000001</v>
      </c>
      <c r="G92" s="154">
        <v>189.13035199999999</v>
      </c>
      <c r="H92" s="154">
        <v>104.13067599999999</v>
      </c>
      <c r="I92" s="154">
        <v>165.140548</v>
      </c>
      <c r="J92" s="154">
        <v>111.652331</v>
      </c>
      <c r="K92" s="154" t="s">
        <v>472</v>
      </c>
      <c r="L92" s="154">
        <v>15.760475</v>
      </c>
      <c r="M92" s="154"/>
    </row>
    <row r="93" spans="1:13">
      <c r="A93" s="155">
        <v>38077</v>
      </c>
      <c r="B93" s="154">
        <v>719.37159599999995</v>
      </c>
      <c r="C93" s="154">
        <v>271.17801900000001</v>
      </c>
      <c r="D93" s="154">
        <v>68.768193999999994</v>
      </c>
      <c r="E93" s="154">
        <v>6.680091</v>
      </c>
      <c r="F93" s="154">
        <v>379.42538100000002</v>
      </c>
      <c r="G93" s="154">
        <v>191.45647600000001</v>
      </c>
      <c r="H93" s="154">
        <v>106.460966</v>
      </c>
      <c r="I93" s="154">
        <v>166.32548299999999</v>
      </c>
      <c r="J93" s="154">
        <v>111.49828100000001</v>
      </c>
      <c r="K93" s="154" t="s">
        <v>472</v>
      </c>
      <c r="L93" s="154">
        <v>15.602255</v>
      </c>
      <c r="M93" s="154"/>
    </row>
    <row r="94" spans="1:13">
      <c r="A94" s="155">
        <v>38107</v>
      </c>
      <c r="B94" s="154">
        <v>716.47210099999995</v>
      </c>
      <c r="C94" s="154">
        <v>272.27372800000001</v>
      </c>
      <c r="D94" s="154">
        <v>66.07705</v>
      </c>
      <c r="E94" s="154">
        <v>6.4919989999999999</v>
      </c>
      <c r="F94" s="154">
        <v>378.12132100000002</v>
      </c>
      <c r="G94" s="154">
        <v>190.867986</v>
      </c>
      <c r="H94" s="154">
        <v>105.203478</v>
      </c>
      <c r="I94" s="154">
        <v>166.02529899999999</v>
      </c>
      <c r="J94" s="154">
        <v>110.081722</v>
      </c>
      <c r="K94" s="154" t="s">
        <v>472</v>
      </c>
      <c r="L94" s="154">
        <v>15.057688000000001</v>
      </c>
      <c r="M94" s="154"/>
    </row>
    <row r="95" spans="1:13">
      <c r="A95" s="155">
        <v>38138</v>
      </c>
      <c r="B95" s="154">
        <v>705.96736299999998</v>
      </c>
      <c r="C95" s="154">
        <v>268.02604400000001</v>
      </c>
      <c r="D95" s="154">
        <v>63.744857000000003</v>
      </c>
      <c r="E95" s="154">
        <v>5.6448520000000002</v>
      </c>
      <c r="F95" s="154">
        <v>374.196461</v>
      </c>
      <c r="G95" s="154">
        <v>187.856156</v>
      </c>
      <c r="H95" s="154">
        <v>103.242925</v>
      </c>
      <c r="I95" s="154">
        <v>165.236796</v>
      </c>
      <c r="J95" s="154">
        <v>109.922534</v>
      </c>
      <c r="K95" s="154" t="s">
        <v>472</v>
      </c>
      <c r="L95" s="154">
        <v>15.205664000000001</v>
      </c>
      <c r="M95" s="154"/>
    </row>
    <row r="96" spans="1:13">
      <c r="A96" s="155">
        <v>38168</v>
      </c>
      <c r="B96" s="154">
        <v>712.22281699999996</v>
      </c>
      <c r="C96" s="154">
        <v>268.043318</v>
      </c>
      <c r="D96" s="154">
        <v>65.502307000000002</v>
      </c>
      <c r="E96" s="154">
        <v>6.0789910000000003</v>
      </c>
      <c r="F96" s="154">
        <v>378.67719</v>
      </c>
      <c r="G96" s="154">
        <v>190.179316</v>
      </c>
      <c r="H96" s="154">
        <v>109.583275</v>
      </c>
      <c r="I96" s="154">
        <v>167.287544</v>
      </c>
      <c r="J96" s="154">
        <v>112.20422499999999</v>
      </c>
      <c r="K96" s="154" t="s">
        <v>472</v>
      </c>
      <c r="L96" s="154">
        <v>15.310537</v>
      </c>
      <c r="M96" s="154"/>
    </row>
    <row r="97" spans="1:13">
      <c r="A97" s="155">
        <v>38199</v>
      </c>
      <c r="B97" s="154">
        <v>717.08330699999999</v>
      </c>
      <c r="C97" s="154">
        <v>266.53063600000002</v>
      </c>
      <c r="D97" s="154">
        <v>67.008454</v>
      </c>
      <c r="E97" s="154">
        <v>6.3312860000000004</v>
      </c>
      <c r="F97" s="154">
        <v>383.54421500000001</v>
      </c>
      <c r="G97" s="154">
        <v>192.547439</v>
      </c>
      <c r="H97" s="154">
        <v>110.896201</v>
      </c>
      <c r="I97" s="154">
        <v>169.40847500000001</v>
      </c>
      <c r="J97" s="154">
        <v>113.978284</v>
      </c>
      <c r="K97" s="154" t="s">
        <v>472</v>
      </c>
      <c r="L97" s="154">
        <v>15.582872</v>
      </c>
      <c r="M97" s="154"/>
    </row>
    <row r="98" spans="1:13">
      <c r="A98" s="155">
        <v>38230</v>
      </c>
      <c r="B98" s="154">
        <v>719.76580300000001</v>
      </c>
      <c r="C98" s="154">
        <v>265.58946700000001</v>
      </c>
      <c r="D98" s="154">
        <v>67.830371</v>
      </c>
      <c r="E98" s="154">
        <v>6.590427</v>
      </c>
      <c r="F98" s="154">
        <v>386.34596499999998</v>
      </c>
      <c r="G98" s="154">
        <v>193.27115599999999</v>
      </c>
      <c r="H98" s="154">
        <v>112.27416100000001</v>
      </c>
      <c r="I98" s="154">
        <v>171.151678</v>
      </c>
      <c r="J98" s="154">
        <v>115.495566</v>
      </c>
      <c r="K98" s="154" t="s">
        <v>472</v>
      </c>
      <c r="L98" s="154">
        <v>15.578203</v>
      </c>
      <c r="M98" s="154"/>
    </row>
    <row r="99" spans="1:13">
      <c r="A99" s="155">
        <v>38260</v>
      </c>
      <c r="B99" s="154">
        <v>725.46653700000002</v>
      </c>
      <c r="C99" s="154">
        <v>268.44727699999999</v>
      </c>
      <c r="D99" s="154">
        <v>67.062939</v>
      </c>
      <c r="E99" s="154">
        <v>6.5483060000000002</v>
      </c>
      <c r="F99" s="154">
        <v>389.956323</v>
      </c>
      <c r="G99" s="154">
        <v>195.29116999999999</v>
      </c>
      <c r="H99" s="154">
        <v>113.34140499999999</v>
      </c>
      <c r="I99" s="154">
        <v>172.675331</v>
      </c>
      <c r="J99" s="154">
        <v>117.944069</v>
      </c>
      <c r="K99" s="154" t="s">
        <v>472</v>
      </c>
      <c r="L99" s="154">
        <v>15.750512000000001</v>
      </c>
      <c r="M99" s="154"/>
    </row>
    <row r="100" spans="1:13">
      <c r="A100" s="155">
        <v>38291</v>
      </c>
      <c r="B100" s="154">
        <v>716.23048300000005</v>
      </c>
      <c r="C100" s="154">
        <v>264.09528799999998</v>
      </c>
      <c r="D100" s="154">
        <v>66.568171000000007</v>
      </c>
      <c r="E100" s="154">
        <v>6.1823100000000002</v>
      </c>
      <c r="F100" s="154">
        <v>385.56702799999999</v>
      </c>
      <c r="G100" s="154">
        <v>192.155013</v>
      </c>
      <c r="H100" s="154">
        <v>112.888661</v>
      </c>
      <c r="I100" s="154">
        <v>170.804992</v>
      </c>
      <c r="J100" s="154">
        <v>114.751718</v>
      </c>
      <c r="K100" s="154" t="s">
        <v>472</v>
      </c>
      <c r="L100" s="154">
        <v>16.589780999999999</v>
      </c>
      <c r="M100" s="154"/>
    </row>
    <row r="101" spans="1:13">
      <c r="A101" s="155">
        <v>38321</v>
      </c>
      <c r="B101" s="154">
        <v>711.49336600000004</v>
      </c>
      <c r="C101" s="154">
        <v>260.88363600000002</v>
      </c>
      <c r="D101" s="154">
        <v>67.935518999999999</v>
      </c>
      <c r="E101" s="154">
        <v>6.7765310000000003</v>
      </c>
      <c r="F101" s="154">
        <v>382.67421200000001</v>
      </c>
      <c r="G101" s="154">
        <v>189.53550000000001</v>
      </c>
      <c r="H101" s="154">
        <v>111.433904</v>
      </c>
      <c r="I101" s="154">
        <v>170.68024199999999</v>
      </c>
      <c r="J101" s="154">
        <v>114.525217</v>
      </c>
      <c r="K101" s="154" t="s">
        <v>472</v>
      </c>
      <c r="L101" s="154">
        <v>16.508975</v>
      </c>
      <c r="M101" s="154"/>
    </row>
    <row r="102" spans="1:13">
      <c r="A102" s="155">
        <v>38352</v>
      </c>
      <c r="B102" s="154">
        <v>720.65040999999997</v>
      </c>
      <c r="C102" s="154">
        <v>265.072067</v>
      </c>
      <c r="D102" s="154">
        <v>67.971348000000006</v>
      </c>
      <c r="E102" s="154">
        <v>7.1951499999999999</v>
      </c>
      <c r="F102" s="154">
        <v>387.60699099999999</v>
      </c>
      <c r="G102" s="154">
        <v>192.22399899999999</v>
      </c>
      <c r="H102" s="154">
        <v>115.275323</v>
      </c>
      <c r="I102" s="154">
        <v>173.333504</v>
      </c>
      <c r="J102" s="154">
        <v>114.889535</v>
      </c>
      <c r="K102" s="154" t="s">
        <v>472</v>
      </c>
      <c r="L102" s="154">
        <v>16.015639</v>
      </c>
      <c r="M102" s="154"/>
    </row>
    <row r="103" spans="1:13">
      <c r="A103" s="155">
        <v>38383</v>
      </c>
      <c r="B103" s="154">
        <v>739.427187</v>
      </c>
      <c r="C103" s="154">
        <v>273.04769499999998</v>
      </c>
      <c r="D103" s="154">
        <v>67.808144999999996</v>
      </c>
      <c r="E103" s="154">
        <v>6.1107420000000001</v>
      </c>
      <c r="F103" s="154">
        <v>398.57134600000001</v>
      </c>
      <c r="G103" s="154">
        <v>199.34675799999999</v>
      </c>
      <c r="H103" s="154">
        <v>119.24964</v>
      </c>
      <c r="I103" s="154">
        <v>178.63618099999999</v>
      </c>
      <c r="J103" s="154">
        <v>118.579429</v>
      </c>
      <c r="K103" s="154" t="s">
        <v>472</v>
      </c>
      <c r="L103" s="154">
        <v>14.939942</v>
      </c>
      <c r="M103" s="154"/>
    </row>
    <row r="104" spans="1:13" ht="13" thickBot="1">
      <c r="A104" s="155">
        <v>38411</v>
      </c>
      <c r="B104" s="154">
        <v>744.82839799999999</v>
      </c>
      <c r="C104" s="154">
        <v>272.77333800000002</v>
      </c>
      <c r="D104" s="154">
        <v>67.412713999999994</v>
      </c>
      <c r="E104" s="154">
        <v>6.5015099999999997</v>
      </c>
      <c r="F104" s="154">
        <v>404.64234299999998</v>
      </c>
      <c r="G104" s="154">
        <v>202.13402199999999</v>
      </c>
      <c r="H104" s="154">
        <v>121.169743</v>
      </c>
      <c r="I104" s="154">
        <v>181.44099499999999</v>
      </c>
      <c r="J104" s="154">
        <v>119.94100299999999</v>
      </c>
      <c r="K104" s="154" t="s">
        <v>472</v>
      </c>
      <c r="L104" s="154">
        <v>15.410527</v>
      </c>
      <c r="M104" s="154"/>
    </row>
    <row r="105" spans="1:13" ht="13" thickTop="1">
      <c r="A105" s="155">
        <v>38442</v>
      </c>
      <c r="B105" s="154">
        <v>769.88077899999996</v>
      </c>
      <c r="C105" s="158">
        <v>237.86248900000001</v>
      </c>
      <c r="D105" s="157">
        <v>115.739284</v>
      </c>
      <c r="E105" s="154">
        <v>7.7960750000000001</v>
      </c>
      <c r="F105" s="154">
        <v>416.27900499999998</v>
      </c>
      <c r="G105" s="160">
        <v>191.342051</v>
      </c>
      <c r="H105" s="159">
        <v>122.014375</v>
      </c>
      <c r="I105" s="160">
        <v>201.819366</v>
      </c>
      <c r="J105" s="160">
        <v>137.09094899999999</v>
      </c>
      <c r="K105" s="154">
        <v>7.6174660000000003</v>
      </c>
      <c r="L105" s="154">
        <v>15.500118000000001</v>
      </c>
      <c r="M105" s="154"/>
    </row>
    <row r="106" spans="1:13">
      <c r="A106" s="155">
        <v>38472</v>
      </c>
      <c r="B106" s="154">
        <v>774.19220700000005</v>
      </c>
      <c r="C106" s="154">
        <v>240.89680000000001</v>
      </c>
      <c r="D106" s="154">
        <v>115.42926</v>
      </c>
      <c r="E106" s="154">
        <v>7.774089</v>
      </c>
      <c r="F106" s="154">
        <v>417.86615</v>
      </c>
      <c r="G106" s="154">
        <v>192.68821299999999</v>
      </c>
      <c r="H106" s="154">
        <v>122.79979899999999</v>
      </c>
      <c r="I106" s="154">
        <v>202.64617100000001</v>
      </c>
      <c r="J106" s="154">
        <v>137.16284899999999</v>
      </c>
      <c r="K106" s="154">
        <v>7.713419</v>
      </c>
      <c r="L106" s="154">
        <v>14.818349</v>
      </c>
      <c r="M106" s="154"/>
    </row>
    <row r="107" spans="1:13">
      <c r="A107" s="155">
        <v>38503</v>
      </c>
      <c r="B107" s="154">
        <v>771.33718199999998</v>
      </c>
      <c r="C107" s="154">
        <v>248.994699</v>
      </c>
      <c r="D107" s="154">
        <v>86.037851000000003</v>
      </c>
      <c r="E107" s="154">
        <v>8.1489150000000006</v>
      </c>
      <c r="F107" s="154">
        <v>436.30462699999998</v>
      </c>
      <c r="G107" s="154">
        <v>202.900215</v>
      </c>
      <c r="H107" s="154">
        <v>130.16823400000001</v>
      </c>
      <c r="I107" s="154">
        <v>208.5881</v>
      </c>
      <c r="J107" s="154">
        <v>139.876948</v>
      </c>
      <c r="K107" s="154">
        <v>8.0122219999999995</v>
      </c>
      <c r="L107" s="154">
        <v>16.804089000000001</v>
      </c>
      <c r="M107" s="154"/>
    </row>
    <row r="108" spans="1:13">
      <c r="A108" s="155">
        <v>38533</v>
      </c>
      <c r="B108" s="154">
        <v>798.95873600000004</v>
      </c>
      <c r="C108" s="154">
        <v>256.30243899999999</v>
      </c>
      <c r="D108" s="154">
        <v>87.460984999999994</v>
      </c>
      <c r="E108" s="154">
        <v>8.393103</v>
      </c>
      <c r="F108" s="154">
        <v>455.19531899999998</v>
      </c>
      <c r="G108" s="154">
        <v>213.821889</v>
      </c>
      <c r="H108" s="154">
        <v>139.26507000000001</v>
      </c>
      <c r="I108" s="154">
        <v>215.97104200000001</v>
      </c>
      <c r="J108" s="154">
        <v>144.79658699999999</v>
      </c>
      <c r="K108" s="154">
        <v>8.1312510000000007</v>
      </c>
      <c r="L108" s="154">
        <v>17.271135999999998</v>
      </c>
      <c r="M108" s="154"/>
    </row>
    <row r="109" spans="1:13">
      <c r="A109" s="155">
        <v>38564</v>
      </c>
      <c r="B109" s="154">
        <v>820.14761099999998</v>
      </c>
      <c r="C109" s="154">
        <v>259.64503999999999</v>
      </c>
      <c r="D109" s="154">
        <v>88.582447000000002</v>
      </c>
      <c r="E109" s="154">
        <v>9.4402969999999993</v>
      </c>
      <c r="F109" s="154">
        <v>471.92012399999999</v>
      </c>
      <c r="G109" s="154">
        <v>226.58163500000001</v>
      </c>
      <c r="H109" s="154">
        <v>145.16153399999999</v>
      </c>
      <c r="I109" s="154">
        <v>219.90443300000001</v>
      </c>
      <c r="J109" s="154">
        <v>148.17656700000001</v>
      </c>
      <c r="K109" s="154">
        <v>7.4380850000000001</v>
      </c>
      <c r="L109" s="154">
        <v>17.995968000000001</v>
      </c>
      <c r="M109" s="154"/>
    </row>
    <row r="110" spans="1:13">
      <c r="A110" s="155">
        <v>38595</v>
      </c>
      <c r="B110" s="154">
        <v>810.20374800000002</v>
      </c>
      <c r="C110" s="154">
        <v>259.14392299999997</v>
      </c>
      <c r="D110" s="154">
        <v>87.426033000000004</v>
      </c>
      <c r="E110" s="154">
        <v>8.5325469999999992</v>
      </c>
      <c r="F110" s="154">
        <v>463.63379600000002</v>
      </c>
      <c r="G110" s="154">
        <v>226.68302600000001</v>
      </c>
      <c r="H110" s="154">
        <v>147.85324</v>
      </c>
      <c r="I110" s="154">
        <v>211.37887699999999</v>
      </c>
      <c r="J110" s="154">
        <v>139.88385700000001</v>
      </c>
      <c r="K110" s="154">
        <v>7.3779640000000004</v>
      </c>
      <c r="L110" s="154">
        <v>18.193929000000001</v>
      </c>
      <c r="M110" s="154"/>
    </row>
    <row r="111" spans="1:13">
      <c r="A111" s="155">
        <v>38625</v>
      </c>
      <c r="B111" s="154">
        <v>841.30414800000005</v>
      </c>
      <c r="C111" s="154">
        <v>267.30556100000001</v>
      </c>
      <c r="D111" s="154">
        <v>91.416618</v>
      </c>
      <c r="E111" s="154">
        <v>9.3868209999999994</v>
      </c>
      <c r="F111" s="154">
        <v>482.58197100000001</v>
      </c>
      <c r="G111" s="154">
        <v>239.228555</v>
      </c>
      <c r="H111" s="154">
        <v>155.98195899999999</v>
      </c>
      <c r="I111" s="154">
        <v>216.77281500000001</v>
      </c>
      <c r="J111" s="154">
        <v>142.40402700000001</v>
      </c>
      <c r="K111" s="154">
        <v>7.8844289999999999</v>
      </c>
      <c r="L111" s="154">
        <v>18.696172000000001</v>
      </c>
      <c r="M111" s="154"/>
    </row>
    <row r="112" spans="1:13">
      <c r="A112" s="155">
        <v>38656</v>
      </c>
      <c r="B112" s="154">
        <v>826.48929999999996</v>
      </c>
      <c r="C112" s="154">
        <v>262.86395900000002</v>
      </c>
      <c r="D112" s="154">
        <v>86.207915999999997</v>
      </c>
      <c r="E112" s="154">
        <v>10.098378</v>
      </c>
      <c r="F112" s="154">
        <v>477.41743100000002</v>
      </c>
      <c r="G112" s="154">
        <v>248.99275299999999</v>
      </c>
      <c r="H112" s="154">
        <v>163.00504100000001</v>
      </c>
      <c r="I112" s="154">
        <v>201.630717</v>
      </c>
      <c r="J112" s="154">
        <v>140.23440400000001</v>
      </c>
      <c r="K112" s="154">
        <v>8.4996209999999994</v>
      </c>
      <c r="L112" s="154">
        <v>18.294339000000001</v>
      </c>
      <c r="M112" s="154"/>
    </row>
    <row r="113" spans="1:13">
      <c r="A113" s="155">
        <v>38686</v>
      </c>
      <c r="B113" s="154">
        <v>845.93402900000001</v>
      </c>
      <c r="C113" s="154">
        <v>270.67284599999999</v>
      </c>
      <c r="D113" s="154">
        <v>87.289606000000006</v>
      </c>
      <c r="E113" s="154">
        <v>9.2405650000000001</v>
      </c>
      <c r="F113" s="154">
        <v>487.97158000000002</v>
      </c>
      <c r="G113" s="154">
        <v>254.129952</v>
      </c>
      <c r="H113" s="154">
        <v>165.98066600000001</v>
      </c>
      <c r="I113" s="154">
        <v>206.07348099999999</v>
      </c>
      <c r="J113" s="154">
        <v>143.94059899999999</v>
      </c>
      <c r="K113" s="154">
        <v>8.7617019999999997</v>
      </c>
      <c r="L113" s="154">
        <v>19.006447999999999</v>
      </c>
      <c r="M113" s="154"/>
    </row>
    <row r="114" spans="1:13">
      <c r="A114" s="155">
        <v>38717</v>
      </c>
      <c r="B114" s="154">
        <v>866.44441200000006</v>
      </c>
      <c r="C114" s="154">
        <v>276.42944599999998</v>
      </c>
      <c r="D114" s="154">
        <v>89.887505000000004</v>
      </c>
      <c r="E114" s="154">
        <v>9.5384220000000006</v>
      </c>
      <c r="F114" s="154">
        <v>500.12746099999998</v>
      </c>
      <c r="G114" s="154">
        <v>263.92783900000001</v>
      </c>
      <c r="H114" s="154">
        <v>173.860769</v>
      </c>
      <c r="I114" s="154">
        <v>208.56769700000001</v>
      </c>
      <c r="J114" s="154">
        <v>146.083168</v>
      </c>
      <c r="K114" s="154">
        <v>8.8160319999999999</v>
      </c>
      <c r="L114" s="154">
        <v>18.815894</v>
      </c>
      <c r="M114" s="154"/>
    </row>
    <row r="115" spans="1:13">
      <c r="A115" s="155">
        <v>38748</v>
      </c>
      <c r="B115" s="154">
        <v>893.34576600000003</v>
      </c>
      <c r="C115" s="154">
        <v>281.86863799999998</v>
      </c>
      <c r="D115" s="154">
        <v>93.963431999999997</v>
      </c>
      <c r="E115" s="154">
        <v>9.5289149999999996</v>
      </c>
      <c r="F115" s="154">
        <v>517.51369499999998</v>
      </c>
      <c r="G115" s="154">
        <v>272.43528700000002</v>
      </c>
      <c r="H115" s="154">
        <v>185.06446199999999</v>
      </c>
      <c r="I115" s="154">
        <v>217.0857</v>
      </c>
      <c r="J115" s="154">
        <v>147.95432299999999</v>
      </c>
      <c r="K115" s="154">
        <v>9.2241540000000004</v>
      </c>
      <c r="L115" s="154">
        <v>18.768554999999999</v>
      </c>
      <c r="M115" s="154"/>
    </row>
    <row r="116" spans="1:13">
      <c r="A116" s="155">
        <v>38776</v>
      </c>
      <c r="B116" s="154">
        <v>911.64858500000003</v>
      </c>
      <c r="C116" s="154">
        <v>288.06582800000001</v>
      </c>
      <c r="D116" s="154">
        <v>93.649141</v>
      </c>
      <c r="E116" s="154">
        <v>9.0805030000000002</v>
      </c>
      <c r="F116" s="154">
        <v>529.93361200000004</v>
      </c>
      <c r="G116" s="154">
        <v>279.73705999999999</v>
      </c>
      <c r="H116" s="154">
        <v>193.58340100000001</v>
      </c>
      <c r="I116" s="154">
        <v>221.16756000000001</v>
      </c>
      <c r="J116" s="154">
        <v>147.331852</v>
      </c>
      <c r="K116" s="154">
        <v>9.5113230000000009</v>
      </c>
      <c r="L116" s="154">
        <v>19.517671</v>
      </c>
      <c r="M116" s="154"/>
    </row>
    <row r="117" spans="1:13">
      <c r="A117" s="155">
        <v>38807</v>
      </c>
      <c r="B117" s="154">
        <v>922.99192700000003</v>
      </c>
      <c r="C117" s="154">
        <v>290.33516500000002</v>
      </c>
      <c r="D117" s="154">
        <v>98.001282000000003</v>
      </c>
      <c r="E117" s="154">
        <v>11.637593000000001</v>
      </c>
      <c r="F117" s="154">
        <v>534.65547500000002</v>
      </c>
      <c r="G117" s="154">
        <v>286.69357600000001</v>
      </c>
      <c r="H117" s="154">
        <v>199.782838</v>
      </c>
      <c r="I117" s="154">
        <v>218.67261999999999</v>
      </c>
      <c r="J117" s="154">
        <v>149.71554499999999</v>
      </c>
      <c r="K117" s="154">
        <v>9.4895209999999999</v>
      </c>
      <c r="L117" s="154">
        <v>19.799759000000002</v>
      </c>
      <c r="M117" s="154"/>
    </row>
    <row r="118" spans="1:13">
      <c r="A118" s="155">
        <v>38837</v>
      </c>
      <c r="B118" s="154">
        <v>910.28238399999998</v>
      </c>
      <c r="C118" s="154">
        <v>290.64618899999999</v>
      </c>
      <c r="D118" s="154">
        <v>92.650666000000001</v>
      </c>
      <c r="E118" s="154">
        <v>9.5692570000000003</v>
      </c>
      <c r="F118" s="154">
        <v>526.98553300000003</v>
      </c>
      <c r="G118" s="154">
        <v>282.721003</v>
      </c>
      <c r="H118" s="154">
        <v>196.179136</v>
      </c>
      <c r="I118" s="154">
        <v>215.18348800000001</v>
      </c>
      <c r="J118" s="154">
        <v>146.984782</v>
      </c>
      <c r="K118" s="154">
        <v>9.7141830000000002</v>
      </c>
      <c r="L118" s="154">
        <v>19.366858000000001</v>
      </c>
      <c r="M118" s="154"/>
    </row>
    <row r="119" spans="1:13">
      <c r="A119" s="155">
        <v>38868</v>
      </c>
      <c r="B119" s="154">
        <v>896.92316200000005</v>
      </c>
      <c r="C119" s="154">
        <v>280.99332700000002</v>
      </c>
      <c r="D119" s="154">
        <v>92.358166999999995</v>
      </c>
      <c r="E119" s="154">
        <v>10.565082</v>
      </c>
      <c r="F119" s="154">
        <v>523.57166900000004</v>
      </c>
      <c r="G119" s="154">
        <v>280.58765799999998</v>
      </c>
      <c r="H119" s="154">
        <v>192.23773499999999</v>
      </c>
      <c r="I119" s="154">
        <v>214.76634100000001</v>
      </c>
      <c r="J119" s="154">
        <v>146.60339999999999</v>
      </c>
      <c r="K119" s="154">
        <v>9.2986520000000006</v>
      </c>
      <c r="L119" s="154">
        <v>18.919018000000001</v>
      </c>
      <c r="M119" s="154"/>
    </row>
    <row r="120" spans="1:13">
      <c r="A120" s="155">
        <v>38898</v>
      </c>
      <c r="B120" s="154">
        <v>909.14910399999997</v>
      </c>
      <c r="C120" s="154">
        <v>280.472488</v>
      </c>
      <c r="D120" s="154">
        <v>91.273649000000006</v>
      </c>
      <c r="E120" s="154">
        <v>9.7431000000000001</v>
      </c>
      <c r="F120" s="154">
        <v>537.402962</v>
      </c>
      <c r="G120" s="154">
        <v>294.27903199999997</v>
      </c>
      <c r="H120" s="154">
        <v>206.93500299999999</v>
      </c>
      <c r="I120" s="154">
        <v>214.80154999999999</v>
      </c>
      <c r="J120" s="154">
        <v>147.20516799999999</v>
      </c>
      <c r="K120" s="154">
        <v>9.4304699999999997</v>
      </c>
      <c r="L120" s="154">
        <v>18.891909999999999</v>
      </c>
      <c r="M120" s="154"/>
    </row>
    <row r="121" spans="1:13">
      <c r="A121" s="155">
        <v>38929</v>
      </c>
      <c r="B121" s="154">
        <v>922.60261000000003</v>
      </c>
      <c r="C121" s="154">
        <v>284.387585</v>
      </c>
      <c r="D121" s="154">
        <v>93.028228999999996</v>
      </c>
      <c r="E121" s="154">
        <v>10.032787000000001</v>
      </c>
      <c r="F121" s="154">
        <v>545.18679699999996</v>
      </c>
      <c r="G121" s="154">
        <v>298.47363899999999</v>
      </c>
      <c r="H121" s="154">
        <v>211.778468</v>
      </c>
      <c r="I121" s="154">
        <v>217.73156800000001</v>
      </c>
      <c r="J121" s="154">
        <v>148.44661400000001</v>
      </c>
      <c r="K121" s="154">
        <v>9.3750520000000002</v>
      </c>
      <c r="L121" s="154">
        <v>19.606539999999999</v>
      </c>
      <c r="M121" s="154"/>
    </row>
    <row r="122" spans="1:13">
      <c r="A122" s="155">
        <v>38960</v>
      </c>
      <c r="B122" s="154">
        <v>937.08399699999995</v>
      </c>
      <c r="C122" s="154">
        <v>290.45512500000001</v>
      </c>
      <c r="D122" s="154">
        <v>93.035715999999994</v>
      </c>
      <c r="E122" s="154">
        <v>9.4518719999999998</v>
      </c>
      <c r="F122" s="154">
        <v>553.59315600000002</v>
      </c>
      <c r="G122" s="154">
        <v>303.14182499999998</v>
      </c>
      <c r="H122" s="154">
        <v>215.61324099999999</v>
      </c>
      <c r="I122" s="154">
        <v>220.96020100000001</v>
      </c>
      <c r="J122" s="154">
        <v>150.99902700000001</v>
      </c>
      <c r="K122" s="154">
        <v>9.5787770000000005</v>
      </c>
      <c r="L122" s="154">
        <v>19.912354000000001</v>
      </c>
      <c r="M122" s="154"/>
    </row>
    <row r="123" spans="1:13">
      <c r="A123" s="155">
        <v>38990</v>
      </c>
      <c r="B123" s="154">
        <v>956.730906</v>
      </c>
      <c r="C123" s="154">
        <v>293.76670200000001</v>
      </c>
      <c r="D123" s="154">
        <v>92.718934000000004</v>
      </c>
      <c r="E123" s="154">
        <v>10.026246</v>
      </c>
      <c r="F123" s="154">
        <v>570.24526900000001</v>
      </c>
      <c r="G123" s="154">
        <v>312.42795100000001</v>
      </c>
      <c r="H123" s="154">
        <v>223.39931000000001</v>
      </c>
      <c r="I123" s="154">
        <v>227.52886100000001</v>
      </c>
      <c r="J123" s="154">
        <v>153.89918499999999</v>
      </c>
      <c r="K123" s="154">
        <v>10.008481</v>
      </c>
      <c r="L123" s="154">
        <v>20.279972999999998</v>
      </c>
      <c r="M123" s="154"/>
    </row>
    <row r="124" spans="1:13">
      <c r="A124" s="155">
        <v>39021</v>
      </c>
      <c r="B124" s="154">
        <v>963.51246700000002</v>
      </c>
      <c r="C124" s="154">
        <v>299.36821700000002</v>
      </c>
      <c r="D124" s="154">
        <v>100.36404</v>
      </c>
      <c r="E124" s="154">
        <v>9.3952779999999994</v>
      </c>
      <c r="F124" s="154">
        <v>563.78020900000001</v>
      </c>
      <c r="G124" s="154">
        <v>299.16810500000003</v>
      </c>
      <c r="H124" s="154">
        <v>207.42305899999999</v>
      </c>
      <c r="I124" s="154">
        <v>233.83975799999999</v>
      </c>
      <c r="J124" s="154">
        <v>155.22888</v>
      </c>
      <c r="K124" s="154">
        <v>10.141965000000001</v>
      </c>
      <c r="L124" s="154">
        <v>20.630379999999999</v>
      </c>
      <c r="M124" s="154"/>
    </row>
    <row r="125" spans="1:13">
      <c r="A125" s="155">
        <v>39051</v>
      </c>
      <c r="B125" s="154">
        <v>958.12325799999996</v>
      </c>
      <c r="C125" s="154">
        <v>301.260448</v>
      </c>
      <c r="D125" s="154">
        <v>97.493140999999994</v>
      </c>
      <c r="E125" s="154">
        <v>9.4514600000000009</v>
      </c>
      <c r="F125" s="154">
        <v>559.36967000000004</v>
      </c>
      <c r="G125" s="154">
        <v>300.66071099999999</v>
      </c>
      <c r="H125" s="154">
        <v>211.299924</v>
      </c>
      <c r="I125" s="154">
        <v>229.332322</v>
      </c>
      <c r="J125" s="154">
        <v>153.688141</v>
      </c>
      <c r="K125" s="154">
        <v>9.6954980000000006</v>
      </c>
      <c r="L125" s="154">
        <v>19.681137</v>
      </c>
      <c r="M125" s="154"/>
    </row>
    <row r="126" spans="1:13">
      <c r="A126" s="155">
        <v>39082</v>
      </c>
      <c r="B126" s="154">
        <v>977.27475200000003</v>
      </c>
      <c r="C126" s="154">
        <v>299.07107500000001</v>
      </c>
      <c r="D126" s="154">
        <v>98.898414000000002</v>
      </c>
      <c r="E126" s="154">
        <v>9.1938289999999991</v>
      </c>
      <c r="F126" s="154">
        <v>579.30526299999997</v>
      </c>
      <c r="G126" s="154">
        <v>312.61775999999998</v>
      </c>
      <c r="H126" s="154">
        <v>219.475392</v>
      </c>
      <c r="I126" s="154">
        <v>236.820763</v>
      </c>
      <c r="J126" s="154">
        <v>152.71552</v>
      </c>
      <c r="K126" s="154">
        <v>9.3677869999999999</v>
      </c>
      <c r="L126" s="154">
        <v>20.498953</v>
      </c>
      <c r="M126" s="154"/>
    </row>
    <row r="127" spans="1:13">
      <c r="A127" s="155">
        <v>39113</v>
      </c>
      <c r="B127" s="154">
        <v>1004.604728</v>
      </c>
      <c r="C127" s="154">
        <v>307.67039</v>
      </c>
      <c r="D127" s="154">
        <v>101.121279</v>
      </c>
      <c r="E127" s="154">
        <v>9.9319249999999997</v>
      </c>
      <c r="F127" s="154">
        <v>595.81305999999995</v>
      </c>
      <c r="G127" s="154">
        <v>320.10901000000001</v>
      </c>
      <c r="H127" s="154">
        <v>227.04975400000001</v>
      </c>
      <c r="I127" s="154">
        <v>245.059822</v>
      </c>
      <c r="J127" s="154">
        <v>155.07174699999999</v>
      </c>
      <c r="K127" s="154">
        <v>9.1102360000000004</v>
      </c>
      <c r="L127" s="154">
        <v>21.533995000000001</v>
      </c>
      <c r="M127" s="154"/>
    </row>
    <row r="128" spans="1:13">
      <c r="A128" s="155">
        <v>39141</v>
      </c>
      <c r="B128" s="154">
        <v>1008.558543</v>
      </c>
      <c r="C128" s="154">
        <v>307.47755599999999</v>
      </c>
      <c r="D128" s="154">
        <v>101.937822</v>
      </c>
      <c r="E128" s="154">
        <v>10.944036000000001</v>
      </c>
      <c r="F128" s="154">
        <v>599.14316699999995</v>
      </c>
      <c r="G128" s="154">
        <v>320.957403</v>
      </c>
      <c r="H128" s="154">
        <v>227.09022300000001</v>
      </c>
      <c r="I128" s="154">
        <v>247.47590400000001</v>
      </c>
      <c r="J128" s="154">
        <v>155.87791799999999</v>
      </c>
      <c r="K128" s="154">
        <v>9.2143160000000002</v>
      </c>
      <c r="L128" s="154">
        <v>21.495543999999999</v>
      </c>
      <c r="M128" s="154"/>
    </row>
    <row r="129" spans="1:13">
      <c r="A129" s="155">
        <v>39172</v>
      </c>
      <c r="B129" s="154">
        <v>1025.4547970000001</v>
      </c>
      <c r="C129" s="154">
        <v>316.151614</v>
      </c>
      <c r="D129" s="154">
        <v>101.650385</v>
      </c>
      <c r="E129" s="154">
        <v>12.616568000000001</v>
      </c>
      <c r="F129" s="154">
        <v>607.65279499999997</v>
      </c>
      <c r="G129" s="154">
        <v>331.30371200000002</v>
      </c>
      <c r="H129" s="154">
        <v>235.020073</v>
      </c>
      <c r="I129" s="154">
        <v>243.59518</v>
      </c>
      <c r="J129" s="154">
        <v>153.742738</v>
      </c>
      <c r="K129" s="154">
        <v>9.6320420000000002</v>
      </c>
      <c r="L129" s="154">
        <v>23.121862</v>
      </c>
      <c r="M129" s="154"/>
    </row>
    <row r="130" spans="1:13">
      <c r="A130" s="155">
        <v>39202</v>
      </c>
      <c r="B130" s="154">
        <v>1061.370471</v>
      </c>
      <c r="C130" s="154">
        <v>323.60122799999999</v>
      </c>
      <c r="D130" s="154">
        <v>107.42848499999999</v>
      </c>
      <c r="E130" s="154">
        <v>14.84127</v>
      </c>
      <c r="F130" s="154">
        <v>630.34075900000005</v>
      </c>
      <c r="G130" s="154">
        <v>345.50397900000002</v>
      </c>
      <c r="H130" s="154">
        <v>242.39200700000001</v>
      </c>
      <c r="I130" s="154">
        <v>249.07692700000001</v>
      </c>
      <c r="J130" s="154">
        <v>157.76649499999999</v>
      </c>
      <c r="K130" s="154">
        <v>9.8237579999999998</v>
      </c>
      <c r="L130" s="154">
        <v>25.936095999999999</v>
      </c>
      <c r="M130" s="154"/>
    </row>
    <row r="131" spans="1:13">
      <c r="A131" s="155">
        <v>39233</v>
      </c>
      <c r="B131" s="154">
        <v>1078.8469339999999</v>
      </c>
      <c r="C131" s="154">
        <v>326.08352300000001</v>
      </c>
      <c r="D131" s="154">
        <v>112.523364</v>
      </c>
      <c r="E131" s="154">
        <v>14.528798999999999</v>
      </c>
      <c r="F131" s="154">
        <v>640.24004600000001</v>
      </c>
      <c r="G131" s="154">
        <v>350.34675800000002</v>
      </c>
      <c r="H131" s="154">
        <v>246.83205000000001</v>
      </c>
      <c r="I131" s="154">
        <v>252.33857800000001</v>
      </c>
      <c r="J131" s="154">
        <v>159.50207700000001</v>
      </c>
      <c r="K131" s="154">
        <v>10.008352</v>
      </c>
      <c r="L131" s="154">
        <v>27.546358999999999</v>
      </c>
      <c r="M131" s="154"/>
    </row>
    <row r="132" spans="1:13">
      <c r="A132" s="155">
        <v>39263</v>
      </c>
      <c r="B132" s="154">
        <v>1075.4322669999999</v>
      </c>
      <c r="C132" s="154">
        <v>327.723997</v>
      </c>
      <c r="D132" s="154">
        <v>112.51026899999999</v>
      </c>
      <c r="E132" s="154">
        <v>14.428055000000001</v>
      </c>
      <c r="F132" s="154">
        <v>635.19800499999997</v>
      </c>
      <c r="G132" s="154">
        <v>344.22045400000002</v>
      </c>
      <c r="H132" s="154">
        <v>239.32029700000001</v>
      </c>
      <c r="I132" s="154">
        <v>253.62957700000001</v>
      </c>
      <c r="J132" s="154">
        <v>159.63731899999999</v>
      </c>
      <c r="K132" s="154">
        <v>10.392025</v>
      </c>
      <c r="L132" s="154">
        <v>26.955945</v>
      </c>
      <c r="M132" s="154"/>
    </row>
    <row r="133" spans="1:13">
      <c r="A133" s="155">
        <v>39294</v>
      </c>
      <c r="B133" s="154">
        <v>1063.556945</v>
      </c>
      <c r="C133" s="154">
        <v>322.00730700000003</v>
      </c>
      <c r="D133" s="154">
        <v>111.246151</v>
      </c>
      <c r="E133" s="154">
        <v>12.901534999999999</v>
      </c>
      <c r="F133" s="154">
        <v>630.30349100000001</v>
      </c>
      <c r="G133" s="154">
        <v>341.19827900000001</v>
      </c>
      <c r="H133" s="154">
        <v>237.34472</v>
      </c>
      <c r="I133" s="154">
        <v>252.95770300000001</v>
      </c>
      <c r="J133" s="154">
        <v>159.58429599999999</v>
      </c>
      <c r="K133" s="154">
        <v>10.356794000000001</v>
      </c>
      <c r="L133" s="154">
        <v>25.790714000000001</v>
      </c>
      <c r="M133" s="154"/>
    </row>
    <row r="134" spans="1:13">
      <c r="A134" s="155">
        <v>39325</v>
      </c>
      <c r="B134" s="154">
        <v>1057.724166</v>
      </c>
      <c r="C134" s="154">
        <v>320.56812400000001</v>
      </c>
      <c r="D134" s="154">
        <v>111.886466</v>
      </c>
      <c r="E134" s="154">
        <v>14.246102</v>
      </c>
      <c r="F134" s="154">
        <v>625.26957600000003</v>
      </c>
      <c r="G134" s="154">
        <v>339.15971500000001</v>
      </c>
      <c r="H134" s="154">
        <v>235.13950800000001</v>
      </c>
      <c r="I134" s="154">
        <v>248.97772000000001</v>
      </c>
      <c r="J134" s="154">
        <v>159.08631800000001</v>
      </c>
      <c r="K134" s="154">
        <v>10.772273</v>
      </c>
      <c r="L134" s="154">
        <v>26.359866</v>
      </c>
      <c r="M134" s="154"/>
    </row>
    <row r="135" spans="1:13">
      <c r="A135" s="155">
        <v>39355</v>
      </c>
      <c r="B135" s="154">
        <v>1077.9317060000001</v>
      </c>
      <c r="C135" s="154">
        <v>322.09498300000001</v>
      </c>
      <c r="D135" s="154">
        <v>114.195255</v>
      </c>
      <c r="E135" s="154">
        <v>15.638004</v>
      </c>
      <c r="F135" s="154">
        <v>641.64146600000004</v>
      </c>
      <c r="G135" s="154">
        <v>345.10771799999998</v>
      </c>
      <c r="H135" s="154">
        <v>240.74340100000001</v>
      </c>
      <c r="I135" s="154">
        <v>259.18900200000002</v>
      </c>
      <c r="J135" s="154">
        <v>160.052707</v>
      </c>
      <c r="K135" s="154">
        <v>10.845017</v>
      </c>
      <c r="L135" s="154">
        <v>26.499725999999999</v>
      </c>
      <c r="M135" s="154"/>
    </row>
    <row r="136" spans="1:13">
      <c r="A136" s="155">
        <v>39386</v>
      </c>
      <c r="B136" s="154">
        <v>1103.2887089999999</v>
      </c>
      <c r="C136" s="154">
        <v>329.15778999999998</v>
      </c>
      <c r="D136" s="154">
        <v>120.45875599999999</v>
      </c>
      <c r="E136" s="154">
        <v>14.823430999999999</v>
      </c>
      <c r="F136" s="154">
        <v>653.67216099999996</v>
      </c>
      <c r="G136" s="154">
        <v>353.36437799999999</v>
      </c>
      <c r="H136" s="154">
        <v>245.39653999999999</v>
      </c>
      <c r="I136" s="154">
        <v>261.89657699999998</v>
      </c>
      <c r="J136" s="154">
        <v>162.52618799999999</v>
      </c>
      <c r="K136" s="154">
        <v>11.221693999999999</v>
      </c>
      <c r="L136" s="154">
        <v>27.189515</v>
      </c>
      <c r="M136" s="154"/>
    </row>
    <row r="137" spans="1:13">
      <c r="A137" s="155">
        <v>39416</v>
      </c>
      <c r="B137" s="154">
        <v>1084.4152409999999</v>
      </c>
      <c r="C137" s="154">
        <v>316.33366699999999</v>
      </c>
      <c r="D137" s="154">
        <v>116.226022</v>
      </c>
      <c r="E137" s="154">
        <v>13.378978</v>
      </c>
      <c r="F137" s="154">
        <v>651.85555399999998</v>
      </c>
      <c r="G137" s="154">
        <v>342.23084399999999</v>
      </c>
      <c r="H137" s="154">
        <v>238.89761899999999</v>
      </c>
      <c r="I137" s="154">
        <v>262.06796800000001</v>
      </c>
      <c r="J137" s="154">
        <v>159.99874600000001</v>
      </c>
      <c r="K137" s="154">
        <v>21.740306</v>
      </c>
      <c r="L137" s="154">
        <v>25.816438000000002</v>
      </c>
      <c r="M137" s="154"/>
    </row>
    <row r="138" spans="1:13">
      <c r="A138" s="155">
        <v>39447</v>
      </c>
      <c r="B138" s="154">
        <v>1083.4285400000001</v>
      </c>
      <c r="C138" s="154">
        <v>311.36787800000002</v>
      </c>
      <c r="D138" s="154">
        <v>109.756198</v>
      </c>
      <c r="E138" s="154">
        <v>13.834279</v>
      </c>
      <c r="F138" s="154">
        <v>662.30446600000005</v>
      </c>
      <c r="G138" s="154">
        <v>357.22143799999998</v>
      </c>
      <c r="H138" s="154">
        <v>248.653232</v>
      </c>
      <c r="I138" s="154">
        <v>257.50401099999999</v>
      </c>
      <c r="J138" s="154">
        <v>154.79994099999999</v>
      </c>
      <c r="K138" s="154">
        <v>22.187287000000001</v>
      </c>
      <c r="L138" s="154">
        <v>25.391726999999999</v>
      </c>
      <c r="M138" s="154"/>
    </row>
    <row r="139" spans="1:13">
      <c r="A139" s="155">
        <v>39478</v>
      </c>
      <c r="B139" s="154">
        <v>1017.539822</v>
      </c>
      <c r="C139" s="154">
        <v>288.60103299999997</v>
      </c>
      <c r="D139" s="154">
        <v>104.409852</v>
      </c>
      <c r="E139" s="154">
        <v>12.908766999999999</v>
      </c>
      <c r="F139" s="154">
        <v>624.52893700000004</v>
      </c>
      <c r="G139" s="154">
        <v>331.159943</v>
      </c>
      <c r="H139" s="154">
        <v>236.106945</v>
      </c>
      <c r="I139" s="154">
        <v>250.08666600000001</v>
      </c>
      <c r="J139" s="154">
        <v>150.06608900000001</v>
      </c>
      <c r="K139" s="154">
        <v>20.022693</v>
      </c>
      <c r="L139" s="154">
        <v>23.259637000000001</v>
      </c>
      <c r="M139" s="154"/>
    </row>
    <row r="140" spans="1:13">
      <c r="A140" s="155">
        <v>39507</v>
      </c>
      <c r="B140" s="154">
        <v>1003.0697709999999</v>
      </c>
      <c r="C140" s="154">
        <v>284.45242100000002</v>
      </c>
      <c r="D140" s="154">
        <v>100.310992</v>
      </c>
      <c r="E140" s="154">
        <v>10.523268</v>
      </c>
      <c r="F140" s="154">
        <v>618.30635900000004</v>
      </c>
      <c r="G140" s="154">
        <v>330.74823800000001</v>
      </c>
      <c r="H140" s="154">
        <v>234.37211099999999</v>
      </c>
      <c r="I140" s="154">
        <v>248.82368099999999</v>
      </c>
      <c r="J140" s="154">
        <v>147.873998</v>
      </c>
      <c r="K140" s="154">
        <v>16.913429000000001</v>
      </c>
      <c r="L140" s="154">
        <v>21.821010999999999</v>
      </c>
      <c r="M140" s="154"/>
    </row>
    <row r="141" spans="1:13">
      <c r="A141" s="155">
        <v>39538</v>
      </c>
      <c r="B141" s="154">
        <v>975.366668</v>
      </c>
      <c r="C141" s="154">
        <v>272.029472</v>
      </c>
      <c r="D141" s="154">
        <v>95.253846999999993</v>
      </c>
      <c r="E141" s="154">
        <v>11.745595</v>
      </c>
      <c r="F141" s="154">
        <v>608.083349</v>
      </c>
      <c r="G141" s="154">
        <v>324.780258</v>
      </c>
      <c r="H141" s="154">
        <v>230.73686900000001</v>
      </c>
      <c r="I141" s="154">
        <v>245.569591</v>
      </c>
      <c r="J141" s="154">
        <v>145.92633599999999</v>
      </c>
      <c r="K141" s="154">
        <v>15.92455</v>
      </c>
      <c r="L141" s="154">
        <v>21.808947</v>
      </c>
      <c r="M141" s="154"/>
    </row>
    <row r="142" spans="1:13">
      <c r="A142" s="155">
        <v>39568</v>
      </c>
      <c r="B142" s="154">
        <v>1012.5230780000001</v>
      </c>
      <c r="C142" s="154">
        <v>284.693398</v>
      </c>
      <c r="D142" s="154">
        <v>97.897125000000003</v>
      </c>
      <c r="E142" s="154">
        <v>12.479301</v>
      </c>
      <c r="F142" s="154">
        <v>629.93255699999997</v>
      </c>
      <c r="G142" s="154">
        <v>332.16751699999998</v>
      </c>
      <c r="H142" s="154">
        <v>233.75151099999999</v>
      </c>
      <c r="I142" s="154">
        <v>256.844515</v>
      </c>
      <c r="J142" s="154">
        <v>154.060665</v>
      </c>
      <c r="K142" s="154">
        <v>17.275715000000002</v>
      </c>
      <c r="L142" s="154">
        <v>23.64481</v>
      </c>
      <c r="M142" s="154"/>
    </row>
    <row r="143" spans="1:13">
      <c r="A143" s="155">
        <v>39599</v>
      </c>
      <c r="B143" s="154">
        <v>1021.84424</v>
      </c>
      <c r="C143" s="154">
        <v>286.53578199999998</v>
      </c>
      <c r="D143" s="154">
        <v>101.16148699999999</v>
      </c>
      <c r="E143" s="154">
        <v>13.033272999999999</v>
      </c>
      <c r="F143" s="154">
        <v>634.14697000000001</v>
      </c>
      <c r="G143" s="154">
        <v>335.56375200000002</v>
      </c>
      <c r="H143" s="154">
        <v>236.75065599999999</v>
      </c>
      <c r="I143" s="154">
        <v>257.40209800000002</v>
      </c>
      <c r="J143" s="154">
        <v>153.56824</v>
      </c>
      <c r="K143" s="154">
        <v>17.267264999999998</v>
      </c>
      <c r="L143" s="154">
        <v>23.913854000000001</v>
      </c>
      <c r="M143" s="154"/>
    </row>
    <row r="144" spans="1:13">
      <c r="A144" s="155">
        <v>39629</v>
      </c>
      <c r="B144" s="154">
        <v>969.620991</v>
      </c>
      <c r="C144" s="154">
        <v>272.528502</v>
      </c>
      <c r="D144" s="154">
        <v>97.919917999999996</v>
      </c>
      <c r="E144" s="154">
        <v>10.100477</v>
      </c>
      <c r="F144" s="154">
        <v>599.17257500000005</v>
      </c>
      <c r="G144" s="154">
        <v>302.88613700000002</v>
      </c>
      <c r="H144" s="154">
        <v>208.26977500000001</v>
      </c>
      <c r="I144" s="154">
        <v>256.113561</v>
      </c>
      <c r="J144" s="154">
        <v>146.99652499999999</v>
      </c>
      <c r="K144" s="154">
        <v>16.897981000000001</v>
      </c>
      <c r="L144" s="154">
        <v>23.274892999999999</v>
      </c>
      <c r="M144" s="154"/>
    </row>
    <row r="145" spans="1:13">
      <c r="A145" s="155">
        <v>39660</v>
      </c>
      <c r="B145" s="154">
        <v>989.50338199999999</v>
      </c>
      <c r="C145" s="154">
        <v>270.11504100000002</v>
      </c>
      <c r="D145" s="154">
        <v>98.127599000000004</v>
      </c>
      <c r="E145" s="154">
        <v>9.6236309999999996</v>
      </c>
      <c r="F145" s="154">
        <v>621.26074200000005</v>
      </c>
      <c r="G145" s="154">
        <v>320.20111300000002</v>
      </c>
      <c r="H145" s="154">
        <v>226.97714099999999</v>
      </c>
      <c r="I145" s="154">
        <v>261.54804100000001</v>
      </c>
      <c r="J145" s="154">
        <v>149.521446</v>
      </c>
      <c r="K145" s="154">
        <v>16.630763999999999</v>
      </c>
      <c r="L145" s="154">
        <v>22.880824</v>
      </c>
      <c r="M145" s="154"/>
    </row>
    <row r="146" spans="1:13">
      <c r="A146" s="155">
        <v>39691</v>
      </c>
      <c r="B146" s="154">
        <v>992.34252400000003</v>
      </c>
      <c r="C146" s="154">
        <v>268.97945700000002</v>
      </c>
      <c r="D146" s="154">
        <v>97.647479000000004</v>
      </c>
      <c r="E146" s="154">
        <v>9.9535359999999997</v>
      </c>
      <c r="F146" s="154">
        <v>625.71558800000003</v>
      </c>
      <c r="G146" s="154">
        <v>322.72125399999999</v>
      </c>
      <c r="H146" s="154">
        <v>229.960442</v>
      </c>
      <c r="I146" s="154">
        <v>263.50379500000003</v>
      </c>
      <c r="J146" s="154">
        <v>150.273278</v>
      </c>
      <c r="K146" s="154">
        <v>16.533252000000001</v>
      </c>
      <c r="L146" s="154">
        <v>22.957287000000001</v>
      </c>
      <c r="M146" s="154"/>
    </row>
    <row r="147" spans="1:13">
      <c r="A147" s="155">
        <v>39721</v>
      </c>
      <c r="B147" s="154">
        <v>932.98554000000001</v>
      </c>
      <c r="C147" s="154">
        <v>249.82938799999999</v>
      </c>
      <c r="D147" s="154">
        <v>92.095022999999998</v>
      </c>
      <c r="E147" s="154">
        <v>9.4664210000000004</v>
      </c>
      <c r="F147" s="154">
        <v>591.06113300000004</v>
      </c>
      <c r="G147" s="154">
        <v>302.52899000000002</v>
      </c>
      <c r="H147" s="154">
        <v>219.00177400000001</v>
      </c>
      <c r="I147" s="154">
        <v>251.68556699999999</v>
      </c>
      <c r="J147" s="154">
        <v>141.57682</v>
      </c>
      <c r="K147" s="154">
        <v>15.810636000000001</v>
      </c>
      <c r="L147" s="154">
        <v>21.035938999999999</v>
      </c>
      <c r="M147" s="154"/>
    </row>
    <row r="148" spans="1:13">
      <c r="A148" s="155">
        <v>39752</v>
      </c>
      <c r="B148" s="154">
        <v>840.27416800000003</v>
      </c>
      <c r="C148" s="154">
        <v>220.700963</v>
      </c>
      <c r="D148" s="154">
        <v>80.428250000000006</v>
      </c>
      <c r="E148" s="154">
        <v>6.2297929999999999</v>
      </c>
      <c r="F148" s="154">
        <v>539.14495299999999</v>
      </c>
      <c r="G148" s="154">
        <v>273.49446499999999</v>
      </c>
      <c r="H148" s="154">
        <v>199.06724299999999</v>
      </c>
      <c r="I148" s="154">
        <v>230.54464899999999</v>
      </c>
      <c r="J148" s="154">
        <v>127.191508</v>
      </c>
      <c r="K148" s="154">
        <v>15.00576</v>
      </c>
      <c r="L148" s="154">
        <v>20.100076999999999</v>
      </c>
      <c r="M148" s="154"/>
    </row>
    <row r="149" spans="1:13">
      <c r="A149" s="155">
        <v>39782</v>
      </c>
      <c r="B149" s="154">
        <v>846.12515499999995</v>
      </c>
      <c r="C149" s="154">
        <v>219.49075300000001</v>
      </c>
      <c r="D149" s="154">
        <v>79.317064000000002</v>
      </c>
      <c r="E149" s="154">
        <v>6.0148820000000001</v>
      </c>
      <c r="F149" s="154">
        <v>547.31733799999995</v>
      </c>
      <c r="G149" s="154">
        <v>281.12620700000002</v>
      </c>
      <c r="H149" s="154">
        <v>203.91405700000001</v>
      </c>
      <c r="I149" s="154">
        <v>231.063489</v>
      </c>
      <c r="J149" s="154">
        <v>126.28927299999999</v>
      </c>
      <c r="K149" s="154">
        <v>15.066655000000001</v>
      </c>
      <c r="L149" s="154">
        <v>20.060984999999999</v>
      </c>
      <c r="M149" s="154"/>
    </row>
    <row r="150" spans="1:13">
      <c r="A150" s="155">
        <v>39813</v>
      </c>
      <c r="B150" s="154">
        <v>806.129728</v>
      </c>
      <c r="C150" s="154">
        <v>209.74934400000001</v>
      </c>
      <c r="D150" s="154">
        <v>77.394644</v>
      </c>
      <c r="E150" s="154">
        <v>5.9325270000000003</v>
      </c>
      <c r="F150" s="154">
        <v>518.98573899999997</v>
      </c>
      <c r="G150" s="154">
        <v>267.41044900000003</v>
      </c>
      <c r="H150" s="154">
        <v>194.38808299999999</v>
      </c>
      <c r="I150" s="154">
        <v>221.09521000000001</v>
      </c>
      <c r="J150" s="154">
        <v>120.88271399999999</v>
      </c>
      <c r="K150" s="154">
        <v>11.404627</v>
      </c>
      <c r="L150" s="154">
        <v>19.075454000000001</v>
      </c>
      <c r="M150" s="154"/>
    </row>
    <row r="151" spans="1:13">
      <c r="A151" s="155">
        <v>39844</v>
      </c>
      <c r="B151" s="154">
        <v>813.02711299999999</v>
      </c>
      <c r="C151" s="154">
        <v>209.46831599999999</v>
      </c>
      <c r="D151" s="154">
        <v>76.751050000000006</v>
      </c>
      <c r="E151" s="154">
        <v>5.8324210000000001</v>
      </c>
      <c r="F151" s="154">
        <v>526.80774799999995</v>
      </c>
      <c r="G151" s="154">
        <v>271.89000099999998</v>
      </c>
      <c r="H151" s="154">
        <v>198.81762000000001</v>
      </c>
      <c r="I151" s="154">
        <v>222.34393499999999</v>
      </c>
      <c r="J151" s="154">
        <v>121.659522</v>
      </c>
      <c r="K151" s="154">
        <v>11.876484</v>
      </c>
      <c r="L151" s="154">
        <v>20.697331999999999</v>
      </c>
      <c r="M151" s="154"/>
    </row>
    <row r="152" spans="1:13">
      <c r="A152" s="155">
        <v>39872</v>
      </c>
      <c r="B152" s="154">
        <v>793.83835999999997</v>
      </c>
      <c r="C152" s="154">
        <v>201.99574699999999</v>
      </c>
      <c r="D152" s="154">
        <v>73.450113000000002</v>
      </c>
      <c r="E152" s="154">
        <v>3.3689</v>
      </c>
      <c r="F152" s="154">
        <v>518.39249900000004</v>
      </c>
      <c r="G152" s="154">
        <v>266.23678200000001</v>
      </c>
      <c r="H152" s="154">
        <v>194.15280799999999</v>
      </c>
      <c r="I152" s="154">
        <v>221.10725500000001</v>
      </c>
      <c r="J152" s="154">
        <v>119.775485</v>
      </c>
      <c r="K152" s="154">
        <v>11.398982</v>
      </c>
      <c r="L152" s="154">
        <v>19.649477000000001</v>
      </c>
      <c r="M152" s="154"/>
    </row>
    <row r="153" spans="1:13">
      <c r="A153" s="155">
        <v>39903</v>
      </c>
      <c r="B153" s="154">
        <v>812.21020199999998</v>
      </c>
      <c r="C153" s="154">
        <v>211.601474</v>
      </c>
      <c r="D153" s="154">
        <v>71.282368000000005</v>
      </c>
      <c r="E153" s="154">
        <v>3.415422</v>
      </c>
      <c r="F153" s="154">
        <v>529.32636000000002</v>
      </c>
      <c r="G153" s="154">
        <v>269.95386500000001</v>
      </c>
      <c r="H153" s="154">
        <v>198.288906</v>
      </c>
      <c r="I153" s="154">
        <v>228.41828100000001</v>
      </c>
      <c r="J153" s="154">
        <v>124.89375</v>
      </c>
      <c r="K153" s="154">
        <v>11.019192</v>
      </c>
      <c r="L153" s="154">
        <v>19.935020000000002</v>
      </c>
      <c r="M153" s="154"/>
    </row>
    <row r="154" spans="1:13">
      <c r="A154" s="155">
        <v>39933</v>
      </c>
      <c r="B154" s="154">
        <v>828.02559099999996</v>
      </c>
      <c r="C154" s="154">
        <v>211.825943</v>
      </c>
      <c r="D154" s="154">
        <v>72.947827000000004</v>
      </c>
      <c r="E154" s="154">
        <v>3.657159</v>
      </c>
      <c r="F154" s="154">
        <v>543.25182299999994</v>
      </c>
      <c r="G154" s="154">
        <v>279.38991700000003</v>
      </c>
      <c r="H154" s="154">
        <v>205.49396300000001</v>
      </c>
      <c r="I154" s="154">
        <v>230.79023000000001</v>
      </c>
      <c r="J154" s="154">
        <v>129.42861500000001</v>
      </c>
      <c r="K154" s="154">
        <v>11.609085</v>
      </c>
      <c r="L154" s="154">
        <v>21.462589999999999</v>
      </c>
      <c r="M154" s="154"/>
    </row>
    <row r="155" spans="1:13">
      <c r="A155" s="155">
        <v>39964</v>
      </c>
      <c r="B155" s="154">
        <v>839.10315800000001</v>
      </c>
      <c r="C155" s="154">
        <v>217.00822099999999</v>
      </c>
      <c r="D155" s="154">
        <v>75.073598000000004</v>
      </c>
      <c r="E155" s="154">
        <v>3.750966</v>
      </c>
      <c r="F155" s="154">
        <v>547.02133900000001</v>
      </c>
      <c r="G155" s="154">
        <v>281.17863</v>
      </c>
      <c r="H155" s="154">
        <v>206.88642999999999</v>
      </c>
      <c r="I155" s="154">
        <v>233.26115300000001</v>
      </c>
      <c r="J155" s="154">
        <v>131.00125600000001</v>
      </c>
      <c r="K155" s="154">
        <v>11.034986</v>
      </c>
      <c r="L155" s="154">
        <v>21.546568000000001</v>
      </c>
      <c r="M155" s="154"/>
    </row>
    <row r="156" spans="1:13">
      <c r="A156" s="155">
        <v>39994</v>
      </c>
      <c r="B156" s="154">
        <v>858.62650799999994</v>
      </c>
      <c r="C156" s="154">
        <v>220.15762599999999</v>
      </c>
      <c r="D156" s="154">
        <v>78.211847000000006</v>
      </c>
      <c r="E156" s="154">
        <v>3.9119489999999999</v>
      </c>
      <c r="F156" s="154">
        <v>560.25703199999998</v>
      </c>
      <c r="G156" s="154">
        <v>293.99299200000002</v>
      </c>
      <c r="H156" s="154">
        <v>218.215903</v>
      </c>
      <c r="I156" s="154">
        <v>233.319503</v>
      </c>
      <c r="J156" s="154">
        <v>133.502239</v>
      </c>
      <c r="K156" s="154">
        <v>11.184577000000001</v>
      </c>
      <c r="L156" s="154">
        <v>21.75996</v>
      </c>
      <c r="M156" s="154"/>
    </row>
    <row r="157" spans="1:13">
      <c r="A157" s="155">
        <v>40025</v>
      </c>
      <c r="B157" s="154">
        <v>880.43097499999999</v>
      </c>
      <c r="C157" s="154">
        <v>227.13487799999999</v>
      </c>
      <c r="D157" s="154">
        <v>79.798601000000005</v>
      </c>
      <c r="E157" s="154">
        <v>4.0050689999999998</v>
      </c>
      <c r="F157" s="154">
        <v>573.49749199999997</v>
      </c>
      <c r="G157" s="154">
        <v>297.473456</v>
      </c>
      <c r="H157" s="154">
        <v>223.30556999999999</v>
      </c>
      <c r="I157" s="154">
        <v>241.932862</v>
      </c>
      <c r="J157" s="154">
        <v>138.21178800000001</v>
      </c>
      <c r="K157" s="154">
        <v>11.383933000000001</v>
      </c>
      <c r="L157" s="154">
        <v>22.707241</v>
      </c>
      <c r="M157" s="154"/>
    </row>
    <row r="158" spans="1:13">
      <c r="A158" s="155">
        <v>40056</v>
      </c>
      <c r="B158" s="154">
        <v>890.30219199999999</v>
      </c>
      <c r="C158" s="154">
        <v>230.49150599999999</v>
      </c>
      <c r="D158" s="154">
        <v>80.718706999999995</v>
      </c>
      <c r="E158" s="154">
        <v>4.1423230000000002</v>
      </c>
      <c r="F158" s="154">
        <v>579.09198200000003</v>
      </c>
      <c r="G158" s="154">
        <v>301.44025399999998</v>
      </c>
      <c r="H158" s="154">
        <v>226.68427399999999</v>
      </c>
      <c r="I158" s="154">
        <v>242.48100099999999</v>
      </c>
      <c r="J158" s="154">
        <v>139.87143499999999</v>
      </c>
      <c r="K158" s="154">
        <v>12.014697999999999</v>
      </c>
      <c r="L158" s="154">
        <v>23.156030000000001</v>
      </c>
      <c r="M158" s="154"/>
    </row>
    <row r="159" spans="1:13">
      <c r="A159" s="155">
        <v>40086</v>
      </c>
      <c r="B159" s="154">
        <v>902.32893999999999</v>
      </c>
      <c r="C159" s="154">
        <v>233.312218</v>
      </c>
      <c r="D159" s="154">
        <v>81.419972999999999</v>
      </c>
      <c r="E159" s="154">
        <v>4.1640889999999997</v>
      </c>
      <c r="F159" s="154">
        <v>587.59675100000004</v>
      </c>
      <c r="G159" s="154">
        <v>308.34147200000001</v>
      </c>
      <c r="H159" s="154">
        <v>231.849963</v>
      </c>
      <c r="I159" s="154">
        <v>244.792619</v>
      </c>
      <c r="J159" s="154">
        <v>140.729938</v>
      </c>
      <c r="K159" s="154">
        <v>11.932653999999999</v>
      </c>
      <c r="L159" s="154">
        <v>22.530003000000001</v>
      </c>
      <c r="M159" s="154"/>
    </row>
    <row r="160" spans="1:13">
      <c r="A160" s="155">
        <v>40117</v>
      </c>
      <c r="B160" s="154">
        <v>893.58962099999997</v>
      </c>
      <c r="C160" s="154">
        <v>231.685091</v>
      </c>
      <c r="D160" s="154">
        <v>79.146680000000003</v>
      </c>
      <c r="E160" s="154">
        <v>4.2679369999999999</v>
      </c>
      <c r="F160" s="154">
        <v>582.75784899999996</v>
      </c>
      <c r="G160" s="154">
        <v>304.19745799999998</v>
      </c>
      <c r="H160" s="154">
        <v>228.674554</v>
      </c>
      <c r="I160" s="154">
        <v>244.406049</v>
      </c>
      <c r="J160" s="154">
        <v>140.994204</v>
      </c>
      <c r="K160" s="154">
        <v>11.793531</v>
      </c>
      <c r="L160" s="154">
        <v>22.360810999999998</v>
      </c>
      <c r="M160" s="154"/>
    </row>
    <row r="161" spans="1:13">
      <c r="A161" s="155">
        <v>40147</v>
      </c>
      <c r="B161" s="154">
        <v>907.884411</v>
      </c>
      <c r="C161" s="154">
        <v>233.206793</v>
      </c>
      <c r="D161" s="154">
        <v>78.797394999999995</v>
      </c>
      <c r="E161" s="154">
        <v>4.2805590000000002</v>
      </c>
      <c r="F161" s="154">
        <v>595.880224</v>
      </c>
      <c r="G161" s="154">
        <v>313.34709900000001</v>
      </c>
      <c r="H161" s="154">
        <v>230.83941999999999</v>
      </c>
      <c r="I161" s="154">
        <v>247.87770499999999</v>
      </c>
      <c r="J161" s="154">
        <v>143.86937599999999</v>
      </c>
      <c r="K161" s="154">
        <v>12.604882999999999</v>
      </c>
      <c r="L161" s="154">
        <v>22.050538</v>
      </c>
      <c r="M161" s="154"/>
    </row>
    <row r="162" spans="1:13">
      <c r="A162" s="155">
        <v>40178</v>
      </c>
      <c r="B162" s="154">
        <v>939.78292999999996</v>
      </c>
      <c r="C162" s="154">
        <v>238.36175399999999</v>
      </c>
      <c r="D162" s="154">
        <v>83.955493000000004</v>
      </c>
      <c r="E162" s="154">
        <v>4.234845</v>
      </c>
      <c r="F162" s="154">
        <v>617.465689</v>
      </c>
      <c r="G162" s="154">
        <v>333.35805900000003</v>
      </c>
      <c r="H162" s="154">
        <v>254.182232</v>
      </c>
      <c r="I162" s="154">
        <v>248.805522</v>
      </c>
      <c r="J162" s="154">
        <v>144.78668400000001</v>
      </c>
      <c r="K162" s="154">
        <v>13.402062000000001</v>
      </c>
      <c r="L162" s="154">
        <v>21.900047000000001</v>
      </c>
      <c r="M162" s="154"/>
    </row>
    <row r="163" spans="1:13">
      <c r="A163" s="155">
        <v>40209</v>
      </c>
      <c r="B163" s="154">
        <v>943.03711999999996</v>
      </c>
      <c r="C163" s="154">
        <v>237.70381900000001</v>
      </c>
      <c r="D163" s="154">
        <v>82.039396999999994</v>
      </c>
      <c r="E163" s="154">
        <v>4.164479</v>
      </c>
      <c r="F163" s="154">
        <v>623.293903</v>
      </c>
      <c r="G163" s="154">
        <v>337.82557100000002</v>
      </c>
      <c r="H163" s="154">
        <v>259.32426400000003</v>
      </c>
      <c r="I163" s="154">
        <v>249.38046399999999</v>
      </c>
      <c r="J163" s="154">
        <v>143.19003900000001</v>
      </c>
      <c r="K163" s="154">
        <v>13.595488</v>
      </c>
      <c r="L163" s="154">
        <v>22.492383</v>
      </c>
      <c r="M163" s="154"/>
    </row>
    <row r="164" spans="1:13">
      <c r="A164" s="155">
        <v>40237</v>
      </c>
      <c r="B164" s="154">
        <v>958.06066299999998</v>
      </c>
      <c r="C164" s="154">
        <v>240.045579</v>
      </c>
      <c r="D164" s="154">
        <v>83.186781999999994</v>
      </c>
      <c r="E164" s="154">
        <v>4.1791479999999996</v>
      </c>
      <c r="F164" s="154">
        <v>634.82830100000001</v>
      </c>
      <c r="G164" s="154">
        <v>343.55715600000002</v>
      </c>
      <c r="H164" s="154">
        <v>264.61513400000001</v>
      </c>
      <c r="I164" s="154">
        <v>254.81418199999999</v>
      </c>
      <c r="J164" s="154">
        <v>144.87957</v>
      </c>
      <c r="K164" s="154">
        <v>13.863629</v>
      </c>
      <c r="L164" s="154">
        <v>22.593333999999999</v>
      </c>
      <c r="M164" s="154"/>
    </row>
    <row r="165" spans="1:13">
      <c r="A165" s="155">
        <v>40268</v>
      </c>
      <c r="B165" s="154">
        <v>969.21968500000003</v>
      </c>
      <c r="C165" s="154">
        <v>244.192667</v>
      </c>
      <c r="D165" s="154">
        <v>84.298090999999999</v>
      </c>
      <c r="E165" s="154">
        <v>4.5556760000000001</v>
      </c>
      <c r="F165" s="154">
        <v>640.728927</v>
      </c>
      <c r="G165" s="154">
        <v>346.26400899999999</v>
      </c>
      <c r="H165" s="154">
        <v>266.37590899999998</v>
      </c>
      <c r="I165" s="154">
        <v>257.96573799999999</v>
      </c>
      <c r="J165" s="154">
        <v>145.310664</v>
      </c>
      <c r="K165" s="154">
        <v>13.868401</v>
      </c>
      <c r="L165" s="154">
        <v>22.630777999999999</v>
      </c>
      <c r="M165" s="154"/>
    </row>
    <row r="166" spans="1:13" ht="13" thickBot="1">
      <c r="A166" s="155">
        <v>40298</v>
      </c>
      <c r="B166" s="154">
        <v>980.96169999999995</v>
      </c>
      <c r="C166" s="154">
        <v>247.50286600000001</v>
      </c>
      <c r="D166" s="154">
        <v>85.941230000000004</v>
      </c>
      <c r="E166" s="154">
        <v>4.6233129999999996</v>
      </c>
      <c r="F166" s="154">
        <v>647.517606</v>
      </c>
      <c r="G166" s="154">
        <v>354.89729799999998</v>
      </c>
      <c r="H166" s="154">
        <v>272.88593400000002</v>
      </c>
      <c r="I166" s="154">
        <v>255.10366099999999</v>
      </c>
      <c r="J166" s="154">
        <v>140.418814</v>
      </c>
      <c r="K166" s="154">
        <v>14.045543</v>
      </c>
      <c r="L166" s="154">
        <v>23.471104</v>
      </c>
      <c r="M166" s="154"/>
    </row>
    <row r="167" spans="1:13" ht="13" thickTop="1">
      <c r="A167" s="155">
        <v>40329</v>
      </c>
      <c r="B167" s="154">
        <v>971.74350100000004</v>
      </c>
      <c r="C167" s="154">
        <v>240.46089599999999</v>
      </c>
      <c r="D167" s="154">
        <v>85.875530999999995</v>
      </c>
      <c r="E167" s="154">
        <v>4.4717859999999998</v>
      </c>
      <c r="F167" s="154">
        <v>645.40707999999995</v>
      </c>
      <c r="G167" s="154">
        <v>354.073128</v>
      </c>
      <c r="H167" s="156">
        <v>253.57111599999999</v>
      </c>
      <c r="I167" s="154">
        <v>253.27107899999999</v>
      </c>
      <c r="J167" s="154">
        <v>139.50097</v>
      </c>
      <c r="K167" s="154">
        <v>14.339601999999999</v>
      </c>
      <c r="L167" s="154">
        <v>23.723269999999999</v>
      </c>
      <c r="M167" s="154"/>
    </row>
    <row r="168" spans="1:13">
      <c r="A168" s="155">
        <v>40359</v>
      </c>
      <c r="B168" s="154">
        <v>919.56119999999999</v>
      </c>
      <c r="C168" s="154">
        <v>225.956549</v>
      </c>
      <c r="D168" s="154">
        <v>82.082747999999995</v>
      </c>
      <c r="E168" s="154">
        <v>4.2790910000000002</v>
      </c>
      <c r="F168" s="154">
        <v>611.52190800000005</v>
      </c>
      <c r="G168" s="154">
        <v>331.922327</v>
      </c>
      <c r="H168" s="154">
        <v>238.67434800000001</v>
      </c>
      <c r="I168" s="154">
        <v>244.25254200000001</v>
      </c>
      <c r="J168" s="154">
        <v>136.922201</v>
      </c>
      <c r="K168" s="154">
        <v>13.334377</v>
      </c>
      <c r="L168" s="154">
        <v>22.012658999999999</v>
      </c>
      <c r="M168" s="154"/>
    </row>
    <row r="169" spans="1:13">
      <c r="A169" s="155">
        <v>40390</v>
      </c>
      <c r="B169" s="154">
        <v>937.09483799999998</v>
      </c>
      <c r="C169" s="154">
        <v>231.896445</v>
      </c>
      <c r="D169" s="154">
        <v>83.723868999999993</v>
      </c>
      <c r="E169" s="154">
        <v>4.403435</v>
      </c>
      <c r="F169" s="154">
        <v>621.47452299999998</v>
      </c>
      <c r="G169" s="154">
        <v>342.21159399999999</v>
      </c>
      <c r="H169" s="154">
        <v>245.96064999999999</v>
      </c>
      <c r="I169" s="154">
        <v>243.720596</v>
      </c>
      <c r="J169" s="154">
        <v>139.337189</v>
      </c>
      <c r="K169" s="154">
        <v>13.236492999999999</v>
      </c>
      <c r="L169" s="154">
        <v>22.305841000000001</v>
      </c>
      <c r="M169" s="154"/>
    </row>
    <row r="170" spans="1:13">
      <c r="A170" s="155">
        <v>40421</v>
      </c>
      <c r="B170" s="154">
        <v>916.74167299999999</v>
      </c>
      <c r="C170" s="154">
        <v>221.12123600000001</v>
      </c>
      <c r="D170" s="154">
        <v>80.991112000000001</v>
      </c>
      <c r="E170" s="154">
        <v>4.3143479999999998</v>
      </c>
      <c r="F170" s="154">
        <v>614.629323</v>
      </c>
      <c r="G170" s="154">
        <v>338.44678399999998</v>
      </c>
      <c r="H170" s="154">
        <v>242.12186199999999</v>
      </c>
      <c r="I170" s="154">
        <v>242.110625</v>
      </c>
      <c r="J170" s="154">
        <v>138.05909700000001</v>
      </c>
      <c r="K170" s="154">
        <v>12.897050999999999</v>
      </c>
      <c r="L170" s="154">
        <v>21.174863999999999</v>
      </c>
      <c r="M170" s="154"/>
    </row>
    <row r="171" spans="1:13">
      <c r="A171" s="155">
        <v>40451</v>
      </c>
      <c r="B171" s="154">
        <v>939.17416700000001</v>
      </c>
      <c r="C171" s="154">
        <v>226.26905099999999</v>
      </c>
      <c r="D171" s="154">
        <v>80.921053000000001</v>
      </c>
      <c r="E171" s="154">
        <v>4.2749860000000002</v>
      </c>
      <c r="F171" s="154">
        <v>631.98406399999999</v>
      </c>
      <c r="G171" s="154">
        <v>347.69086199999998</v>
      </c>
      <c r="H171" s="154">
        <v>248.62753000000001</v>
      </c>
      <c r="I171" s="154">
        <v>250.11523700000001</v>
      </c>
      <c r="J171" s="154">
        <v>139.51568</v>
      </c>
      <c r="K171" s="154">
        <v>12.880725</v>
      </c>
      <c r="L171" s="154">
        <v>21.297241</v>
      </c>
      <c r="M171" s="154"/>
    </row>
    <row r="172" spans="1:13">
      <c r="A172" s="155">
        <v>40482</v>
      </c>
      <c r="B172" s="154">
        <v>957.21996899999999</v>
      </c>
      <c r="C172" s="154">
        <v>232.93082999999999</v>
      </c>
      <c r="D172" s="154">
        <v>82.477350999999999</v>
      </c>
      <c r="E172" s="154">
        <v>4.266877</v>
      </c>
      <c r="F172" s="154">
        <v>641.81178599999998</v>
      </c>
      <c r="G172" s="154">
        <v>353.63781599999999</v>
      </c>
      <c r="H172" s="154">
        <v>254.65124900000001</v>
      </c>
      <c r="I172" s="154">
        <v>253.233486</v>
      </c>
      <c r="J172" s="154">
        <v>141.617875</v>
      </c>
      <c r="K172" s="154">
        <v>13.020117000000001</v>
      </c>
      <c r="L172" s="154">
        <v>21.920369000000001</v>
      </c>
      <c r="M172" s="154"/>
    </row>
    <row r="173" spans="1:13">
      <c r="A173" s="155">
        <v>40512</v>
      </c>
      <c r="B173" s="154">
        <v>938.54672200000005</v>
      </c>
      <c r="C173" s="154">
        <v>228.591373</v>
      </c>
      <c r="D173" s="154">
        <v>77.671554</v>
      </c>
      <c r="E173" s="154">
        <v>4.2011289999999999</v>
      </c>
      <c r="F173" s="154">
        <v>632.28379399999994</v>
      </c>
      <c r="G173" s="154">
        <v>348.35903999999999</v>
      </c>
      <c r="H173" s="154">
        <v>248.352497</v>
      </c>
      <c r="I173" s="154">
        <v>249.85431299999999</v>
      </c>
      <c r="J173" s="154">
        <v>138.73201900000001</v>
      </c>
      <c r="K173" s="154">
        <v>12.931758</v>
      </c>
      <c r="L173" s="154">
        <v>21.138681999999999</v>
      </c>
      <c r="M173" s="154"/>
    </row>
    <row r="174" spans="1:13">
      <c r="A174" s="155">
        <v>40543</v>
      </c>
      <c r="B174" s="154">
        <v>910.88701200000003</v>
      </c>
      <c r="C174" s="154">
        <v>224.04035400000001</v>
      </c>
      <c r="D174" s="154">
        <v>74.057243</v>
      </c>
      <c r="E174" s="154">
        <v>4.1098330000000001</v>
      </c>
      <c r="F174" s="154">
        <v>612.78941499999996</v>
      </c>
      <c r="G174" s="154">
        <v>337.27585699999997</v>
      </c>
      <c r="H174" s="154">
        <v>243.68995699999999</v>
      </c>
      <c r="I174" s="154">
        <v>243.110804</v>
      </c>
      <c r="J174" s="154">
        <v>134.048349</v>
      </c>
      <c r="K174" s="154">
        <v>12.168047</v>
      </c>
      <c r="L174" s="154">
        <v>20.234708999999999</v>
      </c>
      <c r="M174" s="154"/>
    </row>
    <row r="175" spans="1:13">
      <c r="A175" s="155">
        <v>40574</v>
      </c>
      <c r="B175" s="154">
        <v>922.57932500000004</v>
      </c>
      <c r="C175" s="154">
        <v>227.987514</v>
      </c>
      <c r="D175" s="154">
        <v>72.505410999999995</v>
      </c>
      <c r="E175" s="154">
        <v>4.1298050000000002</v>
      </c>
      <c r="F175" s="154">
        <v>622.08640000000003</v>
      </c>
      <c r="G175" s="154">
        <v>343.63086700000002</v>
      </c>
      <c r="H175" s="154">
        <v>242.39689000000001</v>
      </c>
      <c r="I175" s="154">
        <v>246.05332300000001</v>
      </c>
      <c r="J175" s="154">
        <v>136.798709</v>
      </c>
      <c r="K175" s="154">
        <v>12.494759</v>
      </c>
      <c r="L175" s="154">
        <v>19.907450000000001</v>
      </c>
      <c r="M175" s="154"/>
    </row>
    <row r="176" spans="1:13">
      <c r="A176" s="155">
        <v>40602</v>
      </c>
      <c r="B176" s="154">
        <v>931.110727</v>
      </c>
      <c r="C176" s="154">
        <v>229.26050599999999</v>
      </c>
      <c r="D176" s="154">
        <v>71.549243000000004</v>
      </c>
      <c r="E176" s="154">
        <v>4.1922480000000002</v>
      </c>
      <c r="F176" s="154">
        <v>630.30097899999998</v>
      </c>
      <c r="G176" s="154">
        <v>350.91937899999999</v>
      </c>
      <c r="H176" s="154">
        <v>249.62222600000001</v>
      </c>
      <c r="I176" s="154">
        <v>246.48674399999999</v>
      </c>
      <c r="J176" s="154">
        <v>137.356088</v>
      </c>
      <c r="K176" s="154">
        <v>12.619486</v>
      </c>
      <c r="L176" s="154">
        <v>20.275372000000001</v>
      </c>
      <c r="M176" s="154"/>
    </row>
    <row r="177" spans="1:13">
      <c r="A177" s="155">
        <v>40633</v>
      </c>
      <c r="B177" s="154">
        <v>931.29517999999996</v>
      </c>
      <c r="C177" s="154">
        <v>228.337051</v>
      </c>
      <c r="D177" s="154">
        <v>63.359166000000002</v>
      </c>
      <c r="E177" s="154">
        <v>3.9924080000000002</v>
      </c>
      <c r="F177" s="154">
        <v>639.59896300000003</v>
      </c>
      <c r="G177" s="154">
        <v>354.01901299999997</v>
      </c>
      <c r="H177" s="154">
        <v>252.31935300000001</v>
      </c>
      <c r="I177" s="154">
        <v>249.60534100000001</v>
      </c>
      <c r="J177" s="154">
        <v>139.002062</v>
      </c>
      <c r="K177" s="154">
        <v>15.625229000000001</v>
      </c>
      <c r="L177" s="154">
        <v>20.349378999999999</v>
      </c>
      <c r="M177" s="154"/>
    </row>
    <row r="178" spans="1:13">
      <c r="A178" s="155">
        <v>40663</v>
      </c>
      <c r="B178" s="154">
        <v>922.969605</v>
      </c>
      <c r="C178" s="154">
        <v>226.85499100000001</v>
      </c>
      <c r="D178" s="154">
        <v>64.370900000000006</v>
      </c>
      <c r="E178" s="154">
        <v>3.909097</v>
      </c>
      <c r="F178" s="154">
        <v>631.74371499999995</v>
      </c>
      <c r="G178" s="154">
        <v>349.58732300000003</v>
      </c>
      <c r="H178" s="154">
        <v>248.55597299999999</v>
      </c>
      <c r="I178" s="154">
        <v>246.70352700000001</v>
      </c>
      <c r="J178" s="154">
        <v>137.180903</v>
      </c>
      <c r="K178" s="154">
        <v>15.281006</v>
      </c>
      <c r="L178" s="154">
        <v>20.171858</v>
      </c>
      <c r="M178" s="154"/>
    </row>
    <row r="179" spans="1:13">
      <c r="A179" s="155">
        <v>40694</v>
      </c>
      <c r="B179" s="154">
        <v>927.56563100000005</v>
      </c>
      <c r="C179" s="154">
        <v>243.31502699999999</v>
      </c>
      <c r="D179" s="154">
        <v>62.641342000000002</v>
      </c>
      <c r="E179" s="154">
        <v>3.8995350000000002</v>
      </c>
      <c r="F179" s="154">
        <v>621.60926199999994</v>
      </c>
      <c r="G179" s="154">
        <v>342.781431</v>
      </c>
      <c r="H179" s="154">
        <v>235.94994199999999</v>
      </c>
      <c r="I179" s="154">
        <v>243.97908000000001</v>
      </c>
      <c r="J179" s="154">
        <v>135.447732</v>
      </c>
      <c r="K179" s="154">
        <v>15.063796</v>
      </c>
      <c r="L179" s="154">
        <v>19.784956000000001</v>
      </c>
      <c r="M179" s="154"/>
    </row>
    <row r="180" spans="1:13">
      <c r="A180" s="155">
        <v>40724</v>
      </c>
      <c r="B180" s="154">
        <v>915.51638700000001</v>
      </c>
      <c r="C180" s="154">
        <v>237.24309500000001</v>
      </c>
      <c r="D180" s="154">
        <v>62.356290999999999</v>
      </c>
      <c r="E180" s="154">
        <v>3.8024520000000002</v>
      </c>
      <c r="F180" s="154">
        <v>615.91700000000003</v>
      </c>
      <c r="G180" s="154">
        <v>340.45590900000002</v>
      </c>
      <c r="H180" s="154">
        <v>233.841149</v>
      </c>
      <c r="I180" s="154">
        <v>241.75780499999999</v>
      </c>
      <c r="J180" s="154">
        <v>134.84202500000001</v>
      </c>
      <c r="K180" s="154">
        <v>14.470746999999999</v>
      </c>
      <c r="L180" s="154">
        <v>19.232538999999999</v>
      </c>
      <c r="M180" s="154"/>
    </row>
    <row r="181" spans="1:13">
      <c r="A181" s="155">
        <v>40755</v>
      </c>
      <c r="B181" s="154">
        <v>873.94435699999997</v>
      </c>
      <c r="C181" s="154">
        <v>223.465025</v>
      </c>
      <c r="D181" s="154">
        <v>60.449964999999999</v>
      </c>
      <c r="E181" s="154">
        <v>3.701479</v>
      </c>
      <c r="F181" s="154">
        <v>590.02936599999998</v>
      </c>
      <c r="G181" s="154">
        <v>325.017674</v>
      </c>
      <c r="H181" s="154">
        <v>225.87625</v>
      </c>
      <c r="I181" s="154">
        <v>234.180846</v>
      </c>
      <c r="J181" s="154">
        <v>130.371815</v>
      </c>
      <c r="K181" s="154">
        <v>12.698261</v>
      </c>
      <c r="L181" s="154">
        <v>18.132584999999999</v>
      </c>
      <c r="M181" s="154"/>
    </row>
    <row r="182" spans="1:13">
      <c r="A182" s="155">
        <v>40786</v>
      </c>
      <c r="B182" s="154">
        <v>855.38541199999997</v>
      </c>
      <c r="C182" s="154">
        <v>213.56399400000001</v>
      </c>
      <c r="D182" s="154">
        <v>59.394919999999999</v>
      </c>
      <c r="E182" s="154">
        <v>3.6108280000000001</v>
      </c>
      <c r="F182" s="154">
        <v>582.42649600000004</v>
      </c>
      <c r="G182" s="154">
        <v>322.39954599999999</v>
      </c>
      <c r="H182" s="154">
        <v>225.32330200000001</v>
      </c>
      <c r="I182" s="154">
        <v>233.33967200000001</v>
      </c>
      <c r="J182" s="154">
        <v>128.954531</v>
      </c>
      <c r="K182" s="154">
        <v>9.700386</v>
      </c>
      <c r="L182" s="154">
        <v>16.986892000000001</v>
      </c>
      <c r="M182" s="154"/>
    </row>
    <row r="183" spans="1:13">
      <c r="A183" s="155">
        <v>40816</v>
      </c>
      <c r="B183" s="154">
        <v>877.53060900000003</v>
      </c>
      <c r="C183" s="154">
        <v>215.67263500000001</v>
      </c>
      <c r="D183" s="154">
        <v>61.008006999999999</v>
      </c>
      <c r="E183" s="154">
        <v>3.6335329999999999</v>
      </c>
      <c r="F183" s="154">
        <v>600.849963</v>
      </c>
      <c r="G183" s="154">
        <v>334.20475099999999</v>
      </c>
      <c r="H183" s="154">
        <v>233.66357400000001</v>
      </c>
      <c r="I183" s="154">
        <v>240.266041</v>
      </c>
      <c r="J183" s="154">
        <v>132.83144799999999</v>
      </c>
      <c r="K183" s="154">
        <v>9.961271</v>
      </c>
      <c r="L183" s="154">
        <v>16.417901000000001</v>
      </c>
      <c r="M183" s="154"/>
    </row>
    <row r="184" spans="1:13">
      <c r="A184" s="155">
        <v>40847</v>
      </c>
      <c r="B184" s="154">
        <v>885.70673699999998</v>
      </c>
      <c r="C184" s="154">
        <v>221.20172299999999</v>
      </c>
      <c r="D184" s="154">
        <v>61.298707</v>
      </c>
      <c r="E184" s="154">
        <v>3.6478060000000001</v>
      </c>
      <c r="F184" s="154">
        <v>603.20630600000004</v>
      </c>
      <c r="G184" s="154">
        <v>335.27461599999998</v>
      </c>
      <c r="H184" s="154">
        <v>233.35579999999999</v>
      </c>
      <c r="I184" s="154">
        <v>241.39165399999999</v>
      </c>
      <c r="J184" s="154">
        <v>134.52803499999999</v>
      </c>
      <c r="K184" s="154">
        <v>9.4798580000000001</v>
      </c>
      <c r="L184" s="154">
        <v>17.060176999999999</v>
      </c>
      <c r="M184" s="154"/>
    </row>
    <row r="185" spans="1:13">
      <c r="A185" s="155">
        <v>40877</v>
      </c>
      <c r="B185" s="154">
        <v>885.08943099999999</v>
      </c>
      <c r="C185" s="154">
        <v>216.71831399999999</v>
      </c>
      <c r="D185" s="154">
        <v>62.389387999999997</v>
      </c>
      <c r="E185" s="154">
        <v>3.6110920000000002</v>
      </c>
      <c r="F185" s="154">
        <v>605.98173099999997</v>
      </c>
      <c r="G185" s="154">
        <v>341.001216</v>
      </c>
      <c r="H185" s="154">
        <v>236.53930600000001</v>
      </c>
      <c r="I185" s="154">
        <v>238.28112899999999</v>
      </c>
      <c r="J185" s="154">
        <v>134.35940299999999</v>
      </c>
      <c r="K185" s="154">
        <v>9.2465609999999998</v>
      </c>
      <c r="L185" s="154">
        <v>17.452826999999999</v>
      </c>
      <c r="M185" s="154"/>
    </row>
    <row r="186" spans="1:13">
      <c r="A186" s="155">
        <v>40908</v>
      </c>
      <c r="B186" s="154">
        <v>887.80936299999996</v>
      </c>
      <c r="C186" s="154">
        <v>215.789074</v>
      </c>
      <c r="D186" s="154">
        <v>62.372250000000001</v>
      </c>
      <c r="E186" s="154">
        <v>3.2774710000000002</v>
      </c>
      <c r="F186" s="154">
        <v>609.64803900000004</v>
      </c>
      <c r="G186" s="154">
        <v>341.72685899999999</v>
      </c>
      <c r="H186" s="154">
        <v>240.57109</v>
      </c>
      <c r="I186" s="154">
        <v>242.38056</v>
      </c>
      <c r="J186" s="154">
        <v>135.05271099999999</v>
      </c>
      <c r="K186" s="154">
        <v>9.5909580000000005</v>
      </c>
      <c r="L186" s="154">
        <v>15.949661000000001</v>
      </c>
      <c r="M186" s="154"/>
    </row>
    <row r="187" spans="1:13">
      <c r="A187" s="155">
        <v>40939</v>
      </c>
      <c r="B187" s="154">
        <v>897.99394199999995</v>
      </c>
      <c r="C187" s="154">
        <v>218.75118399999999</v>
      </c>
      <c r="D187" s="154">
        <v>62.713112000000002</v>
      </c>
      <c r="E187" s="154">
        <v>3.2821009999999999</v>
      </c>
      <c r="F187" s="154">
        <v>616.52964599999996</v>
      </c>
      <c r="G187" s="154">
        <v>349.57584700000001</v>
      </c>
      <c r="H187" s="154">
        <v>246.33873500000001</v>
      </c>
      <c r="I187" s="154">
        <v>241.09514799999999</v>
      </c>
      <c r="J187" s="154">
        <v>133.69403299999999</v>
      </c>
      <c r="K187" s="154">
        <v>9.5965849999999993</v>
      </c>
      <c r="L187" s="154">
        <v>16.262066000000001</v>
      </c>
      <c r="M187" s="154"/>
    </row>
    <row r="188" spans="1:13">
      <c r="A188" s="155">
        <v>40968</v>
      </c>
      <c r="B188" s="154">
        <v>905.57377799999995</v>
      </c>
      <c r="C188" s="154">
        <v>222.74260799999999</v>
      </c>
      <c r="D188" s="154">
        <v>59.851315</v>
      </c>
      <c r="E188" s="154">
        <v>3.3390629999999999</v>
      </c>
      <c r="F188" s="154">
        <v>622.97985500000004</v>
      </c>
      <c r="G188" s="154">
        <v>352.66794900000002</v>
      </c>
      <c r="H188" s="154">
        <v>250.56353200000001</v>
      </c>
      <c r="I188" s="154">
        <v>245.55269200000001</v>
      </c>
      <c r="J188" s="154">
        <v>135.99892600000001</v>
      </c>
      <c r="K188" s="154">
        <v>8.1657630000000001</v>
      </c>
      <c r="L188" s="154">
        <v>16.593447999999999</v>
      </c>
      <c r="M188" s="154"/>
    </row>
    <row r="189" spans="1:13">
      <c r="A189" s="155">
        <v>40999</v>
      </c>
      <c r="B189" s="154">
        <v>907.62886600000002</v>
      </c>
      <c r="C189" s="154">
        <v>220.51557</v>
      </c>
      <c r="D189" s="154">
        <v>61.094555999999997</v>
      </c>
      <c r="E189" s="154">
        <v>3.5713340000000002</v>
      </c>
      <c r="F189" s="154">
        <v>626.01874099999998</v>
      </c>
      <c r="G189" s="154">
        <v>353.65039999999999</v>
      </c>
      <c r="H189" s="154">
        <v>251.69621699999999</v>
      </c>
      <c r="I189" s="154">
        <v>247.18342100000001</v>
      </c>
      <c r="J189" s="154">
        <v>137.34437299999999</v>
      </c>
      <c r="K189" s="154">
        <v>8.2995339999999995</v>
      </c>
      <c r="L189" s="154">
        <v>16.885387000000001</v>
      </c>
      <c r="M189" s="154"/>
    </row>
    <row r="190" spans="1:13">
      <c r="A190" s="155">
        <v>41029</v>
      </c>
      <c r="B190" s="154">
        <v>907.850776</v>
      </c>
      <c r="C190" s="154">
        <v>221.87288799999999</v>
      </c>
      <c r="D190" s="154">
        <v>59.498193000000001</v>
      </c>
      <c r="E190" s="154">
        <v>3.0998489999999999</v>
      </c>
      <c r="F190" s="154">
        <v>626.47969499999999</v>
      </c>
      <c r="G190" s="154">
        <v>354.27711900000003</v>
      </c>
      <c r="H190" s="154">
        <v>252.41400100000001</v>
      </c>
      <c r="I190" s="154">
        <v>247.06482299999999</v>
      </c>
      <c r="J190" s="154">
        <v>136.935281</v>
      </c>
      <c r="K190" s="154">
        <v>8.4864239999999995</v>
      </c>
      <c r="L190" s="154">
        <v>16.651327999999999</v>
      </c>
      <c r="M190" s="154"/>
    </row>
    <row r="191" spans="1:13">
      <c r="A191" s="155">
        <v>41060</v>
      </c>
      <c r="B191" s="154">
        <v>905.36900600000001</v>
      </c>
      <c r="C191" s="154">
        <v>214.347138</v>
      </c>
      <c r="D191" s="154">
        <v>61.226016999999999</v>
      </c>
      <c r="E191" s="154">
        <v>3.1095299999999999</v>
      </c>
      <c r="F191" s="154">
        <v>629.79584999999997</v>
      </c>
      <c r="G191" s="154">
        <v>358.06730199999998</v>
      </c>
      <c r="H191" s="154">
        <v>257.00689999999997</v>
      </c>
      <c r="I191" s="154">
        <v>246.813693</v>
      </c>
      <c r="J191" s="154">
        <v>134.82446200000001</v>
      </c>
      <c r="K191" s="154">
        <v>8.217117</v>
      </c>
      <c r="L191" s="154">
        <v>16.69774</v>
      </c>
      <c r="M191" s="154"/>
    </row>
    <row r="192" spans="1:13">
      <c r="A192" s="155">
        <v>41090</v>
      </c>
      <c r="B192" s="154">
        <v>899.97832500000004</v>
      </c>
      <c r="C192" s="154">
        <v>211.26752999999999</v>
      </c>
      <c r="D192" s="154">
        <v>59.483043000000002</v>
      </c>
      <c r="E192" s="154">
        <v>3.166623</v>
      </c>
      <c r="F192" s="154">
        <v>629.22775300000001</v>
      </c>
      <c r="G192" s="154">
        <v>362.83138600000001</v>
      </c>
      <c r="H192" s="154">
        <v>263.16955200000001</v>
      </c>
      <c r="I192" s="154">
        <v>241.188164</v>
      </c>
      <c r="J192" s="154">
        <v>131.80714399999999</v>
      </c>
      <c r="K192" s="154">
        <v>8.6440850000000005</v>
      </c>
      <c r="L192" s="154">
        <v>16.564119999999999</v>
      </c>
      <c r="M192" s="154"/>
    </row>
    <row r="193" spans="1:13">
      <c r="A193" s="155">
        <v>41121</v>
      </c>
      <c r="B193" s="154">
        <v>925.75441699999999</v>
      </c>
      <c r="C193" s="154">
        <v>216.94945000000001</v>
      </c>
      <c r="D193" s="154">
        <v>59.855891</v>
      </c>
      <c r="E193" s="154">
        <v>3.335747</v>
      </c>
      <c r="F193" s="154">
        <v>648.94907699999999</v>
      </c>
      <c r="G193" s="154">
        <v>377.31720200000001</v>
      </c>
      <c r="H193" s="154">
        <v>272.482868</v>
      </c>
      <c r="I193" s="154">
        <v>245.23777200000001</v>
      </c>
      <c r="J193" s="154">
        <v>134.735275</v>
      </c>
      <c r="K193" s="154">
        <v>8.9527630000000009</v>
      </c>
      <c r="L193" s="154">
        <v>17.441341000000001</v>
      </c>
      <c r="M193" s="154"/>
    </row>
    <row r="194" spans="1:13">
      <c r="A194" s="155">
        <v>41152</v>
      </c>
      <c r="B194" s="154">
        <v>931.98160800000005</v>
      </c>
      <c r="C194" s="154">
        <v>218.07775599999999</v>
      </c>
      <c r="D194" s="154">
        <v>58.941768000000003</v>
      </c>
      <c r="E194" s="154">
        <v>3.1454719999999998</v>
      </c>
      <c r="F194" s="154">
        <v>654.962084</v>
      </c>
      <c r="G194" s="154">
        <v>384.59285599999998</v>
      </c>
      <c r="H194" s="154">
        <v>275.76139899999998</v>
      </c>
      <c r="I194" s="154">
        <v>244.20430500000001</v>
      </c>
      <c r="J194" s="154">
        <v>134.380619</v>
      </c>
      <c r="K194" s="154">
        <v>9.5494909999999997</v>
      </c>
      <c r="L194" s="154">
        <v>16.615431000000001</v>
      </c>
      <c r="M194" s="154"/>
    </row>
    <row r="195" spans="1:13">
      <c r="A195" s="155">
        <v>41182</v>
      </c>
      <c r="B195" s="154">
        <v>933.79356099999995</v>
      </c>
      <c r="C195" s="154">
        <v>218.93245200000001</v>
      </c>
      <c r="D195" s="154">
        <v>55.519944000000002</v>
      </c>
      <c r="E195" s="154">
        <v>3.0747599999999999</v>
      </c>
      <c r="F195" s="154">
        <v>659.34116600000004</v>
      </c>
      <c r="G195" s="154">
        <v>385.929237</v>
      </c>
      <c r="H195" s="154">
        <v>276.06777799999998</v>
      </c>
      <c r="I195" s="154">
        <v>246.79510400000001</v>
      </c>
      <c r="J195" s="154">
        <v>135.386267</v>
      </c>
      <c r="K195" s="154">
        <v>9.8552520000000001</v>
      </c>
      <c r="L195" s="154">
        <v>16.761574</v>
      </c>
      <c r="M195" s="154"/>
    </row>
    <row r="196" spans="1:13">
      <c r="A196" s="155">
        <v>41213</v>
      </c>
      <c r="B196" s="154">
        <v>930.53336000000002</v>
      </c>
      <c r="C196" s="154">
        <v>218.22748100000001</v>
      </c>
      <c r="D196" s="154">
        <v>57.006866000000002</v>
      </c>
      <c r="E196" s="154">
        <v>3.0609929999999999</v>
      </c>
      <c r="F196" s="154">
        <v>655.29901199999995</v>
      </c>
      <c r="G196" s="154">
        <v>382.59866599999998</v>
      </c>
      <c r="H196" s="154">
        <v>273.200175</v>
      </c>
      <c r="I196" s="154">
        <v>246.21030099999999</v>
      </c>
      <c r="J196" s="154">
        <v>134.997454</v>
      </c>
      <c r="K196" s="154">
        <v>9.7562709999999999</v>
      </c>
      <c r="L196" s="154">
        <v>16.733775999999999</v>
      </c>
      <c r="M196" s="154"/>
    </row>
    <row r="197" spans="1:13">
      <c r="A197" s="155">
        <v>41243</v>
      </c>
      <c r="B197" s="154">
        <v>930.62077199999999</v>
      </c>
      <c r="C197" s="154">
        <v>218.671986</v>
      </c>
      <c r="D197" s="154">
        <v>56.357590999999999</v>
      </c>
      <c r="E197" s="154">
        <v>3.0546890000000002</v>
      </c>
      <c r="F197" s="154">
        <v>655.59119299999998</v>
      </c>
      <c r="G197" s="154">
        <v>381.89136300000001</v>
      </c>
      <c r="H197" s="154">
        <v>272.86585300000002</v>
      </c>
      <c r="I197" s="154">
        <v>246.23123000000001</v>
      </c>
      <c r="J197" s="154">
        <v>135.10334499999999</v>
      </c>
      <c r="K197" s="154">
        <v>10.594934</v>
      </c>
      <c r="L197" s="154">
        <v>16.873667000000001</v>
      </c>
      <c r="M197" s="154"/>
    </row>
    <row r="198" spans="1:13">
      <c r="A198" s="155">
        <v>41274</v>
      </c>
      <c r="B198" s="154">
        <v>944.41196600000001</v>
      </c>
      <c r="C198" s="154">
        <v>227.197138</v>
      </c>
      <c r="D198" s="154">
        <v>57.972974000000001</v>
      </c>
      <c r="E198" s="154">
        <v>2.9560870000000001</v>
      </c>
      <c r="F198" s="154">
        <v>659.24185399999999</v>
      </c>
      <c r="G198" s="154">
        <v>383.85432700000001</v>
      </c>
      <c r="H198" s="154">
        <v>272.78774600000003</v>
      </c>
      <c r="I198" s="154">
        <v>247.84764300000001</v>
      </c>
      <c r="J198" s="154">
        <v>136.65714199999999</v>
      </c>
      <c r="K198" s="154">
        <v>10.923658</v>
      </c>
      <c r="L198" s="154">
        <v>16.616229000000001</v>
      </c>
      <c r="M198" s="154"/>
    </row>
    <row r="199" spans="1:13">
      <c r="A199" s="155">
        <v>41305</v>
      </c>
      <c r="B199" s="154">
        <v>958.74705400000005</v>
      </c>
      <c r="C199" s="154">
        <v>234.14157900000001</v>
      </c>
      <c r="D199" s="154">
        <v>58.430504999999997</v>
      </c>
      <c r="E199" s="154">
        <v>3.002942</v>
      </c>
      <c r="F199" s="154">
        <v>666.17497000000003</v>
      </c>
      <c r="G199" s="154">
        <v>387.10940799999997</v>
      </c>
      <c r="H199" s="154">
        <v>276.054506</v>
      </c>
      <c r="I199" s="154">
        <v>250.142753</v>
      </c>
      <c r="J199" s="154">
        <v>138.247007</v>
      </c>
      <c r="K199" s="154">
        <v>11.384872</v>
      </c>
      <c r="L199" s="154">
        <v>17.537936999999999</v>
      </c>
      <c r="M199" s="154"/>
    </row>
    <row r="200" spans="1:13">
      <c r="A200" s="155">
        <v>41333</v>
      </c>
      <c r="B200" s="154">
        <v>968.59336900000005</v>
      </c>
      <c r="C200" s="154">
        <v>234.22878299999999</v>
      </c>
      <c r="D200" s="154">
        <v>58.054810000000003</v>
      </c>
      <c r="E200" s="154">
        <v>2.9989319999999999</v>
      </c>
      <c r="F200" s="154">
        <v>676.30977600000006</v>
      </c>
      <c r="G200" s="154">
        <v>393.04529200000002</v>
      </c>
      <c r="H200" s="154">
        <v>282.69145300000002</v>
      </c>
      <c r="I200" s="154">
        <v>253.80417700000001</v>
      </c>
      <c r="J200" s="154">
        <v>139.93946700000001</v>
      </c>
      <c r="K200" s="154">
        <v>11.267436</v>
      </c>
      <c r="L200" s="154">
        <v>18.192872000000001</v>
      </c>
      <c r="M200" s="154"/>
    </row>
    <row r="201" spans="1:13">
      <c r="A201" s="155">
        <v>41364</v>
      </c>
      <c r="B201" s="154">
        <v>980.53400999999997</v>
      </c>
      <c r="C201" s="154">
        <v>234.94888900000001</v>
      </c>
      <c r="D201" s="154">
        <v>57.790073999999997</v>
      </c>
      <c r="E201" s="154">
        <v>2.997681</v>
      </c>
      <c r="F201" s="154">
        <v>687.79504399999996</v>
      </c>
      <c r="G201" s="154">
        <v>400.97697099999999</v>
      </c>
      <c r="H201" s="154">
        <v>287.36251600000003</v>
      </c>
      <c r="I201" s="154">
        <v>256.47677399999998</v>
      </c>
      <c r="J201" s="154">
        <v>142.273573</v>
      </c>
      <c r="K201" s="154">
        <v>11.826895</v>
      </c>
      <c r="L201" s="154">
        <v>18.514405</v>
      </c>
      <c r="M201" s="154"/>
    </row>
    <row r="202" spans="1:13">
      <c r="A202" s="155">
        <v>41394</v>
      </c>
      <c r="B202" s="154">
        <v>976.64326500000004</v>
      </c>
      <c r="C202" s="154">
        <v>233.20531199999999</v>
      </c>
      <c r="D202" s="154">
        <v>55.062936000000001</v>
      </c>
      <c r="E202" s="154">
        <v>2.6399319999999999</v>
      </c>
      <c r="F202" s="154">
        <v>688.37501599999996</v>
      </c>
      <c r="G202" s="154">
        <v>403.11656599999998</v>
      </c>
      <c r="H202" s="154">
        <v>290.11521900000002</v>
      </c>
      <c r="I202" s="154">
        <v>254.69552400000001</v>
      </c>
      <c r="J202" s="154">
        <v>141.27395200000001</v>
      </c>
      <c r="K202" s="154">
        <v>11.746581000000001</v>
      </c>
      <c r="L202" s="154">
        <v>18.816344999999998</v>
      </c>
      <c r="M202" s="154"/>
    </row>
    <row r="203" spans="1:13">
      <c r="A203" s="155">
        <v>41425</v>
      </c>
      <c r="B203" s="154">
        <v>984.34950100000003</v>
      </c>
      <c r="C203" s="154">
        <v>236.74269699999999</v>
      </c>
      <c r="D203" s="154">
        <v>49.770564999999998</v>
      </c>
      <c r="E203" s="154">
        <v>2.6869529999999999</v>
      </c>
      <c r="F203" s="154">
        <v>697.83623999999998</v>
      </c>
      <c r="G203" s="154">
        <v>410.61968100000001</v>
      </c>
      <c r="H203" s="154">
        <v>295.93440700000002</v>
      </c>
      <c r="I203" s="154">
        <v>256.23180400000001</v>
      </c>
      <c r="J203" s="154">
        <v>140.81737000000001</v>
      </c>
      <c r="K203" s="154">
        <v>12.12308</v>
      </c>
      <c r="L203" s="154">
        <v>18.861674000000001</v>
      </c>
      <c r="M203" s="154"/>
    </row>
  </sheetData>
  <mergeCells count="9">
    <mergeCell ref="D26:E26"/>
    <mergeCell ref="F26:L26"/>
    <mergeCell ref="G27:H27"/>
    <mergeCell ref="I27:J27"/>
    <mergeCell ref="B20:I20"/>
    <mergeCell ref="B21:J21"/>
    <mergeCell ref="B23:AL23"/>
    <mergeCell ref="B24:N24"/>
    <mergeCell ref="B22:V22"/>
  </mergeCells>
  <hyperlinks>
    <hyperlink ref="C105" location="Sheet1!B20" display="Sheet1!B20"/>
    <hyperlink ref="B20" location="Sheet1!C105" display="Sheet1!C105"/>
    <hyperlink ref="D105" location="Sheet1!B21" display="Sheet1!B21"/>
    <hyperlink ref="B21" location="Sheet1!D105" display="Sheet1!D105"/>
    <hyperlink ref="G105" location="Sheet1!B22" display="Sheet1!B22"/>
    <hyperlink ref="B22" location="Sheet1!J105" display="Sheet1!J105"/>
    <hyperlink ref="H105" location="Sheet1!B23" display="Sheet1!B23"/>
    <hyperlink ref="B23" location="Sheet1!H105" display="Sheet1!H105"/>
    <hyperlink ref="H167" location="Sheet1!B24" display="Sheet1!B24"/>
    <hyperlink ref="B24" location="Sheet1!H167" display="Sheet1!H167"/>
    <hyperlink ref="I105" location="Sheet1!B22" display="Sheet1!B22"/>
    <hyperlink ref="J105" location="Sheet1!B22" display="Sheet1!B22"/>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8"/>
  <sheetViews>
    <sheetView topLeftCell="A52" workbookViewId="0">
      <selection activeCell="A2" sqref="A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641</v>
      </c>
    </row>
    <row r="3" spans="1:1">
      <c r="A3" s="161" t="s">
        <v>640</v>
      </c>
    </row>
    <row r="4" spans="1:1">
      <c r="A4" s="161" t="s">
        <v>639</v>
      </c>
    </row>
    <row r="5" spans="1:1">
      <c r="A5" s="161" t="s">
        <v>638</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26">
      <c r="A17" s="161" t="s">
        <v>499</v>
      </c>
      <c r="B17" s="161" t="s">
        <v>498</v>
      </c>
    </row>
    <row r="18" spans="1:26">
      <c r="A18" s="161"/>
      <c r="B18" s="161" t="s">
        <v>497</v>
      </c>
    </row>
    <row r="20" spans="1:26">
      <c r="A20" s="161" t="s">
        <v>496</v>
      </c>
      <c r="B20" s="442" t="s">
        <v>637</v>
      </c>
      <c r="C20" s="442"/>
      <c r="D20" s="442"/>
      <c r="E20" s="442"/>
      <c r="F20" s="442"/>
      <c r="G20" s="442"/>
      <c r="H20" s="442"/>
      <c r="I20" s="442"/>
    </row>
    <row r="21" spans="1:26">
      <c r="B21" s="444" t="s">
        <v>636</v>
      </c>
      <c r="C21" s="444"/>
      <c r="D21" s="444"/>
      <c r="E21" s="444"/>
      <c r="F21" s="444"/>
      <c r="G21" s="444"/>
      <c r="H21" s="444"/>
      <c r="I21" s="444"/>
      <c r="J21" s="444"/>
      <c r="K21" s="444"/>
      <c r="L21" s="444"/>
      <c r="M21" s="444"/>
      <c r="N21" s="444"/>
      <c r="O21" s="444"/>
      <c r="P21" s="444"/>
      <c r="Q21" s="444"/>
      <c r="R21" s="444"/>
      <c r="S21" s="444"/>
      <c r="T21" s="444"/>
      <c r="U21" s="444"/>
      <c r="V21" s="444"/>
      <c r="W21" s="444"/>
      <c r="X21" s="444"/>
      <c r="Y21" s="444"/>
      <c r="Z21" s="444"/>
    </row>
    <row r="22" spans="1:26">
      <c r="B22" s="445" t="s">
        <v>635</v>
      </c>
      <c r="C22" s="445"/>
      <c r="D22" s="445"/>
      <c r="E22" s="445"/>
      <c r="F22" s="445"/>
      <c r="G22" s="445"/>
      <c r="H22" s="445"/>
      <c r="I22" s="445"/>
      <c r="J22" s="445"/>
      <c r="K22" s="445"/>
    </row>
    <row r="23" spans="1:26">
      <c r="B23" s="446" t="s">
        <v>634</v>
      </c>
      <c r="C23" s="446"/>
      <c r="D23" s="446"/>
      <c r="E23" s="446"/>
      <c r="F23" s="446"/>
      <c r="G23" s="446"/>
      <c r="H23" s="446"/>
      <c r="I23" s="446"/>
      <c r="J23" s="446"/>
      <c r="K23" s="446"/>
      <c r="L23" s="446"/>
      <c r="M23" s="446"/>
      <c r="N23" s="446"/>
      <c r="O23" s="446"/>
    </row>
    <row r="24" spans="1:26">
      <c r="B24" s="447" t="s">
        <v>633</v>
      </c>
      <c r="C24" s="447"/>
      <c r="D24" s="447"/>
      <c r="E24" s="447"/>
      <c r="F24" s="447"/>
    </row>
    <row r="25" spans="1:26">
      <c r="B25" s="449" t="s">
        <v>632</v>
      </c>
      <c r="C25" s="449"/>
      <c r="D25" s="449"/>
      <c r="E25" s="449"/>
      <c r="F25" s="449"/>
      <c r="G25" s="449"/>
      <c r="H25" s="449"/>
      <c r="I25" s="449"/>
      <c r="J25" s="449"/>
      <c r="K25" s="449"/>
    </row>
    <row r="26" spans="1:26">
      <c r="B26" s="456" t="s">
        <v>631</v>
      </c>
      <c r="C26" s="456"/>
      <c r="D26" s="456"/>
      <c r="E26" s="456"/>
    </row>
    <row r="27" spans="1:26">
      <c r="B27" s="457" t="s">
        <v>630</v>
      </c>
      <c r="C27" s="457"/>
      <c r="D27" s="457"/>
      <c r="E27" s="457"/>
      <c r="F27" s="457"/>
      <c r="G27" s="457"/>
    </row>
    <row r="28" spans="1:26">
      <c r="B28" s="450" t="s">
        <v>629</v>
      </c>
      <c r="C28" s="450"/>
      <c r="D28" s="450"/>
    </row>
    <row r="29" spans="1:26">
      <c r="B29" s="458" t="s">
        <v>628</v>
      </c>
      <c r="C29" s="458"/>
      <c r="D29" s="458"/>
      <c r="E29" s="458"/>
      <c r="F29" s="458"/>
      <c r="G29" s="458"/>
      <c r="H29" s="458"/>
      <c r="I29" s="458"/>
      <c r="J29" s="458"/>
      <c r="K29" s="458"/>
      <c r="L29" s="458"/>
    </row>
    <row r="30" spans="1:26">
      <c r="B30" s="459" t="s">
        <v>627</v>
      </c>
      <c r="C30" s="459"/>
      <c r="D30" s="459"/>
      <c r="E30" s="459"/>
      <c r="F30" s="459"/>
      <c r="G30" s="459"/>
      <c r="H30" s="459"/>
      <c r="I30" s="459"/>
      <c r="J30" s="459"/>
      <c r="K30" s="459"/>
      <c r="L30" s="459"/>
      <c r="M30" s="459"/>
      <c r="N30" s="459"/>
    </row>
    <row r="31" spans="1:26">
      <c r="B31" s="454" t="s">
        <v>626</v>
      </c>
      <c r="C31" s="454"/>
      <c r="D31" s="454"/>
      <c r="E31" s="454"/>
      <c r="F31" s="454"/>
      <c r="G31" s="454"/>
      <c r="H31" s="454"/>
      <c r="I31" s="454"/>
    </row>
    <row r="32" spans="1:26">
      <c r="B32" s="455" t="s">
        <v>625</v>
      </c>
      <c r="C32" s="455"/>
      <c r="D32" s="455"/>
      <c r="E32" s="455"/>
      <c r="F32" s="455"/>
      <c r="G32" s="455"/>
      <c r="H32" s="455"/>
      <c r="I32" s="455"/>
      <c r="J32" s="455"/>
      <c r="K32" s="455"/>
      <c r="L32" s="455"/>
    </row>
    <row r="33" spans="1:31">
      <c r="B33" s="451" t="s">
        <v>624</v>
      </c>
      <c r="C33" s="451"/>
      <c r="D33" s="451"/>
      <c r="E33" s="451"/>
      <c r="F33" s="451"/>
      <c r="G33" s="451"/>
      <c r="H33" s="451"/>
      <c r="I33" s="451"/>
      <c r="J33" s="451"/>
      <c r="K33" s="451"/>
      <c r="L33" s="451"/>
      <c r="M33" s="451"/>
      <c r="N33" s="451"/>
      <c r="O33" s="451"/>
      <c r="P33" s="451"/>
      <c r="Q33" s="451"/>
      <c r="R33" s="451"/>
      <c r="S33" s="451"/>
      <c r="T33" s="451"/>
      <c r="U33" s="451"/>
      <c r="V33" s="451"/>
      <c r="W33" s="451"/>
      <c r="X33" s="451"/>
      <c r="Y33" s="451"/>
      <c r="Z33" s="451"/>
      <c r="AA33" s="451"/>
      <c r="AB33" s="451"/>
    </row>
    <row r="34" spans="1:31">
      <c r="B34" s="452" t="s">
        <v>623</v>
      </c>
      <c r="C34" s="452"/>
      <c r="D34" s="452"/>
      <c r="E34" s="452"/>
      <c r="F34" s="452"/>
      <c r="G34" s="452"/>
      <c r="H34" s="452"/>
      <c r="I34" s="452"/>
      <c r="J34" s="452"/>
      <c r="K34" s="452"/>
      <c r="L34" s="452"/>
      <c r="M34" s="452"/>
      <c r="N34" s="452"/>
      <c r="O34" s="452"/>
    </row>
    <row r="35" spans="1:31">
      <c r="B35" s="453" t="s">
        <v>622</v>
      </c>
      <c r="C35" s="453"/>
      <c r="D35" s="453"/>
      <c r="E35" s="453"/>
      <c r="F35" s="453"/>
      <c r="G35" s="453"/>
      <c r="H35" s="453"/>
      <c r="I35" s="453"/>
      <c r="J35" s="453"/>
      <c r="K35" s="453"/>
    </row>
    <row r="37" spans="1:31">
      <c r="B37" s="443" t="s">
        <v>621</v>
      </c>
      <c r="C37" s="443"/>
      <c r="D37" s="443"/>
      <c r="E37" s="443" t="s">
        <v>620</v>
      </c>
      <c r="F37" s="443"/>
      <c r="G37" s="443"/>
      <c r="H37" s="443"/>
      <c r="I37" s="443"/>
      <c r="J37" s="443"/>
      <c r="K37" s="443"/>
      <c r="L37" s="443" t="s">
        <v>619</v>
      </c>
      <c r="M37" s="443"/>
      <c r="N37" s="443"/>
      <c r="O37" s="443" t="s">
        <v>618</v>
      </c>
      <c r="P37" s="443"/>
      <c r="Q37" s="443"/>
      <c r="R37" s="443"/>
      <c r="S37" s="443"/>
      <c r="T37" s="443"/>
      <c r="U37" s="443"/>
      <c r="V37" s="443"/>
      <c r="W37" s="443"/>
      <c r="X37" s="443"/>
      <c r="Y37" s="443" t="s">
        <v>617</v>
      </c>
      <c r="Z37" s="443"/>
      <c r="AA37" s="443"/>
      <c r="AB37" s="443"/>
      <c r="AC37" s="443"/>
      <c r="AD37" s="161" t="s">
        <v>161</v>
      </c>
    </row>
    <row r="38" spans="1:31">
      <c r="B38" s="161" t="s">
        <v>481</v>
      </c>
      <c r="C38" s="161" t="s">
        <v>616</v>
      </c>
      <c r="D38" s="161" t="s">
        <v>615</v>
      </c>
      <c r="E38" s="161" t="s">
        <v>481</v>
      </c>
      <c r="F38" s="443" t="s">
        <v>614</v>
      </c>
      <c r="G38" s="443"/>
      <c r="H38" s="443"/>
      <c r="I38" s="443" t="s">
        <v>613</v>
      </c>
      <c r="J38" s="443"/>
      <c r="K38" s="443"/>
      <c r="L38" s="161" t="s">
        <v>481</v>
      </c>
      <c r="M38" s="161" t="s">
        <v>612</v>
      </c>
      <c r="N38" s="161" t="s">
        <v>486</v>
      </c>
      <c r="O38" s="161" t="s">
        <v>481</v>
      </c>
      <c r="P38" s="443" t="s">
        <v>611</v>
      </c>
      <c r="Q38" s="443"/>
      <c r="R38" s="443"/>
      <c r="S38" s="443"/>
      <c r="T38" s="443"/>
      <c r="U38" s="443"/>
      <c r="V38" s="443"/>
      <c r="W38" s="443" t="s">
        <v>610</v>
      </c>
      <c r="X38" s="443"/>
      <c r="Y38" s="161" t="s">
        <v>481</v>
      </c>
      <c r="Z38" s="161" t="s">
        <v>609</v>
      </c>
      <c r="AA38" s="161" t="s">
        <v>608</v>
      </c>
      <c r="AB38" s="161" t="s">
        <v>607</v>
      </c>
      <c r="AC38" s="161" t="s">
        <v>606</v>
      </c>
    </row>
    <row r="39" spans="1:31">
      <c r="B39" s="161" t="s">
        <v>481</v>
      </c>
      <c r="C39" s="161" t="s">
        <v>481</v>
      </c>
      <c r="D39" s="161" t="s">
        <v>481</v>
      </c>
      <c r="E39" s="161" t="s">
        <v>481</v>
      </c>
      <c r="F39" s="161" t="s">
        <v>481</v>
      </c>
      <c r="G39" s="161" t="s">
        <v>605</v>
      </c>
      <c r="H39" s="161" t="s">
        <v>490</v>
      </c>
      <c r="I39" s="161" t="s">
        <v>481</v>
      </c>
      <c r="J39" s="161" t="s">
        <v>488</v>
      </c>
      <c r="K39" s="161" t="s">
        <v>604</v>
      </c>
      <c r="L39" s="161" t="s">
        <v>481</v>
      </c>
      <c r="M39" s="161" t="s">
        <v>481</v>
      </c>
      <c r="N39" s="161" t="s">
        <v>481</v>
      </c>
      <c r="O39" s="161" t="s">
        <v>481</v>
      </c>
      <c r="P39" s="161" t="s">
        <v>481</v>
      </c>
      <c r="Q39" s="161" t="s">
        <v>603</v>
      </c>
      <c r="R39" s="161" t="s">
        <v>602</v>
      </c>
      <c r="S39" s="443" t="s">
        <v>601</v>
      </c>
      <c r="T39" s="443"/>
      <c r="U39" s="443"/>
      <c r="V39" s="161" t="s">
        <v>600</v>
      </c>
      <c r="W39" s="161" t="s">
        <v>481</v>
      </c>
      <c r="X39" s="161" t="s">
        <v>484</v>
      </c>
    </row>
    <row r="40" spans="1:31">
      <c r="B40" s="161" t="s">
        <v>481</v>
      </c>
      <c r="C40" s="161" t="s">
        <v>481</v>
      </c>
      <c r="D40" s="161" t="s">
        <v>481</v>
      </c>
      <c r="E40" s="161" t="s">
        <v>481</v>
      </c>
      <c r="F40" s="161" t="s">
        <v>481</v>
      </c>
      <c r="G40" s="161" t="s">
        <v>481</v>
      </c>
      <c r="H40" s="161" t="s">
        <v>481</v>
      </c>
      <c r="I40" s="161" t="s">
        <v>481</v>
      </c>
      <c r="J40" s="161" t="s">
        <v>481</v>
      </c>
      <c r="K40" s="161" t="s">
        <v>481</v>
      </c>
      <c r="L40" s="161" t="s">
        <v>481</v>
      </c>
      <c r="M40" s="161" t="s">
        <v>481</v>
      </c>
      <c r="N40" s="161" t="s">
        <v>481</v>
      </c>
      <c r="O40" s="161" t="s">
        <v>481</v>
      </c>
      <c r="P40" s="161" t="s">
        <v>481</v>
      </c>
      <c r="Q40" s="161" t="s">
        <v>481</v>
      </c>
      <c r="R40" s="161" t="s">
        <v>481</v>
      </c>
      <c r="S40" s="161" t="s">
        <v>481</v>
      </c>
      <c r="T40" s="161" t="s">
        <v>599</v>
      </c>
      <c r="U40" s="161" t="s">
        <v>598</v>
      </c>
      <c r="V40" s="161" t="s">
        <v>481</v>
      </c>
      <c r="W40" s="161" t="s">
        <v>481</v>
      </c>
      <c r="X40" s="161" t="s">
        <v>597</v>
      </c>
    </row>
    <row r="42" spans="1:31" ht="13" thickBot="1">
      <c r="A42" s="167">
        <v>31412</v>
      </c>
      <c r="B42" s="154">
        <v>52106</v>
      </c>
      <c r="C42" s="154">
        <v>42714.400000000001</v>
      </c>
      <c r="D42" s="154">
        <v>9391.6</v>
      </c>
      <c r="E42" s="154">
        <v>200487.7</v>
      </c>
      <c r="F42" s="154">
        <v>152221.6</v>
      </c>
      <c r="G42" s="154">
        <v>150189.6</v>
      </c>
      <c r="H42" s="154">
        <v>2032</v>
      </c>
      <c r="I42" s="154">
        <v>48266.1</v>
      </c>
      <c r="J42" s="154" t="s">
        <v>472</v>
      </c>
      <c r="K42" s="154" t="s">
        <v>472</v>
      </c>
      <c r="L42" s="154" t="s">
        <v>472</v>
      </c>
      <c r="M42" s="154" t="s">
        <v>472</v>
      </c>
      <c r="N42" s="154" t="s">
        <v>472</v>
      </c>
      <c r="O42" s="154">
        <v>225158</v>
      </c>
      <c r="P42" s="154">
        <v>181323</v>
      </c>
      <c r="Q42" s="154" t="s">
        <v>472</v>
      </c>
      <c r="R42" s="154">
        <v>1352</v>
      </c>
      <c r="S42" s="154">
        <v>155379</v>
      </c>
      <c r="T42" s="154">
        <v>99094</v>
      </c>
      <c r="U42" s="154">
        <v>56285</v>
      </c>
      <c r="V42" s="154">
        <v>24592</v>
      </c>
      <c r="W42" s="154">
        <v>43835</v>
      </c>
      <c r="X42" s="154">
        <v>43780</v>
      </c>
      <c r="Y42" s="154">
        <v>50045</v>
      </c>
      <c r="Z42" s="154">
        <v>11904</v>
      </c>
      <c r="AA42" s="154">
        <v>36789</v>
      </c>
      <c r="AB42" s="154">
        <v>1127</v>
      </c>
      <c r="AC42" s="154">
        <v>225</v>
      </c>
      <c r="AD42" s="154">
        <v>527796.69999999995</v>
      </c>
      <c r="AE42" s="154"/>
    </row>
    <row r="43" spans="1:31" ht="13" thickTop="1">
      <c r="A43" s="167">
        <v>31777</v>
      </c>
      <c r="B43" s="154">
        <v>55566</v>
      </c>
      <c r="C43" s="178">
        <v>46031</v>
      </c>
      <c r="D43" s="154">
        <v>9535</v>
      </c>
      <c r="E43" s="154">
        <v>219521.1</v>
      </c>
      <c r="F43" s="154">
        <v>165715</v>
      </c>
      <c r="G43" s="154">
        <v>163268</v>
      </c>
      <c r="H43" s="154">
        <v>2447</v>
      </c>
      <c r="I43" s="154">
        <v>53806.1</v>
      </c>
      <c r="J43" s="154" t="s">
        <v>472</v>
      </c>
      <c r="K43" s="154" t="s">
        <v>472</v>
      </c>
      <c r="L43" s="154" t="s">
        <v>472</v>
      </c>
      <c r="M43" s="154" t="s">
        <v>472</v>
      </c>
      <c r="N43" s="154" t="s">
        <v>472</v>
      </c>
      <c r="O43" s="154">
        <v>230563.5</v>
      </c>
      <c r="P43" s="154">
        <v>188262.5</v>
      </c>
      <c r="Q43" s="154" t="s">
        <v>472</v>
      </c>
      <c r="R43" s="154">
        <v>1722</v>
      </c>
      <c r="S43" s="154">
        <v>162015</v>
      </c>
      <c r="T43" s="154">
        <v>109037</v>
      </c>
      <c r="U43" s="154">
        <v>52978</v>
      </c>
      <c r="V43" s="154">
        <v>24525.5</v>
      </c>
      <c r="W43" s="154">
        <v>42301</v>
      </c>
      <c r="X43" s="154">
        <v>42238</v>
      </c>
      <c r="Y43" s="154">
        <v>48166</v>
      </c>
      <c r="Z43" s="154">
        <v>11904</v>
      </c>
      <c r="AA43" s="154">
        <v>35381</v>
      </c>
      <c r="AB43" s="154">
        <v>740</v>
      </c>
      <c r="AC43" s="154">
        <v>141</v>
      </c>
      <c r="AD43" s="154">
        <v>553816.6</v>
      </c>
      <c r="AE43" s="154"/>
    </row>
    <row r="44" spans="1:31">
      <c r="A44" s="167">
        <v>32142</v>
      </c>
      <c r="B44" s="154">
        <v>57862.8</v>
      </c>
      <c r="C44" s="154">
        <v>47939</v>
      </c>
      <c r="D44" s="154">
        <v>9923.7999999999993</v>
      </c>
      <c r="E44" s="154">
        <v>219816.1</v>
      </c>
      <c r="F44" s="154">
        <v>173245</v>
      </c>
      <c r="G44" s="154">
        <v>170646</v>
      </c>
      <c r="H44" s="154">
        <v>2599</v>
      </c>
      <c r="I44" s="154">
        <v>46571.1</v>
      </c>
      <c r="J44" s="154" t="s">
        <v>472</v>
      </c>
      <c r="K44" s="154" t="s">
        <v>472</v>
      </c>
      <c r="L44" s="154" t="s">
        <v>472</v>
      </c>
      <c r="M44" s="154" t="s">
        <v>472</v>
      </c>
      <c r="N44" s="154" t="s">
        <v>472</v>
      </c>
      <c r="O44" s="154">
        <v>248096.9</v>
      </c>
      <c r="P44" s="154">
        <v>202473.9</v>
      </c>
      <c r="Q44" s="154" t="s">
        <v>472</v>
      </c>
      <c r="R44" s="154">
        <v>1232</v>
      </c>
      <c r="S44" s="154">
        <v>174366</v>
      </c>
      <c r="T44" s="154">
        <v>118190</v>
      </c>
      <c r="U44" s="154">
        <v>56176</v>
      </c>
      <c r="V44" s="154">
        <v>26875.9</v>
      </c>
      <c r="W44" s="154">
        <v>45623</v>
      </c>
      <c r="X44" s="154">
        <v>45557</v>
      </c>
      <c r="Y44" s="154">
        <v>49362</v>
      </c>
      <c r="Z44" s="154">
        <v>11904</v>
      </c>
      <c r="AA44" s="154">
        <v>36994</v>
      </c>
      <c r="AB44" s="154">
        <v>387</v>
      </c>
      <c r="AC44" s="154">
        <v>77</v>
      </c>
      <c r="AD44" s="154">
        <v>575137.80000000005</v>
      </c>
      <c r="AE44" s="154"/>
    </row>
    <row r="45" spans="1:31">
      <c r="A45" s="167">
        <v>32508</v>
      </c>
      <c r="B45" s="154">
        <v>73556.2</v>
      </c>
      <c r="C45" s="154">
        <v>60538.5</v>
      </c>
      <c r="D45" s="154">
        <v>13017.7</v>
      </c>
      <c r="E45" s="154">
        <v>265706</v>
      </c>
      <c r="F45" s="154">
        <v>210225.9</v>
      </c>
      <c r="G45" s="154">
        <v>207862.9</v>
      </c>
      <c r="H45" s="154">
        <v>2363</v>
      </c>
      <c r="I45" s="154">
        <v>55480.1</v>
      </c>
      <c r="J45" s="154" t="s">
        <v>472</v>
      </c>
      <c r="K45" s="154" t="s">
        <v>472</v>
      </c>
      <c r="L45" s="154" t="s">
        <v>472</v>
      </c>
      <c r="M45" s="154" t="s">
        <v>472</v>
      </c>
      <c r="N45" s="154" t="s">
        <v>472</v>
      </c>
      <c r="O45" s="154">
        <v>273721.7</v>
      </c>
      <c r="P45" s="154">
        <v>217010.7</v>
      </c>
      <c r="Q45" s="154" t="s">
        <v>472</v>
      </c>
      <c r="R45" s="154">
        <v>1385</v>
      </c>
      <c r="S45" s="154">
        <v>184255</v>
      </c>
      <c r="T45" s="154">
        <v>122632</v>
      </c>
      <c r="U45" s="154">
        <v>61623</v>
      </c>
      <c r="V45" s="154">
        <v>31370.7</v>
      </c>
      <c r="W45" s="154">
        <v>56711</v>
      </c>
      <c r="X45" s="154">
        <v>56636</v>
      </c>
      <c r="Y45" s="154">
        <v>47881</v>
      </c>
      <c r="Z45" s="154">
        <v>11904</v>
      </c>
      <c r="AA45" s="154">
        <v>35700</v>
      </c>
      <c r="AB45" s="154">
        <v>204</v>
      </c>
      <c r="AC45" s="154">
        <v>73</v>
      </c>
      <c r="AD45" s="154">
        <v>660864.9</v>
      </c>
      <c r="AE45" s="154"/>
    </row>
    <row r="46" spans="1:31">
      <c r="A46" s="167">
        <v>32873</v>
      </c>
      <c r="B46" s="154">
        <v>84483</v>
      </c>
      <c r="C46" s="154">
        <v>73000</v>
      </c>
      <c r="D46" s="154">
        <v>11483</v>
      </c>
      <c r="E46" s="154">
        <v>288485.09999999998</v>
      </c>
      <c r="F46" s="154">
        <v>217218</v>
      </c>
      <c r="G46" s="154">
        <v>214582</v>
      </c>
      <c r="H46" s="154">
        <v>2636</v>
      </c>
      <c r="I46" s="154">
        <v>71267.100000000006</v>
      </c>
      <c r="J46" s="154" t="s">
        <v>472</v>
      </c>
      <c r="K46" s="154" t="s">
        <v>472</v>
      </c>
      <c r="L46" s="154" t="s">
        <v>472</v>
      </c>
      <c r="M46" s="154" t="s">
        <v>472</v>
      </c>
      <c r="N46" s="154" t="s">
        <v>472</v>
      </c>
      <c r="O46" s="154">
        <v>314326</v>
      </c>
      <c r="P46" s="154">
        <v>214475</v>
      </c>
      <c r="Q46" s="154" t="s">
        <v>472</v>
      </c>
      <c r="R46" s="154">
        <v>1428</v>
      </c>
      <c r="S46" s="154">
        <v>175834</v>
      </c>
      <c r="T46" s="154">
        <v>108599</v>
      </c>
      <c r="U46" s="154">
        <v>67235</v>
      </c>
      <c r="V46" s="154">
        <v>37213</v>
      </c>
      <c r="W46" s="154">
        <v>99851</v>
      </c>
      <c r="X46" s="154">
        <v>81420</v>
      </c>
      <c r="Y46" s="154">
        <v>51735</v>
      </c>
      <c r="Z46" s="154">
        <v>11904</v>
      </c>
      <c r="AA46" s="154">
        <v>39620</v>
      </c>
      <c r="AB46" s="154">
        <v>64</v>
      </c>
      <c r="AC46" s="154">
        <v>147</v>
      </c>
      <c r="AD46" s="154">
        <v>739029.1</v>
      </c>
      <c r="AE46" s="154"/>
    </row>
    <row r="47" spans="1:31">
      <c r="A47" s="167">
        <v>33238</v>
      </c>
      <c r="B47" s="154">
        <v>85615.9</v>
      </c>
      <c r="C47" s="154">
        <v>72959</v>
      </c>
      <c r="D47" s="154">
        <v>12656.9</v>
      </c>
      <c r="E47" s="154">
        <v>248120.1</v>
      </c>
      <c r="F47" s="154">
        <v>194248</v>
      </c>
      <c r="G47" s="154">
        <v>191670</v>
      </c>
      <c r="H47" s="154">
        <v>2578</v>
      </c>
      <c r="I47" s="154">
        <v>53872.1</v>
      </c>
      <c r="J47" s="154" t="s">
        <v>472</v>
      </c>
      <c r="K47" s="154" t="s">
        <v>472</v>
      </c>
      <c r="L47" s="154" t="s">
        <v>472</v>
      </c>
      <c r="M47" s="154" t="s">
        <v>472</v>
      </c>
      <c r="N47" s="154" t="s">
        <v>472</v>
      </c>
      <c r="O47" s="154">
        <v>350000</v>
      </c>
      <c r="P47" s="154">
        <v>214098</v>
      </c>
      <c r="Q47" s="154" t="s">
        <v>472</v>
      </c>
      <c r="R47" s="154">
        <v>1523</v>
      </c>
      <c r="S47" s="154">
        <v>172293</v>
      </c>
      <c r="T47" s="154">
        <v>103297</v>
      </c>
      <c r="U47" s="154">
        <v>68996</v>
      </c>
      <c r="V47" s="154">
        <v>40282</v>
      </c>
      <c r="W47" s="154">
        <v>135902</v>
      </c>
      <c r="X47" s="154">
        <v>92502</v>
      </c>
      <c r="Y47" s="154">
        <v>49227</v>
      </c>
      <c r="Z47" s="154">
        <v>11904</v>
      </c>
      <c r="AA47" s="154">
        <v>37210</v>
      </c>
      <c r="AB47" s="154" t="s">
        <v>528</v>
      </c>
      <c r="AC47" s="154">
        <v>113</v>
      </c>
      <c r="AD47" s="154">
        <v>732963</v>
      </c>
      <c r="AE47" s="154"/>
    </row>
    <row r="48" spans="1:31">
      <c r="A48" s="167">
        <v>33603</v>
      </c>
      <c r="B48" s="154">
        <v>102861.3</v>
      </c>
      <c r="C48" s="154">
        <v>89089</v>
      </c>
      <c r="D48" s="154">
        <v>13772.3</v>
      </c>
      <c r="E48" s="154">
        <v>291301.09999999998</v>
      </c>
      <c r="F48" s="154">
        <v>221310</v>
      </c>
      <c r="G48" s="154">
        <v>219573</v>
      </c>
      <c r="H48" s="154">
        <v>1737</v>
      </c>
      <c r="I48" s="154">
        <v>69991.100000000006</v>
      </c>
      <c r="J48" s="154" t="s">
        <v>472</v>
      </c>
      <c r="K48" s="154" t="s">
        <v>472</v>
      </c>
      <c r="L48" s="154" t="s">
        <v>472</v>
      </c>
      <c r="M48" s="154" t="s">
        <v>472</v>
      </c>
      <c r="N48" s="154" t="s">
        <v>472</v>
      </c>
      <c r="O48" s="154">
        <v>352623</v>
      </c>
      <c r="P48" s="154">
        <v>215643</v>
      </c>
      <c r="Q48" s="154" t="s">
        <v>472</v>
      </c>
      <c r="R48" s="154">
        <v>1380</v>
      </c>
      <c r="S48" s="154">
        <v>174191</v>
      </c>
      <c r="T48" s="154">
        <v>102350</v>
      </c>
      <c r="U48" s="154">
        <v>71841</v>
      </c>
      <c r="V48" s="154">
        <v>40072</v>
      </c>
      <c r="W48" s="154">
        <v>136980</v>
      </c>
      <c r="X48" s="154">
        <v>91219</v>
      </c>
      <c r="Y48" s="154">
        <v>52351</v>
      </c>
      <c r="Z48" s="154">
        <v>11904</v>
      </c>
      <c r="AA48" s="154">
        <v>40232</v>
      </c>
      <c r="AB48" s="154" t="s">
        <v>528</v>
      </c>
      <c r="AC48" s="154">
        <v>215</v>
      </c>
      <c r="AD48" s="154">
        <v>799136.4</v>
      </c>
      <c r="AE48" s="154"/>
    </row>
    <row r="49" spans="1:31" ht="13" thickBot="1">
      <c r="A49" s="167">
        <v>33969</v>
      </c>
      <c r="B49" s="154">
        <v>108346.3</v>
      </c>
      <c r="C49" s="154">
        <v>91649</v>
      </c>
      <c r="D49" s="154">
        <v>16697.3</v>
      </c>
      <c r="E49" s="154">
        <v>319678</v>
      </c>
      <c r="F49" s="154">
        <v>237536.9</v>
      </c>
      <c r="G49" s="154">
        <v>235661.9</v>
      </c>
      <c r="H49" s="154">
        <v>1875</v>
      </c>
      <c r="I49" s="154">
        <v>82141.100000000006</v>
      </c>
      <c r="J49" s="154" t="s">
        <v>472</v>
      </c>
      <c r="K49" s="154" t="s">
        <v>472</v>
      </c>
      <c r="L49" s="154" t="s">
        <v>472</v>
      </c>
      <c r="M49" s="154" t="s">
        <v>472</v>
      </c>
      <c r="N49" s="154" t="s">
        <v>472</v>
      </c>
      <c r="O49" s="154">
        <v>367225</v>
      </c>
      <c r="P49" s="154">
        <v>232362</v>
      </c>
      <c r="Q49" s="154" t="s">
        <v>472</v>
      </c>
      <c r="R49" s="154">
        <v>1100</v>
      </c>
      <c r="S49" s="154">
        <v>186054</v>
      </c>
      <c r="T49" s="154">
        <v>110832</v>
      </c>
      <c r="U49" s="154">
        <v>75222</v>
      </c>
      <c r="V49" s="154">
        <v>45208</v>
      </c>
      <c r="W49" s="154">
        <v>134863</v>
      </c>
      <c r="X49" s="154">
        <v>93063</v>
      </c>
      <c r="Y49" s="154">
        <v>59197</v>
      </c>
      <c r="Z49" s="154">
        <v>11904</v>
      </c>
      <c r="AA49" s="154">
        <v>45858</v>
      </c>
      <c r="AB49" s="154">
        <v>1144</v>
      </c>
      <c r="AC49" s="154">
        <v>291</v>
      </c>
      <c r="AD49" s="154">
        <v>854446.3</v>
      </c>
      <c r="AE49" s="154"/>
    </row>
    <row r="50" spans="1:31" ht="13" thickTop="1">
      <c r="A50" s="167">
        <v>34334</v>
      </c>
      <c r="B50" s="158">
        <v>135479</v>
      </c>
      <c r="C50" s="154">
        <v>113292.3</v>
      </c>
      <c r="D50" s="154">
        <v>22186.7</v>
      </c>
      <c r="E50" s="154">
        <v>400948.5</v>
      </c>
      <c r="F50" s="154">
        <v>269392.59999999998</v>
      </c>
      <c r="G50" s="154">
        <v>267818.59999999998</v>
      </c>
      <c r="H50" s="154">
        <v>1574</v>
      </c>
      <c r="I50" s="154">
        <v>131555.9</v>
      </c>
      <c r="J50" s="154" t="s">
        <v>472</v>
      </c>
      <c r="K50" s="154" t="s">
        <v>472</v>
      </c>
      <c r="L50" s="154" t="s">
        <v>472</v>
      </c>
      <c r="M50" s="154" t="s">
        <v>472</v>
      </c>
      <c r="N50" s="154" t="s">
        <v>472</v>
      </c>
      <c r="O50" s="154">
        <v>360470.5</v>
      </c>
      <c r="P50" s="154">
        <v>242274.7</v>
      </c>
      <c r="Q50" s="154" t="s">
        <v>472</v>
      </c>
      <c r="R50" s="154">
        <v>1055.2</v>
      </c>
      <c r="S50" s="154">
        <v>197566</v>
      </c>
      <c r="T50" s="154">
        <v>121242</v>
      </c>
      <c r="U50" s="154">
        <v>76324</v>
      </c>
      <c r="V50" s="154">
        <v>43653.5</v>
      </c>
      <c r="W50" s="154">
        <v>118195.8</v>
      </c>
      <c r="X50" s="154">
        <v>78546</v>
      </c>
      <c r="Y50" s="154">
        <v>60708.2</v>
      </c>
      <c r="Z50" s="154">
        <v>11904</v>
      </c>
      <c r="AA50" s="154">
        <v>47031.1</v>
      </c>
      <c r="AB50" s="154">
        <v>1222</v>
      </c>
      <c r="AC50" s="154">
        <v>551.1</v>
      </c>
      <c r="AD50" s="154">
        <v>957606.2</v>
      </c>
      <c r="AE50" s="154"/>
    </row>
    <row r="51" spans="1:31" ht="13" thickBot="1">
      <c r="A51" s="167">
        <v>34699</v>
      </c>
      <c r="B51" s="154">
        <v>147656.4</v>
      </c>
      <c r="C51" s="154">
        <v>125431</v>
      </c>
      <c r="D51" s="154">
        <v>22225.4</v>
      </c>
      <c r="E51" s="154">
        <v>385379</v>
      </c>
      <c r="F51" s="154">
        <v>253184</v>
      </c>
      <c r="G51" s="154">
        <v>251848</v>
      </c>
      <c r="H51" s="154">
        <v>1336</v>
      </c>
      <c r="I51" s="154">
        <v>132195</v>
      </c>
      <c r="J51" s="154" t="s">
        <v>472</v>
      </c>
      <c r="K51" s="154" t="s">
        <v>472</v>
      </c>
      <c r="L51" s="154" t="s">
        <v>472</v>
      </c>
      <c r="M51" s="154" t="s">
        <v>472</v>
      </c>
      <c r="N51" s="154" t="s">
        <v>472</v>
      </c>
      <c r="O51" s="154">
        <v>385549</v>
      </c>
      <c r="P51" s="154">
        <v>270364</v>
      </c>
      <c r="Q51" s="154" t="s">
        <v>472</v>
      </c>
      <c r="R51" s="154">
        <v>1046</v>
      </c>
      <c r="S51" s="154">
        <v>214543</v>
      </c>
      <c r="T51" s="154">
        <v>133488</v>
      </c>
      <c r="U51" s="154">
        <v>81055</v>
      </c>
      <c r="V51" s="154">
        <v>54775</v>
      </c>
      <c r="W51" s="154">
        <v>115185</v>
      </c>
      <c r="X51" s="154">
        <v>76464</v>
      </c>
      <c r="Y51" s="154">
        <v>59669</v>
      </c>
      <c r="Z51" s="154">
        <v>11904</v>
      </c>
      <c r="AA51" s="154">
        <v>45910</v>
      </c>
      <c r="AB51" s="154">
        <v>1242</v>
      </c>
      <c r="AC51" s="154">
        <v>613</v>
      </c>
      <c r="AD51" s="154">
        <v>978253.4</v>
      </c>
      <c r="AE51" s="154"/>
    </row>
    <row r="52" spans="1:31" ht="13" thickTop="1">
      <c r="A52" s="167">
        <v>35064</v>
      </c>
      <c r="B52" s="154">
        <v>163922.4</v>
      </c>
      <c r="C52" s="154">
        <v>141518.39999999999</v>
      </c>
      <c r="D52" s="154">
        <v>22404</v>
      </c>
      <c r="E52" s="154">
        <v>399270.1</v>
      </c>
      <c r="F52" s="154">
        <v>260585.1</v>
      </c>
      <c r="G52" s="154">
        <v>257649.1</v>
      </c>
      <c r="H52" s="154">
        <v>2936</v>
      </c>
      <c r="I52" s="154">
        <v>138685</v>
      </c>
      <c r="J52" s="154" t="s">
        <v>472</v>
      </c>
      <c r="K52" s="154" t="s">
        <v>472</v>
      </c>
      <c r="L52" s="154" t="s">
        <v>472</v>
      </c>
      <c r="M52" s="154" t="s">
        <v>472</v>
      </c>
      <c r="N52" s="154" t="s">
        <v>472</v>
      </c>
      <c r="O52" s="154">
        <v>370605</v>
      </c>
      <c r="P52" s="154">
        <v>275894</v>
      </c>
      <c r="Q52" s="154" t="s">
        <v>472</v>
      </c>
      <c r="R52" s="154">
        <v>1063</v>
      </c>
      <c r="S52" s="168">
        <v>210548</v>
      </c>
      <c r="T52" s="154">
        <v>145026</v>
      </c>
      <c r="U52" s="154">
        <v>65522</v>
      </c>
      <c r="V52" s="177">
        <v>64283</v>
      </c>
      <c r="W52" s="154">
        <v>94711</v>
      </c>
      <c r="X52" s="154">
        <v>64503</v>
      </c>
      <c r="Y52" s="154">
        <v>55987</v>
      </c>
      <c r="Z52" s="154">
        <v>11904</v>
      </c>
      <c r="AA52" s="154">
        <v>41813</v>
      </c>
      <c r="AB52" s="154">
        <v>1688</v>
      </c>
      <c r="AC52" s="154">
        <v>582</v>
      </c>
      <c r="AD52" s="154">
        <v>989784.5</v>
      </c>
      <c r="AE52" s="154"/>
    </row>
    <row r="53" spans="1:31">
      <c r="A53" s="167">
        <v>35430</v>
      </c>
      <c r="B53" s="154">
        <v>190637.9</v>
      </c>
      <c r="C53" s="154">
        <v>171974.8</v>
      </c>
      <c r="D53" s="154">
        <v>18663.099999999999</v>
      </c>
      <c r="E53" s="154">
        <v>484462.4</v>
      </c>
      <c r="F53" s="154">
        <v>297417</v>
      </c>
      <c r="G53" s="154">
        <v>293310</v>
      </c>
      <c r="H53" s="154">
        <v>4107</v>
      </c>
      <c r="I53" s="154">
        <v>187045.4</v>
      </c>
      <c r="J53" s="154" t="s">
        <v>472</v>
      </c>
      <c r="K53" s="154" t="s">
        <v>472</v>
      </c>
      <c r="L53" s="154" t="s">
        <v>472</v>
      </c>
      <c r="M53" s="154" t="s">
        <v>472</v>
      </c>
      <c r="N53" s="154" t="s">
        <v>472</v>
      </c>
      <c r="O53" s="154">
        <v>505673.7</v>
      </c>
      <c r="P53" s="154">
        <v>394550.8</v>
      </c>
      <c r="Q53" s="154" t="s">
        <v>472</v>
      </c>
      <c r="R53" s="154">
        <v>982.8</v>
      </c>
      <c r="S53" s="154">
        <v>311706</v>
      </c>
      <c r="T53" s="154">
        <v>235815</v>
      </c>
      <c r="U53" s="154">
        <v>75891</v>
      </c>
      <c r="V53" s="154">
        <v>81862</v>
      </c>
      <c r="W53" s="154">
        <v>111122.9</v>
      </c>
      <c r="X53" s="154">
        <v>74107</v>
      </c>
      <c r="Y53" s="154">
        <v>63794.5</v>
      </c>
      <c r="Z53" s="154">
        <v>11904</v>
      </c>
      <c r="AA53" s="154">
        <v>49328.4</v>
      </c>
      <c r="AB53" s="154">
        <v>2067.8000000000002</v>
      </c>
      <c r="AC53" s="154">
        <v>494.3</v>
      </c>
      <c r="AD53" s="154">
        <v>1244568.5</v>
      </c>
      <c r="AE53" s="154"/>
    </row>
    <row r="54" spans="1:31">
      <c r="A54" s="167">
        <v>35795</v>
      </c>
      <c r="B54" s="154">
        <v>240655.1</v>
      </c>
      <c r="C54" s="154">
        <v>212551.4</v>
      </c>
      <c r="D54" s="154">
        <v>28103.7</v>
      </c>
      <c r="E54" s="154">
        <v>557062.5</v>
      </c>
      <c r="F54" s="154">
        <v>316300.90000000002</v>
      </c>
      <c r="G54" s="154">
        <v>313743.90000000002</v>
      </c>
      <c r="H54" s="154">
        <v>2557</v>
      </c>
      <c r="I54" s="154">
        <v>240761.60000000001</v>
      </c>
      <c r="J54" s="154" t="s">
        <v>472</v>
      </c>
      <c r="K54" s="154" t="s">
        <v>472</v>
      </c>
      <c r="L54" s="154" t="s">
        <v>472</v>
      </c>
      <c r="M54" s="154" t="s">
        <v>472</v>
      </c>
      <c r="N54" s="154" t="s">
        <v>472</v>
      </c>
      <c r="O54" s="154">
        <v>602797.1</v>
      </c>
      <c r="P54" s="154">
        <v>483839.3</v>
      </c>
      <c r="Q54" s="154" t="s">
        <v>472</v>
      </c>
      <c r="R54" s="154">
        <v>936</v>
      </c>
      <c r="S54" s="154">
        <v>402734</v>
      </c>
      <c r="T54" s="154">
        <v>318048</v>
      </c>
      <c r="U54" s="154">
        <v>84686</v>
      </c>
      <c r="V54" s="154">
        <v>80169.3</v>
      </c>
      <c r="W54" s="154">
        <v>118957.8</v>
      </c>
      <c r="X54" s="154">
        <v>75529</v>
      </c>
      <c r="Y54" s="154">
        <v>68710.3</v>
      </c>
      <c r="Z54" s="154">
        <v>11904</v>
      </c>
      <c r="AA54" s="154">
        <v>53270.5</v>
      </c>
      <c r="AB54" s="154">
        <v>2765</v>
      </c>
      <c r="AC54" s="154">
        <v>770.8</v>
      </c>
      <c r="AD54" s="154">
        <v>1469225</v>
      </c>
      <c r="AE54" s="154"/>
    </row>
    <row r="55" spans="1:31" ht="13" thickBot="1">
      <c r="A55" s="167">
        <v>36160</v>
      </c>
      <c r="B55" s="154">
        <v>253595.5</v>
      </c>
      <c r="C55" s="154">
        <v>225260.79999999999</v>
      </c>
      <c r="D55" s="154">
        <v>28334.7</v>
      </c>
      <c r="E55" s="154">
        <v>651793.152</v>
      </c>
      <c r="F55" s="154">
        <v>363237.32500000001</v>
      </c>
      <c r="G55" s="154">
        <v>355187.652</v>
      </c>
      <c r="H55" s="154">
        <v>8049.6729999999998</v>
      </c>
      <c r="I55" s="154">
        <v>288555.82699999999</v>
      </c>
      <c r="J55" s="154">
        <v>200659.78</v>
      </c>
      <c r="K55" s="154">
        <v>87896.047000000006</v>
      </c>
      <c r="L55" s="154" t="s">
        <v>472</v>
      </c>
      <c r="M55" s="154" t="s">
        <v>472</v>
      </c>
      <c r="N55" s="154" t="s">
        <v>472</v>
      </c>
      <c r="O55" s="154">
        <v>678108.4</v>
      </c>
      <c r="P55" s="154">
        <v>553431.19999999995</v>
      </c>
      <c r="Q55" s="154" t="s">
        <v>472</v>
      </c>
      <c r="R55" s="154">
        <v>853</v>
      </c>
      <c r="S55" s="154">
        <v>457888</v>
      </c>
      <c r="T55" s="154">
        <v>369861</v>
      </c>
      <c r="U55" s="154">
        <v>88027</v>
      </c>
      <c r="V55" s="154">
        <v>94690.2</v>
      </c>
      <c r="W55" s="154">
        <v>124677.2</v>
      </c>
      <c r="X55" s="154">
        <v>77526</v>
      </c>
      <c r="Y55" s="154">
        <v>68965.7</v>
      </c>
      <c r="Z55" s="154">
        <v>11904</v>
      </c>
      <c r="AA55" s="154">
        <v>52806</v>
      </c>
      <c r="AB55" s="154">
        <v>3070.6</v>
      </c>
      <c r="AC55" s="154">
        <v>1185.0999999999999</v>
      </c>
      <c r="AD55" s="154">
        <v>1652462.7520000001</v>
      </c>
      <c r="AE55" s="154"/>
    </row>
    <row r="56" spans="1:31" ht="14" thickTop="1" thickBot="1">
      <c r="A56" s="167">
        <v>36525</v>
      </c>
      <c r="B56" s="154">
        <v>311257.8</v>
      </c>
      <c r="C56" s="154">
        <v>266942.7</v>
      </c>
      <c r="D56" s="154">
        <v>44315.1</v>
      </c>
      <c r="E56" s="176">
        <v>810166.89106796996</v>
      </c>
      <c r="F56" s="154">
        <v>394278.83506796998</v>
      </c>
      <c r="G56" s="154">
        <v>377926.56276778999</v>
      </c>
      <c r="H56" s="154">
        <v>16352.27230018</v>
      </c>
      <c r="I56" s="154">
        <v>415888.05599999998</v>
      </c>
      <c r="J56" s="154">
        <v>302847.96399999998</v>
      </c>
      <c r="K56" s="154">
        <v>113040.092</v>
      </c>
      <c r="L56" s="154" t="s">
        <v>472</v>
      </c>
      <c r="M56" s="154" t="s">
        <v>472</v>
      </c>
      <c r="N56" s="154" t="s">
        <v>472</v>
      </c>
      <c r="O56" s="154">
        <v>794780.65888577595</v>
      </c>
      <c r="P56" s="154">
        <v>650936.01228793699</v>
      </c>
      <c r="Q56" s="154">
        <v>1200.6993189371999</v>
      </c>
      <c r="R56" s="154">
        <v>764.7</v>
      </c>
      <c r="S56" s="175">
        <v>547195</v>
      </c>
      <c r="T56" s="154">
        <v>447364</v>
      </c>
      <c r="U56" s="154">
        <v>99831</v>
      </c>
      <c r="V56" s="154">
        <v>101775.61296899999</v>
      </c>
      <c r="W56" s="154">
        <v>143844.64659783899</v>
      </c>
      <c r="X56" s="154">
        <v>84540</v>
      </c>
      <c r="Y56" s="154">
        <v>70287.250629949995</v>
      </c>
      <c r="Z56" s="154">
        <v>11903.9</v>
      </c>
      <c r="AA56" s="154">
        <v>54608.2</v>
      </c>
      <c r="AB56" s="154">
        <v>2677.6406299499999</v>
      </c>
      <c r="AC56" s="154">
        <v>1097.51</v>
      </c>
      <c r="AD56" s="154">
        <v>1986492.6005837</v>
      </c>
      <c r="AE56" s="154"/>
    </row>
    <row r="57" spans="1:31" ht="13" thickTop="1">
      <c r="A57" s="167">
        <v>36891</v>
      </c>
      <c r="B57" s="154">
        <v>379931.3</v>
      </c>
      <c r="C57" s="154">
        <v>337495.1</v>
      </c>
      <c r="D57" s="154">
        <v>42436.2</v>
      </c>
      <c r="E57" s="154">
        <v>827747.13755637396</v>
      </c>
      <c r="F57" s="154">
        <v>390353.32555637398</v>
      </c>
      <c r="G57" s="154">
        <v>378092.68746917398</v>
      </c>
      <c r="H57" s="154">
        <v>12260.638087200001</v>
      </c>
      <c r="I57" s="154">
        <v>437393.81199999998</v>
      </c>
      <c r="J57" s="154">
        <v>308956.38400000002</v>
      </c>
      <c r="K57" s="154">
        <v>128437.428</v>
      </c>
      <c r="L57" s="154" t="s">
        <v>472</v>
      </c>
      <c r="M57" s="154" t="s">
        <v>472</v>
      </c>
      <c r="N57" s="154" t="s">
        <v>472</v>
      </c>
      <c r="O57" s="154">
        <v>945860.89547311899</v>
      </c>
      <c r="P57" s="154">
        <v>791385.33832311805</v>
      </c>
      <c r="Q57" s="154">
        <v>4533.9308661184996</v>
      </c>
      <c r="R57" s="154">
        <v>781</v>
      </c>
      <c r="S57" s="154">
        <v>676418</v>
      </c>
      <c r="T57" s="154">
        <v>561894</v>
      </c>
      <c r="U57" s="154">
        <v>114524</v>
      </c>
      <c r="V57" s="154">
        <v>109652.40745699999</v>
      </c>
      <c r="W57" s="154">
        <v>154475.55715000001</v>
      </c>
      <c r="X57" s="154">
        <v>103168</v>
      </c>
      <c r="Y57" s="154">
        <v>87855.593718260003</v>
      </c>
      <c r="Z57" s="174">
        <v>34724.837993939997</v>
      </c>
      <c r="AA57" s="154">
        <v>50452.87</v>
      </c>
      <c r="AB57" s="154">
        <v>2078.7697695400002</v>
      </c>
      <c r="AC57" s="154">
        <v>599.11595478000004</v>
      </c>
      <c r="AD57" s="154">
        <v>2241394.92674775</v>
      </c>
      <c r="AE57" s="154"/>
    </row>
    <row r="58" spans="1:31">
      <c r="A58" s="167">
        <v>37256</v>
      </c>
      <c r="B58" s="154">
        <v>423077</v>
      </c>
      <c r="C58" s="154">
        <v>379006.7</v>
      </c>
      <c r="D58" s="154">
        <v>44070.3</v>
      </c>
      <c r="E58" s="154">
        <v>822864.05901413003</v>
      </c>
      <c r="F58" s="154">
        <v>414101.59501413</v>
      </c>
      <c r="G58" s="154">
        <v>387943.63058584998</v>
      </c>
      <c r="H58" s="154">
        <v>26157.96442828</v>
      </c>
      <c r="I58" s="154">
        <v>408762.46399999998</v>
      </c>
      <c r="J58" s="154">
        <v>273544.01799999998</v>
      </c>
      <c r="K58" s="154">
        <v>135218.446</v>
      </c>
      <c r="L58" s="154" t="s">
        <v>472</v>
      </c>
      <c r="M58" s="154" t="s">
        <v>472</v>
      </c>
      <c r="N58" s="154" t="s">
        <v>472</v>
      </c>
      <c r="O58" s="154">
        <v>892753.73113848304</v>
      </c>
      <c r="P58" s="154">
        <v>758128.26722678298</v>
      </c>
      <c r="Q58" s="154">
        <v>11235.1198787828</v>
      </c>
      <c r="R58" s="154">
        <v>516.70000000000005</v>
      </c>
      <c r="S58" s="154">
        <v>629408</v>
      </c>
      <c r="T58" s="154">
        <v>518309</v>
      </c>
      <c r="U58" s="154">
        <v>111099</v>
      </c>
      <c r="V58" s="154">
        <v>116968.447348</v>
      </c>
      <c r="W58" s="154">
        <v>134625.4639117</v>
      </c>
      <c r="X58" s="154">
        <v>97456</v>
      </c>
      <c r="Y58" s="154">
        <v>87031.032770870006</v>
      </c>
      <c r="Z58" s="154">
        <v>32982.363780090003</v>
      </c>
      <c r="AA58" s="154">
        <v>50580.83</v>
      </c>
      <c r="AB58" s="154">
        <v>2665.7159287700001</v>
      </c>
      <c r="AC58" s="154">
        <v>802.12306201000001</v>
      </c>
      <c r="AD58" s="154">
        <v>2225725.8229234801</v>
      </c>
      <c r="AE58" s="154"/>
    </row>
    <row r="59" spans="1:31" ht="13" thickBot="1">
      <c r="A59" s="167">
        <v>37621</v>
      </c>
      <c r="B59" s="154">
        <v>405228.5</v>
      </c>
      <c r="C59" s="154">
        <v>365986.4</v>
      </c>
      <c r="D59" s="154">
        <v>39242.1</v>
      </c>
      <c r="E59" s="154">
        <v>735535.37824456103</v>
      </c>
      <c r="F59" s="154">
        <v>432835.65724456101</v>
      </c>
      <c r="G59" s="154">
        <v>402985.29047663102</v>
      </c>
      <c r="H59" s="154">
        <v>29850.366767930002</v>
      </c>
      <c r="I59" s="154">
        <v>302699.72100000002</v>
      </c>
      <c r="J59" s="154">
        <v>184468.32699999999</v>
      </c>
      <c r="K59" s="154">
        <v>118231.394</v>
      </c>
      <c r="L59" s="154" t="s">
        <v>472</v>
      </c>
      <c r="M59" s="154" t="s">
        <v>472</v>
      </c>
      <c r="N59" s="154" t="s">
        <v>472</v>
      </c>
      <c r="O59" s="154">
        <v>889556.36884219002</v>
      </c>
      <c r="P59" s="154">
        <v>781939.86782276002</v>
      </c>
      <c r="Q59" s="154">
        <v>9088.2678227600009</v>
      </c>
      <c r="R59" s="154">
        <v>495.3</v>
      </c>
      <c r="S59" s="154">
        <v>646090</v>
      </c>
      <c r="T59" s="154">
        <v>549577</v>
      </c>
      <c r="U59" s="154">
        <v>96513</v>
      </c>
      <c r="V59" s="154">
        <v>126266.3</v>
      </c>
      <c r="W59" s="154">
        <v>107616.50101943</v>
      </c>
      <c r="X59" s="154">
        <v>76500</v>
      </c>
      <c r="Y59" s="154">
        <v>85349.157170260005</v>
      </c>
      <c r="Z59" s="154">
        <v>29339.598454700001</v>
      </c>
      <c r="AA59" s="154">
        <v>52941.18</v>
      </c>
      <c r="AB59" s="154">
        <v>2669.8290342099999</v>
      </c>
      <c r="AC59" s="154">
        <v>398.54968135000001</v>
      </c>
      <c r="AD59" s="154">
        <v>2115669.4042570102</v>
      </c>
      <c r="AE59" s="154"/>
    </row>
    <row r="60" spans="1:31" ht="14" thickTop="1" thickBot="1">
      <c r="A60" s="167">
        <v>37986</v>
      </c>
      <c r="B60" s="154">
        <v>422244.1</v>
      </c>
      <c r="C60" s="154">
        <v>386412.1</v>
      </c>
      <c r="D60" s="154">
        <v>35832</v>
      </c>
      <c r="E60" s="154">
        <v>831956.70072163304</v>
      </c>
      <c r="F60" s="154">
        <v>468733.24672163301</v>
      </c>
      <c r="G60" s="154">
        <v>433528.670511259</v>
      </c>
      <c r="H60" s="154">
        <v>35204.576210373998</v>
      </c>
      <c r="I60" s="154">
        <v>363223.45400000003</v>
      </c>
      <c r="J60" s="154">
        <v>224784.06899999999</v>
      </c>
      <c r="K60" s="154">
        <v>138439.38500000001</v>
      </c>
      <c r="L60" s="154" t="s">
        <v>472</v>
      </c>
      <c r="M60" s="154" t="s">
        <v>472</v>
      </c>
      <c r="N60" s="154" t="s">
        <v>472</v>
      </c>
      <c r="O60" s="154">
        <v>824799.39763496001</v>
      </c>
      <c r="P60" s="154">
        <v>761091.99938663002</v>
      </c>
      <c r="Q60" s="156">
        <v>9391.4993866299992</v>
      </c>
      <c r="R60" s="154">
        <v>483.6</v>
      </c>
      <c r="S60" s="173">
        <v>626246</v>
      </c>
      <c r="T60" s="154">
        <v>526516</v>
      </c>
      <c r="U60" s="154">
        <v>99730</v>
      </c>
      <c r="V60" s="154">
        <v>124970.9</v>
      </c>
      <c r="W60" s="154">
        <v>63707.398248329999</v>
      </c>
      <c r="X60" s="154">
        <v>63064</v>
      </c>
      <c r="Y60" s="154">
        <v>86047.478128980001</v>
      </c>
      <c r="Z60" s="154">
        <v>27128.032882420001</v>
      </c>
      <c r="AA60" s="154">
        <v>56311.72</v>
      </c>
      <c r="AB60" s="154">
        <v>2561.8886634199998</v>
      </c>
      <c r="AC60" s="172">
        <v>45.836583140000002</v>
      </c>
      <c r="AD60" s="154">
        <v>2165047.6764855701</v>
      </c>
      <c r="AE60" s="154"/>
    </row>
    <row r="61" spans="1:31" ht="14" thickTop="1" thickBot="1">
      <c r="A61" s="167">
        <v>38352</v>
      </c>
      <c r="B61" s="158">
        <v>453307.1</v>
      </c>
      <c r="C61" s="154">
        <v>428590.6</v>
      </c>
      <c r="D61" s="154">
        <v>24716.5</v>
      </c>
      <c r="E61" s="154">
        <v>877581.38910805003</v>
      </c>
      <c r="F61" s="154">
        <v>493436.88310804998</v>
      </c>
      <c r="G61" s="154">
        <v>460571.02010805003</v>
      </c>
      <c r="H61" s="154">
        <v>32865.862999999998</v>
      </c>
      <c r="I61" s="154">
        <v>384144.50599999999</v>
      </c>
      <c r="J61" s="154">
        <v>228173.95800000001</v>
      </c>
      <c r="K61" s="154">
        <v>155970.54800000001</v>
      </c>
      <c r="L61" s="154" t="s">
        <v>472</v>
      </c>
      <c r="M61" s="154" t="s">
        <v>472</v>
      </c>
      <c r="N61" s="154" t="s">
        <v>472</v>
      </c>
      <c r="O61" s="154">
        <v>820485.16444544995</v>
      </c>
      <c r="P61" s="154">
        <v>754470.86462601996</v>
      </c>
      <c r="Q61" s="154">
        <v>9209.4646260200007</v>
      </c>
      <c r="R61" s="154">
        <v>473.2</v>
      </c>
      <c r="S61" s="154">
        <v>613545</v>
      </c>
      <c r="T61" s="154">
        <v>482693</v>
      </c>
      <c r="U61" s="154">
        <v>130852</v>
      </c>
      <c r="V61" s="154">
        <v>131243.20000000001</v>
      </c>
      <c r="W61" s="154">
        <v>66014.299819430002</v>
      </c>
      <c r="X61" s="154">
        <v>65331</v>
      </c>
      <c r="Y61" s="154">
        <v>84462.477767939999</v>
      </c>
      <c r="Z61" s="154">
        <v>21639.22191131</v>
      </c>
      <c r="AA61" s="154">
        <v>60708.05</v>
      </c>
      <c r="AB61" s="154">
        <v>2035.10882115</v>
      </c>
      <c r="AC61" s="154">
        <v>80.097035480000002</v>
      </c>
      <c r="AD61" s="154">
        <v>2235836.13132144</v>
      </c>
      <c r="AE61" s="154"/>
    </row>
    <row r="62" spans="1:31" ht="13" thickTop="1">
      <c r="A62" s="167">
        <v>38717</v>
      </c>
      <c r="B62" s="154">
        <v>567751.69999999995</v>
      </c>
      <c r="C62" s="154">
        <v>540191.80000000005</v>
      </c>
      <c r="D62" s="154">
        <v>27559.9</v>
      </c>
      <c r="E62" s="154">
        <v>977085.76517539995</v>
      </c>
      <c r="F62" s="154">
        <v>507421.82717539999</v>
      </c>
      <c r="G62" s="154">
        <v>464530.18017539999</v>
      </c>
      <c r="H62" s="171">
        <v>42891.646999999997</v>
      </c>
      <c r="I62" s="154">
        <v>469663.93800000002</v>
      </c>
      <c r="J62" s="154">
        <v>250248.022</v>
      </c>
      <c r="K62" s="157">
        <v>219415.916</v>
      </c>
      <c r="L62" s="154">
        <v>79898.832999999999</v>
      </c>
      <c r="M62" s="154">
        <v>32066.3</v>
      </c>
      <c r="N62" s="154">
        <v>47832.533000000003</v>
      </c>
      <c r="O62" s="154">
        <v>1038517.28863717</v>
      </c>
      <c r="P62" s="154">
        <v>948617.71326989005</v>
      </c>
      <c r="Q62" s="154">
        <v>10572.813269890001</v>
      </c>
      <c r="R62" s="154">
        <v>8752</v>
      </c>
      <c r="S62" s="154">
        <v>744367</v>
      </c>
      <c r="T62" s="154">
        <v>599608</v>
      </c>
      <c r="U62" s="154">
        <v>144759</v>
      </c>
      <c r="V62" s="154">
        <v>184925.9</v>
      </c>
      <c r="W62" s="154">
        <v>89899.575367277794</v>
      </c>
      <c r="X62" s="154">
        <v>84011</v>
      </c>
      <c r="Y62" s="154">
        <v>75828.430916850004</v>
      </c>
      <c r="Z62" s="154">
        <v>28050.201954060001</v>
      </c>
      <c r="AA62" s="170">
        <v>46585.457170950001</v>
      </c>
      <c r="AB62" s="154">
        <v>1079.7975757900001</v>
      </c>
      <c r="AC62" s="154">
        <v>112.97421605</v>
      </c>
      <c r="AD62" s="154">
        <v>2739082.0177294202</v>
      </c>
      <c r="AE62" s="154"/>
    </row>
    <row r="63" spans="1:31" ht="13" thickBot="1">
      <c r="A63" s="167">
        <v>39082</v>
      </c>
      <c r="B63" s="154">
        <v>694776.5</v>
      </c>
      <c r="C63" s="154">
        <v>631771.30000000005</v>
      </c>
      <c r="D63" s="154">
        <v>63005.2</v>
      </c>
      <c r="E63" s="154">
        <v>1093842.4978495</v>
      </c>
      <c r="F63" s="154">
        <v>579489.64684950002</v>
      </c>
      <c r="G63" s="154">
        <v>517987.80684949999</v>
      </c>
      <c r="H63" s="154">
        <v>61501.84</v>
      </c>
      <c r="I63" s="154">
        <v>514352.85100000002</v>
      </c>
      <c r="J63" s="154">
        <v>263134.70799999998</v>
      </c>
      <c r="K63" s="154">
        <v>251218.14300000001</v>
      </c>
      <c r="L63" s="154">
        <v>113568.26</v>
      </c>
      <c r="M63" s="154">
        <v>46244</v>
      </c>
      <c r="N63" s="154">
        <v>67324.259999999995</v>
      </c>
      <c r="O63" s="154">
        <v>1057923.5907912101</v>
      </c>
      <c r="P63" s="154">
        <v>943435.43641713995</v>
      </c>
      <c r="Q63" s="154">
        <v>9784.63641714</v>
      </c>
      <c r="R63" s="154">
        <v>8953.5</v>
      </c>
      <c r="S63" s="154">
        <v>739126</v>
      </c>
      <c r="T63" s="154">
        <v>581195</v>
      </c>
      <c r="U63" s="154">
        <v>157931</v>
      </c>
      <c r="V63" s="154">
        <v>185571.3</v>
      </c>
      <c r="W63" s="154">
        <v>114488.15437407199</v>
      </c>
      <c r="X63" s="154">
        <v>107818</v>
      </c>
      <c r="Y63" s="154">
        <v>78667.951789719998</v>
      </c>
      <c r="Z63" s="154">
        <v>32220.536176549998</v>
      </c>
      <c r="AA63" s="154">
        <v>45591.921037929998</v>
      </c>
      <c r="AB63" s="154">
        <v>557.32088438000005</v>
      </c>
      <c r="AC63" s="154">
        <v>298.17369086000002</v>
      </c>
      <c r="AD63" s="154">
        <v>3038778.8004304301</v>
      </c>
      <c r="AE63" s="154"/>
    </row>
    <row r="64" spans="1:31" ht="14" thickTop="1" thickBot="1">
      <c r="A64" s="167">
        <v>39447</v>
      </c>
      <c r="B64" s="154">
        <v>734160.57567749999</v>
      </c>
      <c r="C64" s="154">
        <v>700180.2</v>
      </c>
      <c r="D64" s="154">
        <v>33980.3756775</v>
      </c>
      <c r="E64" s="154">
        <v>1218243.2800085801</v>
      </c>
      <c r="F64" s="154">
        <v>642784.35500858002</v>
      </c>
      <c r="G64" s="154">
        <v>553913.40500857995</v>
      </c>
      <c r="H64" s="154">
        <v>88870.95</v>
      </c>
      <c r="I64" s="154">
        <v>575458.92500000005</v>
      </c>
      <c r="J64" s="154">
        <v>277530.12300000002</v>
      </c>
      <c r="K64" s="160">
        <v>297928.80200000003</v>
      </c>
      <c r="L64" s="154">
        <v>138866.99400000001</v>
      </c>
      <c r="M64" s="154">
        <v>58312.2</v>
      </c>
      <c r="N64" s="154">
        <v>80554.793999999994</v>
      </c>
      <c r="O64" s="154">
        <v>1406539.5056604501</v>
      </c>
      <c r="P64" s="154">
        <v>1274229.22619569</v>
      </c>
      <c r="Q64" s="154">
        <v>15640.62619569</v>
      </c>
      <c r="R64" s="154">
        <v>6167</v>
      </c>
      <c r="S64" s="154">
        <v>1013141</v>
      </c>
      <c r="T64" s="154">
        <v>812726</v>
      </c>
      <c r="U64" s="154">
        <v>200415</v>
      </c>
      <c r="V64" s="154">
        <v>239280.6</v>
      </c>
      <c r="W64" s="154">
        <v>132310.27946476001</v>
      </c>
      <c r="X64" s="154">
        <v>124060</v>
      </c>
      <c r="Y64" s="154">
        <v>85028.988712470004</v>
      </c>
      <c r="Z64" s="154">
        <v>34775.542810829997</v>
      </c>
      <c r="AA64" s="154">
        <v>49468.428483290001</v>
      </c>
      <c r="AB64" s="154">
        <v>405.96031361000001</v>
      </c>
      <c r="AC64" s="154">
        <v>379.05710474</v>
      </c>
      <c r="AD64" s="154">
        <v>3582839.3440589998</v>
      </c>
      <c r="AE64" s="154"/>
    </row>
    <row r="65" spans="1:31" ht="13" thickTop="1">
      <c r="A65" s="167">
        <v>39813</v>
      </c>
      <c r="B65" s="154">
        <v>769883.2</v>
      </c>
      <c r="C65" s="154">
        <v>709857</v>
      </c>
      <c r="D65" s="154">
        <v>60026.199999999903</v>
      </c>
      <c r="E65" s="154">
        <v>967596.47769030998</v>
      </c>
      <c r="F65" s="154">
        <v>628841.67369030998</v>
      </c>
      <c r="G65" s="154">
        <v>542531.71669031004</v>
      </c>
      <c r="H65" s="169">
        <v>86309.956999999995</v>
      </c>
      <c r="I65" s="154">
        <v>338754.804</v>
      </c>
      <c r="J65" s="154">
        <v>143362.486</v>
      </c>
      <c r="K65" s="154">
        <v>195392.318</v>
      </c>
      <c r="L65" s="154">
        <v>234862.220151243</v>
      </c>
      <c r="M65" s="159">
        <v>189563.27615124299</v>
      </c>
      <c r="N65" s="154">
        <v>45298.944000000003</v>
      </c>
      <c r="O65" s="154">
        <v>1019398.64002066</v>
      </c>
      <c r="P65" s="154">
        <v>918015.97652813001</v>
      </c>
      <c r="Q65" s="154">
        <v>79461.476528130006</v>
      </c>
      <c r="R65" s="154">
        <v>444.8</v>
      </c>
      <c r="S65" s="154">
        <v>613442</v>
      </c>
      <c r="T65" s="154">
        <v>447706</v>
      </c>
      <c r="U65" s="154">
        <v>165736</v>
      </c>
      <c r="V65" s="154">
        <v>224667.7</v>
      </c>
      <c r="W65" s="154">
        <v>101382.663492525</v>
      </c>
      <c r="X65" s="154">
        <v>94521</v>
      </c>
      <c r="Y65" s="154">
        <v>78887.358459857001</v>
      </c>
      <c r="Z65" s="154">
        <v>30861.604829979999</v>
      </c>
      <c r="AA65" s="154">
        <v>47062.959776830001</v>
      </c>
      <c r="AB65" s="154">
        <v>724.74143249999997</v>
      </c>
      <c r="AC65" s="154">
        <v>238.052420547</v>
      </c>
      <c r="AD65" s="154">
        <v>3070627.8963220702</v>
      </c>
      <c r="AE65" s="154"/>
    </row>
    <row r="66" spans="1:31">
      <c r="A66" s="167">
        <v>40178</v>
      </c>
      <c r="B66" s="154">
        <v>891308.8</v>
      </c>
      <c r="C66" s="154">
        <v>833048.2</v>
      </c>
      <c r="D66" s="154">
        <v>58260.6</v>
      </c>
      <c r="E66" s="154">
        <v>1108737.3051815601</v>
      </c>
      <c r="F66" s="154">
        <v>697676.59018156002</v>
      </c>
      <c r="G66" s="154">
        <v>610534.36418156</v>
      </c>
      <c r="H66" s="154">
        <v>87142.225999999995</v>
      </c>
      <c r="I66" s="154">
        <v>411060.71500000003</v>
      </c>
      <c r="J66" s="154">
        <v>198733.70600000001</v>
      </c>
      <c r="K66" s="154">
        <v>212327.00899999999</v>
      </c>
      <c r="L66" s="154">
        <v>171251.68378511001</v>
      </c>
      <c r="M66" s="154">
        <v>127120.54978510999</v>
      </c>
      <c r="N66" s="154">
        <v>44131.133999999998</v>
      </c>
      <c r="O66" s="154">
        <v>894900.51856957201</v>
      </c>
      <c r="P66" s="154">
        <v>826954.35419534997</v>
      </c>
      <c r="Q66" s="154">
        <v>33047.454195350001</v>
      </c>
      <c r="R66" s="154">
        <v>450.9</v>
      </c>
      <c r="S66" s="154">
        <v>555022</v>
      </c>
      <c r="T66" s="154">
        <v>411196</v>
      </c>
      <c r="U66" s="154">
        <v>143826</v>
      </c>
      <c r="V66" s="154">
        <v>238434</v>
      </c>
      <c r="W66" s="154">
        <v>67946.164374222004</v>
      </c>
      <c r="X66" s="154">
        <v>61196</v>
      </c>
      <c r="Y66" s="154">
        <v>139664.2244875</v>
      </c>
      <c r="Z66" s="154">
        <v>38185.630057089998</v>
      </c>
      <c r="AA66" s="154">
        <v>94680.214747539998</v>
      </c>
      <c r="AB66" s="154">
        <v>1230.76371367</v>
      </c>
      <c r="AC66" s="154">
        <v>5567.6159692000001</v>
      </c>
      <c r="AD66" s="154">
        <v>3205862.53202374</v>
      </c>
      <c r="AE66" s="154"/>
    </row>
    <row r="67" spans="1:31">
      <c r="A67" s="167">
        <v>40543</v>
      </c>
      <c r="B67" s="154">
        <v>970421.2</v>
      </c>
      <c r="C67" s="154">
        <v>919053.6</v>
      </c>
      <c r="D67" s="154">
        <v>51367.6</v>
      </c>
      <c r="E67" s="154">
        <v>1050028.0985922499</v>
      </c>
      <c r="F67" s="154">
        <v>635313.27959225001</v>
      </c>
      <c r="G67" s="154">
        <v>576022.59159225004</v>
      </c>
      <c r="H67" s="154">
        <v>59290.688000000002</v>
      </c>
      <c r="I67" s="154">
        <v>414714.81900000002</v>
      </c>
      <c r="J67" s="154">
        <v>201530.40700000001</v>
      </c>
      <c r="K67" s="154">
        <v>213184.41200000001</v>
      </c>
      <c r="L67" s="154">
        <v>175806.97830133999</v>
      </c>
      <c r="M67" s="154">
        <v>135725.78030134001</v>
      </c>
      <c r="N67" s="154">
        <v>40081.197999999997</v>
      </c>
      <c r="O67" s="154">
        <v>789838.82927132596</v>
      </c>
      <c r="P67" s="154">
        <v>735545.51681593002</v>
      </c>
      <c r="Q67" s="154">
        <v>1367.8168159300001</v>
      </c>
      <c r="R67" s="154">
        <v>455</v>
      </c>
      <c r="S67" s="154">
        <v>493809</v>
      </c>
      <c r="T67" s="154">
        <v>348713</v>
      </c>
      <c r="U67" s="154">
        <v>145096</v>
      </c>
      <c r="V67" s="154">
        <v>239913.7</v>
      </c>
      <c r="W67" s="154">
        <v>54293.312455395702</v>
      </c>
      <c r="X67" s="154">
        <v>46352</v>
      </c>
      <c r="Y67" s="154">
        <v>252445.53989310999</v>
      </c>
      <c r="Z67" s="154">
        <v>43987.902533250002</v>
      </c>
      <c r="AA67" s="154">
        <v>202742.17931325</v>
      </c>
      <c r="AB67" s="154">
        <v>1067.6697270300001</v>
      </c>
      <c r="AC67" s="154">
        <v>4647.7883195799996</v>
      </c>
      <c r="AD67" s="154">
        <v>3238540.64605803</v>
      </c>
      <c r="AE67" s="154"/>
    </row>
    <row r="68" spans="1:31">
      <c r="A68" s="167">
        <v>40908</v>
      </c>
      <c r="B68" s="154">
        <v>1000301.2</v>
      </c>
      <c r="C68" s="154">
        <v>922853.8</v>
      </c>
      <c r="D68" s="154">
        <v>77447.400000000198</v>
      </c>
      <c r="E68" s="154">
        <v>1020512.78046978</v>
      </c>
      <c r="F68" s="154">
        <v>619358.79846978001</v>
      </c>
      <c r="G68" s="154">
        <v>558868.26646978001</v>
      </c>
      <c r="H68" s="154">
        <v>60490.531999999999</v>
      </c>
      <c r="I68" s="154">
        <v>401153.98200000002</v>
      </c>
      <c r="J68" s="154">
        <v>207874.29199999999</v>
      </c>
      <c r="K68" s="154">
        <v>193279.69</v>
      </c>
      <c r="L68" s="154">
        <v>186461.58440356</v>
      </c>
      <c r="M68" s="154">
        <v>151957.33340356001</v>
      </c>
      <c r="N68" s="154">
        <v>34504.250999999997</v>
      </c>
      <c r="O68" s="154">
        <v>800516.61306034203</v>
      </c>
      <c r="P68" s="154">
        <v>753216.86671054002</v>
      </c>
      <c r="Q68" s="154">
        <v>15274.066710540001</v>
      </c>
      <c r="R68" s="154">
        <v>815.8</v>
      </c>
      <c r="S68" s="154">
        <v>498696</v>
      </c>
      <c r="T68" s="154">
        <v>350683</v>
      </c>
      <c r="U68" s="154">
        <v>148013</v>
      </c>
      <c r="V68" s="154">
        <v>238431</v>
      </c>
      <c r="W68" s="154">
        <v>47299.746349802401</v>
      </c>
      <c r="X68" s="154">
        <v>40586</v>
      </c>
      <c r="Y68" s="154">
        <v>311393.79162989999</v>
      </c>
      <c r="Z68" s="154">
        <v>49379.94087826</v>
      </c>
      <c r="AA68" s="154">
        <v>254254.36804855999</v>
      </c>
      <c r="AB68" s="154">
        <v>3134.5257471</v>
      </c>
      <c r="AC68" s="154">
        <v>4624.9569559800002</v>
      </c>
      <c r="AD68" s="154">
        <v>3319185.9695635801</v>
      </c>
      <c r="AE68" s="154"/>
    </row>
  </sheetData>
  <mergeCells count="26">
    <mergeCell ref="F38:H38"/>
    <mergeCell ref="I38:K38"/>
    <mergeCell ref="B31:I31"/>
    <mergeCell ref="B32:L32"/>
    <mergeCell ref="B24:F24"/>
    <mergeCell ref="B25:K25"/>
    <mergeCell ref="B26:E26"/>
    <mergeCell ref="B27:G27"/>
    <mergeCell ref="B29:L29"/>
    <mergeCell ref="B30:N30"/>
    <mergeCell ref="P38:V38"/>
    <mergeCell ref="W38:X38"/>
    <mergeCell ref="S39:U39"/>
    <mergeCell ref="B20:I20"/>
    <mergeCell ref="B28:D28"/>
    <mergeCell ref="B33:AB33"/>
    <mergeCell ref="B34:O34"/>
    <mergeCell ref="B35:K35"/>
    <mergeCell ref="B21:Z21"/>
    <mergeCell ref="B22:K22"/>
    <mergeCell ref="B23:O23"/>
    <mergeCell ref="B37:D37"/>
    <mergeCell ref="E37:K37"/>
    <mergeCell ref="L37:N37"/>
    <mergeCell ref="O37:X37"/>
    <mergeCell ref="Y37:AC37"/>
  </mergeCells>
  <hyperlinks>
    <hyperlink ref="B50" location="Sheet1!B20" display="Sheet1!B20"/>
    <hyperlink ref="B20" location="Sheet1!B61" display="Sheet1!B61"/>
    <hyperlink ref="B61" location="Sheet1!B20" display="Sheet1!B20"/>
    <hyperlink ref="C43" location="Sheet1!B28" display="Sheet1!B28"/>
    <hyperlink ref="B28" location="Sheet1!C43" display="Sheet1!C43"/>
    <hyperlink ref="E56" location="Sheet1!B33" display="Sheet1!B33"/>
    <hyperlink ref="B33" location="Sheet1!E56" display="Sheet1!E56"/>
    <hyperlink ref="H62" location="Sheet1!B34" display="Sheet1!B34"/>
    <hyperlink ref="B34" location="Sheet1!H62" display="Sheet1!H62"/>
    <hyperlink ref="H65" location="Sheet1!B35" display="Sheet1!B35"/>
    <hyperlink ref="B35" location="Sheet1!H65" display="Sheet1!H65"/>
    <hyperlink ref="K62" location="Sheet1!B21" display="Sheet1!B21"/>
    <hyperlink ref="B21" location="Sheet1!K62" display="Sheet1!K62"/>
    <hyperlink ref="K64" location="Sheet1!B22" display="Sheet1!B22"/>
    <hyperlink ref="B22" location="Sheet1!K64" display="Sheet1!K64"/>
    <hyperlink ref="M65" location="Sheet1!B23" display="Sheet1!B23"/>
    <hyperlink ref="B23" location="Sheet1!M65" display="Sheet1!M65"/>
    <hyperlink ref="Q60" location="Sheet1!B24" display="Sheet1!B24"/>
    <hyperlink ref="B24" location="Sheet1!Q60" display="Sheet1!Q60"/>
    <hyperlink ref="S52" location="Sheet1!B25" display="Sheet1!B25"/>
    <hyperlink ref="B25" location="Sheet1!S52" display="Sheet1!S52"/>
    <hyperlink ref="S56" location="Sheet1!B26" display="Sheet1!B26"/>
    <hyperlink ref="B26" location="Sheet1!S56" display="Sheet1!S56"/>
    <hyperlink ref="S60" location="Sheet1!B27" display="Sheet1!B27"/>
    <hyperlink ref="B27" location="Sheet1!S60" display="Sheet1!S60"/>
    <hyperlink ref="V52" location="Sheet1!B29" display="Sheet1!B29"/>
    <hyperlink ref="B29" location="Sheet1!V52" display="Sheet1!V52"/>
    <hyperlink ref="Z57" location="Sheet1!B30" display="Sheet1!B30"/>
    <hyperlink ref="B30" location="Sheet1!Z57" display="Sheet1!Z57"/>
    <hyperlink ref="AA62" location="Sheet1!B31" display="Sheet1!B31"/>
    <hyperlink ref="B31" location="Sheet1!AA62" display="Sheet1!AA62"/>
    <hyperlink ref="AC60" location="Sheet1!B32" display="Sheet1!B32"/>
    <hyperlink ref="B32" location="Sheet1!AC60" display="Sheet1!AC60"/>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2"/>
  <sheetViews>
    <sheetView workbookViewId="0">
      <pane xSplit="1" ySplit="34" topLeftCell="B44" activePane="bottomRight" state="frozen"/>
      <selection activeCell="A2" sqref="A2"/>
      <selection pane="topRight" activeCell="A2" sqref="A2"/>
      <selection pane="bottomLeft" activeCell="A2" sqref="A2"/>
      <selection pane="bottomRight" activeCell="A2" sqref="A2"/>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641</v>
      </c>
    </row>
    <row r="3" spans="1:1">
      <c r="A3" s="161" t="s">
        <v>654</v>
      </c>
    </row>
    <row r="4" spans="1:1">
      <c r="A4" s="161" t="s">
        <v>653</v>
      </c>
    </row>
    <row r="5" spans="1:1">
      <c r="A5" s="161" t="s">
        <v>638</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26">
      <c r="A17" s="161" t="s">
        <v>499</v>
      </c>
      <c r="B17" s="161" t="s">
        <v>498</v>
      </c>
    </row>
    <row r="18" spans="1:26">
      <c r="A18" s="161"/>
      <c r="B18" s="161" t="s">
        <v>497</v>
      </c>
    </row>
    <row r="20" spans="1:26">
      <c r="A20" s="161" t="s">
        <v>496</v>
      </c>
      <c r="B20" s="442" t="s">
        <v>636</v>
      </c>
      <c r="C20" s="442"/>
      <c r="D20" s="442"/>
      <c r="E20" s="442"/>
      <c r="F20" s="442"/>
      <c r="G20" s="442"/>
      <c r="H20" s="442"/>
      <c r="I20" s="442"/>
      <c r="J20" s="442"/>
      <c r="K20" s="442"/>
      <c r="L20" s="442"/>
      <c r="M20" s="442"/>
      <c r="N20" s="442"/>
      <c r="O20" s="442"/>
      <c r="P20" s="442"/>
      <c r="Q20" s="442"/>
      <c r="R20" s="442"/>
      <c r="S20" s="442"/>
      <c r="T20" s="442"/>
      <c r="U20" s="442"/>
      <c r="V20" s="442"/>
      <c r="W20" s="442"/>
      <c r="X20" s="442"/>
      <c r="Y20" s="442"/>
      <c r="Z20" s="442"/>
    </row>
    <row r="21" spans="1:26">
      <c r="B21" s="444" t="s">
        <v>635</v>
      </c>
      <c r="C21" s="444"/>
      <c r="D21" s="444"/>
      <c r="E21" s="444"/>
      <c r="F21" s="444"/>
      <c r="G21" s="444"/>
      <c r="H21" s="444"/>
      <c r="I21" s="444"/>
      <c r="J21" s="444"/>
      <c r="K21" s="444"/>
    </row>
    <row r="22" spans="1:26">
      <c r="B22" s="445" t="s">
        <v>634</v>
      </c>
      <c r="C22" s="445"/>
      <c r="D22" s="445"/>
      <c r="E22" s="445"/>
      <c r="F22" s="445"/>
      <c r="G22" s="445"/>
      <c r="H22" s="445"/>
      <c r="I22" s="445"/>
      <c r="J22" s="445"/>
      <c r="K22" s="445"/>
      <c r="L22" s="445"/>
      <c r="M22" s="445"/>
      <c r="N22" s="445"/>
      <c r="O22" s="445"/>
    </row>
    <row r="23" spans="1:26">
      <c r="B23" s="446" t="s">
        <v>632</v>
      </c>
      <c r="C23" s="446"/>
      <c r="D23" s="446"/>
      <c r="E23" s="446"/>
      <c r="F23" s="446"/>
      <c r="G23" s="446"/>
      <c r="H23" s="446"/>
      <c r="I23" s="446"/>
      <c r="J23" s="446"/>
      <c r="K23" s="446"/>
    </row>
    <row r="24" spans="1:26">
      <c r="B24" s="447" t="s">
        <v>631</v>
      </c>
      <c r="C24" s="447"/>
      <c r="D24" s="447"/>
      <c r="E24" s="447"/>
    </row>
    <row r="25" spans="1:26">
      <c r="B25" s="449" t="s">
        <v>630</v>
      </c>
      <c r="C25" s="449"/>
      <c r="D25" s="449"/>
      <c r="E25" s="449"/>
      <c r="F25" s="449"/>
      <c r="G25" s="449"/>
    </row>
    <row r="26" spans="1:26">
      <c r="B26" s="456" t="s">
        <v>637</v>
      </c>
      <c r="C26" s="456"/>
      <c r="D26" s="456"/>
      <c r="E26" s="456"/>
      <c r="F26" s="456"/>
      <c r="G26" s="456"/>
      <c r="H26" s="456"/>
      <c r="I26" s="456"/>
    </row>
    <row r="27" spans="1:26">
      <c r="B27" s="457" t="s">
        <v>652</v>
      </c>
      <c r="C27" s="457"/>
      <c r="D27" s="457"/>
      <c r="E27" s="457"/>
      <c r="F27" s="457"/>
      <c r="G27" s="457"/>
      <c r="H27" s="457"/>
      <c r="I27" s="457"/>
      <c r="J27" s="457"/>
      <c r="K27" s="457"/>
      <c r="L27" s="457"/>
    </row>
    <row r="28" spans="1:26">
      <c r="B28" s="450" t="s">
        <v>651</v>
      </c>
      <c r="C28" s="450"/>
      <c r="D28" s="450"/>
      <c r="E28" s="450"/>
      <c r="F28" s="450"/>
      <c r="G28" s="450"/>
      <c r="H28" s="450"/>
    </row>
    <row r="29" spans="1:26">
      <c r="B29" s="458" t="s">
        <v>650</v>
      </c>
      <c r="C29" s="458"/>
      <c r="D29" s="458"/>
      <c r="E29" s="458"/>
      <c r="F29" s="458"/>
      <c r="G29" s="458"/>
      <c r="H29" s="458"/>
      <c r="I29" s="458"/>
      <c r="J29" s="458"/>
      <c r="K29" s="458"/>
    </row>
    <row r="31" spans="1:26">
      <c r="B31" s="443" t="s">
        <v>621</v>
      </c>
      <c r="C31" s="443"/>
      <c r="D31" s="443"/>
      <c r="E31" s="443" t="s">
        <v>620</v>
      </c>
      <c r="F31" s="443"/>
      <c r="G31" s="443"/>
      <c r="H31" s="443"/>
      <c r="I31" s="443"/>
      <c r="J31" s="443"/>
      <c r="K31" s="443"/>
      <c r="L31" s="443" t="s">
        <v>619</v>
      </c>
      <c r="M31" s="443"/>
      <c r="N31" s="443"/>
      <c r="O31" s="443" t="s">
        <v>649</v>
      </c>
      <c r="P31" s="443"/>
      <c r="Q31" s="443"/>
      <c r="R31" s="443"/>
      <c r="S31" s="443"/>
      <c r="T31" s="443"/>
      <c r="U31" s="443"/>
      <c r="V31" s="443"/>
      <c r="W31" s="443"/>
      <c r="X31" s="161" t="s">
        <v>161</v>
      </c>
    </row>
    <row r="32" spans="1:26">
      <c r="B32" s="161" t="s">
        <v>481</v>
      </c>
      <c r="C32" s="161" t="s">
        <v>616</v>
      </c>
      <c r="D32" s="161" t="s">
        <v>648</v>
      </c>
      <c r="E32" s="161" t="s">
        <v>481</v>
      </c>
      <c r="F32" s="443" t="s">
        <v>614</v>
      </c>
      <c r="G32" s="443"/>
      <c r="H32" s="443"/>
      <c r="I32" s="443" t="s">
        <v>613</v>
      </c>
      <c r="J32" s="443"/>
      <c r="K32" s="443"/>
      <c r="L32" s="161" t="s">
        <v>481</v>
      </c>
      <c r="M32" s="161" t="s">
        <v>612</v>
      </c>
      <c r="N32" s="161" t="s">
        <v>486</v>
      </c>
      <c r="O32" s="161" t="s">
        <v>481</v>
      </c>
      <c r="P32" s="443" t="s">
        <v>611</v>
      </c>
      <c r="Q32" s="443"/>
      <c r="R32" s="443"/>
      <c r="S32" s="443"/>
      <c r="T32" s="443"/>
      <c r="U32" s="443"/>
      <c r="V32" s="443"/>
      <c r="W32" s="161" t="s">
        <v>610</v>
      </c>
    </row>
    <row r="33" spans="1:25">
      <c r="B33" s="161" t="s">
        <v>481</v>
      </c>
      <c r="C33" s="161" t="s">
        <v>481</v>
      </c>
      <c r="D33" s="161" t="s">
        <v>481</v>
      </c>
      <c r="E33" s="161" t="s">
        <v>481</v>
      </c>
      <c r="F33" s="161" t="s">
        <v>481</v>
      </c>
      <c r="G33" s="161" t="s">
        <v>605</v>
      </c>
      <c r="H33" s="161" t="s">
        <v>490</v>
      </c>
      <c r="I33" s="161" t="s">
        <v>481</v>
      </c>
      <c r="J33" s="161" t="s">
        <v>488</v>
      </c>
      <c r="K33" s="161" t="s">
        <v>604</v>
      </c>
      <c r="L33" s="161" t="s">
        <v>481</v>
      </c>
      <c r="M33" s="161" t="s">
        <v>481</v>
      </c>
      <c r="N33" s="161" t="s">
        <v>481</v>
      </c>
      <c r="O33" s="161" t="s">
        <v>481</v>
      </c>
      <c r="P33" s="161" t="s">
        <v>481</v>
      </c>
      <c r="Q33" s="161" t="s">
        <v>647</v>
      </c>
      <c r="R33" s="161" t="s">
        <v>646</v>
      </c>
      <c r="S33" s="443" t="s">
        <v>645</v>
      </c>
      <c r="T33" s="443"/>
      <c r="U33" s="443"/>
      <c r="V33" s="161" t="s">
        <v>644</v>
      </c>
    </row>
    <row r="34" spans="1:25">
      <c r="B34" s="161" t="s">
        <v>481</v>
      </c>
      <c r="C34" s="161" t="s">
        <v>481</v>
      </c>
      <c r="D34" s="161" t="s">
        <v>481</v>
      </c>
      <c r="E34" s="161" t="s">
        <v>481</v>
      </c>
      <c r="F34" s="161" t="s">
        <v>481</v>
      </c>
      <c r="G34" s="161" t="s">
        <v>481</v>
      </c>
      <c r="H34" s="161" t="s">
        <v>481</v>
      </c>
      <c r="I34" s="161" t="s">
        <v>481</v>
      </c>
      <c r="J34" s="161" t="s">
        <v>481</v>
      </c>
      <c r="K34" s="161" t="s">
        <v>481</v>
      </c>
      <c r="L34" s="161" t="s">
        <v>481</v>
      </c>
      <c r="M34" s="161" t="s">
        <v>481</v>
      </c>
      <c r="N34" s="161" t="s">
        <v>481</v>
      </c>
      <c r="O34" s="161" t="s">
        <v>481</v>
      </c>
      <c r="P34" s="161" t="s">
        <v>481</v>
      </c>
      <c r="Q34" s="161" t="s">
        <v>481</v>
      </c>
      <c r="R34" s="161" t="s">
        <v>481</v>
      </c>
      <c r="S34" s="161" t="s">
        <v>481</v>
      </c>
      <c r="T34" s="161" t="s">
        <v>643</v>
      </c>
      <c r="U34" s="161" t="s">
        <v>642</v>
      </c>
    </row>
    <row r="36" spans="1:25">
      <c r="A36" s="167">
        <v>31412</v>
      </c>
      <c r="B36" s="154">
        <v>20958.900000000001</v>
      </c>
      <c r="C36" s="154">
        <v>20580</v>
      </c>
      <c r="D36" s="154">
        <v>378.9</v>
      </c>
      <c r="E36" s="154">
        <v>99462</v>
      </c>
      <c r="F36" s="154">
        <v>11390</v>
      </c>
      <c r="G36" s="154">
        <v>11390</v>
      </c>
      <c r="H36" s="154" t="s">
        <v>472</v>
      </c>
      <c r="I36" s="154">
        <v>88072</v>
      </c>
      <c r="J36" s="154">
        <v>72376</v>
      </c>
      <c r="K36" s="154">
        <v>15696</v>
      </c>
      <c r="L36" s="154" t="s">
        <v>472</v>
      </c>
      <c r="M36" s="154" t="s">
        <v>472</v>
      </c>
      <c r="N36" s="154" t="s">
        <v>472</v>
      </c>
      <c r="O36" s="154">
        <v>198736.112760805</v>
      </c>
      <c r="P36" s="154">
        <v>142084</v>
      </c>
      <c r="Q36" s="154">
        <v>128</v>
      </c>
      <c r="R36" s="154" t="s">
        <v>472</v>
      </c>
      <c r="S36" s="154">
        <v>123477</v>
      </c>
      <c r="T36" s="154">
        <v>81924</v>
      </c>
      <c r="U36" s="154">
        <v>41553</v>
      </c>
      <c r="V36" s="154">
        <v>18479</v>
      </c>
      <c r="W36" s="154">
        <v>56652.112760805197</v>
      </c>
      <c r="X36" s="154">
        <v>319157.01276080502</v>
      </c>
      <c r="Y36" s="154"/>
    </row>
    <row r="37" spans="1:25">
      <c r="A37" s="167">
        <v>31777</v>
      </c>
      <c r="B37" s="154">
        <v>30205</v>
      </c>
      <c r="C37" s="154">
        <v>30865.9</v>
      </c>
      <c r="D37" s="154">
        <v>-660.9</v>
      </c>
      <c r="E37" s="154">
        <v>119938</v>
      </c>
      <c r="F37" s="154">
        <v>10990</v>
      </c>
      <c r="G37" s="154">
        <v>10990</v>
      </c>
      <c r="H37" s="154" t="s">
        <v>472</v>
      </c>
      <c r="I37" s="154">
        <v>108948</v>
      </c>
      <c r="J37" s="154">
        <v>89447</v>
      </c>
      <c r="K37" s="154">
        <v>19501</v>
      </c>
      <c r="L37" s="154" t="s">
        <v>472</v>
      </c>
      <c r="M37" s="154" t="s">
        <v>472</v>
      </c>
      <c r="N37" s="154" t="s">
        <v>472</v>
      </c>
      <c r="O37" s="154">
        <v>212108.12825640501</v>
      </c>
      <c r="P37" s="154">
        <v>153921.1</v>
      </c>
      <c r="Q37" s="154">
        <v>87</v>
      </c>
      <c r="R37" s="154" t="s">
        <v>472</v>
      </c>
      <c r="S37" s="154">
        <v>132267</v>
      </c>
      <c r="T37" s="154">
        <v>84440</v>
      </c>
      <c r="U37" s="154">
        <v>47827</v>
      </c>
      <c r="V37" s="154">
        <v>21567.1</v>
      </c>
      <c r="W37" s="154">
        <v>58187.028256405101</v>
      </c>
      <c r="X37" s="154">
        <v>362251.12825640501</v>
      </c>
      <c r="Y37" s="154"/>
    </row>
    <row r="38" spans="1:25">
      <c r="A38" s="167">
        <v>32142</v>
      </c>
      <c r="B38" s="154">
        <v>33620.800000000003</v>
      </c>
      <c r="C38" s="154">
        <v>34119.199999999997</v>
      </c>
      <c r="D38" s="154">
        <v>-498.4</v>
      </c>
      <c r="E38" s="154">
        <v>98201</v>
      </c>
      <c r="F38" s="154">
        <v>12398</v>
      </c>
      <c r="G38" s="154">
        <v>12398</v>
      </c>
      <c r="H38" s="154" t="s">
        <v>472</v>
      </c>
      <c r="I38" s="154">
        <v>85803</v>
      </c>
      <c r="J38" s="154">
        <v>65091</v>
      </c>
      <c r="K38" s="154">
        <v>20712</v>
      </c>
      <c r="L38" s="154" t="s">
        <v>472</v>
      </c>
      <c r="M38" s="154" t="s">
        <v>472</v>
      </c>
      <c r="N38" s="154" t="s">
        <v>472</v>
      </c>
      <c r="O38" s="154">
        <v>223266.97587649999</v>
      </c>
      <c r="P38" s="154">
        <v>161357.29999999999</v>
      </c>
      <c r="Q38" s="154">
        <v>163</v>
      </c>
      <c r="R38" s="154">
        <v>489</v>
      </c>
      <c r="S38" s="154">
        <v>139953</v>
      </c>
      <c r="T38" s="154">
        <v>89269</v>
      </c>
      <c r="U38" s="154">
        <v>50684</v>
      </c>
      <c r="V38" s="154">
        <v>20752.3</v>
      </c>
      <c r="W38" s="154">
        <v>61909.675876499998</v>
      </c>
      <c r="X38" s="154">
        <v>355088.7758765</v>
      </c>
      <c r="Y38" s="154"/>
    </row>
    <row r="39" spans="1:25">
      <c r="A39" s="167">
        <v>32508</v>
      </c>
      <c r="B39" s="154">
        <v>37945.699999999997</v>
      </c>
      <c r="C39" s="154">
        <v>37700.9</v>
      </c>
      <c r="D39" s="154">
        <v>244.8</v>
      </c>
      <c r="E39" s="154">
        <v>114647</v>
      </c>
      <c r="F39" s="154">
        <v>15742</v>
      </c>
      <c r="G39" s="154">
        <v>15742</v>
      </c>
      <c r="H39" s="154" t="s">
        <v>472</v>
      </c>
      <c r="I39" s="154">
        <v>98905</v>
      </c>
      <c r="J39" s="154">
        <v>72722</v>
      </c>
      <c r="K39" s="154">
        <v>26183</v>
      </c>
      <c r="L39" s="154" t="s">
        <v>472</v>
      </c>
      <c r="M39" s="154" t="s">
        <v>472</v>
      </c>
      <c r="N39" s="154" t="s">
        <v>472</v>
      </c>
      <c r="O39" s="154">
        <v>249711.02695</v>
      </c>
      <c r="P39" s="154">
        <v>179049.3</v>
      </c>
      <c r="Q39" s="154">
        <v>168</v>
      </c>
      <c r="R39" s="154">
        <v>427</v>
      </c>
      <c r="S39" s="154">
        <v>153754</v>
      </c>
      <c r="T39" s="154">
        <v>105745</v>
      </c>
      <c r="U39" s="154">
        <v>48009</v>
      </c>
      <c r="V39" s="154">
        <v>24700.3</v>
      </c>
      <c r="W39" s="154">
        <v>70661.726949999997</v>
      </c>
      <c r="X39" s="154">
        <v>402303.72694999998</v>
      </c>
      <c r="Y39" s="154"/>
    </row>
    <row r="40" spans="1:25">
      <c r="A40" s="167">
        <v>32873</v>
      </c>
      <c r="B40" s="154">
        <v>39697.699999999997</v>
      </c>
      <c r="C40" s="154">
        <v>40284.199999999997</v>
      </c>
      <c r="D40" s="154">
        <v>-586.5</v>
      </c>
      <c r="E40" s="154">
        <v>144837</v>
      </c>
      <c r="F40" s="154">
        <v>18133</v>
      </c>
      <c r="G40" s="154">
        <v>18133</v>
      </c>
      <c r="H40" s="154" t="s">
        <v>472</v>
      </c>
      <c r="I40" s="154">
        <v>126704</v>
      </c>
      <c r="J40" s="154">
        <v>99865</v>
      </c>
      <c r="K40" s="154">
        <v>26839</v>
      </c>
      <c r="L40" s="154" t="s">
        <v>472</v>
      </c>
      <c r="M40" s="154" t="s">
        <v>472</v>
      </c>
      <c r="N40" s="154" t="s">
        <v>472</v>
      </c>
      <c r="O40" s="154">
        <v>291921.62670000002</v>
      </c>
      <c r="P40" s="154">
        <v>197174</v>
      </c>
      <c r="Q40" s="154">
        <v>119</v>
      </c>
      <c r="R40" s="154">
        <v>125</v>
      </c>
      <c r="S40" s="154">
        <v>169795</v>
      </c>
      <c r="T40" s="154">
        <v>123155</v>
      </c>
      <c r="U40" s="154">
        <v>46640</v>
      </c>
      <c r="V40" s="154">
        <v>27135</v>
      </c>
      <c r="W40" s="154">
        <v>94747.626699999993</v>
      </c>
      <c r="X40" s="154">
        <v>476456.32669999998</v>
      </c>
      <c r="Y40" s="154"/>
    </row>
    <row r="41" spans="1:25">
      <c r="A41" s="167">
        <v>33238</v>
      </c>
      <c r="B41" s="154">
        <v>44364.1</v>
      </c>
      <c r="C41" s="154">
        <v>44934.1</v>
      </c>
      <c r="D41" s="154">
        <v>-570</v>
      </c>
      <c r="E41" s="154">
        <v>121497</v>
      </c>
      <c r="F41" s="154">
        <v>19190</v>
      </c>
      <c r="G41" s="154">
        <v>19190</v>
      </c>
      <c r="H41" s="154" t="s">
        <v>472</v>
      </c>
      <c r="I41" s="154">
        <v>102307</v>
      </c>
      <c r="J41" s="154">
        <v>80204</v>
      </c>
      <c r="K41" s="154">
        <v>22103</v>
      </c>
      <c r="L41" s="154" t="s">
        <v>472</v>
      </c>
      <c r="M41" s="154" t="s">
        <v>472</v>
      </c>
      <c r="N41" s="154" t="s">
        <v>472</v>
      </c>
      <c r="O41" s="154">
        <v>313790.97120000003</v>
      </c>
      <c r="P41" s="154">
        <v>200284</v>
      </c>
      <c r="Q41" s="154">
        <v>60</v>
      </c>
      <c r="R41" s="154">
        <v>51</v>
      </c>
      <c r="S41" s="154">
        <v>172224</v>
      </c>
      <c r="T41" s="154">
        <v>130049</v>
      </c>
      <c r="U41" s="154">
        <v>42175</v>
      </c>
      <c r="V41" s="154">
        <v>27949</v>
      </c>
      <c r="W41" s="154">
        <v>113506.9712</v>
      </c>
      <c r="X41" s="154">
        <v>479652.07120000001</v>
      </c>
      <c r="Y41" s="154"/>
    </row>
    <row r="42" spans="1:25">
      <c r="A42" s="167">
        <v>33603</v>
      </c>
      <c r="B42" s="154">
        <v>48457.599999999999</v>
      </c>
      <c r="C42" s="154">
        <v>47764.5</v>
      </c>
      <c r="D42" s="154">
        <v>693.1</v>
      </c>
      <c r="E42" s="154">
        <v>139784</v>
      </c>
      <c r="F42" s="154">
        <v>23284</v>
      </c>
      <c r="G42" s="154">
        <v>23284</v>
      </c>
      <c r="H42" s="154" t="s">
        <v>472</v>
      </c>
      <c r="I42" s="154">
        <v>116500</v>
      </c>
      <c r="J42" s="154">
        <v>93695</v>
      </c>
      <c r="K42" s="154">
        <v>22805</v>
      </c>
      <c r="L42" s="154" t="s">
        <v>472</v>
      </c>
      <c r="M42" s="154" t="s">
        <v>472</v>
      </c>
      <c r="N42" s="154" t="s">
        <v>472</v>
      </c>
      <c r="O42" s="154">
        <v>322216.85644399998</v>
      </c>
      <c r="P42" s="154">
        <v>205276</v>
      </c>
      <c r="Q42" s="154">
        <v>115</v>
      </c>
      <c r="R42" s="154">
        <v>49</v>
      </c>
      <c r="S42" s="154">
        <v>177762</v>
      </c>
      <c r="T42" s="154">
        <v>137082</v>
      </c>
      <c r="U42" s="154">
        <v>40680</v>
      </c>
      <c r="V42" s="154">
        <v>27350</v>
      </c>
      <c r="W42" s="154">
        <v>116940.856444</v>
      </c>
      <c r="X42" s="154">
        <v>510458.45644400001</v>
      </c>
      <c r="Y42" s="154"/>
    </row>
    <row r="43" spans="1:25" ht="13" thickBot="1">
      <c r="A43" s="167">
        <v>33969</v>
      </c>
      <c r="B43" s="154">
        <v>48033.3</v>
      </c>
      <c r="C43" s="154">
        <v>47732</v>
      </c>
      <c r="D43" s="154">
        <v>301.3</v>
      </c>
      <c r="E43" s="154">
        <v>158981</v>
      </c>
      <c r="F43" s="154">
        <v>26665</v>
      </c>
      <c r="G43" s="154">
        <v>26665</v>
      </c>
      <c r="H43" s="154" t="s">
        <v>472</v>
      </c>
      <c r="I43" s="154">
        <v>132316</v>
      </c>
      <c r="J43" s="154">
        <v>108409</v>
      </c>
      <c r="K43" s="154">
        <v>23907</v>
      </c>
      <c r="L43" s="154" t="s">
        <v>472</v>
      </c>
      <c r="M43" s="154" t="s">
        <v>472</v>
      </c>
      <c r="N43" s="154" t="s">
        <v>472</v>
      </c>
      <c r="O43" s="154">
        <v>337725.00540000002</v>
      </c>
      <c r="P43" s="154">
        <v>214215</v>
      </c>
      <c r="Q43" s="154">
        <v>55</v>
      </c>
      <c r="R43" s="154">
        <v>166</v>
      </c>
      <c r="S43" s="154">
        <v>181411</v>
      </c>
      <c r="T43" s="154">
        <v>140790</v>
      </c>
      <c r="U43" s="154">
        <v>40621</v>
      </c>
      <c r="V43" s="154">
        <v>32583</v>
      </c>
      <c r="W43" s="154">
        <v>123510.00539999999</v>
      </c>
      <c r="X43" s="154">
        <v>544739.30539999995</v>
      </c>
      <c r="Y43" s="154"/>
    </row>
    <row r="44" spans="1:25" ht="13" thickTop="1">
      <c r="A44" s="167">
        <v>34334</v>
      </c>
      <c r="B44" s="154">
        <v>57276.9</v>
      </c>
      <c r="C44" s="175">
        <v>57208</v>
      </c>
      <c r="D44" s="175">
        <v>68.900000000000006</v>
      </c>
      <c r="E44" s="154">
        <v>239902</v>
      </c>
      <c r="F44" s="154">
        <v>34169</v>
      </c>
      <c r="G44" s="154">
        <v>34169</v>
      </c>
      <c r="H44" s="154" t="s">
        <v>472</v>
      </c>
      <c r="I44" s="154">
        <v>205733</v>
      </c>
      <c r="J44" s="154">
        <v>165325</v>
      </c>
      <c r="K44" s="154">
        <v>40408</v>
      </c>
      <c r="L44" s="154" t="s">
        <v>472</v>
      </c>
      <c r="M44" s="154" t="s">
        <v>472</v>
      </c>
      <c r="N44" s="154" t="s">
        <v>472</v>
      </c>
      <c r="O44" s="154">
        <v>337682.39481199998</v>
      </c>
      <c r="P44" s="154">
        <v>221445</v>
      </c>
      <c r="Q44" s="154">
        <v>189</v>
      </c>
      <c r="R44" s="154">
        <v>284</v>
      </c>
      <c r="S44" s="154">
        <v>188533</v>
      </c>
      <c r="T44" s="154">
        <v>141198</v>
      </c>
      <c r="U44" s="154">
        <v>47335</v>
      </c>
      <c r="V44" s="154">
        <v>32439</v>
      </c>
      <c r="W44" s="154">
        <v>116237.394812</v>
      </c>
      <c r="X44" s="154">
        <v>634861.29481200001</v>
      </c>
      <c r="Y44" s="154"/>
    </row>
    <row r="45" spans="1:25" ht="13" thickBot="1">
      <c r="A45" s="167">
        <v>34699</v>
      </c>
      <c r="B45" s="154">
        <v>63827.4</v>
      </c>
      <c r="C45" s="154">
        <v>62518.400000000001</v>
      </c>
      <c r="D45" s="154">
        <v>1309</v>
      </c>
      <c r="E45" s="154">
        <v>212987</v>
      </c>
      <c r="F45" s="154">
        <v>36301</v>
      </c>
      <c r="G45" s="154">
        <v>36301</v>
      </c>
      <c r="H45" s="154" t="s">
        <v>472</v>
      </c>
      <c r="I45" s="154">
        <v>176686</v>
      </c>
      <c r="J45" s="154">
        <v>137092</v>
      </c>
      <c r="K45" s="154">
        <v>39594</v>
      </c>
      <c r="L45" s="154" t="s">
        <v>472</v>
      </c>
      <c r="M45" s="154" t="s">
        <v>472</v>
      </c>
      <c r="N45" s="154" t="s">
        <v>472</v>
      </c>
      <c r="O45" s="154">
        <v>381487.44260000001</v>
      </c>
      <c r="P45" s="154">
        <v>262004</v>
      </c>
      <c r="Q45" s="154">
        <v>47</v>
      </c>
      <c r="R45" s="154">
        <v>338</v>
      </c>
      <c r="S45" s="154">
        <v>220683</v>
      </c>
      <c r="T45" s="154">
        <v>170836</v>
      </c>
      <c r="U45" s="154">
        <v>49847</v>
      </c>
      <c r="V45" s="154">
        <v>40936</v>
      </c>
      <c r="W45" s="154">
        <v>119483.44259999999</v>
      </c>
      <c r="X45" s="154">
        <v>658301.84259999997</v>
      </c>
      <c r="Y45" s="154"/>
    </row>
    <row r="46" spans="1:25" ht="13" thickTop="1">
      <c r="A46" s="167">
        <v>35064</v>
      </c>
      <c r="B46" s="154">
        <v>65650.8</v>
      </c>
      <c r="C46" s="154">
        <v>64916.6</v>
      </c>
      <c r="D46" s="154">
        <v>734.2</v>
      </c>
      <c r="E46" s="154">
        <v>239975</v>
      </c>
      <c r="F46" s="154">
        <v>33702</v>
      </c>
      <c r="G46" s="154">
        <v>33702</v>
      </c>
      <c r="H46" s="154" t="s">
        <v>472</v>
      </c>
      <c r="I46" s="154">
        <v>206273</v>
      </c>
      <c r="J46" s="154">
        <v>171170</v>
      </c>
      <c r="K46" s="154">
        <v>35103</v>
      </c>
      <c r="L46" s="154" t="s">
        <v>472</v>
      </c>
      <c r="M46" s="154" t="s">
        <v>472</v>
      </c>
      <c r="N46" s="154" t="s">
        <v>472</v>
      </c>
      <c r="O46" s="154">
        <v>375605.295996</v>
      </c>
      <c r="P46" s="154">
        <v>260718.4</v>
      </c>
      <c r="Q46" s="154">
        <v>43</v>
      </c>
      <c r="R46" s="154">
        <v>653</v>
      </c>
      <c r="S46" s="159">
        <v>207485</v>
      </c>
      <c r="T46" s="159">
        <v>158599</v>
      </c>
      <c r="U46" s="159">
        <v>48886</v>
      </c>
      <c r="V46" s="173">
        <v>52537.4</v>
      </c>
      <c r="W46" s="154">
        <v>114886.89599600001</v>
      </c>
      <c r="X46" s="154">
        <v>681231.09599599999</v>
      </c>
      <c r="Y46" s="154"/>
    </row>
    <row r="47" spans="1:25">
      <c r="A47" s="167">
        <v>35430</v>
      </c>
      <c r="B47" s="154">
        <v>72595.5</v>
      </c>
      <c r="C47" s="154">
        <v>71726.7</v>
      </c>
      <c r="D47" s="154">
        <v>868.8</v>
      </c>
      <c r="E47" s="154">
        <v>273830.8</v>
      </c>
      <c r="F47" s="154">
        <v>36101.800000000003</v>
      </c>
      <c r="G47" s="154">
        <v>36101.800000000003</v>
      </c>
      <c r="H47" s="154" t="s">
        <v>472</v>
      </c>
      <c r="I47" s="154">
        <v>237729</v>
      </c>
      <c r="J47" s="154">
        <v>200513</v>
      </c>
      <c r="K47" s="154">
        <v>37216</v>
      </c>
      <c r="L47" s="154" t="s">
        <v>472</v>
      </c>
      <c r="M47" s="154" t="s">
        <v>472</v>
      </c>
      <c r="N47" s="154" t="s">
        <v>472</v>
      </c>
      <c r="O47" s="154">
        <v>488927.07329999999</v>
      </c>
      <c r="P47" s="154">
        <v>364613.1</v>
      </c>
      <c r="Q47" s="154">
        <v>32.700000000000003</v>
      </c>
      <c r="R47" s="154">
        <v>692.2</v>
      </c>
      <c r="S47" s="154">
        <v>292399</v>
      </c>
      <c r="T47" s="154">
        <v>230500</v>
      </c>
      <c r="U47" s="154">
        <v>61899</v>
      </c>
      <c r="V47" s="154">
        <v>71489.2</v>
      </c>
      <c r="W47" s="154">
        <v>124313.9733</v>
      </c>
      <c r="X47" s="154">
        <v>835353.37329999998</v>
      </c>
      <c r="Y47" s="154"/>
    </row>
    <row r="48" spans="1:25">
      <c r="A48" s="167">
        <v>35795</v>
      </c>
      <c r="B48" s="154">
        <v>86617.9</v>
      </c>
      <c r="C48" s="154">
        <v>81976.899999999994</v>
      </c>
      <c r="D48" s="154">
        <v>4641</v>
      </c>
      <c r="E48" s="154">
        <v>397012.8</v>
      </c>
      <c r="F48" s="154">
        <v>38258.800000000003</v>
      </c>
      <c r="G48" s="154">
        <v>38258.800000000003</v>
      </c>
      <c r="H48" s="154" t="s">
        <v>472</v>
      </c>
      <c r="I48" s="154">
        <v>358754</v>
      </c>
      <c r="J48" s="154">
        <v>317331</v>
      </c>
      <c r="K48" s="154">
        <v>41423</v>
      </c>
      <c r="L48" s="154" t="s">
        <v>472</v>
      </c>
      <c r="M48" s="154" t="s">
        <v>472</v>
      </c>
      <c r="N48" s="154" t="s">
        <v>472</v>
      </c>
      <c r="O48" s="154">
        <v>584238.56538399996</v>
      </c>
      <c r="P48" s="154">
        <v>445926.3</v>
      </c>
      <c r="Q48" s="154">
        <v>47.3</v>
      </c>
      <c r="R48" s="154">
        <v>867.6</v>
      </c>
      <c r="S48" s="154">
        <v>374888</v>
      </c>
      <c r="T48" s="154">
        <v>301224</v>
      </c>
      <c r="U48" s="154">
        <v>73664</v>
      </c>
      <c r="V48" s="154">
        <v>70123.399999999994</v>
      </c>
      <c r="W48" s="154">
        <v>138312.265384</v>
      </c>
      <c r="X48" s="154">
        <v>1067869.265384</v>
      </c>
      <c r="Y48" s="154"/>
    </row>
    <row r="49" spans="1:25" ht="13" thickBot="1">
      <c r="A49" s="167">
        <v>36160</v>
      </c>
      <c r="B49" s="154">
        <v>99101.3</v>
      </c>
      <c r="C49" s="154">
        <v>98109.4</v>
      </c>
      <c r="D49" s="154">
        <v>991.9</v>
      </c>
      <c r="E49" s="154">
        <v>486826.23100000003</v>
      </c>
      <c r="F49" s="154">
        <v>40969.173000000003</v>
      </c>
      <c r="G49" s="154">
        <v>40372.332000000002</v>
      </c>
      <c r="H49" s="154">
        <v>596.84100000000001</v>
      </c>
      <c r="I49" s="154">
        <v>445857.05800000002</v>
      </c>
      <c r="J49" s="154">
        <v>389906.712</v>
      </c>
      <c r="K49" s="154">
        <v>55950.345999999998</v>
      </c>
      <c r="L49" s="154" t="s">
        <v>472</v>
      </c>
      <c r="M49" s="154" t="s">
        <v>472</v>
      </c>
      <c r="N49" s="154" t="s">
        <v>472</v>
      </c>
      <c r="O49" s="154">
        <v>620630.54949999996</v>
      </c>
      <c r="P49" s="154">
        <v>474646</v>
      </c>
      <c r="Q49" s="154">
        <v>163.5</v>
      </c>
      <c r="R49" s="154">
        <v>861.4</v>
      </c>
      <c r="S49" s="154">
        <v>398861</v>
      </c>
      <c r="T49" s="154">
        <v>315887</v>
      </c>
      <c r="U49" s="154">
        <v>82974</v>
      </c>
      <c r="V49" s="154">
        <v>74760.100000000006</v>
      </c>
      <c r="W49" s="154">
        <v>145984.54949999999</v>
      </c>
      <c r="X49" s="154">
        <v>1206558.0804999999</v>
      </c>
      <c r="Y49" s="154"/>
    </row>
    <row r="50" spans="1:25" ht="13" thickTop="1">
      <c r="A50" s="167">
        <v>36525</v>
      </c>
      <c r="B50" s="154">
        <v>121561.466748012</v>
      </c>
      <c r="C50" s="154">
        <v>119801.9</v>
      </c>
      <c r="D50" s="154">
        <v>1759.5667480119</v>
      </c>
      <c r="E50" s="154">
        <v>550546.80900000001</v>
      </c>
      <c r="F50" s="154">
        <v>47861.082999999999</v>
      </c>
      <c r="G50" s="154">
        <v>47265.434000000001</v>
      </c>
      <c r="H50" s="154">
        <v>595.649</v>
      </c>
      <c r="I50" s="154">
        <v>502685.72600000002</v>
      </c>
      <c r="J50" s="154">
        <v>430605.04700000002</v>
      </c>
      <c r="K50" s="154">
        <v>72080.679000000004</v>
      </c>
      <c r="L50" s="154" t="s">
        <v>472</v>
      </c>
      <c r="M50" s="154" t="s">
        <v>472</v>
      </c>
      <c r="N50" s="154" t="s">
        <v>472</v>
      </c>
      <c r="O50" s="154">
        <v>807210.15714693198</v>
      </c>
      <c r="P50" s="154">
        <v>629835.21196900005</v>
      </c>
      <c r="Q50" s="154">
        <v>568.57000000000005</v>
      </c>
      <c r="R50" s="154">
        <v>774.3</v>
      </c>
      <c r="S50" s="156">
        <v>548197</v>
      </c>
      <c r="T50" s="156">
        <v>463202</v>
      </c>
      <c r="U50" s="156">
        <v>84995</v>
      </c>
      <c r="V50" s="154">
        <v>80295.341969000001</v>
      </c>
      <c r="W50" s="154">
        <v>177374.94517793201</v>
      </c>
      <c r="X50" s="154">
        <v>1479318.43289494</v>
      </c>
      <c r="Y50" s="154"/>
    </row>
    <row r="51" spans="1:25">
      <c r="A51" s="167">
        <v>36891</v>
      </c>
      <c r="B51" s="154">
        <v>142055.1</v>
      </c>
      <c r="C51" s="154">
        <v>139550</v>
      </c>
      <c r="D51" s="154">
        <v>2505.1</v>
      </c>
      <c r="E51" s="154">
        <v>671354.96100000001</v>
      </c>
      <c r="F51" s="154">
        <v>46150.201999999997</v>
      </c>
      <c r="G51" s="154">
        <v>45208.891000000003</v>
      </c>
      <c r="H51" s="154">
        <v>941.31100000000004</v>
      </c>
      <c r="I51" s="154">
        <v>625204.75899999996</v>
      </c>
      <c r="J51" s="154">
        <v>547540.03</v>
      </c>
      <c r="K51" s="154">
        <v>77664.729000000007</v>
      </c>
      <c r="L51" s="154" t="s">
        <v>472</v>
      </c>
      <c r="M51" s="154" t="s">
        <v>472</v>
      </c>
      <c r="N51" s="154" t="s">
        <v>472</v>
      </c>
      <c r="O51" s="154">
        <v>960340.31900371297</v>
      </c>
      <c r="P51" s="154">
        <v>782029.74493199994</v>
      </c>
      <c r="Q51" s="154">
        <v>642.92999999999995</v>
      </c>
      <c r="R51" s="154">
        <v>675.1</v>
      </c>
      <c r="S51" s="154">
        <v>690939</v>
      </c>
      <c r="T51" s="154">
        <v>614415</v>
      </c>
      <c r="U51" s="154">
        <v>76524</v>
      </c>
      <c r="V51" s="154">
        <v>89772.714932000003</v>
      </c>
      <c r="W51" s="154">
        <v>178310.574071713</v>
      </c>
      <c r="X51" s="154">
        <v>1773750.38000371</v>
      </c>
      <c r="Y51" s="154"/>
    </row>
    <row r="52" spans="1:25">
      <c r="A52" s="167">
        <v>37256</v>
      </c>
      <c r="B52" s="154">
        <v>148886.70000000001</v>
      </c>
      <c r="C52" s="154">
        <v>148720.6</v>
      </c>
      <c r="D52" s="154">
        <v>166.1</v>
      </c>
      <c r="E52" s="154">
        <v>586561.87300000002</v>
      </c>
      <c r="F52" s="154">
        <v>47011.48</v>
      </c>
      <c r="G52" s="154">
        <v>46429.824000000001</v>
      </c>
      <c r="H52" s="154">
        <v>581.65599999999995</v>
      </c>
      <c r="I52" s="154">
        <v>539550.39300000004</v>
      </c>
      <c r="J52" s="154">
        <v>463425.902</v>
      </c>
      <c r="K52" s="154">
        <v>76124.490999999995</v>
      </c>
      <c r="L52" s="154" t="s">
        <v>472</v>
      </c>
      <c r="M52" s="154" t="s">
        <v>472</v>
      </c>
      <c r="N52" s="154" t="s">
        <v>472</v>
      </c>
      <c r="O52" s="154">
        <v>947611.292830294</v>
      </c>
      <c r="P52" s="154">
        <v>770265.74218499998</v>
      </c>
      <c r="Q52" s="154">
        <v>2099.33</v>
      </c>
      <c r="R52" s="154">
        <v>636.79999999999995</v>
      </c>
      <c r="S52" s="154">
        <v>666969</v>
      </c>
      <c r="T52" s="154">
        <v>588922</v>
      </c>
      <c r="U52" s="154">
        <v>78047</v>
      </c>
      <c r="V52" s="154">
        <v>100560.61218500001</v>
      </c>
      <c r="W52" s="154">
        <v>177345.55064529399</v>
      </c>
      <c r="X52" s="154">
        <v>1683059.8658302899</v>
      </c>
      <c r="Y52" s="154"/>
    </row>
    <row r="53" spans="1:25" ht="13" thickBot="1">
      <c r="A53" s="167">
        <v>37621</v>
      </c>
      <c r="B53" s="154">
        <v>173080</v>
      </c>
      <c r="C53" s="154">
        <v>169178.2</v>
      </c>
      <c r="D53" s="154">
        <v>3901.8</v>
      </c>
      <c r="E53" s="154">
        <v>485659.72</v>
      </c>
      <c r="F53" s="154">
        <v>49136.114999999998</v>
      </c>
      <c r="G53" s="154">
        <v>47830.542000000001</v>
      </c>
      <c r="H53" s="154">
        <v>1305.5730000000001</v>
      </c>
      <c r="I53" s="154">
        <v>436523.60499999998</v>
      </c>
      <c r="J53" s="154">
        <v>374356.15500000003</v>
      </c>
      <c r="K53" s="154">
        <v>62167.45</v>
      </c>
      <c r="L53" s="154" t="s">
        <v>472</v>
      </c>
      <c r="M53" s="154" t="s">
        <v>472</v>
      </c>
      <c r="N53" s="154" t="s">
        <v>472</v>
      </c>
      <c r="O53" s="154">
        <v>912397.61547278101</v>
      </c>
      <c r="P53" s="154">
        <v>750474.74</v>
      </c>
      <c r="Q53" s="154">
        <v>702.94</v>
      </c>
      <c r="R53" s="154">
        <v>854.5</v>
      </c>
      <c r="S53" s="154">
        <v>647877</v>
      </c>
      <c r="T53" s="154">
        <v>564670</v>
      </c>
      <c r="U53" s="154">
        <v>83207</v>
      </c>
      <c r="V53" s="154">
        <v>101040.3</v>
      </c>
      <c r="W53" s="154">
        <v>161922.87547278</v>
      </c>
      <c r="X53" s="154">
        <v>1571137.33547278</v>
      </c>
      <c r="Y53" s="154"/>
    </row>
    <row r="54" spans="1:25" ht="14" thickTop="1" thickBot="1">
      <c r="A54" s="167">
        <v>37986</v>
      </c>
      <c r="B54" s="154">
        <v>200665.8</v>
      </c>
      <c r="C54" s="154">
        <v>189245.7</v>
      </c>
      <c r="D54" s="154">
        <v>11420.1</v>
      </c>
      <c r="E54" s="154">
        <v>556790.40099999995</v>
      </c>
      <c r="F54" s="154">
        <v>58785.434999999998</v>
      </c>
      <c r="G54" s="154">
        <v>57675.108</v>
      </c>
      <c r="H54" s="154">
        <v>1110.327</v>
      </c>
      <c r="I54" s="154">
        <v>498004.96600000001</v>
      </c>
      <c r="J54" s="154">
        <v>431847.04</v>
      </c>
      <c r="K54" s="154">
        <v>66157.926000000007</v>
      </c>
      <c r="L54" s="154" t="s">
        <v>472</v>
      </c>
      <c r="M54" s="154" t="s">
        <v>472</v>
      </c>
      <c r="N54" s="154" t="s">
        <v>472</v>
      </c>
      <c r="O54" s="154">
        <v>839459.07059970801</v>
      </c>
      <c r="P54" s="154">
        <v>742706.66</v>
      </c>
      <c r="Q54" s="154">
        <v>641.16</v>
      </c>
      <c r="R54" s="154">
        <v>575.1</v>
      </c>
      <c r="S54" s="154">
        <v>636533</v>
      </c>
      <c r="T54" s="168">
        <v>535646</v>
      </c>
      <c r="U54" s="154">
        <v>100887</v>
      </c>
      <c r="V54" s="154">
        <v>104957.4</v>
      </c>
      <c r="W54" s="154">
        <v>96752.410599707495</v>
      </c>
      <c r="X54" s="154">
        <v>1596915.27159971</v>
      </c>
      <c r="Y54" s="154"/>
    </row>
    <row r="55" spans="1:25" ht="14" thickTop="1" thickBot="1">
      <c r="A55" s="167">
        <v>38352</v>
      </c>
      <c r="B55" s="154">
        <v>223693.5</v>
      </c>
      <c r="C55" s="175">
        <v>219099.3</v>
      </c>
      <c r="D55" s="175">
        <v>4594.2</v>
      </c>
      <c r="E55" s="154">
        <v>589478.00800000003</v>
      </c>
      <c r="F55" s="154">
        <v>72710.998000000007</v>
      </c>
      <c r="G55" s="154">
        <v>71407.644</v>
      </c>
      <c r="H55" s="154">
        <v>1303.354</v>
      </c>
      <c r="I55" s="154">
        <v>516767.01</v>
      </c>
      <c r="J55" s="154">
        <v>451125.53</v>
      </c>
      <c r="K55" s="154">
        <v>65641.48</v>
      </c>
      <c r="L55" s="154" t="s">
        <v>472</v>
      </c>
      <c r="M55" s="154" t="s">
        <v>472</v>
      </c>
      <c r="N55" s="154" t="s">
        <v>472</v>
      </c>
      <c r="O55" s="154">
        <v>847591.62995738897</v>
      </c>
      <c r="P55" s="154">
        <v>748869.64</v>
      </c>
      <c r="Q55" s="154">
        <v>329.74</v>
      </c>
      <c r="R55" s="154">
        <v>798.1</v>
      </c>
      <c r="S55" s="154">
        <v>641916</v>
      </c>
      <c r="T55" s="154">
        <v>538622</v>
      </c>
      <c r="U55" s="154">
        <v>103294</v>
      </c>
      <c r="V55" s="154">
        <v>105825.8</v>
      </c>
      <c r="W55" s="154">
        <v>98721.989957388694</v>
      </c>
      <c r="X55" s="154">
        <v>1660763.1379573899</v>
      </c>
      <c r="Y55" s="154"/>
    </row>
    <row r="56" spans="1:25" ht="13" thickTop="1">
      <c r="A56" s="167">
        <v>38717</v>
      </c>
      <c r="B56" s="154">
        <v>223636.3</v>
      </c>
      <c r="C56" s="154">
        <v>222354.1</v>
      </c>
      <c r="D56" s="154">
        <v>1282.2</v>
      </c>
      <c r="E56" s="154">
        <v>773125.88600000006</v>
      </c>
      <c r="F56" s="154">
        <v>68017.259000000005</v>
      </c>
      <c r="G56" s="154">
        <v>66638.339000000007</v>
      </c>
      <c r="H56" s="178">
        <v>1378.92</v>
      </c>
      <c r="I56" s="154">
        <v>705108.62699999998</v>
      </c>
      <c r="J56" s="154">
        <v>622793.03899999999</v>
      </c>
      <c r="K56" s="158">
        <v>82315.588000000003</v>
      </c>
      <c r="L56" s="154">
        <v>60410.665999999997</v>
      </c>
      <c r="M56" s="154">
        <v>43155.9</v>
      </c>
      <c r="N56" s="154">
        <v>17254.766</v>
      </c>
      <c r="O56" s="154">
        <v>1053024.5887822199</v>
      </c>
      <c r="P56" s="154">
        <v>946183.09393216996</v>
      </c>
      <c r="Q56" s="154">
        <v>720.69393217000004</v>
      </c>
      <c r="R56" s="154">
        <v>944.7</v>
      </c>
      <c r="S56" s="154">
        <v>775536</v>
      </c>
      <c r="T56" s="154">
        <v>662548</v>
      </c>
      <c r="U56" s="154">
        <v>112988</v>
      </c>
      <c r="V56" s="154">
        <v>168981.7</v>
      </c>
      <c r="W56" s="154">
        <v>106841.494850052</v>
      </c>
      <c r="X56" s="154">
        <v>2110197.4407822201</v>
      </c>
      <c r="Y56" s="154"/>
    </row>
    <row r="57" spans="1:25" ht="13" thickBot="1">
      <c r="A57" s="167">
        <v>39082</v>
      </c>
      <c r="B57" s="154">
        <v>328173.90000000002</v>
      </c>
      <c r="C57" s="154">
        <v>293811.09999999998</v>
      </c>
      <c r="D57" s="154">
        <v>34362.800000000003</v>
      </c>
      <c r="E57" s="154">
        <v>903140.07499999995</v>
      </c>
      <c r="F57" s="154">
        <v>68149.979000000007</v>
      </c>
      <c r="G57" s="154">
        <v>66415.407000000007</v>
      </c>
      <c r="H57" s="154">
        <v>1734.5719999999999</v>
      </c>
      <c r="I57" s="154">
        <v>834990.09600000002</v>
      </c>
      <c r="J57" s="154">
        <v>746653.34299999999</v>
      </c>
      <c r="K57" s="154">
        <v>88336.752999999997</v>
      </c>
      <c r="L57" s="154">
        <v>70935.736000000004</v>
      </c>
      <c r="M57" s="154">
        <v>41914.300000000003</v>
      </c>
      <c r="N57" s="154">
        <v>29021.436000000002</v>
      </c>
      <c r="O57" s="154">
        <v>1099780.97962166</v>
      </c>
      <c r="P57" s="154">
        <v>984893.93931941001</v>
      </c>
      <c r="Q57" s="154">
        <v>425.93931941</v>
      </c>
      <c r="R57" s="154">
        <v>1463</v>
      </c>
      <c r="S57" s="154">
        <v>803859</v>
      </c>
      <c r="T57" s="154">
        <v>688407</v>
      </c>
      <c r="U57" s="154">
        <v>115452</v>
      </c>
      <c r="V57" s="154">
        <v>179146</v>
      </c>
      <c r="W57" s="154">
        <v>114887.040302254</v>
      </c>
      <c r="X57" s="154">
        <v>2402030.6906216601</v>
      </c>
      <c r="Y57" s="154"/>
    </row>
    <row r="58" spans="1:25" ht="14" thickTop="1" thickBot="1">
      <c r="A58" s="167">
        <v>39447</v>
      </c>
      <c r="B58" s="154">
        <v>397667.19133820001</v>
      </c>
      <c r="C58" s="154">
        <v>404676.8</v>
      </c>
      <c r="D58" s="154">
        <v>-7009.6086617999999</v>
      </c>
      <c r="E58" s="154">
        <v>882076.66399999999</v>
      </c>
      <c r="F58" s="154">
        <v>65364.561000000002</v>
      </c>
      <c r="G58" s="154">
        <v>63478.572999999997</v>
      </c>
      <c r="H58" s="154">
        <v>1885.9880000000001</v>
      </c>
      <c r="I58" s="154">
        <v>816712.103</v>
      </c>
      <c r="J58" s="154">
        <v>716378.26800000004</v>
      </c>
      <c r="K58" s="157">
        <v>100333.83500000001</v>
      </c>
      <c r="L58" s="154">
        <v>75937.625</v>
      </c>
      <c r="M58" s="154">
        <v>57198.8</v>
      </c>
      <c r="N58" s="154">
        <v>18738.825000000001</v>
      </c>
      <c r="O58" s="154">
        <v>1448866.88775217</v>
      </c>
      <c r="P58" s="154">
        <v>1328112.04000292</v>
      </c>
      <c r="Q58" s="154">
        <v>6379.9400029153003</v>
      </c>
      <c r="R58" s="154">
        <v>1755</v>
      </c>
      <c r="S58" s="154">
        <v>1084793</v>
      </c>
      <c r="T58" s="154">
        <v>963738</v>
      </c>
      <c r="U58" s="154">
        <v>121055</v>
      </c>
      <c r="V58" s="154">
        <v>235184.1</v>
      </c>
      <c r="W58" s="154">
        <v>120754.84774925299</v>
      </c>
      <c r="X58" s="154">
        <v>2804548.3680903702</v>
      </c>
      <c r="Y58" s="154"/>
    </row>
    <row r="59" spans="1:25" ht="13" thickTop="1">
      <c r="A59" s="167">
        <v>39813</v>
      </c>
      <c r="B59" s="154">
        <v>476012.9</v>
      </c>
      <c r="C59" s="154">
        <v>455862.5</v>
      </c>
      <c r="D59" s="154">
        <v>20150.400000000001</v>
      </c>
      <c r="E59" s="154">
        <v>625394.79399999999</v>
      </c>
      <c r="F59" s="154">
        <v>61330.887000000002</v>
      </c>
      <c r="G59" s="154">
        <v>58430.625</v>
      </c>
      <c r="H59" s="177">
        <v>2900.2620000000002</v>
      </c>
      <c r="I59" s="154">
        <v>564063.90700000001</v>
      </c>
      <c r="J59" s="154">
        <v>473259.20899999997</v>
      </c>
      <c r="K59" s="154">
        <v>90804.698000000004</v>
      </c>
      <c r="L59" s="154">
        <v>205732.59218743001</v>
      </c>
      <c r="M59" s="160">
        <v>193718.01918743001</v>
      </c>
      <c r="N59" s="154">
        <v>12014.573</v>
      </c>
      <c r="O59" s="154">
        <v>1107287.16245961</v>
      </c>
      <c r="P59" s="154">
        <v>981084.40751449298</v>
      </c>
      <c r="Q59" s="154">
        <v>34425.607514492702</v>
      </c>
      <c r="R59" s="154">
        <v>1388.6</v>
      </c>
      <c r="S59" s="154">
        <v>720934</v>
      </c>
      <c r="T59" s="154">
        <v>563003</v>
      </c>
      <c r="U59" s="154">
        <v>157931</v>
      </c>
      <c r="V59" s="154">
        <v>224336.2</v>
      </c>
      <c r="W59" s="154">
        <v>126202.754945122</v>
      </c>
      <c r="X59" s="154">
        <v>2414427.4486470399</v>
      </c>
      <c r="Y59" s="154"/>
    </row>
    <row r="60" spans="1:25">
      <c r="A60" s="167">
        <v>40178</v>
      </c>
      <c r="B60" s="154">
        <v>514833.1</v>
      </c>
      <c r="C60" s="154">
        <v>512669.9</v>
      </c>
      <c r="D60" s="154">
        <v>2163.1999999999998</v>
      </c>
      <c r="E60" s="154">
        <v>705804.91599999997</v>
      </c>
      <c r="F60" s="154">
        <v>57539.703000000001</v>
      </c>
      <c r="G60" s="154">
        <v>53501.934999999998</v>
      </c>
      <c r="H60" s="154">
        <v>4037.768</v>
      </c>
      <c r="I60" s="154">
        <v>648265.21299999999</v>
      </c>
      <c r="J60" s="154">
        <v>554938.46499999997</v>
      </c>
      <c r="K60" s="154">
        <v>93326.748000000007</v>
      </c>
      <c r="L60" s="154">
        <v>135794.94115927001</v>
      </c>
      <c r="M60" s="154">
        <v>127676.87615927</v>
      </c>
      <c r="N60" s="154">
        <v>8118.0649999999996</v>
      </c>
      <c r="O60" s="154">
        <v>1065276.6632978199</v>
      </c>
      <c r="P60" s="154">
        <v>942046.60485447</v>
      </c>
      <c r="Q60" s="154">
        <v>4531.3048544699996</v>
      </c>
      <c r="R60" s="154">
        <v>1415.8</v>
      </c>
      <c r="S60" s="154">
        <v>705633</v>
      </c>
      <c r="T60" s="154">
        <v>442381</v>
      </c>
      <c r="U60" s="154">
        <v>263252</v>
      </c>
      <c r="V60" s="154">
        <v>230466.5</v>
      </c>
      <c r="W60" s="154">
        <v>123230.05844335</v>
      </c>
      <c r="X60" s="154">
        <v>2421709.62045709</v>
      </c>
      <c r="Y60" s="154"/>
    </row>
    <row r="61" spans="1:25">
      <c r="A61" s="167">
        <v>40543</v>
      </c>
      <c r="B61" s="154">
        <v>580393.9</v>
      </c>
      <c r="C61" s="154">
        <v>568629.69999999995</v>
      </c>
      <c r="D61" s="154">
        <v>11764.2</v>
      </c>
      <c r="E61" s="154">
        <v>720344.45700000005</v>
      </c>
      <c r="F61" s="154">
        <v>88936.067999999999</v>
      </c>
      <c r="G61" s="154">
        <v>53780.726000000002</v>
      </c>
      <c r="H61" s="154">
        <v>35155.341999999997</v>
      </c>
      <c r="I61" s="154">
        <v>631408.38899999997</v>
      </c>
      <c r="J61" s="154">
        <v>544058.68099999998</v>
      </c>
      <c r="K61" s="154">
        <v>87349.707999999999</v>
      </c>
      <c r="L61" s="154">
        <v>142521.9090136</v>
      </c>
      <c r="M61" s="154">
        <v>134537.8000136</v>
      </c>
      <c r="N61" s="154">
        <v>7984.1090000000004</v>
      </c>
      <c r="O61" s="154">
        <v>1007165.42079316</v>
      </c>
      <c r="P61" s="154">
        <v>882460.45488936</v>
      </c>
      <c r="Q61" s="154">
        <v>3790.2548893600001</v>
      </c>
      <c r="R61" s="154">
        <v>1531.8</v>
      </c>
      <c r="S61" s="154">
        <v>642170</v>
      </c>
      <c r="T61" s="154">
        <v>391544</v>
      </c>
      <c r="U61" s="154">
        <v>250626</v>
      </c>
      <c r="V61" s="154">
        <v>234968.4</v>
      </c>
      <c r="W61" s="154">
        <v>124704.965903795</v>
      </c>
      <c r="X61" s="154">
        <v>2450425.6868067598</v>
      </c>
      <c r="Y61" s="154"/>
    </row>
    <row r="62" spans="1:25">
      <c r="A62" s="167">
        <v>40908</v>
      </c>
      <c r="B62" s="154">
        <v>606797.69999999995</v>
      </c>
      <c r="C62" s="154">
        <v>601601.19999999995</v>
      </c>
      <c r="D62" s="154">
        <v>5196.5</v>
      </c>
      <c r="E62" s="154">
        <v>648729.98400000005</v>
      </c>
      <c r="F62" s="154">
        <v>67644.714000000007</v>
      </c>
      <c r="G62" s="154">
        <v>58385.02</v>
      </c>
      <c r="H62" s="154">
        <v>9259.6939999999995</v>
      </c>
      <c r="I62" s="154">
        <v>581085.27</v>
      </c>
      <c r="J62" s="154">
        <v>495866.41899999999</v>
      </c>
      <c r="K62" s="154">
        <v>85218.850999999995</v>
      </c>
      <c r="L62" s="154">
        <v>161703.09150000001</v>
      </c>
      <c r="M62" s="154">
        <v>154769.07149999999</v>
      </c>
      <c r="N62" s="154">
        <v>6934.02</v>
      </c>
      <c r="O62" s="154">
        <v>1075976.1768837201</v>
      </c>
      <c r="P62" s="154">
        <v>946006.93032369995</v>
      </c>
      <c r="Q62" s="154">
        <v>6509.9303237000004</v>
      </c>
      <c r="R62" s="154">
        <v>1162.0999999999999</v>
      </c>
      <c r="S62" s="154">
        <v>700550</v>
      </c>
      <c r="T62" s="154">
        <v>414734</v>
      </c>
      <c r="U62" s="154">
        <v>285816</v>
      </c>
      <c r="V62" s="154">
        <v>237784.9</v>
      </c>
      <c r="W62" s="154">
        <v>129969.246560018</v>
      </c>
      <c r="X62" s="154">
        <v>2493206.9523837199</v>
      </c>
      <c r="Y62" s="154"/>
    </row>
  </sheetData>
  <mergeCells count="18">
    <mergeCell ref="B24:E24"/>
    <mergeCell ref="B27:L27"/>
    <mergeCell ref="B20:Z20"/>
    <mergeCell ref="B21:K21"/>
    <mergeCell ref="B22:O22"/>
    <mergeCell ref="S33:U33"/>
    <mergeCell ref="B26:I26"/>
    <mergeCell ref="B28:H28"/>
    <mergeCell ref="B29:K29"/>
    <mergeCell ref="B31:D31"/>
    <mergeCell ref="E31:K31"/>
    <mergeCell ref="L31:N31"/>
    <mergeCell ref="O31:W31"/>
    <mergeCell ref="F32:H32"/>
    <mergeCell ref="I32:K32"/>
    <mergeCell ref="P32:V32"/>
    <mergeCell ref="B25:G25"/>
    <mergeCell ref="B23:K23"/>
  </mergeCells>
  <hyperlinks>
    <hyperlink ref="C44" location="Sheet1!B26" display="Sheet1!B26"/>
    <hyperlink ref="B26" location="Sheet1!D55" display="Sheet1!D55"/>
    <hyperlink ref="C55" location="Sheet1!B26" display="Sheet1!B26"/>
    <hyperlink ref="D44" location="Sheet1!B26" display="Sheet1!B26"/>
    <hyperlink ref="D55" location="Sheet1!B26" display="Sheet1!B26"/>
    <hyperlink ref="H56" location="Sheet1!B28" display="Sheet1!B28"/>
    <hyperlink ref="B28" location="Sheet1!H56" display="Sheet1!H56"/>
    <hyperlink ref="H59" location="Sheet1!B29" display="Sheet1!B29"/>
    <hyperlink ref="B29" location="Sheet1!H59" display="Sheet1!H59"/>
    <hyperlink ref="K56" location="Sheet1!B20" display="Sheet1!B20"/>
    <hyperlink ref="B20" location="Sheet1!K56" display="Sheet1!K56"/>
    <hyperlink ref="K58" location="Sheet1!B21" display="Sheet1!B21"/>
    <hyperlink ref="B21" location="Sheet1!K58" display="Sheet1!K58"/>
    <hyperlink ref="M59" location="Sheet1!B22" display="Sheet1!B22"/>
    <hyperlink ref="B22" location="Sheet1!M59" display="Sheet1!M59"/>
    <hyperlink ref="S46" location="Sheet1!B23" display="Sheet1!B23"/>
    <hyperlink ref="B23" location="Sheet1!U46" display="Sheet1!U46"/>
    <hyperlink ref="S50" location="Sheet1!B24" display="Sheet1!B24"/>
    <hyperlink ref="B24" location="Sheet1!U50" display="Sheet1!U50"/>
    <hyperlink ref="T46" location="Sheet1!B23" display="Sheet1!B23"/>
    <hyperlink ref="T50" location="Sheet1!B24" display="Sheet1!B24"/>
    <hyperlink ref="T54" location="Sheet1!B25" display="Sheet1!B25"/>
    <hyperlink ref="B25" location="Sheet1!T54" display="Sheet1!T54"/>
    <hyperlink ref="U46" location="Sheet1!B23" display="Sheet1!B23"/>
    <hyperlink ref="U50" location="Sheet1!B24" display="Sheet1!B24"/>
    <hyperlink ref="V46" location="Sheet1!B27" display="Sheet1!B27"/>
    <hyperlink ref="B27" location="Sheet1!V46" display="Sheet1!V46"/>
  </hyperlinks>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4"/>
  <sheetViews>
    <sheetView workbookViewId="0">
      <pane activePane="bottomRight" state="frozen"/>
      <selection activeCell="A7" sqref="A7"/>
    </sheetView>
  </sheetViews>
  <sheetFormatPr baseColWidth="10" defaultColWidth="8.83203125" defaultRowHeight="12" x14ac:dyDescent="0"/>
  <cols>
    <col min="1" max="1" width="11.6640625" style="152" customWidth="1"/>
    <col min="2" max="16384" width="8.83203125" style="152"/>
  </cols>
  <sheetData>
    <row r="1" spans="1:1">
      <c r="A1" s="161" t="s">
        <v>513</v>
      </c>
    </row>
    <row r="2" spans="1:1">
      <c r="A2" s="161" t="s">
        <v>512</v>
      </c>
    </row>
    <row r="3" spans="1:1">
      <c r="A3" s="161" t="s">
        <v>549</v>
      </c>
    </row>
    <row r="4" spans="1:1">
      <c r="A4" s="161" t="s">
        <v>548</v>
      </c>
    </row>
    <row r="5" spans="1:1">
      <c r="A5" s="161" t="s">
        <v>666</v>
      </c>
    </row>
    <row r="6" spans="1:1">
      <c r="A6" s="163" t="s">
        <v>665</v>
      </c>
    </row>
    <row r="7" spans="1:1">
      <c r="A7" s="161" t="s">
        <v>508</v>
      </c>
    </row>
    <row r="8" spans="1:1">
      <c r="A8" s="161" t="s">
        <v>507</v>
      </c>
    </row>
    <row r="9" spans="1:1">
      <c r="A9" s="161" t="s">
        <v>506</v>
      </c>
    </row>
    <row r="10" spans="1:1">
      <c r="A10" s="161" t="s">
        <v>505</v>
      </c>
    </row>
    <row r="11" spans="1:1">
      <c r="A11" s="161" t="s">
        <v>504</v>
      </c>
    </row>
    <row r="12" spans="1:1">
      <c r="A12" s="161" t="s">
        <v>503</v>
      </c>
    </row>
    <row r="13" spans="1:1">
      <c r="A13" s="161" t="s">
        <v>502</v>
      </c>
    </row>
    <row r="14" spans="1:1">
      <c r="A14" s="161" t="s">
        <v>501</v>
      </c>
    </row>
    <row r="15" spans="1:1">
      <c r="A15" s="161" t="s">
        <v>500</v>
      </c>
    </row>
    <row r="17" spans="1:10">
      <c r="A17" s="161" t="s">
        <v>499</v>
      </c>
      <c r="B17" s="161" t="s">
        <v>498</v>
      </c>
    </row>
    <row r="18" spans="1:10">
      <c r="A18" s="161"/>
      <c r="B18" s="161" t="s">
        <v>497</v>
      </c>
    </row>
    <row r="20" spans="1:10">
      <c r="B20" s="161" t="s">
        <v>544</v>
      </c>
      <c r="C20" s="161" t="s">
        <v>543</v>
      </c>
      <c r="D20" s="161" t="s">
        <v>542</v>
      </c>
      <c r="E20" s="161" t="s">
        <v>541</v>
      </c>
      <c r="F20" s="161" t="s">
        <v>540</v>
      </c>
      <c r="G20" s="161" t="s">
        <v>539</v>
      </c>
      <c r="H20" s="161" t="s">
        <v>538</v>
      </c>
      <c r="I20" s="161" t="s">
        <v>537</v>
      </c>
    </row>
    <row r="22" spans="1:10">
      <c r="A22" s="167">
        <v>25933</v>
      </c>
      <c r="B22" s="154" t="s">
        <v>472</v>
      </c>
      <c r="C22" s="154">
        <v>10.324243083000001</v>
      </c>
      <c r="D22" s="154">
        <v>4.3098395257000002</v>
      </c>
      <c r="E22" s="154">
        <v>4.1320674704</v>
      </c>
      <c r="F22" s="154" t="s">
        <v>472</v>
      </c>
      <c r="G22" s="154" t="s">
        <v>472</v>
      </c>
      <c r="H22" s="154" t="s">
        <v>472</v>
      </c>
      <c r="I22" s="154" t="s">
        <v>472</v>
      </c>
      <c r="J22" s="154"/>
    </row>
    <row r="23" spans="1:10">
      <c r="A23" s="167">
        <v>26298</v>
      </c>
      <c r="B23" s="154" t="s">
        <v>472</v>
      </c>
      <c r="C23" s="154">
        <v>10.0507959514</v>
      </c>
      <c r="D23" s="154">
        <v>4.1121630080999996</v>
      </c>
      <c r="E23" s="154">
        <v>4.0702935223000001</v>
      </c>
      <c r="F23" s="154" t="s">
        <v>472</v>
      </c>
      <c r="G23" s="154" t="s">
        <v>472</v>
      </c>
      <c r="H23" s="154" t="s">
        <v>472</v>
      </c>
      <c r="I23" s="154" t="s">
        <v>472</v>
      </c>
      <c r="J23" s="154"/>
    </row>
    <row r="24" spans="1:10">
      <c r="A24" s="167">
        <v>26664</v>
      </c>
      <c r="B24" s="154" t="s">
        <v>472</v>
      </c>
      <c r="C24" s="154">
        <v>9.5523178862000009</v>
      </c>
      <c r="D24" s="154">
        <v>3.8192902439000003</v>
      </c>
      <c r="E24" s="154">
        <v>3.8537032519999999</v>
      </c>
      <c r="F24" s="154" t="s">
        <v>472</v>
      </c>
      <c r="G24" s="154">
        <v>1.2596534979</v>
      </c>
      <c r="H24" s="154" t="s">
        <v>472</v>
      </c>
      <c r="I24" s="154" t="s">
        <v>472</v>
      </c>
      <c r="J24" s="154"/>
    </row>
    <row r="25" spans="1:10">
      <c r="A25" s="167">
        <v>27029</v>
      </c>
      <c r="B25" s="154" t="s">
        <v>472</v>
      </c>
      <c r="C25" s="154">
        <v>7.7462298386999997</v>
      </c>
      <c r="D25" s="154">
        <v>3.1620582328999998</v>
      </c>
      <c r="E25" s="154">
        <v>3.1591417004000002</v>
      </c>
      <c r="F25" s="154" t="s">
        <v>472</v>
      </c>
      <c r="G25" s="154">
        <v>1.1643751037000001</v>
      </c>
      <c r="H25" s="154" t="s">
        <v>472</v>
      </c>
      <c r="I25" s="154" t="s">
        <v>472</v>
      </c>
      <c r="J25" s="154"/>
    </row>
    <row r="26" spans="1:10">
      <c r="A26" s="167">
        <v>27394</v>
      </c>
      <c r="B26" s="154" t="s">
        <v>472</v>
      </c>
      <c r="C26" s="154">
        <v>6.9647298387000003</v>
      </c>
      <c r="D26" s="154">
        <v>2.9803851999999997</v>
      </c>
      <c r="E26" s="154">
        <v>3.0472919355000001</v>
      </c>
      <c r="F26" s="154" t="s">
        <v>472</v>
      </c>
      <c r="G26" s="154">
        <v>1.0189118852000001</v>
      </c>
      <c r="H26" s="154" t="s">
        <v>472</v>
      </c>
      <c r="I26" s="154" t="s">
        <v>472</v>
      </c>
      <c r="J26" s="154"/>
    </row>
    <row r="27" spans="1:10">
      <c r="A27" s="167">
        <v>27759</v>
      </c>
      <c r="B27" s="154" t="s">
        <v>472</v>
      </c>
      <c r="C27" s="154">
        <v>5.7201019999999998</v>
      </c>
      <c r="D27" s="154">
        <v>2.5838545816999998</v>
      </c>
      <c r="E27" s="154">
        <v>2.5389482071999998</v>
      </c>
      <c r="F27" s="154" t="s">
        <v>472</v>
      </c>
      <c r="G27" s="154">
        <v>0.86966494019999996</v>
      </c>
      <c r="H27" s="154" t="s">
        <v>472</v>
      </c>
      <c r="I27" s="154" t="s">
        <v>472</v>
      </c>
      <c r="J27" s="154"/>
    </row>
    <row r="28" spans="1:10">
      <c r="A28" s="167">
        <v>28125</v>
      </c>
      <c r="B28" s="154" t="s">
        <v>472</v>
      </c>
      <c r="C28" s="154">
        <v>4.5117726562999998</v>
      </c>
      <c r="D28" s="154">
        <v>2.4981757813000001</v>
      </c>
      <c r="E28" s="154">
        <v>2.5335136718999998</v>
      </c>
      <c r="F28" s="154" t="s">
        <v>472</v>
      </c>
      <c r="G28" s="154">
        <v>0.84250980389999997</v>
      </c>
      <c r="H28" s="154" t="s">
        <v>472</v>
      </c>
      <c r="I28" s="154" t="s">
        <v>472</v>
      </c>
      <c r="J28" s="154"/>
    </row>
    <row r="29" spans="1:10">
      <c r="A29" s="167">
        <v>28490</v>
      </c>
      <c r="B29" s="154" t="s">
        <v>472</v>
      </c>
      <c r="C29" s="154">
        <v>4.1878720471999999</v>
      </c>
      <c r="D29" s="154">
        <v>2.4022035433000002</v>
      </c>
      <c r="E29" s="154">
        <v>2.2623937008000001</v>
      </c>
      <c r="F29" s="154" t="s">
        <v>472</v>
      </c>
      <c r="G29" s="154">
        <v>0.89520078739999998</v>
      </c>
      <c r="H29" s="154" t="s">
        <v>472</v>
      </c>
      <c r="I29" s="154" t="s">
        <v>472</v>
      </c>
      <c r="J29" s="154"/>
    </row>
    <row r="30" spans="1:10">
      <c r="A30" s="167">
        <v>28855</v>
      </c>
      <c r="B30" s="154" t="s">
        <v>472</v>
      </c>
      <c r="C30" s="154">
        <v>3.4212470119999998</v>
      </c>
      <c r="D30" s="154">
        <v>1.7856784861000001</v>
      </c>
      <c r="E30" s="154">
        <v>1.5691920319000001</v>
      </c>
      <c r="F30" s="154" t="s">
        <v>472</v>
      </c>
      <c r="G30" s="154">
        <v>0.85129203190000002</v>
      </c>
      <c r="H30" s="154" t="s">
        <v>472</v>
      </c>
      <c r="I30" s="154">
        <v>2.2355901244999998</v>
      </c>
      <c r="J30" s="154"/>
    </row>
    <row r="31" spans="1:10">
      <c r="A31" s="167">
        <v>29220</v>
      </c>
      <c r="B31" s="154" t="s">
        <v>472</v>
      </c>
      <c r="C31" s="154">
        <v>3.5256445783000001</v>
      </c>
      <c r="D31" s="154">
        <v>1.6627445782999999</v>
      </c>
      <c r="E31" s="154">
        <v>1.4191847389999999</v>
      </c>
      <c r="F31" s="154" t="s">
        <v>472</v>
      </c>
      <c r="G31" s="154">
        <v>0.76254899600000003</v>
      </c>
      <c r="H31" s="154" t="s">
        <v>472</v>
      </c>
      <c r="I31" s="154">
        <v>2.1485380833000001</v>
      </c>
      <c r="J31" s="154"/>
    </row>
    <row r="32" spans="1:10">
      <c r="A32" s="167">
        <v>29586</v>
      </c>
      <c r="B32" s="154">
        <v>2.3280110087999999</v>
      </c>
      <c r="C32" s="154">
        <v>3.895484127</v>
      </c>
      <c r="D32" s="154">
        <v>1.6737075397000001</v>
      </c>
      <c r="E32" s="154">
        <v>1.4316039682999999</v>
      </c>
      <c r="F32" s="154" t="s">
        <v>472</v>
      </c>
      <c r="G32" s="154">
        <v>0.74256904759999998</v>
      </c>
      <c r="H32" s="154" t="s">
        <v>472</v>
      </c>
      <c r="I32" s="154">
        <v>2.1800394399999998</v>
      </c>
      <c r="J32" s="154"/>
    </row>
    <row r="33" spans="1:10">
      <c r="A33" s="167">
        <v>29951</v>
      </c>
      <c r="B33" s="154">
        <v>2.1869171238999998</v>
      </c>
      <c r="C33" s="154">
        <v>3.9645889327999999</v>
      </c>
      <c r="D33" s="154">
        <v>1.9636320158</v>
      </c>
      <c r="E33" s="154">
        <v>1.6371660078999999</v>
      </c>
      <c r="F33" s="154" t="s">
        <v>472</v>
      </c>
      <c r="G33" s="154">
        <v>0.89055415019999995</v>
      </c>
      <c r="H33" s="154" t="s">
        <v>472</v>
      </c>
      <c r="I33" s="154">
        <v>2.3139870120000001</v>
      </c>
      <c r="J33" s="154"/>
    </row>
    <row r="34" spans="1:10">
      <c r="A34" s="167">
        <v>30316</v>
      </c>
      <c r="B34" s="154">
        <v>1.9857224299</v>
      </c>
      <c r="C34" s="154">
        <v>3.5440019531</v>
      </c>
      <c r="D34" s="154">
        <v>2.0318660155999999</v>
      </c>
      <c r="E34" s="154">
        <v>1.6457187499999999</v>
      </c>
      <c r="F34" s="154" t="s">
        <v>472</v>
      </c>
      <c r="G34" s="154">
        <v>0.8150683594</v>
      </c>
      <c r="H34" s="154" t="s">
        <v>472</v>
      </c>
      <c r="I34" s="154">
        <v>2.2404513439000002</v>
      </c>
      <c r="J34" s="154"/>
    </row>
    <row r="35" spans="1:10">
      <c r="A35" s="167">
        <v>30681</v>
      </c>
      <c r="B35" s="154">
        <v>1.8677154493999999</v>
      </c>
      <c r="C35" s="154">
        <v>3.1812657479999999</v>
      </c>
      <c r="D35" s="154">
        <v>2.0994783465000002</v>
      </c>
      <c r="E35" s="154">
        <v>1.7035137795000002</v>
      </c>
      <c r="F35" s="154" t="s">
        <v>472</v>
      </c>
      <c r="G35" s="154">
        <v>0.88378149610000001</v>
      </c>
      <c r="H35" s="154" t="s">
        <v>472</v>
      </c>
      <c r="I35" s="154">
        <v>2.2437815079000001</v>
      </c>
      <c r="J35" s="154"/>
    </row>
    <row r="36" spans="1:10">
      <c r="A36" s="167">
        <v>31047</v>
      </c>
      <c r="B36" s="154">
        <v>1.8461952604</v>
      </c>
      <c r="C36" s="154">
        <v>3.1279151999999999</v>
      </c>
      <c r="D36" s="154">
        <v>2.3477152000000001</v>
      </c>
      <c r="E36" s="154">
        <v>1.8118479999999999</v>
      </c>
      <c r="F36" s="154" t="s">
        <v>472</v>
      </c>
      <c r="G36" s="154">
        <v>0.98759640000000004</v>
      </c>
      <c r="H36" s="154" t="s">
        <v>472</v>
      </c>
      <c r="I36" s="154">
        <v>2.40535532</v>
      </c>
      <c r="J36" s="154"/>
    </row>
    <row r="37" spans="1:10">
      <c r="A37" s="167">
        <v>31412</v>
      </c>
      <c r="B37" s="154">
        <v>1.8557216996000001</v>
      </c>
      <c r="C37" s="154">
        <v>3.1531095618</v>
      </c>
      <c r="D37" s="154">
        <v>2.4520454183</v>
      </c>
      <c r="E37" s="154">
        <v>1.7968326693000001</v>
      </c>
      <c r="F37" s="154" t="s">
        <v>472</v>
      </c>
      <c r="G37" s="154">
        <v>1.0281944222999999</v>
      </c>
      <c r="H37" s="154" t="s">
        <v>472</v>
      </c>
      <c r="I37" s="154">
        <v>2.4849674999999998</v>
      </c>
      <c r="J37" s="154"/>
    </row>
    <row r="38" spans="1:10">
      <c r="A38" s="167">
        <v>31777</v>
      </c>
      <c r="B38" s="154">
        <v>1.7640883550000002</v>
      </c>
      <c r="C38" s="154">
        <v>2.6327151394000001</v>
      </c>
      <c r="D38" s="154">
        <v>1.7955800797000001</v>
      </c>
      <c r="E38" s="154">
        <v>1.2912250996000001</v>
      </c>
      <c r="F38" s="154" t="s">
        <v>472</v>
      </c>
      <c r="G38" s="154">
        <v>1.0674565736999999</v>
      </c>
      <c r="H38" s="154" t="s">
        <v>472</v>
      </c>
      <c r="I38" s="154">
        <v>2.1037580645</v>
      </c>
      <c r="J38" s="154"/>
    </row>
    <row r="39" spans="1:10">
      <c r="A39" s="167">
        <v>32142</v>
      </c>
      <c r="B39" s="154">
        <v>1.7176250598</v>
      </c>
      <c r="C39" s="154">
        <v>2.4377826087000001</v>
      </c>
      <c r="D39" s="154">
        <v>1.4900964427000001</v>
      </c>
      <c r="E39" s="154">
        <v>1.1235652173999999</v>
      </c>
      <c r="F39" s="154" t="s">
        <v>472</v>
      </c>
      <c r="G39" s="154">
        <v>1.0310561265</v>
      </c>
      <c r="H39" s="154" t="s">
        <v>472</v>
      </c>
      <c r="I39" s="154">
        <v>1.9262528400000001</v>
      </c>
      <c r="J39" s="154"/>
    </row>
    <row r="40" spans="1:10">
      <c r="A40" s="167">
        <v>32508</v>
      </c>
      <c r="B40" s="154">
        <v>1.7283264567000001</v>
      </c>
      <c r="C40" s="154">
        <v>2.6010255905999999</v>
      </c>
      <c r="D40" s="154">
        <v>1.4639090551</v>
      </c>
      <c r="E40" s="154">
        <v>1.1903129921</v>
      </c>
      <c r="F40" s="154" t="s">
        <v>472</v>
      </c>
      <c r="G40" s="154">
        <v>1.1414854330999999</v>
      </c>
      <c r="H40" s="154" t="s">
        <v>472</v>
      </c>
      <c r="I40" s="154">
        <v>1.9651716532000001</v>
      </c>
      <c r="J40" s="154"/>
    </row>
    <row r="41" spans="1:10">
      <c r="A41" s="167">
        <v>32873</v>
      </c>
      <c r="B41" s="154">
        <v>1.8002617459999999</v>
      </c>
      <c r="C41" s="154">
        <v>2.6757111554000002</v>
      </c>
      <c r="D41" s="154">
        <v>1.6357302789000001</v>
      </c>
      <c r="E41" s="154">
        <v>1.3810657371000001</v>
      </c>
      <c r="F41" s="154" t="s">
        <v>472</v>
      </c>
      <c r="G41" s="154">
        <v>1.1860422311000001</v>
      </c>
      <c r="H41" s="154" t="s">
        <v>472</v>
      </c>
      <c r="I41" s="154">
        <v>2.0947788285</v>
      </c>
      <c r="J41" s="154"/>
    </row>
    <row r="42" spans="1:10">
      <c r="A42" s="167">
        <v>33238</v>
      </c>
      <c r="B42" s="154">
        <v>1.7622054183</v>
      </c>
      <c r="C42" s="154">
        <v>2.4677660000000001</v>
      </c>
      <c r="D42" s="154">
        <v>1.3879808</v>
      </c>
      <c r="E42" s="154">
        <v>1.188788</v>
      </c>
      <c r="F42" s="154" t="s">
        <v>472</v>
      </c>
      <c r="G42" s="154">
        <v>0.9599432</v>
      </c>
      <c r="H42" s="154" t="s">
        <v>472</v>
      </c>
      <c r="I42" s="154">
        <v>1.8815975</v>
      </c>
      <c r="J42" s="154"/>
    </row>
    <row r="43" spans="1:10">
      <c r="A43" s="167">
        <v>33603</v>
      </c>
      <c r="B43" s="154">
        <v>1.7725898814000001</v>
      </c>
      <c r="C43" s="154">
        <v>2.5273764939999999</v>
      </c>
      <c r="D43" s="154">
        <v>1.4353199203</v>
      </c>
      <c r="E43" s="154">
        <v>1.2532235059999999</v>
      </c>
      <c r="F43" s="154" t="s">
        <v>472</v>
      </c>
      <c r="G43" s="154">
        <v>1.0669338644999999</v>
      </c>
      <c r="H43" s="154" t="s">
        <v>472</v>
      </c>
      <c r="I43" s="154">
        <v>1.9611754486000001</v>
      </c>
      <c r="J43" s="154"/>
    </row>
    <row r="44" spans="1:10">
      <c r="A44" s="167">
        <v>33969</v>
      </c>
      <c r="B44" s="154">
        <v>1.8177261810999998</v>
      </c>
      <c r="C44" s="154">
        <v>2.4739625984</v>
      </c>
      <c r="D44" s="154">
        <v>1.403642126</v>
      </c>
      <c r="E44" s="154">
        <v>1.1620370079</v>
      </c>
      <c r="F44" s="154" t="s">
        <v>472</v>
      </c>
      <c r="G44" s="154">
        <v>1.1080397637999999</v>
      </c>
      <c r="H44" s="154" t="s">
        <v>472</v>
      </c>
      <c r="I44" s="154">
        <v>1.9766382996</v>
      </c>
      <c r="J44" s="154"/>
    </row>
    <row r="45" spans="1:10">
      <c r="A45" s="167">
        <v>34334</v>
      </c>
      <c r="B45" s="154">
        <v>1.7301941797</v>
      </c>
      <c r="C45" s="154">
        <v>2.2168187499999998</v>
      </c>
      <c r="D45" s="154">
        <v>1.4774628906</v>
      </c>
      <c r="E45" s="154">
        <v>1.1453730469000001</v>
      </c>
      <c r="F45" s="154" t="s">
        <v>472</v>
      </c>
      <c r="G45" s="154">
        <v>1.3335484375</v>
      </c>
      <c r="H45" s="154" t="s">
        <v>472</v>
      </c>
      <c r="I45" s="154">
        <v>2.0630895651999999</v>
      </c>
      <c r="J45" s="154"/>
    </row>
    <row r="46" spans="1:10">
      <c r="A46" s="167">
        <v>34699</v>
      </c>
      <c r="B46" s="154">
        <v>1.6212763922</v>
      </c>
      <c r="C46" s="154">
        <v>2.0898688976000002</v>
      </c>
      <c r="D46" s="154">
        <v>1.3659625983999999</v>
      </c>
      <c r="E46" s="154">
        <v>1.0008248031</v>
      </c>
      <c r="F46" s="154" t="s">
        <v>472</v>
      </c>
      <c r="G46" s="154">
        <v>1.3361499999999999</v>
      </c>
      <c r="H46" s="154" t="s">
        <v>472</v>
      </c>
      <c r="I46" s="154">
        <v>1.9548933877999999</v>
      </c>
      <c r="J46" s="154"/>
    </row>
    <row r="47" spans="1:10">
      <c r="A47" s="167">
        <v>35064</v>
      </c>
      <c r="B47" s="154">
        <v>1.5454423107999999</v>
      </c>
      <c r="C47" s="154">
        <v>1.8646087649</v>
      </c>
      <c r="D47" s="154">
        <v>1.1817215138999999</v>
      </c>
      <c r="E47" s="154">
        <v>0.8608573705</v>
      </c>
      <c r="F47" s="154" t="s">
        <v>472</v>
      </c>
      <c r="G47" s="154">
        <v>1.2607290837</v>
      </c>
      <c r="H47" s="154" t="s">
        <v>472</v>
      </c>
      <c r="I47" s="154">
        <v>1.7925727571999999</v>
      </c>
      <c r="J47" s="154"/>
    </row>
    <row r="48" spans="1:10">
      <c r="A48" s="167">
        <v>35430</v>
      </c>
      <c r="B48" s="154">
        <v>1.5678475397</v>
      </c>
      <c r="C48" s="154">
        <v>1.9296474308</v>
      </c>
      <c r="D48" s="154">
        <v>1.2351407114999999</v>
      </c>
      <c r="E48" s="154">
        <v>0.90584268769999998</v>
      </c>
      <c r="F48" s="154" t="s">
        <v>472</v>
      </c>
      <c r="G48" s="154">
        <v>1.1352312253000001</v>
      </c>
      <c r="H48" s="154" t="s">
        <v>472</v>
      </c>
      <c r="I48" s="154">
        <v>1.7947122727</v>
      </c>
      <c r="J48" s="154"/>
    </row>
    <row r="49" spans="1:10">
      <c r="A49" s="167">
        <v>35795</v>
      </c>
      <c r="B49" s="154">
        <v>1.64403268</v>
      </c>
      <c r="C49" s="154">
        <v>2.3750353175000001</v>
      </c>
      <c r="D49" s="154">
        <v>1.4509440476</v>
      </c>
      <c r="E49" s="154">
        <v>1.0481607143</v>
      </c>
      <c r="F49" s="154" t="s">
        <v>472</v>
      </c>
      <c r="G49" s="154">
        <v>1.2011952381</v>
      </c>
      <c r="H49" s="154" t="s">
        <v>472</v>
      </c>
      <c r="I49" s="154">
        <v>1.9967949471999999</v>
      </c>
      <c r="J49" s="154"/>
    </row>
    <row r="50" spans="1:10">
      <c r="A50" s="167">
        <v>36160</v>
      </c>
      <c r="B50" s="154">
        <v>1.6220240873</v>
      </c>
      <c r="C50" s="154">
        <v>2.3983897638</v>
      </c>
      <c r="D50" s="154">
        <v>1.4484551181</v>
      </c>
      <c r="E50" s="154">
        <v>0.97787480309999997</v>
      </c>
      <c r="F50" s="154" t="s">
        <v>472</v>
      </c>
      <c r="G50" s="154">
        <v>1.1094547243999999</v>
      </c>
      <c r="H50" s="154" t="s">
        <v>472</v>
      </c>
      <c r="I50" s="154">
        <v>1.9649819469000001</v>
      </c>
      <c r="J50" s="154"/>
    </row>
    <row r="51" spans="1:10">
      <c r="A51" s="167">
        <v>36525</v>
      </c>
      <c r="B51" s="154">
        <v>1.6002501961</v>
      </c>
      <c r="C51" s="154">
        <v>2.4300388234999999</v>
      </c>
      <c r="D51" s="154">
        <v>1.502654902</v>
      </c>
      <c r="E51" s="154">
        <v>1.0116011764999999</v>
      </c>
      <c r="F51" s="154">
        <v>83.355019607800003</v>
      </c>
      <c r="G51" s="154">
        <v>1.3280035294000001</v>
      </c>
      <c r="H51" s="154">
        <v>18.164613026800001</v>
      </c>
      <c r="I51" s="154">
        <v>2.054818252</v>
      </c>
      <c r="J51" s="154"/>
    </row>
    <row r="52" spans="1:10">
      <c r="A52" s="167">
        <v>36891</v>
      </c>
      <c r="B52" s="154">
        <v>1.5577900794000001</v>
      </c>
      <c r="C52" s="154">
        <v>2.5556107143000002</v>
      </c>
      <c r="D52" s="154">
        <v>1.6886460317</v>
      </c>
      <c r="E52" s="154">
        <v>1.1366805555999999</v>
      </c>
      <c r="F52" s="154">
        <v>92.318452381</v>
      </c>
      <c r="G52" s="154">
        <v>1.5675817460000001</v>
      </c>
      <c r="H52" s="154">
        <v>20.4105153846</v>
      </c>
      <c r="I52" s="154">
        <v>2.2272305328000002</v>
      </c>
      <c r="J52" s="154"/>
    </row>
    <row r="53" spans="1:10">
      <c r="A53" s="167">
        <v>37256</v>
      </c>
      <c r="B53" s="154">
        <v>1.5103388</v>
      </c>
      <c r="C53" s="154">
        <v>2.4274979999999999</v>
      </c>
      <c r="D53" s="154">
        <v>1.6866463999999999</v>
      </c>
      <c r="E53" s="154">
        <v>1.0897736</v>
      </c>
      <c r="F53" s="154">
        <v>72.411600000000007</v>
      </c>
      <c r="G53" s="154">
        <v>1.3891732000000001</v>
      </c>
      <c r="H53" s="154">
        <v>20.3920114943</v>
      </c>
      <c r="I53" s="154">
        <v>2.1478424895999999</v>
      </c>
      <c r="J53" s="154"/>
    </row>
    <row r="54" spans="1:10">
      <c r="A54" s="167">
        <v>37621</v>
      </c>
      <c r="B54" s="154">
        <v>1.4670382470000001</v>
      </c>
      <c r="C54" s="154">
        <v>2.3329274899999999</v>
      </c>
      <c r="D54" s="154">
        <v>1.5556302789000001</v>
      </c>
      <c r="E54" s="154">
        <v>0.99054541829999998</v>
      </c>
      <c r="F54" s="154">
        <v>55.376892430300003</v>
      </c>
      <c r="G54" s="154">
        <v>1.2422924303</v>
      </c>
      <c r="H54" s="154">
        <v>18.798601532599999</v>
      </c>
      <c r="I54" s="154">
        <v>2.0136311066000001</v>
      </c>
      <c r="J54" s="154"/>
    </row>
    <row r="55" spans="1:10">
      <c r="A55" s="167">
        <v>37986</v>
      </c>
      <c r="B55" s="154">
        <v>1.5209561753</v>
      </c>
      <c r="C55" s="154">
        <v>2.1973577688999999</v>
      </c>
      <c r="D55" s="154">
        <v>1.3453378486000001</v>
      </c>
      <c r="E55" s="154">
        <v>0.96227490039999997</v>
      </c>
      <c r="F55" s="154">
        <v>43.941035856600003</v>
      </c>
      <c r="G55" s="154">
        <v>1.16197251</v>
      </c>
      <c r="H55" s="154">
        <v>16.243237547900002</v>
      </c>
      <c r="I55" s="154">
        <v>1.885501893</v>
      </c>
      <c r="J55" s="154"/>
    </row>
    <row r="56" spans="1:10">
      <c r="A56" s="167">
        <v>38352</v>
      </c>
      <c r="B56" s="154">
        <v>1.5436514541999999</v>
      </c>
      <c r="C56" s="154">
        <v>2.2746472656000001</v>
      </c>
      <c r="D56" s="154">
        <v>1.2418703124999999</v>
      </c>
      <c r="E56" s="154">
        <v>0.95506250000000004</v>
      </c>
      <c r="F56" s="154">
        <v>42.444921874999999</v>
      </c>
      <c r="G56" s="154">
        <v>1.1483347656</v>
      </c>
      <c r="H56" s="154">
        <v>15.0089198473</v>
      </c>
      <c r="I56" s="154">
        <v>1.841019878</v>
      </c>
      <c r="J56" s="154"/>
    </row>
    <row r="57" spans="1:10">
      <c r="A57" s="167">
        <v>38717</v>
      </c>
      <c r="B57" s="154">
        <v>1.5480870079</v>
      </c>
      <c r="C57" s="154">
        <v>2.2634370078999999</v>
      </c>
      <c r="D57" s="154">
        <v>1.2457748031</v>
      </c>
      <c r="E57" s="154">
        <v>1.0295893701000001</v>
      </c>
      <c r="F57" s="154">
        <v>51.534251968500001</v>
      </c>
      <c r="G57" s="154">
        <v>1.1309244093999999</v>
      </c>
      <c r="H57" s="154">
        <v>15.2244115385</v>
      </c>
      <c r="I57" s="154">
        <v>1.8392032653000001</v>
      </c>
      <c r="J57" s="154"/>
    </row>
    <row r="58" spans="1:10">
      <c r="A58" s="167">
        <v>39082</v>
      </c>
      <c r="B58" s="154">
        <v>1.5729330677</v>
      </c>
      <c r="C58" s="154">
        <v>2.3068486055999999</v>
      </c>
      <c r="D58" s="154">
        <v>1.2529844621999999</v>
      </c>
      <c r="E58" s="154">
        <v>1.1046780876</v>
      </c>
      <c r="F58" s="154">
        <v>57.578087649399997</v>
      </c>
      <c r="G58" s="154">
        <v>1.0773059760999999</v>
      </c>
      <c r="H58" s="154">
        <v>15.716126923099999</v>
      </c>
      <c r="I58" s="154">
        <v>1.8444147325</v>
      </c>
      <c r="J58" s="154"/>
    </row>
    <row r="59" spans="1:10">
      <c r="A59" s="167">
        <v>39447</v>
      </c>
      <c r="B59" s="154">
        <v>1.6426645417999999</v>
      </c>
      <c r="C59" s="154">
        <v>2.4011163347000002</v>
      </c>
      <c r="D59" s="154">
        <v>1.1998916335000001</v>
      </c>
      <c r="E59" s="154">
        <v>1.1209976096000001</v>
      </c>
      <c r="F59" s="154">
        <v>61.682470119500003</v>
      </c>
      <c r="G59" s="154">
        <v>1.0190924303</v>
      </c>
      <c r="H59" s="154">
        <v>15.7741800766</v>
      </c>
      <c r="I59" s="154">
        <v>1.8371663673</v>
      </c>
      <c r="J59" s="154"/>
    </row>
    <row r="60" spans="1:10">
      <c r="A60" s="167">
        <v>39813</v>
      </c>
      <c r="B60" s="154">
        <v>1.5866648220999999</v>
      </c>
      <c r="C60" s="154">
        <v>1.9971363636000001</v>
      </c>
      <c r="D60" s="154">
        <v>1.0829976285</v>
      </c>
      <c r="E60" s="154">
        <v>1.0182332016</v>
      </c>
      <c r="F60" s="154">
        <v>59.811067193699998</v>
      </c>
      <c r="G60" s="154">
        <v>1.0517652174000001</v>
      </c>
      <c r="H60" s="154">
        <v>15.598227451</v>
      </c>
      <c r="I60" s="154">
        <v>1.7083924898</v>
      </c>
      <c r="J60" s="154"/>
    </row>
    <row r="61" spans="1:10">
      <c r="A61" s="167">
        <v>40178</v>
      </c>
      <c r="B61" s="154">
        <v>1.5100711462</v>
      </c>
      <c r="C61" s="154">
        <v>1.6955916996</v>
      </c>
      <c r="D61" s="154">
        <v>1.085173913</v>
      </c>
      <c r="E61" s="154">
        <v>0.95279407110000003</v>
      </c>
      <c r="F61" s="154">
        <v>54.753359683799999</v>
      </c>
      <c r="G61" s="154">
        <v>1.1610328062999999</v>
      </c>
      <c r="H61" s="154">
        <v>15.885814229199999</v>
      </c>
      <c r="I61" s="154">
        <v>1.6724371311000001</v>
      </c>
      <c r="J61" s="154"/>
    </row>
    <row r="62" spans="1:10">
      <c r="A62" s="167">
        <v>40543</v>
      </c>
      <c r="B62" s="154">
        <v>1.38053125</v>
      </c>
      <c r="C62" s="154">
        <v>1.6085339843999999</v>
      </c>
      <c r="D62" s="154">
        <v>1.0415667969</v>
      </c>
      <c r="E62" s="154">
        <v>1.0110749999999999</v>
      </c>
      <c r="F62" s="154">
        <v>59.178906249999997</v>
      </c>
      <c r="G62" s="154">
        <v>1.1881683594000001</v>
      </c>
      <c r="H62" s="154">
        <v>15.3869414063</v>
      </c>
      <c r="I62" s="154">
        <v>1.5884449592999998</v>
      </c>
      <c r="J62" s="154"/>
    </row>
    <row r="63" spans="1:10">
      <c r="A63" s="167">
        <v>40908</v>
      </c>
      <c r="B63" s="154">
        <v>1.2335546275</v>
      </c>
      <c r="C63" s="154">
        <v>1.4212095524999999</v>
      </c>
      <c r="D63" s="154">
        <v>0.88725609380000003</v>
      </c>
      <c r="E63" s="154">
        <v>0.89641503499999997</v>
      </c>
      <c r="F63" s="154">
        <v>53.000392156899998</v>
      </c>
      <c r="G63" s="154">
        <v>1.1131394669000001</v>
      </c>
      <c r="H63" s="154">
        <v>13.722540540500001</v>
      </c>
      <c r="I63" s="154">
        <v>1.4001883004</v>
      </c>
      <c r="J63" s="154"/>
    </row>
    <row r="64" spans="1:10">
      <c r="A64" s="167">
        <v>41274</v>
      </c>
      <c r="B64" s="154">
        <v>1.2053079310000001</v>
      </c>
      <c r="C64" s="154">
        <v>1.4861524904000001</v>
      </c>
      <c r="D64" s="154">
        <v>0.9379180077</v>
      </c>
      <c r="E64" s="154">
        <v>0.93831149430000005</v>
      </c>
      <c r="F64" s="154">
        <v>48.132950191600003</v>
      </c>
      <c r="G64" s="154">
        <v>1.1763819923000001</v>
      </c>
      <c r="H64" s="154">
        <v>14.8568769231</v>
      </c>
      <c r="I64" s="154">
        <v>1.4364286884999999</v>
      </c>
      <c r="J64" s="154"/>
    </row>
  </sheetData>
  <printOptions gridLines="1" gridLinesSet="0"/>
  <pageMargins left="0.75" right="0.75" top="1" bottom="1" header="0.5" footer="0.5"/>
  <pageSetup paperSize="0" fitToWidth="0" fitToHeight="0"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L121"/>
  <sheetViews>
    <sheetView workbookViewId="0">
      <pane xSplit="2" ySplit="6" topLeftCell="AG97" activePane="bottomRight" state="frozen"/>
      <selection pane="topRight" activeCell="B1" sqref="B1"/>
      <selection pane="bottomLeft" activeCell="A7" sqref="A7"/>
      <selection pane="bottomRight" activeCell="AJ117" sqref="AJ117"/>
    </sheetView>
  </sheetViews>
  <sheetFormatPr baseColWidth="10" defaultRowHeight="15" x14ac:dyDescent="0"/>
  <cols>
    <col min="3" max="9" width="14.1640625" customWidth="1"/>
    <col min="10" max="10" width="5.33203125" style="182" customWidth="1"/>
    <col min="11" max="24" width="14.1640625" style="182" customWidth="1"/>
    <col min="25" max="31" width="14.1640625" customWidth="1"/>
    <col min="32" max="32" width="3.5" customWidth="1"/>
    <col min="33" max="35" width="14.1640625" customWidth="1"/>
    <col min="36" max="36" width="14.1640625" style="9" customWidth="1"/>
    <col min="37" max="38" width="14.1640625" customWidth="1"/>
    <col min="39" max="39" width="5.6640625" customWidth="1"/>
    <col min="40" max="40" width="13.33203125" customWidth="1"/>
    <col min="43" max="43" width="3.6640625" customWidth="1"/>
    <col min="44" max="46" width="15" customWidth="1"/>
    <col min="58" max="58" width="3.5" style="182" customWidth="1"/>
    <col min="69" max="69" width="3.33203125" customWidth="1"/>
    <col min="74" max="74" width="12" style="9" customWidth="1"/>
  </cols>
  <sheetData>
    <row r="1" spans="1:90">
      <c r="C1" s="461" t="s">
        <v>811</v>
      </c>
      <c r="D1" s="461"/>
      <c r="E1" s="461"/>
      <c r="F1" s="461"/>
      <c r="G1" s="461"/>
      <c r="H1" s="461"/>
      <c r="I1" s="461"/>
      <c r="K1" s="462" t="s">
        <v>810</v>
      </c>
      <c r="L1" s="462"/>
      <c r="M1" s="462"/>
      <c r="N1" s="462"/>
      <c r="O1" s="462"/>
      <c r="P1" s="462"/>
      <c r="Q1" s="462"/>
      <c r="R1" s="462"/>
      <c r="S1" s="462"/>
      <c r="T1" s="462"/>
      <c r="U1" s="462"/>
      <c r="V1" s="462"/>
      <c r="W1" s="462"/>
      <c r="X1" s="462"/>
      <c r="Y1" s="462"/>
      <c r="Z1" s="462"/>
      <c r="AA1" s="462"/>
      <c r="AB1" s="462"/>
      <c r="AC1" s="462"/>
      <c r="AD1" s="462"/>
      <c r="AE1" s="226"/>
      <c r="AG1" s="461" t="s">
        <v>809</v>
      </c>
      <c r="AH1" s="461"/>
      <c r="AI1" s="461"/>
      <c r="AJ1" s="461"/>
      <c r="AK1" s="461"/>
      <c r="AL1" s="461"/>
      <c r="AN1" s="463" t="s">
        <v>808</v>
      </c>
      <c r="AO1" s="463"/>
      <c r="AP1" s="463"/>
      <c r="AQ1" s="463"/>
      <c r="AR1" s="463"/>
      <c r="AS1" s="463"/>
      <c r="AT1" s="463"/>
      <c r="AU1" s="463"/>
      <c r="AV1" s="463"/>
      <c r="AW1" s="463"/>
      <c r="AX1" s="463"/>
      <c r="AZ1" s="464" t="s">
        <v>807</v>
      </c>
      <c r="BA1" s="464"/>
      <c r="BB1" s="464"/>
      <c r="BC1" s="464"/>
      <c r="BD1" s="464"/>
      <c r="BE1" s="464"/>
      <c r="BG1" s="460" t="s">
        <v>806</v>
      </c>
      <c r="BH1" s="460"/>
      <c r="BI1" s="460"/>
      <c r="BJ1" s="460"/>
      <c r="BK1" s="460"/>
      <c r="BL1" s="460"/>
      <c r="BM1" s="460"/>
      <c r="BN1" s="460"/>
      <c r="BO1" s="460"/>
      <c r="BP1" s="460"/>
      <c r="BR1" s="461" t="s">
        <v>805</v>
      </c>
      <c r="BS1" s="461"/>
      <c r="BT1" s="461"/>
      <c r="BU1" s="461"/>
      <c r="BV1" s="461"/>
      <c r="BW1" s="461"/>
      <c r="BX1" s="461"/>
      <c r="BY1" s="461"/>
      <c r="BZ1" s="461"/>
      <c r="CA1" s="461"/>
      <c r="CB1" s="461"/>
      <c r="CC1" s="461"/>
      <c r="CD1" s="461"/>
      <c r="CE1" s="461"/>
      <c r="CF1" s="461"/>
      <c r="CH1" t="s">
        <v>804</v>
      </c>
    </row>
    <row r="2" spans="1:90" s="215" customFormat="1" ht="85">
      <c r="B2" s="215" t="s">
        <v>664</v>
      </c>
      <c r="C2" s="2" t="s">
        <v>785</v>
      </c>
      <c r="D2" s="2" t="s">
        <v>785</v>
      </c>
      <c r="E2" s="2" t="s">
        <v>785</v>
      </c>
      <c r="F2" s="2" t="s">
        <v>785</v>
      </c>
      <c r="G2" s="2" t="s">
        <v>785</v>
      </c>
      <c r="H2" s="2" t="s">
        <v>785</v>
      </c>
      <c r="I2" s="2" t="s">
        <v>785</v>
      </c>
      <c r="J2" s="218"/>
      <c r="K2" s="215" t="s">
        <v>802</v>
      </c>
      <c r="L2" s="215" t="s">
        <v>791</v>
      </c>
      <c r="M2" s="215" t="s">
        <v>791</v>
      </c>
      <c r="N2" s="218" t="s">
        <v>802</v>
      </c>
      <c r="O2" s="218" t="s">
        <v>801</v>
      </c>
      <c r="P2" s="215" t="s">
        <v>802</v>
      </c>
      <c r="Q2" s="218" t="s">
        <v>803</v>
      </c>
      <c r="R2" s="218" t="s">
        <v>802</v>
      </c>
      <c r="S2" s="218" t="s">
        <v>801</v>
      </c>
      <c r="T2" s="224" t="s">
        <v>798</v>
      </c>
      <c r="U2" s="215" t="s">
        <v>791</v>
      </c>
      <c r="V2" s="224" t="s">
        <v>798</v>
      </c>
      <c r="W2" s="224" t="s">
        <v>798</v>
      </c>
      <c r="X2" s="218"/>
      <c r="Y2" s="215" t="s">
        <v>800</v>
      </c>
      <c r="Z2" s="2" t="s">
        <v>799</v>
      </c>
      <c r="AA2" s="2"/>
      <c r="AB2" s="224" t="s">
        <v>798</v>
      </c>
      <c r="AC2" s="2"/>
      <c r="AD2" s="2" t="s">
        <v>786</v>
      </c>
      <c r="AE2" s="2" t="s">
        <v>796</v>
      </c>
      <c r="AG2" s="2" t="s">
        <v>797</v>
      </c>
      <c r="AH2" s="2" t="s">
        <v>797</v>
      </c>
      <c r="AI2" s="2"/>
      <c r="AJ2" s="225" t="s">
        <v>786</v>
      </c>
      <c r="AK2" s="2" t="s">
        <v>786</v>
      </c>
      <c r="AL2" s="2"/>
      <c r="AN2" s="2" t="s">
        <v>785</v>
      </c>
      <c r="AO2" s="2" t="s">
        <v>785</v>
      </c>
      <c r="AP2" s="2" t="s">
        <v>785</v>
      </c>
      <c r="AR2" s="215" t="s">
        <v>788</v>
      </c>
      <c r="AS2" s="215" t="s">
        <v>788</v>
      </c>
      <c r="AT2" s="2" t="s">
        <v>796</v>
      </c>
      <c r="AU2" s="215" t="s">
        <v>795</v>
      </c>
      <c r="AV2" s="215" t="s">
        <v>795</v>
      </c>
      <c r="AW2" s="215" t="s">
        <v>795</v>
      </c>
      <c r="AX2" s="215" t="s">
        <v>795</v>
      </c>
      <c r="AZ2" s="2" t="s">
        <v>785</v>
      </c>
      <c r="BA2" s="2" t="s">
        <v>794</v>
      </c>
      <c r="BB2" s="2" t="s">
        <v>785</v>
      </c>
      <c r="BC2" s="2" t="s">
        <v>794</v>
      </c>
      <c r="BD2" s="2" t="s">
        <v>785</v>
      </c>
      <c r="BE2" s="2" t="s">
        <v>794</v>
      </c>
      <c r="BF2" s="224"/>
      <c r="BG2" s="215" t="s">
        <v>793</v>
      </c>
      <c r="BH2" s="215" t="s">
        <v>793</v>
      </c>
      <c r="BI2" s="2" t="s">
        <v>785</v>
      </c>
      <c r="BJ2" s="2" t="s">
        <v>785</v>
      </c>
      <c r="BK2" s="2"/>
      <c r="BL2" s="2" t="s">
        <v>785</v>
      </c>
      <c r="BM2" s="2" t="s">
        <v>785</v>
      </c>
      <c r="BN2" s="2" t="s">
        <v>792</v>
      </c>
      <c r="BO2" s="2" t="s">
        <v>792</v>
      </c>
      <c r="BP2" s="215" t="s">
        <v>787</v>
      </c>
      <c r="BR2" s="215" t="s">
        <v>791</v>
      </c>
      <c r="BS2" s="215" t="s">
        <v>790</v>
      </c>
      <c r="BV2" s="214"/>
      <c r="BX2" s="215" t="s">
        <v>789</v>
      </c>
      <c r="BZ2" s="215" t="s">
        <v>788</v>
      </c>
      <c r="CA2" s="215" t="s">
        <v>788</v>
      </c>
      <c r="CB2" s="214"/>
      <c r="CC2" s="215" t="s">
        <v>787</v>
      </c>
      <c r="CD2" s="215" t="s">
        <v>787</v>
      </c>
      <c r="CF2" s="2" t="s">
        <v>786</v>
      </c>
      <c r="CJ2" s="2" t="s">
        <v>786</v>
      </c>
      <c r="CK2" s="2" t="s">
        <v>785</v>
      </c>
      <c r="CL2" s="215" t="s">
        <v>413</v>
      </c>
    </row>
    <row r="3" spans="1:90" s="215" customFormat="1" ht="34" customHeight="1">
      <c r="B3" s="215" t="s">
        <v>28</v>
      </c>
      <c r="C3" s="215" t="s">
        <v>69</v>
      </c>
      <c r="D3" s="215" t="s">
        <v>69</v>
      </c>
      <c r="E3" s="215" t="s">
        <v>69</v>
      </c>
      <c r="F3" s="215" t="s">
        <v>69</v>
      </c>
      <c r="G3" s="215" t="s">
        <v>69</v>
      </c>
      <c r="H3" s="215" t="s">
        <v>69</v>
      </c>
      <c r="I3" s="221">
        <v>40544</v>
      </c>
      <c r="J3" s="218"/>
      <c r="K3" s="218" t="s">
        <v>69</v>
      </c>
      <c r="L3" s="218" t="s">
        <v>69</v>
      </c>
      <c r="M3" s="218" t="s">
        <v>69</v>
      </c>
      <c r="N3" s="218" t="s">
        <v>69</v>
      </c>
      <c r="O3" s="215" t="s">
        <v>69</v>
      </c>
      <c r="P3" s="218" t="s">
        <v>69</v>
      </c>
      <c r="Q3" s="215" t="s">
        <v>69</v>
      </c>
      <c r="R3" s="218" t="s">
        <v>69</v>
      </c>
      <c r="S3" s="215" t="s">
        <v>69</v>
      </c>
      <c r="T3" s="218" t="s">
        <v>69</v>
      </c>
      <c r="U3" s="218" t="s">
        <v>69</v>
      </c>
      <c r="V3" s="223" t="s">
        <v>69</v>
      </c>
      <c r="W3" s="218" t="s">
        <v>69</v>
      </c>
      <c r="X3" s="218"/>
      <c r="Y3" s="215" t="s">
        <v>69</v>
      </c>
      <c r="Z3" s="221">
        <v>40544</v>
      </c>
      <c r="AA3" s="221">
        <v>40544</v>
      </c>
      <c r="AB3" s="221"/>
      <c r="AC3" s="221"/>
      <c r="AD3" s="221">
        <v>40544</v>
      </c>
      <c r="AE3" s="221">
        <v>40544</v>
      </c>
      <c r="AG3" s="221">
        <v>40544</v>
      </c>
      <c r="AH3" s="221">
        <v>40544</v>
      </c>
      <c r="AI3" s="221"/>
      <c r="AJ3" s="222">
        <v>40544</v>
      </c>
      <c r="AK3" s="221">
        <v>40544</v>
      </c>
      <c r="AL3" s="221"/>
      <c r="AT3" s="221">
        <v>40544</v>
      </c>
      <c r="AU3" s="215" t="s">
        <v>784</v>
      </c>
      <c r="AV3" s="215" t="s">
        <v>784</v>
      </c>
      <c r="AW3" s="215" t="s">
        <v>784</v>
      </c>
      <c r="AX3" s="215" t="s">
        <v>784</v>
      </c>
      <c r="BF3" s="218"/>
      <c r="BV3" s="214"/>
      <c r="CF3" s="221">
        <v>40544</v>
      </c>
      <c r="CJ3" s="221">
        <v>40544</v>
      </c>
      <c r="CL3" s="221">
        <v>40544</v>
      </c>
    </row>
    <row r="4" spans="1:90" s="215" customFormat="1" ht="81" customHeight="1">
      <c r="B4" s="215" t="s">
        <v>6</v>
      </c>
      <c r="C4" s="215" t="s">
        <v>783</v>
      </c>
      <c r="D4" s="215" t="s">
        <v>782</v>
      </c>
      <c r="E4" s="215" t="s">
        <v>69</v>
      </c>
      <c r="F4" s="215" t="s">
        <v>69</v>
      </c>
      <c r="G4" s="215" t="s">
        <v>69</v>
      </c>
      <c r="H4" s="215" t="s">
        <v>69</v>
      </c>
      <c r="I4" s="215" t="s">
        <v>781</v>
      </c>
      <c r="J4" s="218"/>
      <c r="K4" s="218" t="s">
        <v>780</v>
      </c>
      <c r="L4" s="218" t="s">
        <v>69</v>
      </c>
      <c r="M4" s="218"/>
      <c r="N4" s="218" t="s">
        <v>779</v>
      </c>
      <c r="O4" s="218" t="s">
        <v>778</v>
      </c>
      <c r="P4" s="218" t="s">
        <v>777</v>
      </c>
      <c r="Q4" s="218" t="s">
        <v>776</v>
      </c>
      <c r="R4" s="218" t="s">
        <v>775</v>
      </c>
      <c r="S4" s="218" t="s">
        <v>774</v>
      </c>
      <c r="T4" s="218" t="s">
        <v>773</v>
      </c>
      <c r="U4" s="218"/>
      <c r="V4" s="218" t="s">
        <v>772</v>
      </c>
      <c r="W4" s="220" t="s">
        <v>771</v>
      </c>
      <c r="X4" s="218"/>
      <c r="Y4" s="215" t="s">
        <v>770</v>
      </c>
      <c r="Z4" s="214"/>
      <c r="AA4" s="215" t="s">
        <v>769</v>
      </c>
      <c r="AB4" s="215" t="s">
        <v>768</v>
      </c>
      <c r="AC4" s="215" t="s">
        <v>767</v>
      </c>
      <c r="AD4" s="215" t="s">
        <v>766</v>
      </c>
      <c r="AE4" s="214"/>
      <c r="AH4" s="215" t="s">
        <v>765</v>
      </c>
      <c r="AJ4" s="214" t="s">
        <v>764</v>
      </c>
      <c r="AN4" s="215" t="s">
        <v>763</v>
      </c>
      <c r="AR4" s="215" t="s">
        <v>762</v>
      </c>
      <c r="AT4" s="214"/>
      <c r="BA4" s="215" t="s">
        <v>761</v>
      </c>
      <c r="BF4" s="218"/>
      <c r="BG4" s="215" t="s">
        <v>760</v>
      </c>
      <c r="BH4" s="215" t="s">
        <v>759</v>
      </c>
      <c r="BJ4" s="215" t="s">
        <v>758</v>
      </c>
      <c r="BK4" s="215" t="s">
        <v>757</v>
      </c>
      <c r="BN4" s="215" t="s">
        <v>756</v>
      </c>
      <c r="BO4" s="215" t="s">
        <v>755</v>
      </c>
      <c r="BR4" s="215" t="s">
        <v>754</v>
      </c>
      <c r="BU4" s="218" t="s">
        <v>753</v>
      </c>
      <c r="BV4" s="214" t="s">
        <v>752</v>
      </c>
      <c r="BX4" s="215" t="s">
        <v>751</v>
      </c>
      <c r="BY4" s="214" t="s">
        <v>750</v>
      </c>
      <c r="CB4" s="215" t="s">
        <v>749</v>
      </c>
      <c r="CD4" s="215" t="s">
        <v>748</v>
      </c>
      <c r="CF4" s="215" t="s">
        <v>747</v>
      </c>
      <c r="CJ4" s="215" t="s">
        <v>746</v>
      </c>
      <c r="CL4" s="214" t="s">
        <v>745</v>
      </c>
    </row>
    <row r="5" spans="1:90" s="215" customFormat="1" ht="36">
      <c r="B5" s="215" t="s">
        <v>2</v>
      </c>
      <c r="C5" s="215" t="s">
        <v>3</v>
      </c>
      <c r="D5" s="215" t="s">
        <v>3</v>
      </c>
      <c r="E5" s="215" t="s">
        <v>3</v>
      </c>
      <c r="F5" s="215" t="s">
        <v>3</v>
      </c>
      <c r="G5" s="215" t="s">
        <v>3</v>
      </c>
      <c r="H5" s="215" t="s">
        <v>3</v>
      </c>
      <c r="I5" s="215" t="s">
        <v>3</v>
      </c>
      <c r="J5" s="218"/>
      <c r="K5" s="215" t="s">
        <v>3</v>
      </c>
      <c r="L5" s="215" t="s">
        <v>3</v>
      </c>
      <c r="M5" s="215" t="s">
        <v>3</v>
      </c>
      <c r="N5" s="215" t="s">
        <v>3</v>
      </c>
      <c r="O5" s="215" t="s">
        <v>3</v>
      </c>
      <c r="P5" s="215" t="s">
        <v>3</v>
      </c>
      <c r="Q5" s="215" t="s">
        <v>3</v>
      </c>
      <c r="R5" s="215" t="s">
        <v>3</v>
      </c>
      <c r="S5" s="215" t="s">
        <v>3</v>
      </c>
      <c r="T5" s="215" t="s">
        <v>3</v>
      </c>
      <c r="U5" s="215" t="s">
        <v>3</v>
      </c>
      <c r="V5" s="215" t="s">
        <v>3</v>
      </c>
      <c r="W5" s="215" t="s">
        <v>3</v>
      </c>
      <c r="X5" s="215" t="s">
        <v>3</v>
      </c>
      <c r="Y5" s="215" t="s">
        <v>3</v>
      </c>
      <c r="Z5" s="215" t="s">
        <v>744</v>
      </c>
      <c r="AA5" s="215" t="s">
        <v>3</v>
      </c>
      <c r="AB5" s="215" t="s">
        <v>3</v>
      </c>
      <c r="AC5" s="215" t="s">
        <v>3</v>
      </c>
      <c r="AD5" s="215" t="s">
        <v>738</v>
      </c>
      <c r="AE5" s="215" t="s">
        <v>3</v>
      </c>
      <c r="AG5" s="215" t="s">
        <v>744</v>
      </c>
      <c r="AH5" s="215" t="s">
        <v>3</v>
      </c>
      <c r="AI5" s="215" t="s">
        <v>3</v>
      </c>
      <c r="AJ5" s="214" t="s">
        <v>738</v>
      </c>
      <c r="AK5" s="215" t="s">
        <v>738</v>
      </c>
      <c r="AR5" s="215" t="s">
        <v>25</v>
      </c>
      <c r="AS5" s="215" t="s">
        <v>3</v>
      </c>
      <c r="AT5" s="215" t="s">
        <v>3</v>
      </c>
      <c r="AU5" s="215" t="s">
        <v>744</v>
      </c>
      <c r="AV5" s="215" t="s">
        <v>738</v>
      </c>
      <c r="AW5" s="215" t="s">
        <v>744</v>
      </c>
      <c r="AX5" s="215" t="s">
        <v>738</v>
      </c>
      <c r="AZ5" s="215" t="s">
        <v>738</v>
      </c>
      <c r="BA5" s="215" t="s">
        <v>3</v>
      </c>
      <c r="BB5" s="215" t="s">
        <v>738</v>
      </c>
      <c r="BC5" s="215" t="s">
        <v>3</v>
      </c>
      <c r="BD5" s="215" t="s">
        <v>738</v>
      </c>
      <c r="BE5" s="215" t="s">
        <v>3</v>
      </c>
      <c r="BF5" s="218"/>
      <c r="BG5" s="215" t="s">
        <v>743</v>
      </c>
      <c r="BH5" s="215" t="s">
        <v>742</v>
      </c>
      <c r="BL5" s="215" t="s">
        <v>741</v>
      </c>
      <c r="BM5" s="215" t="s">
        <v>740</v>
      </c>
      <c r="BN5" s="215" t="s">
        <v>739</v>
      </c>
      <c r="BR5" s="215" t="s">
        <v>3</v>
      </c>
      <c r="BS5" s="215" t="s">
        <v>3</v>
      </c>
      <c r="BU5" s="215" t="s">
        <v>3</v>
      </c>
      <c r="BV5" s="214"/>
      <c r="BZ5" s="215" t="s">
        <v>25</v>
      </c>
      <c r="CA5" s="215" t="s">
        <v>3</v>
      </c>
      <c r="CF5" s="215" t="s">
        <v>738</v>
      </c>
      <c r="CJ5" s="215" t="s">
        <v>738</v>
      </c>
      <c r="CK5" s="215" t="s">
        <v>738</v>
      </c>
      <c r="CL5" s="214" t="s">
        <v>738</v>
      </c>
    </row>
    <row r="6" spans="1:90" s="213" customFormat="1" ht="79" customHeight="1">
      <c r="B6" s="215" t="s">
        <v>1</v>
      </c>
      <c r="C6" s="215" t="s">
        <v>737</v>
      </c>
      <c r="D6" s="217" t="s">
        <v>736</v>
      </c>
      <c r="E6" s="215" t="s">
        <v>735</v>
      </c>
      <c r="F6" s="215" t="s">
        <v>734</v>
      </c>
      <c r="G6" s="215" t="s">
        <v>733</v>
      </c>
      <c r="H6" s="215" t="s">
        <v>732</v>
      </c>
      <c r="I6" s="215" t="s">
        <v>731</v>
      </c>
      <c r="J6" s="218"/>
      <c r="K6" s="218" t="s">
        <v>730</v>
      </c>
      <c r="L6" s="218" t="s">
        <v>729</v>
      </c>
      <c r="M6" s="219" t="s">
        <v>728</v>
      </c>
      <c r="N6" s="218" t="s">
        <v>727</v>
      </c>
      <c r="O6" s="218" t="s">
        <v>726</v>
      </c>
      <c r="P6" s="218" t="s">
        <v>725</v>
      </c>
      <c r="Q6" s="218" t="s">
        <v>724</v>
      </c>
      <c r="R6" s="218" t="s">
        <v>723</v>
      </c>
      <c r="S6" s="218" t="s">
        <v>722</v>
      </c>
      <c r="T6" s="218" t="s">
        <v>721</v>
      </c>
      <c r="U6" s="219" t="s">
        <v>720</v>
      </c>
      <c r="V6" s="219" t="s">
        <v>719</v>
      </c>
      <c r="W6" s="218" t="s">
        <v>718</v>
      </c>
      <c r="X6" s="218" t="s">
        <v>717</v>
      </c>
      <c r="Y6" s="214" t="s">
        <v>716</v>
      </c>
      <c r="Z6" s="215" t="s">
        <v>715</v>
      </c>
      <c r="AA6" s="217" t="s">
        <v>715</v>
      </c>
      <c r="AB6" s="217" t="s">
        <v>714</v>
      </c>
      <c r="AC6" s="217" t="s">
        <v>713</v>
      </c>
      <c r="AD6" s="214" t="s">
        <v>712</v>
      </c>
      <c r="AE6" s="215" t="s">
        <v>711</v>
      </c>
      <c r="AG6" s="215" t="s">
        <v>710</v>
      </c>
      <c r="AH6" s="215" t="s">
        <v>710</v>
      </c>
      <c r="AI6" s="215" t="s">
        <v>709</v>
      </c>
      <c r="AJ6" s="214" t="s">
        <v>708</v>
      </c>
      <c r="AK6" s="215" t="s">
        <v>707</v>
      </c>
      <c r="AL6" s="215" t="s">
        <v>706</v>
      </c>
      <c r="AM6" s="214"/>
      <c r="AN6" s="215" t="s">
        <v>705</v>
      </c>
      <c r="AO6" s="215" t="s">
        <v>704</v>
      </c>
      <c r="AP6" s="215" t="s">
        <v>703</v>
      </c>
      <c r="AQ6" s="215"/>
      <c r="AR6" s="215" t="s">
        <v>702</v>
      </c>
      <c r="AS6" s="215" t="s">
        <v>702</v>
      </c>
      <c r="AT6" s="215" t="s">
        <v>701</v>
      </c>
      <c r="AU6" s="215" t="s">
        <v>700</v>
      </c>
      <c r="AV6" s="215" t="s">
        <v>700</v>
      </c>
      <c r="AW6" s="215" t="s">
        <v>699</v>
      </c>
      <c r="AX6" s="215" t="s">
        <v>699</v>
      </c>
      <c r="AZ6" s="215" t="s">
        <v>698</v>
      </c>
      <c r="BA6" s="217" t="s">
        <v>698</v>
      </c>
      <c r="BB6" s="215" t="s">
        <v>697</v>
      </c>
      <c r="BC6" s="217" t="s">
        <v>697</v>
      </c>
      <c r="BD6" s="215" t="s">
        <v>696</v>
      </c>
      <c r="BE6" s="217" t="s">
        <v>696</v>
      </c>
      <c r="BF6" s="218"/>
      <c r="BG6" s="215" t="s">
        <v>695</v>
      </c>
      <c r="BH6" s="215" t="s">
        <v>694</v>
      </c>
      <c r="BI6" s="215" t="s">
        <v>693</v>
      </c>
      <c r="BJ6" s="217" t="s">
        <v>692</v>
      </c>
      <c r="BK6" s="217" t="s">
        <v>691</v>
      </c>
      <c r="BL6" s="215" t="s">
        <v>690</v>
      </c>
      <c r="BM6" s="215" t="s">
        <v>689</v>
      </c>
      <c r="BN6" s="215" t="s">
        <v>688</v>
      </c>
      <c r="BO6" s="215" t="s">
        <v>687</v>
      </c>
      <c r="BP6" s="215" t="s">
        <v>686</v>
      </c>
      <c r="BQ6" s="214"/>
      <c r="BR6" s="215" t="s">
        <v>685</v>
      </c>
      <c r="BS6" s="215" t="s">
        <v>684</v>
      </c>
      <c r="BT6" s="215" t="s">
        <v>683</v>
      </c>
      <c r="BU6" s="215" t="s">
        <v>682</v>
      </c>
      <c r="BV6" s="214" t="s">
        <v>681</v>
      </c>
      <c r="BX6" s="217" t="s">
        <v>680</v>
      </c>
      <c r="BY6" s="215" t="s">
        <v>679</v>
      </c>
      <c r="BZ6" s="215" t="s">
        <v>678</v>
      </c>
      <c r="CA6" s="215" t="s">
        <v>678</v>
      </c>
      <c r="CB6" s="215" t="s">
        <v>677</v>
      </c>
      <c r="CC6" s="215" t="s">
        <v>676</v>
      </c>
      <c r="CD6" s="215" t="s">
        <v>675</v>
      </c>
      <c r="CE6" s="215"/>
      <c r="CF6" s="214" t="s">
        <v>674</v>
      </c>
      <c r="CG6" s="216"/>
      <c r="CJ6" s="215" t="s">
        <v>673</v>
      </c>
      <c r="CK6" s="215" t="s">
        <v>672</v>
      </c>
      <c r="CL6" s="214" t="s">
        <v>671</v>
      </c>
    </row>
    <row r="7" spans="1:90">
      <c r="A7" s="188">
        <v>366</v>
      </c>
      <c r="B7" s="1">
        <v>1900</v>
      </c>
      <c r="C7" s="7">
        <v>155</v>
      </c>
      <c r="D7" s="7"/>
      <c r="E7" s="7">
        <v>19</v>
      </c>
      <c r="F7" s="7">
        <f t="shared" ref="F7:F38" si="0">C7-E7</f>
        <v>136</v>
      </c>
      <c r="G7" s="211"/>
      <c r="H7" s="211"/>
      <c r="I7" s="211"/>
      <c r="K7" s="19"/>
      <c r="L7" s="19"/>
      <c r="M7" s="19"/>
      <c r="N7" s="19"/>
      <c r="O7" s="19"/>
      <c r="P7" s="19"/>
      <c r="Q7" s="19"/>
      <c r="R7" s="19"/>
      <c r="S7" s="19"/>
      <c r="T7" s="19"/>
      <c r="U7" s="19"/>
      <c r="V7" s="19"/>
      <c r="W7" s="19">
        <v>0</v>
      </c>
      <c r="X7" s="19"/>
      <c r="AN7" t="s">
        <v>1104</v>
      </c>
      <c r="AZ7" t="s">
        <v>1104</v>
      </c>
      <c r="CL7" s="9">
        <v>0</v>
      </c>
    </row>
    <row r="8" spans="1:90">
      <c r="A8" s="188">
        <v>731</v>
      </c>
      <c r="B8" s="1">
        <v>1901</v>
      </c>
      <c r="C8" s="7">
        <v>333</v>
      </c>
      <c r="D8" s="7"/>
      <c r="E8" s="7">
        <v>75</v>
      </c>
      <c r="F8" s="7">
        <f t="shared" si="0"/>
        <v>258</v>
      </c>
      <c r="G8" s="211"/>
      <c r="H8" s="211"/>
      <c r="I8" s="211"/>
      <c r="K8" s="19"/>
      <c r="L8" s="19"/>
      <c r="M8" s="19"/>
      <c r="N8" s="19"/>
      <c r="O8" s="19"/>
      <c r="P8" s="19"/>
      <c r="Q8" s="19"/>
      <c r="R8" s="19"/>
      <c r="S8" s="19"/>
      <c r="T8" s="19"/>
      <c r="U8" s="19"/>
      <c r="V8" s="19"/>
      <c r="W8" s="19">
        <v>0</v>
      </c>
      <c r="X8" s="19"/>
      <c r="AN8" t="s">
        <v>1104</v>
      </c>
      <c r="AZ8" t="s">
        <v>1104</v>
      </c>
      <c r="CL8" s="9">
        <v>0</v>
      </c>
    </row>
    <row r="9" spans="1:90">
      <c r="A9" s="188">
        <v>1096</v>
      </c>
      <c r="B9" s="1">
        <v>1902</v>
      </c>
      <c r="C9" s="7">
        <v>110</v>
      </c>
      <c r="D9" s="7"/>
      <c r="E9" s="7">
        <v>29</v>
      </c>
      <c r="F9" s="7">
        <f t="shared" si="0"/>
        <v>81</v>
      </c>
      <c r="G9" s="211"/>
      <c r="H9" s="211"/>
      <c r="I9" s="211"/>
      <c r="K9" s="19"/>
      <c r="L9" s="19"/>
      <c r="M9" s="19"/>
      <c r="N9" s="19"/>
      <c r="O9" s="19"/>
      <c r="P9" s="19"/>
      <c r="Q9" s="19"/>
      <c r="R9" s="19"/>
      <c r="S9" s="19"/>
      <c r="T9" s="19"/>
      <c r="U9" s="19"/>
      <c r="V9" s="19"/>
      <c r="W9" s="19">
        <v>0</v>
      </c>
      <c r="X9" s="19"/>
      <c r="AN9" t="s">
        <v>1104</v>
      </c>
      <c r="AZ9" t="s">
        <v>1104</v>
      </c>
      <c r="BR9" s="7">
        <v>1801.549</v>
      </c>
      <c r="BS9" s="183"/>
      <c r="BT9" s="9"/>
      <c r="CL9" s="9">
        <v>0</v>
      </c>
    </row>
    <row r="10" spans="1:90">
      <c r="A10" s="188">
        <v>1461</v>
      </c>
      <c r="B10" s="1">
        <v>1903</v>
      </c>
      <c r="C10" s="7">
        <v>331</v>
      </c>
      <c r="D10" s="7"/>
      <c r="E10" s="7">
        <v>210</v>
      </c>
      <c r="F10" s="7">
        <f t="shared" si="0"/>
        <v>121</v>
      </c>
      <c r="G10" s="211"/>
      <c r="H10" s="211"/>
      <c r="I10" s="211"/>
      <c r="K10" s="19"/>
      <c r="L10" s="19"/>
      <c r="M10" s="19"/>
      <c r="N10" s="19"/>
      <c r="O10" s="19"/>
      <c r="P10" s="19"/>
      <c r="Q10" s="19"/>
      <c r="R10" s="19"/>
      <c r="S10" s="19"/>
      <c r="T10" s="19"/>
      <c r="U10" s="19"/>
      <c r="V10" s="19"/>
      <c r="W10" s="19">
        <v>0</v>
      </c>
      <c r="X10" s="19"/>
      <c r="AN10" t="s">
        <v>1104</v>
      </c>
      <c r="AZ10" t="s">
        <v>1104</v>
      </c>
      <c r="BR10" s="7">
        <v>1739.66</v>
      </c>
      <c r="BS10" s="7"/>
      <c r="CL10" s="9">
        <v>0</v>
      </c>
    </row>
    <row r="11" spans="1:90">
      <c r="A11" s="188">
        <v>1827</v>
      </c>
      <c r="B11" s="1">
        <v>1904</v>
      </c>
      <c r="C11" s="7">
        <v>93</v>
      </c>
      <c r="D11" s="7"/>
      <c r="E11" s="7">
        <v>33</v>
      </c>
      <c r="F11" s="7">
        <f t="shared" si="0"/>
        <v>60</v>
      </c>
      <c r="G11" s="7"/>
      <c r="H11" s="7"/>
      <c r="I11" s="7"/>
      <c r="K11" s="19"/>
      <c r="L11" s="19"/>
      <c r="M11" s="19"/>
      <c r="N11" s="19"/>
      <c r="O11" s="19"/>
      <c r="P11" s="19"/>
      <c r="Q11" s="19"/>
      <c r="R11" s="19"/>
      <c r="S11" s="19"/>
      <c r="T11" s="19"/>
      <c r="U11" s="19"/>
      <c r="V11" s="19"/>
      <c r="W11" s="19">
        <v>0</v>
      </c>
      <c r="X11" s="19"/>
      <c r="AN11" t="s">
        <v>1104</v>
      </c>
      <c r="AZ11" t="s">
        <v>1104</v>
      </c>
      <c r="BR11" s="7">
        <v>1844.05</v>
      </c>
      <c r="BS11" s="7"/>
      <c r="CL11" s="9">
        <v>0</v>
      </c>
    </row>
    <row r="12" spans="1:90">
      <c r="A12" s="188">
        <v>2192</v>
      </c>
      <c r="B12" s="1">
        <v>1905</v>
      </c>
      <c r="C12" s="7">
        <v>138</v>
      </c>
      <c r="D12" s="7"/>
      <c r="E12" s="7">
        <v>27</v>
      </c>
      <c r="F12" s="7">
        <f t="shared" si="0"/>
        <v>111</v>
      </c>
      <c r="G12" s="7"/>
      <c r="H12" s="7"/>
      <c r="I12" s="7"/>
      <c r="K12" s="19"/>
      <c r="L12" s="19"/>
      <c r="M12" s="19"/>
      <c r="N12" s="19"/>
      <c r="O12" s="19"/>
      <c r="P12" s="19"/>
      <c r="Q12" s="19"/>
      <c r="R12" s="19"/>
      <c r="S12" s="19"/>
      <c r="T12" s="19"/>
      <c r="U12" s="19"/>
      <c r="V12" s="19"/>
      <c r="W12" s="19">
        <v>0</v>
      </c>
      <c r="X12" s="19"/>
      <c r="AN12" t="s">
        <v>1104</v>
      </c>
      <c r="AZ12" s="7">
        <v>81</v>
      </c>
      <c r="BD12" s="182"/>
      <c r="BE12" s="182"/>
      <c r="BR12" s="7">
        <v>2000.3340000000001</v>
      </c>
      <c r="BS12" s="7"/>
      <c r="CL12" s="9">
        <v>0</v>
      </c>
    </row>
    <row r="13" spans="1:90">
      <c r="A13" s="188">
        <v>2557</v>
      </c>
      <c r="B13" s="1">
        <v>1906</v>
      </c>
      <c r="C13" s="7">
        <v>172</v>
      </c>
      <c r="D13" s="7"/>
      <c r="E13" s="7">
        <v>57</v>
      </c>
      <c r="F13" s="7">
        <f t="shared" si="0"/>
        <v>115</v>
      </c>
      <c r="G13" s="7"/>
      <c r="H13" s="7"/>
      <c r="I13" s="7"/>
      <c r="K13" s="19"/>
      <c r="L13" s="19"/>
      <c r="M13" s="19"/>
      <c r="N13" s="19"/>
      <c r="O13" s="19"/>
      <c r="P13" s="19"/>
      <c r="Q13" s="19"/>
      <c r="R13" s="19"/>
      <c r="S13" s="19"/>
      <c r="T13" s="19">
        <v>245</v>
      </c>
      <c r="U13" s="19"/>
      <c r="V13" s="19">
        <v>316</v>
      </c>
      <c r="W13" s="19">
        <v>0</v>
      </c>
      <c r="X13" s="19"/>
      <c r="AN13" t="s">
        <v>1104</v>
      </c>
      <c r="AZ13" s="7">
        <v>102</v>
      </c>
      <c r="BD13" s="182"/>
      <c r="BE13" s="182"/>
      <c r="BR13" s="7">
        <v>2270.4679999999998</v>
      </c>
      <c r="BS13" s="7"/>
      <c r="CL13" s="9">
        <v>0</v>
      </c>
    </row>
    <row r="14" spans="1:90">
      <c r="A14" s="188">
        <v>2922</v>
      </c>
      <c r="B14" s="1">
        <v>1907</v>
      </c>
      <c r="C14" s="7">
        <v>290</v>
      </c>
      <c r="D14" s="7"/>
      <c r="E14" s="7">
        <v>54</v>
      </c>
      <c r="F14" s="7">
        <f t="shared" si="0"/>
        <v>236</v>
      </c>
      <c r="G14" s="211"/>
      <c r="H14" s="211"/>
      <c r="I14" s="211"/>
      <c r="K14" s="19"/>
      <c r="L14" s="19"/>
      <c r="M14" s="19"/>
      <c r="N14" s="19"/>
      <c r="O14" s="19"/>
      <c r="P14" s="19"/>
      <c r="Q14" s="19"/>
      <c r="R14" s="19"/>
      <c r="S14" s="19"/>
      <c r="T14" s="19">
        <v>267</v>
      </c>
      <c r="U14" s="19"/>
      <c r="V14" s="19">
        <v>329</v>
      </c>
      <c r="W14" s="19">
        <v>0</v>
      </c>
      <c r="X14" s="19"/>
      <c r="AN14" t="s">
        <v>1104</v>
      </c>
      <c r="AZ14" s="7">
        <v>42</v>
      </c>
      <c r="BD14" s="182"/>
      <c r="BE14" s="182"/>
      <c r="BR14" s="7">
        <v>2471.402</v>
      </c>
      <c r="BS14" s="7"/>
      <c r="BZ14" s="9"/>
      <c r="CA14" s="9"/>
      <c r="CL14" s="9">
        <v>0</v>
      </c>
    </row>
    <row r="15" spans="1:90">
      <c r="A15" s="188">
        <v>3288</v>
      </c>
      <c r="B15" s="1">
        <v>1908</v>
      </c>
      <c r="C15" s="7">
        <v>210</v>
      </c>
      <c r="D15" s="7"/>
      <c r="E15" s="7">
        <v>30</v>
      </c>
      <c r="F15" s="7">
        <f t="shared" si="0"/>
        <v>180</v>
      </c>
      <c r="G15" s="211"/>
      <c r="H15" s="211"/>
      <c r="I15" s="211"/>
      <c r="K15" s="19"/>
      <c r="L15" s="19"/>
      <c r="M15" s="19"/>
      <c r="N15" s="19"/>
      <c r="O15" s="19"/>
      <c r="P15" s="19"/>
      <c r="Q15" s="19"/>
      <c r="R15" s="19"/>
      <c r="S15" s="19"/>
      <c r="T15" s="19">
        <v>289</v>
      </c>
      <c r="U15" s="19"/>
      <c r="V15" s="19">
        <v>326</v>
      </c>
      <c r="W15" s="19">
        <v>0</v>
      </c>
      <c r="X15" s="19"/>
      <c r="AN15" t="s">
        <v>1104</v>
      </c>
      <c r="AZ15" s="7">
        <v>40</v>
      </c>
      <c r="BD15" s="182"/>
      <c r="BE15" s="182"/>
      <c r="BR15" s="7">
        <v>2599.4659999999999</v>
      </c>
      <c r="BS15" s="7"/>
      <c r="CL15" s="9">
        <v>0</v>
      </c>
    </row>
    <row r="16" spans="1:90">
      <c r="A16" s="188">
        <v>3653</v>
      </c>
      <c r="B16" s="1">
        <v>1909</v>
      </c>
      <c r="C16" s="7">
        <v>222</v>
      </c>
      <c r="D16" s="7"/>
      <c r="E16" s="7">
        <v>46</v>
      </c>
      <c r="F16" s="7">
        <f t="shared" si="0"/>
        <v>176</v>
      </c>
      <c r="G16" s="211"/>
      <c r="H16" s="211"/>
      <c r="I16" s="211"/>
      <c r="J16" s="212"/>
      <c r="K16" s="197"/>
      <c r="L16" s="197"/>
      <c r="M16" s="197"/>
      <c r="N16" s="197"/>
      <c r="O16" s="197"/>
      <c r="P16" s="197"/>
      <c r="Q16" s="197"/>
      <c r="R16" s="197"/>
      <c r="S16" s="197"/>
      <c r="T16" s="19">
        <v>299</v>
      </c>
      <c r="U16" s="19"/>
      <c r="V16" s="19">
        <v>378</v>
      </c>
      <c r="W16" s="197">
        <v>0</v>
      </c>
      <c r="X16" s="197"/>
      <c r="Y16" s="9"/>
      <c r="Z16" s="9"/>
      <c r="AA16" s="9"/>
      <c r="AB16" s="9"/>
      <c r="AC16" s="9"/>
      <c r="AD16" s="9"/>
      <c r="AE16" s="9"/>
      <c r="AG16" s="9"/>
      <c r="AH16" s="9"/>
      <c r="AI16" s="9"/>
      <c r="AK16" s="9"/>
      <c r="AL16" s="9"/>
      <c r="AM16" s="9"/>
      <c r="AN16" t="s">
        <v>1104</v>
      </c>
      <c r="AR16" s="9"/>
      <c r="AS16" s="9"/>
      <c r="AT16" s="9"/>
      <c r="AZ16" s="7">
        <v>30</v>
      </c>
      <c r="BD16" s="182"/>
      <c r="BE16" s="182"/>
      <c r="BR16" s="7">
        <v>2723.069</v>
      </c>
      <c r="BS16" s="7"/>
      <c r="BZ16" s="9"/>
      <c r="CA16" s="9"/>
      <c r="CL16" s="9">
        <v>0</v>
      </c>
    </row>
    <row r="17" spans="1:90">
      <c r="A17" s="188">
        <v>4018</v>
      </c>
      <c r="B17" s="1">
        <v>1910</v>
      </c>
      <c r="C17" s="7">
        <v>195</v>
      </c>
      <c r="D17" s="7"/>
      <c r="E17" s="7">
        <v>29</v>
      </c>
      <c r="F17" s="7">
        <f t="shared" si="0"/>
        <v>166</v>
      </c>
      <c r="G17" s="211"/>
      <c r="H17" s="211"/>
      <c r="I17" s="211"/>
      <c r="K17" s="19"/>
      <c r="L17" s="19"/>
      <c r="M17" s="19"/>
      <c r="N17" s="19"/>
      <c r="O17" s="19"/>
      <c r="P17" s="19"/>
      <c r="Q17" s="19"/>
      <c r="R17" s="19"/>
      <c r="S17" s="19"/>
      <c r="T17" s="19">
        <v>345</v>
      </c>
      <c r="U17" s="19"/>
      <c r="V17" s="19">
        <v>406</v>
      </c>
      <c r="W17" s="19">
        <v>0</v>
      </c>
      <c r="X17" s="19"/>
      <c r="AN17" t="s">
        <v>1104</v>
      </c>
      <c r="AZ17" s="7">
        <v>54</v>
      </c>
      <c r="BD17" s="182"/>
      <c r="BE17" s="182"/>
      <c r="BG17">
        <v>192.5</v>
      </c>
      <c r="BH17">
        <v>123.71</v>
      </c>
      <c r="BK17" s="100">
        <f>BG17</f>
        <v>192.5</v>
      </c>
      <c r="BQ17" s="7"/>
      <c r="BR17" s="7">
        <v>2963.203</v>
      </c>
      <c r="BS17" s="7"/>
      <c r="CL17" s="9">
        <v>0</v>
      </c>
    </row>
    <row r="18" spans="1:90">
      <c r="A18" s="188">
        <v>4383</v>
      </c>
      <c r="B18" s="1">
        <v>1911</v>
      </c>
      <c r="C18" s="7">
        <v>259</v>
      </c>
      <c r="D18" s="7"/>
      <c r="E18" s="7">
        <v>65</v>
      </c>
      <c r="F18" s="7">
        <f t="shared" si="0"/>
        <v>194</v>
      </c>
      <c r="G18" s="7"/>
      <c r="H18" s="7"/>
      <c r="I18" s="7"/>
      <c r="K18" s="19"/>
      <c r="L18" s="19"/>
      <c r="M18" s="19"/>
      <c r="N18" s="19"/>
      <c r="O18" s="19"/>
      <c r="P18" s="19"/>
      <c r="Q18" s="19"/>
      <c r="R18" s="19"/>
      <c r="S18" s="19"/>
      <c r="T18" s="19">
        <v>405</v>
      </c>
      <c r="U18" s="19"/>
      <c r="V18" s="19">
        <v>405</v>
      </c>
      <c r="W18" s="19">
        <v>0</v>
      </c>
      <c r="X18" s="19"/>
      <c r="AN18" t="s">
        <v>1104</v>
      </c>
      <c r="AZ18" s="7">
        <v>83</v>
      </c>
      <c r="BD18" s="182"/>
      <c r="BE18" s="182"/>
      <c r="BG18">
        <v>188.6</v>
      </c>
      <c r="BH18">
        <v>122.2</v>
      </c>
      <c r="BK18" s="100">
        <f>BG18</f>
        <v>188.6</v>
      </c>
      <c r="BQ18" s="7"/>
      <c r="BR18" s="7">
        <v>3232.8209999999999</v>
      </c>
      <c r="BS18" s="7"/>
      <c r="CL18" s="9">
        <v>0</v>
      </c>
    </row>
    <row r="19" spans="1:90">
      <c r="A19" s="188">
        <v>4749</v>
      </c>
      <c r="B19" s="1">
        <v>1912</v>
      </c>
      <c r="C19" s="7">
        <v>439</v>
      </c>
      <c r="D19" s="7"/>
      <c r="E19" s="7">
        <v>55</v>
      </c>
      <c r="F19" s="7">
        <f t="shared" si="0"/>
        <v>384</v>
      </c>
      <c r="G19" s="7"/>
      <c r="H19" s="7"/>
      <c r="I19" s="7"/>
      <c r="K19" s="19"/>
      <c r="L19" s="19"/>
      <c r="M19" s="19"/>
      <c r="N19" s="19"/>
      <c r="O19" s="19"/>
      <c r="P19" s="19"/>
      <c r="Q19" s="19"/>
      <c r="R19" s="19"/>
      <c r="S19" s="19"/>
      <c r="T19" s="19">
        <v>459</v>
      </c>
      <c r="U19" s="19"/>
      <c r="V19" s="19">
        <v>384</v>
      </c>
      <c r="W19" s="19">
        <v>0</v>
      </c>
      <c r="X19" s="19"/>
      <c r="AN19" t="s">
        <v>1104</v>
      </c>
      <c r="AZ19" s="7">
        <v>48</v>
      </c>
      <c r="BD19" s="182"/>
      <c r="BE19" s="182"/>
      <c r="BG19">
        <v>183.82</v>
      </c>
      <c r="BH19">
        <v>118.63</v>
      </c>
      <c r="BK19" s="100">
        <f>BG19</f>
        <v>183.82</v>
      </c>
      <c r="BQ19" s="7"/>
      <c r="BR19" s="7">
        <v>3431.335</v>
      </c>
      <c r="BS19" s="7"/>
      <c r="CL19" s="9">
        <v>0</v>
      </c>
    </row>
    <row r="20" spans="1:90">
      <c r="A20" s="188">
        <v>5114</v>
      </c>
      <c r="B20" s="1">
        <v>1913</v>
      </c>
      <c r="C20" s="7">
        <v>313</v>
      </c>
      <c r="D20" s="7"/>
      <c r="E20" s="7">
        <v>14</v>
      </c>
      <c r="F20" s="7">
        <f t="shared" si="0"/>
        <v>299</v>
      </c>
      <c r="G20" s="7"/>
      <c r="H20" s="7"/>
      <c r="I20" s="7"/>
      <c r="K20" s="19">
        <f t="shared" ref="K20:K44" si="1">K21*L20/L21</f>
        <v>138.06255308197149</v>
      </c>
      <c r="L20" s="19">
        <v>147.30000000000001</v>
      </c>
      <c r="M20" s="19"/>
      <c r="N20" s="19">
        <f t="shared" ref="N20:N44" si="2">N21*O20/O21</f>
        <v>681.98786993596502</v>
      </c>
      <c r="O20" s="19">
        <v>787.99699999999996</v>
      </c>
      <c r="P20" s="19">
        <f t="shared" ref="P20:P44" si="3">P21*Q20/Q21</f>
        <v>479.57888167535128</v>
      </c>
      <c r="Q20" s="19">
        <f t="shared" ref="Q20:Q25" si="4">Q21*O20/O21</f>
        <v>574.68069828784405</v>
      </c>
      <c r="R20" s="19">
        <f t="shared" ref="R20:R44" si="5">R21*S20/S21</f>
        <v>1146.3277226197458</v>
      </c>
      <c r="S20" s="19">
        <v>1494.4259999999999</v>
      </c>
      <c r="T20" s="19">
        <v>510</v>
      </c>
      <c r="U20" s="19"/>
      <c r="V20" s="19">
        <v>412</v>
      </c>
      <c r="W20" s="19">
        <v>0</v>
      </c>
      <c r="X20" s="19">
        <f t="shared" ref="X20:X45" si="6">T20+R20+P20+N20+K20+W20</f>
        <v>2955.9570273130339</v>
      </c>
      <c r="Y20" s="19">
        <f t="shared" ref="Y20:Y44" si="7">Y21*X20/X21</f>
        <v>3525.8394696947271</v>
      </c>
      <c r="Z20" s="19"/>
      <c r="AA20" s="19"/>
      <c r="AB20" s="19"/>
      <c r="AC20" s="19"/>
      <c r="AD20" s="19"/>
      <c r="AE20" s="19"/>
      <c r="AG20" s="19"/>
      <c r="AH20" s="19">
        <v>0</v>
      </c>
      <c r="AI20" s="19"/>
      <c r="AJ20" s="197">
        <f t="shared" ref="AJ20:AJ51" si="8">0.71*AH20+Y20</f>
        <v>3525.8394696947271</v>
      </c>
      <c r="AK20" s="19"/>
      <c r="AL20" s="19"/>
      <c r="AM20" s="19"/>
      <c r="AN20" t="s">
        <v>1104</v>
      </c>
      <c r="AR20" s="19"/>
      <c r="AS20" s="19"/>
      <c r="AT20" s="19"/>
      <c r="AZ20" s="7">
        <v>16</v>
      </c>
      <c r="BD20" s="182"/>
      <c r="BE20" s="182"/>
      <c r="BG20">
        <v>183.2</v>
      </c>
      <c r="BH20">
        <v>117.56</v>
      </c>
      <c r="BK20" s="100">
        <f>BG20</f>
        <v>183.2</v>
      </c>
      <c r="BQ20" s="7"/>
      <c r="BR20" s="7">
        <v>3542.1570000000002</v>
      </c>
      <c r="BS20" s="205">
        <v>1281.0060000000001</v>
      </c>
      <c r="BT20" s="204">
        <f>BS20/BR20</f>
        <v>0.36164574297525492</v>
      </c>
      <c r="BU20" s="7">
        <f t="shared" ref="BU20:BU34" si="9">0.9*BS20</f>
        <v>1152.9054000000001</v>
      </c>
      <c r="BV20" s="183">
        <f t="shared" ref="BV20:BV34" si="10">BK20*BU20/100</f>
        <v>2112.1226928000001</v>
      </c>
      <c r="BX20" s="7">
        <v>2325.3467853001462</v>
      </c>
      <c r="BY20" s="7">
        <v>854</v>
      </c>
      <c r="CF20" s="183">
        <f t="shared" ref="CF20:CF51" si="11">CF21*BV20/BV21</f>
        <v>1958.2184683969208</v>
      </c>
      <c r="CL20" s="9">
        <v>0</v>
      </c>
    </row>
    <row r="21" spans="1:90">
      <c r="A21" s="188">
        <v>5479</v>
      </c>
      <c r="B21">
        <v>1914</v>
      </c>
      <c r="C21" s="7">
        <v>317</v>
      </c>
      <c r="D21" s="7"/>
      <c r="E21" s="7">
        <v>97</v>
      </c>
      <c r="F21" s="7">
        <f t="shared" si="0"/>
        <v>220</v>
      </c>
      <c r="G21" s="7"/>
      <c r="H21" s="7"/>
      <c r="I21" s="19"/>
      <c r="K21" s="19">
        <f t="shared" si="1"/>
        <v>264.78391884356375</v>
      </c>
      <c r="L21" s="19">
        <v>282.5</v>
      </c>
      <c r="M21" s="19"/>
      <c r="N21" s="19">
        <f t="shared" si="2"/>
        <v>706.26084534097811</v>
      </c>
      <c r="O21" s="19">
        <v>816.04300000000001</v>
      </c>
      <c r="P21" s="19">
        <f t="shared" si="3"/>
        <v>496.64781634828392</v>
      </c>
      <c r="Q21" s="19">
        <f t="shared" si="4"/>
        <v>595.1344498429653</v>
      </c>
      <c r="R21" s="19">
        <f t="shared" si="5"/>
        <v>1196.4357320845252</v>
      </c>
      <c r="S21" s="19">
        <v>1559.75</v>
      </c>
      <c r="T21" s="19">
        <v>519</v>
      </c>
      <c r="U21" s="19"/>
      <c r="V21" s="19">
        <v>297</v>
      </c>
      <c r="W21" s="19">
        <v>0</v>
      </c>
      <c r="X21" s="19">
        <f t="shared" si="6"/>
        <v>3183.1283126173507</v>
      </c>
      <c r="Y21" s="19">
        <f t="shared" si="7"/>
        <v>3796.8073750824869</v>
      </c>
      <c r="Z21" s="19"/>
      <c r="AA21" s="19"/>
      <c r="AB21" s="19"/>
      <c r="AC21" s="19"/>
      <c r="AD21" s="19"/>
      <c r="AE21" s="19"/>
      <c r="AG21" s="19"/>
      <c r="AH21" s="19">
        <v>0</v>
      </c>
      <c r="AI21" s="19"/>
      <c r="AJ21" s="197">
        <f t="shared" si="8"/>
        <v>3796.8073750824869</v>
      </c>
      <c r="AK21" s="19"/>
      <c r="AL21" s="19"/>
      <c r="AM21" s="19"/>
      <c r="AN21" t="s">
        <v>1104</v>
      </c>
      <c r="AR21" s="19"/>
      <c r="AS21" s="19"/>
      <c r="AT21" s="19"/>
      <c r="AZ21" s="7">
        <v>32</v>
      </c>
      <c r="BD21" s="182"/>
      <c r="BE21" s="182"/>
      <c r="BG21">
        <v>179.23</v>
      </c>
      <c r="BH21">
        <v>116.68</v>
      </c>
      <c r="BK21" s="100">
        <f>BG21</f>
        <v>179.23</v>
      </c>
      <c r="BQ21" s="7"/>
      <c r="BR21" s="7">
        <v>3777.6260000000002</v>
      </c>
      <c r="BS21" s="7">
        <f t="shared" ref="BS21:BS34" si="12">BR21*BT21</f>
        <v>1246.6165800000001</v>
      </c>
      <c r="BT21" s="207">
        <v>0.33</v>
      </c>
      <c r="BU21" s="7">
        <f t="shared" si="9"/>
        <v>1121.9549220000001</v>
      </c>
      <c r="BV21" s="183">
        <f t="shared" si="10"/>
        <v>2010.8798067006001</v>
      </c>
      <c r="BY21" s="7">
        <v>2292</v>
      </c>
      <c r="CF21" s="183">
        <f t="shared" si="11"/>
        <v>1864.3528563141174</v>
      </c>
      <c r="CL21" s="9">
        <v>0</v>
      </c>
    </row>
    <row r="22" spans="1:90">
      <c r="A22" s="188">
        <v>5844</v>
      </c>
      <c r="B22">
        <v>1915</v>
      </c>
      <c r="C22" s="7">
        <v>399</v>
      </c>
      <c r="D22" s="7"/>
      <c r="E22" s="7">
        <v>51</v>
      </c>
      <c r="F22" s="7">
        <f t="shared" si="0"/>
        <v>348</v>
      </c>
      <c r="G22" s="7"/>
      <c r="H22" s="7"/>
      <c r="I22" s="19"/>
      <c r="K22" s="19">
        <f t="shared" si="1"/>
        <v>482.70342727233748</v>
      </c>
      <c r="L22" s="19">
        <v>515</v>
      </c>
      <c r="M22" s="19"/>
      <c r="N22" s="19">
        <f t="shared" si="2"/>
        <v>754.65014605657689</v>
      </c>
      <c r="O22" s="19">
        <v>871.95399999999995</v>
      </c>
      <c r="P22" s="19">
        <f t="shared" si="3"/>
        <v>530.67552819661648</v>
      </c>
      <c r="Q22" s="19">
        <f t="shared" si="4"/>
        <v>635.90995091971001</v>
      </c>
      <c r="R22" s="19">
        <f t="shared" si="5"/>
        <v>1198.0289342102117</v>
      </c>
      <c r="S22" s="19">
        <v>1561.827</v>
      </c>
      <c r="T22" s="19">
        <v>593</v>
      </c>
      <c r="U22" s="19"/>
      <c r="V22" s="19">
        <v>312</v>
      </c>
      <c r="W22" s="19">
        <v>0</v>
      </c>
      <c r="X22" s="19">
        <f t="shared" si="6"/>
        <v>3559.0580357357426</v>
      </c>
      <c r="Y22" s="19">
        <f t="shared" si="7"/>
        <v>4245.2130329979836</v>
      </c>
      <c r="Z22" s="19"/>
      <c r="AA22" s="19"/>
      <c r="AB22" s="19"/>
      <c r="AC22" s="19"/>
      <c r="AD22" s="19"/>
      <c r="AE22" s="19"/>
      <c r="AG22" s="19"/>
      <c r="AH22" s="19">
        <v>0</v>
      </c>
      <c r="AI22" s="19"/>
      <c r="AJ22" s="197">
        <f t="shared" si="8"/>
        <v>4245.2130329979836</v>
      </c>
      <c r="AK22" s="19"/>
      <c r="AL22" s="19"/>
      <c r="AM22" s="19"/>
      <c r="AN22">
        <v>0</v>
      </c>
      <c r="AR22" s="19"/>
      <c r="AS22" s="19"/>
      <c r="AT22" s="19"/>
      <c r="AZ22" s="7">
        <v>1</v>
      </c>
      <c r="BD22" s="182"/>
      <c r="BE22" s="182"/>
      <c r="BK22" s="210">
        <f>(BK23+BK21)/2</f>
        <v>170.88534499999997</v>
      </c>
      <c r="BQ22" s="7"/>
      <c r="BR22" s="7">
        <v>3802.0859999999998</v>
      </c>
      <c r="BS22" s="7">
        <f t="shared" si="12"/>
        <v>1254.6883800000001</v>
      </c>
      <c r="BT22" s="207">
        <v>0.33</v>
      </c>
      <c r="BU22" s="7">
        <f t="shared" si="9"/>
        <v>1129.219542</v>
      </c>
      <c r="BV22" s="183">
        <f t="shared" si="10"/>
        <v>1929.6707101541197</v>
      </c>
      <c r="BY22" s="7">
        <v>351</v>
      </c>
      <c r="CF22" s="183">
        <f t="shared" si="11"/>
        <v>1789.0612299321624</v>
      </c>
      <c r="CL22" s="9">
        <v>0</v>
      </c>
    </row>
    <row r="23" spans="1:90">
      <c r="A23" s="188">
        <v>6210</v>
      </c>
      <c r="B23">
        <v>1916</v>
      </c>
      <c r="C23" s="7">
        <v>381</v>
      </c>
      <c r="D23" s="7"/>
      <c r="E23" s="7">
        <v>75</v>
      </c>
      <c r="F23" s="7">
        <f t="shared" si="0"/>
        <v>306</v>
      </c>
      <c r="G23" s="7"/>
      <c r="H23" s="7"/>
      <c r="I23" s="19"/>
      <c r="K23" s="19">
        <f t="shared" si="1"/>
        <v>751.04904130742523</v>
      </c>
      <c r="L23" s="19">
        <v>801.3</v>
      </c>
      <c r="M23" s="19"/>
      <c r="N23" s="19">
        <f t="shared" si="2"/>
        <v>789.85227832583109</v>
      </c>
      <c r="O23" s="19">
        <v>912.62800000000004</v>
      </c>
      <c r="P23" s="19">
        <f t="shared" si="3"/>
        <v>555.42992628856769</v>
      </c>
      <c r="Q23" s="19">
        <f t="shared" si="4"/>
        <v>665.57321451355597</v>
      </c>
      <c r="R23" s="19">
        <f t="shared" si="5"/>
        <v>1203.3861434763621</v>
      </c>
      <c r="S23" s="19">
        <v>1568.8109999999999</v>
      </c>
      <c r="T23" s="19">
        <v>606</v>
      </c>
      <c r="U23" s="19"/>
      <c r="V23" s="19">
        <v>290</v>
      </c>
      <c r="W23" s="19">
        <v>0</v>
      </c>
      <c r="X23" s="19">
        <f t="shared" si="6"/>
        <v>3905.7173893981867</v>
      </c>
      <c r="Y23" s="19">
        <f t="shared" si="7"/>
        <v>4658.7052524004248</v>
      </c>
      <c r="Z23" s="19"/>
      <c r="AA23" s="19"/>
      <c r="AB23" s="19"/>
      <c r="AC23" s="19"/>
      <c r="AD23" s="19"/>
      <c r="AE23" s="19"/>
      <c r="AG23" s="19"/>
      <c r="AH23" s="19">
        <v>0</v>
      </c>
      <c r="AI23" s="19"/>
      <c r="AJ23" s="197">
        <f t="shared" si="8"/>
        <v>4658.7052524004248</v>
      </c>
      <c r="AK23" s="19"/>
      <c r="AL23" s="19"/>
      <c r="AM23" s="19"/>
      <c r="AN23">
        <v>0</v>
      </c>
      <c r="AR23" s="19"/>
      <c r="AS23" s="19"/>
      <c r="AT23" s="19"/>
      <c r="AZ23" s="7">
        <v>77</v>
      </c>
      <c r="BD23" s="182"/>
      <c r="BE23" s="182"/>
      <c r="BG23">
        <v>159.51</v>
      </c>
      <c r="BH23">
        <v>106.51</v>
      </c>
      <c r="BI23" s="209"/>
      <c r="BK23" s="208">
        <f>BK21*BG23/BG21*1.019</f>
        <v>162.54068999999998</v>
      </c>
      <c r="BQ23" s="7"/>
      <c r="BR23" s="7">
        <v>3883.9079999999999</v>
      </c>
      <c r="BS23" s="7">
        <f t="shared" si="12"/>
        <v>1281.6896400000001</v>
      </c>
      <c r="BT23" s="207">
        <v>0.33</v>
      </c>
      <c r="BU23" s="7">
        <f t="shared" si="9"/>
        <v>1153.5206760000001</v>
      </c>
      <c r="BV23" s="183">
        <f t="shared" si="10"/>
        <v>1874.9404660630642</v>
      </c>
      <c r="BY23" s="7">
        <v>191</v>
      </c>
      <c r="CF23" s="183">
        <f t="shared" si="11"/>
        <v>1738.3190192053328</v>
      </c>
      <c r="CL23" s="9">
        <v>0</v>
      </c>
    </row>
    <row r="24" spans="1:90">
      <c r="A24" s="188">
        <v>6575</v>
      </c>
      <c r="B24">
        <v>1917</v>
      </c>
      <c r="C24" s="7">
        <v>388</v>
      </c>
      <c r="D24" s="7"/>
      <c r="E24" s="7">
        <v>90</v>
      </c>
      <c r="F24" s="7">
        <f t="shared" si="0"/>
        <v>298</v>
      </c>
      <c r="G24" s="7"/>
      <c r="H24" s="7"/>
      <c r="I24" s="19"/>
      <c r="K24" s="19">
        <f t="shared" si="1"/>
        <v>1003.6482134431436</v>
      </c>
      <c r="L24" s="19">
        <v>1070.8</v>
      </c>
      <c r="M24" s="19"/>
      <c r="N24" s="19">
        <f t="shared" si="2"/>
        <v>794.40378576557157</v>
      </c>
      <c r="O24" s="19">
        <v>917.88699999999994</v>
      </c>
      <c r="P24" s="19">
        <f t="shared" si="3"/>
        <v>558.63057976660207</v>
      </c>
      <c r="Q24" s="19">
        <f t="shared" si="4"/>
        <v>669.40856641501716</v>
      </c>
      <c r="R24" s="19">
        <f t="shared" si="5"/>
        <v>1204.9478957767462</v>
      </c>
      <c r="S24" s="19">
        <v>1570.847</v>
      </c>
      <c r="T24" s="19">
        <v>615</v>
      </c>
      <c r="U24" s="19"/>
      <c r="V24" s="19">
        <v>271</v>
      </c>
      <c r="W24" s="19">
        <v>0</v>
      </c>
      <c r="X24" s="19">
        <f t="shared" si="6"/>
        <v>4176.6304747520635</v>
      </c>
      <c r="Y24" s="19">
        <f t="shared" si="7"/>
        <v>4981.8479910706656</v>
      </c>
      <c r="Z24" s="19"/>
      <c r="AA24" s="19"/>
      <c r="AB24" s="19"/>
      <c r="AC24" s="19"/>
      <c r="AD24" s="19"/>
      <c r="AE24" s="19"/>
      <c r="AG24" s="19"/>
      <c r="AH24" s="19">
        <v>0</v>
      </c>
      <c r="AI24" s="19"/>
      <c r="AJ24" s="197">
        <f t="shared" si="8"/>
        <v>4981.8479910706656</v>
      </c>
      <c r="AK24" s="19"/>
      <c r="AL24" s="19"/>
      <c r="AM24" s="19"/>
      <c r="AN24">
        <v>0</v>
      </c>
      <c r="AR24" s="19"/>
      <c r="AS24" s="19"/>
      <c r="AT24" s="19"/>
      <c r="AZ24" s="7">
        <v>94</v>
      </c>
      <c r="BD24" s="182"/>
      <c r="BE24" s="182"/>
      <c r="BG24">
        <v>160.38</v>
      </c>
      <c r="BH24">
        <v>104.34</v>
      </c>
      <c r="BI24" s="209"/>
      <c r="BK24" s="100">
        <f t="shared" ref="BK24:BK31" si="13">BK23*BG24/BG23*1.019</f>
        <v>166.53233717999996</v>
      </c>
      <c r="BQ24" s="7"/>
      <c r="BR24" s="7">
        <v>4170.0140000000001</v>
      </c>
      <c r="BS24" s="7">
        <f t="shared" si="12"/>
        <v>1376.1046200000001</v>
      </c>
      <c r="BT24" s="207">
        <v>0.33</v>
      </c>
      <c r="BU24" s="7">
        <f t="shared" si="9"/>
        <v>1238.4941580000002</v>
      </c>
      <c r="BV24" s="183">
        <f t="shared" si="10"/>
        <v>2062.4932671551614</v>
      </c>
      <c r="BY24" s="7">
        <v>327</v>
      </c>
      <c r="CF24" s="183">
        <f t="shared" si="11"/>
        <v>1912.2053943435294</v>
      </c>
      <c r="CL24" s="9">
        <v>0</v>
      </c>
    </row>
    <row r="25" spans="1:90">
      <c r="A25" s="188">
        <v>6940</v>
      </c>
      <c r="B25">
        <v>1918</v>
      </c>
      <c r="C25" s="7">
        <v>713</v>
      </c>
      <c r="D25" s="7"/>
      <c r="E25" s="7">
        <v>58</v>
      </c>
      <c r="F25" s="7">
        <f t="shared" si="0"/>
        <v>655</v>
      </c>
      <c r="G25" s="7"/>
      <c r="H25" s="7"/>
      <c r="I25" s="19"/>
      <c r="K25" s="19">
        <f t="shared" si="1"/>
        <v>1352.0382404666927</v>
      </c>
      <c r="L25" s="19">
        <v>1442.5</v>
      </c>
      <c r="M25" s="19"/>
      <c r="N25" s="19">
        <f t="shared" si="2"/>
        <v>844.09388809401128</v>
      </c>
      <c r="O25" s="19">
        <v>975.30100000000004</v>
      </c>
      <c r="P25" s="19">
        <f t="shared" si="3"/>
        <v>593.57302486792685</v>
      </c>
      <c r="Q25" s="203">
        <f t="shared" si="4"/>
        <v>711.28019487489496</v>
      </c>
      <c r="R25" s="19">
        <f t="shared" si="5"/>
        <v>1256.0132072409751</v>
      </c>
      <c r="S25" s="19">
        <v>1637.4190000000001</v>
      </c>
      <c r="T25" s="19">
        <v>608</v>
      </c>
      <c r="U25" s="19"/>
      <c r="V25" s="19">
        <v>258</v>
      </c>
      <c r="W25" s="19">
        <v>0</v>
      </c>
      <c r="X25" s="19">
        <f t="shared" si="6"/>
        <v>4653.7183606696062</v>
      </c>
      <c r="Y25" s="19">
        <f t="shared" si="7"/>
        <v>5550.9142133257128</v>
      </c>
      <c r="Z25" s="19"/>
      <c r="AA25" s="19"/>
      <c r="AB25" s="19"/>
      <c r="AC25" s="19"/>
      <c r="AD25" s="19"/>
      <c r="AE25" s="19"/>
      <c r="AG25" s="19"/>
      <c r="AH25" s="19">
        <v>0</v>
      </c>
      <c r="AI25" s="19"/>
      <c r="AJ25" s="197">
        <f t="shared" si="8"/>
        <v>5550.9142133257128</v>
      </c>
      <c r="AK25" s="19"/>
      <c r="AL25" s="19"/>
      <c r="AM25" s="19"/>
      <c r="AN25">
        <v>0</v>
      </c>
      <c r="AR25" s="19"/>
      <c r="AS25" s="19"/>
      <c r="AT25" s="19"/>
      <c r="AZ25" s="7">
        <v>169</v>
      </c>
      <c r="BD25" s="182"/>
      <c r="BE25" s="182"/>
      <c r="BG25">
        <v>150.07</v>
      </c>
      <c r="BH25">
        <v>99.57</v>
      </c>
      <c r="BI25" s="209"/>
      <c r="BK25" s="100">
        <f t="shared" si="13"/>
        <v>158.78754514012996</v>
      </c>
      <c r="BQ25" s="7"/>
      <c r="BR25" s="7">
        <v>4545.6379999999999</v>
      </c>
      <c r="BS25" s="7">
        <f t="shared" si="12"/>
        <v>1500.0605399999999</v>
      </c>
      <c r="BT25" s="207">
        <v>0.33</v>
      </c>
      <c r="BU25" s="7">
        <f t="shared" si="9"/>
        <v>1350.054486</v>
      </c>
      <c r="BV25" s="183">
        <f t="shared" si="10"/>
        <v>2143.7183763735993</v>
      </c>
      <c r="BY25" s="7">
        <v>389</v>
      </c>
      <c r="CF25" s="183">
        <f t="shared" si="11"/>
        <v>1987.5118666007086</v>
      </c>
      <c r="CL25" s="9">
        <v>0</v>
      </c>
    </row>
    <row r="26" spans="1:90">
      <c r="A26" s="188">
        <v>7305</v>
      </c>
      <c r="B26">
        <v>1919</v>
      </c>
      <c r="C26" s="7">
        <v>578</v>
      </c>
      <c r="D26" s="7"/>
      <c r="E26" s="7">
        <v>32</v>
      </c>
      <c r="F26" s="7">
        <f t="shared" si="0"/>
        <v>546</v>
      </c>
      <c r="G26" s="7"/>
      <c r="H26" s="7"/>
      <c r="I26" s="19"/>
      <c r="K26" s="19">
        <f t="shared" si="1"/>
        <v>1641.1916527259471</v>
      </c>
      <c r="L26" s="19">
        <v>1751</v>
      </c>
      <c r="M26" s="19"/>
      <c r="N26" s="19">
        <f t="shared" si="2"/>
        <v>952.08205871317625</v>
      </c>
      <c r="O26" s="19">
        <v>1100.075</v>
      </c>
      <c r="P26" s="19">
        <f t="shared" si="3"/>
        <v>669.51109999024368</v>
      </c>
      <c r="Q26" s="19">
        <v>802.27700000000004</v>
      </c>
      <c r="R26" s="19">
        <f t="shared" si="5"/>
        <v>1336.5753865632444</v>
      </c>
      <c r="S26" s="19">
        <v>1742.4449999999999</v>
      </c>
      <c r="T26" s="19">
        <v>605</v>
      </c>
      <c r="U26" s="19"/>
      <c r="V26" s="19">
        <v>330</v>
      </c>
      <c r="W26" s="19">
        <v>0</v>
      </c>
      <c r="X26" s="19">
        <f t="shared" si="6"/>
        <v>5204.3601979926116</v>
      </c>
      <c r="Y26" s="19">
        <f t="shared" si="7"/>
        <v>6207.714940047872</v>
      </c>
      <c r="Z26" s="19"/>
      <c r="AA26" s="19"/>
      <c r="AB26" s="19"/>
      <c r="AC26" s="19"/>
      <c r="AD26" s="19"/>
      <c r="AE26" s="19"/>
      <c r="AG26" s="19"/>
      <c r="AH26" s="19">
        <v>0</v>
      </c>
      <c r="AI26" s="19"/>
      <c r="AJ26" s="197">
        <f t="shared" si="8"/>
        <v>6207.714940047872</v>
      </c>
      <c r="AK26" s="19"/>
      <c r="AL26" s="19"/>
      <c r="AM26" s="19"/>
      <c r="AN26">
        <v>0</v>
      </c>
      <c r="AR26" s="19"/>
      <c r="AS26" s="19"/>
      <c r="AT26" s="19"/>
      <c r="AZ26" s="7">
        <v>143</v>
      </c>
      <c r="BD26" s="182"/>
      <c r="BE26" s="182"/>
      <c r="BG26">
        <v>107.1</v>
      </c>
      <c r="BH26">
        <v>79.97</v>
      </c>
      <c r="BI26" s="209"/>
      <c r="BK26" s="100">
        <f t="shared" si="13"/>
        <v>115.47453095297907</v>
      </c>
      <c r="BQ26" s="7"/>
      <c r="BR26" s="7">
        <v>4729.2759999999998</v>
      </c>
      <c r="BS26" s="7">
        <f t="shared" si="12"/>
        <v>1560.6610800000001</v>
      </c>
      <c r="BT26" s="207">
        <v>0.33</v>
      </c>
      <c r="BU26" s="7">
        <f t="shared" si="9"/>
        <v>1404.5949720000001</v>
      </c>
      <c r="BV26" s="183">
        <f t="shared" si="10"/>
        <v>1621.9494557061275</v>
      </c>
      <c r="BY26" s="7">
        <v>371</v>
      </c>
      <c r="CF26" s="183">
        <f t="shared" si="11"/>
        <v>1503.7627263781426</v>
      </c>
      <c r="CL26" s="9">
        <v>0</v>
      </c>
    </row>
    <row r="27" spans="1:90">
      <c r="A27" s="188">
        <v>7671</v>
      </c>
      <c r="B27">
        <v>1920</v>
      </c>
      <c r="C27" s="7">
        <v>642</v>
      </c>
      <c r="D27" s="7"/>
      <c r="E27" s="7">
        <v>180</v>
      </c>
      <c r="F27" s="7">
        <f t="shared" si="0"/>
        <v>462</v>
      </c>
      <c r="G27" s="7"/>
      <c r="H27" s="7"/>
      <c r="I27" s="19"/>
      <c r="K27" s="19">
        <f t="shared" si="1"/>
        <v>1754.134881825591</v>
      </c>
      <c r="L27" s="19">
        <v>1871.5</v>
      </c>
      <c r="M27" s="19"/>
      <c r="N27" s="19">
        <f t="shared" si="2"/>
        <v>1067.738294728063</v>
      </c>
      <c r="O27" s="19">
        <v>1233.7090000000001</v>
      </c>
      <c r="P27" s="19">
        <f t="shared" si="3"/>
        <v>744.20424338663508</v>
      </c>
      <c r="Q27" s="19">
        <v>891.78200000000004</v>
      </c>
      <c r="R27" s="19">
        <f t="shared" si="5"/>
        <v>1373.1630394236181</v>
      </c>
      <c r="S27" s="19">
        <v>1790.143</v>
      </c>
      <c r="T27" s="19">
        <v>601</v>
      </c>
      <c r="U27" s="19"/>
      <c r="V27" s="19">
        <v>368</v>
      </c>
      <c r="W27" s="19">
        <v>0</v>
      </c>
      <c r="X27" s="19">
        <f t="shared" si="6"/>
        <v>5540.2404593639076</v>
      </c>
      <c r="Y27" s="19">
        <f t="shared" si="7"/>
        <v>6608.3499532404658</v>
      </c>
      <c r="Z27" s="19"/>
      <c r="AA27" s="19"/>
      <c r="AB27" s="19"/>
      <c r="AC27" s="19"/>
      <c r="AD27" s="19"/>
      <c r="AE27" s="19"/>
      <c r="AG27" s="19"/>
      <c r="AH27" s="19">
        <v>0</v>
      </c>
      <c r="AI27" s="19"/>
      <c r="AJ27" s="197">
        <f t="shared" si="8"/>
        <v>6608.3499532404658</v>
      </c>
      <c r="AK27" s="19"/>
      <c r="AL27" s="19"/>
      <c r="AM27" s="19"/>
      <c r="AN27">
        <v>0</v>
      </c>
      <c r="AR27" s="19"/>
      <c r="AS27" s="19"/>
      <c r="AT27" s="19"/>
      <c r="AZ27" s="7">
        <v>100</v>
      </c>
      <c r="BD27" s="182"/>
      <c r="BE27" s="182"/>
      <c r="BG27">
        <v>76.27</v>
      </c>
      <c r="BH27">
        <v>64.63</v>
      </c>
      <c r="BI27" s="209"/>
      <c r="BK27" s="100">
        <f t="shared" si="13"/>
        <v>83.79626594606539</v>
      </c>
      <c r="BQ27" s="7"/>
      <c r="BR27" s="7">
        <v>5209.7020000000002</v>
      </c>
      <c r="BS27" s="7">
        <f t="shared" si="12"/>
        <v>1719.2016600000002</v>
      </c>
      <c r="BT27" s="207">
        <v>0.33</v>
      </c>
      <c r="BU27" s="7">
        <f t="shared" si="9"/>
        <v>1547.2814940000003</v>
      </c>
      <c r="BV27" s="183">
        <f t="shared" si="10"/>
        <v>1296.564115646494</v>
      </c>
      <c r="BY27" s="7">
        <v>306</v>
      </c>
      <c r="CF27" s="183">
        <f t="shared" si="11"/>
        <v>1202.0872676453473</v>
      </c>
      <c r="CL27" s="9">
        <v>0</v>
      </c>
    </row>
    <row r="28" spans="1:90">
      <c r="A28" s="188">
        <v>8036</v>
      </c>
      <c r="B28">
        <v>1921</v>
      </c>
      <c r="C28" s="7">
        <v>784</v>
      </c>
      <c r="D28" s="7"/>
      <c r="E28" s="7">
        <v>200</v>
      </c>
      <c r="F28" s="7">
        <f t="shared" si="0"/>
        <v>584</v>
      </c>
      <c r="G28" s="7"/>
      <c r="H28" s="7"/>
      <c r="I28" s="19"/>
      <c r="K28" s="19">
        <f t="shared" si="1"/>
        <v>1831.2737013683354</v>
      </c>
      <c r="L28" s="19">
        <v>1953.8</v>
      </c>
      <c r="M28" s="19"/>
      <c r="N28" s="19">
        <f t="shared" si="2"/>
        <v>1181.7077294499179</v>
      </c>
      <c r="O28" s="19">
        <v>1365.394</v>
      </c>
      <c r="P28" s="19">
        <f t="shared" si="3"/>
        <v>783.56574826991073</v>
      </c>
      <c r="Q28" s="19">
        <v>938.94899999999996</v>
      </c>
      <c r="R28" s="19">
        <f t="shared" si="5"/>
        <v>1541.0782591267518</v>
      </c>
      <c r="S28" s="19">
        <v>2009.048</v>
      </c>
      <c r="T28" s="19">
        <v>564</v>
      </c>
      <c r="U28" s="19"/>
      <c r="V28" s="19">
        <v>221</v>
      </c>
      <c r="W28" s="19">
        <v>0</v>
      </c>
      <c r="X28" s="19">
        <f t="shared" si="6"/>
        <v>5901.6254382149154</v>
      </c>
      <c r="Y28" s="19">
        <f t="shared" si="7"/>
        <v>7039.4067684831116</v>
      </c>
      <c r="Z28" s="19"/>
      <c r="AA28" s="19"/>
      <c r="AB28" s="19"/>
      <c r="AC28" s="19"/>
      <c r="AD28" s="19"/>
      <c r="AE28" s="19"/>
      <c r="AG28" s="19"/>
      <c r="AH28" s="19">
        <v>0</v>
      </c>
      <c r="AI28" s="19"/>
      <c r="AJ28" s="197">
        <f t="shared" si="8"/>
        <v>7039.4067684831116</v>
      </c>
      <c r="AK28" s="19"/>
      <c r="AL28" s="19"/>
      <c r="AM28" s="19"/>
      <c r="AN28">
        <v>0</v>
      </c>
      <c r="AR28" s="19"/>
      <c r="AS28" s="19"/>
      <c r="AT28" s="19"/>
      <c r="AZ28" s="7">
        <v>24</v>
      </c>
      <c r="BD28" s="182"/>
      <c r="BE28" s="182"/>
      <c r="BG28">
        <v>69.8</v>
      </c>
      <c r="BH28">
        <v>70.790000000000006</v>
      </c>
      <c r="BI28" s="209"/>
      <c r="BK28" s="100">
        <f t="shared" si="13"/>
        <v>78.144879650361034</v>
      </c>
      <c r="BQ28" s="7"/>
      <c r="BR28" s="7">
        <v>5664.6660000000002</v>
      </c>
      <c r="BS28" s="7">
        <f t="shared" si="12"/>
        <v>1869.3397800000002</v>
      </c>
      <c r="BT28" s="207">
        <v>0.33</v>
      </c>
      <c r="BU28" s="7">
        <f t="shared" si="9"/>
        <v>1682.4058020000002</v>
      </c>
      <c r="BV28" s="183">
        <f t="shared" si="10"/>
        <v>1314.7139892035914</v>
      </c>
      <c r="BY28" s="7">
        <v>1280</v>
      </c>
      <c r="CF28" s="183">
        <f t="shared" si="11"/>
        <v>1218.9146128179236</v>
      </c>
      <c r="CL28" s="9">
        <v>0</v>
      </c>
    </row>
    <row r="29" spans="1:90">
      <c r="A29" s="188">
        <v>8401</v>
      </c>
      <c r="B29">
        <v>1922</v>
      </c>
      <c r="C29" s="7">
        <v>804</v>
      </c>
      <c r="D29" s="7"/>
      <c r="E29" s="7">
        <v>172</v>
      </c>
      <c r="F29" s="7">
        <f t="shared" si="0"/>
        <v>632</v>
      </c>
      <c r="G29" s="7"/>
      <c r="H29" s="7"/>
      <c r="I29" s="19"/>
      <c r="K29" s="19">
        <f t="shared" si="1"/>
        <v>1891.5413331617553</v>
      </c>
      <c r="L29" s="19">
        <v>2018.1</v>
      </c>
      <c r="M29" s="19"/>
      <c r="N29" s="19">
        <f t="shared" si="2"/>
        <v>1217.416161748122</v>
      </c>
      <c r="O29" s="19">
        <v>1406.653</v>
      </c>
      <c r="P29" s="19">
        <f t="shared" si="3"/>
        <v>785.88986875881028</v>
      </c>
      <c r="Q29" s="19">
        <v>941.73400000000004</v>
      </c>
      <c r="R29" s="19">
        <f t="shared" si="5"/>
        <v>1651.9327567665398</v>
      </c>
      <c r="S29" s="19">
        <v>2153.5650000000001</v>
      </c>
      <c r="T29" s="19">
        <v>515</v>
      </c>
      <c r="U29" s="19"/>
      <c r="V29" s="19">
        <v>235</v>
      </c>
      <c r="W29" s="19">
        <v>0</v>
      </c>
      <c r="X29" s="19">
        <f t="shared" si="6"/>
        <v>6061.7801204352272</v>
      </c>
      <c r="Y29" s="19">
        <f t="shared" si="7"/>
        <v>7230.437860820095</v>
      </c>
      <c r="Z29" s="19"/>
      <c r="AA29" s="19"/>
      <c r="AB29" s="19"/>
      <c r="AC29" s="19"/>
      <c r="AD29" s="19"/>
      <c r="AE29" s="19"/>
      <c r="AG29" s="19"/>
      <c r="AH29" s="19">
        <v>0</v>
      </c>
      <c r="AI29" s="19"/>
      <c r="AJ29" s="197">
        <f t="shared" si="8"/>
        <v>7230.437860820095</v>
      </c>
      <c r="AK29" s="19"/>
      <c r="AL29" s="19"/>
      <c r="AM29" s="19"/>
      <c r="AN29">
        <v>66</v>
      </c>
      <c r="AR29" s="19"/>
      <c r="AS29" s="19"/>
      <c r="AT29" s="19"/>
      <c r="AZ29" s="7">
        <v>16</v>
      </c>
      <c r="BD29" s="182"/>
      <c r="BE29" s="182"/>
      <c r="BG29">
        <v>88.25</v>
      </c>
      <c r="BH29">
        <v>86.39</v>
      </c>
      <c r="BI29" s="209"/>
      <c r="BK29" s="100">
        <f t="shared" si="13"/>
        <v>100.67786613321066</v>
      </c>
      <c r="BQ29" s="7"/>
      <c r="BR29" s="7">
        <v>5659.7820000000002</v>
      </c>
      <c r="BS29" s="7">
        <f t="shared" si="12"/>
        <v>1867.7280600000001</v>
      </c>
      <c r="BT29" s="207">
        <v>0.33</v>
      </c>
      <c r="BU29" s="7">
        <f t="shared" si="9"/>
        <v>1680.9552540000002</v>
      </c>
      <c r="BV29" s="183">
        <f t="shared" si="10"/>
        <v>1692.3498803812915</v>
      </c>
      <c r="BY29" s="7">
        <v>1842</v>
      </c>
      <c r="CF29" s="183">
        <f t="shared" si="11"/>
        <v>1569.0332773039199</v>
      </c>
      <c r="CL29" s="9">
        <v>0</v>
      </c>
    </row>
    <row r="30" spans="1:90">
      <c r="A30" s="188">
        <v>8766</v>
      </c>
      <c r="B30">
        <v>1923</v>
      </c>
      <c r="C30" s="7">
        <v>634</v>
      </c>
      <c r="D30" s="7"/>
      <c r="E30" s="7">
        <v>324</v>
      </c>
      <c r="F30" s="7">
        <f t="shared" si="0"/>
        <v>310</v>
      </c>
      <c r="G30" s="7"/>
      <c r="H30" s="7"/>
      <c r="I30" s="19"/>
      <c r="K30" s="19">
        <f t="shared" si="1"/>
        <v>2066.3455840089223</v>
      </c>
      <c r="L30" s="19">
        <v>2204.6</v>
      </c>
      <c r="M30" s="19"/>
      <c r="N30" s="19">
        <f t="shared" si="2"/>
        <v>1241.7142357870489</v>
      </c>
      <c r="O30" s="19">
        <v>1434.7280000000001</v>
      </c>
      <c r="P30" s="19">
        <f t="shared" si="3"/>
        <v>767.69663688143214</v>
      </c>
      <c r="Q30" s="19">
        <v>919.93299999999999</v>
      </c>
      <c r="R30" s="19">
        <f t="shared" si="5"/>
        <v>1751.6402090088909</v>
      </c>
      <c r="S30" s="19">
        <v>2283.5500000000002</v>
      </c>
      <c r="T30" s="19">
        <v>504</v>
      </c>
      <c r="U30" s="19"/>
      <c r="V30" s="19">
        <v>288</v>
      </c>
      <c r="W30" s="19">
        <v>0</v>
      </c>
      <c r="X30" s="19">
        <f t="shared" si="6"/>
        <v>6331.396665686294</v>
      </c>
      <c r="Y30" s="19">
        <f t="shared" si="7"/>
        <v>7552.034097891601</v>
      </c>
      <c r="Z30" s="19"/>
      <c r="AA30" s="19"/>
      <c r="AB30" s="19"/>
      <c r="AC30" s="19"/>
      <c r="AD30" s="19"/>
      <c r="AE30" s="19"/>
      <c r="AG30" s="19"/>
      <c r="AH30" s="19">
        <v>0</v>
      </c>
      <c r="AI30" s="19"/>
      <c r="AJ30" s="197">
        <f t="shared" si="8"/>
        <v>7552.034097891601</v>
      </c>
      <c r="AK30" s="19"/>
      <c r="AL30" s="19"/>
      <c r="AM30" s="19"/>
      <c r="AN30">
        <v>44</v>
      </c>
      <c r="AR30" s="19"/>
      <c r="AS30" s="19"/>
      <c r="AT30" s="19"/>
      <c r="AY30" s="7"/>
      <c r="AZ30" s="7">
        <v>40</v>
      </c>
      <c r="BD30" s="182"/>
      <c r="BE30" s="182"/>
      <c r="BG30">
        <v>98.83</v>
      </c>
      <c r="BH30">
        <v>86.64</v>
      </c>
      <c r="BI30" s="209"/>
      <c r="BK30" s="100">
        <f t="shared" si="13"/>
        <v>114.89001004684609</v>
      </c>
      <c r="BQ30" s="15"/>
      <c r="BR30" s="7">
        <v>5693.0259999999998</v>
      </c>
      <c r="BS30" s="7">
        <f t="shared" si="12"/>
        <v>1878.69858</v>
      </c>
      <c r="BT30" s="207">
        <v>0.33</v>
      </c>
      <c r="BU30" s="7">
        <f t="shared" si="9"/>
        <v>1690.828722</v>
      </c>
      <c r="BV30" s="183">
        <f t="shared" si="10"/>
        <v>1942.5932885807592</v>
      </c>
      <c r="BY30" s="7">
        <v>2132</v>
      </c>
      <c r="CF30" s="183">
        <f t="shared" si="11"/>
        <v>1801.0421777343975</v>
      </c>
      <c r="CL30" s="9">
        <v>0</v>
      </c>
    </row>
    <row r="31" spans="1:90">
      <c r="A31" s="188">
        <v>9132</v>
      </c>
      <c r="B31">
        <v>1924</v>
      </c>
      <c r="C31" s="7">
        <v>504</v>
      </c>
      <c r="D31" s="7"/>
      <c r="E31" s="7">
        <v>179</v>
      </c>
      <c r="F31" s="7">
        <f t="shared" si="0"/>
        <v>325</v>
      </c>
      <c r="G31" s="7"/>
      <c r="H31" s="7"/>
      <c r="I31" s="19"/>
      <c r="K31" s="19">
        <f t="shared" si="1"/>
        <v>2094.6516878994557</v>
      </c>
      <c r="L31" s="19">
        <v>2234.8000000000002</v>
      </c>
      <c r="M31" s="190">
        <v>0.28880847764280176</v>
      </c>
      <c r="N31" s="19">
        <f t="shared" si="2"/>
        <v>1305.043281972281</v>
      </c>
      <c r="O31" s="19">
        <v>1507.9010000000001</v>
      </c>
      <c r="P31" s="19">
        <f t="shared" si="3"/>
        <v>813.65413757952354</v>
      </c>
      <c r="Q31" s="19">
        <v>975.00400000000002</v>
      </c>
      <c r="R31" s="19">
        <f t="shared" si="5"/>
        <v>1847.4079953304299</v>
      </c>
      <c r="S31" s="19">
        <v>2408.3989999999999</v>
      </c>
      <c r="T31" s="19">
        <v>540</v>
      </c>
      <c r="U31" s="19"/>
      <c r="V31" s="19">
        <v>352</v>
      </c>
      <c r="W31" s="19">
        <v>0</v>
      </c>
      <c r="X31" s="19">
        <f t="shared" si="6"/>
        <v>6600.7571027816903</v>
      </c>
      <c r="Y31" s="19">
        <f t="shared" si="7"/>
        <v>7873.3248514139786</v>
      </c>
      <c r="Z31" s="19"/>
      <c r="AA31" s="19"/>
      <c r="AB31" s="19"/>
      <c r="AC31" s="19"/>
      <c r="AD31" s="19"/>
      <c r="AE31" s="19"/>
      <c r="AG31" s="19"/>
      <c r="AH31" s="19">
        <v>0</v>
      </c>
      <c r="AI31" s="19"/>
      <c r="AJ31" s="197">
        <f t="shared" si="8"/>
        <v>7873.3248514139786</v>
      </c>
      <c r="AK31" s="19"/>
      <c r="AL31" s="19"/>
      <c r="AM31" s="19"/>
      <c r="AN31">
        <v>73</v>
      </c>
      <c r="AR31" s="19"/>
      <c r="AS31" s="19"/>
      <c r="AT31" s="19"/>
      <c r="AY31" s="7"/>
      <c r="AZ31" s="7">
        <v>40</v>
      </c>
      <c r="BD31" s="182"/>
      <c r="BE31" s="182"/>
      <c r="BG31">
        <v>107.89</v>
      </c>
      <c r="BH31">
        <v>89.85</v>
      </c>
      <c r="BI31">
        <v>127.8</v>
      </c>
      <c r="BJ31" s="100">
        <v>119.11666666666666</v>
      </c>
      <c r="BK31" s="100">
        <f t="shared" si="13"/>
        <v>127.80529560304922</v>
      </c>
      <c r="BQ31" s="7"/>
      <c r="BR31" s="7">
        <v>5610.6170000000002</v>
      </c>
      <c r="BS31" s="7">
        <f t="shared" si="12"/>
        <v>1851.5036100000002</v>
      </c>
      <c r="BT31" s="207">
        <v>0.33</v>
      </c>
      <c r="BU31" s="7">
        <f t="shared" si="9"/>
        <v>1666.3532490000002</v>
      </c>
      <c r="BV31" s="183">
        <f t="shared" si="10"/>
        <v>2129.687695675465</v>
      </c>
      <c r="BY31" s="7">
        <v>3305</v>
      </c>
      <c r="CF31" s="183">
        <f t="shared" si="11"/>
        <v>1974.5035607097077</v>
      </c>
      <c r="CL31" s="9">
        <v>0</v>
      </c>
    </row>
    <row r="32" spans="1:90">
      <c r="A32" s="188">
        <v>9497</v>
      </c>
      <c r="B32">
        <v>1925</v>
      </c>
      <c r="C32" s="7">
        <v>612</v>
      </c>
      <c r="D32" s="7"/>
      <c r="E32" s="7">
        <v>338</v>
      </c>
      <c r="F32" s="7">
        <f t="shared" si="0"/>
        <v>274</v>
      </c>
      <c r="G32" s="7"/>
      <c r="H32" s="7"/>
      <c r="I32" s="19"/>
      <c r="K32" s="19">
        <f t="shared" si="1"/>
        <v>1999.7043923990909</v>
      </c>
      <c r="L32" s="19">
        <v>2133.5</v>
      </c>
      <c r="M32" s="19"/>
      <c r="N32" s="19">
        <f t="shared" si="2"/>
        <v>1348.0017575910226</v>
      </c>
      <c r="O32" s="19">
        <v>1557.537</v>
      </c>
      <c r="P32" s="19">
        <f t="shared" si="3"/>
        <v>844.97009645436833</v>
      </c>
      <c r="Q32" s="19">
        <v>1012.53</v>
      </c>
      <c r="R32" s="19">
        <f t="shared" si="5"/>
        <v>1957.3980063088561</v>
      </c>
      <c r="S32" s="19">
        <v>2551.7890000000002</v>
      </c>
      <c r="T32" s="19">
        <v>528</v>
      </c>
      <c r="U32" s="19"/>
      <c r="V32" s="19">
        <v>400</v>
      </c>
      <c r="W32" s="19">
        <v>0</v>
      </c>
      <c r="X32" s="19">
        <f t="shared" si="6"/>
        <v>6678.0742527533384</v>
      </c>
      <c r="Y32" s="19">
        <f t="shared" si="7"/>
        <v>7965.5480659382256</v>
      </c>
      <c r="Z32" s="19"/>
      <c r="AA32" s="19"/>
      <c r="AB32" s="19"/>
      <c r="AC32" s="19"/>
      <c r="AD32" s="19"/>
      <c r="AE32" s="19"/>
      <c r="AG32" s="19"/>
      <c r="AH32" s="19">
        <v>0</v>
      </c>
      <c r="AI32" s="19"/>
      <c r="AJ32" s="197">
        <f t="shared" si="8"/>
        <v>7965.5480659382256</v>
      </c>
      <c r="AK32" s="19"/>
      <c r="AL32" s="19"/>
      <c r="AM32" s="19"/>
      <c r="AN32">
        <v>51</v>
      </c>
      <c r="AR32" s="19"/>
      <c r="AS32" s="19"/>
      <c r="AT32" s="19"/>
      <c r="AY32" s="7"/>
      <c r="AZ32" s="7">
        <v>26.606999999999999</v>
      </c>
      <c r="BD32" s="182"/>
      <c r="BE32" s="182"/>
      <c r="BG32">
        <v>112.09</v>
      </c>
      <c r="BI32">
        <v>138.6</v>
      </c>
      <c r="BJ32" s="100">
        <v>133.66666666666669</v>
      </c>
      <c r="BK32" s="208">
        <f t="shared" ref="BK32:BK74" si="14">BI32</f>
        <v>138.6</v>
      </c>
      <c r="BQ32" s="7"/>
      <c r="BR32" s="7">
        <v>5759.3580000000002</v>
      </c>
      <c r="BS32" s="7">
        <f t="shared" si="12"/>
        <v>1900.5881400000001</v>
      </c>
      <c r="BT32" s="207">
        <v>0.33</v>
      </c>
      <c r="BU32" s="7">
        <f t="shared" si="9"/>
        <v>1710.5293260000001</v>
      </c>
      <c r="BV32" s="183">
        <f t="shared" si="10"/>
        <v>2370.793645836</v>
      </c>
      <c r="BY32" s="7">
        <v>3470</v>
      </c>
      <c r="CF32" s="183">
        <f t="shared" si="11"/>
        <v>2198.040823035526</v>
      </c>
      <c r="CL32" s="9">
        <v>0</v>
      </c>
    </row>
    <row r="33" spans="1:90">
      <c r="A33" s="188">
        <v>9862</v>
      </c>
      <c r="B33">
        <v>1926</v>
      </c>
      <c r="C33" s="7">
        <v>299</v>
      </c>
      <c r="D33" s="7"/>
      <c r="E33" s="7">
        <v>254</v>
      </c>
      <c r="F33" s="7">
        <f t="shared" si="0"/>
        <v>45</v>
      </c>
      <c r="G33" s="7"/>
      <c r="H33" s="7"/>
      <c r="I33" s="19"/>
      <c r="K33" s="19">
        <f t="shared" si="1"/>
        <v>1953.3086260884488</v>
      </c>
      <c r="L33" s="19">
        <v>2084</v>
      </c>
      <c r="M33" s="19"/>
      <c r="N33" s="19">
        <f t="shared" si="2"/>
        <v>1339.4673565902083</v>
      </c>
      <c r="O33" s="19">
        <v>1547.6759999999999</v>
      </c>
      <c r="P33" s="19">
        <f t="shared" si="3"/>
        <v>797.90185810072035</v>
      </c>
      <c r="Q33" s="19">
        <v>956.12800000000004</v>
      </c>
      <c r="R33" s="19">
        <f t="shared" si="5"/>
        <v>1980.9009977055991</v>
      </c>
      <c r="S33" s="19">
        <v>2582.4290000000001</v>
      </c>
      <c r="T33" s="19">
        <v>517</v>
      </c>
      <c r="U33" s="19"/>
      <c r="V33" s="19">
        <v>575</v>
      </c>
      <c r="W33" s="19">
        <v>0</v>
      </c>
      <c r="X33" s="19">
        <f t="shared" si="6"/>
        <v>6588.5788384849766</v>
      </c>
      <c r="Y33" s="19">
        <f t="shared" si="7"/>
        <v>7858.7987251770355</v>
      </c>
      <c r="Z33" s="19"/>
      <c r="AA33" s="19"/>
      <c r="AB33" s="19"/>
      <c r="AC33" s="19"/>
      <c r="AD33" s="19"/>
      <c r="AE33" s="19"/>
      <c r="AG33" s="19"/>
      <c r="AH33" s="19">
        <v>0</v>
      </c>
      <c r="AI33" s="19"/>
      <c r="AJ33" s="197">
        <f t="shared" si="8"/>
        <v>7858.7987251770355</v>
      </c>
      <c r="AK33" s="19"/>
      <c r="AL33" s="19"/>
      <c r="AM33" s="19"/>
      <c r="AN33">
        <v>258</v>
      </c>
      <c r="AR33" s="19"/>
      <c r="AS33" s="19"/>
      <c r="AT33" s="19"/>
      <c r="AY33" s="7"/>
      <c r="AZ33" s="7">
        <v>141.596</v>
      </c>
      <c r="BD33" s="182"/>
      <c r="BE33" s="182"/>
      <c r="BI33">
        <v>162.6</v>
      </c>
      <c r="BJ33" s="100">
        <v>155.13333333333335</v>
      </c>
      <c r="BK33" s="100">
        <f t="shared" si="14"/>
        <v>162.6</v>
      </c>
      <c r="BQ33" s="7"/>
      <c r="BR33" s="7">
        <v>6013.7209999999995</v>
      </c>
      <c r="BS33" s="7">
        <f t="shared" si="12"/>
        <v>1984.52793</v>
      </c>
      <c r="BT33" s="207">
        <v>0.33</v>
      </c>
      <c r="BU33" s="7">
        <f t="shared" si="9"/>
        <v>1786.075137</v>
      </c>
      <c r="BV33" s="183">
        <f t="shared" si="10"/>
        <v>2904.158172762</v>
      </c>
      <c r="BY33" s="7">
        <v>4054</v>
      </c>
      <c r="CF33" s="183">
        <f t="shared" si="11"/>
        <v>2692.5406314863694</v>
      </c>
      <c r="CL33" s="9">
        <v>0</v>
      </c>
    </row>
    <row r="34" spans="1:90">
      <c r="A34" s="188">
        <v>10227</v>
      </c>
      <c r="B34">
        <v>1927</v>
      </c>
      <c r="C34" s="7">
        <v>490</v>
      </c>
      <c r="D34" s="7"/>
      <c r="E34" s="7">
        <v>285</v>
      </c>
      <c r="F34" s="7">
        <f t="shared" si="0"/>
        <v>205</v>
      </c>
      <c r="G34" s="7"/>
      <c r="H34" s="7"/>
      <c r="I34" s="19"/>
      <c r="K34" s="19">
        <f t="shared" si="1"/>
        <v>1947.497439197015</v>
      </c>
      <c r="L34" s="19">
        <v>2077.8000000000002</v>
      </c>
      <c r="M34" s="19"/>
      <c r="N34" s="19">
        <f t="shared" si="2"/>
        <v>1364.5478156311367</v>
      </c>
      <c r="O34" s="19">
        <v>1576.655</v>
      </c>
      <c r="P34" s="19">
        <f t="shared" si="3"/>
        <v>793.13177813140271</v>
      </c>
      <c r="Q34" s="19">
        <v>950.41200000000003</v>
      </c>
      <c r="R34" s="19">
        <f t="shared" si="5"/>
        <v>2052.6579930120974</v>
      </c>
      <c r="S34" s="19">
        <v>2675.9760000000001</v>
      </c>
      <c r="T34" s="19">
        <v>528</v>
      </c>
      <c r="U34" s="19"/>
      <c r="V34" s="19">
        <v>619</v>
      </c>
      <c r="W34" s="19">
        <v>0</v>
      </c>
      <c r="X34" s="19">
        <f t="shared" si="6"/>
        <v>6685.8350259716517</v>
      </c>
      <c r="Y34" s="19">
        <f t="shared" si="7"/>
        <v>7974.8050477805327</v>
      </c>
      <c r="Z34" s="19"/>
      <c r="AA34" s="19"/>
      <c r="AB34" s="19"/>
      <c r="AC34" s="19"/>
      <c r="AD34" s="19"/>
      <c r="AE34" s="19"/>
      <c r="AG34" s="19"/>
      <c r="AH34" s="19">
        <v>0</v>
      </c>
      <c r="AI34" s="19"/>
      <c r="AJ34" s="197">
        <f t="shared" si="8"/>
        <v>7974.8050477805327</v>
      </c>
      <c r="AK34" s="19"/>
      <c r="AL34" s="19"/>
      <c r="AM34" s="19"/>
      <c r="AN34">
        <v>218</v>
      </c>
      <c r="AR34" s="19"/>
      <c r="AS34" s="19"/>
      <c r="AT34" s="19"/>
      <c r="AY34" s="7"/>
      <c r="AZ34" s="7">
        <v>212.56100000000001</v>
      </c>
      <c r="BD34" s="182"/>
      <c r="BE34" s="182"/>
      <c r="BI34">
        <v>198.4</v>
      </c>
      <c r="BJ34" s="100">
        <v>182.88333333333333</v>
      </c>
      <c r="BK34" s="100">
        <f t="shared" si="14"/>
        <v>198.4</v>
      </c>
      <c r="BQ34" s="7"/>
      <c r="BR34" s="7">
        <v>6362.6419999999998</v>
      </c>
      <c r="BS34" s="7">
        <f t="shared" si="12"/>
        <v>2099.6718599999999</v>
      </c>
      <c r="BT34" s="207">
        <v>0.33</v>
      </c>
      <c r="BU34" s="7">
        <f t="shared" si="9"/>
        <v>1889.7046740000001</v>
      </c>
      <c r="BV34" s="183">
        <f t="shared" si="10"/>
        <v>3749.1740732160001</v>
      </c>
      <c r="BY34" s="7">
        <v>6229.1</v>
      </c>
      <c r="CF34" s="183">
        <f t="shared" si="11"/>
        <v>3475.9826862490304</v>
      </c>
      <c r="CL34" s="9">
        <v>0</v>
      </c>
    </row>
    <row r="35" spans="1:90">
      <c r="A35" s="188">
        <v>10593</v>
      </c>
      <c r="B35">
        <v>1928</v>
      </c>
      <c r="C35" s="7">
        <v>381</v>
      </c>
      <c r="D35" s="7"/>
      <c r="E35" s="7">
        <v>326</v>
      </c>
      <c r="F35" s="7">
        <f t="shared" si="0"/>
        <v>55</v>
      </c>
      <c r="G35" s="7"/>
      <c r="H35" s="7"/>
      <c r="I35" s="19"/>
      <c r="K35" s="19">
        <f t="shared" si="1"/>
        <v>1872.3269248916913</v>
      </c>
      <c r="L35" s="19">
        <v>1997.6</v>
      </c>
      <c r="M35" s="19"/>
      <c r="N35" s="19">
        <f t="shared" si="2"/>
        <v>1368.8829555371381</v>
      </c>
      <c r="O35" s="19">
        <v>1581.664</v>
      </c>
      <c r="P35" s="19">
        <f t="shared" si="3"/>
        <v>697.97636026900909</v>
      </c>
      <c r="Q35" s="19">
        <v>836.38699999999994</v>
      </c>
      <c r="R35" s="19">
        <f t="shared" si="5"/>
        <v>2058.2422546755533</v>
      </c>
      <c r="S35" s="19">
        <v>2683.2559999999999</v>
      </c>
      <c r="T35" s="19">
        <v>536</v>
      </c>
      <c r="U35" s="19"/>
      <c r="V35" s="19">
        <v>683</v>
      </c>
      <c r="W35" s="19">
        <v>0</v>
      </c>
      <c r="X35" s="19">
        <f t="shared" si="6"/>
        <v>6533.4284953733913</v>
      </c>
      <c r="Y35" s="19">
        <f t="shared" si="7"/>
        <v>7793.0158823571628</v>
      </c>
      <c r="Z35" s="19"/>
      <c r="AA35" s="19"/>
      <c r="AB35" s="19"/>
      <c r="AC35" s="19"/>
      <c r="AD35" s="19"/>
      <c r="AE35" s="19"/>
      <c r="AG35" s="19"/>
      <c r="AH35" s="19">
        <v>0</v>
      </c>
      <c r="AI35" s="19"/>
      <c r="AJ35" s="197">
        <f t="shared" si="8"/>
        <v>7793.0158823571628</v>
      </c>
      <c r="AK35" s="19"/>
      <c r="AL35" s="19"/>
      <c r="AM35" s="19"/>
      <c r="AN35">
        <v>92</v>
      </c>
      <c r="AR35" s="19"/>
      <c r="AS35" s="19"/>
      <c r="AT35" s="19"/>
      <c r="AY35" s="7"/>
      <c r="AZ35" s="7">
        <v>281.70499999999998</v>
      </c>
      <c r="BD35" s="182"/>
      <c r="BE35" s="182"/>
      <c r="BI35">
        <v>209.6</v>
      </c>
      <c r="BJ35" s="100">
        <v>208.4</v>
      </c>
      <c r="BK35" s="100">
        <f t="shared" si="14"/>
        <v>209.6</v>
      </c>
      <c r="BQ35" s="7"/>
      <c r="BR35" s="7">
        <v>7032.8620000000001</v>
      </c>
      <c r="BS35" s="183">
        <v>2349.3530000000001</v>
      </c>
      <c r="BT35" s="206">
        <f>BS35/BR35</f>
        <v>0.33405361856950982</v>
      </c>
      <c r="BU35" s="7">
        <v>2152.3150000000001</v>
      </c>
      <c r="BV35" s="183">
        <v>4505.5159999999996</v>
      </c>
      <c r="BY35" s="7">
        <v>11305.4</v>
      </c>
      <c r="CF35" s="183">
        <f t="shared" si="11"/>
        <v>4177.2121813442691</v>
      </c>
      <c r="CL35" s="9">
        <v>0</v>
      </c>
    </row>
    <row r="36" spans="1:90">
      <c r="A36" s="188">
        <v>10958</v>
      </c>
      <c r="B36">
        <v>1929</v>
      </c>
      <c r="C36" s="7">
        <v>463</v>
      </c>
      <c r="D36" s="7"/>
      <c r="E36" s="7">
        <v>215</v>
      </c>
      <c r="F36" s="7">
        <f t="shared" si="0"/>
        <v>248</v>
      </c>
      <c r="G36" s="7"/>
      <c r="H36" s="7"/>
      <c r="I36" s="19"/>
      <c r="K36" s="19">
        <f t="shared" si="1"/>
        <v>1778.8792905246</v>
      </c>
      <c r="L36" s="19">
        <v>1897.9</v>
      </c>
      <c r="M36" s="190">
        <v>0.20043299186820152</v>
      </c>
      <c r="N36" s="19">
        <f t="shared" si="2"/>
        <v>1351.0707146895813</v>
      </c>
      <c r="O36" s="19">
        <v>1561.0830000000001</v>
      </c>
      <c r="P36" s="19">
        <f t="shared" si="3"/>
        <v>773.23196585912342</v>
      </c>
      <c r="Q36" s="19">
        <v>926.56600000000003</v>
      </c>
      <c r="R36" s="19">
        <f t="shared" si="5"/>
        <v>2081.3433019635527</v>
      </c>
      <c r="S36" s="19">
        <v>2713.3719999999998</v>
      </c>
      <c r="T36" s="19">
        <v>665</v>
      </c>
      <c r="U36" s="19"/>
      <c r="V36" s="19">
        <v>702</v>
      </c>
      <c r="W36" s="19">
        <v>0</v>
      </c>
      <c r="X36" s="19">
        <f t="shared" si="6"/>
        <v>6649.5252730368575</v>
      </c>
      <c r="Y36" s="19">
        <f t="shared" si="7"/>
        <v>7931.4950947435182</v>
      </c>
      <c r="Z36" s="19"/>
      <c r="AA36" s="19"/>
      <c r="AB36" s="19"/>
      <c r="AC36" s="19"/>
      <c r="AD36" s="19"/>
      <c r="AE36" s="19"/>
      <c r="AG36" s="19"/>
      <c r="AH36" s="19">
        <v>0</v>
      </c>
      <c r="AI36" s="19"/>
      <c r="AJ36" s="197">
        <f t="shared" si="8"/>
        <v>7931.4950947435182</v>
      </c>
      <c r="AK36" s="19"/>
      <c r="AL36" s="19"/>
      <c r="AM36" s="19"/>
      <c r="AN36">
        <v>110</v>
      </c>
      <c r="AR36" s="19"/>
      <c r="AS36" s="19"/>
      <c r="AT36" s="19"/>
      <c r="AY36" s="7"/>
      <c r="AZ36" s="7">
        <v>507.685</v>
      </c>
      <c r="BD36" s="182"/>
      <c r="BE36" s="182"/>
      <c r="BI36">
        <v>181.6</v>
      </c>
      <c r="BJ36" s="100">
        <v>196.8</v>
      </c>
      <c r="BK36" s="100">
        <f t="shared" si="14"/>
        <v>181.6</v>
      </c>
      <c r="BQ36" s="7"/>
      <c r="BR36" s="7">
        <v>7876.7359999999999</v>
      </c>
      <c r="BS36" s="205">
        <v>3048.8020000000001</v>
      </c>
      <c r="BT36" s="204">
        <f>BS36/BR36</f>
        <v>0.3870641341794368</v>
      </c>
      <c r="BU36" s="7">
        <v>2802.9940000000001</v>
      </c>
      <c r="BV36" s="183">
        <v>4994.009</v>
      </c>
      <c r="BY36" s="7">
        <v>12753.7</v>
      </c>
      <c r="CF36" s="183">
        <f t="shared" si="11"/>
        <v>4630.1101202488053</v>
      </c>
      <c r="CL36" s="9">
        <v>0</v>
      </c>
    </row>
    <row r="37" spans="1:90">
      <c r="A37" s="188">
        <v>11323</v>
      </c>
      <c r="B37">
        <v>1930</v>
      </c>
      <c r="C37" s="7">
        <v>1212</v>
      </c>
      <c r="D37" s="7"/>
      <c r="E37" s="7">
        <v>931</v>
      </c>
      <c r="F37" s="7">
        <f t="shared" si="0"/>
        <v>281</v>
      </c>
      <c r="G37" s="7"/>
      <c r="H37" s="7"/>
      <c r="I37" s="19"/>
      <c r="K37" s="19">
        <f t="shared" si="1"/>
        <v>1775.8799682580536</v>
      </c>
      <c r="L37" s="19">
        <v>1894.7</v>
      </c>
      <c r="M37" s="190">
        <v>0.20277183219178083</v>
      </c>
      <c r="N37" s="19">
        <f t="shared" si="2"/>
        <v>1355.2163166360269</v>
      </c>
      <c r="O37" s="19">
        <v>1565.873</v>
      </c>
      <c r="P37" s="19">
        <f t="shared" si="3"/>
        <v>802.65441328358645</v>
      </c>
      <c r="Q37" s="19">
        <v>961.82299999999998</v>
      </c>
      <c r="R37" s="19">
        <f t="shared" si="5"/>
        <v>2075.0702124190825</v>
      </c>
      <c r="S37" s="19">
        <v>2705.194</v>
      </c>
      <c r="T37" s="19">
        <v>659</v>
      </c>
      <c r="U37" s="19"/>
      <c r="V37" s="19">
        <v>734</v>
      </c>
      <c r="W37" s="19">
        <v>0</v>
      </c>
      <c r="X37" s="19">
        <f t="shared" si="6"/>
        <v>6667.8209105967499</v>
      </c>
      <c r="Y37" s="19">
        <f t="shared" si="7"/>
        <v>7953.317969851596</v>
      </c>
      <c r="Z37" s="19"/>
      <c r="AA37" s="19"/>
      <c r="AB37" s="19"/>
      <c r="AC37" s="19"/>
      <c r="AD37" s="19"/>
      <c r="AE37" s="19"/>
      <c r="AG37" s="19"/>
      <c r="AH37" s="19">
        <v>0</v>
      </c>
      <c r="AI37" s="19"/>
      <c r="AJ37" s="197">
        <f t="shared" si="8"/>
        <v>7953.317969851596</v>
      </c>
      <c r="AK37" s="19"/>
      <c r="AL37" s="19"/>
      <c r="AM37" s="19"/>
      <c r="AN37">
        <v>305</v>
      </c>
      <c r="AR37" s="19"/>
      <c r="AS37" s="19"/>
      <c r="AT37" s="19"/>
      <c r="AY37" s="7"/>
      <c r="AZ37" s="7">
        <v>28.681000000000001</v>
      </c>
      <c r="BD37" s="182"/>
      <c r="BE37" s="182"/>
      <c r="BI37">
        <v>157.9</v>
      </c>
      <c r="BJ37" s="100">
        <v>182.8</v>
      </c>
      <c r="BK37" s="100">
        <f t="shared" si="14"/>
        <v>157.9</v>
      </c>
      <c r="BQ37" s="7"/>
      <c r="BR37" s="7">
        <v>8758.7620000000006</v>
      </c>
      <c r="BS37" s="7">
        <f t="shared" ref="BS37:BS68" si="15">BR37*BT37</f>
        <v>3153.1543200000001</v>
      </c>
      <c r="BT37" s="200">
        <f t="shared" ref="BT37:BT68" si="16">0.36</f>
        <v>0.36</v>
      </c>
      <c r="BU37" s="7">
        <f t="shared" ref="BU37:BU68" si="17">0.9*BS37</f>
        <v>2837.8388880000002</v>
      </c>
      <c r="BV37" s="183">
        <f t="shared" ref="BV37:BV42" si="18">BK37*BU37/100</f>
        <v>4480.9476041520002</v>
      </c>
      <c r="BY37" s="7">
        <v>8178.6</v>
      </c>
      <c r="CF37" s="183">
        <f t="shared" si="11"/>
        <v>4154.4340128920094</v>
      </c>
      <c r="CL37" s="9">
        <v>0</v>
      </c>
    </row>
    <row r="38" spans="1:90">
      <c r="A38" s="188">
        <v>11688</v>
      </c>
      <c r="B38">
        <v>1931</v>
      </c>
      <c r="C38" s="7">
        <v>1368</v>
      </c>
      <c r="D38" s="7"/>
      <c r="E38" s="7">
        <v>847</v>
      </c>
      <c r="F38" s="7">
        <f t="shared" si="0"/>
        <v>521</v>
      </c>
      <c r="G38" s="7"/>
      <c r="H38" s="7"/>
      <c r="I38" s="19"/>
      <c r="K38" s="19">
        <f t="shared" si="1"/>
        <v>1628.1633466306353</v>
      </c>
      <c r="L38" s="19">
        <v>1737.1</v>
      </c>
      <c r="M38" s="190">
        <v>0.20177720989661982</v>
      </c>
      <c r="N38" s="19">
        <f t="shared" si="2"/>
        <v>1362.7251355269168</v>
      </c>
      <c r="O38" s="19">
        <v>1574.549</v>
      </c>
      <c r="P38" s="19">
        <f t="shared" si="3"/>
        <v>825.8263535404169</v>
      </c>
      <c r="Q38" s="19">
        <v>989.59</v>
      </c>
      <c r="R38" s="19">
        <f t="shared" si="5"/>
        <v>2152.7934697061251</v>
      </c>
      <c r="S38" s="19">
        <v>2806.5189999999998</v>
      </c>
      <c r="T38" s="19">
        <v>612</v>
      </c>
      <c r="U38" s="19"/>
      <c r="V38" s="19">
        <v>385</v>
      </c>
      <c r="W38" s="19">
        <v>121</v>
      </c>
      <c r="X38" s="19">
        <f t="shared" si="6"/>
        <v>6702.5083054040952</v>
      </c>
      <c r="Y38" s="19">
        <f t="shared" si="7"/>
        <v>7994.6927884239058</v>
      </c>
      <c r="Z38" s="19"/>
      <c r="AA38" s="19"/>
      <c r="AB38" s="19"/>
      <c r="AC38" s="19"/>
      <c r="AD38" s="19"/>
      <c r="AE38" s="19"/>
      <c r="AG38" s="19"/>
      <c r="AH38" s="19">
        <v>0</v>
      </c>
      <c r="AI38" s="19"/>
      <c r="AJ38" s="197">
        <f t="shared" si="8"/>
        <v>7994.6927884239058</v>
      </c>
      <c r="AK38" s="19"/>
      <c r="AL38" s="19"/>
      <c r="AM38" s="19"/>
      <c r="AN38">
        <v>103</v>
      </c>
      <c r="AR38" s="19"/>
      <c r="AS38" s="19"/>
      <c r="AT38" s="19"/>
      <c r="AY38" s="7"/>
      <c r="AZ38" s="7">
        <v>24.414999999999999</v>
      </c>
      <c r="BD38" s="182"/>
      <c r="BE38" s="182"/>
      <c r="BI38">
        <v>99.7</v>
      </c>
      <c r="BJ38" s="100">
        <v>146</v>
      </c>
      <c r="BK38" s="100">
        <f t="shared" si="14"/>
        <v>99.7</v>
      </c>
      <c r="BQ38" s="7"/>
      <c r="BR38" s="7">
        <v>9007.8019999999997</v>
      </c>
      <c r="BS38" s="7">
        <f t="shared" si="15"/>
        <v>3242.8087199999995</v>
      </c>
      <c r="BT38" s="200">
        <f t="shared" si="16"/>
        <v>0.36</v>
      </c>
      <c r="BU38" s="7">
        <f t="shared" si="17"/>
        <v>2918.5278479999997</v>
      </c>
      <c r="BV38" s="183">
        <f t="shared" si="18"/>
        <v>2909.7722644559999</v>
      </c>
      <c r="BY38" s="7">
        <v>8042.6</v>
      </c>
      <c r="CF38" s="183">
        <f t="shared" si="11"/>
        <v>2697.7456406820666</v>
      </c>
      <c r="CL38" s="9">
        <v>0</v>
      </c>
    </row>
    <row r="39" spans="1:90">
      <c r="A39" s="188">
        <v>12054</v>
      </c>
      <c r="B39">
        <v>1932</v>
      </c>
      <c r="C39" s="7">
        <v>755</v>
      </c>
      <c r="D39" s="7"/>
      <c r="E39" s="7">
        <v>434</v>
      </c>
      <c r="F39" s="7">
        <f t="shared" ref="F39:F70" si="19">C39-E39</f>
        <v>321</v>
      </c>
      <c r="G39" s="7"/>
      <c r="H39" s="7"/>
      <c r="I39" s="19"/>
      <c r="K39" s="19">
        <f t="shared" si="1"/>
        <v>1608.6677518980825</v>
      </c>
      <c r="L39" s="19">
        <v>1716.3</v>
      </c>
      <c r="M39" s="190">
        <v>0.22333116460637606</v>
      </c>
      <c r="N39" s="19">
        <f t="shared" si="2"/>
        <v>1381.5794024169622</v>
      </c>
      <c r="O39" s="19">
        <v>1596.3340000000001</v>
      </c>
      <c r="P39" s="19">
        <f t="shared" si="3"/>
        <v>895.57667264389931</v>
      </c>
      <c r="Q39" s="19">
        <v>1073.172</v>
      </c>
      <c r="R39" s="19">
        <f t="shared" si="5"/>
        <v>2187.834711644311</v>
      </c>
      <c r="S39" s="19">
        <v>2852.201</v>
      </c>
      <c r="T39" s="19">
        <v>587</v>
      </c>
      <c r="U39" s="19"/>
      <c r="V39" s="19">
        <v>235</v>
      </c>
      <c r="W39" s="19">
        <v>204</v>
      </c>
      <c r="X39" s="19">
        <f t="shared" si="6"/>
        <v>6864.6585386032548</v>
      </c>
      <c r="Y39" s="19">
        <f t="shared" si="7"/>
        <v>8188.1041563670624</v>
      </c>
      <c r="Z39" s="19"/>
      <c r="AA39" s="19"/>
      <c r="AB39" s="19"/>
      <c r="AC39" s="19"/>
      <c r="AD39" s="19"/>
      <c r="AE39" s="19"/>
      <c r="AG39" s="19"/>
      <c r="AH39" s="19">
        <v>0</v>
      </c>
      <c r="AI39" s="19"/>
      <c r="AJ39" s="197">
        <f t="shared" si="8"/>
        <v>8188.1041563670624</v>
      </c>
      <c r="AK39" s="19"/>
      <c r="AL39" s="19"/>
      <c r="AM39" s="19"/>
      <c r="AN39">
        <v>145</v>
      </c>
      <c r="AR39" s="19"/>
      <c r="AS39" s="19"/>
      <c r="AT39" s="19"/>
      <c r="AZ39" s="7">
        <v>11.8</v>
      </c>
      <c r="BD39" s="182"/>
      <c r="BE39" s="182"/>
      <c r="BI39">
        <v>103.7</v>
      </c>
      <c r="BJ39" s="100">
        <v>100.8</v>
      </c>
      <c r="BK39" s="100">
        <f t="shared" si="14"/>
        <v>103.7</v>
      </c>
      <c r="BQ39" s="7"/>
      <c r="BR39" s="7">
        <v>8940.4789999999994</v>
      </c>
      <c r="BS39" s="7">
        <f t="shared" si="15"/>
        <v>3218.5724399999995</v>
      </c>
      <c r="BT39" s="200">
        <f t="shared" si="16"/>
        <v>0.36</v>
      </c>
      <c r="BU39" s="7">
        <f t="shared" si="17"/>
        <v>2896.7151959999997</v>
      </c>
      <c r="BV39" s="183">
        <f t="shared" si="18"/>
        <v>3003.893658252</v>
      </c>
      <c r="BY39" s="7">
        <v>7403.7</v>
      </c>
      <c r="CF39" s="183">
        <f t="shared" si="11"/>
        <v>2785.0086828485473</v>
      </c>
      <c r="CL39" s="9">
        <v>0</v>
      </c>
    </row>
    <row r="40" spans="1:90">
      <c r="A40" s="188">
        <v>12419</v>
      </c>
      <c r="B40">
        <v>1933</v>
      </c>
      <c r="C40" s="7">
        <v>863</v>
      </c>
      <c r="D40" s="7"/>
      <c r="E40" s="7">
        <v>587</v>
      </c>
      <c r="F40" s="7">
        <f t="shared" si="19"/>
        <v>276</v>
      </c>
      <c r="G40" s="7"/>
      <c r="H40" s="7"/>
      <c r="I40" s="19"/>
      <c r="K40" s="19">
        <f t="shared" si="1"/>
        <v>1618.3218204435293</v>
      </c>
      <c r="L40" s="19">
        <v>1726.6</v>
      </c>
      <c r="M40" s="190">
        <v>0.22429202390231229</v>
      </c>
      <c r="N40" s="19">
        <f t="shared" si="2"/>
        <v>1461.5696141702576</v>
      </c>
      <c r="O40" s="19">
        <v>1688.758</v>
      </c>
      <c r="P40" s="19">
        <f t="shared" si="3"/>
        <v>915.87621694999643</v>
      </c>
      <c r="Q40" s="19">
        <v>1097.4970000000001</v>
      </c>
      <c r="R40" s="19">
        <f t="shared" si="5"/>
        <v>2180.7224487125031</v>
      </c>
      <c r="S40" s="19">
        <v>2842.9290000000001</v>
      </c>
      <c r="T40" s="19">
        <v>612</v>
      </c>
      <c r="U40" s="19"/>
      <c r="V40" s="19">
        <v>165</v>
      </c>
      <c r="W40" s="19">
        <v>262</v>
      </c>
      <c r="X40" s="19">
        <f t="shared" si="6"/>
        <v>7050.4901002762872</v>
      </c>
      <c r="Y40" s="19">
        <f t="shared" si="7"/>
        <v>8409.762404036981</v>
      </c>
      <c r="Z40" s="19"/>
      <c r="AA40" s="19"/>
      <c r="AB40" s="19"/>
      <c r="AC40" s="19"/>
      <c r="AD40" s="19"/>
      <c r="AE40" s="19"/>
      <c r="AG40" s="19"/>
      <c r="AH40" s="19">
        <v>0</v>
      </c>
      <c r="AI40" s="19"/>
      <c r="AJ40" s="197">
        <f t="shared" si="8"/>
        <v>8409.762404036981</v>
      </c>
      <c r="AK40" s="19"/>
      <c r="AL40" s="19"/>
      <c r="AM40" s="19"/>
      <c r="AN40">
        <v>-1</v>
      </c>
      <c r="AR40" s="19"/>
      <c r="AS40" s="19"/>
      <c r="AT40" s="19"/>
      <c r="AZ40" s="7">
        <v>5.96</v>
      </c>
      <c r="BD40" s="182"/>
      <c r="BE40" s="182"/>
      <c r="BI40">
        <v>113.2</v>
      </c>
      <c r="BJ40" s="100">
        <v>112.5</v>
      </c>
      <c r="BK40" s="100">
        <f t="shared" si="14"/>
        <v>113.2</v>
      </c>
      <c r="BQ40" s="7"/>
      <c r="BR40" s="7">
        <v>8652.7219999999998</v>
      </c>
      <c r="BS40" s="7">
        <f t="shared" si="15"/>
        <v>3114.9799199999998</v>
      </c>
      <c r="BT40" s="200">
        <f t="shared" si="16"/>
        <v>0.36</v>
      </c>
      <c r="BU40" s="7">
        <f t="shared" si="17"/>
        <v>2803.4819279999997</v>
      </c>
      <c r="BV40" s="183">
        <f t="shared" si="18"/>
        <v>3173.5415424959997</v>
      </c>
      <c r="BY40" s="7">
        <v>4299.3</v>
      </c>
      <c r="CF40" s="183">
        <f t="shared" si="11"/>
        <v>2942.2948202417597</v>
      </c>
      <c r="CL40" s="9">
        <v>0</v>
      </c>
    </row>
    <row r="41" spans="1:90">
      <c r="A41" s="188">
        <v>12784</v>
      </c>
      <c r="B41">
        <v>1934</v>
      </c>
      <c r="C41" s="7">
        <v>522</v>
      </c>
      <c r="D41" s="7">
        <v>16.273</v>
      </c>
      <c r="E41" s="7">
        <v>94</v>
      </c>
      <c r="F41" s="7">
        <f t="shared" si="19"/>
        <v>428</v>
      </c>
      <c r="G41" s="7"/>
      <c r="H41" s="7"/>
      <c r="I41" s="19"/>
      <c r="K41" s="19">
        <f t="shared" si="1"/>
        <v>1659.6562304293743</v>
      </c>
      <c r="L41" s="19">
        <v>1770.7</v>
      </c>
      <c r="M41" s="190">
        <v>0.23301750230293461</v>
      </c>
      <c r="N41" s="19">
        <f t="shared" si="2"/>
        <v>1501.1510253223958</v>
      </c>
      <c r="O41" s="19">
        <v>1734.492</v>
      </c>
      <c r="P41" s="19">
        <f t="shared" si="3"/>
        <v>915.1894122238333</v>
      </c>
      <c r="Q41" s="19">
        <v>1096.674</v>
      </c>
      <c r="R41" s="19">
        <f t="shared" si="5"/>
        <v>2253.072388286289</v>
      </c>
      <c r="S41" s="19">
        <v>2937.2489999999998</v>
      </c>
      <c r="T41" s="19">
        <v>652</v>
      </c>
      <c r="U41" s="19"/>
      <c r="V41" s="19">
        <v>170</v>
      </c>
      <c r="W41" s="19">
        <v>356</v>
      </c>
      <c r="X41" s="19">
        <f t="shared" si="6"/>
        <v>7337.0690562618929</v>
      </c>
      <c r="Y41" s="19">
        <f t="shared" si="7"/>
        <v>8751.5912550187695</v>
      </c>
      <c r="Z41" s="19"/>
      <c r="AA41" s="19"/>
      <c r="AB41" s="19"/>
      <c r="AC41" s="19"/>
      <c r="AD41" s="19"/>
      <c r="AE41" s="19"/>
      <c r="AG41" s="19"/>
      <c r="AH41" s="19">
        <v>0</v>
      </c>
      <c r="AI41" s="19"/>
      <c r="AJ41" s="197">
        <f t="shared" si="8"/>
        <v>8751.5912550187695</v>
      </c>
      <c r="AK41" s="19"/>
      <c r="AL41" s="19"/>
      <c r="AM41" s="19"/>
      <c r="AN41">
        <v>6</v>
      </c>
      <c r="AR41" s="19"/>
      <c r="AS41" s="19"/>
      <c r="AT41" s="19"/>
      <c r="AZ41" s="7">
        <v>8.3079999999999998</v>
      </c>
      <c r="BD41" s="182"/>
      <c r="BE41" s="182"/>
      <c r="BI41">
        <v>111.9</v>
      </c>
      <c r="BJ41" s="100">
        <v>117.2</v>
      </c>
      <c r="BK41" s="100">
        <f t="shared" si="14"/>
        <v>111.9</v>
      </c>
      <c r="BQ41" s="7"/>
      <c r="BR41" s="7">
        <v>8395.25</v>
      </c>
      <c r="BS41" s="7">
        <f t="shared" si="15"/>
        <v>3022.29</v>
      </c>
      <c r="BT41" s="200">
        <f t="shared" si="16"/>
        <v>0.36</v>
      </c>
      <c r="BU41" s="7">
        <f t="shared" si="17"/>
        <v>2720.0610000000001</v>
      </c>
      <c r="BV41" s="183">
        <f t="shared" si="18"/>
        <v>3043.7482590000004</v>
      </c>
      <c r="BY41" s="7">
        <v>4604.7</v>
      </c>
      <c r="CF41" s="183">
        <f t="shared" si="11"/>
        <v>2821.959195004571</v>
      </c>
      <c r="CL41" s="9">
        <v>0</v>
      </c>
    </row>
    <row r="42" spans="1:90">
      <c r="A42" s="188">
        <v>13149</v>
      </c>
      <c r="B42">
        <v>1935</v>
      </c>
      <c r="C42" s="7">
        <v>488</v>
      </c>
      <c r="D42" s="7">
        <v>123.752</v>
      </c>
      <c r="E42" s="7">
        <v>329</v>
      </c>
      <c r="F42" s="7">
        <f t="shared" si="19"/>
        <v>159</v>
      </c>
      <c r="G42" s="7"/>
      <c r="H42" s="7"/>
      <c r="I42" s="19"/>
      <c r="K42" s="19">
        <f t="shared" si="1"/>
        <v>1690.2118260198174</v>
      </c>
      <c r="L42" s="19">
        <v>1803.3</v>
      </c>
      <c r="M42" s="190">
        <v>0.2427379189662135</v>
      </c>
      <c r="N42" s="19">
        <f t="shared" si="2"/>
        <v>1529.2537060745949</v>
      </c>
      <c r="O42" s="19">
        <v>1766.963</v>
      </c>
      <c r="P42" s="19">
        <f t="shared" si="3"/>
        <v>914.59273497084848</v>
      </c>
      <c r="Q42" s="19">
        <v>1095.9590000000001</v>
      </c>
      <c r="R42" s="19">
        <f t="shared" si="5"/>
        <v>2243.6980391394354</v>
      </c>
      <c r="S42" s="19">
        <v>2925.0279999999998</v>
      </c>
      <c r="T42" s="19">
        <v>725</v>
      </c>
      <c r="U42" s="19"/>
      <c r="V42" s="19">
        <v>120</v>
      </c>
      <c r="W42" s="19">
        <v>394</v>
      </c>
      <c r="X42" s="19">
        <f t="shared" si="6"/>
        <v>7496.7563062046966</v>
      </c>
      <c r="Y42" s="19">
        <f t="shared" si="7"/>
        <v>8942.0647982580431</v>
      </c>
      <c r="Z42" s="19"/>
      <c r="AA42" s="19"/>
      <c r="AB42" s="19"/>
      <c r="AC42" s="19"/>
      <c r="AD42" s="19"/>
      <c r="AE42" s="19"/>
      <c r="AG42" s="19"/>
      <c r="AH42" s="19">
        <v>0</v>
      </c>
      <c r="AI42" s="19"/>
      <c r="AJ42" s="197">
        <f t="shared" si="8"/>
        <v>8942.0647982580431</v>
      </c>
      <c r="AK42" s="19"/>
      <c r="AL42" s="19"/>
      <c r="AM42" s="19"/>
      <c r="AN42">
        <v>0</v>
      </c>
      <c r="AR42" s="19"/>
      <c r="AS42" s="19"/>
      <c r="AT42" s="19"/>
      <c r="AZ42" s="7">
        <v>3.5</v>
      </c>
      <c r="BD42" s="182"/>
      <c r="BE42" s="182"/>
      <c r="BI42">
        <v>96.3</v>
      </c>
      <c r="BJ42" s="100">
        <v>104.4</v>
      </c>
      <c r="BK42" s="100">
        <f t="shared" si="14"/>
        <v>96.3</v>
      </c>
      <c r="BQ42" s="7"/>
      <c r="BR42" s="7">
        <v>8126.3639999999996</v>
      </c>
      <c r="BS42" s="7">
        <f t="shared" si="15"/>
        <v>2925.4910399999999</v>
      </c>
      <c r="BT42" s="200">
        <f t="shared" si="16"/>
        <v>0.36</v>
      </c>
      <c r="BU42" s="7">
        <f t="shared" si="17"/>
        <v>2632.9419360000002</v>
      </c>
      <c r="BV42" s="183">
        <f t="shared" si="18"/>
        <v>2535.5230843680001</v>
      </c>
      <c r="BY42" s="7">
        <v>3296.1</v>
      </c>
      <c r="CF42" s="183">
        <f t="shared" si="11"/>
        <v>2350.7669075199387</v>
      </c>
      <c r="CL42" s="9">
        <v>0</v>
      </c>
    </row>
    <row r="43" spans="1:90">
      <c r="A43" s="188">
        <v>13515</v>
      </c>
      <c r="B43">
        <v>1936</v>
      </c>
      <c r="C43" s="7">
        <v>664</v>
      </c>
      <c r="D43" s="7">
        <v>115.497</v>
      </c>
      <c r="E43" s="7">
        <v>245</v>
      </c>
      <c r="F43" s="7">
        <f t="shared" si="19"/>
        <v>419</v>
      </c>
      <c r="G43" s="7"/>
      <c r="H43" s="7"/>
      <c r="I43" s="19"/>
      <c r="K43" s="19">
        <f t="shared" si="1"/>
        <v>2116.3030455110884</v>
      </c>
      <c r="L43" s="19">
        <v>2257.9</v>
      </c>
      <c r="M43" s="190">
        <v>0.30278932546600512</v>
      </c>
      <c r="N43" s="19">
        <f t="shared" si="2"/>
        <v>1580.5025201160927</v>
      </c>
      <c r="O43" s="19">
        <v>1826.1780000000001</v>
      </c>
      <c r="P43" s="19">
        <f t="shared" si="3"/>
        <v>925.6049769713934</v>
      </c>
      <c r="Q43" s="19">
        <v>1109.155</v>
      </c>
      <c r="R43" s="19">
        <f t="shared" si="5"/>
        <v>2234.7693570291844</v>
      </c>
      <c r="S43" s="19">
        <v>2913.3879999999999</v>
      </c>
      <c r="T43" s="19">
        <v>739</v>
      </c>
      <c r="U43" s="19"/>
      <c r="V43" s="19">
        <v>102</v>
      </c>
      <c r="W43" s="19">
        <v>455</v>
      </c>
      <c r="X43" s="19">
        <f t="shared" si="6"/>
        <v>8051.1798996277585</v>
      </c>
      <c r="Y43" s="19">
        <f t="shared" si="7"/>
        <v>9603.376370300055</v>
      </c>
      <c r="Z43" s="19"/>
      <c r="AA43" s="19"/>
      <c r="AB43" s="19"/>
      <c r="AC43" s="19"/>
      <c r="AD43" s="19"/>
      <c r="AE43" s="19"/>
      <c r="AG43" s="19"/>
      <c r="AH43" s="19">
        <v>0</v>
      </c>
      <c r="AI43" s="19"/>
      <c r="AJ43" s="197">
        <f t="shared" si="8"/>
        <v>9603.376370300055</v>
      </c>
      <c r="AK43" s="19"/>
      <c r="AL43" s="19"/>
      <c r="AM43" s="19"/>
      <c r="AN43">
        <v>0</v>
      </c>
      <c r="AR43" s="19"/>
      <c r="AS43" s="19"/>
      <c r="AT43" s="19"/>
      <c r="AZ43" s="7">
        <v>1.2</v>
      </c>
      <c r="BD43" s="182"/>
      <c r="BE43" s="182"/>
      <c r="BI43">
        <v>160</v>
      </c>
      <c r="BJ43" s="100">
        <v>119</v>
      </c>
      <c r="BK43" s="100">
        <f t="shared" si="14"/>
        <v>160</v>
      </c>
      <c r="BQ43" s="7"/>
      <c r="BR43" s="7">
        <v>7906.0119999999997</v>
      </c>
      <c r="BS43" s="7">
        <f t="shared" si="15"/>
        <v>2846.1643199999999</v>
      </c>
      <c r="BT43" s="200">
        <f t="shared" si="16"/>
        <v>0.36</v>
      </c>
      <c r="BU43" s="7">
        <f t="shared" si="17"/>
        <v>2561.5478880000001</v>
      </c>
      <c r="BV43" s="196">
        <f t="shared" ref="BV43:BV74" si="20">BY43</f>
        <v>3801.1</v>
      </c>
      <c r="BY43" s="7">
        <v>3801.1</v>
      </c>
      <c r="CF43" s="183">
        <f t="shared" si="11"/>
        <v>3524.1249220972031</v>
      </c>
      <c r="CL43" s="9">
        <v>0</v>
      </c>
    </row>
    <row r="44" spans="1:90">
      <c r="A44" s="188">
        <v>13880</v>
      </c>
      <c r="B44">
        <v>1937</v>
      </c>
      <c r="C44" s="7">
        <v>709.22799999999995</v>
      </c>
      <c r="D44" s="194">
        <v>57.55</v>
      </c>
      <c r="E44" s="7">
        <v>432.916</v>
      </c>
      <c r="F44" s="7">
        <f t="shared" si="19"/>
        <v>276.31199999999995</v>
      </c>
      <c r="G44" s="7"/>
      <c r="H44" s="7"/>
      <c r="I44" s="192"/>
      <c r="K44" s="203">
        <f t="shared" si="1"/>
        <v>2105.8991463990051</v>
      </c>
      <c r="L44" s="19">
        <v>2246.8000000000002</v>
      </c>
      <c r="M44" s="190">
        <v>0.275343137254902</v>
      </c>
      <c r="N44" s="203">
        <f t="shared" si="2"/>
        <v>1645.7459862398505</v>
      </c>
      <c r="O44" s="19">
        <v>1901.5630000000001</v>
      </c>
      <c r="P44" s="203">
        <f t="shared" si="3"/>
        <v>948.20277184353324</v>
      </c>
      <c r="Q44" s="19">
        <v>1136.2339999999999</v>
      </c>
      <c r="R44" s="203">
        <f t="shared" si="5"/>
        <v>2065.9704739419435</v>
      </c>
      <c r="S44" s="19">
        <v>2693.3310000000001</v>
      </c>
      <c r="T44" s="19">
        <v>695</v>
      </c>
      <c r="U44" s="19"/>
      <c r="V44" s="19">
        <v>97</v>
      </c>
      <c r="W44" s="19">
        <v>543</v>
      </c>
      <c r="X44" s="19">
        <f t="shared" si="6"/>
        <v>8003.8183784243329</v>
      </c>
      <c r="Y44" s="203">
        <f t="shared" si="7"/>
        <v>9546.8839655523389</v>
      </c>
      <c r="Z44" s="192"/>
      <c r="AA44" s="192"/>
      <c r="AB44" s="192"/>
      <c r="AC44" s="192"/>
      <c r="AD44" s="19"/>
      <c r="AE44" s="192"/>
      <c r="AG44" s="192"/>
      <c r="AH44" s="19">
        <v>0</v>
      </c>
      <c r="AI44" s="192"/>
      <c r="AJ44" s="197">
        <f t="shared" si="8"/>
        <v>9546.8839655523389</v>
      </c>
      <c r="AK44" s="192"/>
      <c r="AL44" s="192"/>
      <c r="AM44" s="192"/>
      <c r="AN44">
        <v>193</v>
      </c>
      <c r="AR44" s="192"/>
      <c r="AS44" s="192"/>
      <c r="AT44" s="192"/>
      <c r="AZ44" s="7">
        <v>15.891999999999999</v>
      </c>
      <c r="BD44" s="182"/>
      <c r="BE44" s="182"/>
      <c r="BI44">
        <v>178.3</v>
      </c>
      <c r="BJ44" s="100">
        <v>173.5</v>
      </c>
      <c r="BK44" s="100">
        <f t="shared" si="14"/>
        <v>178.3</v>
      </c>
      <c r="BQ44" s="7"/>
      <c r="BR44" s="7">
        <v>7662.585</v>
      </c>
      <c r="BS44" s="7">
        <f t="shared" si="15"/>
        <v>2758.5306</v>
      </c>
      <c r="BT44" s="200">
        <f t="shared" si="16"/>
        <v>0.36</v>
      </c>
      <c r="BU44" s="7">
        <f t="shared" si="17"/>
        <v>2482.6775400000001</v>
      </c>
      <c r="BV44" s="183">
        <f t="shared" si="20"/>
        <v>5042.2</v>
      </c>
      <c r="BY44" s="7">
        <v>5042.2</v>
      </c>
      <c r="CF44" s="183">
        <f t="shared" si="11"/>
        <v>4674.7895825415053</v>
      </c>
      <c r="CL44" s="9">
        <v>0</v>
      </c>
    </row>
    <row r="45" spans="1:90">
      <c r="A45" s="188">
        <v>14245</v>
      </c>
      <c r="B45">
        <v>1938</v>
      </c>
      <c r="C45" s="7">
        <v>814.06799999999998</v>
      </c>
      <c r="D45" s="194">
        <v>72.584000000000003</v>
      </c>
      <c r="E45" s="7">
        <v>643.029</v>
      </c>
      <c r="F45" s="7">
        <f t="shared" si="19"/>
        <v>171.03899999999999</v>
      </c>
      <c r="G45" s="7">
        <v>208.97900000000001</v>
      </c>
      <c r="H45" s="7">
        <f t="shared" ref="H45:H76" si="21">C45-G45</f>
        <v>605.08899999999994</v>
      </c>
      <c r="I45" s="7">
        <f t="shared" ref="I45:I76" si="22">F45-G45</f>
        <v>-37.940000000000026</v>
      </c>
      <c r="K45" s="19">
        <v>2185.1</v>
      </c>
      <c r="L45" s="19">
        <v>2331.3000000000002</v>
      </c>
      <c r="M45" s="190">
        <v>0.28423555230431602</v>
      </c>
      <c r="N45" s="19">
        <v>1656.2</v>
      </c>
      <c r="O45" s="19">
        <v>1913.6420000000001</v>
      </c>
      <c r="P45" s="19">
        <v>992.2</v>
      </c>
      <c r="Q45" s="19">
        <v>1188.9559999999999</v>
      </c>
      <c r="R45" s="19">
        <v>2051.4</v>
      </c>
      <c r="S45" s="19">
        <v>2674.3359999999998</v>
      </c>
      <c r="T45" s="19">
        <v>634</v>
      </c>
      <c r="U45" s="19">
        <v>633.79999999999995</v>
      </c>
      <c r="V45" s="19">
        <v>84</v>
      </c>
      <c r="W45" s="19">
        <v>635</v>
      </c>
      <c r="X45" s="19">
        <f t="shared" si="6"/>
        <v>8153.9</v>
      </c>
      <c r="Y45" s="7">
        <v>9725.9</v>
      </c>
      <c r="Z45" s="7"/>
      <c r="AA45" s="7"/>
      <c r="AB45" s="7"/>
      <c r="AC45" s="7"/>
      <c r="AD45" s="19"/>
      <c r="AE45" s="7"/>
      <c r="AG45" s="7"/>
      <c r="AH45" s="19">
        <v>0</v>
      </c>
      <c r="AI45" s="7"/>
      <c r="AJ45" s="197">
        <f t="shared" si="8"/>
        <v>9725.9</v>
      </c>
      <c r="AK45" s="7"/>
      <c r="AL45" s="7"/>
      <c r="AM45" s="7"/>
      <c r="AN45">
        <v>65</v>
      </c>
      <c r="AR45" s="7"/>
      <c r="AS45" s="7"/>
      <c r="AT45" s="7"/>
      <c r="AZ45" s="7">
        <v>6.8209999999999997</v>
      </c>
      <c r="BB45" s="7">
        <v>0</v>
      </c>
      <c r="BC45" s="7"/>
      <c r="BD45" s="7">
        <f t="shared" ref="BD45:BD76" si="23">AZ45-BB45</f>
        <v>6.8209999999999997</v>
      </c>
      <c r="BI45">
        <v>190.6</v>
      </c>
      <c r="BJ45" s="100">
        <v>188.6</v>
      </c>
      <c r="BK45" s="100">
        <f t="shared" si="14"/>
        <v>190.6</v>
      </c>
      <c r="BQ45" s="7"/>
      <c r="BR45" s="7">
        <v>7312.2579999999998</v>
      </c>
      <c r="BS45" s="7">
        <f t="shared" si="15"/>
        <v>2632.4128799999999</v>
      </c>
      <c r="BT45" s="200">
        <f t="shared" si="16"/>
        <v>0.36</v>
      </c>
      <c r="BU45" s="7">
        <f t="shared" si="17"/>
        <v>2369.1715920000001</v>
      </c>
      <c r="BV45" s="183">
        <f t="shared" si="20"/>
        <v>5766.3</v>
      </c>
      <c r="BY45" s="7">
        <v>5766.3</v>
      </c>
      <c r="CF45" s="183">
        <f t="shared" si="11"/>
        <v>5346.1265260816872</v>
      </c>
      <c r="CL45" s="9">
        <v>0</v>
      </c>
    </row>
    <row r="46" spans="1:90">
      <c r="A46" s="188">
        <v>14610</v>
      </c>
      <c r="B46">
        <v>1939</v>
      </c>
      <c r="C46" s="7">
        <v>194.15</v>
      </c>
      <c r="D46" s="194">
        <v>27.96</v>
      </c>
      <c r="E46" s="7">
        <v>125.926</v>
      </c>
      <c r="F46" s="7">
        <f t="shared" si="19"/>
        <v>68.224000000000004</v>
      </c>
      <c r="G46" s="7">
        <v>173.36099999999999</v>
      </c>
      <c r="H46" s="7">
        <f t="shared" si="21"/>
        <v>20.789000000000016</v>
      </c>
      <c r="I46" s="7">
        <f t="shared" si="22"/>
        <v>-105.13699999999999</v>
      </c>
      <c r="K46" s="19" t="e">
        <v>#N/A</v>
      </c>
      <c r="L46" s="19">
        <v>2589.4</v>
      </c>
      <c r="M46" s="19"/>
      <c r="N46" s="19" t="e">
        <v>#N/A</v>
      </c>
      <c r="O46" s="19">
        <v>1887.943</v>
      </c>
      <c r="P46" s="19" t="e">
        <v>#N/A</v>
      </c>
      <c r="Q46" s="19">
        <v>1192.712</v>
      </c>
      <c r="R46" s="19" t="e">
        <v>#N/A</v>
      </c>
      <c r="S46" s="19">
        <v>2691.3040000000001</v>
      </c>
      <c r="T46" s="19">
        <v>588</v>
      </c>
      <c r="U46" s="19" t="e">
        <v>#N/A</v>
      </c>
      <c r="V46" s="19">
        <v>82</v>
      </c>
      <c r="W46" s="19">
        <v>704</v>
      </c>
      <c r="X46" s="19"/>
      <c r="Y46" s="19">
        <v>9566.5390000000007</v>
      </c>
      <c r="Z46" s="7"/>
      <c r="AA46" s="7"/>
      <c r="AB46" s="7"/>
      <c r="AC46" s="7"/>
      <c r="AD46" s="19"/>
      <c r="AE46" s="7"/>
      <c r="AG46" s="7"/>
      <c r="AH46" s="19">
        <v>0</v>
      </c>
      <c r="AI46" s="7"/>
      <c r="AJ46" s="197">
        <f t="shared" si="8"/>
        <v>9566.5390000000007</v>
      </c>
      <c r="AK46" s="7"/>
      <c r="AL46" s="7"/>
      <c r="AM46" s="7"/>
      <c r="AN46">
        <v>-11</v>
      </c>
      <c r="AR46" s="7"/>
      <c r="AS46" s="7"/>
      <c r="AT46" s="7"/>
      <c r="AZ46" s="7">
        <v>5.3940000000000001</v>
      </c>
      <c r="BB46" s="7">
        <v>49.536999999999999</v>
      </c>
      <c r="BC46" s="7"/>
      <c r="BD46" s="7">
        <f t="shared" si="23"/>
        <v>-44.143000000000001</v>
      </c>
      <c r="BI46">
        <v>152.69999999999999</v>
      </c>
      <c r="BJ46" s="100">
        <v>165</v>
      </c>
      <c r="BK46" s="100">
        <f t="shared" si="14"/>
        <v>152.69999999999999</v>
      </c>
      <c r="BQ46" s="7"/>
      <c r="BR46" s="7">
        <v>7048.0780000000004</v>
      </c>
      <c r="BS46" s="7">
        <f t="shared" si="15"/>
        <v>2537.3080800000002</v>
      </c>
      <c r="BT46" s="200">
        <f t="shared" si="16"/>
        <v>0.36</v>
      </c>
      <c r="BU46" s="7">
        <f t="shared" si="17"/>
        <v>2283.5772720000004</v>
      </c>
      <c r="BV46" s="183">
        <f t="shared" si="20"/>
        <v>3938.1</v>
      </c>
      <c r="BY46" s="7">
        <v>3938.1</v>
      </c>
      <c r="CF46" s="183">
        <f t="shared" si="11"/>
        <v>3651.1421314122217</v>
      </c>
      <c r="CL46" s="9">
        <v>0</v>
      </c>
    </row>
    <row r="47" spans="1:90">
      <c r="A47" s="188">
        <v>14976</v>
      </c>
      <c r="B47">
        <v>1940</v>
      </c>
      <c r="C47" s="7">
        <v>595.80200000000002</v>
      </c>
      <c r="D47" s="194">
        <v>26.402999999999999</v>
      </c>
      <c r="E47" s="7">
        <v>76.753</v>
      </c>
      <c r="F47" s="7">
        <f t="shared" si="19"/>
        <v>519.04899999999998</v>
      </c>
      <c r="G47" s="7">
        <v>140.505</v>
      </c>
      <c r="H47" s="7">
        <f t="shared" si="21"/>
        <v>455.29700000000003</v>
      </c>
      <c r="I47" s="7">
        <f t="shared" si="22"/>
        <v>378.54399999999998</v>
      </c>
      <c r="K47" s="19">
        <v>2478.174</v>
      </c>
      <c r="L47" s="19">
        <v>3344.2</v>
      </c>
      <c r="M47" s="19"/>
      <c r="N47" s="19">
        <v>1622.701</v>
      </c>
      <c r="O47" s="19">
        <v>1893.0719999999999</v>
      </c>
      <c r="P47" s="19">
        <v>973.61800000000005</v>
      </c>
      <c r="Q47" s="19">
        <v>1192.6020000000001</v>
      </c>
      <c r="R47" s="19">
        <v>1977.2360000000001</v>
      </c>
      <c r="S47" s="19">
        <v>2896.9960000000001</v>
      </c>
      <c r="T47" s="19">
        <v>640</v>
      </c>
      <c r="U47" s="19">
        <v>639.79999999999995</v>
      </c>
      <c r="V47" s="19">
        <v>52</v>
      </c>
      <c r="W47" s="19">
        <v>737</v>
      </c>
      <c r="X47" s="19"/>
      <c r="Y47" s="19">
        <v>9889.2749999999996</v>
      </c>
      <c r="Z47" s="7"/>
      <c r="AA47" s="7"/>
      <c r="AB47" s="7"/>
      <c r="AC47" s="7"/>
      <c r="AD47" s="19"/>
      <c r="AE47" s="7"/>
      <c r="AG47" s="7"/>
      <c r="AH47" s="19">
        <v>0</v>
      </c>
      <c r="AI47" s="7"/>
      <c r="AJ47" s="197">
        <f t="shared" si="8"/>
        <v>9889.2749999999996</v>
      </c>
      <c r="AK47" s="7"/>
      <c r="AL47" s="7"/>
      <c r="AM47" s="7"/>
      <c r="AN47">
        <v>0</v>
      </c>
      <c r="AR47" s="7"/>
      <c r="AS47" s="7"/>
      <c r="AT47" s="7"/>
      <c r="AZ47" s="7">
        <v>0.46</v>
      </c>
      <c r="BB47" s="7">
        <v>23.683</v>
      </c>
      <c r="BC47" s="7"/>
      <c r="BD47" s="7">
        <f t="shared" si="23"/>
        <v>-23.222999999999999</v>
      </c>
      <c r="BI47">
        <v>143.30000000000001</v>
      </c>
      <c r="BJ47" s="100">
        <v>144.62727272727273</v>
      </c>
      <c r="BK47" s="100">
        <f t="shared" si="14"/>
        <v>143.30000000000001</v>
      </c>
      <c r="BQ47" s="7"/>
      <c r="BR47" s="7">
        <v>6857.1710000000003</v>
      </c>
      <c r="BS47" s="7">
        <f t="shared" si="15"/>
        <v>2468.5815600000001</v>
      </c>
      <c r="BT47" s="200">
        <f t="shared" si="16"/>
        <v>0.36</v>
      </c>
      <c r="BU47" s="7">
        <f t="shared" si="17"/>
        <v>2221.7234040000003</v>
      </c>
      <c r="BV47" s="183">
        <f t="shared" si="20"/>
        <v>3436.6</v>
      </c>
      <c r="BY47" s="7">
        <v>3436.6</v>
      </c>
      <c r="CF47" s="183">
        <f t="shared" si="11"/>
        <v>3186.1849746860771</v>
      </c>
      <c r="CL47" s="9">
        <v>0</v>
      </c>
    </row>
    <row r="48" spans="1:90">
      <c r="A48" s="188">
        <v>15341</v>
      </c>
      <c r="B48">
        <v>1941</v>
      </c>
      <c r="C48" s="7">
        <v>1623.1859999999999</v>
      </c>
      <c r="D48" s="194">
        <v>71.468000000000004</v>
      </c>
      <c r="E48" s="7">
        <v>710.12900000000002</v>
      </c>
      <c r="F48" s="7">
        <f t="shared" si="19"/>
        <v>913.0569999999999</v>
      </c>
      <c r="G48" s="7">
        <v>181.173</v>
      </c>
      <c r="H48" s="7">
        <f t="shared" si="21"/>
        <v>1442.0129999999999</v>
      </c>
      <c r="I48" s="7">
        <f t="shared" si="22"/>
        <v>731.8839999999999</v>
      </c>
      <c r="K48" s="19" t="e">
        <v>#N/A</v>
      </c>
      <c r="L48" s="19">
        <v>4135.2</v>
      </c>
      <c r="M48" s="19"/>
      <c r="N48" s="19" t="e">
        <v>#N/A</v>
      </c>
      <c r="O48" s="19">
        <v>1929.828</v>
      </c>
      <c r="P48" s="19" t="e">
        <v>#N/A</v>
      </c>
      <c r="Q48" s="19">
        <v>1208.424</v>
      </c>
      <c r="R48" s="19" t="e">
        <v>#N/A</v>
      </c>
      <c r="S48" s="19">
        <v>2889.3069999999998</v>
      </c>
      <c r="T48" s="19">
        <v>595</v>
      </c>
      <c r="U48" s="19" t="e">
        <v>#N/A</v>
      </c>
      <c r="V48" s="19">
        <v>55</v>
      </c>
      <c r="W48" s="19">
        <v>733</v>
      </c>
      <c r="X48" s="19"/>
      <c r="Y48" s="19">
        <v>10508.732</v>
      </c>
      <c r="Z48" s="7"/>
      <c r="AA48" s="7"/>
      <c r="AB48" s="7"/>
      <c r="AC48" s="7"/>
      <c r="AD48" s="19"/>
      <c r="AE48" s="7"/>
      <c r="AG48" s="7"/>
      <c r="AH48" s="19">
        <v>0</v>
      </c>
      <c r="AI48" s="7"/>
      <c r="AJ48" s="197">
        <f t="shared" si="8"/>
        <v>10508.732</v>
      </c>
      <c r="AK48" s="7"/>
      <c r="AL48" s="7"/>
      <c r="AM48" s="7"/>
      <c r="AN48">
        <v>0</v>
      </c>
      <c r="AR48" s="7"/>
      <c r="AS48" s="7"/>
      <c r="AT48" s="7"/>
      <c r="AZ48" s="7">
        <v>21.565000000000001</v>
      </c>
      <c r="BB48" s="7">
        <v>27.579000000000001</v>
      </c>
      <c r="BC48" s="7"/>
      <c r="BD48" s="7">
        <f t="shared" si="23"/>
        <v>-6.0139999999999993</v>
      </c>
      <c r="BI48">
        <v>178.4</v>
      </c>
      <c r="BJ48" s="100">
        <v>165.90833333333333</v>
      </c>
      <c r="BK48" s="100">
        <f t="shared" si="14"/>
        <v>178.4</v>
      </c>
      <c r="BQ48" s="7"/>
      <c r="BR48" s="7">
        <v>6842.9589999999998</v>
      </c>
      <c r="BS48" s="7">
        <f t="shared" si="15"/>
        <v>2463.46524</v>
      </c>
      <c r="BT48" s="200">
        <f t="shared" si="16"/>
        <v>0.36</v>
      </c>
      <c r="BU48" s="7">
        <f t="shared" si="17"/>
        <v>2217.1187159999999</v>
      </c>
      <c r="BV48" s="183">
        <f t="shared" si="20"/>
        <v>2060.1</v>
      </c>
      <c r="BY48" s="7">
        <v>2060.1</v>
      </c>
      <c r="CF48" s="183">
        <f t="shared" si="11"/>
        <v>1909.9865175902892</v>
      </c>
      <c r="CL48" s="9">
        <v>0</v>
      </c>
    </row>
    <row r="49" spans="1:90">
      <c r="A49" s="188">
        <v>15706</v>
      </c>
      <c r="B49">
        <v>1942</v>
      </c>
      <c r="C49" s="7">
        <v>1493.654</v>
      </c>
      <c r="D49" s="194">
        <v>38.392000000000003</v>
      </c>
      <c r="E49" s="7">
        <v>797.95</v>
      </c>
      <c r="F49" s="7">
        <f t="shared" si="19"/>
        <v>695.70399999999995</v>
      </c>
      <c r="G49" s="7">
        <v>265.22399999999999</v>
      </c>
      <c r="H49" s="7">
        <f t="shared" si="21"/>
        <v>1228.43</v>
      </c>
      <c r="I49" s="7">
        <f t="shared" si="22"/>
        <v>430.47999999999996</v>
      </c>
      <c r="K49" s="19" t="e">
        <v>#N/A</v>
      </c>
      <c r="L49" s="19">
        <v>4789.7</v>
      </c>
      <c r="M49" s="19"/>
      <c r="N49" s="19" t="e">
        <v>#N/A</v>
      </c>
      <c r="O49" s="19">
        <v>1900.068</v>
      </c>
      <c r="P49" s="19" t="e">
        <v>#N/A</v>
      </c>
      <c r="Q49" s="19">
        <v>1208.509</v>
      </c>
      <c r="R49" s="19" t="e">
        <v>#N/A</v>
      </c>
      <c r="S49" s="19">
        <v>2975.652</v>
      </c>
      <c r="T49" s="19">
        <v>584</v>
      </c>
      <c r="U49" s="19" t="e">
        <v>#N/A</v>
      </c>
      <c r="V49" s="19">
        <v>45</v>
      </c>
      <c r="W49" s="19">
        <v>735</v>
      </c>
      <c r="X49" s="19"/>
      <c r="Y49" s="19">
        <v>10693.625</v>
      </c>
      <c r="Z49" s="7"/>
      <c r="AA49" s="7"/>
      <c r="AB49" s="7"/>
      <c r="AC49" s="7"/>
      <c r="AD49" s="19"/>
      <c r="AE49" s="7"/>
      <c r="AG49" s="7"/>
      <c r="AH49" s="19">
        <v>0</v>
      </c>
      <c r="AI49" s="7"/>
      <c r="AJ49" s="197">
        <f t="shared" si="8"/>
        <v>10693.625</v>
      </c>
      <c r="AK49" s="7"/>
      <c r="AL49" s="7"/>
      <c r="AM49" s="7"/>
      <c r="AN49">
        <v>0</v>
      </c>
      <c r="AR49" s="7"/>
      <c r="AS49" s="7"/>
      <c r="AT49" s="7"/>
      <c r="AZ49" s="7">
        <v>13.48</v>
      </c>
      <c r="BB49" s="7">
        <v>28.646999999999998</v>
      </c>
      <c r="BC49" s="7"/>
      <c r="BD49" s="7">
        <f t="shared" si="23"/>
        <v>-15.166999999999998</v>
      </c>
      <c r="BI49">
        <v>193.2</v>
      </c>
      <c r="BJ49" s="100">
        <v>186.64166666666668</v>
      </c>
      <c r="BK49" s="100">
        <f t="shared" si="14"/>
        <v>193.2</v>
      </c>
      <c r="BQ49" s="7"/>
      <c r="BR49" s="7">
        <v>6892.4</v>
      </c>
      <c r="BS49" s="7">
        <f t="shared" si="15"/>
        <v>2481.2639999999997</v>
      </c>
      <c r="BT49" s="200">
        <f t="shared" si="16"/>
        <v>0.36</v>
      </c>
      <c r="BU49" s="7">
        <f t="shared" si="17"/>
        <v>2233.1375999999996</v>
      </c>
      <c r="BV49" s="183">
        <f t="shared" si="20"/>
        <v>2669</v>
      </c>
      <c r="BY49" s="7">
        <v>2669</v>
      </c>
      <c r="CF49" s="183">
        <f t="shared" si="11"/>
        <v>2474.5177493560905</v>
      </c>
      <c r="CL49" s="9">
        <v>0</v>
      </c>
    </row>
    <row r="50" spans="1:90">
      <c r="A50" s="188">
        <v>16071</v>
      </c>
      <c r="B50">
        <v>1943</v>
      </c>
      <c r="C50" s="7">
        <v>1355.614</v>
      </c>
      <c r="D50" s="194">
        <v>25.167999999999999</v>
      </c>
      <c r="E50" s="7">
        <v>263.73899999999998</v>
      </c>
      <c r="F50" s="7">
        <f t="shared" si="19"/>
        <v>1091.875</v>
      </c>
      <c r="G50" s="7">
        <v>179.45599999999999</v>
      </c>
      <c r="H50" s="7">
        <f t="shared" si="21"/>
        <v>1176.1580000000001</v>
      </c>
      <c r="I50" s="7">
        <f t="shared" si="22"/>
        <v>912.41899999999998</v>
      </c>
      <c r="K50" s="19" t="e">
        <v>#N/A</v>
      </c>
      <c r="L50" s="19">
        <v>5920.2</v>
      </c>
      <c r="M50" s="19"/>
      <c r="N50" s="19" t="e">
        <v>#N/A</v>
      </c>
      <c r="O50" s="19">
        <v>1841.444</v>
      </c>
      <c r="P50" s="19" t="e">
        <v>#N/A</v>
      </c>
      <c r="Q50" s="19">
        <v>1204.9960000000001</v>
      </c>
      <c r="R50" s="19" t="e">
        <v>#N/A</v>
      </c>
      <c r="S50" s="19">
        <v>2931.8910000000001</v>
      </c>
      <c r="T50" s="19">
        <v>543</v>
      </c>
      <c r="U50" s="19" t="e">
        <v>#N/A</v>
      </c>
      <c r="V50" s="19">
        <v>38</v>
      </c>
      <c r="W50" s="19">
        <v>731</v>
      </c>
      <c r="X50" s="19"/>
      <c r="Y50" s="7">
        <v>11523.493</v>
      </c>
      <c r="Z50" s="7"/>
      <c r="AA50" s="7"/>
      <c r="AB50" s="7"/>
      <c r="AC50" s="7"/>
      <c r="AD50" s="19"/>
      <c r="AE50" s="7"/>
      <c r="AG50" s="7"/>
      <c r="AH50" s="19">
        <v>0</v>
      </c>
      <c r="AI50" s="7"/>
      <c r="AJ50" s="197">
        <f t="shared" si="8"/>
        <v>11523.493</v>
      </c>
      <c r="AK50" s="7"/>
      <c r="AL50" s="7"/>
      <c r="AM50" s="7"/>
      <c r="AN50">
        <v>0</v>
      </c>
      <c r="AR50" s="7"/>
      <c r="AS50" s="7"/>
      <c r="AT50" s="7"/>
      <c r="AZ50" s="7">
        <v>26.202000000000002</v>
      </c>
      <c r="BB50" s="7">
        <v>5.5860000000000003</v>
      </c>
      <c r="BC50" s="7"/>
      <c r="BD50" s="7">
        <f t="shared" si="23"/>
        <v>20.616</v>
      </c>
      <c r="BI50">
        <v>176.5</v>
      </c>
      <c r="BJ50" s="100">
        <v>186.4</v>
      </c>
      <c r="BK50" s="100">
        <f t="shared" si="14"/>
        <v>176.5</v>
      </c>
      <c r="BQ50" s="7"/>
      <c r="BR50" s="7">
        <v>6983.8739999999998</v>
      </c>
      <c r="BS50" s="7">
        <f t="shared" si="15"/>
        <v>2514.1946399999997</v>
      </c>
      <c r="BT50" s="200">
        <f t="shared" si="16"/>
        <v>0.36</v>
      </c>
      <c r="BU50" s="7">
        <f t="shared" si="17"/>
        <v>2262.7751759999996</v>
      </c>
      <c r="BV50" s="183">
        <f t="shared" si="20"/>
        <v>2554.5</v>
      </c>
      <c r="BY50" s="7">
        <v>2554.5</v>
      </c>
      <c r="CF50" s="183">
        <f t="shared" si="11"/>
        <v>2368.3610306220053</v>
      </c>
      <c r="CL50" s="9">
        <v>0</v>
      </c>
    </row>
    <row r="51" spans="1:90">
      <c r="A51" s="188">
        <v>16437</v>
      </c>
      <c r="B51">
        <v>1944</v>
      </c>
      <c r="C51" s="7">
        <v>1914.1949999999999</v>
      </c>
      <c r="D51" s="194">
        <v>26.593</v>
      </c>
      <c r="E51" s="7">
        <v>646.98500000000001</v>
      </c>
      <c r="F51" s="7">
        <f t="shared" si="19"/>
        <v>1267.21</v>
      </c>
      <c r="G51" s="7">
        <v>138.458</v>
      </c>
      <c r="H51" s="7">
        <f t="shared" si="21"/>
        <v>1775.7369999999999</v>
      </c>
      <c r="I51" s="7">
        <f t="shared" si="22"/>
        <v>1128.752</v>
      </c>
      <c r="K51" s="19" t="e">
        <v>#N/A</v>
      </c>
      <c r="L51" s="19">
        <v>7424.8</v>
      </c>
      <c r="M51" s="19"/>
      <c r="N51" s="19" t="e">
        <v>#N/A</v>
      </c>
      <c r="O51" s="19">
        <v>1880.3689999999999</v>
      </c>
      <c r="P51" s="19" t="e">
        <v>#N/A</v>
      </c>
      <c r="Q51" s="19">
        <v>1316.4580000000001</v>
      </c>
      <c r="R51" s="19" t="e">
        <v>#N/A</v>
      </c>
      <c r="S51" s="19">
        <v>2972.9259999999999</v>
      </c>
      <c r="T51" s="19">
        <v>529</v>
      </c>
      <c r="U51" s="19" t="e">
        <v>#N/A</v>
      </c>
      <c r="V51" s="19">
        <v>34</v>
      </c>
      <c r="W51" s="19">
        <v>736</v>
      </c>
      <c r="X51" s="19"/>
      <c r="Y51" s="7">
        <v>12654.47</v>
      </c>
      <c r="Z51" s="7"/>
      <c r="AA51" s="7"/>
      <c r="AB51" s="7"/>
      <c r="AC51" s="7"/>
      <c r="AD51" s="19"/>
      <c r="AE51" s="7"/>
      <c r="AG51" s="7"/>
      <c r="AH51" s="19">
        <v>0</v>
      </c>
      <c r="AI51" s="7"/>
      <c r="AJ51" s="197">
        <f t="shared" si="8"/>
        <v>12654.47</v>
      </c>
      <c r="AK51" s="7"/>
      <c r="AL51" s="7"/>
      <c r="AM51" s="7"/>
      <c r="AN51">
        <v>0</v>
      </c>
      <c r="AR51" s="7"/>
      <c r="AS51" s="7"/>
      <c r="AT51" s="7"/>
      <c r="AZ51" s="7">
        <v>11.13</v>
      </c>
      <c r="BB51" s="7">
        <v>4.6070000000000002</v>
      </c>
      <c r="BC51" s="7"/>
      <c r="BD51" s="7">
        <f t="shared" si="23"/>
        <v>6.5230000000000006</v>
      </c>
      <c r="BI51">
        <v>180</v>
      </c>
      <c r="BJ51" s="100">
        <v>183.2</v>
      </c>
      <c r="BK51" s="100">
        <f t="shared" si="14"/>
        <v>180</v>
      </c>
      <c r="BQ51" s="7"/>
      <c r="BR51" s="7">
        <v>7049.8770000000004</v>
      </c>
      <c r="BS51" s="7">
        <f t="shared" si="15"/>
        <v>2537.9557199999999</v>
      </c>
      <c r="BT51" s="200">
        <f t="shared" si="16"/>
        <v>0.36</v>
      </c>
      <c r="BU51" s="7">
        <f t="shared" si="17"/>
        <v>2284.1601479999999</v>
      </c>
      <c r="BV51" s="183">
        <f t="shared" si="20"/>
        <v>2235.1999999999998</v>
      </c>
      <c r="BY51" s="7">
        <v>2235.1999999999998</v>
      </c>
      <c r="CF51" s="183">
        <f t="shared" si="11"/>
        <v>2072.3274909556881</v>
      </c>
      <c r="CL51" s="9">
        <v>0</v>
      </c>
    </row>
    <row r="52" spans="1:90">
      <c r="A52" s="188">
        <v>16802</v>
      </c>
      <c r="B52">
        <v>1945</v>
      </c>
      <c r="C52" s="7">
        <v>1501.748</v>
      </c>
      <c r="D52" s="194">
        <v>38.729999999999997</v>
      </c>
      <c r="E52" s="7">
        <v>383.03199999999998</v>
      </c>
      <c r="F52" s="7">
        <f t="shared" si="19"/>
        <v>1118.7160000000001</v>
      </c>
      <c r="G52" s="7">
        <v>264.09699999999998</v>
      </c>
      <c r="H52" s="7">
        <f t="shared" si="21"/>
        <v>1237.6510000000001</v>
      </c>
      <c r="I52" s="7">
        <f t="shared" si="22"/>
        <v>854.61900000000014</v>
      </c>
      <c r="K52" s="19">
        <v>7289.8649999999998</v>
      </c>
      <c r="L52" s="19">
        <v>8575.5</v>
      </c>
      <c r="M52" s="19"/>
      <c r="N52" s="19">
        <v>1554.71</v>
      </c>
      <c r="O52" s="19"/>
      <c r="P52" s="19">
        <v>871.10199999999998</v>
      </c>
      <c r="Q52" s="19"/>
      <c r="R52" s="19">
        <v>1409.0429999999999</v>
      </c>
      <c r="S52" s="19">
        <v>2864.0430000000001</v>
      </c>
      <c r="T52" s="19">
        <v>475</v>
      </c>
      <c r="U52" s="19">
        <v>475.3</v>
      </c>
      <c r="V52" s="19">
        <v>30</v>
      </c>
      <c r="W52" s="19">
        <v>736</v>
      </c>
      <c r="X52" s="19"/>
      <c r="Y52" s="7">
        <v>13434.489</v>
      </c>
      <c r="Z52" s="7"/>
      <c r="AA52" s="7"/>
      <c r="AB52" s="7">
        <v>3837</v>
      </c>
      <c r="AC52" s="7"/>
      <c r="AD52" s="19"/>
      <c r="AE52" s="7"/>
      <c r="AG52" s="7"/>
      <c r="AH52" s="19">
        <v>0</v>
      </c>
      <c r="AI52" s="7"/>
      <c r="AJ52" s="197">
        <f t="shared" ref="AJ52:AJ83" si="24">0.71*AH52+Y52</f>
        <v>13434.489</v>
      </c>
      <c r="AK52" s="7"/>
      <c r="AL52" s="7"/>
      <c r="AM52" s="7"/>
      <c r="AN52">
        <v>0</v>
      </c>
      <c r="AR52" s="7"/>
      <c r="AS52" s="7"/>
      <c r="AT52" s="7"/>
      <c r="AZ52" s="7">
        <v>16.817</v>
      </c>
      <c r="BB52" s="7">
        <v>4.2370000000000001</v>
      </c>
      <c r="BC52" s="7"/>
      <c r="BD52" s="7">
        <f t="shared" si="23"/>
        <v>12.58</v>
      </c>
      <c r="BI52">
        <v>203.9</v>
      </c>
      <c r="BJ52" s="100">
        <v>189.2</v>
      </c>
      <c r="BK52" s="100">
        <f t="shared" si="14"/>
        <v>203.9</v>
      </c>
      <c r="BQ52" s="7"/>
      <c r="BR52" s="7">
        <v>7119.93</v>
      </c>
      <c r="BS52" s="7">
        <f t="shared" si="15"/>
        <v>2563.1748000000002</v>
      </c>
      <c r="BT52" s="200">
        <f t="shared" si="16"/>
        <v>0.36</v>
      </c>
      <c r="BU52" s="7">
        <f t="shared" si="17"/>
        <v>2306.8573200000001</v>
      </c>
      <c r="BV52" s="183">
        <f t="shared" si="20"/>
        <v>2301.1</v>
      </c>
      <c r="BY52" s="7">
        <v>2301.1</v>
      </c>
      <c r="CF52" s="183">
        <f t="shared" ref="CF52:CF83" si="25">CF53*BV52/BV53</f>
        <v>2133.4255500349559</v>
      </c>
      <c r="CL52" s="9">
        <v>0</v>
      </c>
    </row>
    <row r="53" spans="1:90">
      <c r="A53" s="188">
        <v>17167</v>
      </c>
      <c r="B53">
        <v>1946</v>
      </c>
      <c r="C53" s="7">
        <v>1467.2539999999999</v>
      </c>
      <c r="D53" s="194">
        <v>66.659000000000006</v>
      </c>
      <c r="E53" s="7">
        <v>940.48199999999997</v>
      </c>
      <c r="F53" s="7">
        <f t="shared" si="19"/>
        <v>526.77199999999993</v>
      </c>
      <c r="G53" s="7">
        <v>464.56</v>
      </c>
      <c r="H53" s="7">
        <f t="shared" si="21"/>
        <v>1002.694</v>
      </c>
      <c r="I53" s="7">
        <f t="shared" si="22"/>
        <v>62.211999999999932</v>
      </c>
      <c r="K53" s="19" t="e">
        <v>#N/A</v>
      </c>
      <c r="L53" s="19">
        <v>8766</v>
      </c>
      <c r="M53" s="19"/>
      <c r="N53" s="19" t="e">
        <v>#N/A</v>
      </c>
      <c r="O53" s="19"/>
      <c r="P53" s="19" t="e">
        <v>#N/A</v>
      </c>
      <c r="Q53" s="19"/>
      <c r="R53" s="19" t="e">
        <v>#N/A</v>
      </c>
      <c r="S53" s="19"/>
      <c r="T53" s="19">
        <v>459</v>
      </c>
      <c r="U53" s="19" t="e">
        <v>#N/A</v>
      </c>
      <c r="V53" s="19">
        <v>42</v>
      </c>
      <c r="W53" s="19">
        <v>784</v>
      </c>
      <c r="X53" s="19"/>
      <c r="Y53" s="7">
        <v>13424.714</v>
      </c>
      <c r="Z53" s="7"/>
      <c r="AA53" s="7"/>
      <c r="AB53" s="7">
        <v>3956</v>
      </c>
      <c r="AC53" s="7"/>
      <c r="AD53" s="19"/>
      <c r="AE53" s="7"/>
      <c r="AG53" s="7"/>
      <c r="AH53" s="19">
        <v>0</v>
      </c>
      <c r="AI53" s="7"/>
      <c r="AJ53" s="197">
        <f t="shared" si="24"/>
        <v>13424.714</v>
      </c>
      <c r="AK53" s="7"/>
      <c r="AL53" s="7"/>
      <c r="AM53" s="7"/>
      <c r="AN53">
        <v>0</v>
      </c>
      <c r="AR53" s="7"/>
      <c r="AS53" s="7"/>
      <c r="AT53" s="7"/>
      <c r="AZ53" s="7">
        <v>56.460999999999999</v>
      </c>
      <c r="BB53" s="7">
        <v>4.7649999999999997</v>
      </c>
      <c r="BC53" s="7"/>
      <c r="BD53" s="7">
        <f t="shared" si="23"/>
        <v>51.695999999999998</v>
      </c>
      <c r="BI53">
        <v>234.8</v>
      </c>
      <c r="BJ53" s="100">
        <v>231.9</v>
      </c>
      <c r="BK53" s="100">
        <f t="shared" si="14"/>
        <v>234.8</v>
      </c>
      <c r="BQ53" s="7"/>
      <c r="BR53" s="7">
        <v>7373.6779999999999</v>
      </c>
      <c r="BS53" s="7">
        <f t="shared" si="15"/>
        <v>2654.5240799999997</v>
      </c>
      <c r="BT53" s="200">
        <f t="shared" si="16"/>
        <v>0.36</v>
      </c>
      <c r="BU53" s="7">
        <f t="shared" si="17"/>
        <v>2389.0716719999996</v>
      </c>
      <c r="BV53" s="183">
        <f t="shared" si="20"/>
        <v>3662.3</v>
      </c>
      <c r="BY53" s="7">
        <v>3662.3</v>
      </c>
      <c r="CF53" s="183">
        <f t="shared" si="25"/>
        <v>3395.4388735357088</v>
      </c>
      <c r="CL53" s="9">
        <v>0</v>
      </c>
    </row>
    <row r="54" spans="1:90">
      <c r="A54" s="188">
        <v>17532</v>
      </c>
      <c r="B54">
        <v>1947</v>
      </c>
      <c r="C54" s="7">
        <v>615.50800000000004</v>
      </c>
      <c r="D54" s="194">
        <v>47.241999999999997</v>
      </c>
      <c r="E54" s="7">
        <v>339.149</v>
      </c>
      <c r="F54" s="7">
        <f t="shared" si="19"/>
        <v>276.35900000000004</v>
      </c>
      <c r="G54" s="7">
        <v>715.93299999999999</v>
      </c>
      <c r="H54" s="7">
        <f t="shared" si="21"/>
        <v>-100.42499999999995</v>
      </c>
      <c r="I54" s="7">
        <f t="shared" si="22"/>
        <v>-439.57399999999996</v>
      </c>
      <c r="K54" s="19" t="e">
        <v>#N/A</v>
      </c>
      <c r="L54" s="19">
        <v>8024.9</v>
      </c>
      <c r="M54" s="19"/>
      <c r="N54" s="19" t="e">
        <v>#N/A</v>
      </c>
      <c r="O54" s="19"/>
      <c r="P54" s="19" t="e">
        <v>#N/A</v>
      </c>
      <c r="Q54" s="19"/>
      <c r="R54" s="19" t="e">
        <v>#N/A</v>
      </c>
      <c r="S54" s="19"/>
      <c r="T54" s="19">
        <v>505</v>
      </c>
      <c r="U54" s="19" t="e">
        <v>#N/A</v>
      </c>
      <c r="V54" s="19">
        <v>57</v>
      </c>
      <c r="W54" s="19">
        <v>854</v>
      </c>
      <c r="X54" s="19"/>
      <c r="Y54" s="7">
        <v>12971.539000000001</v>
      </c>
      <c r="Z54" s="7"/>
      <c r="AA54" s="7"/>
      <c r="AB54" s="7">
        <v>4024</v>
      </c>
      <c r="AC54" s="7"/>
      <c r="AD54" s="19"/>
      <c r="AE54" s="7"/>
      <c r="AG54" s="7"/>
      <c r="AH54" s="19">
        <v>0</v>
      </c>
      <c r="AI54" s="7"/>
      <c r="AJ54" s="197">
        <f t="shared" si="24"/>
        <v>12971.539000000001</v>
      </c>
      <c r="AK54" s="7"/>
      <c r="AL54" s="7"/>
      <c r="AM54" s="7"/>
      <c r="AN54">
        <v>54.5</v>
      </c>
      <c r="AR54" s="7"/>
      <c r="AS54" s="7"/>
      <c r="AT54" s="7"/>
      <c r="AZ54" s="7">
        <v>106.53400000000001</v>
      </c>
      <c r="BB54" s="7">
        <v>17.716000000000001</v>
      </c>
      <c r="BC54" s="7"/>
      <c r="BD54" s="7">
        <f t="shared" si="23"/>
        <v>88.818000000000012</v>
      </c>
      <c r="BI54">
        <v>249.5</v>
      </c>
      <c r="BJ54" s="100">
        <v>248.7</v>
      </c>
      <c r="BK54" s="100">
        <f t="shared" si="14"/>
        <v>249.5</v>
      </c>
      <c r="BQ54" s="7"/>
      <c r="BR54" s="7">
        <v>7846.1120000000001</v>
      </c>
      <c r="BS54" s="7">
        <f t="shared" si="15"/>
        <v>2824.60032</v>
      </c>
      <c r="BT54" s="200">
        <f t="shared" si="16"/>
        <v>0.36</v>
      </c>
      <c r="BU54" s="7">
        <f t="shared" si="17"/>
        <v>2542.1402880000001</v>
      </c>
      <c r="BV54" s="183">
        <f t="shared" si="20"/>
        <v>4910</v>
      </c>
      <c r="BY54" s="7">
        <v>4910</v>
      </c>
      <c r="CF54" s="183">
        <f t="shared" si="25"/>
        <v>4552.2226112170847</v>
      </c>
      <c r="CL54" s="9">
        <v>0</v>
      </c>
    </row>
    <row r="55" spans="1:90">
      <c r="A55" s="188">
        <v>17898</v>
      </c>
      <c r="B55">
        <v>1948</v>
      </c>
      <c r="C55" s="7">
        <v>768.71299999999997</v>
      </c>
      <c r="D55" s="194">
        <v>196.83099999999999</v>
      </c>
      <c r="E55" s="7">
        <v>297.08699999999999</v>
      </c>
      <c r="F55" s="7">
        <f t="shared" si="19"/>
        <v>471.62599999999998</v>
      </c>
      <c r="G55" s="7">
        <v>565.00400000000002</v>
      </c>
      <c r="H55" s="7">
        <f t="shared" si="21"/>
        <v>203.70899999999995</v>
      </c>
      <c r="I55" s="7">
        <f t="shared" si="22"/>
        <v>-93.378000000000043</v>
      </c>
      <c r="K55" s="19" t="e">
        <v>#N/A</v>
      </c>
      <c r="L55" s="19">
        <v>7853.9</v>
      </c>
      <c r="M55" s="19"/>
      <c r="N55" s="19" t="e">
        <v>#N/A</v>
      </c>
      <c r="O55" s="19">
        <v>1936.8309999999999</v>
      </c>
      <c r="P55" s="19" t="e">
        <v>#N/A</v>
      </c>
      <c r="Q55" s="19"/>
      <c r="R55" s="19" t="e">
        <v>#N/A</v>
      </c>
      <c r="S55" s="19"/>
      <c r="T55" s="19">
        <v>587</v>
      </c>
      <c r="U55" s="19" t="e">
        <v>#N/A</v>
      </c>
      <c r="V55" s="19">
        <v>50</v>
      </c>
      <c r="W55" s="19">
        <v>1050</v>
      </c>
      <c r="X55" s="19"/>
      <c r="Y55" s="7">
        <v>12968.261</v>
      </c>
      <c r="Z55" s="7"/>
      <c r="AA55" s="7"/>
      <c r="AB55" s="7">
        <v>4174</v>
      </c>
      <c r="AC55" s="7"/>
      <c r="AD55" s="19"/>
      <c r="AE55" s="7"/>
      <c r="AG55" s="7"/>
      <c r="AH55" s="19">
        <v>0</v>
      </c>
      <c r="AI55" s="7"/>
      <c r="AJ55" s="197">
        <f t="shared" si="24"/>
        <v>12968.261</v>
      </c>
      <c r="AK55" s="7"/>
      <c r="AL55" s="7"/>
      <c r="AM55" s="7"/>
      <c r="AN55">
        <v>49.5</v>
      </c>
      <c r="AR55" s="7"/>
      <c r="AS55" s="7"/>
      <c r="AT55" s="7"/>
      <c r="AZ55" s="7">
        <v>87.533000000000001</v>
      </c>
      <c r="BB55" s="7">
        <v>33.743000000000002</v>
      </c>
      <c r="BC55" s="7"/>
      <c r="BD55" s="7">
        <f t="shared" si="23"/>
        <v>53.79</v>
      </c>
      <c r="BI55">
        <v>223.6</v>
      </c>
      <c r="BJ55" s="100">
        <v>234.2</v>
      </c>
      <c r="BK55" s="100">
        <f t="shared" si="14"/>
        <v>223.6</v>
      </c>
      <c r="BQ55" s="7"/>
      <c r="BR55" s="7">
        <v>8125.64</v>
      </c>
      <c r="BS55" s="7">
        <f t="shared" si="15"/>
        <v>2925.2303999999999</v>
      </c>
      <c r="BT55" s="200">
        <f t="shared" si="16"/>
        <v>0.36</v>
      </c>
      <c r="BU55" s="7">
        <f t="shared" si="17"/>
        <v>2632.7073599999999</v>
      </c>
      <c r="BV55" s="183">
        <f t="shared" si="20"/>
        <v>5058.3999999999996</v>
      </c>
      <c r="BY55" s="7">
        <v>5058.3999999999996</v>
      </c>
      <c r="CF55" s="183">
        <f t="shared" si="25"/>
        <v>4689.8091357597759</v>
      </c>
      <c r="CL55" s="9">
        <v>0</v>
      </c>
    </row>
    <row r="56" spans="1:90">
      <c r="A56" s="188">
        <v>18263</v>
      </c>
      <c r="B56">
        <v>1949</v>
      </c>
      <c r="C56" s="7">
        <v>558.48699999999997</v>
      </c>
      <c r="D56" s="194">
        <v>260.54599999999999</v>
      </c>
      <c r="E56" s="7">
        <v>216.363</v>
      </c>
      <c r="F56" s="7">
        <f t="shared" si="19"/>
        <v>342.12399999999997</v>
      </c>
      <c r="G56" s="7">
        <v>922.11699999999996</v>
      </c>
      <c r="H56" s="7">
        <f t="shared" si="21"/>
        <v>-363.63</v>
      </c>
      <c r="I56" s="7">
        <f t="shared" si="22"/>
        <v>-579.99299999999994</v>
      </c>
      <c r="K56" s="19" t="e">
        <v>#N/A</v>
      </c>
      <c r="L56" s="19">
        <v>7763.5</v>
      </c>
      <c r="M56" s="19"/>
      <c r="N56" s="19" t="e">
        <v>#N/A</v>
      </c>
      <c r="O56" s="19">
        <v>1983.249</v>
      </c>
      <c r="P56" s="19" t="e">
        <v>#N/A</v>
      </c>
      <c r="Q56" s="19"/>
      <c r="R56" s="19" t="e">
        <v>#N/A</v>
      </c>
      <c r="S56" s="19"/>
      <c r="T56" s="19">
        <v>570</v>
      </c>
      <c r="U56" s="19" t="e">
        <v>#N/A</v>
      </c>
      <c r="V56" s="19">
        <v>50</v>
      </c>
      <c r="W56" s="19">
        <v>1061</v>
      </c>
      <c r="X56" s="19"/>
      <c r="Y56" s="7">
        <v>12386.344999999999</v>
      </c>
      <c r="Z56" s="7"/>
      <c r="AA56" s="7"/>
      <c r="AB56" s="7">
        <v>4438</v>
      </c>
      <c r="AC56" s="7"/>
      <c r="AD56" s="19"/>
      <c r="AE56" s="7"/>
      <c r="AG56" s="7"/>
      <c r="AH56" s="19">
        <v>0</v>
      </c>
      <c r="AI56" s="7"/>
      <c r="AJ56" s="197">
        <f t="shared" si="24"/>
        <v>12386.344999999999</v>
      </c>
      <c r="AK56" s="7"/>
      <c r="AL56" s="7"/>
      <c r="AM56" s="7"/>
      <c r="AN56">
        <v>53</v>
      </c>
      <c r="AR56" s="7"/>
      <c r="AS56" s="7"/>
      <c r="AT56" s="7"/>
      <c r="AZ56" s="7">
        <v>64.989999999999995</v>
      </c>
      <c r="BB56" s="7">
        <v>9.89</v>
      </c>
      <c r="BC56" s="7"/>
      <c r="BD56" s="7">
        <f t="shared" si="23"/>
        <v>55.099999999999994</v>
      </c>
      <c r="BI56">
        <v>241</v>
      </c>
      <c r="BJ56" s="100">
        <v>229.2</v>
      </c>
      <c r="BK56" s="100">
        <f t="shared" si="14"/>
        <v>241</v>
      </c>
      <c r="BQ56" s="7"/>
      <c r="BR56" s="7">
        <v>8254.25</v>
      </c>
      <c r="BS56" s="7">
        <f t="shared" si="15"/>
        <v>2971.5299999999997</v>
      </c>
      <c r="BT56" s="200">
        <f t="shared" si="16"/>
        <v>0.36</v>
      </c>
      <c r="BU56" s="7">
        <f t="shared" si="17"/>
        <v>2674.377</v>
      </c>
      <c r="BV56" s="183">
        <f t="shared" si="20"/>
        <v>4818.3</v>
      </c>
      <c r="BY56" s="7">
        <v>4818.3</v>
      </c>
      <c r="CF56" s="183">
        <f t="shared" si="25"/>
        <v>4467.2045229383466</v>
      </c>
      <c r="CL56" s="9">
        <v>0</v>
      </c>
    </row>
    <row r="57" spans="1:90">
      <c r="A57" s="188">
        <v>18628</v>
      </c>
      <c r="B57">
        <v>1950</v>
      </c>
      <c r="C57" s="7">
        <v>952.49300000000005</v>
      </c>
      <c r="D57" s="194"/>
      <c r="E57" s="7">
        <v>778.57100000000003</v>
      </c>
      <c r="F57" s="7">
        <f t="shared" si="19"/>
        <v>173.92200000000003</v>
      </c>
      <c r="G57" s="7">
        <v>478.86099999999999</v>
      </c>
      <c r="H57" s="7">
        <f t="shared" si="21"/>
        <v>473.63200000000006</v>
      </c>
      <c r="I57" s="7">
        <f t="shared" si="22"/>
        <v>-304.93899999999996</v>
      </c>
      <c r="K57" s="19">
        <v>6130.4859999999999</v>
      </c>
      <c r="L57" s="19">
        <v>7777</v>
      </c>
      <c r="M57" s="19"/>
      <c r="N57" s="19">
        <v>1401.999</v>
      </c>
      <c r="O57" s="19">
        <v>2010.54</v>
      </c>
      <c r="P57" s="19">
        <v>933.81</v>
      </c>
      <c r="Q57" s="19"/>
      <c r="R57" s="19">
        <v>639.34699999999998</v>
      </c>
      <c r="S57" s="19"/>
      <c r="T57" s="19">
        <v>553</v>
      </c>
      <c r="U57" s="19">
        <v>553.20000000000005</v>
      </c>
      <c r="V57" s="19">
        <v>104</v>
      </c>
      <c r="W57" s="19">
        <v>1095</v>
      </c>
      <c r="X57" s="19"/>
      <c r="Y57" s="7">
        <v>12001.355</v>
      </c>
      <c r="Z57" s="7"/>
      <c r="AA57" s="7"/>
      <c r="AB57" s="7">
        <v>4503</v>
      </c>
      <c r="AC57" s="7"/>
      <c r="AD57" s="19"/>
      <c r="AE57" s="7"/>
      <c r="AG57" s="7"/>
      <c r="AH57" s="19">
        <v>0</v>
      </c>
      <c r="AI57" s="7"/>
      <c r="AJ57" s="197">
        <f t="shared" si="24"/>
        <v>12001.355</v>
      </c>
      <c r="AK57" s="7"/>
      <c r="AL57" s="7"/>
      <c r="AM57" s="7"/>
      <c r="AN57">
        <v>208.4</v>
      </c>
      <c r="AR57" s="7"/>
      <c r="AS57" s="7"/>
      <c r="AT57" s="7"/>
      <c r="AZ57" s="7">
        <v>32.24</v>
      </c>
      <c r="BB57" s="7">
        <v>22.855</v>
      </c>
      <c r="BC57" s="7"/>
      <c r="BD57" s="7">
        <f t="shared" si="23"/>
        <v>9.3850000000000016</v>
      </c>
      <c r="BI57">
        <v>260.7</v>
      </c>
      <c r="BJ57" s="100">
        <v>252.5</v>
      </c>
      <c r="BK57" s="100">
        <f t="shared" si="14"/>
        <v>260.7</v>
      </c>
      <c r="BQ57" s="7"/>
      <c r="BR57" s="7">
        <v>8575.9840000000004</v>
      </c>
      <c r="BS57" s="7">
        <f t="shared" si="15"/>
        <v>3087.3542400000001</v>
      </c>
      <c r="BT57" s="200">
        <f t="shared" si="16"/>
        <v>0.36</v>
      </c>
      <c r="BU57" s="7">
        <f t="shared" si="17"/>
        <v>2778.6188160000002</v>
      </c>
      <c r="BV57" s="183">
        <f t="shared" si="20"/>
        <v>5009.3999999999996</v>
      </c>
      <c r="BY57" s="7">
        <v>5009.3999999999996</v>
      </c>
      <c r="CF57" s="183">
        <f t="shared" si="25"/>
        <v>4644.3796229390764</v>
      </c>
      <c r="CL57" s="9">
        <v>0</v>
      </c>
    </row>
    <row r="58" spans="1:90">
      <c r="A58" s="188">
        <v>18993</v>
      </c>
      <c r="B58">
        <v>1951</v>
      </c>
      <c r="C58" s="7">
        <v>1267.481</v>
      </c>
      <c r="D58" s="194"/>
      <c r="E58" s="7">
        <v>833.36699999999996</v>
      </c>
      <c r="F58" s="7">
        <f t="shared" si="19"/>
        <v>434.11400000000003</v>
      </c>
      <c r="G58" s="7">
        <v>168.565</v>
      </c>
      <c r="H58" s="7">
        <f t="shared" si="21"/>
        <v>1098.9159999999999</v>
      </c>
      <c r="I58" s="7">
        <f t="shared" si="22"/>
        <v>265.54900000000004</v>
      </c>
      <c r="K58" s="19" t="e">
        <v>#N/A</v>
      </c>
      <c r="L58" s="19">
        <v>7806.3</v>
      </c>
      <c r="M58" s="19"/>
      <c r="N58" s="19" t="e">
        <v>#N/A</v>
      </c>
      <c r="O58" s="19">
        <v>2046.184</v>
      </c>
      <c r="P58" s="19" t="e">
        <v>#N/A</v>
      </c>
      <c r="Q58" s="19"/>
      <c r="R58" s="19" t="e">
        <v>#N/A</v>
      </c>
      <c r="S58" s="19"/>
      <c r="T58" s="19">
        <v>612</v>
      </c>
      <c r="U58" s="19" t="e">
        <v>#N/A</v>
      </c>
      <c r="V58" s="19">
        <v>117</v>
      </c>
      <c r="W58" s="19">
        <v>1218</v>
      </c>
      <c r="X58" s="19"/>
      <c r="Y58" s="7">
        <v>12356.016</v>
      </c>
      <c r="Z58" s="7"/>
      <c r="AA58" s="7"/>
      <c r="AB58" s="7">
        <v>4744</v>
      </c>
      <c r="AC58" s="7"/>
      <c r="AD58" s="19"/>
      <c r="AE58" s="7"/>
      <c r="AG58" s="7"/>
      <c r="AH58" s="19">
        <v>0</v>
      </c>
      <c r="AI58" s="7"/>
      <c r="AJ58" s="197">
        <f t="shared" si="24"/>
        <v>12356.016</v>
      </c>
      <c r="AK58" s="7"/>
      <c r="AL58" s="7"/>
      <c r="AM58" s="7"/>
      <c r="AN58">
        <v>50</v>
      </c>
      <c r="AR58" s="7"/>
      <c r="AS58" s="7"/>
      <c r="AT58" s="7"/>
      <c r="AZ58" s="7">
        <v>83.78</v>
      </c>
      <c r="BB58" s="7">
        <v>13.702</v>
      </c>
      <c r="BC58" s="7"/>
      <c r="BD58" s="7">
        <f t="shared" si="23"/>
        <v>70.078000000000003</v>
      </c>
      <c r="BI58">
        <v>307.8</v>
      </c>
      <c r="BJ58" s="100">
        <v>287.60000000000002</v>
      </c>
      <c r="BK58" s="100">
        <f t="shared" si="14"/>
        <v>307.8</v>
      </c>
      <c r="BQ58" s="7"/>
      <c r="BR58" s="7">
        <v>8785.7880000000005</v>
      </c>
      <c r="BS58" s="7">
        <f t="shared" si="15"/>
        <v>3162.8836799999999</v>
      </c>
      <c r="BT58" s="200">
        <f t="shared" si="16"/>
        <v>0.36</v>
      </c>
      <c r="BU58" s="7">
        <f t="shared" si="17"/>
        <v>2846.5953119999999</v>
      </c>
      <c r="BV58" s="183">
        <f t="shared" si="20"/>
        <v>6408.4</v>
      </c>
      <c r="BY58" s="7">
        <v>6408.4</v>
      </c>
      <c r="CF58" s="183">
        <f t="shared" si="25"/>
        <v>5941.4385706157973</v>
      </c>
      <c r="CJ58" s="7"/>
      <c r="CK58" s="7">
        <v>821</v>
      </c>
      <c r="CL58" s="183">
        <f>CK58</f>
        <v>821</v>
      </c>
    </row>
    <row r="59" spans="1:90">
      <c r="A59" s="188">
        <v>19359</v>
      </c>
      <c r="B59">
        <v>1952</v>
      </c>
      <c r="C59" s="7">
        <v>720.60500000000002</v>
      </c>
      <c r="D59" s="194"/>
      <c r="E59" s="7">
        <v>387.524</v>
      </c>
      <c r="F59" s="7">
        <f t="shared" si="19"/>
        <v>333.08100000000002</v>
      </c>
      <c r="G59" s="7">
        <v>295.66399999999999</v>
      </c>
      <c r="H59" s="7">
        <f t="shared" si="21"/>
        <v>424.94100000000003</v>
      </c>
      <c r="I59" s="7">
        <f t="shared" si="22"/>
        <v>37.41700000000003</v>
      </c>
      <c r="K59" s="19" t="e">
        <v>#N/A</v>
      </c>
      <c r="L59" s="19">
        <v>7727.3</v>
      </c>
      <c r="M59" s="19"/>
      <c r="N59" s="19" t="e">
        <v>#N/A</v>
      </c>
      <c r="O59" s="19">
        <v>2065.2809999999999</v>
      </c>
      <c r="P59" s="19" t="e">
        <v>#N/A</v>
      </c>
      <c r="Q59" s="19"/>
      <c r="R59" s="19" t="e">
        <v>#N/A</v>
      </c>
      <c r="S59" s="19"/>
      <c r="T59" s="19">
        <v>602</v>
      </c>
      <c r="U59" s="19" t="e">
        <v>#N/A</v>
      </c>
      <c r="V59" s="19">
        <v>85</v>
      </c>
      <c r="W59" s="19">
        <v>1277</v>
      </c>
      <c r="X59" s="19"/>
      <c r="Y59" s="7">
        <v>12407.847</v>
      </c>
      <c r="Z59" s="7"/>
      <c r="AA59" s="7"/>
      <c r="AB59" s="7">
        <v>5147</v>
      </c>
      <c r="AC59" s="7"/>
      <c r="AD59" s="19"/>
      <c r="AE59" s="7"/>
      <c r="AG59" s="7"/>
      <c r="AH59" s="19">
        <v>0</v>
      </c>
      <c r="AI59" s="7"/>
      <c r="AJ59" s="197">
        <f t="shared" si="24"/>
        <v>12407.847</v>
      </c>
      <c r="AK59" s="7"/>
      <c r="AL59" s="7"/>
      <c r="AM59" s="7"/>
      <c r="AN59">
        <v>246.41499999999999</v>
      </c>
      <c r="AR59" s="7"/>
      <c r="AS59" s="7"/>
      <c r="AT59" s="7"/>
      <c r="AZ59" s="7">
        <v>65.691999999999993</v>
      </c>
      <c r="BB59" s="7">
        <v>24.358000000000001</v>
      </c>
      <c r="BC59" s="7"/>
      <c r="BD59" s="7">
        <f t="shared" si="23"/>
        <v>41.333999999999989</v>
      </c>
      <c r="BI59">
        <v>318.3</v>
      </c>
      <c r="BJ59" s="100">
        <v>311.39999999999998</v>
      </c>
      <c r="BK59" s="100">
        <f t="shared" si="14"/>
        <v>318.3</v>
      </c>
      <c r="BQ59" s="7"/>
      <c r="BR59" s="7">
        <v>9120.5779999999995</v>
      </c>
      <c r="BS59" s="7">
        <f t="shared" si="15"/>
        <v>3283.4080799999997</v>
      </c>
      <c r="BT59" s="200">
        <f t="shared" si="16"/>
        <v>0.36</v>
      </c>
      <c r="BU59" s="7">
        <f t="shared" si="17"/>
        <v>2955.0672719999998</v>
      </c>
      <c r="BV59" s="183">
        <f t="shared" si="20"/>
        <v>6862.9</v>
      </c>
      <c r="BY59" s="7">
        <v>6862.9</v>
      </c>
      <c r="CF59" s="183">
        <f t="shared" si="25"/>
        <v>6362.8204803506578</v>
      </c>
      <c r="CJ59" s="7"/>
      <c r="CK59" s="7">
        <v>924.6</v>
      </c>
      <c r="CL59" s="183">
        <f t="shared" ref="CL59:CL104" si="26">CL58*CK59/CK58*1.0065</f>
        <v>930.60989999999993</v>
      </c>
    </row>
    <row r="60" spans="1:90">
      <c r="A60" s="188">
        <v>19724</v>
      </c>
      <c r="B60">
        <v>1953</v>
      </c>
      <c r="C60" s="7">
        <v>784.15800000000002</v>
      </c>
      <c r="D60" s="194"/>
      <c r="E60" s="7">
        <v>535.64</v>
      </c>
      <c r="F60" s="7">
        <f t="shared" si="19"/>
        <v>248.51800000000003</v>
      </c>
      <c r="G60" s="7">
        <v>236.22</v>
      </c>
      <c r="H60" s="7">
        <f t="shared" si="21"/>
        <v>547.93799999999999</v>
      </c>
      <c r="I60" s="7">
        <f t="shared" si="22"/>
        <v>12.29800000000003</v>
      </c>
      <c r="K60" s="19" t="e">
        <v>#N/A</v>
      </c>
      <c r="L60" s="19">
        <v>7758.6</v>
      </c>
      <c r="M60" s="19"/>
      <c r="N60" s="19" t="e">
        <v>#N/A</v>
      </c>
      <c r="O60" s="19">
        <v>2045.8969999999999</v>
      </c>
      <c r="P60" s="19" t="e">
        <v>#N/A</v>
      </c>
      <c r="Q60" s="19"/>
      <c r="R60" s="19" t="e">
        <v>#N/A</v>
      </c>
      <c r="S60" s="19"/>
      <c r="T60" s="19">
        <v>600</v>
      </c>
      <c r="U60" s="19" t="e">
        <v>#N/A</v>
      </c>
      <c r="V60" s="19">
        <v>69</v>
      </c>
      <c r="W60" s="19">
        <v>1300</v>
      </c>
      <c r="X60" s="19"/>
      <c r="Y60" s="7">
        <v>12448.097</v>
      </c>
      <c r="Z60" s="7"/>
      <c r="AA60" s="7"/>
      <c r="AB60" s="7">
        <v>5450</v>
      </c>
      <c r="AC60" s="7"/>
      <c r="AD60" s="19"/>
      <c r="AE60" s="7"/>
      <c r="AG60" s="7"/>
      <c r="AH60" s="19">
        <v>0</v>
      </c>
      <c r="AI60" s="7"/>
      <c r="AJ60" s="197">
        <f t="shared" si="24"/>
        <v>12448.097</v>
      </c>
      <c r="AK60" s="7"/>
      <c r="AL60" s="7"/>
      <c r="AM60" s="7"/>
      <c r="AN60">
        <v>224.49</v>
      </c>
      <c r="AR60" s="7"/>
      <c r="AS60" s="7"/>
      <c r="AT60" s="7"/>
      <c r="AZ60" s="7">
        <v>52.185000000000002</v>
      </c>
      <c r="BB60" s="7">
        <v>30.853999999999999</v>
      </c>
      <c r="BC60" s="7"/>
      <c r="BD60" s="7">
        <f t="shared" si="23"/>
        <v>21.331000000000003</v>
      </c>
      <c r="BI60">
        <v>332.5</v>
      </c>
      <c r="BJ60" s="100">
        <v>323.7</v>
      </c>
      <c r="BK60" s="100">
        <f t="shared" si="14"/>
        <v>332.5</v>
      </c>
      <c r="BQ60" s="7"/>
      <c r="BR60" s="7">
        <v>9360.7019999999993</v>
      </c>
      <c r="BS60" s="7">
        <f t="shared" si="15"/>
        <v>3369.8527199999994</v>
      </c>
      <c r="BT60" s="200">
        <f t="shared" si="16"/>
        <v>0.36</v>
      </c>
      <c r="BU60" s="7">
        <f t="shared" si="17"/>
        <v>3032.8674479999995</v>
      </c>
      <c r="BV60" s="183">
        <f t="shared" si="20"/>
        <v>8024</v>
      </c>
      <c r="BY60" s="7">
        <v>8024</v>
      </c>
      <c r="CF60" s="183">
        <f t="shared" si="25"/>
        <v>7439.3145076183073</v>
      </c>
      <c r="CJ60" s="7"/>
      <c r="CK60" s="7">
        <v>1013.9</v>
      </c>
      <c r="CL60" s="183">
        <f t="shared" si="26"/>
        <v>1027.1235372749998</v>
      </c>
    </row>
    <row r="61" spans="1:90">
      <c r="A61" s="188">
        <v>20089</v>
      </c>
      <c r="B61">
        <v>1954</v>
      </c>
      <c r="C61" s="7">
        <v>641.25</v>
      </c>
      <c r="D61" s="194"/>
      <c r="E61" s="7">
        <v>398.94299999999998</v>
      </c>
      <c r="F61" s="7">
        <f t="shared" si="19"/>
        <v>242.30700000000002</v>
      </c>
      <c r="G61" s="7">
        <v>302.06200000000001</v>
      </c>
      <c r="H61" s="7">
        <f t="shared" si="21"/>
        <v>339.18799999999999</v>
      </c>
      <c r="I61" s="7">
        <f t="shared" si="22"/>
        <v>-59.754999999999995</v>
      </c>
      <c r="K61" s="19" t="e">
        <v>#N/A</v>
      </c>
      <c r="L61" s="19">
        <v>7772.7</v>
      </c>
      <c r="M61" s="19"/>
      <c r="N61" s="19" t="e">
        <v>#N/A</v>
      </c>
      <c r="O61" s="19">
        <v>2043.664</v>
      </c>
      <c r="P61" s="19" t="e">
        <v>#N/A</v>
      </c>
      <c r="Q61" s="19"/>
      <c r="R61" s="19" t="e">
        <v>#N/A</v>
      </c>
      <c r="S61" s="19"/>
      <c r="T61" s="19">
        <v>554</v>
      </c>
      <c r="U61" s="19" t="e">
        <v>#N/A</v>
      </c>
      <c r="V61" s="19">
        <v>76</v>
      </c>
      <c r="W61" s="19">
        <v>1386</v>
      </c>
      <c r="X61" s="19"/>
      <c r="Y61" s="7">
        <v>12406.477000000001</v>
      </c>
      <c r="Z61" s="7"/>
      <c r="AA61" s="7"/>
      <c r="AB61" s="7">
        <v>5663</v>
      </c>
      <c r="AC61" s="7"/>
      <c r="AD61" s="19"/>
      <c r="AE61" s="7"/>
      <c r="AG61" s="7"/>
      <c r="AH61" s="19">
        <v>0</v>
      </c>
      <c r="AI61" s="7"/>
      <c r="AJ61" s="197">
        <f t="shared" si="24"/>
        <v>12406.477000000001</v>
      </c>
      <c r="AK61" s="7"/>
      <c r="AL61" s="7"/>
      <c r="AM61" s="7"/>
      <c r="AN61">
        <v>395.4</v>
      </c>
      <c r="AR61" s="7"/>
      <c r="AS61" s="7"/>
      <c r="AT61" s="7"/>
      <c r="AZ61" s="7">
        <v>82.391999999999996</v>
      </c>
      <c r="BB61" s="7">
        <v>32.838999999999999</v>
      </c>
      <c r="BC61" s="7"/>
      <c r="BD61" s="7">
        <f t="shared" si="23"/>
        <v>49.552999999999997</v>
      </c>
      <c r="BI61">
        <v>423.5</v>
      </c>
      <c r="BJ61" s="100">
        <v>373.7</v>
      </c>
      <c r="BK61" s="100">
        <f t="shared" si="14"/>
        <v>423.5</v>
      </c>
      <c r="BQ61" s="7"/>
      <c r="BR61" s="7">
        <v>9656.2049999999999</v>
      </c>
      <c r="BS61" s="7">
        <f t="shared" si="15"/>
        <v>3476.2338</v>
      </c>
      <c r="BT61" s="200">
        <f t="shared" si="16"/>
        <v>0.36</v>
      </c>
      <c r="BU61" s="7">
        <f t="shared" si="17"/>
        <v>3128.61042</v>
      </c>
      <c r="BV61" s="183">
        <f t="shared" si="20"/>
        <v>8240.2000000000007</v>
      </c>
      <c r="BY61" s="7">
        <v>8240.2000000000007</v>
      </c>
      <c r="CF61" s="183">
        <f t="shared" si="25"/>
        <v>7639.7606437782124</v>
      </c>
      <c r="CJ61" s="7"/>
      <c r="CK61" s="7">
        <v>1427.2</v>
      </c>
      <c r="CL61" s="183">
        <f t="shared" si="26"/>
        <v>1455.2116895447996</v>
      </c>
    </row>
    <row r="62" spans="1:90">
      <c r="A62" s="188">
        <v>20454</v>
      </c>
      <c r="B62">
        <v>1955</v>
      </c>
      <c r="C62" s="7">
        <v>1052.614</v>
      </c>
      <c r="D62" s="194"/>
      <c r="E62" s="7">
        <v>560.44500000000005</v>
      </c>
      <c r="F62" s="7">
        <f t="shared" si="19"/>
        <v>492.16899999999998</v>
      </c>
      <c r="G62" s="7">
        <v>159.51300000000001</v>
      </c>
      <c r="H62" s="7">
        <f t="shared" si="21"/>
        <v>893.101</v>
      </c>
      <c r="I62" s="7">
        <f t="shared" si="22"/>
        <v>332.65599999999995</v>
      </c>
      <c r="K62" s="19">
        <v>5894.817</v>
      </c>
      <c r="L62" s="19">
        <v>7601.9</v>
      </c>
      <c r="M62" s="19"/>
      <c r="N62" s="19">
        <v>1260.587</v>
      </c>
      <c r="O62" s="19"/>
      <c r="P62" s="19">
        <v>889.84900000000005</v>
      </c>
      <c r="Q62" s="19"/>
      <c r="R62" s="19">
        <v>463.84100000000001</v>
      </c>
      <c r="S62" s="19"/>
      <c r="T62" s="19">
        <v>585</v>
      </c>
      <c r="U62" s="19">
        <v>584.5</v>
      </c>
      <c r="V62" s="19">
        <v>62</v>
      </c>
      <c r="W62" s="19">
        <v>1645</v>
      </c>
      <c r="X62" s="19"/>
      <c r="Y62" s="13">
        <v>12863.277</v>
      </c>
      <c r="Z62" s="7"/>
      <c r="AA62" s="7"/>
      <c r="AB62" s="7">
        <v>5895</v>
      </c>
      <c r="AC62" s="7"/>
      <c r="AD62" s="19"/>
      <c r="AE62" s="7"/>
      <c r="AG62" s="7"/>
      <c r="AH62" s="19">
        <v>0</v>
      </c>
      <c r="AI62" s="7"/>
      <c r="AJ62" s="197">
        <f t="shared" si="24"/>
        <v>12863.277</v>
      </c>
      <c r="AK62" s="7"/>
      <c r="AL62" s="7"/>
      <c r="AM62" s="7"/>
      <c r="AN62">
        <v>427.32</v>
      </c>
      <c r="AR62" s="7"/>
      <c r="AS62" s="7"/>
      <c r="AT62" s="7"/>
      <c r="AZ62" s="7">
        <v>197.25800000000001</v>
      </c>
      <c r="BB62" s="7">
        <v>24.277000000000001</v>
      </c>
      <c r="BC62" s="7"/>
      <c r="BD62" s="7">
        <f t="shared" si="23"/>
        <v>172.98099999999999</v>
      </c>
      <c r="BI62">
        <v>437.6</v>
      </c>
      <c r="BJ62" s="100">
        <v>429.2</v>
      </c>
      <c r="BK62" s="100">
        <f t="shared" si="14"/>
        <v>437.6</v>
      </c>
      <c r="BQ62" s="7"/>
      <c r="BR62" s="7">
        <v>10205.24</v>
      </c>
      <c r="BS62" s="7">
        <f t="shared" si="15"/>
        <v>3673.8863999999999</v>
      </c>
      <c r="BT62" s="200">
        <f t="shared" si="16"/>
        <v>0.36</v>
      </c>
      <c r="BU62" s="7">
        <f t="shared" si="17"/>
        <v>3306.4977599999997</v>
      </c>
      <c r="BV62" s="183">
        <f t="shared" si="20"/>
        <v>12924.3</v>
      </c>
      <c r="BY62" s="7">
        <v>12924.3</v>
      </c>
      <c r="CF62" s="183">
        <f t="shared" si="25"/>
        <v>11982.54392956272</v>
      </c>
      <c r="CJ62" s="7"/>
      <c r="CK62" s="7">
        <v>1675.9</v>
      </c>
      <c r="CL62" s="183">
        <f t="shared" si="26"/>
        <v>1719.9000846177357</v>
      </c>
    </row>
    <row r="63" spans="1:90">
      <c r="A63" s="188">
        <v>20820</v>
      </c>
      <c r="B63">
        <v>1956</v>
      </c>
      <c r="C63" s="7">
        <v>1009.494</v>
      </c>
      <c r="D63" s="194"/>
      <c r="E63" s="7">
        <v>396.29500000000002</v>
      </c>
      <c r="F63" s="7">
        <f t="shared" si="19"/>
        <v>613.19900000000007</v>
      </c>
      <c r="G63" s="7">
        <v>62.4</v>
      </c>
      <c r="H63" s="7">
        <f t="shared" si="21"/>
        <v>947.09400000000005</v>
      </c>
      <c r="I63" s="7">
        <f t="shared" si="22"/>
        <v>550.79900000000009</v>
      </c>
      <c r="K63" s="19" t="e">
        <v>#N/A</v>
      </c>
      <c r="L63" s="19">
        <v>7472.2</v>
      </c>
      <c r="M63" s="19"/>
      <c r="N63" s="19" t="e">
        <v>#N/A</v>
      </c>
      <c r="O63" s="19"/>
      <c r="P63" s="19" t="e">
        <v>#N/A</v>
      </c>
      <c r="Q63" s="19"/>
      <c r="R63" s="19" t="e">
        <v>#N/A</v>
      </c>
      <c r="S63" s="19"/>
      <c r="T63" s="19">
        <v>637</v>
      </c>
      <c r="U63" s="19" t="e">
        <v>#N/A</v>
      </c>
      <c r="V63" s="19">
        <v>51</v>
      </c>
      <c r="W63" s="19">
        <v>1863</v>
      </c>
      <c r="X63" s="19"/>
      <c r="Y63" s="7">
        <f>Y62+I63</f>
        <v>13414.076000000001</v>
      </c>
      <c r="Z63" s="7"/>
      <c r="AA63" s="7"/>
      <c r="AB63" s="7">
        <v>6152</v>
      </c>
      <c r="AC63" s="7"/>
      <c r="AD63" s="19"/>
      <c r="AE63" s="7"/>
      <c r="AG63" s="7"/>
      <c r="AH63" s="19">
        <v>0</v>
      </c>
      <c r="AI63" s="7"/>
      <c r="AJ63" s="197">
        <f t="shared" si="24"/>
        <v>13414.076000000001</v>
      </c>
      <c r="AK63" s="7"/>
      <c r="AL63" s="7"/>
      <c r="AM63" s="7"/>
      <c r="AN63">
        <v>284.85000000000002</v>
      </c>
      <c r="AR63" s="7"/>
      <c r="AS63" s="7"/>
      <c r="AT63" s="7"/>
      <c r="AZ63" s="7">
        <v>188.80600000000001</v>
      </c>
      <c r="BB63" s="7">
        <v>36.825000000000003</v>
      </c>
      <c r="BC63" s="7"/>
      <c r="BD63" s="7">
        <f t="shared" si="23"/>
        <v>151.98099999999999</v>
      </c>
      <c r="BI63">
        <v>450.4</v>
      </c>
      <c r="BJ63" s="100">
        <v>445.58333333333326</v>
      </c>
      <c r="BK63" s="100">
        <f t="shared" si="14"/>
        <v>450.4</v>
      </c>
      <c r="BQ63" s="7"/>
      <c r="BR63" s="7">
        <v>11030.035</v>
      </c>
      <c r="BS63" s="7">
        <f t="shared" si="15"/>
        <v>3970.8125999999997</v>
      </c>
      <c r="BT63" s="200">
        <f t="shared" si="16"/>
        <v>0.36</v>
      </c>
      <c r="BU63" s="7">
        <f t="shared" si="17"/>
        <v>3573.7313399999998</v>
      </c>
      <c r="BV63" s="183">
        <f t="shared" si="20"/>
        <v>16775.599999999999</v>
      </c>
      <c r="BY63" s="7">
        <v>16775.599999999999</v>
      </c>
      <c r="CF63" s="183">
        <f t="shared" si="25"/>
        <v>15553.210923978271</v>
      </c>
      <c r="CJ63" s="7"/>
      <c r="CK63" s="7">
        <v>1862.8</v>
      </c>
      <c r="CL63" s="183">
        <f t="shared" si="26"/>
        <v>1924.1331653621851</v>
      </c>
    </row>
    <row r="64" spans="1:90">
      <c r="A64" s="188">
        <v>21185</v>
      </c>
      <c r="B64">
        <v>1957</v>
      </c>
      <c r="C64" s="7">
        <v>1235.318</v>
      </c>
      <c r="D64" s="194"/>
      <c r="E64" s="7">
        <v>87.132999999999996</v>
      </c>
      <c r="F64" s="7">
        <f t="shared" si="19"/>
        <v>1148.1849999999999</v>
      </c>
      <c r="G64" s="7">
        <v>203.364</v>
      </c>
      <c r="H64" s="7">
        <f t="shared" si="21"/>
        <v>1031.954</v>
      </c>
      <c r="I64" s="7">
        <f t="shared" si="22"/>
        <v>944.82099999999991</v>
      </c>
      <c r="K64" s="19" t="e">
        <v>#N/A</v>
      </c>
      <c r="L64" s="19">
        <v>6864</v>
      </c>
      <c r="M64" s="19"/>
      <c r="N64" s="19" t="e">
        <v>#N/A</v>
      </c>
      <c r="O64" s="19"/>
      <c r="P64" s="19" t="e">
        <v>#N/A</v>
      </c>
      <c r="Q64" s="19"/>
      <c r="R64" s="19" t="e">
        <v>#N/A</v>
      </c>
      <c r="S64" s="19"/>
      <c r="T64" s="19">
        <v>1034</v>
      </c>
      <c r="U64" s="19" t="e">
        <v>#N/A</v>
      </c>
      <c r="V64" s="19">
        <v>58</v>
      </c>
      <c r="W64" s="19">
        <v>2250</v>
      </c>
      <c r="X64" s="19"/>
      <c r="Y64" s="7">
        <f>Y63+I64</f>
        <v>14358.897000000001</v>
      </c>
      <c r="Z64" s="7"/>
      <c r="AA64" s="7"/>
      <c r="AB64" s="7">
        <v>6489</v>
      </c>
      <c r="AC64" s="7"/>
      <c r="AD64" s="19"/>
      <c r="AE64" s="7"/>
      <c r="AG64" s="7"/>
      <c r="AH64" s="19">
        <v>0</v>
      </c>
      <c r="AI64" s="7"/>
      <c r="AJ64" s="197">
        <f t="shared" si="24"/>
        <v>14358.897000000001</v>
      </c>
      <c r="AK64" s="7"/>
      <c r="AL64" s="7"/>
      <c r="AM64" s="7"/>
      <c r="AN64">
        <v>4.9000000000000004</v>
      </c>
      <c r="AR64" s="7"/>
      <c r="AS64" s="7"/>
      <c r="AT64" s="7"/>
      <c r="AZ64" s="7">
        <v>185.666</v>
      </c>
      <c r="BB64" s="7">
        <v>11.676</v>
      </c>
      <c r="BC64" s="7"/>
      <c r="BD64" s="7">
        <f t="shared" si="23"/>
        <v>173.99</v>
      </c>
      <c r="BI64">
        <v>374.4</v>
      </c>
      <c r="BJ64" s="100">
        <v>410.83333333333326</v>
      </c>
      <c r="BK64" s="100">
        <f t="shared" si="14"/>
        <v>374.4</v>
      </c>
      <c r="BQ64" s="7"/>
      <c r="BR64" s="7">
        <v>11696.654</v>
      </c>
      <c r="BS64" s="7">
        <f t="shared" si="15"/>
        <v>4210.7954399999999</v>
      </c>
      <c r="BT64" s="200">
        <f t="shared" si="16"/>
        <v>0.36</v>
      </c>
      <c r="BU64" s="7">
        <f t="shared" si="17"/>
        <v>3789.7158960000002</v>
      </c>
      <c r="BV64" s="183">
        <f t="shared" si="20"/>
        <v>15335.2</v>
      </c>
      <c r="BY64" s="7">
        <v>15335.2</v>
      </c>
      <c r="CF64" s="183">
        <f t="shared" si="25"/>
        <v>14217.768673632634</v>
      </c>
      <c r="CJ64" s="7"/>
      <c r="CK64" s="7">
        <v>1830.5</v>
      </c>
      <c r="CL64" s="183">
        <f t="shared" si="26"/>
        <v>1903.0596825371751</v>
      </c>
    </row>
    <row r="65" spans="1:90">
      <c r="A65" s="188">
        <v>21550</v>
      </c>
      <c r="B65">
        <v>1958</v>
      </c>
      <c r="C65" s="7">
        <v>930.01499999999999</v>
      </c>
      <c r="D65" s="194"/>
      <c r="E65" s="7">
        <v>103.271</v>
      </c>
      <c r="F65" s="7">
        <f t="shared" si="19"/>
        <v>826.74400000000003</v>
      </c>
      <c r="G65" s="7">
        <v>644.71100000000001</v>
      </c>
      <c r="H65" s="7">
        <f t="shared" si="21"/>
        <v>285.30399999999997</v>
      </c>
      <c r="I65" s="7">
        <f t="shared" si="22"/>
        <v>182.03300000000002</v>
      </c>
      <c r="K65" s="19" t="e">
        <v>#N/A</v>
      </c>
      <c r="L65" s="19">
        <v>6371.7</v>
      </c>
      <c r="M65" s="19"/>
      <c r="N65" s="19" t="e">
        <v>#N/A</v>
      </c>
      <c r="O65" s="19"/>
      <c r="P65" s="19" t="e">
        <v>#N/A</v>
      </c>
      <c r="Q65" s="19"/>
      <c r="R65" s="19" t="e">
        <v>#N/A</v>
      </c>
      <c r="S65" s="19"/>
      <c r="T65" s="19">
        <v>1096</v>
      </c>
      <c r="U65" s="19" t="e">
        <v>#N/A</v>
      </c>
      <c r="V65" s="19">
        <v>41</v>
      </c>
      <c r="W65" s="19">
        <v>2352</v>
      </c>
      <c r="X65" s="19"/>
      <c r="Y65" s="7">
        <f>Y64+I65</f>
        <v>14540.93</v>
      </c>
      <c r="Z65" s="7"/>
      <c r="AA65" s="7"/>
      <c r="AB65" s="7">
        <v>7404</v>
      </c>
      <c r="AC65" s="7"/>
      <c r="AD65" s="19"/>
      <c r="AE65" s="7"/>
      <c r="AG65" s="7"/>
      <c r="AH65" s="19">
        <v>0</v>
      </c>
      <c r="AI65" s="7"/>
      <c r="AJ65" s="197">
        <f t="shared" si="24"/>
        <v>14540.93</v>
      </c>
      <c r="AK65" s="7"/>
      <c r="AL65" s="7"/>
      <c r="AM65" s="7"/>
      <c r="AN65">
        <v>136.6</v>
      </c>
      <c r="AR65" s="7"/>
      <c r="AS65" s="7"/>
      <c r="AT65" s="7"/>
      <c r="AZ65" s="7">
        <v>113.63800000000001</v>
      </c>
      <c r="BB65" s="7">
        <v>9.4139999999999997</v>
      </c>
      <c r="BC65" s="7"/>
      <c r="BD65" s="7">
        <f t="shared" si="23"/>
        <v>104.224</v>
      </c>
      <c r="BI65">
        <v>450.7</v>
      </c>
      <c r="BJ65" s="100">
        <v>409</v>
      </c>
      <c r="BK65" s="100">
        <f t="shared" si="14"/>
        <v>450.7</v>
      </c>
      <c r="BM65">
        <v>100</v>
      </c>
      <c r="BQ65" s="7"/>
      <c r="BR65" s="7">
        <v>12285.68</v>
      </c>
      <c r="BS65" s="7">
        <f t="shared" si="15"/>
        <v>4422.8447999999999</v>
      </c>
      <c r="BT65" s="200">
        <f t="shared" si="16"/>
        <v>0.36</v>
      </c>
      <c r="BU65" s="7">
        <f t="shared" si="17"/>
        <v>3980.56032</v>
      </c>
      <c r="BV65" s="183">
        <f t="shared" si="20"/>
        <v>13149.2</v>
      </c>
      <c r="BY65" s="7">
        <v>13149.2</v>
      </c>
      <c r="CF65" s="183">
        <f t="shared" si="25"/>
        <v>12191.056122080587</v>
      </c>
      <c r="CJ65" s="7"/>
      <c r="CK65" s="7">
        <v>2339.6</v>
      </c>
      <c r="CL65" s="183">
        <f t="shared" si="26"/>
        <v>2448.1502447856819</v>
      </c>
    </row>
    <row r="66" spans="1:90">
      <c r="A66" s="188">
        <v>21915</v>
      </c>
      <c r="B66">
        <v>1959</v>
      </c>
      <c r="C66" s="7">
        <v>882.99300000000005</v>
      </c>
      <c r="D66" s="194"/>
      <c r="E66" s="7">
        <v>196.977</v>
      </c>
      <c r="F66" s="7">
        <f t="shared" si="19"/>
        <v>686.01600000000008</v>
      </c>
      <c r="G66" s="7">
        <v>136.739</v>
      </c>
      <c r="H66" s="7">
        <f t="shared" si="21"/>
        <v>746.25400000000002</v>
      </c>
      <c r="I66" s="7">
        <f t="shared" si="22"/>
        <v>549.27700000000004</v>
      </c>
      <c r="K66" s="19" t="e">
        <v>#N/A</v>
      </c>
      <c r="L66" s="19">
        <v>6247.7</v>
      </c>
      <c r="M66" s="19"/>
      <c r="N66" s="19" t="e">
        <v>#N/A</v>
      </c>
      <c r="O66" s="19"/>
      <c r="P66" s="19" t="e">
        <v>#N/A</v>
      </c>
      <c r="Q66" s="19"/>
      <c r="R66" s="19" t="e">
        <v>#N/A</v>
      </c>
      <c r="S66" s="19"/>
      <c r="T66" s="19">
        <v>1145</v>
      </c>
      <c r="U66" s="19" t="e">
        <v>#N/A</v>
      </c>
      <c r="V66" s="19">
        <v>78</v>
      </c>
      <c r="W66" s="19">
        <v>2453</v>
      </c>
      <c r="X66" s="19"/>
      <c r="Y66" s="7">
        <f>Y65+I66</f>
        <v>15090.207</v>
      </c>
      <c r="Z66" s="7"/>
      <c r="AA66" s="7"/>
      <c r="AB66" s="7">
        <v>7517</v>
      </c>
      <c r="AC66" s="7"/>
      <c r="AD66" s="19"/>
      <c r="AE66" s="7"/>
      <c r="AG66" s="7"/>
      <c r="AH66" s="19">
        <v>0</v>
      </c>
      <c r="AI66" s="7"/>
      <c r="AJ66" s="197">
        <f t="shared" si="24"/>
        <v>15090.207</v>
      </c>
      <c r="AK66" s="7"/>
      <c r="AL66" s="7"/>
      <c r="AM66" s="7"/>
      <c r="AN66">
        <v>484.52499999999998</v>
      </c>
      <c r="AR66" s="7"/>
      <c r="AS66" s="7"/>
      <c r="AT66" s="7"/>
      <c r="AZ66" s="7">
        <v>402.62599999999998</v>
      </c>
      <c r="BB66" s="7">
        <v>26.713999999999999</v>
      </c>
      <c r="BC66" s="7"/>
      <c r="BD66" s="7">
        <f t="shared" si="23"/>
        <v>375.91199999999998</v>
      </c>
      <c r="BI66">
        <v>582.79999999999995</v>
      </c>
      <c r="BJ66" s="100">
        <v>517.95833333333326</v>
      </c>
      <c r="BK66" s="100">
        <f t="shared" si="14"/>
        <v>582.79999999999995</v>
      </c>
      <c r="BM66">
        <v>141.1</v>
      </c>
      <c r="BQ66" s="7"/>
      <c r="BR66" s="7">
        <v>13336.144</v>
      </c>
      <c r="BS66" s="7">
        <f t="shared" si="15"/>
        <v>4801.0118400000001</v>
      </c>
      <c r="BT66" s="200">
        <f t="shared" si="16"/>
        <v>0.36</v>
      </c>
      <c r="BU66" s="7">
        <f t="shared" si="17"/>
        <v>4320.910656</v>
      </c>
      <c r="BV66" s="183">
        <f t="shared" si="20"/>
        <v>15399.5</v>
      </c>
      <c r="BY66" s="7">
        <v>15399.5</v>
      </c>
      <c r="CF66" s="183">
        <f t="shared" si="25"/>
        <v>14277.383320048368</v>
      </c>
      <c r="CJ66" s="7"/>
      <c r="CK66" s="7">
        <v>3408.6</v>
      </c>
      <c r="CL66" s="183">
        <f t="shared" si="26"/>
        <v>3589.9324228008732</v>
      </c>
    </row>
    <row r="67" spans="1:90">
      <c r="A67" s="188">
        <v>22281</v>
      </c>
      <c r="B67">
        <v>1960</v>
      </c>
      <c r="C67" s="7">
        <v>916.30100000000004</v>
      </c>
      <c r="D67" s="194"/>
      <c r="E67" s="7">
        <v>26.34</v>
      </c>
      <c r="F67" s="7">
        <f t="shared" si="19"/>
        <v>889.96100000000001</v>
      </c>
      <c r="G67" s="7">
        <v>255.607</v>
      </c>
      <c r="H67" s="7">
        <f t="shared" si="21"/>
        <v>660.69400000000007</v>
      </c>
      <c r="I67" s="7">
        <f t="shared" si="22"/>
        <v>634.35400000000004</v>
      </c>
      <c r="K67" s="19">
        <v>4733.5479999999998</v>
      </c>
      <c r="L67" s="19">
        <v>5943.6</v>
      </c>
      <c r="M67" s="19"/>
      <c r="N67" s="19">
        <v>1531.2819999999999</v>
      </c>
      <c r="O67" s="19"/>
      <c r="P67" s="19">
        <v>1219.5260000000001</v>
      </c>
      <c r="Q67" s="19"/>
      <c r="R67" s="19">
        <v>363.61700000000002</v>
      </c>
      <c r="S67" s="19"/>
      <c r="T67" s="19">
        <v>1237</v>
      </c>
      <c r="U67" s="19">
        <v>1237.3</v>
      </c>
      <c r="V67" s="19">
        <v>101</v>
      </c>
      <c r="W67" s="19">
        <v>2703</v>
      </c>
      <c r="X67" s="19"/>
      <c r="Y67" s="7">
        <v>16564.7</v>
      </c>
      <c r="Z67" s="7"/>
      <c r="AA67" s="7"/>
      <c r="AB67" s="7">
        <v>8284</v>
      </c>
      <c r="AC67" s="7"/>
      <c r="AD67" s="19"/>
      <c r="AE67" s="7"/>
      <c r="AG67" s="7"/>
      <c r="AH67" s="19">
        <v>0</v>
      </c>
      <c r="AI67" s="7"/>
      <c r="AJ67" s="197">
        <f t="shared" si="24"/>
        <v>16564.7</v>
      </c>
      <c r="AK67" s="7"/>
      <c r="AL67" s="7"/>
      <c r="AM67" s="7"/>
      <c r="AN67">
        <v>508.154</v>
      </c>
      <c r="AR67" s="7"/>
      <c r="AS67" s="7"/>
      <c r="AT67" s="7"/>
      <c r="AZ67" s="7">
        <v>193.28100000000001</v>
      </c>
      <c r="BB67" s="7">
        <v>10.827</v>
      </c>
      <c r="BC67" s="7"/>
      <c r="BD67" s="7">
        <f t="shared" si="23"/>
        <v>182.45400000000001</v>
      </c>
      <c r="BI67">
        <v>801.8</v>
      </c>
      <c r="BJ67" s="100">
        <v>698.94999999999993</v>
      </c>
      <c r="BK67" s="100">
        <f t="shared" si="14"/>
        <v>801.8</v>
      </c>
      <c r="BM67">
        <v>201.1</v>
      </c>
      <c r="BQ67" s="7"/>
      <c r="BR67" s="7">
        <v>14604.332</v>
      </c>
      <c r="BS67" s="7">
        <f t="shared" si="15"/>
        <v>5257.5595199999998</v>
      </c>
      <c r="BT67" s="200">
        <f t="shared" si="16"/>
        <v>0.36</v>
      </c>
      <c r="BU67" s="7">
        <f t="shared" si="17"/>
        <v>4731.8035680000003</v>
      </c>
      <c r="BV67" s="183">
        <f t="shared" si="20"/>
        <v>23250</v>
      </c>
      <c r="BY67" s="7">
        <v>23250</v>
      </c>
      <c r="CF67" s="183">
        <f t="shared" si="25"/>
        <v>21555.840266964809</v>
      </c>
      <c r="CJ67" s="7"/>
      <c r="CK67" s="7">
        <v>3900.3</v>
      </c>
      <c r="CL67" s="183">
        <f t="shared" si="26"/>
        <v>4134.490763344621</v>
      </c>
    </row>
    <row r="68" spans="1:90">
      <c r="A68" s="188">
        <v>22646</v>
      </c>
      <c r="B68">
        <v>1961</v>
      </c>
      <c r="C68" s="7">
        <v>1082.873</v>
      </c>
      <c r="D68" s="194"/>
      <c r="E68" s="7">
        <v>59.472999999999999</v>
      </c>
      <c r="F68" s="7">
        <f t="shared" si="19"/>
        <v>1023.4000000000001</v>
      </c>
      <c r="G68" s="7">
        <v>51.834000000000003</v>
      </c>
      <c r="H68" s="7">
        <f t="shared" si="21"/>
        <v>1031.039</v>
      </c>
      <c r="I68" s="7">
        <f t="shared" si="22"/>
        <v>971.56600000000003</v>
      </c>
      <c r="K68" s="19" t="e">
        <v>#N/A</v>
      </c>
      <c r="L68" s="19">
        <v>5736.5</v>
      </c>
      <c r="M68" s="19"/>
      <c r="N68" s="19" t="e">
        <v>#N/A</v>
      </c>
      <c r="O68" s="19"/>
      <c r="P68" s="19" t="e">
        <v>#N/A</v>
      </c>
      <c r="Q68" s="19"/>
      <c r="R68" s="19" t="e">
        <v>#N/A</v>
      </c>
      <c r="S68" s="19"/>
      <c r="T68" s="19">
        <v>1399</v>
      </c>
      <c r="U68" s="19" t="e">
        <v>#N/A</v>
      </c>
      <c r="V68" s="19">
        <v>104</v>
      </c>
      <c r="W68" s="19">
        <v>3023</v>
      </c>
      <c r="X68" s="19"/>
      <c r="Y68" s="7">
        <f>Y67+I68</f>
        <v>17536.266</v>
      </c>
      <c r="Z68" s="7"/>
      <c r="AA68" s="7"/>
      <c r="AB68" s="7">
        <v>9121</v>
      </c>
      <c r="AC68" s="7"/>
      <c r="AD68" s="19"/>
      <c r="AE68" s="7"/>
      <c r="AG68" s="7"/>
      <c r="AH68" s="19">
        <v>0</v>
      </c>
      <c r="AI68" s="7"/>
      <c r="AJ68" s="197">
        <f t="shared" si="24"/>
        <v>17536.266</v>
      </c>
      <c r="AK68" s="7"/>
      <c r="AL68" s="7"/>
      <c r="AM68" s="7"/>
      <c r="AN68">
        <v>960.24599999999998</v>
      </c>
      <c r="AO68">
        <v>100</v>
      </c>
      <c r="AP68">
        <f t="shared" ref="AP68:AP113" si="27">AN68-AO68</f>
        <v>860.24599999999998</v>
      </c>
      <c r="AR68" s="7"/>
      <c r="AS68" s="7"/>
      <c r="AT68" s="7"/>
      <c r="AV68" s="19"/>
      <c r="AY68" s="201"/>
      <c r="AZ68" s="7">
        <v>372.62900000000002</v>
      </c>
      <c r="BB68" s="7">
        <v>8.1359999999999992</v>
      </c>
      <c r="BC68" s="7"/>
      <c r="BD68" s="7">
        <f t="shared" si="23"/>
        <v>364.49299999999999</v>
      </c>
      <c r="BI68">
        <v>1138.7</v>
      </c>
      <c r="BJ68" s="100">
        <v>991.80833333333339</v>
      </c>
      <c r="BK68" s="100">
        <f t="shared" si="14"/>
        <v>1138.7</v>
      </c>
      <c r="BM68">
        <v>297.39999999999998</v>
      </c>
      <c r="BQ68" s="7"/>
      <c r="BR68" s="7">
        <v>16639.632000000001</v>
      </c>
      <c r="BS68" s="7">
        <f t="shared" si="15"/>
        <v>5990.2675200000003</v>
      </c>
      <c r="BT68" s="200">
        <f t="shared" si="16"/>
        <v>0.36</v>
      </c>
      <c r="BU68" s="7">
        <f t="shared" si="17"/>
        <v>5391.2407680000006</v>
      </c>
      <c r="BV68" s="183">
        <f t="shared" si="20"/>
        <v>25918.5</v>
      </c>
      <c r="BY68" s="7">
        <v>25918.5</v>
      </c>
      <c r="CF68" s="183">
        <f t="shared" si="25"/>
        <v>24029.894449863546</v>
      </c>
      <c r="CJ68" s="7"/>
      <c r="CK68" s="7">
        <v>5348.6</v>
      </c>
      <c r="CL68" s="183">
        <f t="shared" si="26"/>
        <v>5706.6063095798791</v>
      </c>
    </row>
    <row r="69" spans="1:90">
      <c r="A69" s="188">
        <v>23011</v>
      </c>
      <c r="B69">
        <v>1962</v>
      </c>
      <c r="C69" s="7">
        <v>1285.066</v>
      </c>
      <c r="D69" s="194"/>
      <c r="E69" s="7">
        <v>161</v>
      </c>
      <c r="F69" s="7">
        <f t="shared" si="19"/>
        <v>1124.066</v>
      </c>
      <c r="G69" s="7">
        <v>239.53899999999999</v>
      </c>
      <c r="H69" s="7">
        <f t="shared" si="21"/>
        <v>1045.527</v>
      </c>
      <c r="I69" s="7">
        <f t="shared" si="22"/>
        <v>884.52700000000004</v>
      </c>
      <c r="K69" s="19" t="e">
        <v>#N/A</v>
      </c>
      <c r="L69" s="19">
        <v>5480.4</v>
      </c>
      <c r="M69" s="19"/>
      <c r="N69" s="19" t="e">
        <v>#N/A</v>
      </c>
      <c r="O69" s="19"/>
      <c r="P69" s="19" t="e">
        <v>#N/A</v>
      </c>
      <c r="Q69" s="19"/>
      <c r="R69" s="19" t="e">
        <v>#N/A</v>
      </c>
      <c r="S69" s="19"/>
      <c r="T69" s="19">
        <v>1588</v>
      </c>
      <c r="U69" s="19" t="e">
        <v>#N/A</v>
      </c>
      <c r="V69" s="19">
        <v>63</v>
      </c>
      <c r="W69" s="19">
        <v>3424</v>
      </c>
      <c r="X69" s="19"/>
      <c r="Y69" s="7">
        <f>Y68+I69</f>
        <v>18420.792999999998</v>
      </c>
      <c r="Z69" s="7"/>
      <c r="AA69" s="7"/>
      <c r="AB69" s="7">
        <v>9711</v>
      </c>
      <c r="AC69" s="7"/>
      <c r="AD69" s="19"/>
      <c r="AE69" s="7"/>
      <c r="AG69" s="7"/>
      <c r="AH69" s="19">
        <v>0</v>
      </c>
      <c r="AI69" s="7"/>
      <c r="AJ69" s="197">
        <f t="shared" si="24"/>
        <v>18420.792999999998</v>
      </c>
      <c r="AK69" s="7"/>
      <c r="AL69" s="7"/>
      <c r="AM69" s="7"/>
      <c r="AN69">
        <v>655</v>
      </c>
      <c r="AO69">
        <v>215.1</v>
      </c>
      <c r="AP69">
        <f t="shared" si="27"/>
        <v>439.9</v>
      </c>
      <c r="AR69" s="7"/>
      <c r="AS69" s="7"/>
      <c r="AT69" s="7"/>
      <c r="AV69" s="19"/>
      <c r="AY69" s="201"/>
      <c r="AZ69" s="7">
        <v>661.59199999999998</v>
      </c>
      <c r="BB69" s="7">
        <v>7.5439999999999996</v>
      </c>
      <c r="BC69" s="7"/>
      <c r="BD69" s="7">
        <f t="shared" si="23"/>
        <v>654.048</v>
      </c>
      <c r="BI69">
        <v>835.3</v>
      </c>
      <c r="BJ69" s="100">
        <v>940.26666666666642</v>
      </c>
      <c r="BK69" s="100">
        <f t="shared" si="14"/>
        <v>835.3</v>
      </c>
      <c r="BM69">
        <v>241.4</v>
      </c>
      <c r="BQ69" s="7"/>
      <c r="BR69" s="7">
        <v>18935.482</v>
      </c>
      <c r="BS69" s="7">
        <f t="shared" ref="BS69:BS92" si="28">BR69*BT69</f>
        <v>6816.7735199999997</v>
      </c>
      <c r="BT69" s="200">
        <f t="shared" ref="BT69:BT92" si="29">0.36</f>
        <v>0.36</v>
      </c>
      <c r="BU69" s="7">
        <f t="shared" ref="BU69:BU92" si="30">0.9*BS69</f>
        <v>6135.096168</v>
      </c>
      <c r="BV69" s="183">
        <f t="shared" si="20"/>
        <v>30808</v>
      </c>
      <c r="BY69" s="7">
        <v>30808</v>
      </c>
      <c r="CF69" s="183">
        <f t="shared" si="25"/>
        <v>28563.110836329113</v>
      </c>
      <c r="CJ69" s="7"/>
      <c r="CK69" s="7">
        <v>5723.7</v>
      </c>
      <c r="CL69" s="183">
        <f t="shared" si="26"/>
        <v>6146.5077591545969</v>
      </c>
    </row>
    <row r="70" spans="1:90">
      <c r="A70" s="188">
        <v>23376</v>
      </c>
      <c r="B70">
        <v>1963</v>
      </c>
      <c r="C70" s="7">
        <v>2286.7399999999998</v>
      </c>
      <c r="D70" s="194"/>
      <c r="E70" s="7">
        <v>196.22499999999999</v>
      </c>
      <c r="F70" s="7">
        <f t="shared" si="19"/>
        <v>2090.5149999999999</v>
      </c>
      <c r="G70" s="7">
        <v>328.10599999999999</v>
      </c>
      <c r="H70" s="7">
        <f t="shared" si="21"/>
        <v>1958.6339999999998</v>
      </c>
      <c r="I70" s="7">
        <f t="shared" si="22"/>
        <v>1762.4089999999999</v>
      </c>
      <c r="K70" s="19" t="e">
        <v>#N/A</v>
      </c>
      <c r="L70" s="19">
        <v>2392.8000000000002</v>
      </c>
      <c r="M70" s="19"/>
      <c r="N70" s="19" t="e">
        <v>#N/A</v>
      </c>
      <c r="O70" s="19"/>
      <c r="P70" s="19" t="e">
        <v>#N/A</v>
      </c>
      <c r="Q70" s="19"/>
      <c r="R70" s="19" t="e">
        <v>#N/A</v>
      </c>
      <c r="S70" s="19"/>
      <c r="T70" s="19">
        <v>2339</v>
      </c>
      <c r="U70" s="19" t="e">
        <v>#N/A</v>
      </c>
      <c r="V70" s="19">
        <v>88</v>
      </c>
      <c r="W70" s="19">
        <v>3832</v>
      </c>
      <c r="X70" s="19"/>
      <c r="Y70" s="7">
        <f>Y69+I70</f>
        <v>20183.201999999997</v>
      </c>
      <c r="Z70" s="7"/>
      <c r="AA70" s="7"/>
      <c r="AB70" s="7">
        <v>9927</v>
      </c>
      <c r="AC70" s="7"/>
      <c r="AD70" s="19"/>
      <c r="AE70" s="7"/>
      <c r="AG70" s="7"/>
      <c r="AH70" s="19">
        <v>0</v>
      </c>
      <c r="AI70" s="7"/>
      <c r="AJ70" s="197">
        <f t="shared" si="24"/>
        <v>20183.201999999997</v>
      </c>
      <c r="AK70" s="7"/>
      <c r="AL70" s="7"/>
      <c r="AM70" s="7"/>
      <c r="AN70">
        <v>588.13</v>
      </c>
      <c r="AO70">
        <v>55.3</v>
      </c>
      <c r="AP70">
        <f t="shared" si="27"/>
        <v>532.83000000000004</v>
      </c>
      <c r="AR70" s="7"/>
      <c r="AS70" s="7"/>
      <c r="AT70" s="7"/>
      <c r="AV70" s="19"/>
      <c r="AY70" s="201"/>
      <c r="AZ70" s="7">
        <v>524.04499999999996</v>
      </c>
      <c r="BB70" s="7">
        <v>20.033000000000001</v>
      </c>
      <c r="BC70" s="7"/>
      <c r="BD70" s="7">
        <f t="shared" si="23"/>
        <v>504.01199999999994</v>
      </c>
      <c r="BI70">
        <v>783.8</v>
      </c>
      <c r="BJ70" s="100">
        <v>815.63333333333321</v>
      </c>
      <c r="BK70" s="100">
        <f t="shared" si="14"/>
        <v>783.8</v>
      </c>
      <c r="BM70">
        <v>237.5</v>
      </c>
      <c r="BQ70" s="7"/>
      <c r="BR70" s="7">
        <v>20936.804</v>
      </c>
      <c r="BS70" s="7">
        <f t="shared" si="28"/>
        <v>7537.2494399999996</v>
      </c>
      <c r="BT70" s="200">
        <f t="shared" si="29"/>
        <v>0.36</v>
      </c>
      <c r="BU70" s="7">
        <f t="shared" si="30"/>
        <v>6783.524496</v>
      </c>
      <c r="BV70" s="183">
        <f t="shared" si="20"/>
        <v>27000.6</v>
      </c>
      <c r="BY70" s="7">
        <v>27000.6</v>
      </c>
      <c r="CF70" s="183">
        <f t="shared" si="25"/>
        <v>25033.144976869247</v>
      </c>
      <c r="CJ70" s="7"/>
      <c r="CK70" s="7">
        <v>6629.8</v>
      </c>
      <c r="CL70" s="183">
        <f t="shared" si="26"/>
        <v>7165.8180727612944</v>
      </c>
    </row>
    <row r="71" spans="1:90">
      <c r="A71" s="188">
        <v>23742</v>
      </c>
      <c r="B71">
        <v>1964</v>
      </c>
      <c r="C71" s="7">
        <v>2636.7460000000001</v>
      </c>
      <c r="D71" s="194"/>
      <c r="E71" s="7">
        <v>134.07</v>
      </c>
      <c r="F71" s="7">
        <f t="shared" ref="F71:F102" si="31">C71-E71</f>
        <v>2502.6759999999999</v>
      </c>
      <c r="G71" s="7">
        <v>309.68299999999999</v>
      </c>
      <c r="H71" s="7">
        <f t="shared" si="21"/>
        <v>2327.0630000000001</v>
      </c>
      <c r="I71" s="7">
        <f t="shared" si="22"/>
        <v>2192.9929999999999</v>
      </c>
      <c r="K71" s="19" t="e">
        <v>#N/A</v>
      </c>
      <c r="L71" s="19">
        <v>5174.8</v>
      </c>
      <c r="M71" s="19"/>
      <c r="N71" s="19" t="e">
        <v>#N/A</v>
      </c>
      <c r="O71" s="19"/>
      <c r="P71" s="19" t="e">
        <v>#N/A</v>
      </c>
      <c r="Q71" s="19"/>
      <c r="R71" s="19" t="e">
        <v>#N/A</v>
      </c>
      <c r="S71" s="19"/>
      <c r="T71" s="19">
        <v>3076</v>
      </c>
      <c r="U71" s="19" t="e">
        <v>#N/A</v>
      </c>
      <c r="V71" s="19">
        <v>112</v>
      </c>
      <c r="W71" s="19">
        <v>4372</v>
      </c>
      <c r="X71" s="19"/>
      <c r="Y71" s="7">
        <f>Y70+I71</f>
        <v>22376.194999999996</v>
      </c>
      <c r="Z71" s="7"/>
      <c r="AA71" s="7"/>
      <c r="AB71" s="7">
        <v>10862</v>
      </c>
      <c r="AC71" s="7"/>
      <c r="AD71" s="19"/>
      <c r="AE71" s="7"/>
      <c r="AG71" s="7"/>
      <c r="AH71" s="19">
        <v>0</v>
      </c>
      <c r="AI71" s="7"/>
      <c r="AJ71" s="197">
        <f t="shared" si="24"/>
        <v>22376.194999999996</v>
      </c>
      <c r="AK71" s="7"/>
      <c r="AL71" s="7"/>
      <c r="AM71" s="7"/>
      <c r="AN71">
        <v>383.02800000000002</v>
      </c>
      <c r="AO71">
        <v>106.2</v>
      </c>
      <c r="AP71">
        <f t="shared" si="27"/>
        <v>276.82800000000003</v>
      </c>
      <c r="AR71" s="7"/>
      <c r="AS71" s="7"/>
      <c r="AT71" s="7"/>
      <c r="AV71" s="19"/>
      <c r="AY71" s="201"/>
      <c r="AZ71" s="7">
        <v>567.80499999999995</v>
      </c>
      <c r="BB71" s="7">
        <v>12.871</v>
      </c>
      <c r="BC71" s="7"/>
      <c r="BD71" s="7">
        <f t="shared" si="23"/>
        <v>554.93399999999997</v>
      </c>
      <c r="BI71">
        <v>656.4</v>
      </c>
      <c r="BJ71" s="100">
        <v>698.89166666666654</v>
      </c>
      <c r="BK71" s="100">
        <f t="shared" si="14"/>
        <v>656.4</v>
      </c>
      <c r="BM71">
        <v>217.3</v>
      </c>
      <c r="BQ71" s="7"/>
      <c r="BR71" s="7">
        <v>22914.473999999998</v>
      </c>
      <c r="BS71" s="7">
        <f t="shared" si="28"/>
        <v>8249.2106399999993</v>
      </c>
      <c r="BT71" s="200">
        <f t="shared" si="29"/>
        <v>0.36</v>
      </c>
      <c r="BU71" s="7">
        <f t="shared" si="30"/>
        <v>7424.2895759999992</v>
      </c>
      <c r="BV71" s="183">
        <f t="shared" si="20"/>
        <v>23889.1</v>
      </c>
      <c r="BY71" s="7">
        <v>23889.1</v>
      </c>
      <c r="CF71" s="183">
        <f t="shared" si="25"/>
        <v>22148.370912754795</v>
      </c>
      <c r="CJ71" s="7"/>
      <c r="CK71" s="7">
        <v>6556.4</v>
      </c>
      <c r="CL71" s="183">
        <f t="shared" si="26"/>
        <v>7132.5458407088881</v>
      </c>
    </row>
    <row r="72" spans="1:90">
      <c r="A72" s="188">
        <v>24107</v>
      </c>
      <c r="B72">
        <v>1965</v>
      </c>
      <c r="C72" s="7">
        <v>2857.82</v>
      </c>
      <c r="D72" s="194"/>
      <c r="E72" s="7">
        <v>334.714</v>
      </c>
      <c r="F72" s="7">
        <f t="shared" si="31"/>
        <v>2523.1060000000002</v>
      </c>
      <c r="G72" s="7">
        <v>366.26400000000001</v>
      </c>
      <c r="H72" s="7">
        <f t="shared" si="21"/>
        <v>2491.556</v>
      </c>
      <c r="I72" s="7">
        <f t="shared" si="22"/>
        <v>2156.8420000000001</v>
      </c>
      <c r="K72" s="19">
        <v>3926.8789999999999</v>
      </c>
      <c r="L72" s="19">
        <v>4893.6000000000004</v>
      </c>
      <c r="M72" s="19"/>
      <c r="N72" s="19">
        <v>2391.3510000000001</v>
      </c>
      <c r="O72" s="19"/>
      <c r="P72" s="19">
        <v>2004.029</v>
      </c>
      <c r="Q72" s="19"/>
      <c r="R72" s="19">
        <v>144.08099999999999</v>
      </c>
      <c r="S72" s="19"/>
      <c r="T72" s="19">
        <v>3614</v>
      </c>
      <c r="U72" s="19">
        <v>3613.7</v>
      </c>
      <c r="V72" s="19">
        <v>144</v>
      </c>
      <c r="W72" s="19">
        <v>4644</v>
      </c>
      <c r="X72" s="19"/>
      <c r="Y72" s="7">
        <v>25187.023000000001</v>
      </c>
      <c r="Z72" s="7"/>
      <c r="AA72" s="7"/>
      <c r="AB72" s="7">
        <v>12326</v>
      </c>
      <c r="AC72" s="7"/>
      <c r="AD72" s="19"/>
      <c r="AE72" s="7"/>
      <c r="AG72" s="7"/>
      <c r="AH72" s="19">
        <v>0</v>
      </c>
      <c r="AI72" s="7"/>
      <c r="AJ72" s="197">
        <f t="shared" si="24"/>
        <v>25187.023000000001</v>
      </c>
      <c r="AK72" s="7"/>
      <c r="AL72" s="7"/>
      <c r="AM72" s="7"/>
      <c r="AN72">
        <v>338.87700000000001</v>
      </c>
      <c r="AO72">
        <v>79.599999999999994</v>
      </c>
      <c r="AP72">
        <f t="shared" si="27"/>
        <v>259.27700000000004</v>
      </c>
      <c r="AR72" s="7"/>
      <c r="AS72" s="7"/>
      <c r="AT72" s="7"/>
      <c r="AV72" s="19"/>
      <c r="AY72" s="201"/>
      <c r="AZ72" s="7">
        <v>281.601</v>
      </c>
      <c r="BB72" s="7">
        <v>16.288</v>
      </c>
      <c r="BC72" s="7"/>
      <c r="BD72" s="7">
        <f t="shared" si="23"/>
        <v>265.31299999999999</v>
      </c>
      <c r="BI72">
        <v>544.1</v>
      </c>
      <c r="BJ72" s="100">
        <v>586.40833333333342</v>
      </c>
      <c r="BK72" s="100">
        <f t="shared" si="14"/>
        <v>544.1</v>
      </c>
      <c r="BM72">
        <v>198.2</v>
      </c>
      <c r="BQ72" s="7"/>
      <c r="BR72" s="7">
        <v>25033.68</v>
      </c>
      <c r="BS72" s="7">
        <f t="shared" si="28"/>
        <v>9012.1247999999996</v>
      </c>
      <c r="BT72" s="200">
        <f t="shared" si="29"/>
        <v>0.36</v>
      </c>
      <c r="BU72" s="7">
        <f t="shared" si="30"/>
        <v>8110.9123199999995</v>
      </c>
      <c r="BV72" s="183">
        <f t="shared" si="20"/>
        <v>25066.2</v>
      </c>
      <c r="BY72" s="7">
        <v>25066.2</v>
      </c>
      <c r="CF72" s="183">
        <f t="shared" si="25"/>
        <v>23239.699066657777</v>
      </c>
      <c r="CJ72" s="7"/>
      <c r="CK72" s="7">
        <v>6310.2</v>
      </c>
      <c r="CL72" s="183">
        <f t="shared" si="26"/>
        <v>6909.3315545127643</v>
      </c>
    </row>
    <row r="73" spans="1:90">
      <c r="A73" s="188">
        <v>24472</v>
      </c>
      <c r="B73">
        <v>1966</v>
      </c>
      <c r="C73" s="7">
        <v>2999.433</v>
      </c>
      <c r="D73" s="194"/>
      <c r="E73" s="7">
        <v>707.42499999999995</v>
      </c>
      <c r="F73" s="7">
        <f t="shared" si="31"/>
        <v>2292.0079999999998</v>
      </c>
      <c r="G73" s="7">
        <v>254.822</v>
      </c>
      <c r="H73" s="7">
        <f t="shared" si="21"/>
        <v>2744.6109999999999</v>
      </c>
      <c r="I73" s="7">
        <f t="shared" si="22"/>
        <v>2037.1859999999997</v>
      </c>
      <c r="K73" s="19" t="e">
        <v>#N/A</v>
      </c>
      <c r="L73" s="19">
        <v>4835.7</v>
      </c>
      <c r="M73" s="19"/>
      <c r="N73" s="19" t="e">
        <v>#N/A</v>
      </c>
      <c r="O73" s="19"/>
      <c r="P73" s="19" t="e">
        <v>#N/A</v>
      </c>
      <c r="Q73" s="19"/>
      <c r="R73" s="19" t="e">
        <v>#N/A</v>
      </c>
      <c r="S73" s="19"/>
      <c r="T73" s="19">
        <v>4040</v>
      </c>
      <c r="U73" s="19" t="e">
        <v>#N/A</v>
      </c>
      <c r="V73" s="19">
        <v>146</v>
      </c>
      <c r="W73" s="19">
        <v>4916</v>
      </c>
      <c r="X73" s="19"/>
      <c r="Y73" s="7">
        <f>Y72+I73</f>
        <v>27224.209000000003</v>
      </c>
      <c r="Z73" s="7"/>
      <c r="AA73" s="7"/>
      <c r="AB73" s="7">
        <v>12953</v>
      </c>
      <c r="AC73" s="7"/>
      <c r="AD73" s="19"/>
      <c r="AE73" s="7"/>
      <c r="AG73" s="7"/>
      <c r="AH73" s="19">
        <v>0</v>
      </c>
      <c r="AI73" s="7"/>
      <c r="AJ73" s="197">
        <f t="shared" si="24"/>
        <v>27224.209000000003</v>
      </c>
      <c r="AK73" s="7"/>
      <c r="AL73" s="7"/>
      <c r="AM73" s="7"/>
      <c r="AN73">
        <v>560.86099999999999</v>
      </c>
      <c r="AO73">
        <v>135.4</v>
      </c>
      <c r="AP73">
        <f t="shared" si="27"/>
        <v>425.46100000000001</v>
      </c>
      <c r="AR73" s="7"/>
      <c r="AS73" s="7"/>
      <c r="AT73" s="7"/>
      <c r="AV73" s="19"/>
      <c r="AY73" s="201"/>
      <c r="AZ73" s="7">
        <v>257.83300000000003</v>
      </c>
      <c r="BB73" s="7">
        <v>15.864000000000001</v>
      </c>
      <c r="BC73" s="7"/>
      <c r="BD73" s="7">
        <f t="shared" si="23"/>
        <v>241.96900000000002</v>
      </c>
      <c r="BI73">
        <v>448.7</v>
      </c>
      <c r="BJ73" s="100">
        <v>500.87499999999994</v>
      </c>
      <c r="BK73" s="100">
        <f t="shared" si="14"/>
        <v>448.7</v>
      </c>
      <c r="BL73">
        <v>89.7</v>
      </c>
      <c r="BM73">
        <v>170</v>
      </c>
      <c r="BQ73" s="7"/>
      <c r="BR73" s="7">
        <v>26566.284</v>
      </c>
      <c r="BS73" s="7">
        <f t="shared" si="28"/>
        <v>9563.8622400000004</v>
      </c>
      <c r="BT73" s="200">
        <f t="shared" si="29"/>
        <v>0.36</v>
      </c>
      <c r="BU73" s="7">
        <f t="shared" si="30"/>
        <v>8607.4760160000005</v>
      </c>
      <c r="BV73" s="183">
        <f t="shared" si="20"/>
        <v>24068.799999999999</v>
      </c>
      <c r="BY73" s="7">
        <v>24068.799999999999</v>
      </c>
      <c r="CF73" s="183">
        <f t="shared" si="25"/>
        <v>22314.976697527851</v>
      </c>
      <c r="CJ73" s="7"/>
      <c r="CK73" s="7">
        <v>5875.6</v>
      </c>
      <c r="CL73" s="183">
        <f t="shared" si="26"/>
        <v>6475.2853359364544</v>
      </c>
    </row>
    <row r="74" spans="1:90">
      <c r="A74" s="188">
        <v>24837</v>
      </c>
      <c r="B74">
        <v>1967</v>
      </c>
      <c r="C74" s="7">
        <v>3384.6849999999999</v>
      </c>
      <c r="D74" s="194"/>
      <c r="E74" s="7">
        <v>938.78</v>
      </c>
      <c r="F74" s="7">
        <f t="shared" si="31"/>
        <v>2445.9049999999997</v>
      </c>
      <c r="G74" s="7">
        <v>67.259</v>
      </c>
      <c r="H74" s="7">
        <f t="shared" si="21"/>
        <v>3317.4259999999999</v>
      </c>
      <c r="I74" s="7">
        <f t="shared" si="22"/>
        <v>2378.6459999999997</v>
      </c>
      <c r="K74" s="19" t="e">
        <v>#N/A</v>
      </c>
      <c r="L74" s="19">
        <v>4917.6000000000004</v>
      </c>
      <c r="M74" s="19"/>
      <c r="N74" s="19" t="e">
        <v>#N/A</v>
      </c>
      <c r="O74" s="19"/>
      <c r="P74" s="19" t="e">
        <v>#N/A</v>
      </c>
      <c r="Q74" s="19"/>
      <c r="R74" s="19" t="e">
        <v>#N/A</v>
      </c>
      <c r="S74" s="19"/>
      <c r="T74" s="19">
        <v>4456</v>
      </c>
      <c r="U74" s="19" t="e">
        <v>#N/A</v>
      </c>
      <c r="V74" s="19">
        <v>133</v>
      </c>
      <c r="W74" s="19">
        <v>5169</v>
      </c>
      <c r="X74" s="19"/>
      <c r="Y74" s="7">
        <f>Y73+I74</f>
        <v>29602.855000000003</v>
      </c>
      <c r="Z74" s="7"/>
      <c r="AA74" s="7"/>
      <c r="AB74" s="7">
        <v>15400</v>
      </c>
      <c r="AC74" s="7"/>
      <c r="AD74" s="19"/>
      <c r="AE74" s="7"/>
      <c r="AG74" s="7"/>
      <c r="AH74" s="19">
        <v>0</v>
      </c>
      <c r="AI74" s="7"/>
      <c r="AJ74" s="197">
        <f t="shared" si="24"/>
        <v>29602.855000000003</v>
      </c>
      <c r="AK74" s="7"/>
      <c r="AL74" s="7"/>
      <c r="AM74" s="7"/>
      <c r="AN74">
        <v>898.27200000000005</v>
      </c>
      <c r="AO74">
        <v>186.4</v>
      </c>
      <c r="AP74">
        <f t="shared" si="27"/>
        <v>711.87200000000007</v>
      </c>
      <c r="AR74" s="7"/>
      <c r="AS74" s="7"/>
      <c r="AT74" s="7"/>
      <c r="AV74" s="19"/>
      <c r="AY74" s="201"/>
      <c r="AZ74" s="7">
        <v>321.46300000000002</v>
      </c>
      <c r="BB74" s="7">
        <v>11.221</v>
      </c>
      <c r="BC74" s="7"/>
      <c r="BD74" s="7">
        <f t="shared" si="23"/>
        <v>310.24200000000002</v>
      </c>
      <c r="BI74">
        <v>603.9</v>
      </c>
      <c r="BJ74" s="100">
        <v>507.04166666666669</v>
      </c>
      <c r="BK74" s="100">
        <f t="shared" si="14"/>
        <v>603.9</v>
      </c>
      <c r="BL74">
        <v>127.4</v>
      </c>
      <c r="BM74">
        <v>245.6</v>
      </c>
      <c r="BQ74" s="15"/>
      <c r="BR74" s="7">
        <v>28194.945</v>
      </c>
      <c r="BS74" s="7">
        <f t="shared" si="28"/>
        <v>10150.180199999999</v>
      </c>
      <c r="BT74" s="200">
        <f t="shared" si="29"/>
        <v>0.36</v>
      </c>
      <c r="BU74" s="7">
        <f t="shared" si="30"/>
        <v>9135.1621799999994</v>
      </c>
      <c r="BV74" s="183">
        <f t="shared" si="20"/>
        <v>25986.400000000001</v>
      </c>
      <c r="BY74" s="7">
        <v>25986.400000000001</v>
      </c>
      <c r="CF74" s="183">
        <f t="shared" si="25"/>
        <v>24092.846774772228</v>
      </c>
      <c r="CJ74" s="7"/>
      <c r="CK74" s="7">
        <v>6373.5</v>
      </c>
      <c r="CL74" s="183">
        <f t="shared" si="26"/>
        <v>7069.6588587832448</v>
      </c>
    </row>
    <row r="75" spans="1:90">
      <c r="A75" s="188">
        <v>25203</v>
      </c>
      <c r="B75">
        <v>1968</v>
      </c>
      <c r="C75" s="7">
        <v>2986.78</v>
      </c>
      <c r="D75" s="194"/>
      <c r="E75" s="7">
        <v>338.83499999999998</v>
      </c>
      <c r="F75" s="7">
        <f t="shared" si="31"/>
        <v>2647.9450000000002</v>
      </c>
      <c r="G75" s="7">
        <v>33.951999999999998</v>
      </c>
      <c r="H75" s="7">
        <f t="shared" si="21"/>
        <v>2952.8280000000004</v>
      </c>
      <c r="I75" s="7">
        <f t="shared" si="22"/>
        <v>2613.9930000000004</v>
      </c>
      <c r="K75" s="19" t="e">
        <v>#N/A</v>
      </c>
      <c r="L75" s="19">
        <v>5078.8999999999996</v>
      </c>
      <c r="M75" s="19"/>
      <c r="N75" s="19" t="e">
        <v>#N/A</v>
      </c>
      <c r="O75" s="19"/>
      <c r="P75" s="19" t="e">
        <v>#N/A</v>
      </c>
      <c r="Q75" s="19"/>
      <c r="R75" s="19" t="e">
        <v>#N/A</v>
      </c>
      <c r="S75" s="19"/>
      <c r="T75" s="19">
        <v>4897</v>
      </c>
      <c r="U75" s="19" t="e">
        <v>#N/A</v>
      </c>
      <c r="V75" s="19">
        <v>128</v>
      </c>
      <c r="W75" s="19">
        <v>5458</v>
      </c>
      <c r="X75" s="19"/>
      <c r="Y75" s="7">
        <f>Y74+I75</f>
        <v>32216.848000000005</v>
      </c>
      <c r="Z75" s="7"/>
      <c r="AA75" s="7"/>
      <c r="AB75" s="7">
        <v>18006</v>
      </c>
      <c r="AC75" s="7"/>
      <c r="AD75" s="19"/>
      <c r="AE75" s="7"/>
      <c r="AG75" s="7"/>
      <c r="AH75" s="19">
        <v>0</v>
      </c>
      <c r="AI75" s="7"/>
      <c r="AJ75" s="197">
        <f t="shared" si="24"/>
        <v>32216.848000000005</v>
      </c>
      <c r="AK75" s="7"/>
      <c r="AL75" s="7"/>
      <c r="AM75" s="7"/>
      <c r="AN75">
        <v>1088.45</v>
      </c>
      <c r="AO75">
        <v>270.2</v>
      </c>
      <c r="AP75">
        <f t="shared" si="27"/>
        <v>818.25</v>
      </c>
      <c r="AR75" s="7"/>
      <c r="AS75" s="7"/>
      <c r="AT75" s="7"/>
      <c r="AV75" s="19"/>
      <c r="AY75" s="201"/>
      <c r="AZ75" s="7">
        <v>502.48</v>
      </c>
      <c r="BB75" s="7">
        <v>15.974</v>
      </c>
      <c r="BC75" s="7"/>
      <c r="BD75" s="7">
        <f t="shared" si="23"/>
        <v>486.50600000000003</v>
      </c>
      <c r="BL75">
        <v>162.9</v>
      </c>
      <c r="BM75">
        <v>337.4</v>
      </c>
      <c r="BQ75" s="7"/>
      <c r="BR75" s="7">
        <v>30372.484</v>
      </c>
      <c r="BS75" s="7">
        <f t="shared" si="28"/>
        <v>10934.09424</v>
      </c>
      <c r="BT75" s="200">
        <f t="shared" si="29"/>
        <v>0.36</v>
      </c>
      <c r="BU75" s="7">
        <f t="shared" si="30"/>
        <v>9840.6848160000009</v>
      </c>
      <c r="BV75" s="183">
        <f t="shared" ref="BV75:BV96" si="32">BY75</f>
        <v>32921.699999999997</v>
      </c>
      <c r="BW75" s="9"/>
      <c r="BX75" s="9"/>
      <c r="BY75" s="183">
        <v>32921.699999999997</v>
      </c>
      <c r="CF75" s="183">
        <f t="shared" si="25"/>
        <v>30522.791678147751</v>
      </c>
      <c r="CJ75" s="7"/>
      <c r="CK75" s="7">
        <v>7065.3</v>
      </c>
      <c r="CL75" s="183">
        <f t="shared" si="26"/>
        <v>7887.9628037559442</v>
      </c>
    </row>
    <row r="76" spans="1:90">
      <c r="A76" s="188">
        <v>25568</v>
      </c>
      <c r="B76">
        <v>1969</v>
      </c>
      <c r="C76" s="7">
        <v>3331.8960000000002</v>
      </c>
      <c r="D76" s="194"/>
      <c r="E76" s="7">
        <v>991.93200000000002</v>
      </c>
      <c r="F76" s="7">
        <f t="shared" si="31"/>
        <v>2339.9639999999999</v>
      </c>
      <c r="G76" s="7">
        <v>74.8</v>
      </c>
      <c r="H76" s="7">
        <f t="shared" si="21"/>
        <v>3257.096</v>
      </c>
      <c r="I76" s="7">
        <f t="shared" si="22"/>
        <v>2265.1639999999998</v>
      </c>
      <c r="K76" s="19" t="e">
        <v>#N/A</v>
      </c>
      <c r="L76" s="19">
        <v>5305.5</v>
      </c>
      <c r="M76" s="19"/>
      <c r="N76" s="19" t="e">
        <v>#N/A</v>
      </c>
      <c r="O76" s="19"/>
      <c r="P76" s="19" t="e">
        <v>#N/A</v>
      </c>
      <c r="Q76" s="19"/>
      <c r="R76" s="19" t="e">
        <v>#N/A</v>
      </c>
      <c r="S76" s="19"/>
      <c r="T76" s="19">
        <v>5246</v>
      </c>
      <c r="U76" s="19" t="e">
        <v>#N/A</v>
      </c>
      <c r="V76" s="19">
        <v>127</v>
      </c>
      <c r="W76" s="19">
        <v>5794</v>
      </c>
      <c r="X76" s="19"/>
      <c r="Y76" s="7">
        <f>Y75+I76</f>
        <v>34482.012000000002</v>
      </c>
      <c r="Z76" s="7"/>
      <c r="AA76" s="7"/>
      <c r="AB76" s="7">
        <v>19875</v>
      </c>
      <c r="AC76" s="7"/>
      <c r="AD76" s="19"/>
      <c r="AE76" s="7"/>
      <c r="AG76" s="7"/>
      <c r="AH76" s="19">
        <v>0</v>
      </c>
      <c r="AI76" s="7"/>
      <c r="AJ76" s="197">
        <f t="shared" si="24"/>
        <v>34482.012000000002</v>
      </c>
      <c r="AK76" s="7"/>
      <c r="AL76" s="7"/>
      <c r="AM76" s="7"/>
      <c r="AN76">
        <v>1014.87</v>
      </c>
      <c r="AO76">
        <v>273.2</v>
      </c>
      <c r="AP76">
        <f t="shared" si="27"/>
        <v>741.67000000000007</v>
      </c>
      <c r="AR76" s="7"/>
      <c r="AS76" s="7"/>
      <c r="AT76" s="7"/>
      <c r="AV76" s="19"/>
      <c r="AY76" s="201"/>
      <c r="AZ76" s="7">
        <v>819.976</v>
      </c>
      <c r="BB76" s="7">
        <v>14.55</v>
      </c>
      <c r="BC76" s="7"/>
      <c r="BD76" s="7">
        <f t="shared" si="23"/>
        <v>805.42600000000004</v>
      </c>
      <c r="BL76">
        <v>165.2</v>
      </c>
      <c r="BM76">
        <v>346.5</v>
      </c>
      <c r="BQ76" s="7"/>
      <c r="BR76" s="7">
        <v>33363.004000000001</v>
      </c>
      <c r="BS76" s="7">
        <f t="shared" si="28"/>
        <v>12010.68144</v>
      </c>
      <c r="BT76" s="200">
        <f t="shared" si="29"/>
        <v>0.36</v>
      </c>
      <c r="BU76" s="7">
        <f t="shared" si="30"/>
        <v>10809.613296000001</v>
      </c>
      <c r="BV76" s="183">
        <f t="shared" si="32"/>
        <v>50967.8</v>
      </c>
      <c r="BW76" s="9"/>
      <c r="BX76" s="9"/>
      <c r="BY76" s="183">
        <v>50967.8</v>
      </c>
      <c r="CF76" s="183">
        <f t="shared" si="25"/>
        <v>47253.924970262749</v>
      </c>
      <c r="CJ76" s="7"/>
      <c r="CK76" s="7">
        <v>7707.9</v>
      </c>
      <c r="CL76" s="183">
        <f t="shared" si="26"/>
        <v>8661.3202666961624</v>
      </c>
    </row>
    <row r="77" spans="1:90">
      <c r="A77" s="188">
        <v>25933</v>
      </c>
      <c r="B77">
        <v>1970</v>
      </c>
      <c r="C77" s="7">
        <v>3680.0149999999999</v>
      </c>
      <c r="D77" s="194"/>
      <c r="E77" s="7">
        <v>779.52</v>
      </c>
      <c r="F77" s="7">
        <f t="shared" si="31"/>
        <v>2900.4949999999999</v>
      </c>
      <c r="G77" s="7">
        <v>294.27999999999997</v>
      </c>
      <c r="H77" s="7">
        <f t="shared" ref="H77:H108" si="33">C77-G77</f>
        <v>3385.7349999999997</v>
      </c>
      <c r="I77" s="7">
        <f t="shared" ref="I77:I113" si="34">F77-G77</f>
        <v>2606.2150000000001</v>
      </c>
      <c r="K77" s="19">
        <v>4438</v>
      </c>
      <c r="L77" s="19">
        <v>5347.9</v>
      </c>
      <c r="M77" s="19"/>
      <c r="N77" s="19">
        <v>4435.2280000000001</v>
      </c>
      <c r="O77" s="19"/>
      <c r="P77" s="19">
        <v>3006.2809999999999</v>
      </c>
      <c r="Q77" s="19"/>
      <c r="R77" s="19">
        <v>98.387</v>
      </c>
      <c r="S77" s="19"/>
      <c r="T77" s="19">
        <v>6205</v>
      </c>
      <c r="U77" s="19">
        <v>6201.3</v>
      </c>
      <c r="V77" s="19">
        <v>131</v>
      </c>
      <c r="W77" s="19">
        <v>6041</v>
      </c>
      <c r="X77" s="19"/>
      <c r="Y77" s="7">
        <v>36798.186000000002</v>
      </c>
      <c r="Z77" s="7"/>
      <c r="AA77" s="7"/>
      <c r="AB77" s="7">
        <v>20718</v>
      </c>
      <c r="AC77" s="7"/>
      <c r="AD77" s="19"/>
      <c r="AE77" s="7"/>
      <c r="AG77" s="7"/>
      <c r="AH77" s="19">
        <v>0</v>
      </c>
      <c r="AI77" s="7"/>
      <c r="AJ77" s="197">
        <f t="shared" si="24"/>
        <v>36798.186000000002</v>
      </c>
      <c r="AK77" s="7"/>
      <c r="AL77" s="7"/>
      <c r="AM77" s="7"/>
      <c r="AN77">
        <v>805.51700000000005</v>
      </c>
      <c r="AO77">
        <v>357.5</v>
      </c>
      <c r="AP77">
        <f t="shared" si="27"/>
        <v>448.01700000000005</v>
      </c>
      <c r="AR77" s="7"/>
      <c r="AS77" s="7"/>
      <c r="AT77" s="7"/>
      <c r="AV77" s="19"/>
      <c r="AY77" s="201"/>
      <c r="AZ77" s="7">
        <v>544.20000000000005</v>
      </c>
      <c r="BB77" s="7">
        <v>24.91</v>
      </c>
      <c r="BC77" s="7"/>
      <c r="BD77" s="7">
        <f t="shared" ref="BD77:BD96" si="35">AZ77-BB77</f>
        <v>519.29000000000008</v>
      </c>
      <c r="BL77">
        <v>143.9</v>
      </c>
      <c r="BM77">
        <v>303.2</v>
      </c>
      <c r="BQ77" s="7"/>
      <c r="BR77" s="7">
        <v>36371.358</v>
      </c>
      <c r="BS77" s="7">
        <f t="shared" si="28"/>
        <v>13093.68888</v>
      </c>
      <c r="BT77" s="200">
        <f t="shared" si="29"/>
        <v>0.36</v>
      </c>
      <c r="BU77" s="7">
        <f t="shared" si="30"/>
        <v>11784.319992000001</v>
      </c>
      <c r="BV77" s="183">
        <f t="shared" si="32"/>
        <v>52611.5</v>
      </c>
      <c r="BX77" s="19">
        <v>192410.82152875882</v>
      </c>
      <c r="BY77" s="7">
        <v>52611.5</v>
      </c>
      <c r="CF77" s="183">
        <f t="shared" si="25"/>
        <v>48777.85334216855</v>
      </c>
      <c r="CJ77" s="7"/>
      <c r="CK77" s="7">
        <v>8130.9</v>
      </c>
      <c r="CL77" s="183">
        <f t="shared" si="26"/>
        <v>9196.0309675394001</v>
      </c>
    </row>
    <row r="78" spans="1:90">
      <c r="A78" s="188">
        <v>26298</v>
      </c>
      <c r="B78">
        <v>1971</v>
      </c>
      <c r="C78" s="7">
        <v>5406.393</v>
      </c>
      <c r="D78" s="194">
        <v>620.4</v>
      </c>
      <c r="E78" s="7">
        <v>1452.7149999999999</v>
      </c>
      <c r="F78" s="7">
        <f t="shared" si="31"/>
        <v>3953.6779999999999</v>
      </c>
      <c r="G78" s="7">
        <v>58.332999999999998</v>
      </c>
      <c r="H78" s="7">
        <f t="shared" si="33"/>
        <v>5348.06</v>
      </c>
      <c r="I78" s="7">
        <f t="shared" si="34"/>
        <v>3895.3449999999998</v>
      </c>
      <c r="K78" s="19" t="e">
        <v>#N/A</v>
      </c>
      <c r="L78" s="19">
        <v>5859.3</v>
      </c>
      <c r="M78" s="19"/>
      <c r="N78" s="19" t="e">
        <v>#N/A</v>
      </c>
      <c r="O78" s="19"/>
      <c r="P78" s="19" t="e">
        <v>#N/A</v>
      </c>
      <c r="Q78" s="19"/>
      <c r="R78" s="19" t="e">
        <v>#N/A</v>
      </c>
      <c r="S78" s="19"/>
      <c r="T78" s="19">
        <v>6651</v>
      </c>
      <c r="U78" s="19" t="e">
        <v>#N/A</v>
      </c>
      <c r="V78" s="19">
        <v>172</v>
      </c>
      <c r="W78" s="19">
        <v>6217</v>
      </c>
      <c r="X78" s="19"/>
      <c r="Y78" s="7">
        <f>Y77+I78</f>
        <v>40693.531000000003</v>
      </c>
      <c r="Z78" s="7"/>
      <c r="AA78" s="7"/>
      <c r="AB78" s="7">
        <v>25165</v>
      </c>
      <c r="AC78" s="7"/>
      <c r="AD78" s="19"/>
      <c r="AE78" s="7"/>
      <c r="AG78" s="7"/>
      <c r="AH78" s="19">
        <v>0</v>
      </c>
      <c r="AI78" s="7"/>
      <c r="AJ78" s="197">
        <f t="shared" si="24"/>
        <v>40693.531000000003</v>
      </c>
      <c r="AK78" s="7"/>
      <c r="AL78" s="7"/>
      <c r="AM78" s="7"/>
      <c r="AN78">
        <v>1884.925</v>
      </c>
      <c r="AO78">
        <v>336</v>
      </c>
      <c r="AP78">
        <f t="shared" si="27"/>
        <v>1548.925</v>
      </c>
      <c r="AR78" s="7"/>
      <c r="AS78" s="7"/>
      <c r="AT78" s="7"/>
      <c r="AV78" s="19"/>
      <c r="AY78" s="201"/>
      <c r="AZ78" s="7">
        <v>998.48500000000001</v>
      </c>
      <c r="BB78" s="7">
        <v>30.317</v>
      </c>
      <c r="BC78" s="7"/>
      <c r="BD78" s="7">
        <f t="shared" si="35"/>
        <v>968.16800000000001</v>
      </c>
      <c r="BL78">
        <v>157.4</v>
      </c>
      <c r="BM78">
        <v>343</v>
      </c>
      <c r="BQ78" s="7"/>
      <c r="BR78" s="7">
        <v>39239.245999999999</v>
      </c>
      <c r="BS78" s="7">
        <f t="shared" si="28"/>
        <v>14126.128559999999</v>
      </c>
      <c r="BT78" s="200">
        <f t="shared" si="29"/>
        <v>0.36</v>
      </c>
      <c r="BU78" s="7">
        <f t="shared" si="30"/>
        <v>12713.515703999999</v>
      </c>
      <c r="BV78" s="183">
        <f t="shared" si="32"/>
        <v>44432.9</v>
      </c>
      <c r="BY78" s="7">
        <v>44432.9</v>
      </c>
      <c r="CF78" s="183">
        <f t="shared" si="25"/>
        <v>41195.204085936362</v>
      </c>
      <c r="CJ78" s="7"/>
      <c r="CK78" s="7">
        <v>10461.5</v>
      </c>
      <c r="CL78" s="183">
        <f t="shared" si="26"/>
        <v>11908.842289746321</v>
      </c>
    </row>
    <row r="79" spans="1:90">
      <c r="A79" s="188">
        <v>26664</v>
      </c>
      <c r="B79">
        <v>1972</v>
      </c>
      <c r="C79" s="7">
        <v>4983.22</v>
      </c>
      <c r="D79" s="194">
        <v>742.9</v>
      </c>
      <c r="E79" s="7">
        <v>962.80399999999997</v>
      </c>
      <c r="F79" s="7">
        <f t="shared" si="31"/>
        <v>4020.4160000000002</v>
      </c>
      <c r="G79" s="7">
        <v>50.54</v>
      </c>
      <c r="H79" s="7">
        <f t="shared" si="33"/>
        <v>4932.68</v>
      </c>
      <c r="I79" s="7">
        <f t="shared" si="34"/>
        <v>3969.8760000000002</v>
      </c>
      <c r="K79" s="19" t="e">
        <v>#N/A</v>
      </c>
      <c r="L79" s="19">
        <v>6185.5</v>
      </c>
      <c r="M79" s="19"/>
      <c r="N79" s="19" t="e">
        <v>#N/A</v>
      </c>
      <c r="O79" s="19"/>
      <c r="P79" s="19" t="e">
        <v>#N/A</v>
      </c>
      <c r="Q79" s="19"/>
      <c r="R79" s="19" t="e">
        <v>#N/A</v>
      </c>
      <c r="S79" s="19"/>
      <c r="T79" s="19">
        <v>6879</v>
      </c>
      <c r="U79" s="19" t="e">
        <v>#N/A</v>
      </c>
      <c r="V79" s="19">
        <v>146</v>
      </c>
      <c r="W79" s="19">
        <v>6565</v>
      </c>
      <c r="X79" s="19"/>
      <c r="Y79" s="7">
        <f>Y78+I79</f>
        <v>44663.407000000007</v>
      </c>
      <c r="Z79" s="7"/>
      <c r="AA79" s="7"/>
      <c r="AB79" s="7">
        <v>27194</v>
      </c>
      <c r="AC79" s="7"/>
      <c r="AD79" s="19"/>
      <c r="AE79" s="7"/>
      <c r="AG79" s="7"/>
      <c r="AH79" s="19">
        <v>0</v>
      </c>
      <c r="AI79" s="7"/>
      <c r="AJ79" s="197">
        <f t="shared" si="24"/>
        <v>44663.407000000007</v>
      </c>
      <c r="AK79" s="7"/>
      <c r="AL79" s="7"/>
      <c r="AM79" s="7"/>
      <c r="AN79">
        <v>2679.268</v>
      </c>
      <c r="AO79">
        <v>439.7</v>
      </c>
      <c r="AP79">
        <f t="shared" si="27"/>
        <v>2239.5680000000002</v>
      </c>
      <c r="AR79" s="7"/>
      <c r="AS79" s="7"/>
      <c r="AT79" s="7"/>
      <c r="AV79" s="19"/>
      <c r="AY79" s="201"/>
      <c r="AZ79" s="7">
        <v>1018.783</v>
      </c>
      <c r="BB79" s="7">
        <v>79.712000000000003</v>
      </c>
      <c r="BC79" s="7"/>
      <c r="BD79" s="7">
        <f t="shared" si="35"/>
        <v>939.07100000000003</v>
      </c>
      <c r="BL79">
        <v>191.1</v>
      </c>
      <c r="BM79">
        <v>406.4</v>
      </c>
      <c r="BQ79" s="7"/>
      <c r="BR79" s="7">
        <v>42686.078000000001</v>
      </c>
      <c r="BS79" s="7">
        <f t="shared" si="28"/>
        <v>15366.988079999999</v>
      </c>
      <c r="BT79" s="200">
        <f t="shared" si="29"/>
        <v>0.36</v>
      </c>
      <c r="BU79" s="7">
        <f t="shared" si="30"/>
        <v>13830.289272</v>
      </c>
      <c r="BV79" s="183">
        <f t="shared" si="32"/>
        <v>66935</v>
      </c>
      <c r="BY79" s="7">
        <v>66935</v>
      </c>
      <c r="CF79" s="183">
        <f t="shared" si="25"/>
        <v>62057.641645990931</v>
      </c>
      <c r="CJ79" s="7"/>
      <c r="CK79" s="7">
        <v>16672.8</v>
      </c>
      <c r="CL79" s="183">
        <f t="shared" si="26"/>
        <v>19102.838510320471</v>
      </c>
    </row>
    <row r="80" spans="1:90">
      <c r="A80" s="188">
        <v>27029</v>
      </c>
      <c r="B80">
        <v>1973</v>
      </c>
      <c r="C80" s="7">
        <v>5084.058</v>
      </c>
      <c r="D80" s="194">
        <v>894.4</v>
      </c>
      <c r="E80" s="7">
        <v>1466</v>
      </c>
      <c r="F80" s="7">
        <f t="shared" si="31"/>
        <v>3618.058</v>
      </c>
      <c r="G80" s="7">
        <v>26.181000000000001</v>
      </c>
      <c r="H80" s="7">
        <f t="shared" si="33"/>
        <v>5057.8770000000004</v>
      </c>
      <c r="I80" s="7">
        <f t="shared" si="34"/>
        <v>3591.877</v>
      </c>
      <c r="K80" s="19" t="e">
        <v>#N/A</v>
      </c>
      <c r="L80" s="19">
        <v>6493.2</v>
      </c>
      <c r="M80" s="19"/>
      <c r="N80" s="19" t="e">
        <v>#N/A</v>
      </c>
      <c r="O80" s="19"/>
      <c r="P80" s="19" t="e">
        <v>#N/A</v>
      </c>
      <c r="Q80" s="19"/>
      <c r="R80" s="19" t="e">
        <v>#N/A</v>
      </c>
      <c r="S80" s="19"/>
      <c r="T80" s="19">
        <v>7370</v>
      </c>
      <c r="U80" s="19" t="e">
        <v>#N/A</v>
      </c>
      <c r="V80" s="19">
        <v>240</v>
      </c>
      <c r="W80" s="19">
        <v>6796</v>
      </c>
      <c r="X80" s="19"/>
      <c r="Y80" s="7">
        <f>Y79+I80</f>
        <v>48255.284000000007</v>
      </c>
      <c r="Z80" s="7"/>
      <c r="AA80" s="7"/>
      <c r="AB80" s="7">
        <v>26707</v>
      </c>
      <c r="AC80" s="7"/>
      <c r="AD80" s="19"/>
      <c r="AE80" s="7"/>
      <c r="AG80" s="7"/>
      <c r="AH80" s="19">
        <v>0</v>
      </c>
      <c r="AI80" s="7"/>
      <c r="AJ80" s="197">
        <f t="shared" si="24"/>
        <v>48255.284000000007</v>
      </c>
      <c r="AK80" s="7"/>
      <c r="AL80" s="7"/>
      <c r="AM80" s="7"/>
      <c r="AN80">
        <v>2876.5450000000001</v>
      </c>
      <c r="AO80">
        <v>656.2</v>
      </c>
      <c r="AP80">
        <f t="shared" si="27"/>
        <v>2220.3450000000003</v>
      </c>
      <c r="AR80" s="7"/>
      <c r="AS80" s="7"/>
      <c r="AT80" s="7"/>
      <c r="AV80" s="19"/>
      <c r="AY80" s="201"/>
      <c r="AZ80" s="7">
        <v>911.64499999999998</v>
      </c>
      <c r="BB80" s="7">
        <v>254.84</v>
      </c>
      <c r="BC80" s="7"/>
      <c r="BD80" s="7">
        <f t="shared" si="35"/>
        <v>656.80499999999995</v>
      </c>
      <c r="BL80">
        <v>160.1</v>
      </c>
      <c r="BM80">
        <v>316.89999999999998</v>
      </c>
      <c r="BQ80" s="7"/>
      <c r="BR80" s="7">
        <v>46551.472999999998</v>
      </c>
      <c r="BS80" s="7">
        <f t="shared" si="28"/>
        <v>16758.530279999999</v>
      </c>
      <c r="BT80" s="200">
        <f t="shared" si="29"/>
        <v>0.36</v>
      </c>
      <c r="BU80" s="7">
        <f t="shared" si="30"/>
        <v>15082.677251999999</v>
      </c>
      <c r="BV80" s="183">
        <f t="shared" si="32"/>
        <v>88058.9</v>
      </c>
      <c r="BY80" s="7">
        <v>88058.9</v>
      </c>
      <c r="CF80" s="183">
        <f t="shared" si="25"/>
        <v>81642.304622994707</v>
      </c>
      <c r="CJ80" s="7"/>
      <c r="CK80" s="7">
        <v>16425.8</v>
      </c>
      <c r="CL80" s="183">
        <f t="shared" si="26"/>
        <v>18942.167538388294</v>
      </c>
    </row>
    <row r="81" spans="1:90">
      <c r="A81" s="188">
        <v>27394</v>
      </c>
      <c r="B81">
        <v>1974</v>
      </c>
      <c r="C81" s="7">
        <v>5327.9350000000004</v>
      </c>
      <c r="D81" s="194">
        <v>315.10000000000002</v>
      </c>
      <c r="E81" s="7">
        <v>1384</v>
      </c>
      <c r="F81" s="7">
        <f t="shared" si="31"/>
        <v>3943.9350000000004</v>
      </c>
      <c r="G81" s="7">
        <v>22</v>
      </c>
      <c r="H81" s="7">
        <f t="shared" si="33"/>
        <v>5305.9350000000004</v>
      </c>
      <c r="I81" s="7">
        <f t="shared" si="34"/>
        <v>3921.9350000000004</v>
      </c>
      <c r="K81" s="19" t="e">
        <v>#N/A</v>
      </c>
      <c r="L81" s="19">
        <v>8117.9</v>
      </c>
      <c r="M81" s="19"/>
      <c r="N81" s="19" t="e">
        <v>#N/A</v>
      </c>
      <c r="O81" s="19"/>
      <c r="P81" s="19" t="e">
        <v>#N/A</v>
      </c>
      <c r="Q81" s="19"/>
      <c r="R81" s="19" t="e">
        <v>#N/A</v>
      </c>
      <c r="S81" s="19"/>
      <c r="T81" s="19">
        <v>7842</v>
      </c>
      <c r="U81" s="19" t="e">
        <v>#N/A</v>
      </c>
      <c r="V81" s="19">
        <v>191</v>
      </c>
      <c r="W81" s="19">
        <v>7052</v>
      </c>
      <c r="X81" s="19"/>
      <c r="Y81" s="7">
        <f>Y80+I81</f>
        <v>52177.219000000005</v>
      </c>
      <c r="Z81" s="7"/>
      <c r="AA81" s="7"/>
      <c r="AB81" s="7">
        <v>27121</v>
      </c>
      <c r="AC81" s="7"/>
      <c r="AD81" s="19"/>
      <c r="AE81" s="7"/>
      <c r="AG81" s="7"/>
      <c r="AH81" s="19">
        <v>0</v>
      </c>
      <c r="AI81" s="7"/>
      <c r="AJ81" s="197">
        <f t="shared" si="24"/>
        <v>52177.219000000005</v>
      </c>
      <c r="AK81" s="7"/>
      <c r="AL81" s="7"/>
      <c r="AM81" s="7"/>
      <c r="AN81">
        <v>1011.2430000000001</v>
      </c>
      <c r="AO81">
        <v>559.20000000000005</v>
      </c>
      <c r="AP81">
        <f t="shared" si="27"/>
        <v>452.04300000000001</v>
      </c>
      <c r="AR81" s="202"/>
      <c r="AS81" s="202"/>
      <c r="AT81" s="202"/>
      <c r="AV81" s="19"/>
      <c r="AY81" s="201"/>
      <c r="AZ81" s="7">
        <v>615.82000000000005</v>
      </c>
      <c r="BB81" s="7">
        <v>84.106999999999999</v>
      </c>
      <c r="BC81" s="7"/>
      <c r="BD81" s="7">
        <f t="shared" si="35"/>
        <v>531.71300000000008</v>
      </c>
      <c r="BL81">
        <v>104.7</v>
      </c>
      <c r="BM81">
        <v>203.3</v>
      </c>
      <c r="BQ81" s="7"/>
      <c r="BR81" s="7">
        <v>50516.267999999996</v>
      </c>
      <c r="BS81" s="7">
        <f t="shared" si="28"/>
        <v>18185.856479999999</v>
      </c>
      <c r="BT81" s="200">
        <f t="shared" si="29"/>
        <v>0.36</v>
      </c>
      <c r="BU81" s="7">
        <f t="shared" si="30"/>
        <v>16367.270831999998</v>
      </c>
      <c r="BV81" s="183">
        <f t="shared" si="32"/>
        <v>79100.3</v>
      </c>
      <c r="BY81" s="7">
        <v>79100.3</v>
      </c>
      <c r="CF81" s="183">
        <f t="shared" si="25"/>
        <v>73336.491693290169</v>
      </c>
      <c r="CJ81" s="7"/>
      <c r="CK81" s="7">
        <v>13017.6</v>
      </c>
      <c r="CL81" s="183">
        <f t="shared" si="26"/>
        <v>15109.421780898565</v>
      </c>
    </row>
    <row r="82" spans="1:90">
      <c r="A82" s="188">
        <v>27759</v>
      </c>
      <c r="B82">
        <v>1975</v>
      </c>
      <c r="C82" s="7">
        <v>7360.92</v>
      </c>
      <c r="D82" s="194">
        <v>1748</v>
      </c>
      <c r="E82" s="7">
        <v>1404.454</v>
      </c>
      <c r="F82" s="7">
        <f t="shared" si="31"/>
        <v>5956.4660000000003</v>
      </c>
      <c r="G82" s="7">
        <v>157.57900000000001</v>
      </c>
      <c r="H82" s="7">
        <f t="shared" si="33"/>
        <v>7203.3410000000003</v>
      </c>
      <c r="I82" s="7">
        <f t="shared" si="34"/>
        <v>5798.8870000000006</v>
      </c>
      <c r="K82" s="19">
        <v>7565</v>
      </c>
      <c r="L82" s="19">
        <v>10567.4</v>
      </c>
      <c r="M82" s="19"/>
      <c r="N82" s="19">
        <v>8539.5460000000003</v>
      </c>
      <c r="O82" s="19"/>
      <c r="P82" s="19">
        <v>6381.7030000000004</v>
      </c>
      <c r="Q82" s="19"/>
      <c r="R82" s="19">
        <v>99.332999999999998</v>
      </c>
      <c r="S82" s="19"/>
      <c r="T82" s="19">
        <v>8302</v>
      </c>
      <c r="U82" s="19">
        <v>8721.7049999999999</v>
      </c>
      <c r="V82" s="19">
        <v>141</v>
      </c>
      <c r="W82" s="19">
        <v>7229</v>
      </c>
      <c r="X82" s="19"/>
      <c r="Y82" s="7">
        <v>60037.296999999999</v>
      </c>
      <c r="Z82" s="7"/>
      <c r="AA82" s="7"/>
      <c r="AB82" s="7">
        <v>34193</v>
      </c>
      <c r="AC82" s="7"/>
      <c r="AD82" s="19"/>
      <c r="AE82" s="7"/>
      <c r="AG82" s="7"/>
      <c r="AH82" s="19">
        <v>0</v>
      </c>
      <c r="AI82" s="7"/>
      <c r="AJ82" s="197">
        <f t="shared" si="24"/>
        <v>60037.296999999999</v>
      </c>
      <c r="AK82" s="7"/>
      <c r="AL82" s="7"/>
      <c r="AM82" s="7"/>
      <c r="AN82">
        <v>2355.1</v>
      </c>
      <c r="AO82">
        <v>579.6</v>
      </c>
      <c r="AP82">
        <f t="shared" si="27"/>
        <v>1775.5</v>
      </c>
      <c r="AR82" s="202"/>
      <c r="AS82" s="202"/>
      <c r="AT82" s="202"/>
      <c r="AV82" s="19"/>
      <c r="AY82" s="201"/>
      <c r="AZ82" s="7">
        <v>1089.874</v>
      </c>
      <c r="BB82" s="7">
        <v>98.503</v>
      </c>
      <c r="BC82" s="7"/>
      <c r="BD82" s="7">
        <f t="shared" si="35"/>
        <v>991.37099999999998</v>
      </c>
      <c r="BL82">
        <v>140.1</v>
      </c>
      <c r="BM82">
        <v>289.39999999999998</v>
      </c>
      <c r="BQ82" s="7"/>
      <c r="BR82" s="7">
        <v>54602.417999999998</v>
      </c>
      <c r="BS82" s="7">
        <f t="shared" si="28"/>
        <v>19656.870479999998</v>
      </c>
      <c r="BT82" s="200">
        <f t="shared" si="29"/>
        <v>0.36</v>
      </c>
      <c r="BU82" s="7">
        <f t="shared" si="30"/>
        <v>17691.183431999998</v>
      </c>
      <c r="BV82" s="183">
        <f t="shared" si="32"/>
        <v>70149.8</v>
      </c>
      <c r="BY82" s="7">
        <v>70149.8</v>
      </c>
      <c r="CF82" s="183">
        <f t="shared" si="25"/>
        <v>65038.188540194751</v>
      </c>
      <c r="CJ82" s="7"/>
      <c r="CK82" s="7">
        <v>14130.3</v>
      </c>
      <c r="CL82" s="183">
        <f t="shared" si="26"/>
        <v>16507.529567467893</v>
      </c>
    </row>
    <row r="83" spans="1:90">
      <c r="A83" s="188">
        <v>28125</v>
      </c>
      <c r="B83">
        <v>1976</v>
      </c>
      <c r="C83" s="7">
        <v>8389.66</v>
      </c>
      <c r="D83" s="194">
        <v>1977.3</v>
      </c>
      <c r="E83" s="7">
        <v>1317.8320000000001</v>
      </c>
      <c r="F83" s="7">
        <f t="shared" si="31"/>
        <v>7071.8279999999995</v>
      </c>
      <c r="G83" s="7">
        <v>568.92999999999995</v>
      </c>
      <c r="H83" s="7">
        <f t="shared" si="33"/>
        <v>7820.73</v>
      </c>
      <c r="I83" s="7">
        <f t="shared" si="34"/>
        <v>6502.8979999999992</v>
      </c>
      <c r="K83" s="19" t="e">
        <v>#N/A</v>
      </c>
      <c r="L83" s="19">
        <v>14211.2</v>
      </c>
      <c r="M83" s="19"/>
      <c r="N83" s="19" t="e">
        <v>#N/A</v>
      </c>
      <c r="O83" s="19"/>
      <c r="P83" s="19" t="e">
        <v>#N/A</v>
      </c>
      <c r="Q83" s="19"/>
      <c r="R83" s="19" t="e">
        <v>#N/A</v>
      </c>
      <c r="S83" s="19"/>
      <c r="T83" s="19">
        <v>8663</v>
      </c>
      <c r="U83" s="19" t="e">
        <v>#N/A</v>
      </c>
      <c r="V83" s="19">
        <v>315</v>
      </c>
      <c r="W83" s="19">
        <v>7392</v>
      </c>
      <c r="X83" s="19"/>
      <c r="Y83" s="7">
        <f>Y82+I83</f>
        <v>66540.194999999992</v>
      </c>
      <c r="Z83" s="7"/>
      <c r="AA83" s="7"/>
      <c r="AB83" s="7">
        <v>37483</v>
      </c>
      <c r="AC83" s="7"/>
      <c r="AD83" s="19"/>
      <c r="AE83" s="7"/>
      <c r="AG83" s="7"/>
      <c r="AH83" s="19">
        <v>0</v>
      </c>
      <c r="AI83" s="7"/>
      <c r="AJ83" s="197">
        <f t="shared" si="24"/>
        <v>66540.194999999992</v>
      </c>
      <c r="AK83" s="7"/>
      <c r="AL83" s="7"/>
      <c r="AM83" s="7"/>
      <c r="AN83">
        <v>3420.0250000000001</v>
      </c>
      <c r="AO83">
        <v>905.9</v>
      </c>
      <c r="AP83">
        <f t="shared" si="27"/>
        <v>2514.125</v>
      </c>
      <c r="AR83" s="202"/>
      <c r="AS83" s="202"/>
      <c r="AT83" s="202"/>
      <c r="AV83" s="19"/>
      <c r="AY83" s="201"/>
      <c r="AZ83" s="7">
        <v>1535.0060000000001</v>
      </c>
      <c r="BB83" s="7">
        <v>64.257999999999996</v>
      </c>
      <c r="BC83" s="7"/>
      <c r="BD83" s="7">
        <f t="shared" si="35"/>
        <v>1470.748</v>
      </c>
      <c r="BL83">
        <v>150.1</v>
      </c>
      <c r="BM83">
        <v>303.5</v>
      </c>
      <c r="BQ83" s="7"/>
      <c r="BR83" s="7">
        <v>58329.928999999996</v>
      </c>
      <c r="BS83" s="7">
        <f t="shared" si="28"/>
        <v>20998.774439999997</v>
      </c>
      <c r="BT83" s="200">
        <f t="shared" si="29"/>
        <v>0.36</v>
      </c>
      <c r="BU83" s="7">
        <f t="shared" si="30"/>
        <v>18898.896995999999</v>
      </c>
      <c r="BV83" s="183">
        <f t="shared" si="32"/>
        <v>49292.45</v>
      </c>
      <c r="BY83" s="7">
        <v>49292.45</v>
      </c>
      <c r="CF83" s="183">
        <f t="shared" si="25"/>
        <v>45700.652841606425</v>
      </c>
      <c r="CJ83" s="7"/>
      <c r="CK83" s="7">
        <v>14332.1</v>
      </c>
      <c r="CL83" s="183">
        <f t="shared" si="26"/>
        <v>16852.110973103685</v>
      </c>
    </row>
    <row r="84" spans="1:90">
      <c r="A84" s="188">
        <v>28490</v>
      </c>
      <c r="B84">
        <v>1977</v>
      </c>
      <c r="C84" s="7">
        <v>6714.1540000000005</v>
      </c>
      <c r="D84" s="194">
        <v>421.1</v>
      </c>
      <c r="E84" s="7">
        <v>1785.529</v>
      </c>
      <c r="F84" s="7">
        <f t="shared" si="31"/>
        <v>4928.625</v>
      </c>
      <c r="G84" s="7">
        <v>1998.5139999999999</v>
      </c>
      <c r="H84" s="7">
        <f t="shared" si="33"/>
        <v>4715.6400000000003</v>
      </c>
      <c r="I84" s="7">
        <f t="shared" si="34"/>
        <v>2930.1109999999999</v>
      </c>
      <c r="K84" s="19" t="e">
        <v>#N/A</v>
      </c>
      <c r="L84" s="19">
        <v>14189.3</v>
      </c>
      <c r="M84" s="19"/>
      <c r="N84" s="19" t="e">
        <v>#N/A</v>
      </c>
      <c r="O84" s="19"/>
      <c r="P84" s="19" t="e">
        <v>#N/A</v>
      </c>
      <c r="Q84" s="19"/>
      <c r="R84" s="19" t="e">
        <v>#N/A</v>
      </c>
      <c r="S84" s="19"/>
      <c r="T84" s="19">
        <v>9412</v>
      </c>
      <c r="U84" s="19" t="e">
        <v>#N/A</v>
      </c>
      <c r="V84" s="19">
        <v>155</v>
      </c>
      <c r="W84" s="19">
        <v>7620</v>
      </c>
      <c r="X84" s="19"/>
      <c r="Y84" s="7">
        <f>Y83+I84</f>
        <v>69470.305999999997</v>
      </c>
      <c r="Z84" s="7"/>
      <c r="AA84" s="7"/>
      <c r="AB84" s="7">
        <v>39825</v>
      </c>
      <c r="AC84" s="7"/>
      <c r="AD84" s="19"/>
      <c r="AE84" s="7"/>
      <c r="AG84" s="7"/>
      <c r="AH84" s="19">
        <v>0</v>
      </c>
      <c r="AI84" s="7"/>
      <c r="AJ84" s="197">
        <f t="shared" ref="AJ84:AJ104" si="36">0.71*AH84+Y84</f>
        <v>69470.305999999997</v>
      </c>
      <c r="AK84" s="7"/>
      <c r="AL84" s="7"/>
      <c r="AM84" s="7"/>
      <c r="AN84">
        <v>3683.9749999999999</v>
      </c>
      <c r="AO84">
        <v>1938.3</v>
      </c>
      <c r="AP84">
        <f t="shared" si="27"/>
        <v>1745.675</v>
      </c>
      <c r="AR84" s="202"/>
      <c r="AS84" s="202"/>
      <c r="AT84" s="202"/>
      <c r="AV84" s="19"/>
      <c r="AY84" s="201"/>
      <c r="AZ84" s="7">
        <v>741.68600000000004</v>
      </c>
      <c r="BB84" s="7">
        <v>102.807</v>
      </c>
      <c r="BC84" s="7"/>
      <c r="BD84" s="7">
        <f t="shared" si="35"/>
        <v>638.87900000000002</v>
      </c>
      <c r="BL84">
        <v>156.6</v>
      </c>
      <c r="BM84">
        <v>318.89999999999998</v>
      </c>
      <c r="BQ84" s="7"/>
      <c r="BR84" s="7">
        <v>61317.125</v>
      </c>
      <c r="BS84" s="7">
        <f t="shared" si="28"/>
        <v>22074.165000000001</v>
      </c>
      <c r="BT84" s="200">
        <f t="shared" si="29"/>
        <v>0.36</v>
      </c>
      <c r="BU84" s="7">
        <f t="shared" si="30"/>
        <v>19866.748500000002</v>
      </c>
      <c r="BV84" s="183">
        <f t="shared" si="32"/>
        <v>59337</v>
      </c>
      <c r="BY84" s="7">
        <v>59337</v>
      </c>
      <c r="CF84" s="183">
        <f t="shared" ref="CF84:CF104" si="37">CF85*BV84/BV85</f>
        <v>55013.285760038307</v>
      </c>
      <c r="CJ84" s="7"/>
      <c r="CK84" s="7">
        <v>13988</v>
      </c>
      <c r="CL84" s="183">
        <f t="shared" si="26"/>
        <v>16554.416723695122</v>
      </c>
    </row>
    <row r="85" spans="1:90">
      <c r="A85" s="188">
        <v>28855</v>
      </c>
      <c r="B85">
        <v>1978</v>
      </c>
      <c r="C85" s="7">
        <v>9072.1239999999998</v>
      </c>
      <c r="D85" s="194">
        <v>640.70000000000005</v>
      </c>
      <c r="E85" s="7">
        <v>4456.0969999999998</v>
      </c>
      <c r="F85" s="7">
        <f t="shared" si="31"/>
        <v>4616.027</v>
      </c>
      <c r="G85" s="7">
        <v>3878.6680000000001</v>
      </c>
      <c r="H85" s="7">
        <f t="shared" si="33"/>
        <v>5193.4560000000001</v>
      </c>
      <c r="I85" s="7">
        <f t="shared" si="34"/>
        <v>737.35899999999992</v>
      </c>
      <c r="K85" s="19" t="e">
        <v>#N/A</v>
      </c>
      <c r="L85" s="19">
        <v>13558.7</v>
      </c>
      <c r="M85" s="19"/>
      <c r="N85" s="19" t="e">
        <v>#N/A</v>
      </c>
      <c r="O85" s="19"/>
      <c r="P85" s="19" t="e">
        <v>#N/A</v>
      </c>
      <c r="Q85" s="19"/>
      <c r="R85" s="19" t="e">
        <v>#N/A</v>
      </c>
      <c r="S85" s="19"/>
      <c r="T85" s="19">
        <v>9874</v>
      </c>
      <c r="U85" s="19" t="e">
        <v>#N/A</v>
      </c>
      <c r="V85" s="19">
        <v>228</v>
      </c>
      <c r="W85" s="19">
        <v>7658</v>
      </c>
      <c r="X85" s="19"/>
      <c r="Y85" s="7">
        <f>Y84+I85</f>
        <v>70207.664999999994</v>
      </c>
      <c r="Z85" s="7"/>
      <c r="AA85" s="7"/>
      <c r="AB85" s="7">
        <v>41195</v>
      </c>
      <c r="AC85" s="7"/>
      <c r="AD85" s="19"/>
      <c r="AE85" s="7"/>
      <c r="AG85" s="7"/>
      <c r="AH85" s="19">
        <v>0</v>
      </c>
      <c r="AI85" s="7"/>
      <c r="AJ85" s="197">
        <f t="shared" si="36"/>
        <v>70207.664999999994</v>
      </c>
      <c r="AK85" s="7"/>
      <c r="AL85" s="7"/>
      <c r="AM85" s="7"/>
      <c r="AN85">
        <v>4350.3</v>
      </c>
      <c r="AO85">
        <v>2963.9</v>
      </c>
      <c r="AP85">
        <f t="shared" si="27"/>
        <v>1386.4</v>
      </c>
      <c r="AR85" s="202"/>
      <c r="AS85" s="202"/>
      <c r="AT85" s="202"/>
      <c r="AV85" s="19"/>
      <c r="AY85" s="201"/>
      <c r="AZ85" s="7">
        <v>1090.482</v>
      </c>
      <c r="BB85" s="7">
        <v>146.44999999999999</v>
      </c>
      <c r="BC85" s="7"/>
      <c r="BD85" s="7">
        <f t="shared" si="35"/>
        <v>944.03199999999993</v>
      </c>
      <c r="BL85">
        <v>154.6</v>
      </c>
      <c r="BM85">
        <v>307.89999999999998</v>
      </c>
      <c r="BQ85" s="7"/>
      <c r="BR85" s="7">
        <v>63117.283000000003</v>
      </c>
      <c r="BS85" s="7">
        <f t="shared" si="28"/>
        <v>22722.221880000001</v>
      </c>
      <c r="BT85" s="200">
        <f t="shared" si="29"/>
        <v>0.36</v>
      </c>
      <c r="BU85" s="7">
        <f t="shared" si="30"/>
        <v>20449.999692000001</v>
      </c>
      <c r="BV85" s="183">
        <f t="shared" si="32"/>
        <v>61344</v>
      </c>
      <c r="BY85" s="7">
        <v>61344</v>
      </c>
      <c r="CF85" s="183">
        <f t="shared" si="37"/>
        <v>56874.041519857587</v>
      </c>
      <c r="CJ85" s="7"/>
      <c r="CK85" s="7">
        <v>14072.7</v>
      </c>
      <c r="CL85" s="183">
        <f t="shared" si="26"/>
        <v>16762.912134617054</v>
      </c>
    </row>
    <row r="86" spans="1:90">
      <c r="A86" s="188">
        <v>29220</v>
      </c>
      <c r="B86">
        <v>1979</v>
      </c>
      <c r="C86" s="7">
        <v>9694.4030000000002</v>
      </c>
      <c r="D86" s="194">
        <v>325.89999999999998</v>
      </c>
      <c r="E86" s="7">
        <v>5062.2</v>
      </c>
      <c r="F86" s="7">
        <f t="shared" si="31"/>
        <v>4632.2030000000004</v>
      </c>
      <c r="G86" s="7">
        <v>3455.248</v>
      </c>
      <c r="H86" s="7">
        <f t="shared" si="33"/>
        <v>6239.1550000000007</v>
      </c>
      <c r="I86" s="7">
        <f t="shared" si="34"/>
        <v>1176.9550000000004</v>
      </c>
      <c r="K86" s="19" t="e">
        <v>#N/A</v>
      </c>
      <c r="L86" s="19">
        <v>13658.9</v>
      </c>
      <c r="M86" s="19"/>
      <c r="N86" s="19" t="e">
        <v>#N/A</v>
      </c>
      <c r="O86" s="19"/>
      <c r="P86" s="19" t="e">
        <v>#N/A</v>
      </c>
      <c r="Q86" s="19"/>
      <c r="R86" s="19" t="e">
        <v>#N/A</v>
      </c>
      <c r="S86" s="19"/>
      <c r="T86" s="19">
        <v>11280</v>
      </c>
      <c r="U86" s="19" t="e">
        <v>#N/A</v>
      </c>
      <c r="V86" s="19">
        <v>436</v>
      </c>
      <c r="W86" s="19">
        <v>7687</v>
      </c>
      <c r="X86" s="19"/>
      <c r="Y86" s="7">
        <f>Y85+I86</f>
        <v>71384.62</v>
      </c>
      <c r="Z86" s="7"/>
      <c r="AA86" s="7"/>
      <c r="AB86" s="7">
        <v>39539</v>
      </c>
      <c r="AC86" s="7"/>
      <c r="AD86" s="19"/>
      <c r="AE86" s="7"/>
      <c r="AG86" s="7"/>
      <c r="AH86" s="19">
        <v>0</v>
      </c>
      <c r="AI86" s="7"/>
      <c r="AJ86" s="197">
        <f t="shared" si="36"/>
        <v>71384.62</v>
      </c>
      <c r="AK86" s="7"/>
      <c r="AL86" s="7"/>
      <c r="AM86" s="7"/>
      <c r="AN86">
        <v>4767.6000000000004</v>
      </c>
      <c r="AO86">
        <v>3244.1</v>
      </c>
      <c r="AP86">
        <f t="shared" si="27"/>
        <v>1523.5000000000005</v>
      </c>
      <c r="AR86" s="202"/>
      <c r="AS86" s="202"/>
      <c r="AT86" s="202"/>
      <c r="AV86" s="19"/>
      <c r="AY86" s="201"/>
      <c r="AZ86" s="7">
        <v>1349.201</v>
      </c>
      <c r="BB86" s="7">
        <v>95.048000000000002</v>
      </c>
      <c r="BC86" s="7"/>
      <c r="BD86" s="7">
        <f t="shared" si="35"/>
        <v>1254.153</v>
      </c>
      <c r="BL86">
        <v>168.3</v>
      </c>
      <c r="BM86">
        <v>332</v>
      </c>
      <c r="BQ86" s="7"/>
      <c r="BR86" s="7">
        <v>64511.18</v>
      </c>
      <c r="BS86" s="7">
        <f t="shared" si="28"/>
        <v>23224.024799999999</v>
      </c>
      <c r="BT86" s="200">
        <f t="shared" si="29"/>
        <v>0.36</v>
      </c>
      <c r="BU86" s="7">
        <f t="shared" si="30"/>
        <v>20901.622319999999</v>
      </c>
      <c r="BV86" s="183">
        <f t="shared" si="32"/>
        <v>68840</v>
      </c>
      <c r="BY86" s="7">
        <v>68840</v>
      </c>
      <c r="CF86" s="183">
        <f t="shared" si="37"/>
        <v>63823.82984850998</v>
      </c>
      <c r="CJ86" s="7"/>
      <c r="CK86" s="7">
        <v>14380.4</v>
      </c>
      <c r="CL86" s="183">
        <f t="shared" si="26"/>
        <v>17240.775021242636</v>
      </c>
    </row>
    <row r="87" spans="1:90">
      <c r="A87" s="188">
        <v>29586</v>
      </c>
      <c r="B87">
        <v>1980</v>
      </c>
      <c r="C87" s="7">
        <v>9428.3690000000006</v>
      </c>
      <c r="D87" s="194">
        <v>185.5</v>
      </c>
      <c r="E87" s="7">
        <v>1800.45</v>
      </c>
      <c r="F87" s="7">
        <f t="shared" si="31"/>
        <v>7627.9190000000008</v>
      </c>
      <c r="G87" s="7">
        <v>2089.069</v>
      </c>
      <c r="H87" s="7">
        <f t="shared" si="33"/>
        <v>7339.3000000000011</v>
      </c>
      <c r="I87" s="7">
        <f t="shared" si="34"/>
        <v>5538.85</v>
      </c>
      <c r="K87" s="19">
        <v>12776</v>
      </c>
      <c r="L87" s="19">
        <v>14126.7</v>
      </c>
      <c r="M87" s="19"/>
      <c r="N87" s="19">
        <v>9422.0560000000005</v>
      </c>
      <c r="O87" s="19"/>
      <c r="P87" s="19">
        <v>6641.5309999999999</v>
      </c>
      <c r="Q87" s="19"/>
      <c r="R87" s="19">
        <v>69.332999999999998</v>
      </c>
      <c r="S87" s="19"/>
      <c r="T87" s="19">
        <v>14355</v>
      </c>
      <c r="U87" s="19">
        <v>18654.945</v>
      </c>
      <c r="V87" s="19">
        <v>711</v>
      </c>
      <c r="W87" s="19">
        <v>8182</v>
      </c>
      <c r="X87" s="19"/>
      <c r="Y87" s="7">
        <v>79191.407000000007</v>
      </c>
      <c r="Z87" s="7"/>
      <c r="AA87" s="7"/>
      <c r="AB87" s="7">
        <v>46668</v>
      </c>
      <c r="AC87" s="7"/>
      <c r="AD87" s="19"/>
      <c r="AE87" s="7"/>
      <c r="AG87" s="7"/>
      <c r="AH87" s="19">
        <v>0</v>
      </c>
      <c r="AI87" s="7"/>
      <c r="AJ87" s="197">
        <f t="shared" si="36"/>
        <v>79191.407000000007</v>
      </c>
      <c r="AK87" s="7"/>
      <c r="AL87" s="7"/>
      <c r="AM87" s="7"/>
      <c r="AN87">
        <v>5425.5050000000001</v>
      </c>
      <c r="AO87">
        <v>902.4</v>
      </c>
      <c r="AP87">
        <f t="shared" si="27"/>
        <v>4523.1050000000005</v>
      </c>
      <c r="AR87" s="202"/>
      <c r="AS87" s="202"/>
      <c r="AT87" s="202"/>
      <c r="AV87" s="19"/>
      <c r="AY87" s="201"/>
      <c r="AZ87" s="7">
        <v>2267.0700000000002</v>
      </c>
      <c r="BB87" s="7">
        <v>164.958</v>
      </c>
      <c r="BC87" s="7"/>
      <c r="BD87" s="7">
        <f t="shared" si="35"/>
        <v>2102.1120000000001</v>
      </c>
      <c r="BL87">
        <v>170.1</v>
      </c>
      <c r="BM87">
        <v>342.2</v>
      </c>
      <c r="BQ87" s="7"/>
      <c r="BR87" s="7">
        <v>67038.536999999997</v>
      </c>
      <c r="BS87" s="7">
        <f t="shared" si="28"/>
        <v>24133.873319999999</v>
      </c>
      <c r="BT87" s="200">
        <f t="shared" si="29"/>
        <v>0.36</v>
      </c>
      <c r="BU87" s="7">
        <f t="shared" si="30"/>
        <v>21720.485988</v>
      </c>
      <c r="BV87" s="183">
        <f t="shared" si="32"/>
        <v>75612.399999999994</v>
      </c>
      <c r="BX87" s="193">
        <v>442429.8699599799</v>
      </c>
      <c r="BY87" s="7">
        <v>75612.399999999994</v>
      </c>
      <c r="CF87" s="183">
        <f t="shared" si="37"/>
        <v>70102.744800079541</v>
      </c>
      <c r="CJ87" s="7"/>
      <c r="CK87" s="7">
        <v>15343.7</v>
      </c>
      <c r="CL87" s="183">
        <f t="shared" si="26"/>
        <v>18515.25493111791</v>
      </c>
    </row>
    <row r="88" spans="1:90">
      <c r="A88" s="188">
        <v>29951</v>
      </c>
      <c r="B88">
        <v>1981</v>
      </c>
      <c r="C88" s="7">
        <v>7804.0780000000004</v>
      </c>
      <c r="D88" s="194">
        <v>1030.7</v>
      </c>
      <c r="E88" s="7">
        <v>817</v>
      </c>
      <c r="F88" s="7">
        <f t="shared" si="31"/>
        <v>6987.0780000000004</v>
      </c>
      <c r="G88" s="7">
        <v>1342.01</v>
      </c>
      <c r="H88" s="7">
        <f t="shared" si="33"/>
        <v>6462.0680000000002</v>
      </c>
      <c r="I88" s="7">
        <f t="shared" si="34"/>
        <v>5645.0680000000002</v>
      </c>
      <c r="K88" s="19" t="e">
        <v>#N/A</v>
      </c>
      <c r="L88" s="19"/>
      <c r="M88" s="19"/>
      <c r="N88" s="19" t="e">
        <v>#N/A</v>
      </c>
      <c r="O88" s="19"/>
      <c r="P88" s="19" t="e">
        <v>#N/A</v>
      </c>
      <c r="Q88" s="19"/>
      <c r="R88" s="19" t="e">
        <v>#N/A</v>
      </c>
      <c r="S88" s="19"/>
      <c r="T88" s="19">
        <v>18308</v>
      </c>
      <c r="U88" s="19" t="e">
        <v>#N/A</v>
      </c>
      <c r="V88" s="19">
        <v>1018</v>
      </c>
      <c r="W88" s="19">
        <v>9039</v>
      </c>
      <c r="X88" s="19"/>
      <c r="Y88" s="7">
        <f>Y87+I88</f>
        <v>84836.475000000006</v>
      </c>
      <c r="Z88" s="7"/>
      <c r="AA88" s="7"/>
      <c r="AB88" s="7">
        <v>54436</v>
      </c>
      <c r="AC88" s="7"/>
      <c r="AD88" s="19"/>
      <c r="AE88" s="7"/>
      <c r="AG88" s="7"/>
      <c r="AH88" s="19">
        <v>0</v>
      </c>
      <c r="AI88" s="7"/>
      <c r="AJ88" s="197">
        <f t="shared" si="36"/>
        <v>84836.475000000006</v>
      </c>
      <c r="AK88" s="7"/>
      <c r="AL88" s="7"/>
      <c r="AM88" s="7"/>
      <c r="AN88">
        <v>7515.0379999999996</v>
      </c>
      <c r="AO88">
        <v>820.8</v>
      </c>
      <c r="AP88">
        <f t="shared" si="27"/>
        <v>6694.2379999999994</v>
      </c>
      <c r="AR88" s="202"/>
      <c r="AS88" s="202"/>
      <c r="AT88" s="202"/>
      <c r="AV88" s="19"/>
      <c r="AY88" s="201"/>
      <c r="AZ88" s="7">
        <v>2041.26</v>
      </c>
      <c r="BB88" s="7">
        <v>147.16900000000001</v>
      </c>
      <c r="BC88" s="7"/>
      <c r="BD88" s="7">
        <f t="shared" si="35"/>
        <v>1894.0909999999999</v>
      </c>
      <c r="BL88">
        <v>146.6</v>
      </c>
      <c r="BM88">
        <v>291</v>
      </c>
      <c r="BQ88" s="7"/>
      <c r="BR88" s="7">
        <v>72913.644</v>
      </c>
      <c r="BS88" s="7">
        <f t="shared" si="28"/>
        <v>26248.911840000001</v>
      </c>
      <c r="BT88" s="200">
        <f t="shared" si="29"/>
        <v>0.36</v>
      </c>
      <c r="BU88" s="7">
        <f t="shared" si="30"/>
        <v>23624.020656000001</v>
      </c>
      <c r="BV88" s="183">
        <f t="shared" si="32"/>
        <v>68871.5</v>
      </c>
      <c r="BY88" s="7">
        <v>68871.5</v>
      </c>
      <c r="CF88" s="183">
        <f t="shared" si="37"/>
        <v>63853.034535323291</v>
      </c>
      <c r="CJ88" s="7"/>
      <c r="CK88" s="7">
        <v>14239.6</v>
      </c>
      <c r="CL88" s="183">
        <f t="shared" si="26"/>
        <v>17294.625675287451</v>
      </c>
    </row>
    <row r="89" spans="1:90">
      <c r="A89" s="188">
        <v>30316</v>
      </c>
      <c r="B89">
        <v>1982</v>
      </c>
      <c r="C89" s="7">
        <v>9810.3860000000004</v>
      </c>
      <c r="D89" s="194">
        <v>1366.1</v>
      </c>
      <c r="E89" s="7">
        <v>801</v>
      </c>
      <c r="F89" s="7">
        <f t="shared" si="31"/>
        <v>9009.3860000000004</v>
      </c>
      <c r="G89" s="7">
        <v>2506.518</v>
      </c>
      <c r="H89" s="7">
        <f t="shared" si="33"/>
        <v>7303.8680000000004</v>
      </c>
      <c r="I89" s="7">
        <f t="shared" si="34"/>
        <v>6502.8680000000004</v>
      </c>
      <c r="K89" s="19" t="e">
        <v>#N/A</v>
      </c>
      <c r="L89" s="19"/>
      <c r="M89" s="19"/>
      <c r="N89" s="19" t="e">
        <v>#N/A</v>
      </c>
      <c r="O89" s="19"/>
      <c r="P89" s="19" t="e">
        <v>#N/A</v>
      </c>
      <c r="Q89" s="19"/>
      <c r="R89" s="19" t="e">
        <v>#N/A</v>
      </c>
      <c r="S89" s="19"/>
      <c r="T89" s="19">
        <v>21329</v>
      </c>
      <c r="U89" s="19" t="e">
        <v>#N/A</v>
      </c>
      <c r="V89" s="19">
        <v>1299</v>
      </c>
      <c r="W89" s="19">
        <v>10092</v>
      </c>
      <c r="X89" s="19"/>
      <c r="Y89" s="7">
        <f>Y88+I89</f>
        <v>91339.343000000008</v>
      </c>
      <c r="Z89" s="7"/>
      <c r="AA89" s="7"/>
      <c r="AB89" s="7">
        <v>61369</v>
      </c>
      <c r="AC89" s="7"/>
      <c r="AD89" s="19"/>
      <c r="AE89" s="7"/>
      <c r="AG89" s="7"/>
      <c r="AH89" s="19">
        <v>0</v>
      </c>
      <c r="AI89" s="7"/>
      <c r="AJ89" s="197">
        <f t="shared" si="36"/>
        <v>91339.343000000008</v>
      </c>
      <c r="AK89" s="7"/>
      <c r="AL89" s="7"/>
      <c r="AM89" s="7"/>
      <c r="AN89">
        <v>9974.5439999999999</v>
      </c>
      <c r="AO89">
        <v>661.7</v>
      </c>
      <c r="AP89">
        <f t="shared" si="27"/>
        <v>9312.8439999999991</v>
      </c>
      <c r="AR89" s="202"/>
      <c r="AS89" s="202"/>
      <c r="AT89" s="202"/>
      <c r="AV89" s="19"/>
      <c r="AY89" s="201"/>
      <c r="AZ89" s="7">
        <v>559.73599999999999</v>
      </c>
      <c r="BB89" s="7">
        <v>214.16</v>
      </c>
      <c r="BC89" s="7"/>
      <c r="BD89" s="7">
        <f t="shared" si="35"/>
        <v>345.57600000000002</v>
      </c>
      <c r="BL89">
        <v>164.8</v>
      </c>
      <c r="BM89">
        <v>319.5</v>
      </c>
      <c r="BQ89" s="7"/>
      <c r="BR89" s="7">
        <v>76459.888999999996</v>
      </c>
      <c r="BS89" s="7">
        <f t="shared" si="28"/>
        <v>27525.560039999997</v>
      </c>
      <c r="BT89" s="200">
        <f t="shared" si="29"/>
        <v>0.36</v>
      </c>
      <c r="BU89" s="7">
        <f t="shared" si="30"/>
        <v>24773.004035999998</v>
      </c>
      <c r="BV89" s="183">
        <f t="shared" si="32"/>
        <v>77278.100000000006</v>
      </c>
      <c r="BY89" s="7">
        <v>77278.100000000006</v>
      </c>
      <c r="CF89" s="183">
        <f t="shared" si="37"/>
        <v>71647.070096108946</v>
      </c>
      <c r="CJ89" s="7"/>
      <c r="CK89" s="7">
        <v>15672</v>
      </c>
      <c r="CL89" s="183">
        <f t="shared" si="26"/>
        <v>19158.062200581131</v>
      </c>
    </row>
    <row r="90" spans="1:90">
      <c r="A90" s="188">
        <v>30681</v>
      </c>
      <c r="B90">
        <v>1983</v>
      </c>
      <c r="C90" s="7">
        <v>14873.839</v>
      </c>
      <c r="D90" s="194">
        <v>2883.5</v>
      </c>
      <c r="E90" s="7">
        <v>6100.45</v>
      </c>
      <c r="F90" s="7">
        <f t="shared" si="31"/>
        <v>8773.3889999999992</v>
      </c>
      <c r="G90" s="7">
        <v>5935.8239999999996</v>
      </c>
      <c r="H90" s="7">
        <f t="shared" si="33"/>
        <v>8938.0149999999994</v>
      </c>
      <c r="I90" s="7">
        <f t="shared" si="34"/>
        <v>2837.5649999999996</v>
      </c>
      <c r="K90" s="19" t="e">
        <v>#N/A</v>
      </c>
      <c r="L90" s="19"/>
      <c r="M90" s="19"/>
      <c r="N90" s="19" t="e">
        <v>#N/A</v>
      </c>
      <c r="O90" s="19"/>
      <c r="P90" s="19" t="e">
        <v>#N/A</v>
      </c>
      <c r="Q90" s="19"/>
      <c r="R90" s="19" t="e">
        <v>#N/A</v>
      </c>
      <c r="S90" s="19"/>
      <c r="T90" s="19">
        <v>23118</v>
      </c>
      <c r="U90" s="19" t="e">
        <v>#N/A</v>
      </c>
      <c r="V90" s="19">
        <v>1398</v>
      </c>
      <c r="W90" s="19">
        <v>11066</v>
      </c>
      <c r="X90" s="19"/>
      <c r="Y90" s="7">
        <f>Y89+I90</f>
        <v>94176.90800000001</v>
      </c>
      <c r="Z90" s="7"/>
      <c r="AA90" s="7"/>
      <c r="AB90" s="7">
        <v>61842</v>
      </c>
      <c r="AC90" s="7"/>
      <c r="AD90" s="19"/>
      <c r="AE90" s="7"/>
      <c r="AG90" s="7"/>
      <c r="AH90" s="19">
        <v>0</v>
      </c>
      <c r="AI90" s="7"/>
      <c r="AJ90" s="197">
        <f t="shared" si="36"/>
        <v>94176.90800000001</v>
      </c>
      <c r="AK90" s="7"/>
      <c r="AL90" s="7"/>
      <c r="AM90" s="7"/>
      <c r="AN90">
        <v>10261.625</v>
      </c>
      <c r="AO90">
        <v>1774.4</v>
      </c>
      <c r="AP90">
        <f t="shared" si="27"/>
        <v>8487.2250000000004</v>
      </c>
      <c r="AR90" s="202"/>
      <c r="AS90" s="202"/>
      <c r="AT90" s="202"/>
      <c r="AV90" s="19"/>
      <c r="AY90" s="201"/>
      <c r="AZ90" s="7">
        <v>1027.3810000000001</v>
      </c>
      <c r="BB90" s="7">
        <v>157.98099999999999</v>
      </c>
      <c r="BC90" s="7"/>
      <c r="BD90" s="7">
        <f t="shared" si="35"/>
        <v>869.40000000000009</v>
      </c>
      <c r="BL90">
        <v>193.4</v>
      </c>
      <c r="BM90">
        <v>396.7</v>
      </c>
      <c r="BQ90" s="7"/>
      <c r="BR90" s="7">
        <v>79140.126000000004</v>
      </c>
      <c r="BS90" s="7">
        <f t="shared" si="28"/>
        <v>28490.445360000002</v>
      </c>
      <c r="BT90" s="200">
        <f t="shared" si="29"/>
        <v>0.36</v>
      </c>
      <c r="BU90" s="7">
        <f t="shared" si="30"/>
        <v>25641.400824</v>
      </c>
      <c r="BV90" s="183">
        <f t="shared" si="32"/>
        <v>96074.9</v>
      </c>
      <c r="BY90" s="7">
        <v>96074.9</v>
      </c>
      <c r="CF90" s="183">
        <f t="shared" si="37"/>
        <v>89074.202067295351</v>
      </c>
      <c r="CJ90" s="7"/>
      <c r="CK90" s="7">
        <v>17885.5</v>
      </c>
      <c r="CL90" s="183">
        <f t="shared" si="26"/>
        <v>22006.046221169538</v>
      </c>
    </row>
    <row r="91" spans="1:90">
      <c r="A91" s="188">
        <v>31047</v>
      </c>
      <c r="B91">
        <v>1984</v>
      </c>
      <c r="C91" s="7">
        <v>9422.77</v>
      </c>
      <c r="D91" s="194">
        <v>1500.6</v>
      </c>
      <c r="E91" s="7">
        <v>2491.8440000000001</v>
      </c>
      <c r="F91" s="7">
        <f t="shared" si="31"/>
        <v>6930.9260000000004</v>
      </c>
      <c r="G91" s="7">
        <v>3689.739</v>
      </c>
      <c r="H91" s="7">
        <f t="shared" si="33"/>
        <v>5733.0310000000009</v>
      </c>
      <c r="I91" s="7">
        <f t="shared" si="34"/>
        <v>3241.1870000000004</v>
      </c>
      <c r="K91" s="19">
        <v>13690</v>
      </c>
      <c r="L91" s="19"/>
      <c r="M91" s="19"/>
      <c r="N91" s="19">
        <v>10777.233</v>
      </c>
      <c r="O91" s="19"/>
      <c r="P91" s="19">
        <v>5685.2569999999996</v>
      </c>
      <c r="Q91" s="19"/>
      <c r="R91" s="19" t="s">
        <v>1105</v>
      </c>
      <c r="S91" s="19"/>
      <c r="T91" s="19">
        <v>25093</v>
      </c>
      <c r="U91" s="19">
        <v>30550.508999999998</v>
      </c>
      <c r="V91" s="19">
        <v>2499</v>
      </c>
      <c r="W91" s="19">
        <v>11845</v>
      </c>
      <c r="X91" s="19"/>
      <c r="Y91" s="7">
        <v>98137.587</v>
      </c>
      <c r="Z91" s="19"/>
      <c r="AA91" s="19"/>
      <c r="AB91" s="7">
        <v>67542</v>
      </c>
      <c r="AC91" s="19"/>
      <c r="AD91" s="19"/>
      <c r="AE91" s="19"/>
      <c r="AG91" s="19"/>
      <c r="AH91" s="19">
        <v>0</v>
      </c>
      <c r="AI91" s="19"/>
      <c r="AJ91" s="197">
        <f t="shared" si="36"/>
        <v>98137.587</v>
      </c>
      <c r="AK91" s="19"/>
      <c r="AL91" s="19"/>
      <c r="AM91" s="7"/>
      <c r="AN91">
        <v>11150.138999999999</v>
      </c>
      <c r="AO91">
        <v>2109.5</v>
      </c>
      <c r="AP91">
        <f t="shared" si="27"/>
        <v>9040.6389999999992</v>
      </c>
      <c r="AR91" s="202"/>
      <c r="AS91" s="202"/>
      <c r="AT91" s="202"/>
      <c r="AV91" s="19"/>
      <c r="AY91" s="201"/>
      <c r="AZ91" s="7">
        <v>1680.796</v>
      </c>
      <c r="BB91" s="7">
        <v>398.00400000000002</v>
      </c>
      <c r="BC91" s="7"/>
      <c r="BD91" s="7">
        <f t="shared" si="35"/>
        <v>1282.7919999999999</v>
      </c>
      <c r="BL91">
        <v>195.9</v>
      </c>
      <c r="BM91">
        <v>405.2</v>
      </c>
      <c r="BQ91" s="7"/>
      <c r="BR91" s="7">
        <v>83045.964000000007</v>
      </c>
      <c r="BS91" s="7">
        <f t="shared" si="28"/>
        <v>29896.547040000001</v>
      </c>
      <c r="BT91" s="200">
        <f t="shared" si="29"/>
        <v>0.36</v>
      </c>
      <c r="BU91" s="7">
        <f t="shared" si="30"/>
        <v>26906.892336000001</v>
      </c>
      <c r="BV91" s="183">
        <f t="shared" si="32"/>
        <v>103567</v>
      </c>
      <c r="BY91" s="7">
        <v>103567</v>
      </c>
      <c r="CF91" s="183">
        <f t="shared" si="37"/>
        <v>96020.374577580398</v>
      </c>
      <c r="CJ91" s="7"/>
      <c r="CK91" s="7">
        <v>19754.7</v>
      </c>
      <c r="CL91" s="183">
        <f t="shared" si="26"/>
        <v>24463.869601279952</v>
      </c>
    </row>
    <row r="92" spans="1:90">
      <c r="A92" s="188">
        <v>31412</v>
      </c>
      <c r="B92">
        <v>1985</v>
      </c>
      <c r="C92" s="7">
        <v>11205.61</v>
      </c>
      <c r="D92" s="194">
        <v>1082</v>
      </c>
      <c r="E92" s="7">
        <v>2264</v>
      </c>
      <c r="F92" s="7">
        <f t="shared" si="31"/>
        <v>8941.61</v>
      </c>
      <c r="G92" s="7">
        <v>2575.4810000000002</v>
      </c>
      <c r="H92" s="7">
        <f t="shared" si="33"/>
        <v>8630.1290000000008</v>
      </c>
      <c r="I92" s="7">
        <f t="shared" si="34"/>
        <v>6366.1290000000008</v>
      </c>
      <c r="K92" s="19" t="e">
        <v>#N/A</v>
      </c>
      <c r="L92" s="19"/>
      <c r="M92" s="19"/>
      <c r="N92" s="19" t="e">
        <v>#N/A</v>
      </c>
      <c r="O92" s="19"/>
      <c r="P92" s="19" t="e">
        <v>#N/A</v>
      </c>
      <c r="Q92" s="19"/>
      <c r="R92" s="19" t="e">
        <v>#N/A</v>
      </c>
      <c r="S92" s="19"/>
      <c r="T92" s="19">
        <v>28783</v>
      </c>
      <c r="U92" s="19" t="e">
        <v>#N/A</v>
      </c>
      <c r="V92" s="19">
        <v>2877</v>
      </c>
      <c r="W92" s="19">
        <v>12729</v>
      </c>
      <c r="X92" s="19"/>
      <c r="Y92" s="193">
        <f t="shared" ref="Y92:Y116" si="38">Y91+I92</f>
        <v>104503.716</v>
      </c>
      <c r="Z92" s="19"/>
      <c r="AA92" s="19"/>
      <c r="AB92" s="7">
        <v>75748</v>
      </c>
      <c r="AC92" s="19"/>
      <c r="AD92" s="19"/>
      <c r="AE92" s="19"/>
      <c r="AG92" s="19"/>
      <c r="AH92" s="19">
        <v>0</v>
      </c>
      <c r="AI92" s="19"/>
      <c r="AJ92" s="197">
        <f t="shared" si="36"/>
        <v>104503.716</v>
      </c>
      <c r="AK92" s="19"/>
      <c r="AL92" s="19"/>
      <c r="AM92" s="19"/>
      <c r="AN92">
        <v>16849.917000000001</v>
      </c>
      <c r="AO92">
        <v>2526.8000000000002</v>
      </c>
      <c r="AP92">
        <f t="shared" si="27"/>
        <v>14323.117000000002</v>
      </c>
      <c r="AR92" s="202"/>
      <c r="AS92" s="202"/>
      <c r="AT92" s="202"/>
      <c r="AV92" s="19"/>
      <c r="AY92" s="201"/>
      <c r="AZ92" s="7">
        <v>2305.2359999999999</v>
      </c>
      <c r="BB92" s="7">
        <v>246.90600000000001</v>
      </c>
      <c r="BC92" s="7"/>
      <c r="BD92" s="7">
        <f t="shared" si="35"/>
        <v>2058.33</v>
      </c>
      <c r="BL92">
        <v>302.5</v>
      </c>
      <c r="BM92">
        <v>636.1</v>
      </c>
      <c r="BQ92" s="7"/>
      <c r="BR92" s="7">
        <v>87015.233999999997</v>
      </c>
      <c r="BS92" s="7">
        <f t="shared" si="28"/>
        <v>31325.484239999998</v>
      </c>
      <c r="BT92" s="200">
        <f t="shared" si="29"/>
        <v>0.36</v>
      </c>
      <c r="BU92" s="7">
        <f t="shared" si="30"/>
        <v>28192.935815999997</v>
      </c>
      <c r="BV92" s="183">
        <f t="shared" si="32"/>
        <v>174644</v>
      </c>
      <c r="BY92" s="7">
        <v>174644</v>
      </c>
      <c r="CF92" s="183">
        <f t="shared" si="37"/>
        <v>161918.20075629256</v>
      </c>
      <c r="CJ92" s="7"/>
      <c r="CK92" s="7">
        <v>22059.599999999999</v>
      </c>
      <c r="CL92" s="183">
        <f t="shared" si="26"/>
        <v>27495.78523148728</v>
      </c>
    </row>
    <row r="93" spans="1:90">
      <c r="A93" s="188">
        <v>31777</v>
      </c>
      <c r="B93">
        <v>1986</v>
      </c>
      <c r="C93" s="7">
        <v>11054.333000000001</v>
      </c>
      <c r="D93" s="194">
        <v>2177</v>
      </c>
      <c r="E93" s="7">
        <v>808.5</v>
      </c>
      <c r="F93" s="7">
        <f t="shared" si="31"/>
        <v>10245.833000000001</v>
      </c>
      <c r="G93" s="7">
        <v>5023.5129999999999</v>
      </c>
      <c r="H93" s="7">
        <f t="shared" si="33"/>
        <v>6030.8200000000006</v>
      </c>
      <c r="I93" s="7">
        <f t="shared" si="34"/>
        <v>5222.3200000000006</v>
      </c>
      <c r="K93" s="19" t="e">
        <v>#N/A</v>
      </c>
      <c r="L93" s="19"/>
      <c r="M93" s="19"/>
      <c r="N93" s="19" t="e">
        <v>#N/A</v>
      </c>
      <c r="O93" s="19"/>
      <c r="P93" s="19" t="e">
        <v>#N/A</v>
      </c>
      <c r="Q93" s="19"/>
      <c r="R93" s="19" t="e">
        <v>#N/A</v>
      </c>
      <c r="S93" s="19"/>
      <c r="T93" s="19">
        <v>33069</v>
      </c>
      <c r="U93" s="19" t="e">
        <v>#N/A</v>
      </c>
      <c r="V93" s="19">
        <v>3513</v>
      </c>
      <c r="W93" s="19">
        <v>14036</v>
      </c>
      <c r="X93" s="19"/>
      <c r="Y93" s="193">
        <f t="shared" si="38"/>
        <v>109726.03600000001</v>
      </c>
      <c r="Z93" s="19"/>
      <c r="AA93" s="19"/>
      <c r="AB93" s="7">
        <v>83242</v>
      </c>
      <c r="AC93" s="19"/>
      <c r="AD93" s="19"/>
      <c r="AE93" s="19"/>
      <c r="AG93" s="19"/>
      <c r="AH93" s="19">
        <v>0</v>
      </c>
      <c r="AI93" s="19"/>
      <c r="AJ93" s="197">
        <f t="shared" si="36"/>
        <v>109726.03600000001</v>
      </c>
      <c r="AK93" s="19"/>
      <c r="AL93" s="19"/>
      <c r="AM93" s="19"/>
      <c r="AN93" s="199">
        <f>(AN91+AN92+AN96+AN97)/4</f>
        <v>11764.286187500002</v>
      </c>
      <c r="AO93">
        <v>4161.1000000000004</v>
      </c>
      <c r="AP93" s="199">
        <f t="shared" si="27"/>
        <v>7603.1861875000013</v>
      </c>
      <c r="AR93" s="19"/>
      <c r="AS93" s="19"/>
      <c r="AT93" s="19"/>
      <c r="AV93" s="19"/>
      <c r="AZ93" s="7">
        <v>6140.4809999999998</v>
      </c>
      <c r="BB93" s="7">
        <v>412.495</v>
      </c>
      <c r="BC93" s="7"/>
      <c r="BD93" s="7">
        <f t="shared" si="35"/>
        <v>5727.9859999999999</v>
      </c>
      <c r="BL93">
        <v>314.8</v>
      </c>
      <c r="BM93">
        <v>677.6</v>
      </c>
      <c r="BQ93" s="7"/>
      <c r="BV93" s="183">
        <f t="shared" si="32"/>
        <v>208860.3</v>
      </c>
      <c r="BY93" s="7">
        <v>208860.3</v>
      </c>
      <c r="CF93" s="183">
        <f t="shared" si="37"/>
        <v>193641.2587058215</v>
      </c>
      <c r="CJ93" s="7"/>
      <c r="CK93" s="7">
        <v>28192.5</v>
      </c>
      <c r="CL93" s="183">
        <f t="shared" si="26"/>
        <v>35368.4365152635</v>
      </c>
    </row>
    <row r="94" spans="1:90">
      <c r="A94" s="188">
        <v>32142</v>
      </c>
      <c r="B94">
        <v>1987</v>
      </c>
      <c r="C94" s="7">
        <v>11726.591</v>
      </c>
      <c r="D94" s="194">
        <v>1581.2</v>
      </c>
      <c r="E94" s="7">
        <v>383</v>
      </c>
      <c r="F94" s="7">
        <f t="shared" si="31"/>
        <v>11343.591</v>
      </c>
      <c r="G94" s="7">
        <v>4338.7479999999996</v>
      </c>
      <c r="H94" s="7">
        <f t="shared" si="33"/>
        <v>7387.8430000000008</v>
      </c>
      <c r="I94" s="7">
        <f t="shared" si="34"/>
        <v>7004.8430000000008</v>
      </c>
      <c r="K94" s="19" t="e">
        <v>#N/A</v>
      </c>
      <c r="L94" s="19"/>
      <c r="M94" s="19"/>
      <c r="N94" s="19" t="e">
        <v>#N/A</v>
      </c>
      <c r="O94" s="19"/>
      <c r="P94" s="19" t="e">
        <v>#N/A</v>
      </c>
      <c r="Q94" s="19"/>
      <c r="R94" s="19" t="e">
        <v>#N/A</v>
      </c>
      <c r="S94" s="19"/>
      <c r="T94" s="19">
        <v>36054</v>
      </c>
      <c r="U94" s="19" t="e">
        <v>#N/A</v>
      </c>
      <c r="V94" s="19">
        <v>4545</v>
      </c>
      <c r="W94" s="19">
        <v>15357</v>
      </c>
      <c r="X94" s="19"/>
      <c r="Y94" s="193">
        <f t="shared" si="38"/>
        <v>116730.87900000002</v>
      </c>
      <c r="Z94" s="19"/>
      <c r="AA94" s="19"/>
      <c r="AB94" s="7">
        <v>88903</v>
      </c>
      <c r="AC94" s="19"/>
      <c r="AD94" s="19"/>
      <c r="AE94" s="19"/>
      <c r="AG94" s="19">
        <v>0.81499999999999995</v>
      </c>
      <c r="AH94" s="198">
        <v>1033.5014999999999</v>
      </c>
      <c r="AI94" s="19"/>
      <c r="AJ94" s="197">
        <f t="shared" si="36"/>
        <v>117464.66506500001</v>
      </c>
      <c r="AK94" s="19"/>
      <c r="AL94" s="19"/>
      <c r="AM94" s="19"/>
      <c r="AN94" s="199">
        <f>AN93</f>
        <v>11764.286187500002</v>
      </c>
      <c r="AO94">
        <v>11413.8</v>
      </c>
      <c r="AP94" s="199">
        <f t="shared" si="27"/>
        <v>350.48618750000242</v>
      </c>
      <c r="AR94" s="19"/>
      <c r="AS94" s="19"/>
      <c r="AT94" s="19"/>
      <c r="AV94" s="19"/>
      <c r="AZ94" s="7">
        <v>5151.8069999999998</v>
      </c>
      <c r="BB94" s="7">
        <v>218.39099999999999</v>
      </c>
      <c r="BC94" s="7"/>
      <c r="BD94" s="7">
        <f t="shared" si="35"/>
        <v>4933.4160000000002</v>
      </c>
      <c r="BL94">
        <v>224.8</v>
      </c>
      <c r="BM94">
        <v>467.3</v>
      </c>
      <c r="BQ94" s="7"/>
      <c r="BV94" s="183">
        <f t="shared" si="32"/>
        <v>165764.29999999999</v>
      </c>
      <c r="BY94" s="7">
        <v>165764.29999999999</v>
      </c>
      <c r="CF94" s="183">
        <f t="shared" si="37"/>
        <v>153685.53861355848</v>
      </c>
      <c r="CJ94" s="7"/>
      <c r="CK94" s="7">
        <v>30301.7</v>
      </c>
      <c r="CL94" s="183">
        <f t="shared" si="26"/>
        <v>38261.592875674898</v>
      </c>
    </row>
    <row r="95" spans="1:90">
      <c r="A95" s="188">
        <v>32508</v>
      </c>
      <c r="B95">
        <v>1988</v>
      </c>
      <c r="C95" s="7">
        <v>13826.846</v>
      </c>
      <c r="D95" s="194">
        <v>1572.5</v>
      </c>
      <c r="E95" s="7">
        <v>0</v>
      </c>
      <c r="F95" s="7">
        <f t="shared" si="31"/>
        <v>13826.846</v>
      </c>
      <c r="G95" s="7">
        <v>8009.9650000000001</v>
      </c>
      <c r="H95" s="7">
        <f t="shared" si="33"/>
        <v>5816.8809999999994</v>
      </c>
      <c r="I95" s="7">
        <f t="shared" si="34"/>
        <v>5816.8809999999994</v>
      </c>
      <c r="K95" s="19" t="e">
        <v>#N/A</v>
      </c>
      <c r="L95" s="19"/>
      <c r="M95" s="19"/>
      <c r="N95" s="19" t="e">
        <v>#N/A</v>
      </c>
      <c r="O95" s="19"/>
      <c r="P95" s="19" t="e">
        <v>#N/A</v>
      </c>
      <c r="Q95" s="19"/>
      <c r="R95" s="19" t="e">
        <v>#N/A</v>
      </c>
      <c r="S95" s="19"/>
      <c r="T95" s="19">
        <v>39770</v>
      </c>
      <c r="U95" s="19" t="e">
        <v>#N/A</v>
      </c>
      <c r="V95" s="19">
        <v>4312</v>
      </c>
      <c r="W95" s="19">
        <v>16865</v>
      </c>
      <c r="X95" s="19"/>
      <c r="Y95" s="193">
        <f t="shared" si="38"/>
        <v>122547.76000000001</v>
      </c>
      <c r="Z95" s="19"/>
      <c r="AA95" s="19"/>
      <c r="AB95" s="7">
        <v>94417</v>
      </c>
      <c r="AC95" s="19"/>
      <c r="AD95" s="19"/>
      <c r="AE95" s="19"/>
      <c r="AG95" s="19">
        <v>0.84699999999999998</v>
      </c>
      <c r="AH95" s="19">
        <v>1270.2458999999999</v>
      </c>
      <c r="AI95" s="19"/>
      <c r="AJ95" s="197">
        <f t="shared" si="36"/>
        <v>123449.63458900001</v>
      </c>
      <c r="AK95" s="19"/>
      <c r="AL95" s="19"/>
      <c r="AM95" s="19"/>
      <c r="AN95" s="199">
        <f>AN93</f>
        <v>11764.286187500002</v>
      </c>
      <c r="AO95">
        <v>11640.6</v>
      </c>
      <c r="AP95" s="199">
        <f t="shared" si="27"/>
        <v>123.68618750000132</v>
      </c>
      <c r="AR95" s="19"/>
      <c r="AS95" s="19"/>
      <c r="AT95" s="19"/>
      <c r="AV95" s="19"/>
      <c r="AZ95" s="7">
        <v>2356.346</v>
      </c>
      <c r="BB95" s="7">
        <v>289.834</v>
      </c>
      <c r="BC95" s="7"/>
      <c r="BD95" s="7">
        <f t="shared" si="35"/>
        <v>2066.5120000000002</v>
      </c>
      <c r="BL95">
        <v>275</v>
      </c>
      <c r="BM95">
        <v>559.79999999999995</v>
      </c>
      <c r="BQ95" s="7"/>
      <c r="BV95" s="183">
        <f t="shared" si="32"/>
        <v>210982.6</v>
      </c>
      <c r="BY95" s="7">
        <v>210982.6</v>
      </c>
      <c r="CF95" s="183">
        <f t="shared" si="37"/>
        <v>195608.91289070668</v>
      </c>
      <c r="CJ95" s="7"/>
      <c r="CK95" s="7">
        <v>37689</v>
      </c>
      <c r="CL95" s="183">
        <f t="shared" si="26"/>
        <v>47898.779326625394</v>
      </c>
    </row>
    <row r="96" spans="1:90">
      <c r="A96" s="188">
        <v>32873</v>
      </c>
      <c r="B96">
        <v>1989</v>
      </c>
      <c r="C96" s="7">
        <v>14228.418</v>
      </c>
      <c r="D96" s="194">
        <v>1272.2</v>
      </c>
      <c r="E96" s="7">
        <v>0</v>
      </c>
      <c r="F96" s="7">
        <f t="shared" si="31"/>
        <v>14228.418</v>
      </c>
      <c r="G96" s="7">
        <v>7792.5190000000002</v>
      </c>
      <c r="H96" s="7">
        <f t="shared" si="33"/>
        <v>6435.8989999999994</v>
      </c>
      <c r="I96" s="7">
        <f t="shared" si="34"/>
        <v>6435.8989999999994</v>
      </c>
      <c r="K96" s="19" t="e">
        <v>#N/A</v>
      </c>
      <c r="L96" s="19"/>
      <c r="M96" s="19"/>
      <c r="N96" s="19" t="e">
        <v>#N/A</v>
      </c>
      <c r="O96" s="19"/>
      <c r="P96" s="19" t="e">
        <v>#N/A</v>
      </c>
      <c r="Q96" s="19"/>
      <c r="R96" s="19" t="e">
        <v>#N/A</v>
      </c>
      <c r="S96" s="19"/>
      <c r="T96" s="19">
        <v>42914</v>
      </c>
      <c r="U96" s="19" t="e">
        <v>#N/A</v>
      </c>
      <c r="V96" s="19">
        <v>4541</v>
      </c>
      <c r="W96" s="19">
        <v>18834</v>
      </c>
      <c r="X96" s="19"/>
      <c r="Y96" s="193">
        <f t="shared" si="38"/>
        <v>128983.65900000001</v>
      </c>
      <c r="Z96" s="19">
        <v>116.074</v>
      </c>
      <c r="AA96" s="19">
        <v>178753.96000000002</v>
      </c>
      <c r="AB96" s="7">
        <v>102480</v>
      </c>
      <c r="AC96" s="19">
        <f t="shared" ref="AC96:AC115" si="39">AA96-AB96</f>
        <v>76273.960000000021</v>
      </c>
      <c r="AD96" s="19"/>
      <c r="AE96" s="19"/>
      <c r="AG96" s="19">
        <v>0.878</v>
      </c>
      <c r="AH96" s="19">
        <v>1352.12</v>
      </c>
      <c r="AI96" s="19">
        <f t="shared" ref="AI96:AI116" si="40">AH96+AA96</f>
        <v>180106.08000000002</v>
      </c>
      <c r="AJ96" s="197">
        <f t="shared" si="36"/>
        <v>129943.66420000001</v>
      </c>
      <c r="AK96" s="19"/>
      <c r="AL96" s="19"/>
      <c r="AM96" s="19"/>
      <c r="AN96" s="19">
        <v>6994.17</v>
      </c>
      <c r="AO96" s="19">
        <v>5913.7</v>
      </c>
      <c r="AP96" s="19">
        <f t="shared" si="27"/>
        <v>1080.4700000000003</v>
      </c>
      <c r="AQ96" s="19"/>
      <c r="AR96" s="19"/>
      <c r="AS96" s="19"/>
      <c r="AT96" s="19"/>
      <c r="AU96" s="19"/>
      <c r="AV96" s="19"/>
      <c r="AW96" s="19"/>
      <c r="AX96" s="19"/>
      <c r="AZ96" s="7">
        <v>5154.4589999999998</v>
      </c>
      <c r="BB96" s="7">
        <v>187.839</v>
      </c>
      <c r="BC96" s="7"/>
      <c r="BD96" s="7">
        <f t="shared" si="35"/>
        <v>4966.62</v>
      </c>
      <c r="BM96">
        <v>661.1</v>
      </c>
      <c r="BN96">
        <v>1778.1</v>
      </c>
      <c r="BO96">
        <v>1137.9000000000001</v>
      </c>
      <c r="BQ96" s="15"/>
      <c r="BV96" s="183">
        <f t="shared" si="32"/>
        <v>261560.4</v>
      </c>
      <c r="BY96" s="7">
        <v>261560.4</v>
      </c>
      <c r="CF96" s="183">
        <f t="shared" si="37"/>
        <v>242501.25602423324</v>
      </c>
      <c r="CJ96" s="7"/>
      <c r="CK96" s="7">
        <v>39522</v>
      </c>
      <c r="CL96" s="183">
        <f t="shared" si="26"/>
        <v>50554.814870769813</v>
      </c>
    </row>
    <row r="97" spans="1:90">
      <c r="A97" s="188">
        <v>33238</v>
      </c>
      <c r="B97">
        <v>1990</v>
      </c>
      <c r="C97" s="7">
        <v>17146.075000000001</v>
      </c>
      <c r="D97" s="194">
        <v>1087.4000000000001</v>
      </c>
      <c r="E97" s="7">
        <v>0</v>
      </c>
      <c r="F97" s="7">
        <f t="shared" si="31"/>
        <v>17146.075000000001</v>
      </c>
      <c r="G97" s="7">
        <v>5968.8</v>
      </c>
      <c r="H97" s="7">
        <f t="shared" si="33"/>
        <v>11177.275000000001</v>
      </c>
      <c r="I97" s="7">
        <f t="shared" si="34"/>
        <v>11177.275000000001</v>
      </c>
      <c r="K97" s="19" t="e">
        <v>#N/A</v>
      </c>
      <c r="L97" s="19"/>
      <c r="M97" s="19"/>
      <c r="N97" s="19" t="e">
        <v>#N/A</v>
      </c>
      <c r="O97" s="19"/>
      <c r="P97" s="19" t="e">
        <v>#N/A</v>
      </c>
      <c r="Q97" s="19"/>
      <c r="R97" s="19" t="e">
        <v>#N/A</v>
      </c>
      <c r="S97" s="19"/>
      <c r="T97" s="19">
        <v>47784</v>
      </c>
      <c r="U97" s="19" t="e">
        <v>#N/A</v>
      </c>
      <c r="V97" s="19">
        <v>3806</v>
      </c>
      <c r="W97" s="19">
        <v>21030</v>
      </c>
      <c r="X97" s="19"/>
      <c r="Y97" s="193">
        <f t="shared" si="38"/>
        <v>140160.93400000001</v>
      </c>
      <c r="Z97" s="19">
        <v>155.96299999999999</v>
      </c>
      <c r="AA97" s="19">
        <v>198073.00999999998</v>
      </c>
      <c r="AB97" s="7">
        <v>112695</v>
      </c>
      <c r="AC97" s="19">
        <f t="shared" si="39"/>
        <v>85378.00999999998</v>
      </c>
      <c r="AD97" s="19"/>
      <c r="AE97" s="19"/>
      <c r="AG97" s="19">
        <v>1.1200000000000001</v>
      </c>
      <c r="AH97" s="19">
        <v>1422.4</v>
      </c>
      <c r="AI97" s="19">
        <f t="shared" si="40"/>
        <v>199495.40999999997</v>
      </c>
      <c r="AJ97" s="197">
        <f t="shared" si="36"/>
        <v>141170.83800000002</v>
      </c>
      <c r="AK97" s="19"/>
      <c r="AL97" s="19"/>
      <c r="AM97" s="19"/>
      <c r="AN97" s="19">
        <v>12062.918750000001</v>
      </c>
      <c r="AO97" s="19">
        <v>3767.9</v>
      </c>
      <c r="AP97" s="19">
        <f t="shared" si="27"/>
        <v>8295.0187500000011</v>
      </c>
      <c r="AQ97" s="19"/>
      <c r="AR97" s="19">
        <v>158487.1</v>
      </c>
      <c r="AS97" s="19">
        <v>201278.617</v>
      </c>
      <c r="AT97" s="19"/>
      <c r="AU97" s="19"/>
      <c r="AV97" s="19">
        <f>AV98-AP97</f>
        <v>201258.20075000002</v>
      </c>
      <c r="AW97" s="19"/>
      <c r="AX97" s="19"/>
      <c r="AZ97" s="7">
        <v>3356.4259999999999</v>
      </c>
      <c r="BB97" s="7" t="s">
        <v>1104</v>
      </c>
      <c r="BC97" s="7"/>
      <c r="BD97" s="19"/>
      <c r="BE97" s="182"/>
      <c r="BM97">
        <v>520.1</v>
      </c>
      <c r="BN97">
        <v>1383.1</v>
      </c>
      <c r="BO97">
        <v>908.3</v>
      </c>
      <c r="BQ97" s="7"/>
      <c r="BV97" s="183">
        <f t="shared" ref="BV97:BV116" si="41">CB97*1000</f>
        <v>204215.6</v>
      </c>
      <c r="BX97" s="7">
        <v>638685.25</v>
      </c>
      <c r="BY97" s="7">
        <v>204215.6</v>
      </c>
      <c r="BZ97" s="7">
        <v>157634.6</v>
      </c>
      <c r="CA97" s="7">
        <v>200195.94200000001</v>
      </c>
      <c r="CB97" s="189">
        <v>204.21559999999999</v>
      </c>
      <c r="CF97" s="183">
        <f t="shared" si="37"/>
        <v>189335.00445687654</v>
      </c>
      <c r="CJ97" s="7"/>
      <c r="CK97" s="7">
        <v>32797.906000000003</v>
      </c>
      <c r="CL97" s="183">
        <f t="shared" si="26"/>
        <v>42226.346450275123</v>
      </c>
    </row>
    <row r="98" spans="1:90">
      <c r="A98" s="188">
        <v>33603</v>
      </c>
      <c r="B98">
        <v>1991</v>
      </c>
      <c r="C98" s="7">
        <v>16201.843999999999</v>
      </c>
      <c r="D98" s="194">
        <v>1429.2</v>
      </c>
      <c r="E98" s="7">
        <v>0</v>
      </c>
      <c r="F98" s="7">
        <f t="shared" si="31"/>
        <v>16201.843999999999</v>
      </c>
      <c r="G98" s="7">
        <v>6335.4</v>
      </c>
      <c r="H98" s="7">
        <f t="shared" si="33"/>
        <v>9866.4439999999995</v>
      </c>
      <c r="I98" s="7">
        <f t="shared" si="34"/>
        <v>9866.4439999999995</v>
      </c>
      <c r="K98" s="19" t="e">
        <v>#N/A</v>
      </c>
      <c r="L98" s="19"/>
      <c r="M98" s="19"/>
      <c r="N98" s="19" t="e">
        <v>#N/A</v>
      </c>
      <c r="O98" s="19"/>
      <c r="P98" s="19" t="e">
        <v>#N/A</v>
      </c>
      <c r="Q98" s="19"/>
      <c r="R98" s="19" t="e">
        <v>#N/A</v>
      </c>
      <c r="S98" s="19"/>
      <c r="T98" s="19">
        <v>50957</v>
      </c>
      <c r="U98" s="19" t="e">
        <v>#N/A</v>
      </c>
      <c r="V98" s="19">
        <v>4516</v>
      </c>
      <c r="W98" s="19">
        <v>23416</v>
      </c>
      <c r="X98" s="19"/>
      <c r="Y98" s="193">
        <f t="shared" si="38"/>
        <v>150027.378</v>
      </c>
      <c r="Z98" s="19">
        <v>164.93600000000001</v>
      </c>
      <c r="AA98" s="19">
        <v>224065.55600000001</v>
      </c>
      <c r="AB98" s="7">
        <v>117406</v>
      </c>
      <c r="AC98" s="19">
        <f t="shared" si="39"/>
        <v>106659.55600000001</v>
      </c>
      <c r="AD98" s="19"/>
      <c r="AE98" s="19"/>
      <c r="AG98" s="19">
        <v>1.137</v>
      </c>
      <c r="AH98" s="19">
        <v>1544.6144999999999</v>
      </c>
      <c r="AI98" s="19">
        <f t="shared" si="40"/>
        <v>225610.17050000001</v>
      </c>
      <c r="AJ98" s="197">
        <f t="shared" si="36"/>
        <v>151124.05429500001</v>
      </c>
      <c r="AK98" s="19"/>
      <c r="AL98" s="19"/>
      <c r="AM98" s="19"/>
      <c r="AN98" s="19">
        <v>11591.93125</v>
      </c>
      <c r="AO98" s="19">
        <v>4722.7479999999996</v>
      </c>
      <c r="AP98" s="19">
        <f t="shared" si="27"/>
        <v>6869.18325</v>
      </c>
      <c r="AQ98" s="19"/>
      <c r="AR98" s="19">
        <v>166984.70000000001</v>
      </c>
      <c r="AS98" s="19">
        <v>226848.71495000002</v>
      </c>
      <c r="AT98" s="19"/>
      <c r="AU98" s="19"/>
      <c r="AV98" s="19">
        <f>AV99-AP98</f>
        <v>209553.21950000001</v>
      </c>
      <c r="AW98" s="19"/>
      <c r="AX98" s="19"/>
      <c r="AZ98" s="7">
        <v>1898.922</v>
      </c>
      <c r="BB98" s="7" t="s">
        <v>1104</v>
      </c>
      <c r="BC98" s="7"/>
      <c r="BD98" s="19"/>
      <c r="BE98" s="182"/>
      <c r="BM98">
        <v>595</v>
      </c>
      <c r="BN98">
        <v>1670.1</v>
      </c>
      <c r="BO98">
        <v>1052.8</v>
      </c>
      <c r="BQ98" s="7"/>
      <c r="BV98" s="183">
        <f t="shared" si="41"/>
        <v>235695.8</v>
      </c>
      <c r="BY98" s="7">
        <v>235695.8</v>
      </c>
      <c r="BZ98" s="7">
        <v>173765.7</v>
      </c>
      <c r="CA98" s="7">
        <v>236060.70345000003</v>
      </c>
      <c r="CB98" s="189">
        <v>235.69579999999999</v>
      </c>
      <c r="CF98" s="183">
        <f t="shared" si="37"/>
        <v>218521.33403847247</v>
      </c>
      <c r="CJ98" s="7"/>
      <c r="CK98" s="7">
        <v>34172.167000000001</v>
      </c>
      <c r="CL98" s="183">
        <f t="shared" si="26"/>
        <v>44281.639204533356</v>
      </c>
    </row>
    <row r="99" spans="1:90">
      <c r="A99" s="188">
        <v>33969</v>
      </c>
      <c r="B99">
        <v>1992</v>
      </c>
      <c r="C99" s="7">
        <v>24557.673999999999</v>
      </c>
      <c r="D99" s="194">
        <v>1235.3</v>
      </c>
      <c r="E99" s="7">
        <v>0</v>
      </c>
      <c r="F99" s="7">
        <f t="shared" si="31"/>
        <v>24557.673999999999</v>
      </c>
      <c r="G99" s="7">
        <v>9543.4660000000003</v>
      </c>
      <c r="H99" s="7">
        <f t="shared" si="33"/>
        <v>15014.207999999999</v>
      </c>
      <c r="I99" s="7">
        <f t="shared" si="34"/>
        <v>15014.207999999999</v>
      </c>
      <c r="K99" s="19" t="e">
        <v>#N/A</v>
      </c>
      <c r="L99" s="19"/>
      <c r="M99" s="19"/>
      <c r="N99" s="19" t="e">
        <v>#N/A</v>
      </c>
      <c r="O99" s="19"/>
      <c r="P99" s="19" t="e">
        <v>#N/A</v>
      </c>
      <c r="Q99" s="19"/>
      <c r="R99" s="19" t="e">
        <v>#N/A</v>
      </c>
      <c r="S99" s="19"/>
      <c r="T99" s="19">
        <v>52951</v>
      </c>
      <c r="U99" s="19" t="e">
        <v>#N/A</v>
      </c>
      <c r="V99" s="19">
        <v>4513</v>
      </c>
      <c r="W99" s="19">
        <v>25900</v>
      </c>
      <c r="X99" s="19"/>
      <c r="Y99" s="193">
        <f t="shared" si="38"/>
        <v>165041.58600000001</v>
      </c>
      <c r="Z99" s="19">
        <v>167.84100000000001</v>
      </c>
      <c r="AA99" s="19">
        <v>246054.90600000002</v>
      </c>
      <c r="AB99" s="7">
        <v>115599</v>
      </c>
      <c r="AC99" s="19">
        <f t="shared" si="39"/>
        <v>130455.90600000002</v>
      </c>
      <c r="AD99" s="19"/>
      <c r="AE99" s="19"/>
      <c r="AG99" s="19">
        <v>1.1679999999999999</v>
      </c>
      <c r="AH99" s="19">
        <v>1712.2879999999998</v>
      </c>
      <c r="AI99" s="19">
        <f t="shared" si="40"/>
        <v>247767.19400000002</v>
      </c>
      <c r="AJ99" s="197">
        <f t="shared" si="36"/>
        <v>166257.31048000001</v>
      </c>
      <c r="AK99" s="19"/>
      <c r="AL99" s="19"/>
      <c r="AM99" s="19"/>
      <c r="AN99" s="19">
        <v>9804.5562499999996</v>
      </c>
      <c r="AO99" s="19">
        <v>8534.3089999999993</v>
      </c>
      <c r="AP99" s="19">
        <f t="shared" si="27"/>
        <v>1270.2472500000003</v>
      </c>
      <c r="AQ99" s="19"/>
      <c r="AR99" s="19">
        <v>185635</v>
      </c>
      <c r="AS99" s="19">
        <v>272140.90999999997</v>
      </c>
      <c r="AT99" s="19"/>
      <c r="AU99" s="19"/>
      <c r="AV99" s="19">
        <f>AV100-AP99</f>
        <v>216422.40275000001</v>
      </c>
      <c r="AW99" s="19"/>
      <c r="AX99" s="19"/>
      <c r="AZ99" s="7">
        <v>2597.9769999999999</v>
      </c>
      <c r="BB99" s="7">
        <v>434.334</v>
      </c>
      <c r="BC99" s="7"/>
      <c r="BD99" s="7">
        <f t="shared" ref="BD99:BD113" si="42">AZ99-BB99</f>
        <v>2163.643</v>
      </c>
      <c r="BM99">
        <v>687.6</v>
      </c>
      <c r="BN99">
        <v>2107</v>
      </c>
      <c r="BO99">
        <v>1238.5999999999999</v>
      </c>
      <c r="BQ99" s="7"/>
      <c r="BV99" s="183">
        <f t="shared" si="41"/>
        <v>276980.90000000002</v>
      </c>
      <c r="BY99" s="7">
        <v>276980.90000000002</v>
      </c>
      <c r="BZ99" s="7">
        <v>189117.1</v>
      </c>
      <c r="CA99" s="7">
        <v>277245.66859999998</v>
      </c>
      <c r="CB99" s="189">
        <v>276.98090000000002</v>
      </c>
      <c r="CF99" s="183">
        <f t="shared" si="37"/>
        <v>256798.10913549052</v>
      </c>
      <c r="CJ99" s="7"/>
      <c r="CK99" s="7">
        <v>35620.802000000003</v>
      </c>
      <c r="CL99" s="183">
        <f t="shared" si="26"/>
        <v>46458.869907352702</v>
      </c>
    </row>
    <row r="100" spans="1:90">
      <c r="A100" s="188">
        <v>34334</v>
      </c>
      <c r="B100">
        <v>1993</v>
      </c>
      <c r="C100" s="7">
        <v>32757.304</v>
      </c>
      <c r="D100" s="194">
        <v>2151.3000000000002</v>
      </c>
      <c r="E100" s="7">
        <v>0</v>
      </c>
      <c r="F100" s="7">
        <f t="shared" si="31"/>
        <v>32757.304</v>
      </c>
      <c r="G100" s="7">
        <v>15955.69</v>
      </c>
      <c r="H100" s="7">
        <f t="shared" si="33"/>
        <v>16801.614000000001</v>
      </c>
      <c r="I100" s="7">
        <f t="shared" si="34"/>
        <v>16801.614000000001</v>
      </c>
      <c r="K100" s="19" t="e">
        <v>#N/A</v>
      </c>
      <c r="L100" s="19"/>
      <c r="M100" s="19"/>
      <c r="N100" s="19" t="e">
        <v>#N/A</v>
      </c>
      <c r="O100" s="19"/>
      <c r="P100" s="19" t="e">
        <v>#N/A</v>
      </c>
      <c r="Q100" s="19"/>
      <c r="R100" s="19" t="e">
        <v>#N/A</v>
      </c>
      <c r="S100" s="19"/>
      <c r="T100" s="19">
        <v>55728</v>
      </c>
      <c r="U100" s="19" t="e">
        <v>#N/A</v>
      </c>
      <c r="V100" s="19">
        <v>5177</v>
      </c>
      <c r="W100" s="19">
        <v>27611</v>
      </c>
      <c r="X100" s="19"/>
      <c r="Y100" s="193">
        <f t="shared" si="38"/>
        <v>181843.20000000001</v>
      </c>
      <c r="Z100" s="19">
        <v>170.292</v>
      </c>
      <c r="AA100" s="19">
        <v>253309.35000000003</v>
      </c>
      <c r="AB100" s="7">
        <v>100262</v>
      </c>
      <c r="AC100" s="19">
        <f t="shared" si="39"/>
        <v>153047.35000000003</v>
      </c>
      <c r="AD100" s="19"/>
      <c r="AE100" s="19"/>
      <c r="AG100" s="19">
        <v>1.1519999999999999</v>
      </c>
      <c r="AH100" s="19">
        <v>1713.6</v>
      </c>
      <c r="AI100" s="19">
        <f t="shared" si="40"/>
        <v>255022.95000000004</v>
      </c>
      <c r="AJ100" s="197">
        <f t="shared" si="36"/>
        <v>183059.856</v>
      </c>
      <c r="AK100" s="19"/>
      <c r="AL100" s="19"/>
      <c r="AM100" s="19"/>
      <c r="AN100" s="19">
        <v>20191.701249999998</v>
      </c>
      <c r="AO100" s="19">
        <v>13492.682000000001</v>
      </c>
      <c r="AP100" s="19">
        <f t="shared" si="27"/>
        <v>6699.0192499999976</v>
      </c>
      <c r="AQ100" s="19"/>
      <c r="AR100" s="19">
        <v>195972.4</v>
      </c>
      <c r="AS100" s="19">
        <v>291508.94500000001</v>
      </c>
      <c r="AT100" s="19"/>
      <c r="AU100" s="19">
        <v>146.34800000000001</v>
      </c>
      <c r="AV100" s="19">
        <v>217692.65</v>
      </c>
      <c r="AW100" s="19">
        <v>7.7880000000000003</v>
      </c>
      <c r="AX100" s="19">
        <v>11584.65</v>
      </c>
      <c r="AZ100" s="7">
        <v>3285.991</v>
      </c>
      <c r="BB100" s="7">
        <v>702.31200000000001</v>
      </c>
      <c r="BC100" s="7"/>
      <c r="BD100" s="7">
        <f t="shared" si="42"/>
        <v>2583.6790000000001</v>
      </c>
      <c r="BM100">
        <v>1012.6</v>
      </c>
      <c r="BN100">
        <v>2957.6</v>
      </c>
      <c r="BO100">
        <v>1867.84</v>
      </c>
      <c r="BQ100" s="7"/>
      <c r="BV100" s="183">
        <f t="shared" si="41"/>
        <v>402255.5</v>
      </c>
      <c r="BY100" s="7">
        <v>402255.5</v>
      </c>
      <c r="BZ100" s="7">
        <v>270879.09999999998</v>
      </c>
      <c r="CA100" s="7">
        <v>402932.66125</v>
      </c>
      <c r="CB100" s="189">
        <v>402.25549999999998</v>
      </c>
      <c r="CF100" s="183">
        <f t="shared" si="37"/>
        <v>372944.31417238986</v>
      </c>
      <c r="CJ100" s="7"/>
      <c r="CK100" s="7">
        <v>58102.881000000001</v>
      </c>
      <c r="CL100" s="183">
        <f t="shared" si="26"/>
        <v>76273.977544187059</v>
      </c>
    </row>
    <row r="101" spans="1:90">
      <c r="A101" s="188">
        <v>34699</v>
      </c>
      <c r="B101">
        <v>1994</v>
      </c>
      <c r="C101" s="7">
        <v>24793.327000000001</v>
      </c>
      <c r="D101" s="194">
        <v>364</v>
      </c>
      <c r="E101" s="7">
        <v>0</v>
      </c>
      <c r="F101" s="7">
        <f t="shared" si="31"/>
        <v>24793.327000000001</v>
      </c>
      <c r="G101" s="7">
        <v>16371.15</v>
      </c>
      <c r="H101" s="7">
        <f t="shared" si="33"/>
        <v>8422.1770000000015</v>
      </c>
      <c r="I101" s="7">
        <f t="shared" si="34"/>
        <v>8422.1770000000015</v>
      </c>
      <c r="K101" s="19" t="e">
        <v>#N/A</v>
      </c>
      <c r="L101" s="19"/>
      <c r="M101" s="19"/>
      <c r="N101" s="19" t="e">
        <v>#N/A</v>
      </c>
      <c r="O101" s="19"/>
      <c r="P101" s="19" t="e">
        <v>#N/A</v>
      </c>
      <c r="Q101" s="19"/>
      <c r="R101" s="19" t="e">
        <v>#N/A</v>
      </c>
      <c r="S101" s="19"/>
      <c r="T101" s="19">
        <v>57373</v>
      </c>
      <c r="U101" s="19" t="e">
        <v>#N/A</v>
      </c>
      <c r="V101" s="19">
        <v>2875</v>
      </c>
      <c r="W101" s="19">
        <v>28402</v>
      </c>
      <c r="X101" s="19"/>
      <c r="Y101" s="193">
        <f t="shared" si="38"/>
        <v>190265.37700000001</v>
      </c>
      <c r="Z101" s="19">
        <v>192.833</v>
      </c>
      <c r="AA101" s="19">
        <v>252321.98050000001</v>
      </c>
      <c r="AB101" s="7">
        <v>88534</v>
      </c>
      <c r="AC101" s="19">
        <f t="shared" si="39"/>
        <v>163787.98050000001</v>
      </c>
      <c r="AD101" s="19"/>
      <c r="AE101" s="19"/>
      <c r="AG101" s="19">
        <v>2.5489999999999999</v>
      </c>
      <c r="AH101" s="19">
        <v>3335.3665000000001</v>
      </c>
      <c r="AI101" s="19">
        <f t="shared" si="40"/>
        <v>255657.34700000001</v>
      </c>
      <c r="AJ101" s="197">
        <f t="shared" si="36"/>
        <v>192633.487215</v>
      </c>
      <c r="AK101" s="19"/>
      <c r="AL101" s="19"/>
      <c r="AM101" s="19"/>
      <c r="AN101" s="19">
        <v>18694.717356000001</v>
      </c>
      <c r="AO101" s="19">
        <v>15050.197</v>
      </c>
      <c r="AP101" s="19">
        <f t="shared" si="27"/>
        <v>3644.5203560000009</v>
      </c>
      <c r="AQ101" s="19"/>
      <c r="AR101" s="19">
        <v>216777.09001986857</v>
      </c>
      <c r="AS101" s="19">
        <v>283652.82229099801</v>
      </c>
      <c r="AT101" s="19"/>
      <c r="AU101" s="19">
        <v>156.60499999999999</v>
      </c>
      <c r="AV101" s="19">
        <v>204917.64249999999</v>
      </c>
      <c r="AW101" s="19">
        <v>4.4850000000000003</v>
      </c>
      <c r="AX101" s="19">
        <v>5868.6225000000004</v>
      </c>
      <c r="AY101" s="7"/>
      <c r="AZ101" s="7">
        <v>2405.6930000000002</v>
      </c>
      <c r="BB101" s="7">
        <v>1321.758</v>
      </c>
      <c r="BC101" s="7"/>
      <c r="BD101" s="7">
        <f t="shared" si="42"/>
        <v>1083.9350000000002</v>
      </c>
      <c r="BM101">
        <v>928.4</v>
      </c>
      <c r="BN101">
        <v>2628.8</v>
      </c>
      <c r="BO101">
        <v>1725.53</v>
      </c>
      <c r="BQ101" s="7"/>
      <c r="BV101" s="183">
        <f t="shared" si="41"/>
        <v>372586.26</v>
      </c>
      <c r="BY101" s="7">
        <v>372586.3</v>
      </c>
      <c r="BZ101" s="7">
        <v>284721.30521167658</v>
      </c>
      <c r="CA101" s="7">
        <v>372557.82786947879</v>
      </c>
      <c r="CB101" s="189">
        <v>372.58625999999998</v>
      </c>
      <c r="CF101" s="183">
        <f t="shared" si="37"/>
        <v>345436.98521401384</v>
      </c>
      <c r="CJ101" s="7"/>
      <c r="CK101" s="7">
        <v>59329.995999999999</v>
      </c>
      <c r="CL101" s="183">
        <f t="shared" si="26"/>
        <v>78391.112115208409</v>
      </c>
    </row>
    <row r="102" spans="1:90">
      <c r="A102" s="188">
        <v>35064</v>
      </c>
      <c r="B102">
        <v>1995</v>
      </c>
      <c r="C102" s="7">
        <v>23781.2755</v>
      </c>
      <c r="D102" s="194">
        <v>534.93986500000005</v>
      </c>
      <c r="E102" s="7">
        <v>0</v>
      </c>
      <c r="F102" s="7">
        <f t="shared" si="31"/>
        <v>23781.2755</v>
      </c>
      <c r="G102" s="7">
        <v>13989.74</v>
      </c>
      <c r="H102" s="7">
        <f t="shared" si="33"/>
        <v>9791.5355</v>
      </c>
      <c r="I102" s="7">
        <f t="shared" si="34"/>
        <v>9791.5355</v>
      </c>
      <c r="K102" s="19" t="e">
        <v>#N/A</v>
      </c>
      <c r="L102" s="19"/>
      <c r="M102" s="19"/>
      <c r="N102" s="19" t="e">
        <v>#N/A</v>
      </c>
      <c r="O102" s="19"/>
      <c r="P102" s="19" t="e">
        <v>#N/A</v>
      </c>
      <c r="Q102" s="19"/>
      <c r="R102" s="19" t="e">
        <v>#N/A</v>
      </c>
      <c r="S102" s="19"/>
      <c r="T102" s="19">
        <v>64272</v>
      </c>
      <c r="U102" s="19" t="e">
        <v>#N/A</v>
      </c>
      <c r="V102" s="19">
        <v>17711</v>
      </c>
      <c r="W102" s="19">
        <v>28964</v>
      </c>
      <c r="X102" s="19"/>
      <c r="Y102" s="193">
        <f t="shared" si="38"/>
        <v>200056.91250000001</v>
      </c>
      <c r="Z102" s="19">
        <v>225.06299999999999</v>
      </c>
      <c r="AA102" s="19">
        <v>259610.17049999998</v>
      </c>
      <c r="AB102" s="7">
        <v>81110</v>
      </c>
      <c r="AC102" s="19">
        <f t="shared" si="39"/>
        <v>178500.17049999998</v>
      </c>
      <c r="AD102" s="19"/>
      <c r="AE102" s="19"/>
      <c r="AG102" s="19">
        <v>3.2639999999999998</v>
      </c>
      <c r="AH102" s="19">
        <v>3765.0239999999994</v>
      </c>
      <c r="AI102" s="19">
        <f t="shared" si="40"/>
        <v>263375.19449999998</v>
      </c>
      <c r="AJ102" s="197">
        <f t="shared" si="36"/>
        <v>202730.07954000001</v>
      </c>
      <c r="AK102" s="19"/>
      <c r="AL102" s="19"/>
      <c r="AM102" s="19"/>
      <c r="AN102" s="19">
        <v>25106.29333</v>
      </c>
      <c r="AO102" s="19">
        <v>14201.214</v>
      </c>
      <c r="AP102" s="19">
        <f t="shared" si="27"/>
        <v>10905.07933</v>
      </c>
      <c r="AQ102" s="19"/>
      <c r="AR102" s="19">
        <v>279469.01885808638</v>
      </c>
      <c r="AS102" s="19">
        <v>322367.5132528026</v>
      </c>
      <c r="AT102" s="19"/>
      <c r="AU102" s="19">
        <v>179.148</v>
      </c>
      <c r="AV102" s="19">
        <v>206647.21799999999</v>
      </c>
      <c r="AW102" s="19">
        <v>7.3920000000000003</v>
      </c>
      <c r="AX102" s="19">
        <v>8526.6720000000005</v>
      </c>
      <c r="AY102" s="7"/>
      <c r="AZ102" s="7">
        <v>1828.528</v>
      </c>
      <c r="BB102" s="7">
        <v>756.84199999999998</v>
      </c>
      <c r="BC102" s="7"/>
      <c r="BD102" s="7">
        <f t="shared" si="42"/>
        <v>1071.6860000000001</v>
      </c>
      <c r="BM102">
        <v>1132</v>
      </c>
      <c r="BN102">
        <v>3297.7</v>
      </c>
      <c r="BO102">
        <v>2123.4299999999998</v>
      </c>
      <c r="BQ102" s="7"/>
      <c r="BV102" s="183">
        <f t="shared" si="41"/>
        <v>458096.35</v>
      </c>
      <c r="BY102" s="7">
        <v>458080.3</v>
      </c>
      <c r="BZ102" s="7">
        <v>398088.12027461542</v>
      </c>
      <c r="CA102" s="7">
        <v>459194.64673676889</v>
      </c>
      <c r="CB102" s="189">
        <v>458.09634999999997</v>
      </c>
      <c r="CF102" s="183">
        <f t="shared" si="37"/>
        <v>424716.20419267123</v>
      </c>
      <c r="CJ102" s="7"/>
      <c r="CK102" s="7">
        <v>59958.06</v>
      </c>
      <c r="CL102" s="183">
        <f t="shared" si="26"/>
        <v>79735.892232223472</v>
      </c>
    </row>
    <row r="103" spans="1:90">
      <c r="A103" s="188">
        <v>35430</v>
      </c>
      <c r="B103">
        <v>1996</v>
      </c>
      <c r="C103" s="7">
        <v>23284.617074999998</v>
      </c>
      <c r="D103" s="194">
        <v>1070.87265</v>
      </c>
      <c r="E103" s="7">
        <v>0</v>
      </c>
      <c r="F103" s="7">
        <f t="shared" ref="F103:F113" si="43">C103-E103</f>
        <v>23284.617074999998</v>
      </c>
      <c r="G103" s="7">
        <v>22727.794999999998</v>
      </c>
      <c r="H103" s="7">
        <f t="shared" si="33"/>
        <v>556.82207500000004</v>
      </c>
      <c r="I103" s="7">
        <f t="shared" si="34"/>
        <v>556.82207500000004</v>
      </c>
      <c r="K103" s="19" t="e">
        <v>#N/A</v>
      </c>
      <c r="L103" s="19"/>
      <c r="M103" s="19"/>
      <c r="N103" s="19" t="e">
        <v>#N/A</v>
      </c>
      <c r="O103" s="19"/>
      <c r="P103" s="19" t="e">
        <v>#N/A</v>
      </c>
      <c r="Q103" s="19"/>
      <c r="R103" s="19" t="e">
        <v>#N/A</v>
      </c>
      <c r="S103" s="19"/>
      <c r="T103" s="198">
        <v>53022</v>
      </c>
      <c r="U103" s="19" t="e">
        <v>#N/A</v>
      </c>
      <c r="V103" s="19">
        <v>25698</v>
      </c>
      <c r="W103" s="19">
        <v>33300</v>
      </c>
      <c r="X103" s="19"/>
      <c r="Y103" s="193">
        <f t="shared" si="38"/>
        <v>200613.73457500001</v>
      </c>
      <c r="Z103" s="19">
        <v>186.779</v>
      </c>
      <c r="AA103" s="19">
        <v>250470.63899999997</v>
      </c>
      <c r="AB103" s="7">
        <v>68968</v>
      </c>
      <c r="AC103" s="19">
        <f t="shared" si="39"/>
        <v>181502.63899999997</v>
      </c>
      <c r="AD103" s="19"/>
      <c r="AE103" s="19"/>
      <c r="AG103" s="19">
        <v>4.0880000000000001</v>
      </c>
      <c r="AH103" s="19">
        <v>5482.0079999999998</v>
      </c>
      <c r="AI103" s="19">
        <f t="shared" si="40"/>
        <v>255952.64699999997</v>
      </c>
      <c r="AJ103" s="197">
        <f t="shared" si="36"/>
        <v>204505.96025500001</v>
      </c>
      <c r="AK103" s="19"/>
      <c r="AL103" s="19"/>
      <c r="AM103" s="19"/>
      <c r="AN103" s="19">
        <v>22585.672289499998</v>
      </c>
      <c r="AO103" s="19">
        <v>17600.108</v>
      </c>
      <c r="AP103" s="19">
        <f t="shared" si="27"/>
        <v>4985.5642894999983</v>
      </c>
      <c r="AQ103" s="19"/>
      <c r="AR103" s="19">
        <v>248229.66861887465</v>
      </c>
      <c r="AS103" s="19">
        <v>332875.98561791092</v>
      </c>
      <c r="AT103" s="19"/>
      <c r="AU103" s="19">
        <v>151.26</v>
      </c>
      <c r="AV103" s="19">
        <v>202839.66</v>
      </c>
      <c r="AW103" s="19">
        <v>4.7869999999999999</v>
      </c>
      <c r="AX103" s="19">
        <v>6419.3670000000002</v>
      </c>
      <c r="AY103" s="7"/>
      <c r="AZ103" s="7">
        <v>1513.925</v>
      </c>
      <c r="BA103" s="7">
        <v>148577.3796138</v>
      </c>
      <c r="BB103" s="7">
        <v>1623.431</v>
      </c>
      <c r="BC103" s="7">
        <v>146485.718123</v>
      </c>
      <c r="BD103" s="7">
        <f t="shared" si="42"/>
        <v>-109.50600000000009</v>
      </c>
      <c r="BE103" s="7">
        <f t="shared" ref="BE103:BE113" si="44">BA103-BC103</f>
        <v>2091.6614908000047</v>
      </c>
      <c r="BM103">
        <v>1321.2</v>
      </c>
      <c r="BN103">
        <v>3942.2</v>
      </c>
      <c r="BO103">
        <v>2511.88</v>
      </c>
      <c r="BP103">
        <v>232.96</v>
      </c>
      <c r="BQ103" s="7"/>
      <c r="BV103" s="183">
        <f t="shared" si="41"/>
        <v>539944</v>
      </c>
      <c r="BY103" s="7">
        <v>539945</v>
      </c>
      <c r="BZ103" s="7">
        <v>400285.41774779448</v>
      </c>
      <c r="CA103" s="7">
        <v>536782.74519979244</v>
      </c>
      <c r="CB103" s="189">
        <v>539.94399999999996</v>
      </c>
      <c r="CC103" s="7"/>
      <c r="CD103" s="7">
        <v>539.94153543369998</v>
      </c>
      <c r="CF103" s="183">
        <f t="shared" si="37"/>
        <v>500599.85449918488</v>
      </c>
      <c r="CJ103" s="7"/>
      <c r="CK103" s="7">
        <v>73049.938999999998</v>
      </c>
      <c r="CL103" s="183">
        <f t="shared" si="26"/>
        <v>97777.723747038894</v>
      </c>
    </row>
    <row r="104" spans="1:90">
      <c r="A104" s="188">
        <v>35795</v>
      </c>
      <c r="B104">
        <v>1997</v>
      </c>
      <c r="C104" s="7">
        <v>24343.3187</v>
      </c>
      <c r="D104" s="194">
        <v>1385.8406500000001</v>
      </c>
      <c r="E104" s="7">
        <v>0</v>
      </c>
      <c r="F104" s="7">
        <f t="shared" si="43"/>
        <v>24343.3187</v>
      </c>
      <c r="G104" s="7">
        <v>17589.465</v>
      </c>
      <c r="H104" s="7">
        <f t="shared" si="33"/>
        <v>6753.8536999999997</v>
      </c>
      <c r="I104" s="7">
        <f t="shared" si="34"/>
        <v>6753.8536999999997</v>
      </c>
      <c r="K104" s="19" t="e">
        <v>#N/A</v>
      </c>
      <c r="L104" s="19"/>
      <c r="M104" s="19"/>
      <c r="N104" s="19" t="e">
        <v>#N/A</v>
      </c>
      <c r="O104" s="19"/>
      <c r="P104" s="19" t="e">
        <v>#N/A</v>
      </c>
      <c r="Q104" s="19"/>
      <c r="R104" s="19" t="e">
        <v>#N/A</v>
      </c>
      <c r="S104" s="19"/>
      <c r="T104" s="192">
        <v>50572</v>
      </c>
      <c r="U104" s="19" t="e">
        <v>#N/A</v>
      </c>
      <c r="V104" s="19">
        <v>54980</v>
      </c>
      <c r="W104" s="19">
        <v>34252</v>
      </c>
      <c r="X104" s="19"/>
      <c r="Y104" s="193">
        <f t="shared" si="38"/>
        <v>207367.58827500002</v>
      </c>
      <c r="Z104" s="19">
        <v>170.23099999999999</v>
      </c>
      <c r="AA104" s="19">
        <v>248792.60649999999</v>
      </c>
      <c r="AB104" s="7">
        <v>58552</v>
      </c>
      <c r="AC104" s="19">
        <f t="shared" si="39"/>
        <v>190240.60649999999</v>
      </c>
      <c r="AD104" s="192"/>
      <c r="AE104" s="19"/>
      <c r="AG104" s="19">
        <v>6.9379999999999997</v>
      </c>
      <c r="AH104" s="19">
        <v>10139.887000000001</v>
      </c>
      <c r="AI104" s="19">
        <f t="shared" si="40"/>
        <v>258932.49349999998</v>
      </c>
      <c r="AJ104" s="186">
        <f t="shared" si="36"/>
        <v>214566.90804500002</v>
      </c>
      <c r="AK104" s="19"/>
      <c r="AL104" s="19"/>
      <c r="AM104" s="19"/>
      <c r="AN104" s="19">
        <v>23374.739610000001</v>
      </c>
      <c r="AO104" s="19">
        <v>12356.015874999999</v>
      </c>
      <c r="AP104" s="19">
        <f t="shared" si="27"/>
        <v>11018.723735000001</v>
      </c>
      <c r="AQ104" s="19"/>
      <c r="AR104" s="19">
        <v>243411.49047031402</v>
      </c>
      <c r="AS104" s="19">
        <v>355745.89332236396</v>
      </c>
      <c r="AT104" s="19"/>
      <c r="AU104" s="19">
        <v>138.43799999999999</v>
      </c>
      <c r="AV104" s="19">
        <v>202327.13700000002</v>
      </c>
      <c r="AW104" s="19">
        <v>5.5949999999999998</v>
      </c>
      <c r="AX104" s="19">
        <v>8177.0924999999997</v>
      </c>
      <c r="AY104" s="7"/>
      <c r="AZ104" s="7">
        <v>2890.14</v>
      </c>
      <c r="BA104" s="7">
        <v>104991.9600642</v>
      </c>
      <c r="BB104" s="7">
        <v>2964.5940000000001</v>
      </c>
      <c r="BC104" s="7">
        <v>95362.630284400002</v>
      </c>
      <c r="BD104" s="7">
        <f t="shared" si="42"/>
        <v>-74.454000000000178</v>
      </c>
      <c r="BE104" s="7">
        <f t="shared" si="44"/>
        <v>9629.3297797999985</v>
      </c>
      <c r="BM104">
        <v>2034</v>
      </c>
      <c r="BN104">
        <v>6265.5</v>
      </c>
      <c r="BO104">
        <v>3898.15</v>
      </c>
      <c r="BP104">
        <v>354.97</v>
      </c>
      <c r="BQ104" s="7"/>
      <c r="BV104" s="183">
        <f t="shared" si="41"/>
        <v>839189</v>
      </c>
      <c r="BY104" s="7">
        <v>839190</v>
      </c>
      <c r="BZ104" s="7">
        <v>575338.68092691631</v>
      </c>
      <c r="CA104" s="7">
        <v>840857.48217468814</v>
      </c>
      <c r="CB104" s="189">
        <v>839.18899999999996</v>
      </c>
      <c r="CC104" s="7"/>
      <c r="CD104" s="7">
        <v>839.18852810969997</v>
      </c>
      <c r="CF104" s="183">
        <f t="shared" si="37"/>
        <v>778039.74356102943</v>
      </c>
      <c r="CJ104" s="7"/>
      <c r="CK104" s="7">
        <v>87438.135999999999</v>
      </c>
      <c r="CL104" s="183">
        <f t="shared" si="26"/>
        <v>117797.13695801968</v>
      </c>
    </row>
    <row r="105" spans="1:90">
      <c r="A105" s="188">
        <v>36160</v>
      </c>
      <c r="B105">
        <v>1998</v>
      </c>
      <c r="C105" s="7">
        <v>30274.599750000001</v>
      </c>
      <c r="D105" s="194">
        <v>781.33834999999999</v>
      </c>
      <c r="E105" s="7">
        <v>0</v>
      </c>
      <c r="F105" s="7">
        <f t="shared" si="43"/>
        <v>30274.599750000001</v>
      </c>
      <c r="G105" s="7">
        <v>16013.615</v>
      </c>
      <c r="H105" s="7">
        <f t="shared" si="33"/>
        <v>14260.984750000001</v>
      </c>
      <c r="I105" s="7">
        <f t="shared" si="34"/>
        <v>14260.984750000001</v>
      </c>
      <c r="K105" s="19" t="e">
        <v>#N/A</v>
      </c>
      <c r="L105" s="19"/>
      <c r="M105" s="19"/>
      <c r="N105" s="19" t="e">
        <v>#N/A</v>
      </c>
      <c r="O105" s="19"/>
      <c r="P105" s="19" t="e">
        <v>#N/A</v>
      </c>
      <c r="Q105" s="19"/>
      <c r="R105" s="19" t="e">
        <v>#N/A</v>
      </c>
      <c r="S105" s="19"/>
      <c r="T105" s="192">
        <v>49546</v>
      </c>
      <c r="U105" s="19" t="e">
        <v>#N/A</v>
      </c>
      <c r="V105" s="19">
        <v>44779</v>
      </c>
      <c r="W105" s="19">
        <v>37871</v>
      </c>
      <c r="X105" s="19"/>
      <c r="Y105" s="193">
        <f t="shared" si="38"/>
        <v>221628.57302500002</v>
      </c>
      <c r="Z105" s="19">
        <v>185.19200000000001</v>
      </c>
      <c r="AA105" s="19">
        <v>255194.57599999997</v>
      </c>
      <c r="AB105" s="7">
        <v>46746</v>
      </c>
      <c r="AC105" s="19">
        <f t="shared" si="39"/>
        <v>208448.57599999997</v>
      </c>
      <c r="AD105" s="192">
        <v>237523.64270428737</v>
      </c>
      <c r="AE105" s="19"/>
      <c r="AG105" s="19">
        <v>10.157</v>
      </c>
      <c r="AH105" s="19">
        <v>13996.346</v>
      </c>
      <c r="AI105" s="19">
        <f t="shared" si="40"/>
        <v>269190.92199999996</v>
      </c>
      <c r="AJ105" s="186">
        <v>249772.12105102607</v>
      </c>
      <c r="AK105" s="191">
        <v>20162.162995712286</v>
      </c>
      <c r="AL105" s="19">
        <f t="shared" ref="AL105:AL116" si="45">AJ105-AD105</f>
        <v>12248.478346738702</v>
      </c>
      <c r="AM105" s="190"/>
      <c r="AN105" s="19">
        <v>36685.847662499997</v>
      </c>
      <c r="AO105" s="19">
        <v>16201.6975</v>
      </c>
      <c r="AP105" s="19">
        <f t="shared" si="27"/>
        <v>20484.150162499995</v>
      </c>
      <c r="AQ105" s="19"/>
      <c r="AR105" s="19">
        <v>282389.5158354569</v>
      </c>
      <c r="AS105" s="19">
        <v>389132.75282125955</v>
      </c>
      <c r="AT105" s="19"/>
      <c r="AU105" s="19">
        <v>153.446</v>
      </c>
      <c r="AV105" s="19">
        <v>211448.58799999999</v>
      </c>
      <c r="AW105" s="19">
        <v>5.3940000000000001</v>
      </c>
      <c r="AX105" s="19">
        <v>7432.9319999999998</v>
      </c>
      <c r="AY105" s="7"/>
      <c r="AZ105" s="7">
        <v>11343.960999999999</v>
      </c>
      <c r="BA105" s="7">
        <v>187464.00653760001</v>
      </c>
      <c r="BB105" s="7">
        <v>3584.6109999999999</v>
      </c>
      <c r="BC105" s="7">
        <v>179432.77156679999</v>
      </c>
      <c r="BD105" s="7">
        <f t="shared" si="42"/>
        <v>7759.3499999999995</v>
      </c>
      <c r="BE105" s="7">
        <f t="shared" si="44"/>
        <v>8031.2349708000256</v>
      </c>
      <c r="BN105">
        <v>7160.7</v>
      </c>
      <c r="BO105">
        <v>4497.12</v>
      </c>
      <c r="BP105">
        <v>410.12</v>
      </c>
      <c r="BQ105" s="7"/>
      <c r="BV105" s="183">
        <f t="shared" si="41"/>
        <v>946615</v>
      </c>
      <c r="BY105" s="7">
        <v>963615</v>
      </c>
      <c r="BZ105" s="7">
        <v>701576.3</v>
      </c>
      <c r="CA105" s="7">
        <v>966772.14139999996</v>
      </c>
      <c r="CB105" s="189">
        <v>946.61500000000001</v>
      </c>
      <c r="CC105" s="7"/>
      <c r="CD105" s="7">
        <v>963.15937908019998</v>
      </c>
      <c r="CF105" s="196">
        <v>877637.92405646865</v>
      </c>
      <c r="CJ105" s="7">
        <v>145384.22441957318</v>
      </c>
      <c r="CK105" s="7">
        <v>107338.37</v>
      </c>
      <c r="CL105" s="183">
        <f t="shared" ref="CL105:CL117" si="46">CJ105</f>
        <v>145384.22441957318</v>
      </c>
    </row>
    <row r="106" spans="1:90">
      <c r="A106" s="188">
        <v>36525</v>
      </c>
      <c r="B106">
        <v>1999</v>
      </c>
      <c r="C106" s="7">
        <v>28694.418799999999</v>
      </c>
      <c r="D106" s="194">
        <v>763.12575000000004</v>
      </c>
      <c r="E106" s="7">
        <v>0</v>
      </c>
      <c r="F106" s="7">
        <f t="shared" si="43"/>
        <v>28694.418799999999</v>
      </c>
      <c r="G106" s="7">
        <v>19068.07</v>
      </c>
      <c r="H106" s="7">
        <f t="shared" si="33"/>
        <v>9626.3487999999998</v>
      </c>
      <c r="I106" s="7">
        <f t="shared" si="34"/>
        <v>9626.3487999999998</v>
      </c>
      <c r="K106" s="19" t="e">
        <v>#N/A</v>
      </c>
      <c r="L106" s="19"/>
      <c r="M106" s="19"/>
      <c r="N106" s="19" t="e">
        <v>#N/A</v>
      </c>
      <c r="O106" s="19"/>
      <c r="P106" s="19" t="e">
        <v>#N/A</v>
      </c>
      <c r="Q106" s="19"/>
      <c r="R106" s="19" t="e">
        <v>#N/A</v>
      </c>
      <c r="S106" s="19"/>
      <c r="T106" s="192">
        <v>52091</v>
      </c>
      <c r="U106" s="19" t="e">
        <v>#N/A</v>
      </c>
      <c r="V106" s="19">
        <v>72309</v>
      </c>
      <c r="W106" s="19">
        <v>39682</v>
      </c>
      <c r="X106" s="19"/>
      <c r="Y106" s="193">
        <f t="shared" si="38"/>
        <v>231254.92182500003</v>
      </c>
      <c r="Z106" s="19">
        <v>164.042</v>
      </c>
      <c r="AA106" s="19">
        <v>262582.0294</v>
      </c>
      <c r="AB106" s="7">
        <v>36439</v>
      </c>
      <c r="AC106" s="19">
        <f t="shared" si="39"/>
        <v>226143.0294</v>
      </c>
      <c r="AD106" s="192">
        <v>218956.71632039378</v>
      </c>
      <c r="AE106" s="19"/>
      <c r="AG106" s="19">
        <v>12.428000000000001</v>
      </c>
      <c r="AH106" s="19">
        <v>19893.499600000003</v>
      </c>
      <c r="AI106" s="19">
        <f t="shared" si="40"/>
        <v>282475.52899999998</v>
      </c>
      <c r="AJ106" s="186">
        <v>237362.67303695338</v>
      </c>
      <c r="AK106" s="191">
        <v>25757.863576989646</v>
      </c>
      <c r="AL106" s="19">
        <f t="shared" si="45"/>
        <v>18405.956716559594</v>
      </c>
      <c r="AM106" s="190"/>
      <c r="AN106" s="19">
        <v>38912.602800000001</v>
      </c>
      <c r="AO106" s="19">
        <v>19227.5779</v>
      </c>
      <c r="AP106" s="19">
        <f t="shared" si="27"/>
        <v>19685.0249</v>
      </c>
      <c r="AQ106" s="19"/>
      <c r="AR106" s="19">
        <v>249783.21984131943</v>
      </c>
      <c r="AS106" s="19">
        <v>399828</v>
      </c>
      <c r="AT106" s="19"/>
      <c r="AU106" s="19">
        <v>135.43899999999999</v>
      </c>
      <c r="AV106" s="19">
        <v>216797.20730000001</v>
      </c>
      <c r="AW106" s="19">
        <v>4.1449999999999996</v>
      </c>
      <c r="AX106" s="19">
        <v>6634.9014999999999</v>
      </c>
      <c r="AY106" s="7"/>
      <c r="AZ106" s="7">
        <v>4993.46</v>
      </c>
      <c r="BA106" s="7">
        <v>119280.6571773</v>
      </c>
      <c r="BB106" s="7">
        <v>2607.0549999999998</v>
      </c>
      <c r="BC106" s="7">
        <v>80569.623800000001</v>
      </c>
      <c r="BD106" s="7">
        <f t="shared" si="42"/>
        <v>2386.4050000000002</v>
      </c>
      <c r="BE106" s="7">
        <f t="shared" si="44"/>
        <v>38711.033377300002</v>
      </c>
      <c r="BN106">
        <v>7570.1</v>
      </c>
      <c r="BO106">
        <v>5022.8599999999997</v>
      </c>
      <c r="BP106">
        <v>445.14</v>
      </c>
      <c r="BQ106" s="7"/>
      <c r="BV106" s="183">
        <f t="shared" si="41"/>
        <v>1085375</v>
      </c>
      <c r="BX106" s="7">
        <v>1301389.6099999999</v>
      </c>
      <c r="BY106" s="7">
        <v>1109498</v>
      </c>
      <c r="BZ106" s="7">
        <v>693133</v>
      </c>
      <c r="CA106" s="7">
        <v>1109497.9931000001</v>
      </c>
      <c r="CB106" s="189">
        <v>1085.375</v>
      </c>
      <c r="CC106" s="7"/>
      <c r="CD106" s="7">
        <v>1109.4978084058</v>
      </c>
      <c r="CF106" s="196">
        <v>979177.00953465095</v>
      </c>
      <c r="CJ106" s="7">
        <v>188707.4647026732</v>
      </c>
      <c r="CK106" s="7">
        <v>142328.84</v>
      </c>
      <c r="CL106" s="183">
        <f t="shared" si="46"/>
        <v>188707.4647026732</v>
      </c>
    </row>
    <row r="107" spans="1:90">
      <c r="A107" s="188">
        <v>36891</v>
      </c>
      <c r="B107">
        <v>2000</v>
      </c>
      <c r="C107" s="7">
        <v>37072.847999999998</v>
      </c>
      <c r="D107" s="194">
        <v>1772.4296200000001</v>
      </c>
      <c r="E107" s="7">
        <v>0</v>
      </c>
      <c r="F107" s="7">
        <f t="shared" si="43"/>
        <v>37072.847999999998</v>
      </c>
      <c r="G107" s="7">
        <v>22963.55</v>
      </c>
      <c r="H107" s="7">
        <f t="shared" si="33"/>
        <v>14109.297999999999</v>
      </c>
      <c r="I107" s="7">
        <f t="shared" si="34"/>
        <v>14109.297999999999</v>
      </c>
      <c r="K107" s="19" t="e">
        <v>#N/A</v>
      </c>
      <c r="L107" s="19"/>
      <c r="M107" s="19"/>
      <c r="N107" s="19" t="e">
        <v>#N/A</v>
      </c>
      <c r="O107" s="19"/>
      <c r="P107" s="19" t="e">
        <v>#N/A</v>
      </c>
      <c r="Q107" s="19"/>
      <c r="R107" s="19" t="e">
        <v>#N/A</v>
      </c>
      <c r="S107" s="19"/>
      <c r="T107" s="192">
        <v>53570</v>
      </c>
      <c r="U107" s="19" t="e">
        <v>#N/A</v>
      </c>
      <c r="V107" s="19">
        <v>54061</v>
      </c>
      <c r="W107" s="19">
        <v>45557</v>
      </c>
      <c r="X107" s="19"/>
      <c r="Y107" s="193">
        <f t="shared" si="38"/>
        <v>245364.21982500004</v>
      </c>
      <c r="Z107" s="19">
        <v>157.708</v>
      </c>
      <c r="AA107" s="19">
        <v>253909.88</v>
      </c>
      <c r="AB107" s="7">
        <v>37896</v>
      </c>
      <c r="AC107" s="19">
        <f t="shared" si="39"/>
        <v>216013.88</v>
      </c>
      <c r="AD107" s="192">
        <v>223618.22954905219</v>
      </c>
      <c r="AE107" s="19">
        <v>221998.04</v>
      </c>
      <c r="AG107" s="19">
        <v>15.938000000000001</v>
      </c>
      <c r="AH107" s="19">
        <v>25660.180000000004</v>
      </c>
      <c r="AI107" s="19">
        <f t="shared" si="40"/>
        <v>279570.06</v>
      </c>
      <c r="AJ107" s="186">
        <v>237184.04132757976</v>
      </c>
      <c r="AK107" s="191">
        <v>23792.026411149705</v>
      </c>
      <c r="AL107" s="19">
        <f t="shared" si="45"/>
        <v>13565.811778527568</v>
      </c>
      <c r="AM107" s="190"/>
      <c r="AN107" s="19">
        <v>33474.017200000002</v>
      </c>
      <c r="AO107" s="19">
        <v>24955.798750000002</v>
      </c>
      <c r="AP107" s="19">
        <f t="shared" si="27"/>
        <v>8518.2184500000003</v>
      </c>
      <c r="AQ107" s="19"/>
      <c r="AR107" s="19">
        <v>246307.3</v>
      </c>
      <c r="AS107" s="19">
        <v>396554.75300000003</v>
      </c>
      <c r="AT107" s="19">
        <v>181168.57</v>
      </c>
      <c r="AU107" s="19">
        <v>131.83099999999999</v>
      </c>
      <c r="AV107" s="19">
        <v>212247.91</v>
      </c>
      <c r="AW107" s="19">
        <v>3.6070000000000002</v>
      </c>
      <c r="AX107" s="19">
        <v>5807.27</v>
      </c>
      <c r="AY107" s="7"/>
      <c r="AZ107" s="7">
        <v>8907.6620000000003</v>
      </c>
      <c r="BA107" s="7">
        <v>163767.223944</v>
      </c>
      <c r="BB107" s="7">
        <v>5722.08</v>
      </c>
      <c r="BC107" s="7">
        <v>96617.902224000005</v>
      </c>
      <c r="BD107" s="7">
        <f t="shared" si="42"/>
        <v>3185.5820000000003</v>
      </c>
      <c r="BE107" s="7">
        <f t="shared" si="44"/>
        <v>67149.321719999993</v>
      </c>
      <c r="BN107">
        <v>8135.4</v>
      </c>
      <c r="BO107">
        <v>5621.13</v>
      </c>
      <c r="BP107">
        <v>494.57</v>
      </c>
      <c r="BQ107" s="7"/>
      <c r="BV107" s="183">
        <f t="shared" si="41"/>
        <v>1257276</v>
      </c>
      <c r="BY107" s="7">
        <v>1283948</v>
      </c>
      <c r="BZ107" s="7">
        <v>792316.4</v>
      </c>
      <c r="CA107" s="7">
        <v>1275629.4040000001</v>
      </c>
      <c r="CB107" s="195">
        <v>1257.2760000000001</v>
      </c>
      <c r="CC107" s="7"/>
      <c r="CD107" s="7">
        <v>1283.9479329568001</v>
      </c>
      <c r="CF107" s="184">
        <v>1156270.4993143757</v>
      </c>
      <c r="CJ107" s="7">
        <v>216267.44004053049</v>
      </c>
      <c r="CK107" s="7">
        <v>150199.15</v>
      </c>
      <c r="CL107" s="183">
        <f t="shared" si="46"/>
        <v>216267.44004053049</v>
      </c>
    </row>
    <row r="108" spans="1:90">
      <c r="A108" s="188">
        <v>37256</v>
      </c>
      <c r="B108">
        <v>2001</v>
      </c>
      <c r="C108" s="7">
        <v>27049.94167</v>
      </c>
      <c r="D108" s="194">
        <v>1324.9348749999999</v>
      </c>
      <c r="E108" s="7">
        <v>0</v>
      </c>
      <c r="F108" s="7">
        <f t="shared" si="43"/>
        <v>27049.94167</v>
      </c>
      <c r="G108" s="7">
        <v>21113.3</v>
      </c>
      <c r="H108" s="7">
        <f t="shared" si="33"/>
        <v>5936.6416700000009</v>
      </c>
      <c r="I108" s="7">
        <f t="shared" si="34"/>
        <v>5936.6416700000009</v>
      </c>
      <c r="K108" s="19" t="e">
        <v>#N/A</v>
      </c>
      <c r="L108" s="19"/>
      <c r="M108" s="19"/>
      <c r="N108" s="19" t="e">
        <v>#N/A</v>
      </c>
      <c r="O108" s="19"/>
      <c r="P108" s="19" t="e">
        <v>#N/A</v>
      </c>
      <c r="Q108" s="19"/>
      <c r="R108" s="19" t="e">
        <v>#N/A</v>
      </c>
      <c r="S108" s="19"/>
      <c r="T108" s="192">
        <v>51854</v>
      </c>
      <c r="U108" s="19" t="e">
        <v>#N/A</v>
      </c>
      <c r="V108" s="19">
        <v>76480</v>
      </c>
      <c r="W108" s="19">
        <v>47399</v>
      </c>
      <c r="X108" s="19"/>
      <c r="Y108" s="193">
        <f t="shared" si="38"/>
        <v>251300.86149500005</v>
      </c>
      <c r="Z108" s="19">
        <v>153.821</v>
      </c>
      <c r="AA108" s="19">
        <v>255250.5674</v>
      </c>
      <c r="AB108" s="7">
        <v>39341</v>
      </c>
      <c r="AC108" s="19">
        <f t="shared" si="39"/>
        <v>215909.5674</v>
      </c>
      <c r="AD108" s="192">
        <v>213057.65485422962</v>
      </c>
      <c r="AE108" s="19">
        <v>220948.25</v>
      </c>
      <c r="AG108" s="19">
        <v>12.859</v>
      </c>
      <c r="AH108" s="19">
        <v>21338.224600000001</v>
      </c>
      <c r="AI108" s="19">
        <f t="shared" si="40"/>
        <v>276588.79200000002</v>
      </c>
      <c r="AJ108" s="186">
        <v>224134.65410337827</v>
      </c>
      <c r="AK108" s="191">
        <v>23105.242447029883</v>
      </c>
      <c r="AL108" s="19">
        <f t="shared" si="45"/>
        <v>11076.999249148648</v>
      </c>
      <c r="AM108" s="190"/>
      <c r="AN108" s="19">
        <v>34048.259720000002</v>
      </c>
      <c r="AO108" s="19">
        <v>31991.537334000001</v>
      </c>
      <c r="AP108" s="19">
        <f t="shared" si="27"/>
        <v>2056.7223860000013</v>
      </c>
      <c r="AQ108" s="19"/>
      <c r="AR108" s="19">
        <v>240402.9</v>
      </c>
      <c r="AS108" s="19">
        <v>398924.57225999999</v>
      </c>
      <c r="AT108" s="19">
        <v>181002.62</v>
      </c>
      <c r="AU108" s="19">
        <v>123.611</v>
      </c>
      <c r="AV108" s="19">
        <v>205120.09340000001</v>
      </c>
      <c r="AW108" s="19">
        <v>5.8780000000000001</v>
      </c>
      <c r="AX108" s="19">
        <v>9753.9531999999999</v>
      </c>
      <c r="AY108" s="7"/>
      <c r="AZ108" s="7">
        <v>12285.803</v>
      </c>
      <c r="BA108" s="7">
        <v>62338.518565699997</v>
      </c>
      <c r="BB108" s="7">
        <v>7266.4030000000002</v>
      </c>
      <c r="BC108" s="7">
        <v>20055.2206166</v>
      </c>
      <c r="BD108" s="7">
        <f t="shared" si="42"/>
        <v>5019.3999999999996</v>
      </c>
      <c r="BE108" s="7">
        <f t="shared" si="44"/>
        <v>42283.297949100001</v>
      </c>
      <c r="BN108">
        <v>6417.8</v>
      </c>
      <c r="BO108">
        <v>4382.9399999999996</v>
      </c>
      <c r="BP108">
        <v>381.09</v>
      </c>
      <c r="BQ108" s="7"/>
      <c r="BV108" s="183">
        <f t="shared" si="41"/>
        <v>859592</v>
      </c>
      <c r="BY108" s="183">
        <v>875569.3</v>
      </c>
      <c r="BZ108" s="7">
        <v>625908.71529241698</v>
      </c>
      <c r="CA108" s="7">
        <v>1038632.9221562367</v>
      </c>
      <c r="CB108" s="189">
        <v>859.59199999999998</v>
      </c>
      <c r="CC108" s="7">
        <v>875.56927000000007</v>
      </c>
      <c r="CD108" s="7">
        <v>1039.1242911888</v>
      </c>
      <c r="CF108" s="184">
        <v>908737.53830028139</v>
      </c>
      <c r="CJ108" s="7">
        <v>208736.95295219417</v>
      </c>
      <c r="CK108" s="7">
        <v>146016.465</v>
      </c>
      <c r="CL108" s="183">
        <f t="shared" si="46"/>
        <v>208736.95295219417</v>
      </c>
    </row>
    <row r="109" spans="1:90">
      <c r="A109" s="188">
        <v>37621</v>
      </c>
      <c r="B109">
        <v>2002</v>
      </c>
      <c r="C109" s="7">
        <v>26175.108812999999</v>
      </c>
      <c r="D109" s="194">
        <v>1152.888825</v>
      </c>
      <c r="E109" s="7">
        <v>0</v>
      </c>
      <c r="F109" s="7">
        <f t="shared" si="43"/>
        <v>26175.108812999999</v>
      </c>
      <c r="G109" s="7">
        <v>22450.924999999999</v>
      </c>
      <c r="H109" s="7">
        <f>C109-G109</f>
        <v>3724.1838129999996</v>
      </c>
      <c r="I109" s="7">
        <f t="shared" si="34"/>
        <v>3724.1838129999996</v>
      </c>
      <c r="K109" s="19" t="e">
        <v>#N/A</v>
      </c>
      <c r="L109" s="19"/>
      <c r="M109" s="19"/>
      <c r="N109" s="19" t="e">
        <v>#N/A</v>
      </c>
      <c r="O109" s="19"/>
      <c r="P109" s="19" t="e">
        <v>#N/A</v>
      </c>
      <c r="Q109" s="19"/>
      <c r="R109" s="19" t="e">
        <v>#N/A</v>
      </c>
      <c r="S109" s="19"/>
      <c r="T109" s="192">
        <v>51008</v>
      </c>
      <c r="U109" s="19" t="e">
        <v>#N/A</v>
      </c>
      <c r="V109" s="19">
        <v>47674</v>
      </c>
      <c r="W109" s="19">
        <v>47829</v>
      </c>
      <c r="X109" s="19"/>
      <c r="Y109" s="193">
        <f t="shared" si="38"/>
        <v>255025.04530800006</v>
      </c>
      <c r="Z109" s="19">
        <v>201.48099999999999</v>
      </c>
      <c r="AA109" s="19">
        <v>278587.77870000002</v>
      </c>
      <c r="AB109" s="7">
        <v>38791</v>
      </c>
      <c r="AC109" s="19">
        <f t="shared" si="39"/>
        <v>239796.77870000002</v>
      </c>
      <c r="AD109" s="192">
        <v>229938.83953131354</v>
      </c>
      <c r="AE109" s="19">
        <v>245149.4</v>
      </c>
      <c r="AG109" s="19">
        <v>13.337999999999999</v>
      </c>
      <c r="AH109" s="19">
        <v>18442.452600000001</v>
      </c>
      <c r="AI109" s="19">
        <f t="shared" si="40"/>
        <v>297030.23130000004</v>
      </c>
      <c r="AJ109" s="186">
        <v>239624.67226060841</v>
      </c>
      <c r="AK109" s="191">
        <v>24730.587298232793</v>
      </c>
      <c r="AL109" s="19">
        <f t="shared" si="45"/>
        <v>9685.832729294867</v>
      </c>
      <c r="AM109" s="190"/>
      <c r="AN109" s="19">
        <v>43741.7042</v>
      </c>
      <c r="AO109" s="19">
        <v>28928.654934300001</v>
      </c>
      <c r="AP109" s="19">
        <f t="shared" si="27"/>
        <v>14813.0492657</v>
      </c>
      <c r="AQ109" s="19"/>
      <c r="AR109" s="19">
        <v>311445.5</v>
      </c>
      <c r="AS109" s="19">
        <v>430635.69284999999</v>
      </c>
      <c r="AT109" s="19">
        <v>189939.97</v>
      </c>
      <c r="AU109" s="19">
        <v>159.20099999999999</v>
      </c>
      <c r="AV109" s="19">
        <v>220127.22270000001</v>
      </c>
      <c r="AW109" s="19">
        <v>8.5670000000000002</v>
      </c>
      <c r="AX109" s="19">
        <v>11845.590900000001</v>
      </c>
      <c r="AY109" s="7"/>
      <c r="AZ109" s="7">
        <v>7418.6760000000004</v>
      </c>
      <c r="BA109" s="7">
        <v>26478.0567926</v>
      </c>
      <c r="BB109" s="7">
        <v>9146.1299999999992</v>
      </c>
      <c r="BC109" s="7">
        <v>27650.802902799998</v>
      </c>
      <c r="BD109" s="7">
        <f t="shared" si="42"/>
        <v>-1727.4539999999988</v>
      </c>
      <c r="BE109" s="7">
        <f t="shared" si="44"/>
        <v>-1172.7461101999979</v>
      </c>
      <c r="BN109">
        <v>4630.8</v>
      </c>
      <c r="BO109">
        <v>3245.5</v>
      </c>
      <c r="BP109">
        <v>274.32</v>
      </c>
      <c r="BQ109" s="7"/>
      <c r="BV109" s="183">
        <f t="shared" si="41"/>
        <v>643836</v>
      </c>
      <c r="BY109" s="183">
        <v>855896</v>
      </c>
      <c r="BZ109" s="7">
        <v>547020.37938439508</v>
      </c>
      <c r="CA109" s="7">
        <v>756365.07857480308</v>
      </c>
      <c r="CB109" s="189">
        <v>643.83600000000001</v>
      </c>
      <c r="CC109" s="7">
        <v>655.64036799999997</v>
      </c>
      <c r="CD109" s="7">
        <v>764.01019165160005</v>
      </c>
      <c r="CF109" s="184">
        <v>686003.53552020818</v>
      </c>
      <c r="CJ109" s="7">
        <v>189725.07715135132</v>
      </c>
      <c r="CK109" s="7">
        <v>130052.47199999999</v>
      </c>
      <c r="CL109" s="183">
        <f t="shared" si="46"/>
        <v>189725.07715135132</v>
      </c>
    </row>
    <row r="110" spans="1:90">
      <c r="A110" s="188">
        <v>37986</v>
      </c>
      <c r="B110">
        <v>2003</v>
      </c>
      <c r="C110" s="7">
        <v>31973.623339999998</v>
      </c>
      <c r="D110" s="194">
        <v>2758.4942999999998</v>
      </c>
      <c r="E110" s="7">
        <v>0</v>
      </c>
      <c r="F110" s="7">
        <f t="shared" si="43"/>
        <v>31973.623339999998</v>
      </c>
      <c r="G110" s="7">
        <v>24340.985000000001</v>
      </c>
      <c r="H110" s="7">
        <f>C110-G110</f>
        <v>7632.6383399999977</v>
      </c>
      <c r="I110" s="7">
        <f t="shared" si="34"/>
        <v>7632.6383399999977</v>
      </c>
      <c r="K110" s="19" t="e">
        <v>#N/A</v>
      </c>
      <c r="L110" s="19"/>
      <c r="M110" s="19"/>
      <c r="N110" s="19" t="e">
        <v>#N/A</v>
      </c>
      <c r="O110" s="19"/>
      <c r="P110" s="19" t="e">
        <v>#N/A</v>
      </c>
      <c r="Q110" s="19"/>
      <c r="R110" s="19" t="e">
        <v>#N/A</v>
      </c>
      <c r="S110" s="19"/>
      <c r="T110" s="192">
        <v>46205</v>
      </c>
      <c r="U110" s="19" t="e">
        <v>#N/A</v>
      </c>
      <c r="V110" s="19">
        <v>56865</v>
      </c>
      <c r="W110" s="19">
        <v>47194</v>
      </c>
      <c r="X110" s="19"/>
      <c r="Y110" s="193">
        <f t="shared" si="38"/>
        <v>262657.68364800006</v>
      </c>
      <c r="Z110" s="19">
        <v>223.14599999999999</v>
      </c>
      <c r="AA110" s="19">
        <v>275986.97279999993</v>
      </c>
      <c r="AB110" s="7">
        <v>32369</v>
      </c>
      <c r="AC110" s="19">
        <f t="shared" si="39"/>
        <v>243617.97279999993</v>
      </c>
      <c r="AD110" s="192">
        <v>233053.49281785541</v>
      </c>
      <c r="AE110" s="19">
        <v>248519.4</v>
      </c>
      <c r="AG110" s="19">
        <v>14.986000000000001</v>
      </c>
      <c r="AH110" s="19">
        <v>18534.684799999999</v>
      </c>
      <c r="AI110" s="19">
        <f t="shared" si="40"/>
        <v>294521.65759999992</v>
      </c>
      <c r="AJ110" s="186">
        <v>239797.13030771961</v>
      </c>
      <c r="AK110" s="191">
        <v>34626.609219304599</v>
      </c>
      <c r="AL110" s="19">
        <f t="shared" si="45"/>
        <v>6743.6374898641952</v>
      </c>
      <c r="AM110" s="190"/>
      <c r="AN110" s="19">
        <v>48486.931250000001</v>
      </c>
      <c r="AO110" s="19">
        <v>34381.584174000003</v>
      </c>
      <c r="AP110" s="19">
        <f t="shared" si="27"/>
        <v>14105.347075999998</v>
      </c>
      <c r="AQ110" s="19"/>
      <c r="AR110" s="19">
        <v>364851.79495472187</v>
      </c>
      <c r="AS110" s="19">
        <v>451248.69999999995</v>
      </c>
      <c r="AT110" s="19">
        <v>202729.3</v>
      </c>
      <c r="AU110" s="19">
        <v>195.565</v>
      </c>
      <c r="AV110" s="19">
        <v>241874.79199999999</v>
      </c>
      <c r="AW110" s="19">
        <v>12.904</v>
      </c>
      <c r="AX110" s="19">
        <v>15959.667199999998</v>
      </c>
      <c r="AY110" s="7"/>
      <c r="AZ110" s="7">
        <v>5295.43</v>
      </c>
      <c r="BA110" s="7">
        <v>27902.149366500002</v>
      </c>
      <c r="BB110" s="7">
        <v>3985.105</v>
      </c>
      <c r="BC110" s="7">
        <v>50715.598440500005</v>
      </c>
      <c r="BD110" s="7">
        <f t="shared" si="42"/>
        <v>1310.3250000000003</v>
      </c>
      <c r="BE110" s="7">
        <f t="shared" si="44"/>
        <v>-22813.449074000004</v>
      </c>
      <c r="BN110">
        <v>5487.8</v>
      </c>
      <c r="BO110">
        <v>3961.58</v>
      </c>
      <c r="BP110">
        <v>330.22</v>
      </c>
      <c r="BQ110" s="7"/>
      <c r="BV110" s="183">
        <f t="shared" si="41"/>
        <v>746144</v>
      </c>
      <c r="BY110" s="7">
        <v>899280.7</v>
      </c>
      <c r="BZ110" s="7">
        <v>727103.00776196644</v>
      </c>
      <c r="CA110" s="7">
        <v>899281</v>
      </c>
      <c r="CB110" s="189">
        <v>746.14400000000001</v>
      </c>
      <c r="CC110" s="7">
        <v>761.19543850000002</v>
      </c>
      <c r="CD110" s="7">
        <v>899.00779753740005</v>
      </c>
      <c r="CF110" s="184">
        <v>784343.25124005903</v>
      </c>
      <c r="CJ110" s="7">
        <v>220571.57241630636</v>
      </c>
      <c r="CK110" s="7">
        <v>144880.755</v>
      </c>
      <c r="CL110" s="183">
        <f t="shared" si="46"/>
        <v>220571.57241630636</v>
      </c>
    </row>
    <row r="111" spans="1:90">
      <c r="A111" s="188">
        <v>38352</v>
      </c>
      <c r="B111">
        <v>2004</v>
      </c>
      <c r="C111" s="7">
        <v>32088.784146000002</v>
      </c>
      <c r="D111" s="194"/>
      <c r="E111" s="7">
        <v>0</v>
      </c>
      <c r="F111" s="7">
        <f t="shared" si="43"/>
        <v>32088.784146000002</v>
      </c>
      <c r="G111" s="7">
        <v>24412.715</v>
      </c>
      <c r="H111" s="7">
        <f>C111-G111</f>
        <v>7676.0691460000016</v>
      </c>
      <c r="I111" s="7">
        <f t="shared" si="34"/>
        <v>7676.0691460000016</v>
      </c>
      <c r="K111" s="19" t="e">
        <v>#N/A</v>
      </c>
      <c r="L111" s="19"/>
      <c r="M111" s="19"/>
      <c r="N111" s="19" t="e">
        <v>#N/A</v>
      </c>
      <c r="O111" s="19"/>
      <c r="P111" s="19" t="e">
        <v>#N/A</v>
      </c>
      <c r="Q111" s="19"/>
      <c r="R111" s="19" t="e">
        <v>#N/A</v>
      </c>
      <c r="S111" s="19"/>
      <c r="T111" s="192">
        <v>49416</v>
      </c>
      <c r="U111" s="19" t="e">
        <v>#N/A</v>
      </c>
      <c r="V111" s="19">
        <v>89568</v>
      </c>
      <c r="W111" s="19">
        <v>44594</v>
      </c>
      <c r="X111" s="19"/>
      <c r="Y111" s="193">
        <f t="shared" si="38"/>
        <v>270333.75279400009</v>
      </c>
      <c r="Z111" s="19">
        <v>259.41399999999999</v>
      </c>
      <c r="AA111" s="19">
        <v>294979.6594</v>
      </c>
      <c r="AB111" s="7">
        <v>29793</v>
      </c>
      <c r="AC111" s="19">
        <f t="shared" si="39"/>
        <v>265186.6594</v>
      </c>
      <c r="AD111" s="192">
        <v>250230.49658536469</v>
      </c>
      <c r="AE111" s="19">
        <v>258185.02</v>
      </c>
      <c r="AG111" s="19">
        <v>20.689</v>
      </c>
      <c r="AH111" s="19">
        <v>23525.461899999998</v>
      </c>
      <c r="AI111" s="19">
        <f t="shared" si="40"/>
        <v>318505.1213</v>
      </c>
      <c r="AJ111" s="186">
        <v>256842.27559231716</v>
      </c>
      <c r="AK111" s="191">
        <v>45548.330635753409</v>
      </c>
      <c r="AL111" s="19">
        <f t="shared" si="45"/>
        <v>6611.7790069524781</v>
      </c>
      <c r="AM111" s="190"/>
      <c r="AN111" s="19">
        <v>34931.413289999997</v>
      </c>
      <c r="AO111" s="19">
        <v>25764.694689</v>
      </c>
      <c r="AP111" s="19">
        <f t="shared" si="27"/>
        <v>9166.7186009999969</v>
      </c>
      <c r="AQ111" s="19"/>
      <c r="AR111" s="19">
        <v>414688.24201917159</v>
      </c>
      <c r="AS111" s="19">
        <v>471542</v>
      </c>
      <c r="AT111" s="19">
        <v>213357.28</v>
      </c>
      <c r="AU111" s="19">
        <v>227.904</v>
      </c>
      <c r="AV111" s="19">
        <v>259149.6384</v>
      </c>
      <c r="AW111" s="19">
        <v>7.41</v>
      </c>
      <c r="AX111" s="19">
        <v>8425.9110000000001</v>
      </c>
      <c r="AY111" s="7"/>
      <c r="AZ111" s="7">
        <v>5130.9340000000002</v>
      </c>
      <c r="BA111" s="7">
        <v>10724.2638725</v>
      </c>
      <c r="BB111" s="7">
        <v>7646.3680000000004</v>
      </c>
      <c r="BC111" s="7">
        <v>36688.272264600004</v>
      </c>
      <c r="BD111" s="7">
        <f t="shared" si="42"/>
        <v>-2515.4340000000002</v>
      </c>
      <c r="BE111" s="7">
        <f t="shared" si="44"/>
        <v>-25964.008392100004</v>
      </c>
      <c r="BN111">
        <v>5693.2</v>
      </c>
      <c r="BO111">
        <v>4234.5600000000004</v>
      </c>
      <c r="BP111">
        <v>348.68</v>
      </c>
      <c r="BQ111" s="7"/>
      <c r="BV111" s="183">
        <f t="shared" si="41"/>
        <v>780320</v>
      </c>
      <c r="BY111" s="7">
        <v>942767.4</v>
      </c>
      <c r="BZ111" s="7">
        <v>826040.80555799836</v>
      </c>
      <c r="CA111" s="7">
        <v>939290.99999999988</v>
      </c>
      <c r="CB111" s="189">
        <v>780.32</v>
      </c>
      <c r="CC111" s="7">
        <v>696.84556151999993</v>
      </c>
      <c r="CD111" s="7">
        <v>939.07314616990004</v>
      </c>
      <c r="CF111" s="184">
        <v>818822.27112931258</v>
      </c>
      <c r="CJ111" s="7">
        <v>290112.54889860505</v>
      </c>
      <c r="CK111" s="7">
        <v>185657.541</v>
      </c>
      <c r="CL111" s="183">
        <f t="shared" si="46"/>
        <v>290112.54889860505</v>
      </c>
    </row>
    <row r="112" spans="1:90">
      <c r="A112" s="188">
        <v>38717</v>
      </c>
      <c r="B112">
        <v>2005</v>
      </c>
      <c r="C112" s="7">
        <v>21926.239758</v>
      </c>
      <c r="D112" s="194"/>
      <c r="E112" s="7">
        <v>0</v>
      </c>
      <c r="F112" s="7">
        <f t="shared" si="43"/>
        <v>21926.239758</v>
      </c>
      <c r="G112" s="7">
        <v>22790.634999999998</v>
      </c>
      <c r="H112" s="7">
        <f>C112-G112</f>
        <v>-864.39524199999869</v>
      </c>
      <c r="I112" s="7">
        <f t="shared" si="34"/>
        <v>-864.39524199999869</v>
      </c>
      <c r="K112" s="19" t="e">
        <v>#N/A</v>
      </c>
      <c r="L112" s="19"/>
      <c r="M112" s="19"/>
      <c r="N112" s="19" t="e">
        <v>#N/A</v>
      </c>
      <c r="O112" s="19"/>
      <c r="P112" s="19" t="e">
        <v>#N/A</v>
      </c>
      <c r="Q112" s="19"/>
      <c r="R112" s="19" t="e">
        <v>#N/A</v>
      </c>
      <c r="S112" s="19"/>
      <c r="T112" s="192">
        <v>45082</v>
      </c>
      <c r="U112" s="19" t="e">
        <v>#N/A</v>
      </c>
      <c r="V112" s="19">
        <v>120526</v>
      </c>
      <c r="W112" s="19">
        <v>44952</v>
      </c>
      <c r="X112" s="19"/>
      <c r="Y112" s="193">
        <f t="shared" si="38"/>
        <v>269469.35755200009</v>
      </c>
      <c r="Z112" s="19">
        <v>209.34399999999999</v>
      </c>
      <c r="AA112" s="19">
        <v>275873.5232</v>
      </c>
      <c r="AB112" s="7">
        <v>29225</v>
      </c>
      <c r="AC112" s="19">
        <f t="shared" si="39"/>
        <v>246648.5232</v>
      </c>
      <c r="AD112" s="192">
        <v>275794.06640617008</v>
      </c>
      <c r="AE112" s="19">
        <v>255459.45</v>
      </c>
      <c r="AG112" s="19">
        <v>18.113</v>
      </c>
      <c r="AH112" s="19">
        <v>23869.311400000002</v>
      </c>
      <c r="AI112" s="19">
        <f t="shared" si="40"/>
        <v>299742.8346</v>
      </c>
      <c r="AJ112" s="186">
        <v>283964.63935743168</v>
      </c>
      <c r="AK112" s="191">
        <v>63040.00286237814</v>
      </c>
      <c r="AL112" s="19">
        <f t="shared" si="45"/>
        <v>8170.5729512615944</v>
      </c>
      <c r="AM112" s="190"/>
      <c r="AN112" s="19">
        <v>55011.2045</v>
      </c>
      <c r="AO112" s="19">
        <v>39170</v>
      </c>
      <c r="AP112" s="19">
        <f t="shared" si="27"/>
        <v>15841.2045</v>
      </c>
      <c r="AQ112" s="19"/>
      <c r="AR112" s="19">
        <v>368633.43197511189</v>
      </c>
      <c r="AS112" s="19">
        <v>485785.1366568025</v>
      </c>
      <c r="AT112" s="19">
        <v>230362.25</v>
      </c>
      <c r="AU112" s="19">
        <v>208.595</v>
      </c>
      <c r="AV112" s="19">
        <v>274886.49100000004</v>
      </c>
      <c r="AW112" s="19">
        <v>15.263</v>
      </c>
      <c r="AX112" s="19">
        <v>20113.581400000003</v>
      </c>
      <c r="AY112" s="7"/>
      <c r="AZ112" s="7">
        <v>4318.665</v>
      </c>
      <c r="BA112" s="7">
        <v>25922.882002099999</v>
      </c>
      <c r="BB112" s="7">
        <v>9150.8960000000006</v>
      </c>
      <c r="BC112" s="7">
        <v>42653.678094800001</v>
      </c>
      <c r="BD112" s="7">
        <f t="shared" si="42"/>
        <v>-4832.2310000000007</v>
      </c>
      <c r="BE112" s="7">
        <f t="shared" si="44"/>
        <v>-16730.796092700002</v>
      </c>
      <c r="BN112">
        <v>7583.93</v>
      </c>
      <c r="BO112">
        <v>5742.41</v>
      </c>
      <c r="BP112">
        <v>464.45</v>
      </c>
      <c r="BQ112" s="7"/>
      <c r="BV112" s="183">
        <f t="shared" si="41"/>
        <v>1021145</v>
      </c>
      <c r="BY112" s="7">
        <v>1232827.3</v>
      </c>
      <c r="BZ112" s="7">
        <v>935448.31732301391</v>
      </c>
      <c r="CA112" s="7">
        <v>1232733.7925682678</v>
      </c>
      <c r="CB112" s="189">
        <v>1021.145</v>
      </c>
      <c r="CC112" s="7">
        <v>1037.3180061477699</v>
      </c>
      <c r="CD112" s="7">
        <v>1237.1058319608001</v>
      </c>
      <c r="CF112" s="184">
        <v>1062745.439256185</v>
      </c>
      <c r="CJ112" s="7">
        <v>381377.16518253728</v>
      </c>
      <c r="CK112" s="7">
        <v>275515.58100000001</v>
      </c>
      <c r="CL112" s="183">
        <f t="shared" si="46"/>
        <v>381377.16518253728</v>
      </c>
    </row>
    <row r="113" spans="1:90">
      <c r="A113" s="188">
        <v>39082</v>
      </c>
      <c r="B113">
        <v>2006</v>
      </c>
      <c r="C113" s="7">
        <v>21922.708385000002</v>
      </c>
      <c r="D113" s="7"/>
      <c r="E113" s="7">
        <v>0</v>
      </c>
      <c r="F113" s="7">
        <f t="shared" si="43"/>
        <v>21922.708385000002</v>
      </c>
      <c r="G113" s="7">
        <v>24833.566999999999</v>
      </c>
      <c r="H113" s="7">
        <f>C113-G113</f>
        <v>-2910.8586149999974</v>
      </c>
      <c r="I113" s="7">
        <f t="shared" si="34"/>
        <v>-2910.8586149999974</v>
      </c>
      <c r="K113" s="19" t="e">
        <v>#N/A</v>
      </c>
      <c r="L113" s="19"/>
      <c r="M113" s="19"/>
      <c r="N113" s="19" t="e">
        <v>#N/A</v>
      </c>
      <c r="O113" s="19"/>
      <c r="P113" s="19" t="e">
        <v>#N/A</v>
      </c>
      <c r="Q113" s="19"/>
      <c r="R113" s="19" t="e">
        <v>#N/A</v>
      </c>
      <c r="S113" s="19"/>
      <c r="T113" s="192">
        <v>42837</v>
      </c>
      <c r="U113" s="19" t="e">
        <v>#N/A</v>
      </c>
      <c r="V113" s="19">
        <v>135303</v>
      </c>
      <c r="W113" s="19">
        <v>47023</v>
      </c>
      <c r="X113" s="19"/>
      <c r="Y113" s="193">
        <f t="shared" si="38"/>
        <v>266558.49893700011</v>
      </c>
      <c r="Z113" s="19">
        <v>223.34700000000001</v>
      </c>
      <c r="AA113" s="19">
        <v>272505.67469999997</v>
      </c>
      <c r="AB113" s="7">
        <v>34488</v>
      </c>
      <c r="AC113" s="19">
        <f t="shared" si="39"/>
        <v>238017.67469999997</v>
      </c>
      <c r="AD113" s="192">
        <v>289233.87081501371</v>
      </c>
      <c r="AE113" s="19">
        <v>244203.8</v>
      </c>
      <c r="AG113" s="19">
        <v>22.1</v>
      </c>
      <c r="AH113" s="19">
        <v>26964.210000000003</v>
      </c>
      <c r="AI113" s="19">
        <f t="shared" si="40"/>
        <v>299469.8847</v>
      </c>
      <c r="AJ113" s="186">
        <v>297683.33665213222</v>
      </c>
      <c r="AK113" s="191">
        <v>76346.660570461056</v>
      </c>
      <c r="AL113" s="19">
        <f t="shared" si="45"/>
        <v>8449.4658371185069</v>
      </c>
      <c r="AM113" s="190"/>
      <c r="AN113" s="19">
        <v>62377.564250000003</v>
      </c>
      <c r="AO113" s="19">
        <v>37949.004999999997</v>
      </c>
      <c r="AP113" s="19">
        <f t="shared" si="27"/>
        <v>24428.559250000006</v>
      </c>
      <c r="AQ113" s="19"/>
      <c r="AR113" s="19">
        <v>407580.07700499718</v>
      </c>
      <c r="AS113" s="19">
        <v>497288.45195379702</v>
      </c>
      <c r="AT113" s="19">
        <v>237824.5</v>
      </c>
      <c r="AU113" s="19">
        <v>254.15799999999999</v>
      </c>
      <c r="AV113" s="19">
        <v>310098.17579999997</v>
      </c>
      <c r="AW113" s="19">
        <v>15.741</v>
      </c>
      <c r="AX113" s="19">
        <v>19205.594099999998</v>
      </c>
      <c r="AY113" s="7"/>
      <c r="AZ113" s="7">
        <v>5049.24</v>
      </c>
      <c r="BA113" s="7">
        <v>29119.200502299998</v>
      </c>
      <c r="BB113" s="7">
        <v>5368.5910000000003</v>
      </c>
      <c r="BC113" s="7">
        <v>48747.3772627</v>
      </c>
      <c r="BD113" s="7">
        <f t="shared" si="42"/>
        <v>-319.35100000000057</v>
      </c>
      <c r="BE113" s="7">
        <f t="shared" si="44"/>
        <v>-19628.176760400002</v>
      </c>
      <c r="BN113">
        <v>8785.74</v>
      </c>
      <c r="BO113">
        <v>6929.18</v>
      </c>
      <c r="BP113">
        <v>550.04</v>
      </c>
      <c r="BQ113" s="7"/>
      <c r="BV113" s="183">
        <f t="shared" si="41"/>
        <v>1222016.01</v>
      </c>
      <c r="BY113" s="7">
        <v>1479864.8</v>
      </c>
      <c r="BZ113" s="7">
        <v>1212308.3619234865</v>
      </c>
      <c r="CA113" s="7">
        <v>1479137.4323828458</v>
      </c>
      <c r="CB113" s="189">
        <v>1222.0160100000001</v>
      </c>
      <c r="CC113" s="7">
        <v>1239.82879</v>
      </c>
      <c r="CD113" s="7">
        <v>1480.1089258201</v>
      </c>
      <c r="CF113" s="184">
        <v>1248067.8142749737</v>
      </c>
      <c r="CJ113" s="7">
        <v>469961.25317782012</v>
      </c>
      <c r="CK113" s="7">
        <v>394426</v>
      </c>
      <c r="CL113" s="183">
        <f t="shared" si="46"/>
        <v>469961.25317782012</v>
      </c>
    </row>
    <row r="114" spans="1:90">
      <c r="A114" s="188">
        <v>39447</v>
      </c>
      <c r="B114">
        <v>2007</v>
      </c>
      <c r="C114" s="7"/>
      <c r="D114" s="7"/>
      <c r="E114" s="7"/>
      <c r="F114" s="7"/>
      <c r="G114" s="7"/>
      <c r="H114" s="7"/>
      <c r="I114" s="7">
        <v>-698.591542</v>
      </c>
      <c r="K114" s="19"/>
      <c r="L114" s="19"/>
      <c r="M114" s="19"/>
      <c r="N114" s="19"/>
      <c r="O114" s="19"/>
      <c r="P114" s="19"/>
      <c r="Q114" s="19"/>
      <c r="R114" s="19"/>
      <c r="S114" s="19"/>
      <c r="T114" s="192">
        <v>41696</v>
      </c>
      <c r="U114" s="19" t="e">
        <v>#N/A</v>
      </c>
      <c r="V114" s="19">
        <v>176075</v>
      </c>
      <c r="W114" s="19">
        <v>47963</v>
      </c>
      <c r="X114" s="19"/>
      <c r="Y114" s="193">
        <f t="shared" si="38"/>
        <v>265859.9073950001</v>
      </c>
      <c r="Z114" s="19">
        <v>242.78700000000001</v>
      </c>
      <c r="AA114" s="19">
        <v>272892.58800000005</v>
      </c>
      <c r="AB114" s="7">
        <v>41059</v>
      </c>
      <c r="AC114" s="19">
        <f t="shared" si="39"/>
        <v>231833.58800000005</v>
      </c>
      <c r="AD114" s="192">
        <v>286006.62093295262</v>
      </c>
      <c r="AE114" s="19">
        <v>237829.8</v>
      </c>
      <c r="AG114" s="19">
        <v>25.562000000000001</v>
      </c>
      <c r="AH114" s="19">
        <v>28731.688000000006</v>
      </c>
      <c r="AI114" s="19">
        <f t="shared" si="40"/>
        <v>301624.27600000007</v>
      </c>
      <c r="AJ114" s="186">
        <v>293073.50601207558</v>
      </c>
      <c r="AK114" s="191">
        <v>65500.743267679842</v>
      </c>
      <c r="AL114" s="19">
        <f t="shared" si="45"/>
        <v>7066.8850791229634</v>
      </c>
      <c r="AM114" s="190"/>
      <c r="AN114" s="19"/>
      <c r="AO114" s="19"/>
      <c r="AP114" s="19"/>
      <c r="AQ114" s="19"/>
      <c r="AR114" s="19">
        <v>440779.89754460339</v>
      </c>
      <c r="AS114" s="19">
        <v>495436.60484013427</v>
      </c>
      <c r="AT114" s="19">
        <v>263205.7</v>
      </c>
      <c r="AU114" s="19">
        <v>300.709</v>
      </c>
      <c r="AV114" s="19">
        <v>337996.91600000003</v>
      </c>
      <c r="AW114" s="19">
        <v>12.037000000000001</v>
      </c>
      <c r="AX114" s="19">
        <v>13529.588000000002</v>
      </c>
      <c r="AY114" s="7"/>
      <c r="BA114" s="7">
        <v>30207.191094100002</v>
      </c>
      <c r="BB114" s="7"/>
      <c r="BC114" s="7">
        <v>78708.6534694</v>
      </c>
      <c r="BD114" s="7"/>
      <c r="BN114">
        <v>8484.4599999999991</v>
      </c>
      <c r="BO114">
        <v>6925.44</v>
      </c>
      <c r="BP114">
        <v>536.34</v>
      </c>
      <c r="BQ114" s="7"/>
      <c r="BV114" s="183">
        <f t="shared" si="41"/>
        <v>1186836.56</v>
      </c>
      <c r="BY114" s="7">
        <v>1439080.24</v>
      </c>
      <c r="BZ114" s="7">
        <v>1271047.7342254019</v>
      </c>
      <c r="CA114" s="7">
        <v>1428657.6532693519</v>
      </c>
      <c r="CB114" s="189">
        <v>1186.83656</v>
      </c>
      <c r="CC114" s="7">
        <v>1203.5452299999999</v>
      </c>
      <c r="CD114" s="7">
        <v>1443.0064700619</v>
      </c>
      <c r="CF114" s="184">
        <v>1214956.9339185175</v>
      </c>
      <c r="CJ114" s="7">
        <v>534118.39203295927</v>
      </c>
      <c r="CK114" s="7"/>
      <c r="CL114" s="183">
        <f t="shared" si="46"/>
        <v>534118.39203295927</v>
      </c>
    </row>
    <row r="115" spans="1:90">
      <c r="A115" s="188">
        <v>39813</v>
      </c>
      <c r="B115">
        <v>2008</v>
      </c>
      <c r="C115" s="7"/>
      <c r="D115" s="7"/>
      <c r="E115" s="7"/>
      <c r="F115" s="7"/>
      <c r="G115" s="7"/>
      <c r="H115" s="7"/>
      <c r="I115" s="7">
        <v>-4856.2350850000003</v>
      </c>
      <c r="K115" s="19"/>
      <c r="L115" s="19"/>
      <c r="M115" s="19"/>
      <c r="N115" s="19"/>
      <c r="O115" s="19"/>
      <c r="P115" s="19"/>
      <c r="Q115" s="19"/>
      <c r="R115" s="19"/>
      <c r="S115" s="19"/>
      <c r="T115" s="192">
        <v>39331</v>
      </c>
      <c r="U115" s="19" t="e">
        <v>#N/A</v>
      </c>
      <c r="V115" s="19">
        <v>93470</v>
      </c>
      <c r="W115" s="19">
        <v>53643</v>
      </c>
      <c r="X115" s="19"/>
      <c r="Y115" s="193">
        <f t="shared" si="38"/>
        <v>261003.67231000011</v>
      </c>
      <c r="Z115" s="19">
        <v>258.95699999999999</v>
      </c>
      <c r="AA115" s="19">
        <v>275633.8308</v>
      </c>
      <c r="AB115" s="7">
        <v>50272</v>
      </c>
      <c r="AC115" s="19">
        <f t="shared" si="39"/>
        <v>225361.8308</v>
      </c>
      <c r="AD115" s="192">
        <v>262901.8349820025</v>
      </c>
      <c r="AE115" s="19">
        <v>232527.49799999999</v>
      </c>
      <c r="AG115" s="19">
        <v>25.657</v>
      </c>
      <c r="AH115" s="19">
        <v>27309.310799999999</v>
      </c>
      <c r="AI115" s="19">
        <f t="shared" si="40"/>
        <v>302943.14159999997</v>
      </c>
      <c r="AJ115" s="186">
        <v>276882.7847842669</v>
      </c>
      <c r="AK115" s="191">
        <v>40277.827136649634</v>
      </c>
      <c r="AL115" s="19">
        <f t="shared" si="45"/>
        <v>13980.949802264397</v>
      </c>
      <c r="AM115" s="190"/>
      <c r="AN115" s="19"/>
      <c r="AO115" s="19"/>
      <c r="AP115" s="19"/>
      <c r="AQ115" s="19"/>
      <c r="AR115" s="19">
        <v>479546.21848739497</v>
      </c>
      <c r="AS115" s="19">
        <v>510428.9949579832</v>
      </c>
      <c r="AT115" s="19">
        <v>276633.63874999998</v>
      </c>
      <c r="AU115" s="19">
        <v>331.67</v>
      </c>
      <c r="AV115" s="19">
        <v>353029.54800000001</v>
      </c>
      <c r="AW115" s="19">
        <v>13.532999999999999</v>
      </c>
      <c r="AX115" s="19">
        <v>14404.5252</v>
      </c>
      <c r="AY115" s="7"/>
      <c r="BA115" s="7">
        <v>38340.463740399995</v>
      </c>
      <c r="BB115" s="7"/>
      <c r="BC115" s="7">
        <v>80633.005240300001</v>
      </c>
      <c r="BD115" s="7"/>
      <c r="BN115">
        <v>5534.53</v>
      </c>
      <c r="BO115">
        <v>4567.57</v>
      </c>
      <c r="BP115">
        <v>344.67</v>
      </c>
      <c r="BQ115" s="7"/>
      <c r="BV115" s="183">
        <f t="shared" si="41"/>
        <v>774227.30999999994</v>
      </c>
      <c r="BY115" s="7">
        <v>942838.17</v>
      </c>
      <c r="BZ115" s="7">
        <v>857306.2558356676</v>
      </c>
      <c r="CA115" s="7">
        <v>912516.77871148463</v>
      </c>
      <c r="CB115" s="189">
        <v>774.22730999999999</v>
      </c>
      <c r="CC115" s="7">
        <v>784.57911000000001</v>
      </c>
      <c r="CD115" s="7">
        <v>918.17498454450003</v>
      </c>
      <c r="CF115" s="184">
        <v>816690.84397940722</v>
      </c>
      <c r="CJ115" s="7">
        <v>434938.39522913721</v>
      </c>
      <c r="CK115" s="7"/>
      <c r="CL115" s="183">
        <f t="shared" si="46"/>
        <v>434938.39522913721</v>
      </c>
    </row>
    <row r="116" spans="1:90">
      <c r="A116" s="188">
        <v>40178</v>
      </c>
      <c r="B116">
        <v>2009</v>
      </c>
      <c r="C116" s="7"/>
      <c r="D116" s="7"/>
      <c r="E116" s="7"/>
      <c r="F116" s="7"/>
      <c r="G116" s="7"/>
      <c r="H116" s="7"/>
      <c r="I116" s="7">
        <v>559.82367199999999</v>
      </c>
      <c r="K116" s="19"/>
      <c r="L116" s="19"/>
      <c r="M116" s="19"/>
      <c r="N116" s="19"/>
      <c r="O116" s="19"/>
      <c r="P116" s="19"/>
      <c r="Q116" s="19"/>
      <c r="R116" s="19"/>
      <c r="S116" s="19"/>
      <c r="T116" s="19"/>
      <c r="U116" s="19"/>
      <c r="V116" s="19"/>
      <c r="W116" s="19"/>
      <c r="X116" s="19"/>
      <c r="Y116" s="193">
        <f t="shared" si="38"/>
        <v>261563.49598200011</v>
      </c>
      <c r="Z116" s="19">
        <v>259.46100000000001</v>
      </c>
      <c r="AA116" s="19">
        <v>268632.94634999998</v>
      </c>
      <c r="AB116" s="7"/>
      <c r="AC116" s="19"/>
      <c r="AD116" s="192">
        <v>255955.6023110869</v>
      </c>
      <c r="AE116" s="19">
        <v>233793.9</v>
      </c>
      <c r="AG116" s="19">
        <v>26.100999999999999</v>
      </c>
      <c r="AH116" s="19">
        <v>27023.67035</v>
      </c>
      <c r="AI116" s="19">
        <f t="shared" si="40"/>
        <v>295656.61670000001</v>
      </c>
      <c r="AJ116" s="186">
        <v>267599.08632895641</v>
      </c>
      <c r="AK116" s="191">
        <v>35985.896390153626</v>
      </c>
      <c r="AL116" s="19">
        <f t="shared" si="45"/>
        <v>11643.484017869516</v>
      </c>
      <c r="AM116" s="190"/>
      <c r="AN116" s="19"/>
      <c r="AO116" s="19"/>
      <c r="AP116" s="19"/>
      <c r="AQ116" s="19"/>
      <c r="AR116" s="19"/>
      <c r="AS116" s="19"/>
      <c r="AT116" s="19">
        <v>297693.3</v>
      </c>
      <c r="AU116" s="19">
        <v>365.59</v>
      </c>
      <c r="AV116" s="19">
        <v>378513.60649999999</v>
      </c>
      <c r="AW116" s="19">
        <v>11.081</v>
      </c>
      <c r="AX116" s="19">
        <v>11472.71335</v>
      </c>
      <c r="AY116" s="7"/>
      <c r="BA116" s="7">
        <v>30133.211544900001</v>
      </c>
      <c r="BB116" s="7"/>
      <c r="BC116" s="7">
        <v>44922.218931400006</v>
      </c>
      <c r="BD116" s="7"/>
      <c r="BN116">
        <v>6545.91</v>
      </c>
      <c r="BO116">
        <v>5626.4</v>
      </c>
      <c r="BP116">
        <v>415.18</v>
      </c>
      <c r="BQ116" s="7"/>
      <c r="BV116" s="183">
        <f t="shared" si="41"/>
        <v>916623.92999999993</v>
      </c>
      <c r="BY116" s="7">
        <v>1100672.94</v>
      </c>
      <c r="CB116" s="189">
        <v>916.62392999999997</v>
      </c>
      <c r="CC116" s="7">
        <v>927.50810999999999</v>
      </c>
      <c r="CD116" s="7">
        <v>1100.6237803598001</v>
      </c>
      <c r="CF116" s="184">
        <v>960060.44753303786</v>
      </c>
      <c r="CJ116" s="7">
        <v>529816.7662864842</v>
      </c>
      <c r="CK116" s="7"/>
      <c r="CL116" s="183">
        <f t="shared" si="46"/>
        <v>529816.7662864842</v>
      </c>
    </row>
    <row r="117" spans="1:90">
      <c r="A117" s="188">
        <v>40512</v>
      </c>
      <c r="B117">
        <v>2010</v>
      </c>
      <c r="C117" s="7"/>
      <c r="D117" s="7"/>
      <c r="E117" s="7"/>
      <c r="F117" s="7"/>
      <c r="G117" s="7"/>
      <c r="H117" s="7"/>
      <c r="I117" s="7"/>
      <c r="K117" s="19"/>
      <c r="L117" s="19"/>
      <c r="M117" s="19"/>
      <c r="N117" s="19"/>
      <c r="O117" s="19"/>
      <c r="P117" s="19"/>
      <c r="Q117" s="19"/>
      <c r="R117" s="19"/>
      <c r="S117" s="19"/>
      <c r="T117" s="19"/>
      <c r="U117" s="19"/>
      <c r="V117" s="19"/>
      <c r="W117" s="19"/>
      <c r="X117" s="19"/>
      <c r="AD117" s="187">
        <f>AD116</f>
        <v>255955.6023110869</v>
      </c>
      <c r="AJ117" s="186">
        <v>315134.77449505281</v>
      </c>
      <c r="AK117" s="185">
        <f>AK116</f>
        <v>35985.896390153626</v>
      </c>
      <c r="AN117" s="19"/>
      <c r="AO117" s="19"/>
      <c r="AP117" s="19"/>
      <c r="AQ117" s="19"/>
      <c r="AR117" s="19"/>
      <c r="AS117" s="19"/>
      <c r="AT117" s="19"/>
      <c r="AU117" s="19"/>
      <c r="AV117" s="19"/>
      <c r="AW117" s="19"/>
      <c r="AX117" s="19"/>
      <c r="BA117" s="7"/>
      <c r="CF117" s="184">
        <v>936554.93841648521</v>
      </c>
      <c r="CJ117" s="7">
        <v>573847.00258332689</v>
      </c>
      <c r="CK117" s="7"/>
      <c r="CL117" s="183">
        <f t="shared" si="46"/>
        <v>573847.00258332689</v>
      </c>
    </row>
    <row r="118" spans="1:90">
      <c r="AN118" s="19"/>
      <c r="AO118" s="19"/>
      <c r="AP118" s="19"/>
      <c r="AQ118" s="19"/>
      <c r="AR118" s="19"/>
      <c r="AS118" s="19"/>
      <c r="AT118" s="19"/>
      <c r="AU118" s="19"/>
      <c r="AV118" s="19"/>
      <c r="AW118" s="19"/>
      <c r="AX118" s="19"/>
      <c r="BA118" s="7"/>
    </row>
    <row r="119" spans="1:90">
      <c r="AN119" s="19"/>
      <c r="AO119" s="19"/>
      <c r="AP119" s="19"/>
      <c r="AQ119" s="19"/>
      <c r="AR119" s="19"/>
      <c r="AS119" s="19"/>
      <c r="AT119" s="19"/>
      <c r="AU119" s="19"/>
      <c r="AV119" s="19"/>
      <c r="AW119" s="19"/>
      <c r="AX119" s="19"/>
      <c r="BY119" t="s">
        <v>670</v>
      </c>
    </row>
    <row r="120" spans="1:90">
      <c r="D120" t="s">
        <v>669</v>
      </c>
      <c r="BY120" t="s">
        <v>668</v>
      </c>
    </row>
    <row r="121" spans="1:90">
      <c r="D121" t="s">
        <v>667</v>
      </c>
    </row>
  </sheetData>
  <mergeCells count="7">
    <mergeCell ref="BG1:BP1"/>
    <mergeCell ref="BR1:CF1"/>
    <mergeCell ref="C1:I1"/>
    <mergeCell ref="K1:AD1"/>
    <mergeCell ref="AG1:AL1"/>
    <mergeCell ref="AN1:AX1"/>
    <mergeCell ref="AZ1:BE1"/>
  </mergeCells>
  <hyperlinks>
    <hyperlink ref="W4" r:id="rId1" display="Mortgage bond act in 1930"/>
    <hyperlink ref="Z2" r:id="rId2"/>
    <hyperlink ref="AG2" r:id="rId3"/>
    <hyperlink ref="AJ2" r:id="rId4" display="SNB Monthly Bulletin"/>
    <hyperlink ref="C2" r:id="rId5" display="SNB, Capital Market Historical Statistics"/>
    <hyperlink ref="T2" r:id="rId6" display="SNB, Banks in Switzerland Historical Statistics"/>
    <hyperlink ref="E2" r:id="rId7" display="SNB, Capital Market Historical Statistics"/>
    <hyperlink ref="F2" r:id="rId8" display="SNB, Capital Market Historical Statistics"/>
    <hyperlink ref="G2" r:id="rId9" display="SNB, Capital Market Historical Statistics"/>
    <hyperlink ref="H2" r:id="rId10" display="SNB, Capital Market Historical Statistics"/>
    <hyperlink ref="I2" r:id="rId11" display="SNB, Capital Market Historical Statistics"/>
    <hyperlink ref="V2" r:id="rId12" display="SNB, Banks in Switzerland Historical Statistics"/>
    <hyperlink ref="W2" r:id="rId13" display="SNB, Banks in Switzerland Historical Statistics"/>
    <hyperlink ref="D2" r:id="rId14" display="SNB, Capital Market Historical Statistics"/>
    <hyperlink ref="AD2" r:id="rId15" display="SNB Monthly Bulletin"/>
    <hyperlink ref="AK2" r:id="rId16" display="SNB Monthly Bulletin"/>
    <hyperlink ref="BD2" r:id="rId17" display="SNB, Capital Market Historical Statistics"/>
    <hyperlink ref="BB2" r:id="rId18" display="SNB, Capital Market Historical Statistics"/>
    <hyperlink ref="AZ2" r:id="rId19" display="SNB, Capital Market Historical Statistics"/>
    <hyperlink ref="BI2" r:id="rId20" display="SNB, Capital Market Historical Statistics"/>
    <hyperlink ref="BJ2" r:id="rId21" display="SNB, Capital Market Historical Statistics"/>
    <hyperlink ref="CF2" r:id="rId22" display="SNB Monthly Bulletin"/>
    <hyperlink ref="AE2" r:id="rId23"/>
    <hyperlink ref="AT2" r:id="rId24"/>
    <hyperlink ref="BA2" r:id="rId25" display="SNB Monthly Bulletin"/>
    <hyperlink ref="BC2" r:id="rId26" display="SNB Monthly Bulletin"/>
    <hyperlink ref="BE2" r:id="rId27" display="SNB Monthly Bulletin"/>
    <hyperlink ref="AB2" r:id="rId28" display="SNB, Banks in Switzerland Historical Statistics"/>
    <hyperlink ref="AN2" r:id="rId29" display="SNB, Capital Market Historical Statistics"/>
    <hyperlink ref="AO2" r:id="rId30" display="SNB, Capital Market Historical Statistics"/>
    <hyperlink ref="AP2" r:id="rId31" display="SNB, Capital Market Historical Statistics"/>
    <hyperlink ref="BN2" r:id="rId32" display="SNB Monthly Bulletin"/>
    <hyperlink ref="BO2" r:id="rId33" display="SNB Monthly Bulletin"/>
    <hyperlink ref="CJ2" r:id="rId34" display="SNB Monthly Bulletin"/>
    <hyperlink ref="AH2" r:id="rId35"/>
    <hyperlink ref="BL2" r:id="rId36" display="SNB, Capital Market Historical Statistics"/>
    <hyperlink ref="BM2" r:id="rId37" display="SNB, Capital Market Historical Statistics"/>
    <hyperlink ref="CK2" r:id="rId38" display="SNB, Capital Market Historical Statistics"/>
  </hyperlinks>
  <pageMargins left="0.75" right="0.75" top="1" bottom="1" header="0.5" footer="0.5"/>
  <pageSetup paperSize="9" orientation="portrait" horizontalDpi="4294967292" verticalDpi="4294967292"/>
  <legacyDrawing r:id="rId39"/>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V34"/>
  <sheetViews>
    <sheetView workbookViewId="0">
      <pane xSplit="1" ySplit="22" topLeftCell="AT23" activePane="bottomRight" state="frozen"/>
      <selection pane="topRight" activeCell="B1" sqref="B1"/>
      <selection pane="bottomLeft" activeCell="A23" sqref="A23"/>
      <selection pane="bottomRight" activeCell="AD27" sqref="AD27"/>
    </sheetView>
  </sheetViews>
  <sheetFormatPr baseColWidth="10" defaultColWidth="8.83203125" defaultRowHeight="12" x14ac:dyDescent="0"/>
  <cols>
    <col min="1" max="1" width="11.6640625" style="152" customWidth="1"/>
    <col min="2" max="16384" width="8.83203125" style="152"/>
  </cols>
  <sheetData>
    <row r="1" spans="1:13">
      <c r="A1" s="161" t="s">
        <v>513</v>
      </c>
    </row>
    <row r="2" spans="1:13">
      <c r="A2" s="161" t="s">
        <v>558</v>
      </c>
    </row>
    <row r="3" spans="1:13">
      <c r="A3" s="161" t="s">
        <v>535</v>
      </c>
    </row>
    <row r="4" spans="1:13">
      <c r="A4" s="161" t="s">
        <v>1044</v>
      </c>
    </row>
    <row r="5" spans="1:13">
      <c r="A5" s="161" t="s">
        <v>1043</v>
      </c>
    </row>
    <row r="7" spans="1:13">
      <c r="A7" s="161" t="s">
        <v>508</v>
      </c>
    </row>
    <row r="8" spans="1:13">
      <c r="A8" s="161" t="s">
        <v>507</v>
      </c>
    </row>
    <row r="9" spans="1:13">
      <c r="A9" s="161" t="s">
        <v>506</v>
      </c>
    </row>
    <row r="10" spans="1:13">
      <c r="A10" s="161" t="s">
        <v>505</v>
      </c>
    </row>
    <row r="11" spans="1:13">
      <c r="A11" s="161" t="s">
        <v>504</v>
      </c>
    </row>
    <row r="12" spans="1:13">
      <c r="A12" s="161" t="s">
        <v>503</v>
      </c>
    </row>
    <row r="13" spans="1:13">
      <c r="A13" s="161" t="s">
        <v>502</v>
      </c>
    </row>
    <row r="14" spans="1:13">
      <c r="A14" s="161" t="s">
        <v>501</v>
      </c>
      <c r="K14" s="152" t="s">
        <v>1045</v>
      </c>
    </row>
    <row r="15" spans="1:13">
      <c r="A15" s="161" t="s">
        <v>500</v>
      </c>
      <c r="L15" s="154">
        <v>7247.7269999999999</v>
      </c>
      <c r="M15" s="152">
        <f>L15-L27</f>
        <v>2491.7269999999999</v>
      </c>
    </row>
    <row r="17" spans="1:230">
      <c r="A17" s="161" t="s">
        <v>499</v>
      </c>
      <c r="B17" s="161" t="s">
        <v>498</v>
      </c>
    </row>
    <row r="18" spans="1:230">
      <c r="A18" s="161"/>
      <c r="B18" s="161" t="s">
        <v>497</v>
      </c>
    </row>
    <row r="20" spans="1:230">
      <c r="B20" s="161" t="s">
        <v>1042</v>
      </c>
      <c r="C20" s="443" t="s">
        <v>1041</v>
      </c>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t="s">
        <v>1040</v>
      </c>
      <c r="AM20" s="443"/>
      <c r="AN20" s="443"/>
      <c r="AO20" s="443"/>
      <c r="AP20" s="443"/>
      <c r="AQ20" s="443" t="s">
        <v>1039</v>
      </c>
      <c r="AR20" s="443"/>
      <c r="AS20" s="443"/>
      <c r="AT20" s="443"/>
      <c r="AU20" s="443"/>
      <c r="AV20" s="443"/>
      <c r="AW20" s="443"/>
      <c r="AX20" s="443"/>
      <c r="AY20" s="443"/>
      <c r="AZ20" s="443"/>
      <c r="BA20" s="443"/>
      <c r="BB20" s="443"/>
      <c r="BC20" s="443"/>
      <c r="BD20" s="443"/>
      <c r="BE20" s="443"/>
      <c r="BF20" s="443"/>
      <c r="BG20" s="443"/>
      <c r="BH20" s="443" t="s">
        <v>1038</v>
      </c>
      <c r="BI20" s="443"/>
      <c r="BJ20" s="443"/>
      <c r="BK20" s="443"/>
      <c r="BL20" s="443"/>
      <c r="BM20" s="443"/>
      <c r="BN20" s="443"/>
      <c r="BO20" s="443"/>
      <c r="BP20" s="443"/>
      <c r="BQ20" s="443"/>
      <c r="BR20" s="443"/>
      <c r="BS20" s="443"/>
      <c r="BT20" s="443"/>
      <c r="BU20" s="443"/>
      <c r="BV20" s="443"/>
      <c r="BW20" s="443"/>
      <c r="BX20" s="443"/>
      <c r="BY20" s="443"/>
      <c r="BZ20" s="443"/>
      <c r="CA20" s="443"/>
      <c r="CB20" s="443"/>
      <c r="CC20" s="443"/>
      <c r="CD20" s="443"/>
      <c r="CE20" s="443"/>
      <c r="CF20" s="443"/>
      <c r="CG20" s="443"/>
      <c r="CH20" s="443"/>
      <c r="CI20" s="443"/>
      <c r="CJ20" s="443"/>
      <c r="CK20" s="443"/>
      <c r="CL20" s="443"/>
      <c r="CM20" s="443"/>
      <c r="CN20" s="443"/>
      <c r="CO20" s="443"/>
      <c r="CP20" s="443"/>
      <c r="CQ20" s="443"/>
      <c r="CR20" s="443"/>
      <c r="CS20" s="443"/>
      <c r="CT20" s="443"/>
      <c r="CU20" s="443"/>
      <c r="CV20" s="443"/>
      <c r="CW20" s="443"/>
      <c r="CX20" s="443"/>
      <c r="CY20" s="443"/>
      <c r="CZ20" s="443"/>
      <c r="DA20" s="443"/>
      <c r="DB20" s="443"/>
      <c r="DC20" s="443"/>
      <c r="DD20" s="443"/>
      <c r="DE20" s="443"/>
      <c r="DF20" s="443"/>
      <c r="DG20" s="443"/>
      <c r="DH20" s="443"/>
      <c r="DI20" s="443"/>
      <c r="DJ20" s="443"/>
      <c r="DK20" s="443"/>
      <c r="DL20" s="443"/>
      <c r="DM20" s="443"/>
      <c r="DN20" s="443"/>
      <c r="DO20" s="443"/>
      <c r="DP20" s="443"/>
      <c r="DQ20" s="443"/>
      <c r="DR20" s="443"/>
      <c r="DS20" s="443"/>
      <c r="DT20" s="443"/>
      <c r="DU20" s="443"/>
      <c r="DV20" s="443"/>
      <c r="DW20" s="443"/>
      <c r="DX20" s="443"/>
      <c r="DY20" s="443"/>
      <c r="DZ20" s="443"/>
      <c r="EA20" s="443"/>
      <c r="EB20" s="443"/>
      <c r="EC20" s="443"/>
      <c r="ED20" s="443"/>
      <c r="EE20" s="443"/>
      <c r="EF20" s="443"/>
      <c r="EG20" s="443"/>
      <c r="EH20" s="443"/>
      <c r="EI20" s="443"/>
      <c r="EJ20" s="443"/>
      <c r="EK20" s="443"/>
      <c r="EL20" s="443"/>
      <c r="EM20" s="443"/>
      <c r="EN20" s="443"/>
      <c r="EO20" s="443"/>
      <c r="EP20" s="443"/>
      <c r="EQ20" s="443"/>
      <c r="ER20" s="443"/>
      <c r="ES20" s="443"/>
      <c r="ET20" s="443"/>
      <c r="EU20" s="443"/>
      <c r="EV20" s="443"/>
      <c r="EW20" s="443"/>
      <c r="EX20" s="443"/>
      <c r="EY20" s="443"/>
      <c r="EZ20" s="443"/>
      <c r="FA20" s="443"/>
      <c r="FB20" s="443"/>
      <c r="FC20" s="443"/>
      <c r="FD20" s="443"/>
      <c r="FE20" s="443"/>
      <c r="FF20" s="443"/>
      <c r="FG20" s="443"/>
      <c r="FH20" s="443"/>
      <c r="FI20" s="443"/>
      <c r="FJ20" s="443"/>
      <c r="FK20" s="443"/>
      <c r="FL20" s="443"/>
      <c r="FM20" s="443"/>
      <c r="FN20" s="443"/>
      <c r="FO20" s="443"/>
      <c r="FP20" s="443"/>
      <c r="FQ20" s="443"/>
      <c r="FR20" s="443"/>
      <c r="FS20" s="443"/>
      <c r="FT20" s="443"/>
      <c r="FU20" s="443"/>
      <c r="FV20" s="443"/>
      <c r="FW20" s="443"/>
      <c r="FX20" s="443"/>
      <c r="FY20" s="443"/>
      <c r="FZ20" s="443"/>
      <c r="GA20" s="443"/>
      <c r="GB20" s="443"/>
      <c r="GC20" s="443"/>
      <c r="GD20" s="443"/>
      <c r="GE20" s="443"/>
      <c r="GF20" s="443"/>
      <c r="GG20" s="443"/>
      <c r="GH20" s="443"/>
      <c r="GI20" s="443"/>
      <c r="GJ20" s="443"/>
      <c r="GK20" s="443"/>
      <c r="GL20" s="443"/>
      <c r="GM20" s="443"/>
      <c r="GN20" s="443"/>
      <c r="GO20" s="443"/>
      <c r="GP20" s="443"/>
      <c r="GQ20" s="443"/>
      <c r="GR20" s="443"/>
      <c r="GS20" s="443"/>
      <c r="GT20" s="443"/>
      <c r="GU20" s="443"/>
      <c r="GV20" s="443"/>
      <c r="GW20" s="443"/>
      <c r="GX20" s="443"/>
      <c r="GY20" s="443"/>
      <c r="GZ20" s="443"/>
      <c r="HA20" s="443"/>
      <c r="HB20" s="443"/>
      <c r="HC20" s="443"/>
      <c r="HD20" s="443"/>
      <c r="HE20" s="443"/>
      <c r="HF20" s="443"/>
      <c r="HG20" s="443"/>
      <c r="HH20" s="443"/>
      <c r="HI20" s="443"/>
      <c r="HJ20" s="443"/>
      <c r="HK20" s="443"/>
      <c r="HL20" s="443"/>
      <c r="HM20" s="443"/>
      <c r="HN20" s="443"/>
      <c r="HO20" s="443"/>
      <c r="HP20" s="443"/>
      <c r="HQ20" s="443"/>
      <c r="HR20" s="443"/>
      <c r="HS20" s="443"/>
      <c r="HT20" s="443"/>
      <c r="HU20" s="161" t="s">
        <v>1037</v>
      </c>
    </row>
    <row r="21" spans="1:230">
      <c r="B21" s="161" t="s">
        <v>481</v>
      </c>
      <c r="C21" s="161" t="s">
        <v>481</v>
      </c>
      <c r="D21" s="443" t="s">
        <v>1014</v>
      </c>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443"/>
      <c r="AE21" s="443"/>
      <c r="AF21" s="443" t="s">
        <v>1036</v>
      </c>
      <c r="AG21" s="443"/>
      <c r="AH21" s="443"/>
      <c r="AI21" s="443"/>
      <c r="AJ21" s="443"/>
      <c r="AK21" s="443"/>
      <c r="AL21" s="161" t="s">
        <v>481</v>
      </c>
      <c r="AM21" s="161" t="s">
        <v>1035</v>
      </c>
      <c r="AN21" s="161" t="s">
        <v>1034</v>
      </c>
      <c r="AO21" s="161" t="s">
        <v>1033</v>
      </c>
      <c r="AP21" s="161" t="s">
        <v>1032</v>
      </c>
      <c r="AQ21" s="161" t="s">
        <v>1031</v>
      </c>
      <c r="AR21" s="161" t="s">
        <v>1030</v>
      </c>
      <c r="AS21" s="161" t="s">
        <v>1029</v>
      </c>
      <c r="AT21" s="161" t="s">
        <v>1028</v>
      </c>
      <c r="AU21" s="161" t="s">
        <v>1027</v>
      </c>
      <c r="AV21" s="161" t="s">
        <v>1026</v>
      </c>
      <c r="AW21" s="161" t="s">
        <v>1025</v>
      </c>
      <c r="AX21" s="161" t="s">
        <v>1024</v>
      </c>
      <c r="AY21" s="161" t="s">
        <v>1023</v>
      </c>
      <c r="AZ21" s="161" t="s">
        <v>1022</v>
      </c>
      <c r="BA21" s="161" t="s">
        <v>1021</v>
      </c>
      <c r="BB21" s="161" t="s">
        <v>1020</v>
      </c>
      <c r="BC21" s="161" t="s">
        <v>1019</v>
      </c>
      <c r="BD21" s="161" t="s">
        <v>1018</v>
      </c>
      <c r="BE21" s="161" t="s">
        <v>1017</v>
      </c>
      <c r="BF21" s="161" t="s">
        <v>1016</v>
      </c>
      <c r="BG21" s="161" t="s">
        <v>1015</v>
      </c>
      <c r="BH21" s="161" t="s">
        <v>481</v>
      </c>
      <c r="BI21" s="443" t="s">
        <v>1014</v>
      </c>
      <c r="BJ21" s="443"/>
      <c r="BK21" s="443"/>
      <c r="BL21" s="443"/>
      <c r="BM21" s="443"/>
      <c r="BN21" s="443"/>
      <c r="BO21" s="443"/>
      <c r="BP21" s="443"/>
      <c r="BQ21" s="443"/>
      <c r="BR21" s="443"/>
      <c r="BS21" s="443"/>
      <c r="BT21" s="443"/>
      <c r="BU21" s="443"/>
      <c r="BV21" s="443"/>
      <c r="BW21" s="443"/>
      <c r="BX21" s="443"/>
      <c r="BY21" s="443"/>
      <c r="BZ21" s="443"/>
      <c r="CA21" s="443"/>
      <c r="CB21" s="443"/>
      <c r="CC21" s="443" t="s">
        <v>1013</v>
      </c>
      <c r="CD21" s="443"/>
      <c r="CE21" s="443"/>
      <c r="CF21" s="443"/>
      <c r="CG21" s="443"/>
      <c r="CH21" s="443"/>
      <c r="CI21" s="443"/>
      <c r="CJ21" s="443"/>
      <c r="CK21" s="443"/>
      <c r="CL21" s="443"/>
      <c r="CM21" s="443"/>
      <c r="CN21" s="443"/>
      <c r="CO21" s="443"/>
      <c r="CP21" s="443"/>
      <c r="CQ21" s="443"/>
      <c r="CR21" s="443"/>
      <c r="CS21" s="443"/>
      <c r="CT21" s="443"/>
      <c r="CU21" s="443"/>
      <c r="CV21" s="443"/>
      <c r="CW21" s="443"/>
      <c r="CX21" s="443"/>
      <c r="CY21" s="443"/>
      <c r="CZ21" s="443"/>
      <c r="DA21" s="443"/>
      <c r="DB21" s="443"/>
      <c r="DC21" s="443"/>
      <c r="DD21" s="443"/>
      <c r="DE21" s="443"/>
      <c r="DF21" s="443"/>
      <c r="DG21" s="443"/>
      <c r="DH21" s="443"/>
      <c r="DI21" s="443"/>
      <c r="DJ21" s="443" t="s">
        <v>1012</v>
      </c>
      <c r="DK21" s="443"/>
      <c r="DL21" s="443"/>
      <c r="DM21" s="443"/>
      <c r="DN21" s="443"/>
      <c r="DO21" s="443"/>
      <c r="DP21" s="443" t="s">
        <v>1011</v>
      </c>
      <c r="DQ21" s="443"/>
      <c r="DR21" s="443"/>
      <c r="DS21" s="443"/>
      <c r="DT21" s="443"/>
      <c r="DU21" s="443"/>
      <c r="DV21" s="443"/>
      <c r="DW21" s="443"/>
      <c r="DX21" s="443"/>
      <c r="DY21" s="443"/>
      <c r="DZ21" s="443"/>
      <c r="EA21" s="443"/>
      <c r="EB21" s="443"/>
      <c r="EC21" s="443"/>
      <c r="ED21" s="443"/>
      <c r="EE21" s="443"/>
      <c r="EF21" s="443"/>
      <c r="EG21" s="443"/>
      <c r="EH21" s="443"/>
      <c r="EI21" s="443"/>
      <c r="EJ21" s="443"/>
      <c r="EK21" s="443"/>
      <c r="EL21" s="443"/>
      <c r="EM21" s="443"/>
      <c r="EN21" s="443"/>
      <c r="EO21" s="443"/>
      <c r="EP21" s="443"/>
      <c r="EQ21" s="443"/>
      <c r="ER21" s="443"/>
      <c r="ES21" s="443"/>
      <c r="ET21" s="443"/>
      <c r="EU21" s="443"/>
      <c r="EV21" s="443"/>
      <c r="EW21" s="443"/>
      <c r="EX21" s="443"/>
      <c r="EY21" s="443"/>
      <c r="EZ21" s="443"/>
      <c r="FA21" s="443"/>
      <c r="FB21" s="443"/>
      <c r="FC21" s="443"/>
      <c r="FD21" s="443"/>
      <c r="FE21" s="443"/>
      <c r="FF21" s="443"/>
      <c r="FG21" s="443"/>
      <c r="FH21" s="443"/>
      <c r="FI21" s="443"/>
      <c r="FJ21" s="443"/>
      <c r="FK21" s="443"/>
      <c r="FL21" s="443"/>
      <c r="FM21" s="443"/>
      <c r="FN21" s="443"/>
      <c r="FO21" s="443"/>
      <c r="FP21" s="443"/>
      <c r="FQ21" s="443"/>
      <c r="FR21" s="443"/>
      <c r="FS21" s="443"/>
      <c r="FT21" s="443"/>
      <c r="FU21" s="443"/>
      <c r="FV21" s="443"/>
      <c r="FW21" s="443"/>
      <c r="FX21" s="443"/>
      <c r="FY21" s="443"/>
      <c r="FZ21" s="443" t="s">
        <v>1010</v>
      </c>
      <c r="GA21" s="443"/>
      <c r="GB21" s="443"/>
      <c r="GC21" s="443"/>
      <c r="GD21" s="443"/>
      <c r="GE21" s="443"/>
      <c r="GF21" s="443"/>
      <c r="GG21" s="443"/>
      <c r="GH21" s="443"/>
      <c r="GI21" s="443"/>
      <c r="GJ21" s="443"/>
      <c r="GK21" s="443"/>
      <c r="GL21" s="443"/>
      <c r="GM21" s="443"/>
      <c r="GN21" s="443" t="s">
        <v>1009</v>
      </c>
      <c r="GO21" s="443"/>
      <c r="GP21" s="443"/>
      <c r="GQ21" s="443"/>
      <c r="GR21" s="443"/>
      <c r="GS21" s="443"/>
      <c r="GT21" s="443"/>
      <c r="GU21" s="443"/>
      <c r="GV21" s="443"/>
      <c r="GW21" s="443"/>
      <c r="GX21" s="443"/>
      <c r="GY21" s="443"/>
      <c r="GZ21" s="443"/>
      <c r="HA21" s="443"/>
      <c r="HB21" s="443"/>
      <c r="HC21" s="443"/>
      <c r="HD21" s="443"/>
      <c r="HE21" s="443"/>
      <c r="HF21" s="443"/>
      <c r="HG21" s="443"/>
      <c r="HH21" s="443"/>
      <c r="HI21" s="443"/>
      <c r="HJ21" s="443"/>
      <c r="HK21" s="443"/>
      <c r="HL21" s="443"/>
      <c r="HM21" s="443"/>
      <c r="HN21" s="443"/>
      <c r="HO21" s="443"/>
      <c r="HP21" s="443"/>
      <c r="HQ21" s="443"/>
      <c r="HR21" s="443"/>
      <c r="HS21" s="443"/>
      <c r="HT21" s="443"/>
    </row>
    <row r="22" spans="1:230">
      <c r="B22" s="161" t="s">
        <v>481</v>
      </c>
      <c r="C22" s="161" t="s">
        <v>481</v>
      </c>
      <c r="D22" s="161" t="s">
        <v>481</v>
      </c>
      <c r="E22" s="161" t="s">
        <v>1008</v>
      </c>
      <c r="F22" s="161" t="s">
        <v>1007</v>
      </c>
      <c r="G22" s="161" t="s">
        <v>1006</v>
      </c>
      <c r="H22" s="161" t="s">
        <v>1005</v>
      </c>
      <c r="I22" s="161" t="s">
        <v>1004</v>
      </c>
      <c r="J22" s="161" t="s">
        <v>1003</v>
      </c>
      <c r="K22" s="161" t="s">
        <v>1002</v>
      </c>
      <c r="L22" s="161" t="s">
        <v>347</v>
      </c>
      <c r="M22" s="161" t="s">
        <v>1001</v>
      </c>
      <c r="N22" s="161" t="s">
        <v>1000</v>
      </c>
      <c r="O22" s="161" t="s">
        <v>999</v>
      </c>
      <c r="P22" s="161" t="s">
        <v>998</v>
      </c>
      <c r="Q22" s="161" t="s">
        <v>997</v>
      </c>
      <c r="R22" s="161" t="s">
        <v>996</v>
      </c>
      <c r="S22" s="161" t="s">
        <v>995</v>
      </c>
      <c r="T22" s="161" t="s">
        <v>994</v>
      </c>
      <c r="U22" s="161" t="s">
        <v>993</v>
      </c>
      <c r="V22" s="161" t="s">
        <v>992</v>
      </c>
      <c r="W22" s="161" t="s">
        <v>991</v>
      </c>
      <c r="X22" s="161" t="s">
        <v>990</v>
      </c>
      <c r="Y22" s="161" t="s">
        <v>989</v>
      </c>
      <c r="Z22" s="161" t="s">
        <v>988</v>
      </c>
      <c r="AA22" s="161" t="s">
        <v>987</v>
      </c>
      <c r="AB22" s="161" t="s">
        <v>986</v>
      </c>
      <c r="AC22" s="161" t="s">
        <v>985</v>
      </c>
      <c r="AD22" s="161" t="s">
        <v>984</v>
      </c>
      <c r="AE22" s="161" t="s">
        <v>983</v>
      </c>
      <c r="AF22" s="161" t="s">
        <v>481</v>
      </c>
      <c r="AG22" s="161" t="s">
        <v>982</v>
      </c>
      <c r="AH22" s="161" t="s">
        <v>981</v>
      </c>
      <c r="AI22" s="161" t="s">
        <v>980</v>
      </c>
      <c r="AJ22" s="161" t="s">
        <v>979</v>
      </c>
      <c r="AK22" s="161" t="s">
        <v>978</v>
      </c>
      <c r="AL22" s="161" t="s">
        <v>481</v>
      </c>
      <c r="AM22" s="161" t="s">
        <v>481</v>
      </c>
      <c r="AN22" s="161" t="s">
        <v>481</v>
      </c>
      <c r="AO22" s="161" t="s">
        <v>481</v>
      </c>
      <c r="AP22" s="161" t="s">
        <v>481</v>
      </c>
      <c r="AQ22" s="161" t="s">
        <v>481</v>
      </c>
      <c r="AR22" s="161" t="s">
        <v>481</v>
      </c>
      <c r="AS22" s="161" t="s">
        <v>481</v>
      </c>
      <c r="AT22" s="161" t="s">
        <v>481</v>
      </c>
      <c r="AU22" s="161" t="s">
        <v>481</v>
      </c>
      <c r="AV22" s="161" t="s">
        <v>481</v>
      </c>
      <c r="AW22" s="161" t="s">
        <v>481</v>
      </c>
      <c r="AX22" s="161" t="s">
        <v>481</v>
      </c>
      <c r="AY22" s="161" t="s">
        <v>481</v>
      </c>
      <c r="AZ22" s="161" t="s">
        <v>481</v>
      </c>
      <c r="BA22" s="161" t="s">
        <v>481</v>
      </c>
      <c r="BB22" s="161" t="s">
        <v>481</v>
      </c>
      <c r="BC22" s="161" t="s">
        <v>481</v>
      </c>
      <c r="BD22" s="161" t="s">
        <v>481</v>
      </c>
      <c r="BE22" s="161" t="s">
        <v>481</v>
      </c>
      <c r="BF22" s="161" t="s">
        <v>481</v>
      </c>
      <c r="BG22" s="161" t="s">
        <v>481</v>
      </c>
      <c r="BH22" s="161" t="s">
        <v>481</v>
      </c>
      <c r="BI22" s="161" t="s">
        <v>481</v>
      </c>
      <c r="BJ22" s="161" t="s">
        <v>977</v>
      </c>
      <c r="BK22" s="161" t="s">
        <v>976</v>
      </c>
      <c r="BL22" s="161" t="s">
        <v>975</v>
      </c>
      <c r="BM22" s="161" t="s">
        <v>974</v>
      </c>
      <c r="BN22" s="161" t="s">
        <v>973</v>
      </c>
      <c r="BO22" s="161" t="s">
        <v>972</v>
      </c>
      <c r="BP22" s="161" t="s">
        <v>971</v>
      </c>
      <c r="BQ22" s="161" t="s">
        <v>970</v>
      </c>
      <c r="BR22" s="161" t="s">
        <v>969</v>
      </c>
      <c r="BS22" s="161" t="s">
        <v>968</v>
      </c>
      <c r="BT22" s="161" t="s">
        <v>967</v>
      </c>
      <c r="BU22" s="161" t="s">
        <v>966</v>
      </c>
      <c r="BV22" s="161" t="s">
        <v>965</v>
      </c>
      <c r="BW22" s="161" t="s">
        <v>964</v>
      </c>
      <c r="BX22" s="161" t="s">
        <v>963</v>
      </c>
      <c r="BY22" s="161" t="s">
        <v>962</v>
      </c>
      <c r="BZ22" s="161" t="s">
        <v>961</v>
      </c>
      <c r="CA22" s="161" t="s">
        <v>960</v>
      </c>
      <c r="CB22" s="161" t="s">
        <v>959</v>
      </c>
      <c r="CC22" s="161" t="s">
        <v>481</v>
      </c>
      <c r="CD22" s="161" t="s">
        <v>958</v>
      </c>
      <c r="CE22" s="161" t="s">
        <v>957</v>
      </c>
      <c r="CF22" s="161" t="s">
        <v>956</v>
      </c>
      <c r="CG22" s="161" t="s">
        <v>955</v>
      </c>
      <c r="CH22" s="161" t="s">
        <v>954</v>
      </c>
      <c r="CI22" s="161" t="s">
        <v>953</v>
      </c>
      <c r="CJ22" s="161" t="s">
        <v>952</v>
      </c>
      <c r="CK22" s="161" t="s">
        <v>951</v>
      </c>
      <c r="CL22" s="161" t="s">
        <v>950</v>
      </c>
      <c r="CM22" s="161" t="s">
        <v>949</v>
      </c>
      <c r="CN22" s="161" t="s">
        <v>948</v>
      </c>
      <c r="CO22" s="161" t="s">
        <v>947</v>
      </c>
      <c r="CP22" s="161" t="s">
        <v>946</v>
      </c>
      <c r="CQ22" s="161" t="s">
        <v>945</v>
      </c>
      <c r="CR22" s="161" t="s">
        <v>944</v>
      </c>
      <c r="CS22" s="161" t="s">
        <v>943</v>
      </c>
      <c r="CT22" s="161" t="s">
        <v>942</v>
      </c>
      <c r="CU22" s="161" t="s">
        <v>941</v>
      </c>
      <c r="CV22" s="161" t="s">
        <v>940</v>
      </c>
      <c r="CW22" s="161" t="s">
        <v>939</v>
      </c>
      <c r="CX22" s="161" t="s">
        <v>938</v>
      </c>
      <c r="CY22" s="161" t="s">
        <v>937</v>
      </c>
      <c r="CZ22" s="161" t="s">
        <v>936</v>
      </c>
      <c r="DA22" s="161" t="s">
        <v>935</v>
      </c>
      <c r="DB22" s="161" t="s">
        <v>934</v>
      </c>
      <c r="DC22" s="161" t="s">
        <v>933</v>
      </c>
      <c r="DD22" s="161" t="s">
        <v>932</v>
      </c>
      <c r="DE22" s="161" t="s">
        <v>931</v>
      </c>
      <c r="DF22" s="161" t="s">
        <v>930</v>
      </c>
      <c r="DG22" s="161" t="s">
        <v>929</v>
      </c>
      <c r="DH22" s="161" t="s">
        <v>928</v>
      </c>
      <c r="DI22" s="161" t="s">
        <v>927</v>
      </c>
      <c r="DJ22" s="161" t="s">
        <v>481</v>
      </c>
      <c r="DK22" s="161" t="s">
        <v>926</v>
      </c>
      <c r="DL22" s="161" t="s">
        <v>925</v>
      </c>
      <c r="DM22" s="161" t="s">
        <v>924</v>
      </c>
      <c r="DN22" s="161" t="s">
        <v>923</v>
      </c>
      <c r="DO22" s="161" t="s">
        <v>922</v>
      </c>
      <c r="DP22" s="161" t="s">
        <v>921</v>
      </c>
      <c r="DQ22" s="161" t="s">
        <v>920</v>
      </c>
      <c r="DR22" s="161" t="s">
        <v>919</v>
      </c>
      <c r="DS22" s="161" t="s">
        <v>918</v>
      </c>
      <c r="DT22" s="161" t="s">
        <v>917</v>
      </c>
      <c r="DU22" s="161" t="s">
        <v>916</v>
      </c>
      <c r="DV22" s="161" t="s">
        <v>915</v>
      </c>
      <c r="DW22" s="161" t="s">
        <v>914</v>
      </c>
      <c r="DX22" s="161" t="s">
        <v>913</v>
      </c>
      <c r="DY22" s="161" t="s">
        <v>912</v>
      </c>
      <c r="DZ22" s="161" t="s">
        <v>911</v>
      </c>
      <c r="EA22" s="161" t="s">
        <v>910</v>
      </c>
      <c r="EB22" s="161" t="s">
        <v>909</v>
      </c>
      <c r="EC22" s="161" t="s">
        <v>908</v>
      </c>
      <c r="ED22" s="161" t="s">
        <v>907</v>
      </c>
      <c r="EE22" s="161" t="s">
        <v>906</v>
      </c>
      <c r="EF22" s="161" t="s">
        <v>905</v>
      </c>
      <c r="EG22" s="161" t="s">
        <v>904</v>
      </c>
      <c r="EH22" s="161" t="s">
        <v>903</v>
      </c>
      <c r="EI22" s="161" t="s">
        <v>902</v>
      </c>
      <c r="EJ22" s="161" t="s">
        <v>901</v>
      </c>
      <c r="EK22" s="161" t="s">
        <v>900</v>
      </c>
      <c r="EL22" s="161" t="s">
        <v>899</v>
      </c>
      <c r="EM22" s="161" t="s">
        <v>898</v>
      </c>
      <c r="EN22" s="161" t="s">
        <v>897</v>
      </c>
      <c r="EO22" s="161" t="s">
        <v>896</v>
      </c>
      <c r="EP22" s="161" t="s">
        <v>895</v>
      </c>
      <c r="EQ22" s="161" t="s">
        <v>894</v>
      </c>
      <c r="ER22" s="161" t="s">
        <v>893</v>
      </c>
      <c r="ES22" s="161" t="s">
        <v>892</v>
      </c>
      <c r="ET22" s="161" t="s">
        <v>891</v>
      </c>
      <c r="EU22" s="161" t="s">
        <v>890</v>
      </c>
      <c r="EV22" s="161" t="s">
        <v>889</v>
      </c>
      <c r="EW22" s="161" t="s">
        <v>888</v>
      </c>
      <c r="EX22" s="161" t="s">
        <v>887</v>
      </c>
      <c r="EY22" s="161" t="s">
        <v>886</v>
      </c>
      <c r="EZ22" s="161" t="s">
        <v>885</v>
      </c>
      <c r="FA22" s="161" t="s">
        <v>884</v>
      </c>
      <c r="FB22" s="161" t="s">
        <v>883</v>
      </c>
      <c r="FC22" s="161" t="s">
        <v>882</v>
      </c>
      <c r="FD22" s="161" t="s">
        <v>881</v>
      </c>
      <c r="FE22" s="161" t="s">
        <v>880</v>
      </c>
      <c r="FF22" s="161" t="s">
        <v>879</v>
      </c>
      <c r="FG22" s="161" t="s">
        <v>878</v>
      </c>
      <c r="FH22" s="161" t="s">
        <v>877</v>
      </c>
      <c r="FI22" s="161" t="s">
        <v>876</v>
      </c>
      <c r="FJ22" s="161" t="s">
        <v>875</v>
      </c>
      <c r="FK22" s="161" t="s">
        <v>874</v>
      </c>
      <c r="FL22" s="161" t="s">
        <v>873</v>
      </c>
      <c r="FM22" s="161" t="s">
        <v>872</v>
      </c>
      <c r="FN22" s="161" t="s">
        <v>871</v>
      </c>
      <c r="FO22" s="161" t="s">
        <v>870</v>
      </c>
      <c r="FP22" s="161" t="s">
        <v>869</v>
      </c>
      <c r="FQ22" s="161" t="s">
        <v>868</v>
      </c>
      <c r="FR22" s="161" t="s">
        <v>867</v>
      </c>
      <c r="FS22" s="161" t="s">
        <v>866</v>
      </c>
      <c r="FT22" s="161" t="s">
        <v>865</v>
      </c>
      <c r="FU22" s="161" t="s">
        <v>864</v>
      </c>
      <c r="FV22" s="161" t="s">
        <v>863</v>
      </c>
      <c r="FW22" s="161" t="s">
        <v>862</v>
      </c>
      <c r="FX22" s="161" t="s">
        <v>861</v>
      </c>
      <c r="FY22" s="161" t="s">
        <v>860</v>
      </c>
      <c r="FZ22" s="161" t="s">
        <v>481</v>
      </c>
      <c r="GA22" s="161" t="s">
        <v>859</v>
      </c>
      <c r="GB22" s="161" t="s">
        <v>858</v>
      </c>
      <c r="GC22" s="161" t="s">
        <v>857</v>
      </c>
      <c r="GD22" s="161" t="s">
        <v>856</v>
      </c>
      <c r="GE22" s="161" t="s">
        <v>855</v>
      </c>
      <c r="GF22" s="161" t="s">
        <v>854</v>
      </c>
      <c r="GG22" s="161" t="s">
        <v>853</v>
      </c>
      <c r="GH22" s="161" t="s">
        <v>852</v>
      </c>
      <c r="GI22" s="161" t="s">
        <v>851</v>
      </c>
      <c r="GJ22" s="161" t="s">
        <v>850</v>
      </c>
      <c r="GK22" s="161" t="s">
        <v>849</v>
      </c>
      <c r="GL22" s="161" t="s">
        <v>848</v>
      </c>
      <c r="GM22" s="161" t="s">
        <v>847</v>
      </c>
      <c r="GN22" s="161" t="s">
        <v>846</v>
      </c>
      <c r="GO22" s="161" t="s">
        <v>845</v>
      </c>
      <c r="GP22" s="161" t="s">
        <v>844</v>
      </c>
      <c r="GQ22" s="161" t="s">
        <v>843</v>
      </c>
      <c r="GR22" s="161" t="s">
        <v>842</v>
      </c>
      <c r="GS22" s="161" t="s">
        <v>841</v>
      </c>
      <c r="GT22" s="161" t="s">
        <v>840</v>
      </c>
      <c r="GU22" s="161" t="s">
        <v>839</v>
      </c>
      <c r="GV22" s="161" t="s">
        <v>838</v>
      </c>
      <c r="GW22" s="161" t="s">
        <v>837</v>
      </c>
      <c r="GX22" s="161" t="s">
        <v>836</v>
      </c>
      <c r="GY22" s="161" t="s">
        <v>835</v>
      </c>
      <c r="GZ22" s="161" t="s">
        <v>834</v>
      </c>
      <c r="HA22" s="161" t="s">
        <v>833</v>
      </c>
      <c r="HB22" s="161" t="s">
        <v>832</v>
      </c>
      <c r="HC22" s="161" t="s">
        <v>831</v>
      </c>
      <c r="HD22" s="161" t="s">
        <v>830</v>
      </c>
      <c r="HE22" s="161" t="s">
        <v>829</v>
      </c>
      <c r="HF22" s="161" t="s">
        <v>828</v>
      </c>
      <c r="HG22" s="161" t="s">
        <v>827</v>
      </c>
      <c r="HH22" s="161" t="s">
        <v>826</v>
      </c>
      <c r="HI22" s="161" t="s">
        <v>825</v>
      </c>
      <c r="HJ22" s="161" t="s">
        <v>824</v>
      </c>
      <c r="HK22" s="161" t="s">
        <v>823</v>
      </c>
      <c r="HL22" s="161" t="s">
        <v>822</v>
      </c>
      <c r="HM22" s="161" t="s">
        <v>821</v>
      </c>
      <c r="HN22" s="161" t="s">
        <v>820</v>
      </c>
      <c r="HO22" s="161" t="s">
        <v>819</v>
      </c>
      <c r="HP22" s="161" t="s">
        <v>818</v>
      </c>
      <c r="HQ22" s="161" t="s">
        <v>817</v>
      </c>
      <c r="HR22" s="161" t="s">
        <v>816</v>
      </c>
      <c r="HS22" s="161" t="s">
        <v>815</v>
      </c>
      <c r="HT22" s="161" t="s">
        <v>814</v>
      </c>
    </row>
    <row r="24" spans="1:230">
      <c r="A24" s="167">
        <v>37621</v>
      </c>
      <c r="B24" s="154">
        <f>D24+AF24+AL24+BI24+CC24+DJ24+FZ24</f>
        <v>228030.087</v>
      </c>
      <c r="C24" s="154" t="s">
        <v>472</v>
      </c>
      <c r="D24" s="227">
        <f>SUM(E24:AE24)</f>
        <v>74805.038</v>
      </c>
      <c r="E24" s="154">
        <v>151.99700000000001</v>
      </c>
      <c r="F24" s="154">
        <v>5631.6530000000002</v>
      </c>
      <c r="G24" s="154">
        <v>168.36199999999999</v>
      </c>
      <c r="H24" s="154">
        <v>8787.2610000000004</v>
      </c>
      <c r="I24" s="154">
        <v>43.046999999999997</v>
      </c>
      <c r="J24" s="154" t="s">
        <v>528</v>
      </c>
      <c r="K24" s="154">
        <v>136.76599999999999</v>
      </c>
      <c r="L24" s="228">
        <v>9930</v>
      </c>
      <c r="M24" s="154">
        <v>4466.4459999999999</v>
      </c>
      <c r="N24" s="154" t="s">
        <v>528</v>
      </c>
      <c r="O24" s="154">
        <v>386.92200000000003</v>
      </c>
      <c r="P24" s="154">
        <v>72.251000000000005</v>
      </c>
      <c r="Q24" s="154">
        <v>13047.540999999999</v>
      </c>
      <c r="R24" s="154">
        <v>2165.4949999999999</v>
      </c>
      <c r="S24" s="154">
        <v>338.31700000000001</v>
      </c>
      <c r="T24" s="154">
        <v>2203.63</v>
      </c>
      <c r="U24" s="154">
        <v>205.05099999999999</v>
      </c>
      <c r="V24" s="154">
        <v>1158.0709999999999</v>
      </c>
      <c r="W24" s="154">
        <v>1445.424</v>
      </c>
      <c r="X24" s="154">
        <v>28.626999999999999</v>
      </c>
      <c r="Y24" s="154">
        <v>658.64700000000005</v>
      </c>
      <c r="Z24" s="154">
        <v>75.162000000000006</v>
      </c>
      <c r="AA24" s="154">
        <v>27.314</v>
      </c>
      <c r="AB24" s="154">
        <v>7340.1689999999999</v>
      </c>
      <c r="AC24" s="154">
        <v>24.911000000000001</v>
      </c>
      <c r="AD24" s="154">
        <v>15398.385</v>
      </c>
      <c r="AE24" s="154">
        <v>913.58900000000006</v>
      </c>
      <c r="AF24" s="154">
        <f>SUM(AG24:AK24)</f>
        <v>10067.132</v>
      </c>
      <c r="AG24" s="154">
        <v>840.56100000000004</v>
      </c>
      <c r="AH24" s="154">
        <v>887.87699999999995</v>
      </c>
      <c r="AI24" s="154">
        <v>1759.0119999999999</v>
      </c>
      <c r="AJ24" s="154">
        <v>515.84699999999998</v>
      </c>
      <c r="AK24" s="154">
        <v>6063.835</v>
      </c>
      <c r="AL24" s="227">
        <f>SUM(AM24:BG24)</f>
        <v>66440.758999999991</v>
      </c>
      <c r="AM24" s="154">
        <v>176.989</v>
      </c>
      <c r="AN24" s="154">
        <v>6242.2479999999996</v>
      </c>
      <c r="AO24" s="154">
        <v>882.42200000000003</v>
      </c>
      <c r="AP24" s="154">
        <v>81.05</v>
      </c>
      <c r="AQ24" s="154">
        <v>1828.0060000000001</v>
      </c>
      <c r="AR24" s="154" t="s">
        <v>472</v>
      </c>
      <c r="AS24" s="154">
        <v>1887.414</v>
      </c>
      <c r="AT24" s="154">
        <v>2204.991</v>
      </c>
      <c r="AU24" s="154">
        <v>4584.6790000000001</v>
      </c>
      <c r="AV24" s="154">
        <v>5389.5550000000003</v>
      </c>
      <c r="AW24" s="154">
        <v>13878.04</v>
      </c>
      <c r="AX24" s="154">
        <v>7261.9459999999999</v>
      </c>
      <c r="AY24" s="154">
        <v>4150.9250000000002</v>
      </c>
      <c r="AZ24" s="154">
        <v>15.252000000000001</v>
      </c>
      <c r="BA24" s="154">
        <v>388.98399999999998</v>
      </c>
      <c r="BB24" s="154">
        <v>16007.552</v>
      </c>
      <c r="BC24" s="154">
        <v>41.173999999999999</v>
      </c>
      <c r="BD24" s="154">
        <v>1348.336</v>
      </c>
      <c r="BE24" s="154" t="s">
        <v>472</v>
      </c>
      <c r="BF24" s="154">
        <v>71.195999999999998</v>
      </c>
      <c r="BG24" s="154" t="s">
        <v>472</v>
      </c>
      <c r="BH24" s="154" t="s">
        <v>472</v>
      </c>
      <c r="BI24" s="227">
        <f>SUM(BJ24:CB24)</f>
        <v>9659.2270000000008</v>
      </c>
      <c r="BJ24" s="154" t="s">
        <v>472</v>
      </c>
      <c r="BK24" s="154">
        <v>62.226999999999997</v>
      </c>
      <c r="BL24" s="154">
        <v>48.875999999999998</v>
      </c>
      <c r="BM24" s="154">
        <v>88.352999999999994</v>
      </c>
      <c r="BN24" s="154">
        <v>135.37</v>
      </c>
      <c r="BO24" s="154">
        <v>54.372</v>
      </c>
      <c r="BP24" s="154">
        <v>48.884999999999998</v>
      </c>
      <c r="BQ24" s="154">
        <v>16.811</v>
      </c>
      <c r="BR24" s="154">
        <v>4.3529999999999998</v>
      </c>
      <c r="BS24" s="154" t="s">
        <v>472</v>
      </c>
      <c r="BT24" s="154">
        <v>237.14099999999999</v>
      </c>
      <c r="BU24" s="154">
        <v>79.957999999999998</v>
      </c>
      <c r="BV24" s="154">
        <v>3858.3139999999999</v>
      </c>
      <c r="BW24" s="154" t="s">
        <v>472</v>
      </c>
      <c r="BX24" s="154">
        <v>181.078</v>
      </c>
      <c r="BY24" s="154">
        <v>4441.6819999999998</v>
      </c>
      <c r="BZ24" s="154">
        <v>266.97300000000001</v>
      </c>
      <c r="CA24" s="154">
        <v>134.834</v>
      </c>
      <c r="CB24" s="154" t="s">
        <v>472</v>
      </c>
      <c r="CC24" s="154">
        <f>SUM(CD24:DI24)</f>
        <v>21334.312000000002</v>
      </c>
      <c r="CD24" s="154">
        <v>4765.2060000000001</v>
      </c>
      <c r="CE24" s="154">
        <v>908.30600000000004</v>
      </c>
      <c r="CF24" s="154">
        <v>16.164000000000001</v>
      </c>
      <c r="CG24" s="154" t="s">
        <v>472</v>
      </c>
      <c r="CH24" s="154">
        <v>5136.5209999999997</v>
      </c>
      <c r="CI24" s="154">
        <v>401.90199999999999</v>
      </c>
      <c r="CJ24" s="154">
        <v>107.47199999999999</v>
      </c>
      <c r="CK24" s="154">
        <v>2.1659999999999999</v>
      </c>
      <c r="CL24" s="154">
        <v>74.475999999999999</v>
      </c>
      <c r="CM24" s="154">
        <v>319.24900000000002</v>
      </c>
      <c r="CN24" s="154">
        <v>20.039000000000001</v>
      </c>
      <c r="CO24" s="154" t="s">
        <v>528</v>
      </c>
      <c r="CP24" s="154">
        <v>11.933</v>
      </c>
      <c r="CQ24" s="154">
        <v>71.677999999999997</v>
      </c>
      <c r="CR24" s="154">
        <v>11.297000000000001</v>
      </c>
      <c r="CS24" s="154">
        <v>9.7070000000000007</v>
      </c>
      <c r="CT24" s="154">
        <v>12.221</v>
      </c>
      <c r="CU24" s="154">
        <v>37.979999999999997</v>
      </c>
      <c r="CV24" s="154">
        <v>435.09899999999999</v>
      </c>
      <c r="CW24" s="154">
        <v>9.8879999999999999</v>
      </c>
      <c r="CX24" s="154">
        <v>3270.2289999999998</v>
      </c>
      <c r="CY24" s="154">
        <v>26.995999999999999</v>
      </c>
      <c r="CZ24" s="154">
        <v>221.274</v>
      </c>
      <c r="DA24" s="154">
        <v>242.17599999999999</v>
      </c>
      <c r="DB24" s="154">
        <v>12.818999999999999</v>
      </c>
      <c r="DC24" s="154">
        <v>525.59199999999998</v>
      </c>
      <c r="DD24" s="154">
        <v>11.077</v>
      </c>
      <c r="DE24" s="154">
        <v>11.922000000000001</v>
      </c>
      <c r="DF24" s="154">
        <v>765.91800000000001</v>
      </c>
      <c r="DG24" s="154">
        <v>1227.2170000000001</v>
      </c>
      <c r="DH24" s="154">
        <v>2667.788</v>
      </c>
      <c r="DI24" s="154" t="s">
        <v>472</v>
      </c>
      <c r="DJ24" s="154">
        <f>SUM(DK24:FY24)</f>
        <v>38584.353999999999</v>
      </c>
      <c r="DK24" s="154">
        <v>2305.1190000000001</v>
      </c>
      <c r="DL24" s="154">
        <v>271.98700000000002</v>
      </c>
      <c r="DM24" s="154">
        <v>611.27300000000002</v>
      </c>
      <c r="DN24" s="154">
        <v>8.1820000000000004</v>
      </c>
      <c r="DO24" s="154">
        <v>21.114999999999998</v>
      </c>
      <c r="DP24" s="154">
        <v>14.649000000000001</v>
      </c>
      <c r="DQ24" s="154">
        <v>3.16</v>
      </c>
      <c r="DR24" s="154">
        <v>3.4779999999999998</v>
      </c>
      <c r="DS24" s="154">
        <v>8.5890000000000004</v>
      </c>
      <c r="DT24" s="154">
        <v>229.86</v>
      </c>
      <c r="DU24" s="154">
        <v>50.417000000000002</v>
      </c>
      <c r="DV24" s="154">
        <v>13.773</v>
      </c>
      <c r="DW24" s="154">
        <v>93.625</v>
      </c>
      <c r="DX24" s="154">
        <v>5.4219999999999997</v>
      </c>
      <c r="DY24" s="154">
        <v>23.265000000000001</v>
      </c>
      <c r="DZ24" s="154">
        <v>32.700000000000003</v>
      </c>
      <c r="EA24" s="154" t="s">
        <v>472</v>
      </c>
      <c r="EB24" s="154">
        <v>29.786000000000001</v>
      </c>
      <c r="EC24" s="154">
        <v>696.41899999999998</v>
      </c>
      <c r="ED24" s="154">
        <v>3844.12</v>
      </c>
      <c r="EE24" s="154">
        <v>483.50799999999998</v>
      </c>
      <c r="EF24" s="154">
        <v>1734.0519999999999</v>
      </c>
      <c r="EG24" s="154">
        <v>96.067999999999998</v>
      </c>
      <c r="EH24" s="154">
        <v>3.5760000000000001</v>
      </c>
      <c r="EI24" s="154">
        <v>197.72200000000001</v>
      </c>
      <c r="EJ24" s="154">
        <v>709.87199999999996</v>
      </c>
      <c r="EK24" s="154" t="s">
        <v>472</v>
      </c>
      <c r="EL24" s="154">
        <v>18.736000000000001</v>
      </c>
      <c r="EM24" s="154">
        <v>174.38399999999999</v>
      </c>
      <c r="EN24" s="154">
        <v>1263.3520000000001</v>
      </c>
      <c r="EO24" s="154" t="s">
        <v>472</v>
      </c>
      <c r="EP24" s="154">
        <v>2371.69</v>
      </c>
      <c r="EQ24" s="154">
        <v>402.08800000000002</v>
      </c>
      <c r="ER24" s="154">
        <v>47.756999999999998</v>
      </c>
      <c r="ES24" s="154">
        <v>2.1819999999999999</v>
      </c>
      <c r="ET24" s="154">
        <v>6.9950000000000001</v>
      </c>
      <c r="EU24" s="154">
        <v>984.69399999999996</v>
      </c>
      <c r="EV24" s="154" t="s">
        <v>472</v>
      </c>
      <c r="EW24" s="154">
        <v>5.2480000000000002</v>
      </c>
      <c r="EX24" s="154">
        <v>5.907</v>
      </c>
      <c r="EY24" s="154">
        <v>4.399</v>
      </c>
      <c r="EZ24" s="154">
        <v>780.37699999999995</v>
      </c>
      <c r="FA24" s="154">
        <v>284.411</v>
      </c>
      <c r="FB24" s="154">
        <v>112.38</v>
      </c>
      <c r="FC24" s="154" t="s">
        <v>472</v>
      </c>
      <c r="FD24" s="154">
        <v>29.529</v>
      </c>
      <c r="FE24" s="154" t="s">
        <v>528</v>
      </c>
      <c r="FF24" s="154">
        <v>10300.454</v>
      </c>
      <c r="FG24" s="154">
        <v>149.31100000000001</v>
      </c>
      <c r="FH24" s="154">
        <v>63.534999999999997</v>
      </c>
      <c r="FI24" s="154" t="s">
        <v>472</v>
      </c>
      <c r="FJ24" s="154">
        <v>113.19199999999999</v>
      </c>
      <c r="FK24" s="154" t="s">
        <v>472</v>
      </c>
      <c r="FL24" s="154" t="s">
        <v>528</v>
      </c>
      <c r="FM24" s="154">
        <v>778.79399999999998</v>
      </c>
      <c r="FN24" s="154" t="s">
        <v>472</v>
      </c>
      <c r="FO24" s="154">
        <v>64.320999999999998</v>
      </c>
      <c r="FP24" s="154">
        <v>10.436999999999999</v>
      </c>
      <c r="FQ24" s="154">
        <v>688.71</v>
      </c>
      <c r="FR24" s="154">
        <v>66.924999999999997</v>
      </c>
      <c r="FS24" s="154">
        <v>20.861000000000001</v>
      </c>
      <c r="FT24" s="154">
        <v>0.90600000000000003</v>
      </c>
      <c r="FU24" s="154">
        <v>251.99199999999999</v>
      </c>
      <c r="FV24" s="154">
        <v>12.387</v>
      </c>
      <c r="FW24" s="154">
        <v>8075.375</v>
      </c>
      <c r="FX24" s="154">
        <v>1.288</v>
      </c>
      <c r="FY24" s="154" t="s">
        <v>472</v>
      </c>
      <c r="FZ24" s="154">
        <f>SUM(GA24:HT24)</f>
        <v>7139.2649999999994</v>
      </c>
      <c r="GA24" s="154" t="s">
        <v>472</v>
      </c>
      <c r="GB24" s="154">
        <v>10.356</v>
      </c>
      <c r="GC24" s="154">
        <v>98.21</v>
      </c>
      <c r="GD24" s="154">
        <v>56.731999999999999</v>
      </c>
      <c r="GE24" s="154" t="s">
        <v>472</v>
      </c>
      <c r="GF24" s="154" t="s">
        <v>472</v>
      </c>
      <c r="GG24" s="154">
        <v>40.634999999999998</v>
      </c>
      <c r="GH24" s="154">
        <v>169.80199999999999</v>
      </c>
      <c r="GI24" s="154">
        <v>1427.077</v>
      </c>
      <c r="GJ24" s="154" t="s">
        <v>472</v>
      </c>
      <c r="GK24" s="154">
        <v>41.143999999999998</v>
      </c>
      <c r="GL24" s="154">
        <v>26.04</v>
      </c>
      <c r="GM24" s="154">
        <v>1086.067</v>
      </c>
      <c r="GN24" s="154">
        <v>634.61900000000003</v>
      </c>
      <c r="GO24" s="154">
        <v>2.387</v>
      </c>
      <c r="GP24" s="154">
        <v>128.91200000000001</v>
      </c>
      <c r="GQ24" s="154">
        <v>6.9660000000000002</v>
      </c>
      <c r="GR24" s="154" t="s">
        <v>528</v>
      </c>
      <c r="GS24" s="154" t="s">
        <v>472</v>
      </c>
      <c r="GT24" s="154">
        <v>434.72399999999999</v>
      </c>
      <c r="GU24" s="154">
        <v>19.048999999999999</v>
      </c>
      <c r="GV24" s="154">
        <v>206.458</v>
      </c>
      <c r="GW24" s="154" t="s">
        <v>472</v>
      </c>
      <c r="GX24" s="154">
        <v>4.5190000000000001</v>
      </c>
      <c r="GY24" s="154">
        <v>7.3319999999999999</v>
      </c>
      <c r="GZ24" s="154">
        <v>12.666</v>
      </c>
      <c r="HA24" s="154">
        <v>59.183</v>
      </c>
      <c r="HB24" s="154">
        <v>3.12</v>
      </c>
      <c r="HC24" s="154">
        <v>1035.6189999999999</v>
      </c>
      <c r="HD24" s="154" t="s">
        <v>528</v>
      </c>
      <c r="HE24" s="154" t="s">
        <v>472</v>
      </c>
      <c r="HF24" s="154">
        <v>553.58000000000004</v>
      </c>
      <c r="HG24" s="154" t="s">
        <v>472</v>
      </c>
      <c r="HH24" s="154">
        <v>33.542999999999999</v>
      </c>
      <c r="HI24" s="154">
        <v>243.83199999999999</v>
      </c>
      <c r="HJ24" s="154">
        <v>6.415</v>
      </c>
      <c r="HK24" s="154">
        <v>716.42499999999995</v>
      </c>
      <c r="HL24" s="154" t="s">
        <v>472</v>
      </c>
      <c r="HM24" s="154" t="s">
        <v>472</v>
      </c>
      <c r="HN24" s="154">
        <v>12.958</v>
      </c>
      <c r="HO24" s="154" t="s">
        <v>528</v>
      </c>
      <c r="HP24" s="154" t="s">
        <v>472</v>
      </c>
      <c r="HQ24" s="154">
        <v>51.923000000000002</v>
      </c>
      <c r="HR24" s="154">
        <v>8.9719999999999995</v>
      </c>
      <c r="HS24" s="154" t="s">
        <v>472</v>
      </c>
      <c r="HT24" s="154" t="s">
        <v>472</v>
      </c>
      <c r="HU24" s="154" t="s">
        <v>472</v>
      </c>
      <c r="HV24" s="154"/>
    </row>
    <row r="25" spans="1:230">
      <c r="A25" s="167">
        <v>37986</v>
      </c>
      <c r="B25" s="154">
        <f>D25+AF25+AL25+BI25+CC25+DJ25+FZ25</f>
        <v>209062.72499999998</v>
      </c>
      <c r="C25" s="154" t="s">
        <v>472</v>
      </c>
      <c r="D25" s="227">
        <f>SUM(E25:AE25)</f>
        <v>68720.512999999992</v>
      </c>
      <c r="E25" s="154">
        <v>158.774</v>
      </c>
      <c r="F25" s="154">
        <v>5226.0309999999999</v>
      </c>
      <c r="G25" s="154">
        <v>204.68799999999999</v>
      </c>
      <c r="H25" s="154">
        <v>8370.2129999999997</v>
      </c>
      <c r="I25" s="154">
        <v>45.500999999999998</v>
      </c>
      <c r="J25" s="154" t="s">
        <v>528</v>
      </c>
      <c r="K25" s="154">
        <v>145.52600000000001</v>
      </c>
      <c r="L25" s="228">
        <v>8846</v>
      </c>
      <c r="M25" s="154">
        <v>4244.6170000000002</v>
      </c>
      <c r="N25" s="154" t="s">
        <v>528</v>
      </c>
      <c r="O25" s="154">
        <v>335.892</v>
      </c>
      <c r="P25" s="154">
        <v>8.14</v>
      </c>
      <c r="Q25" s="154">
        <v>11312.937</v>
      </c>
      <c r="R25" s="154">
        <v>1737.473</v>
      </c>
      <c r="S25" s="154">
        <v>225.404</v>
      </c>
      <c r="T25" s="154">
        <v>2621.81</v>
      </c>
      <c r="U25" s="154">
        <v>192.411</v>
      </c>
      <c r="V25" s="154">
        <v>1000.497</v>
      </c>
      <c r="W25" s="154">
        <v>1382.5419999999999</v>
      </c>
      <c r="X25" s="154">
        <v>71.712000000000003</v>
      </c>
      <c r="Y25" s="154">
        <v>661.35400000000004</v>
      </c>
      <c r="Z25" s="154">
        <v>75.637</v>
      </c>
      <c r="AA25" s="154">
        <v>26.094999999999999</v>
      </c>
      <c r="AB25" s="154">
        <v>7190.35</v>
      </c>
      <c r="AC25" s="154">
        <v>24.596</v>
      </c>
      <c r="AD25" s="154">
        <v>13729.707</v>
      </c>
      <c r="AE25" s="154">
        <v>882.60599999999999</v>
      </c>
      <c r="AF25" s="154">
        <f>SUM(AG25:AK25)</f>
        <v>9051.0020000000004</v>
      </c>
      <c r="AG25" s="154">
        <v>698.59699999999998</v>
      </c>
      <c r="AH25" s="154">
        <v>809.31100000000004</v>
      </c>
      <c r="AI25" s="154">
        <v>1663.867</v>
      </c>
      <c r="AJ25" s="154">
        <v>475.74799999999999</v>
      </c>
      <c r="AK25" s="154">
        <v>5403.4790000000003</v>
      </c>
      <c r="AL25" s="227">
        <f>SUM(AM25:BG25)</f>
        <v>58382.614000000001</v>
      </c>
      <c r="AM25" s="154">
        <v>254.78800000000001</v>
      </c>
      <c r="AN25" s="154">
        <v>6340.8909999999996</v>
      </c>
      <c r="AO25" s="154">
        <v>861.12800000000004</v>
      </c>
      <c r="AP25" s="154">
        <v>159.06700000000001</v>
      </c>
      <c r="AQ25" s="154">
        <v>1242.558</v>
      </c>
      <c r="AR25" s="154" t="s">
        <v>472</v>
      </c>
      <c r="AS25" s="154">
        <v>1503.624</v>
      </c>
      <c r="AT25" s="154">
        <v>2212.8159999999998</v>
      </c>
      <c r="AU25" s="154">
        <v>4427.576</v>
      </c>
      <c r="AV25" s="154">
        <v>6952.7179999999998</v>
      </c>
      <c r="AW25" s="154">
        <v>5752.7309999999998</v>
      </c>
      <c r="AX25" s="154">
        <v>8201.0509999999995</v>
      </c>
      <c r="AY25" s="154">
        <v>3891.1080000000002</v>
      </c>
      <c r="AZ25" s="154">
        <v>12.917</v>
      </c>
      <c r="BA25" s="154">
        <v>472.26299999999998</v>
      </c>
      <c r="BB25" s="154">
        <v>14766.614</v>
      </c>
      <c r="BC25" s="154">
        <v>42.734999999999999</v>
      </c>
      <c r="BD25" s="154">
        <v>1233.7909999999999</v>
      </c>
      <c r="BE25" s="154" t="s">
        <v>472</v>
      </c>
      <c r="BF25" s="154">
        <v>54.238</v>
      </c>
      <c r="BG25" s="154" t="s">
        <v>472</v>
      </c>
      <c r="BH25" s="154" t="s">
        <v>472</v>
      </c>
      <c r="BI25" s="227">
        <f>SUM(BJ25:CB25)</f>
        <v>8851.9580000000005</v>
      </c>
      <c r="BJ25" s="154">
        <v>1.851</v>
      </c>
      <c r="BK25" s="154">
        <v>79.658000000000001</v>
      </c>
      <c r="BL25" s="154">
        <v>19.48</v>
      </c>
      <c r="BM25" s="154">
        <v>69.739999999999995</v>
      </c>
      <c r="BN25" s="154">
        <v>107.94799999999999</v>
      </c>
      <c r="BO25" s="154">
        <v>48.664999999999999</v>
      </c>
      <c r="BP25" s="154">
        <v>35.359000000000002</v>
      </c>
      <c r="BQ25" s="154">
        <v>12.135999999999999</v>
      </c>
      <c r="BR25" s="154">
        <v>6.2350000000000003</v>
      </c>
      <c r="BS25" s="154" t="s">
        <v>472</v>
      </c>
      <c r="BT25" s="154">
        <v>194.41200000000001</v>
      </c>
      <c r="BU25" s="154">
        <v>82.698999999999998</v>
      </c>
      <c r="BV25" s="154">
        <v>3003.0590000000002</v>
      </c>
      <c r="BW25" s="154" t="s">
        <v>472</v>
      </c>
      <c r="BX25" s="154">
        <v>183.72900000000001</v>
      </c>
      <c r="BY25" s="154">
        <v>4721.2420000000002</v>
      </c>
      <c r="BZ25" s="154">
        <v>186.89500000000001</v>
      </c>
      <c r="CA25" s="154">
        <v>98.85</v>
      </c>
      <c r="CB25" s="154" t="s">
        <v>472</v>
      </c>
      <c r="CC25" s="154">
        <f>SUM(CD25:DI25)</f>
        <v>18296.208999999995</v>
      </c>
      <c r="CD25" s="154">
        <v>4768.5240000000003</v>
      </c>
      <c r="CE25" s="154">
        <v>1073.0999999999999</v>
      </c>
      <c r="CF25" s="154">
        <v>270.012</v>
      </c>
      <c r="CG25" s="154" t="s">
        <v>472</v>
      </c>
      <c r="CH25" s="154">
        <v>3546.7170000000001</v>
      </c>
      <c r="CI25" s="154">
        <v>310.33699999999999</v>
      </c>
      <c r="CJ25" s="154">
        <v>94.433999999999997</v>
      </c>
      <c r="CK25" s="154">
        <v>2.6349999999999998</v>
      </c>
      <c r="CL25" s="154">
        <v>66.453999999999994</v>
      </c>
      <c r="CM25" s="154">
        <v>246.68799999999999</v>
      </c>
      <c r="CN25" s="154">
        <v>17.530999999999999</v>
      </c>
      <c r="CO25" s="154" t="s">
        <v>528</v>
      </c>
      <c r="CP25" s="154">
        <v>6.6239999999999997</v>
      </c>
      <c r="CQ25" s="154">
        <v>61.182000000000002</v>
      </c>
      <c r="CR25" s="154">
        <v>10.202</v>
      </c>
      <c r="CS25" s="154">
        <v>8.1189999999999998</v>
      </c>
      <c r="CT25" s="154">
        <v>16.346</v>
      </c>
      <c r="CU25" s="154">
        <v>45.506</v>
      </c>
      <c r="CV25" s="154">
        <v>392.072</v>
      </c>
      <c r="CW25" s="154">
        <v>11.208</v>
      </c>
      <c r="CX25" s="154">
        <v>2571.2489999999998</v>
      </c>
      <c r="CY25" s="154">
        <v>18.007000000000001</v>
      </c>
      <c r="CZ25" s="154">
        <v>213.02500000000001</v>
      </c>
      <c r="DA25" s="154">
        <v>200.40100000000001</v>
      </c>
      <c r="DB25" s="154">
        <v>20.024000000000001</v>
      </c>
      <c r="DC25" s="154">
        <v>347.35399999999998</v>
      </c>
      <c r="DD25" s="154" t="s">
        <v>472</v>
      </c>
      <c r="DE25" s="154">
        <v>8.8189999999999991</v>
      </c>
      <c r="DF25" s="154">
        <v>821.85599999999999</v>
      </c>
      <c r="DG25" s="154">
        <v>1183.4649999999999</v>
      </c>
      <c r="DH25" s="154">
        <v>1964.318</v>
      </c>
      <c r="DI25" s="154" t="s">
        <v>472</v>
      </c>
      <c r="DJ25" s="154">
        <f>SUM(DK25:FY25)</f>
        <v>36877.123999999996</v>
      </c>
      <c r="DK25" s="154">
        <v>1710.347</v>
      </c>
      <c r="DL25" s="154">
        <v>257.19200000000001</v>
      </c>
      <c r="DM25" s="154">
        <v>428.726</v>
      </c>
      <c r="DN25" s="154" t="s">
        <v>472</v>
      </c>
      <c r="DO25" s="154">
        <v>17.288</v>
      </c>
      <c r="DP25" s="154">
        <v>15.353</v>
      </c>
      <c r="DQ25" s="154">
        <v>1.7909999999999999</v>
      </c>
      <c r="DR25" s="154">
        <v>4.9119999999999999</v>
      </c>
      <c r="DS25" s="154">
        <v>4.7270000000000003</v>
      </c>
      <c r="DT25" s="154">
        <v>236.447</v>
      </c>
      <c r="DU25" s="154">
        <v>50.244</v>
      </c>
      <c r="DV25" s="154">
        <v>11.943</v>
      </c>
      <c r="DW25" s="154">
        <v>79.185000000000002</v>
      </c>
      <c r="DX25" s="154">
        <v>7.1139999999999999</v>
      </c>
      <c r="DY25" s="154">
        <v>14.198</v>
      </c>
      <c r="DZ25" s="154">
        <v>34.386000000000003</v>
      </c>
      <c r="EA25" s="154">
        <v>12.422000000000001</v>
      </c>
      <c r="EB25" s="154">
        <v>29.257000000000001</v>
      </c>
      <c r="EC25" s="154">
        <v>614.08500000000004</v>
      </c>
      <c r="ED25" s="154">
        <v>3293.4589999999998</v>
      </c>
      <c r="EE25" s="154">
        <v>450.22800000000001</v>
      </c>
      <c r="EF25" s="154">
        <v>1523.7909999999999</v>
      </c>
      <c r="EG25" s="154">
        <v>75.837000000000003</v>
      </c>
      <c r="EH25" s="154">
        <v>3.0059999999999998</v>
      </c>
      <c r="EI25" s="154">
        <v>153.488</v>
      </c>
      <c r="EJ25" s="154">
        <v>749.56700000000001</v>
      </c>
      <c r="EK25" s="154" t="s">
        <v>472</v>
      </c>
      <c r="EL25" s="154">
        <v>173.05099999999999</v>
      </c>
      <c r="EM25" s="154">
        <v>106.26900000000001</v>
      </c>
      <c r="EN25" s="154">
        <v>1154.9559999999999</v>
      </c>
      <c r="EO25" s="154" t="s">
        <v>472</v>
      </c>
      <c r="EP25" s="154">
        <v>3616.4290000000001</v>
      </c>
      <c r="EQ25" s="154">
        <v>361.36700000000002</v>
      </c>
      <c r="ER25" s="154">
        <v>48.613999999999997</v>
      </c>
      <c r="ES25" s="154">
        <v>2.4740000000000002</v>
      </c>
      <c r="ET25" s="154">
        <v>8.4030000000000005</v>
      </c>
      <c r="EU25" s="154">
        <v>900.67499999999995</v>
      </c>
      <c r="EV25" s="154" t="s">
        <v>472</v>
      </c>
      <c r="EW25" s="154">
        <v>2.218</v>
      </c>
      <c r="EX25" s="154">
        <v>9.9870000000000001</v>
      </c>
      <c r="EY25" s="154">
        <v>4.82</v>
      </c>
      <c r="EZ25" s="154">
        <v>657.755</v>
      </c>
      <c r="FA25" s="154">
        <v>249.62799999999999</v>
      </c>
      <c r="FB25" s="154">
        <v>24.045000000000002</v>
      </c>
      <c r="FC25" s="154" t="s">
        <v>472</v>
      </c>
      <c r="FD25" s="154">
        <v>25.238</v>
      </c>
      <c r="FE25" s="154" t="s">
        <v>528</v>
      </c>
      <c r="FF25" s="154">
        <v>9811.1440000000002</v>
      </c>
      <c r="FG25" s="154">
        <v>181.33699999999999</v>
      </c>
      <c r="FH25" s="154">
        <v>85.248999999999995</v>
      </c>
      <c r="FI25" s="154" t="s">
        <v>472</v>
      </c>
      <c r="FJ25" s="154">
        <v>112.125</v>
      </c>
      <c r="FK25" s="154" t="s">
        <v>472</v>
      </c>
      <c r="FL25" s="154" t="s">
        <v>528</v>
      </c>
      <c r="FM25" s="154">
        <v>710.51099999999997</v>
      </c>
      <c r="FN25" s="154" t="s">
        <v>472</v>
      </c>
      <c r="FO25" s="154">
        <v>57.094999999999999</v>
      </c>
      <c r="FP25" s="154">
        <v>15.172000000000001</v>
      </c>
      <c r="FQ25" s="154">
        <v>612.38199999999995</v>
      </c>
      <c r="FR25" s="154">
        <v>68.944000000000003</v>
      </c>
      <c r="FS25" s="154">
        <v>23.422000000000001</v>
      </c>
      <c r="FT25" s="154" t="s">
        <v>472</v>
      </c>
      <c r="FU25" s="154">
        <v>229.98</v>
      </c>
      <c r="FV25" s="154">
        <v>18.45</v>
      </c>
      <c r="FW25" s="154">
        <v>7824.0010000000002</v>
      </c>
      <c r="FX25" s="154">
        <v>2.39</v>
      </c>
      <c r="FY25" s="154" t="s">
        <v>472</v>
      </c>
      <c r="FZ25" s="154">
        <f>SUM(GA25:HT25)</f>
        <v>8883.3050000000003</v>
      </c>
      <c r="GA25" s="154" t="s">
        <v>472</v>
      </c>
      <c r="GB25" s="154">
        <v>17.579999999999998</v>
      </c>
      <c r="GC25" s="154">
        <v>60.351999999999997</v>
      </c>
      <c r="GD25" s="154">
        <v>48.408000000000001</v>
      </c>
      <c r="GE25" s="154" t="s">
        <v>472</v>
      </c>
      <c r="GF25" s="154">
        <v>213.15</v>
      </c>
      <c r="GG25" s="154">
        <v>62.384999999999998</v>
      </c>
      <c r="GH25" s="154">
        <v>170.959</v>
      </c>
      <c r="GI25" s="154">
        <v>1180.8989999999999</v>
      </c>
      <c r="GJ25" s="154" t="s">
        <v>472</v>
      </c>
      <c r="GK25" s="154">
        <v>31.260999999999999</v>
      </c>
      <c r="GL25" s="154">
        <v>19.780999999999999</v>
      </c>
      <c r="GM25" s="154">
        <v>916.98400000000004</v>
      </c>
      <c r="GN25" s="154">
        <v>507.35199999999998</v>
      </c>
      <c r="GO25" s="154">
        <v>2.4460000000000002</v>
      </c>
      <c r="GP25" s="154">
        <v>128.279</v>
      </c>
      <c r="GQ25" s="154">
        <v>5.3239999999999998</v>
      </c>
      <c r="GR25" s="154" t="s">
        <v>528</v>
      </c>
      <c r="GS25" s="154" t="s">
        <v>472</v>
      </c>
      <c r="GT25" s="154">
        <v>283.46499999999997</v>
      </c>
      <c r="GU25" s="154" t="s">
        <v>472</v>
      </c>
      <c r="GV25" s="154">
        <v>431.60199999999998</v>
      </c>
      <c r="GW25" s="154" t="s">
        <v>472</v>
      </c>
      <c r="GX25" s="154" t="s">
        <v>472</v>
      </c>
      <c r="GY25" s="154">
        <v>6.2</v>
      </c>
      <c r="GZ25" s="154">
        <v>15.493</v>
      </c>
      <c r="HA25" s="154">
        <v>8.3059999999999992</v>
      </c>
      <c r="HB25" s="154" t="s">
        <v>472</v>
      </c>
      <c r="HC25" s="154">
        <v>969.827</v>
      </c>
      <c r="HD25" s="154" t="s">
        <v>528</v>
      </c>
      <c r="HE25" s="154">
        <v>2471.2489999999998</v>
      </c>
      <c r="HF25" s="154">
        <v>476.41699999999997</v>
      </c>
      <c r="HG25" s="154" t="s">
        <v>472</v>
      </c>
      <c r="HH25" s="154">
        <v>24.364999999999998</v>
      </c>
      <c r="HI25" s="154">
        <v>125.41200000000001</v>
      </c>
      <c r="HJ25" s="154">
        <v>6.7930000000000001</v>
      </c>
      <c r="HK25" s="154">
        <v>640.05100000000004</v>
      </c>
      <c r="HL25" s="154" t="s">
        <v>472</v>
      </c>
      <c r="HM25" s="154" t="s">
        <v>472</v>
      </c>
      <c r="HN25" s="154">
        <v>4.9669999999999996</v>
      </c>
      <c r="HO25" s="154" t="s">
        <v>528</v>
      </c>
      <c r="HP25" s="154" t="s">
        <v>472</v>
      </c>
      <c r="HQ25" s="154">
        <v>44.320999999999998</v>
      </c>
      <c r="HR25" s="154">
        <v>9.6769999999999996</v>
      </c>
      <c r="HS25" s="154" t="s">
        <v>528</v>
      </c>
      <c r="HT25" s="154" t="s">
        <v>472</v>
      </c>
      <c r="HU25" s="154" t="s">
        <v>472</v>
      </c>
      <c r="HV25" s="154"/>
    </row>
    <row r="26" spans="1:230">
      <c r="A26" s="167">
        <v>38352</v>
      </c>
      <c r="B26" s="154">
        <f>D26+AF26+AL26+BI26+CC26+DJ26+FZ26</f>
        <v>203379.18000000002</v>
      </c>
      <c r="C26" s="154" t="s">
        <v>472</v>
      </c>
      <c r="D26" s="227">
        <f>SUM(E26:AE26)</f>
        <v>67996.603000000017</v>
      </c>
      <c r="E26" s="154">
        <v>174.15</v>
      </c>
      <c r="F26" s="154">
        <v>4186.5649999999996</v>
      </c>
      <c r="G26" s="154">
        <v>220.434</v>
      </c>
      <c r="H26" s="154">
        <v>7704.2920000000004</v>
      </c>
      <c r="I26" s="154">
        <v>56.418999999999997</v>
      </c>
      <c r="J26" s="154" t="s">
        <v>528</v>
      </c>
      <c r="K26" s="154">
        <v>144.803</v>
      </c>
      <c r="L26" s="228">
        <v>7866</v>
      </c>
      <c r="M26" s="154">
        <v>4720.1639999999998</v>
      </c>
      <c r="N26" s="154" t="s">
        <v>528</v>
      </c>
      <c r="O26" s="154">
        <v>368.45499999999998</v>
      </c>
      <c r="P26" s="154" t="s">
        <v>472</v>
      </c>
      <c r="Q26" s="154">
        <v>11109.159</v>
      </c>
      <c r="R26" s="154">
        <v>2655.1170000000002</v>
      </c>
      <c r="S26" s="154">
        <v>235.369</v>
      </c>
      <c r="T26" s="154">
        <v>2468.9780000000001</v>
      </c>
      <c r="U26" s="154">
        <v>210.73400000000001</v>
      </c>
      <c r="V26" s="154">
        <v>978.75300000000004</v>
      </c>
      <c r="W26" s="154">
        <v>1280.1559999999999</v>
      </c>
      <c r="X26" s="154">
        <v>51.08</v>
      </c>
      <c r="Y26" s="154">
        <v>573.61599999999999</v>
      </c>
      <c r="Z26" s="154">
        <v>63.646000000000001</v>
      </c>
      <c r="AA26" s="154">
        <v>25.535</v>
      </c>
      <c r="AB26" s="154">
        <v>6253.9759999999997</v>
      </c>
      <c r="AC26" s="154">
        <v>26.931999999999999</v>
      </c>
      <c r="AD26" s="154">
        <v>15549.128000000001</v>
      </c>
      <c r="AE26" s="154">
        <v>1073.1420000000001</v>
      </c>
      <c r="AF26" s="154">
        <f>SUM(AG26:AK26)</f>
        <v>8666.9709999999995</v>
      </c>
      <c r="AG26" s="154">
        <v>768.01400000000001</v>
      </c>
      <c r="AH26" s="154">
        <v>803.15</v>
      </c>
      <c r="AI26" s="154">
        <v>1568.144</v>
      </c>
      <c r="AJ26" s="154">
        <v>711.57100000000003</v>
      </c>
      <c r="AK26" s="154">
        <v>4816.0919999999996</v>
      </c>
      <c r="AL26" s="227">
        <f>SUM(AM26:BG26)</f>
        <v>58953.420999999995</v>
      </c>
      <c r="AM26" s="154">
        <v>221.63</v>
      </c>
      <c r="AN26" s="154">
        <v>7615.8829999999998</v>
      </c>
      <c r="AO26" s="154">
        <v>846.73400000000004</v>
      </c>
      <c r="AP26" s="154">
        <v>106.745</v>
      </c>
      <c r="AQ26" s="154">
        <v>1754.9929999999999</v>
      </c>
      <c r="AR26" s="154" t="s">
        <v>472</v>
      </c>
      <c r="AS26" s="154">
        <v>1772.634</v>
      </c>
      <c r="AT26" s="154">
        <v>2054.913</v>
      </c>
      <c r="AU26" s="154">
        <v>4342.32</v>
      </c>
      <c r="AV26" s="154">
        <v>6089.7910000000002</v>
      </c>
      <c r="AW26" s="154">
        <v>3371.0349999999999</v>
      </c>
      <c r="AX26" s="154">
        <v>8753.34</v>
      </c>
      <c r="AY26" s="154">
        <v>3859.7260000000001</v>
      </c>
      <c r="AZ26" s="154">
        <v>10.420999999999999</v>
      </c>
      <c r="BA26" s="154">
        <v>429.75099999999998</v>
      </c>
      <c r="BB26" s="154">
        <v>16397.328000000001</v>
      </c>
      <c r="BC26" s="154">
        <v>50.112000000000002</v>
      </c>
      <c r="BD26" s="154">
        <v>1244.079</v>
      </c>
      <c r="BE26" s="154" t="s">
        <v>472</v>
      </c>
      <c r="BF26" s="154">
        <v>31.986000000000001</v>
      </c>
      <c r="BG26" s="154" t="s">
        <v>472</v>
      </c>
      <c r="BH26" s="154" t="s">
        <v>472</v>
      </c>
      <c r="BI26" s="227">
        <f>SUM(BJ26:CB26)</f>
        <v>8979.2829999999994</v>
      </c>
      <c r="BJ26" s="154">
        <v>1.6280000000000001</v>
      </c>
      <c r="BK26" s="154">
        <v>53.872999999999998</v>
      </c>
      <c r="BL26" s="154">
        <v>37.877000000000002</v>
      </c>
      <c r="BM26" s="154">
        <v>69.887</v>
      </c>
      <c r="BN26" s="154">
        <v>99.24</v>
      </c>
      <c r="BO26" s="154">
        <v>41.502000000000002</v>
      </c>
      <c r="BP26" s="154">
        <v>30.134</v>
      </c>
      <c r="BQ26" s="154">
        <v>16.591000000000001</v>
      </c>
      <c r="BR26" s="154">
        <v>4.9630000000000001</v>
      </c>
      <c r="BS26" s="154" t="s">
        <v>472</v>
      </c>
      <c r="BT26" s="154">
        <v>256.92399999999998</v>
      </c>
      <c r="BU26" s="154">
        <v>84.600999999999999</v>
      </c>
      <c r="BV26" s="154">
        <v>2902.2379999999998</v>
      </c>
      <c r="BW26" s="154" t="s">
        <v>472</v>
      </c>
      <c r="BX26" s="154">
        <v>284.20499999999998</v>
      </c>
      <c r="BY26" s="154">
        <v>4790.66</v>
      </c>
      <c r="BZ26" s="154">
        <v>179.62299999999999</v>
      </c>
      <c r="CA26" s="154">
        <v>125.337</v>
      </c>
      <c r="CB26" s="154" t="s">
        <v>472</v>
      </c>
      <c r="CC26" s="154">
        <f>SUM(CD26:DI26)</f>
        <v>16736.667000000001</v>
      </c>
      <c r="CD26" s="154">
        <v>4311.6480000000001</v>
      </c>
      <c r="CE26" s="154">
        <v>770.45299999999997</v>
      </c>
      <c r="CF26" s="154">
        <v>7.8529999999999998</v>
      </c>
      <c r="CG26" s="154" t="s">
        <v>472</v>
      </c>
      <c r="CH26" s="154">
        <v>3266.5430000000001</v>
      </c>
      <c r="CI26" s="154">
        <v>281.28300000000002</v>
      </c>
      <c r="CJ26" s="154">
        <v>215.828</v>
      </c>
      <c r="CK26" s="154">
        <v>6.7089999999999996</v>
      </c>
      <c r="CL26" s="154">
        <v>80.090999999999994</v>
      </c>
      <c r="CM26" s="154">
        <v>221.38300000000001</v>
      </c>
      <c r="CN26" s="154">
        <v>26.756</v>
      </c>
      <c r="CO26" s="154" t="s">
        <v>528</v>
      </c>
      <c r="CP26" s="154">
        <v>4.266</v>
      </c>
      <c r="CQ26" s="154">
        <v>46.905999999999999</v>
      </c>
      <c r="CR26" s="154" t="s">
        <v>472</v>
      </c>
      <c r="CS26" s="154">
        <v>4.0220000000000002</v>
      </c>
      <c r="CT26" s="154">
        <v>11.223000000000001</v>
      </c>
      <c r="CU26" s="154">
        <v>26.87</v>
      </c>
      <c r="CV26" s="154">
        <v>382.50599999999997</v>
      </c>
      <c r="CW26" s="154">
        <v>11.125999999999999</v>
      </c>
      <c r="CX26" s="154">
        <v>2527.1869999999999</v>
      </c>
      <c r="CY26" s="154">
        <v>16.177</v>
      </c>
      <c r="CZ26" s="154">
        <v>203.47200000000001</v>
      </c>
      <c r="DA26" s="154">
        <v>179.964</v>
      </c>
      <c r="DB26" s="154">
        <v>47.828000000000003</v>
      </c>
      <c r="DC26" s="154">
        <v>312.01299999999998</v>
      </c>
      <c r="DD26" s="154">
        <v>3.7469999999999999</v>
      </c>
      <c r="DE26" s="154">
        <v>13.595000000000001</v>
      </c>
      <c r="DF26" s="154">
        <v>575.18200000000002</v>
      </c>
      <c r="DG26" s="154">
        <v>1117.693</v>
      </c>
      <c r="DH26" s="154">
        <v>2064.3429999999998</v>
      </c>
      <c r="DI26" s="154" t="s">
        <v>472</v>
      </c>
      <c r="DJ26" s="154">
        <f>SUM(DK26:FY26)</f>
        <v>35977.594000000012</v>
      </c>
      <c r="DK26" s="154">
        <v>1987.4179999999999</v>
      </c>
      <c r="DL26" s="154">
        <v>244.041</v>
      </c>
      <c r="DM26" s="154">
        <v>205.791</v>
      </c>
      <c r="DN26" s="154" t="s">
        <v>472</v>
      </c>
      <c r="DO26" s="154">
        <v>5.9260000000000002</v>
      </c>
      <c r="DP26" s="154">
        <v>12.406000000000001</v>
      </c>
      <c r="DQ26" s="154" t="s">
        <v>472</v>
      </c>
      <c r="DR26" s="154">
        <v>5.399</v>
      </c>
      <c r="DS26" s="154">
        <v>4.875</v>
      </c>
      <c r="DT26" s="154">
        <v>270.447</v>
      </c>
      <c r="DU26" s="154">
        <v>47.02</v>
      </c>
      <c r="DV26" s="154">
        <v>1.71</v>
      </c>
      <c r="DW26" s="154">
        <v>74.72</v>
      </c>
      <c r="DX26" s="154">
        <v>6.6820000000000004</v>
      </c>
      <c r="DY26" s="154">
        <v>15.955</v>
      </c>
      <c r="DZ26" s="154">
        <v>37.04</v>
      </c>
      <c r="EA26" s="154" t="s">
        <v>472</v>
      </c>
      <c r="EB26" s="154">
        <v>37.091999999999999</v>
      </c>
      <c r="EC26" s="154">
        <v>639.90800000000002</v>
      </c>
      <c r="ED26" s="154">
        <v>3245.8389999999999</v>
      </c>
      <c r="EE26" s="154">
        <v>402.02800000000002</v>
      </c>
      <c r="EF26" s="154">
        <v>1570.0419999999999</v>
      </c>
      <c r="EG26" s="154">
        <v>93.867000000000004</v>
      </c>
      <c r="EH26" s="154" t="s">
        <v>472</v>
      </c>
      <c r="EI26" s="154">
        <v>153.97499999999999</v>
      </c>
      <c r="EJ26" s="154">
        <v>711.22199999999998</v>
      </c>
      <c r="EK26" s="154" t="s">
        <v>472</v>
      </c>
      <c r="EL26" s="154">
        <v>15.430999999999999</v>
      </c>
      <c r="EM26" s="154">
        <v>147.94499999999999</v>
      </c>
      <c r="EN26" s="154">
        <v>924.59400000000005</v>
      </c>
      <c r="EO26" s="154" t="s">
        <v>472</v>
      </c>
      <c r="EP26" s="154">
        <v>4522.5410000000002</v>
      </c>
      <c r="EQ26" s="154">
        <v>308.31200000000001</v>
      </c>
      <c r="ER26" s="154">
        <v>51.905999999999999</v>
      </c>
      <c r="ES26" s="154">
        <v>2.286</v>
      </c>
      <c r="ET26" s="154">
        <v>24.873000000000001</v>
      </c>
      <c r="EU26" s="154">
        <v>894.86699999999996</v>
      </c>
      <c r="EV26" s="154" t="s">
        <v>472</v>
      </c>
      <c r="EW26" s="154">
        <v>2.5529999999999999</v>
      </c>
      <c r="EX26" s="154">
        <v>9.0540000000000003</v>
      </c>
      <c r="EY26" s="154">
        <v>5.0049999999999999</v>
      </c>
      <c r="EZ26" s="154">
        <v>649.4</v>
      </c>
      <c r="FA26" s="154">
        <v>246.07</v>
      </c>
      <c r="FB26" s="154">
        <v>41.442999999999998</v>
      </c>
      <c r="FC26" s="154" t="s">
        <v>472</v>
      </c>
      <c r="FD26" s="154">
        <v>23.148</v>
      </c>
      <c r="FE26" s="154" t="s">
        <v>528</v>
      </c>
      <c r="FF26" s="154">
        <v>8786.6959999999999</v>
      </c>
      <c r="FG26" s="154">
        <v>229.34200000000001</v>
      </c>
      <c r="FH26" s="154">
        <v>105.538</v>
      </c>
      <c r="FI26" s="154">
        <v>2.2919999999999998</v>
      </c>
      <c r="FJ26" s="154">
        <v>77.554000000000002</v>
      </c>
      <c r="FK26" s="154" t="s">
        <v>472</v>
      </c>
      <c r="FL26" s="154" t="s">
        <v>528</v>
      </c>
      <c r="FM26" s="154">
        <v>693.77</v>
      </c>
      <c r="FN26" s="154" t="s">
        <v>472</v>
      </c>
      <c r="FO26" s="154">
        <v>66.852000000000004</v>
      </c>
      <c r="FP26" s="154">
        <v>3.2749999999999999</v>
      </c>
      <c r="FQ26" s="154">
        <v>618.91600000000005</v>
      </c>
      <c r="FR26" s="154">
        <v>77.149000000000001</v>
      </c>
      <c r="FS26" s="154">
        <v>29.533999999999999</v>
      </c>
      <c r="FT26" s="154" t="s">
        <v>472</v>
      </c>
      <c r="FU26" s="154">
        <v>258.596</v>
      </c>
      <c r="FV26" s="154">
        <v>19.821999999999999</v>
      </c>
      <c r="FW26" s="154">
        <v>7365.4269999999997</v>
      </c>
      <c r="FX26" s="154" t="s">
        <v>472</v>
      </c>
      <c r="FY26" s="154" t="s">
        <v>472</v>
      </c>
      <c r="FZ26" s="154">
        <f>SUM(GA26:HT26)</f>
        <v>6068.6409999999996</v>
      </c>
      <c r="GA26" s="154" t="s">
        <v>472</v>
      </c>
      <c r="GB26" s="154">
        <v>8.67</v>
      </c>
      <c r="GC26" s="154">
        <v>130.40100000000001</v>
      </c>
      <c r="GD26" s="154">
        <v>61.822000000000003</v>
      </c>
      <c r="GE26" s="154" t="s">
        <v>528</v>
      </c>
      <c r="GF26" s="154" t="s">
        <v>472</v>
      </c>
      <c r="GG26" s="154">
        <v>64.057000000000002</v>
      </c>
      <c r="GH26" s="154">
        <v>215.941</v>
      </c>
      <c r="GI26" s="154">
        <v>926.74699999999996</v>
      </c>
      <c r="GJ26" s="154" t="s">
        <v>472</v>
      </c>
      <c r="GK26" s="154">
        <v>53.206000000000003</v>
      </c>
      <c r="GL26" s="154">
        <v>12.933999999999999</v>
      </c>
      <c r="GM26" s="154">
        <v>918.78499999999997</v>
      </c>
      <c r="GN26" s="154">
        <v>462.07799999999997</v>
      </c>
      <c r="GO26" s="154">
        <v>1.952</v>
      </c>
      <c r="GP26" s="154">
        <v>149.27699999999999</v>
      </c>
      <c r="GQ26" s="154">
        <v>5.1239999999999997</v>
      </c>
      <c r="GR26" s="154" t="s">
        <v>528</v>
      </c>
      <c r="GS26" s="154" t="s">
        <v>472</v>
      </c>
      <c r="GT26" s="154">
        <v>353.57499999999999</v>
      </c>
      <c r="GU26" s="154" t="s">
        <v>472</v>
      </c>
      <c r="GV26" s="154">
        <v>492.33699999999999</v>
      </c>
      <c r="GW26" s="154" t="s">
        <v>472</v>
      </c>
      <c r="GX26" s="154">
        <v>9.0120000000000005</v>
      </c>
      <c r="GY26" s="154" t="s">
        <v>472</v>
      </c>
      <c r="GZ26" s="154">
        <v>15.651</v>
      </c>
      <c r="HA26" s="154">
        <v>13.837999999999999</v>
      </c>
      <c r="HB26" s="154" t="s">
        <v>472</v>
      </c>
      <c r="HC26" s="154">
        <v>946.41399999999999</v>
      </c>
      <c r="HD26" s="154" t="s">
        <v>528</v>
      </c>
      <c r="HE26" s="154">
        <v>63.055999999999997</v>
      </c>
      <c r="HF26" s="154">
        <v>381.16699999999997</v>
      </c>
      <c r="HG26" s="154" t="s">
        <v>528</v>
      </c>
      <c r="HH26" s="154">
        <v>25.475000000000001</v>
      </c>
      <c r="HI26" s="154">
        <v>120.504</v>
      </c>
      <c r="HJ26" s="154">
        <v>6.47</v>
      </c>
      <c r="HK26" s="154">
        <v>578.245</v>
      </c>
      <c r="HL26" s="154" t="s">
        <v>472</v>
      </c>
      <c r="HM26" s="154" t="s">
        <v>528</v>
      </c>
      <c r="HN26" s="154">
        <v>4.6139999999999999</v>
      </c>
      <c r="HO26" s="154" t="s">
        <v>528</v>
      </c>
      <c r="HP26" s="154" t="s">
        <v>472</v>
      </c>
      <c r="HQ26" s="154">
        <v>36.107999999999997</v>
      </c>
      <c r="HR26" s="154">
        <v>11.180999999999999</v>
      </c>
      <c r="HS26" s="154" t="s">
        <v>528</v>
      </c>
      <c r="HT26" s="154" t="s">
        <v>472</v>
      </c>
      <c r="HU26" s="154" t="s">
        <v>472</v>
      </c>
      <c r="HV26" s="154"/>
    </row>
    <row r="27" spans="1:230">
      <c r="A27" s="167">
        <v>38717</v>
      </c>
      <c r="B27" s="154">
        <v>290606.77899999998</v>
      </c>
      <c r="C27" s="154">
        <v>61236.754999999997</v>
      </c>
      <c r="D27" s="154">
        <v>50484.394999999997</v>
      </c>
      <c r="E27" s="154">
        <v>251.33500000000001</v>
      </c>
      <c r="F27" s="154">
        <v>2348.6350000000002</v>
      </c>
      <c r="G27" s="154">
        <v>150.59</v>
      </c>
      <c r="H27" s="154">
        <v>6421.5240000000003</v>
      </c>
      <c r="I27" s="154">
        <v>55.972999999999999</v>
      </c>
      <c r="J27" s="154" t="s">
        <v>528</v>
      </c>
      <c r="K27" s="154">
        <v>80.525000000000006</v>
      </c>
      <c r="L27" s="154">
        <v>4756</v>
      </c>
      <c r="M27" s="154">
        <v>2060.3249999999998</v>
      </c>
      <c r="N27" s="154" t="s">
        <v>528</v>
      </c>
      <c r="O27" s="154">
        <v>334.00799999999998</v>
      </c>
      <c r="P27" s="154">
        <v>17.763000000000002</v>
      </c>
      <c r="Q27" s="154">
        <v>6278.3389999999999</v>
      </c>
      <c r="R27" s="154">
        <v>2870.9479999999999</v>
      </c>
      <c r="S27" s="154">
        <v>285.52300000000002</v>
      </c>
      <c r="T27" s="154">
        <v>2415.4720000000002</v>
      </c>
      <c r="U27" s="154">
        <v>307.70800000000003</v>
      </c>
      <c r="V27" s="154">
        <v>835.5</v>
      </c>
      <c r="W27" s="154">
        <v>1139.671</v>
      </c>
      <c r="X27" s="154">
        <v>66.271000000000001</v>
      </c>
      <c r="Y27" s="154">
        <v>482.58600000000001</v>
      </c>
      <c r="Z27" s="154">
        <v>54.625999999999998</v>
      </c>
      <c r="AA27" s="154">
        <v>24.518000000000001</v>
      </c>
      <c r="AB27" s="154">
        <v>3596.797</v>
      </c>
      <c r="AC27" s="154">
        <v>56.970999999999997</v>
      </c>
      <c r="AD27" s="154">
        <v>13521.699000000001</v>
      </c>
      <c r="AE27" s="154">
        <v>1258.2239999999999</v>
      </c>
      <c r="AF27" s="154">
        <v>10752.36</v>
      </c>
      <c r="AG27" s="154">
        <v>936.74</v>
      </c>
      <c r="AH27" s="154">
        <v>848.83100000000002</v>
      </c>
      <c r="AI27" s="154">
        <v>2013.511</v>
      </c>
      <c r="AJ27" s="154">
        <v>931.28800000000001</v>
      </c>
      <c r="AK27" s="154">
        <v>6021.9889999999996</v>
      </c>
      <c r="AL27" s="154">
        <v>130068.78</v>
      </c>
      <c r="AM27" s="154">
        <v>248.887</v>
      </c>
      <c r="AN27" s="154">
        <v>11845.366</v>
      </c>
      <c r="AO27" s="154">
        <v>1102.934</v>
      </c>
      <c r="AP27" s="154">
        <v>104.864</v>
      </c>
      <c r="AQ27" s="154">
        <v>2262.873</v>
      </c>
      <c r="AR27" s="154" t="s">
        <v>472</v>
      </c>
      <c r="AS27" s="154">
        <v>2082.2579999999998</v>
      </c>
      <c r="AT27" s="154">
        <v>2918.6819999999998</v>
      </c>
      <c r="AU27" s="154">
        <v>4142.5159999999996</v>
      </c>
      <c r="AV27" s="154">
        <v>9174.8349999999991</v>
      </c>
      <c r="AW27" s="154">
        <v>3583.6959999999999</v>
      </c>
      <c r="AX27" s="154">
        <v>10721.883</v>
      </c>
      <c r="AY27" s="154">
        <v>5128.3180000000002</v>
      </c>
      <c r="AZ27" s="154">
        <v>13.891</v>
      </c>
      <c r="BA27" s="154">
        <v>787.54399999999998</v>
      </c>
      <c r="BB27" s="154">
        <v>27946.916000000001</v>
      </c>
      <c r="BC27" s="154">
        <v>102.758</v>
      </c>
      <c r="BD27" s="154">
        <v>1815.5940000000001</v>
      </c>
      <c r="BE27" s="154" t="s">
        <v>472</v>
      </c>
      <c r="BF27" s="154">
        <v>30.773</v>
      </c>
      <c r="BG27" s="154">
        <v>44391.976000000002</v>
      </c>
      <c r="BH27" s="154">
        <v>99098.328999999998</v>
      </c>
      <c r="BI27" s="154">
        <v>13461.638000000001</v>
      </c>
      <c r="BJ27" s="154" t="s">
        <v>472</v>
      </c>
      <c r="BK27" s="154">
        <v>36.569000000000003</v>
      </c>
      <c r="BL27" s="154">
        <v>13.276</v>
      </c>
      <c r="BM27" s="154">
        <v>114.7</v>
      </c>
      <c r="BN27" s="154">
        <v>125.17700000000001</v>
      </c>
      <c r="BO27" s="154">
        <v>45.046999999999997</v>
      </c>
      <c r="BP27" s="154">
        <v>20.388000000000002</v>
      </c>
      <c r="BQ27" s="154">
        <v>31.802</v>
      </c>
      <c r="BR27" s="154">
        <v>8.8409999999999993</v>
      </c>
      <c r="BS27" s="154" t="s">
        <v>472</v>
      </c>
      <c r="BT27" s="154">
        <v>221.048</v>
      </c>
      <c r="BU27" s="154">
        <v>132.988</v>
      </c>
      <c r="BV27" s="154">
        <v>4030.3969999999999</v>
      </c>
      <c r="BW27" s="154" t="s">
        <v>472</v>
      </c>
      <c r="BX27" s="154">
        <v>351.12700000000001</v>
      </c>
      <c r="BY27" s="154">
        <v>6176.473</v>
      </c>
      <c r="BZ27" s="154">
        <v>253.17099999999999</v>
      </c>
      <c r="CA27" s="154">
        <v>130.73400000000001</v>
      </c>
      <c r="CB27" s="154" t="s">
        <v>528</v>
      </c>
      <c r="CC27" s="154">
        <v>30749.453000000001</v>
      </c>
      <c r="CD27" s="154">
        <v>5823.7430000000004</v>
      </c>
      <c r="CE27" s="154">
        <v>2357.6210000000001</v>
      </c>
      <c r="CF27" s="154">
        <v>14.618</v>
      </c>
      <c r="CG27" s="154" t="s">
        <v>472</v>
      </c>
      <c r="CH27" s="154">
        <v>4144.6419999999998</v>
      </c>
      <c r="CI27" s="154">
        <v>483.11799999999999</v>
      </c>
      <c r="CJ27" s="154">
        <v>502.63499999999999</v>
      </c>
      <c r="CK27" s="154">
        <v>15.491</v>
      </c>
      <c r="CL27" s="154">
        <v>105.36</v>
      </c>
      <c r="CM27" s="154">
        <v>255.18100000000001</v>
      </c>
      <c r="CN27" s="154">
        <v>8.1639999999999997</v>
      </c>
      <c r="CO27" s="154" t="s">
        <v>528</v>
      </c>
      <c r="CP27" s="154">
        <v>8.8539999999999992</v>
      </c>
      <c r="CQ27" s="154">
        <v>56.357999999999997</v>
      </c>
      <c r="CR27" s="154" t="s">
        <v>472</v>
      </c>
      <c r="CS27" s="154">
        <v>4.0220000000000002</v>
      </c>
      <c r="CT27" s="154">
        <v>15.88</v>
      </c>
      <c r="CU27" s="154">
        <v>18.43</v>
      </c>
      <c r="CV27" s="154">
        <v>484.52100000000002</v>
      </c>
      <c r="CW27" s="154">
        <v>25.751999999999999</v>
      </c>
      <c r="CX27" s="154">
        <v>3340.51</v>
      </c>
      <c r="CY27" s="154">
        <v>4.8730000000000002</v>
      </c>
      <c r="CZ27" s="154">
        <v>240.19800000000001</v>
      </c>
      <c r="DA27" s="154">
        <v>245.24</v>
      </c>
      <c r="DB27" s="154">
        <v>61.972999999999999</v>
      </c>
      <c r="DC27" s="154">
        <v>583.35199999999998</v>
      </c>
      <c r="DD27" s="154" t="s">
        <v>472</v>
      </c>
      <c r="DE27" s="154">
        <v>23.263999999999999</v>
      </c>
      <c r="DF27" s="154">
        <v>654.62800000000004</v>
      </c>
      <c r="DG27" s="154">
        <v>1474.579</v>
      </c>
      <c r="DH27" s="154">
        <v>9793.3230000000003</v>
      </c>
      <c r="DI27" s="154" t="s">
        <v>528</v>
      </c>
      <c r="DJ27" s="154">
        <v>47317.536</v>
      </c>
      <c r="DK27" s="154">
        <v>2431.643</v>
      </c>
      <c r="DL27" s="154">
        <v>401.072</v>
      </c>
      <c r="DM27" s="154">
        <v>219.69200000000001</v>
      </c>
      <c r="DN27" s="154">
        <v>30.757000000000001</v>
      </c>
      <c r="DO27" s="154">
        <v>5.0330000000000004</v>
      </c>
      <c r="DP27" s="154">
        <v>18.655000000000001</v>
      </c>
      <c r="DQ27" s="154">
        <v>4.1360000000000001</v>
      </c>
      <c r="DR27" s="154">
        <v>6.8529999999999998</v>
      </c>
      <c r="DS27" s="154">
        <v>5.4930000000000003</v>
      </c>
      <c r="DT27" s="154">
        <v>307.86099999999999</v>
      </c>
      <c r="DU27" s="154">
        <v>39.384999999999998</v>
      </c>
      <c r="DV27" s="154">
        <v>4.75</v>
      </c>
      <c r="DW27" s="154">
        <v>106.86799999999999</v>
      </c>
      <c r="DX27" s="154">
        <v>8.0540000000000003</v>
      </c>
      <c r="DY27" s="154">
        <v>27.425999999999998</v>
      </c>
      <c r="DZ27" s="154">
        <v>57.878999999999998</v>
      </c>
      <c r="EA27" s="154" t="s">
        <v>472</v>
      </c>
      <c r="EB27" s="154">
        <v>69.272000000000006</v>
      </c>
      <c r="EC27" s="154">
        <v>787.654</v>
      </c>
      <c r="ED27" s="154">
        <v>4183.3069999999998</v>
      </c>
      <c r="EE27" s="154">
        <v>490.16300000000001</v>
      </c>
      <c r="EF27" s="154">
        <v>1928.203</v>
      </c>
      <c r="EG27" s="154">
        <v>75.900000000000006</v>
      </c>
      <c r="EH27" s="154" t="s">
        <v>472</v>
      </c>
      <c r="EI27" s="154">
        <v>197.13900000000001</v>
      </c>
      <c r="EJ27" s="154">
        <v>845.11599999999999</v>
      </c>
      <c r="EK27" s="154" t="s">
        <v>472</v>
      </c>
      <c r="EL27" s="154">
        <v>13.763999999999999</v>
      </c>
      <c r="EM27" s="154">
        <v>186.596</v>
      </c>
      <c r="EN27" s="154">
        <v>1153.2090000000001</v>
      </c>
      <c r="EO27" s="154" t="s">
        <v>472</v>
      </c>
      <c r="EP27" s="154">
        <v>6019.7629999999999</v>
      </c>
      <c r="EQ27" s="154">
        <v>401.98399999999998</v>
      </c>
      <c r="ER27" s="154">
        <v>74.674999999999997</v>
      </c>
      <c r="ES27" s="154">
        <v>5.9809999999999999</v>
      </c>
      <c r="ET27" s="154">
        <v>10.673</v>
      </c>
      <c r="EU27" s="154">
        <v>1144.537</v>
      </c>
      <c r="EV27" s="154">
        <v>17.021999999999998</v>
      </c>
      <c r="EW27" s="154">
        <v>2.383</v>
      </c>
      <c r="EX27" s="154">
        <v>8.7479999999999993</v>
      </c>
      <c r="EY27" s="154">
        <v>3.306</v>
      </c>
      <c r="EZ27" s="154">
        <v>633.12</v>
      </c>
      <c r="FA27" s="154">
        <v>631.07100000000003</v>
      </c>
      <c r="FB27" s="154">
        <v>90.85</v>
      </c>
      <c r="FC27" s="154" t="s">
        <v>472</v>
      </c>
      <c r="FD27" s="154">
        <v>29.896999999999998</v>
      </c>
      <c r="FE27" s="154" t="s">
        <v>528</v>
      </c>
      <c r="FF27" s="154">
        <v>12941.717000000001</v>
      </c>
      <c r="FG27" s="154">
        <v>209.08099999999999</v>
      </c>
      <c r="FH27" s="154">
        <v>275.70499999999998</v>
      </c>
      <c r="FI27" s="154">
        <v>2.4950000000000001</v>
      </c>
      <c r="FJ27" s="154">
        <v>141.99600000000001</v>
      </c>
      <c r="FK27" s="154" t="s">
        <v>528</v>
      </c>
      <c r="FL27" s="154" t="s">
        <v>528</v>
      </c>
      <c r="FM27" s="154">
        <v>775.58299999999997</v>
      </c>
      <c r="FN27" s="154" t="s">
        <v>472</v>
      </c>
      <c r="FO27" s="154">
        <v>50.427</v>
      </c>
      <c r="FP27" s="154">
        <v>3.4329999999999998</v>
      </c>
      <c r="FQ27" s="154">
        <v>776.89599999999996</v>
      </c>
      <c r="FR27" s="154">
        <v>83.155000000000001</v>
      </c>
      <c r="FS27" s="154">
        <v>48.198</v>
      </c>
      <c r="FT27" s="154">
        <v>1.6619999999999999</v>
      </c>
      <c r="FU27" s="154">
        <v>278.86599999999999</v>
      </c>
      <c r="FV27" s="154">
        <v>24.533000000000001</v>
      </c>
      <c r="FW27" s="154">
        <v>8988.9740000000002</v>
      </c>
      <c r="FX27" s="154" t="s">
        <v>472</v>
      </c>
      <c r="FY27" s="154" t="s">
        <v>472</v>
      </c>
      <c r="FZ27" s="154">
        <v>7569.7030000000004</v>
      </c>
      <c r="GA27" s="154" t="s">
        <v>472</v>
      </c>
      <c r="GB27" s="154">
        <v>20.335000000000001</v>
      </c>
      <c r="GC27" s="154">
        <v>103.04600000000001</v>
      </c>
      <c r="GD27" s="154">
        <v>47.808</v>
      </c>
      <c r="GE27" s="154" t="s">
        <v>528</v>
      </c>
      <c r="GF27" s="154">
        <v>321.27499999999998</v>
      </c>
      <c r="GG27" s="154">
        <v>42.709000000000003</v>
      </c>
      <c r="GH27" s="154">
        <v>385.35199999999998</v>
      </c>
      <c r="GI27" s="154">
        <v>960.28200000000004</v>
      </c>
      <c r="GJ27" s="154" t="s">
        <v>472</v>
      </c>
      <c r="GK27" s="154">
        <v>44.893999999999998</v>
      </c>
      <c r="GL27" s="154">
        <v>17.207999999999998</v>
      </c>
      <c r="GM27" s="154">
        <v>1150.884</v>
      </c>
      <c r="GN27" s="154">
        <v>618.73900000000003</v>
      </c>
      <c r="GO27" s="154" t="s">
        <v>472</v>
      </c>
      <c r="GP27" s="154">
        <v>295.26299999999998</v>
      </c>
      <c r="GQ27" s="154">
        <v>8.3849999999999998</v>
      </c>
      <c r="GR27" s="154" t="s">
        <v>528</v>
      </c>
      <c r="GS27" s="154" t="s">
        <v>472</v>
      </c>
      <c r="GT27" s="154">
        <v>296.286</v>
      </c>
      <c r="GU27" s="154">
        <v>12.33</v>
      </c>
      <c r="GV27" s="154">
        <v>943.35199999999998</v>
      </c>
      <c r="GW27" s="154" t="s">
        <v>472</v>
      </c>
      <c r="GX27" s="154" t="s">
        <v>472</v>
      </c>
      <c r="GY27" s="154" t="s">
        <v>472</v>
      </c>
      <c r="GZ27" s="154">
        <v>19.809999999999999</v>
      </c>
      <c r="HA27" s="154">
        <v>17.129000000000001</v>
      </c>
      <c r="HB27" s="154" t="s">
        <v>528</v>
      </c>
      <c r="HC27" s="154">
        <v>925.78099999999995</v>
      </c>
      <c r="HD27" s="154" t="s">
        <v>528</v>
      </c>
      <c r="HE27" s="154" t="s">
        <v>472</v>
      </c>
      <c r="HF27" s="154">
        <v>319.75299999999999</v>
      </c>
      <c r="HG27" s="154" t="s">
        <v>472</v>
      </c>
      <c r="HH27" s="154">
        <v>69.245000000000005</v>
      </c>
      <c r="HI27" s="154">
        <v>128.80500000000001</v>
      </c>
      <c r="HJ27" s="154">
        <v>3.99</v>
      </c>
      <c r="HK27" s="154">
        <v>608.38400000000001</v>
      </c>
      <c r="HL27" s="154" t="s">
        <v>528</v>
      </c>
      <c r="HM27" s="154" t="s">
        <v>528</v>
      </c>
      <c r="HN27" s="154">
        <v>5.0410000000000004</v>
      </c>
      <c r="HO27" s="154" t="s">
        <v>528</v>
      </c>
      <c r="HP27" s="154">
        <v>24.859000000000002</v>
      </c>
      <c r="HQ27" s="154">
        <v>33.918999999999997</v>
      </c>
      <c r="HR27" s="154">
        <v>15.36</v>
      </c>
      <c r="HS27" s="154" t="s">
        <v>472</v>
      </c>
      <c r="HT27" s="154" t="s">
        <v>528</v>
      </c>
      <c r="HU27" s="154" t="s">
        <v>472</v>
      </c>
      <c r="HV27" s="154"/>
    </row>
    <row r="28" spans="1:230">
      <c r="A28" s="167">
        <v>39082</v>
      </c>
      <c r="B28" s="154">
        <v>328263.04800000001</v>
      </c>
      <c r="C28" s="154">
        <v>70728.817999999999</v>
      </c>
      <c r="D28" s="154">
        <v>57403.137999999999</v>
      </c>
      <c r="E28" s="154">
        <v>275.27699999999999</v>
      </c>
      <c r="F28" s="154">
        <v>2147.5320000000002</v>
      </c>
      <c r="G28" s="154">
        <v>57.122</v>
      </c>
      <c r="H28" s="154">
        <v>8009.7460000000001</v>
      </c>
      <c r="I28" s="154">
        <v>48.094999999999999</v>
      </c>
      <c r="J28" s="154" t="s">
        <v>528</v>
      </c>
      <c r="K28" s="154">
        <v>90.555000000000007</v>
      </c>
      <c r="L28" s="154">
        <v>7738.2039999999997</v>
      </c>
      <c r="M28" s="154">
        <v>1783.9849999999999</v>
      </c>
      <c r="N28" s="154" t="s">
        <v>528</v>
      </c>
      <c r="O28" s="154">
        <v>665.62199999999996</v>
      </c>
      <c r="P28" s="154">
        <v>12.427</v>
      </c>
      <c r="Q28" s="154">
        <v>6321.107</v>
      </c>
      <c r="R28" s="154">
        <v>4677.66</v>
      </c>
      <c r="S28" s="154">
        <v>326.71899999999999</v>
      </c>
      <c r="T28" s="154">
        <v>3114.8040000000001</v>
      </c>
      <c r="U28" s="154">
        <v>569.92100000000005</v>
      </c>
      <c r="V28" s="154">
        <v>928.471</v>
      </c>
      <c r="W28" s="154">
        <v>1010.426</v>
      </c>
      <c r="X28" s="154">
        <v>75.358999999999995</v>
      </c>
      <c r="Y28" s="154">
        <v>685.952</v>
      </c>
      <c r="Z28" s="154">
        <v>61.789000000000001</v>
      </c>
      <c r="AA28" s="154">
        <v>17.338999999999999</v>
      </c>
      <c r="AB28" s="154">
        <v>3454.3670000000002</v>
      </c>
      <c r="AC28" s="154">
        <v>69.997</v>
      </c>
      <c r="AD28" s="154">
        <v>15714.603999999999</v>
      </c>
      <c r="AE28" s="154">
        <v>2208.5810000000001</v>
      </c>
      <c r="AF28" s="154">
        <v>13325.68</v>
      </c>
      <c r="AG28" s="154">
        <v>940.84199999999998</v>
      </c>
      <c r="AH28" s="154">
        <v>960.52099999999996</v>
      </c>
      <c r="AI28" s="154">
        <v>2171.4740000000002</v>
      </c>
      <c r="AJ28" s="154">
        <v>870.77099999999996</v>
      </c>
      <c r="AK28" s="154">
        <v>8382.0730000000003</v>
      </c>
      <c r="AL28" s="154">
        <v>149309.69899999999</v>
      </c>
      <c r="AM28" s="154">
        <v>165.47800000000001</v>
      </c>
      <c r="AN28" s="154">
        <v>13582.55</v>
      </c>
      <c r="AO28" s="154">
        <v>1008.528</v>
      </c>
      <c r="AP28" s="154">
        <v>125.974</v>
      </c>
      <c r="AQ28" s="154">
        <v>2914.7950000000001</v>
      </c>
      <c r="AR28" s="154" t="s">
        <v>472</v>
      </c>
      <c r="AS28" s="154">
        <v>2461.6990000000001</v>
      </c>
      <c r="AT28" s="154">
        <v>3672.4740000000002</v>
      </c>
      <c r="AU28" s="154">
        <v>4370.2380000000003</v>
      </c>
      <c r="AV28" s="154">
        <v>10962.983</v>
      </c>
      <c r="AW28" s="154">
        <v>4108.3530000000001</v>
      </c>
      <c r="AX28" s="154">
        <v>11362.724</v>
      </c>
      <c r="AY28" s="154">
        <v>6142.08</v>
      </c>
      <c r="AZ28" s="154">
        <v>9.4770000000000003</v>
      </c>
      <c r="BA28" s="154">
        <v>735.447</v>
      </c>
      <c r="BB28" s="154">
        <v>32390.071</v>
      </c>
      <c r="BC28" s="154">
        <v>111.245</v>
      </c>
      <c r="BD28" s="154">
        <v>2971.1089999999999</v>
      </c>
      <c r="BE28" s="154" t="s">
        <v>472</v>
      </c>
      <c r="BF28" s="154">
        <v>29.327000000000002</v>
      </c>
      <c r="BG28" s="154">
        <v>49414.544000000002</v>
      </c>
      <c r="BH28" s="154">
        <v>108224.531</v>
      </c>
      <c r="BI28" s="154">
        <v>17469.253000000001</v>
      </c>
      <c r="BJ28" s="154" t="s">
        <v>472</v>
      </c>
      <c r="BK28" s="154">
        <v>32.048000000000002</v>
      </c>
      <c r="BL28" s="154">
        <v>13.519</v>
      </c>
      <c r="BM28" s="154">
        <v>157.68100000000001</v>
      </c>
      <c r="BN28" s="154">
        <v>125.33499999999999</v>
      </c>
      <c r="BO28" s="154">
        <v>69.786000000000001</v>
      </c>
      <c r="BP28" s="154">
        <v>63.384999999999998</v>
      </c>
      <c r="BQ28" s="154">
        <v>42.35</v>
      </c>
      <c r="BR28" s="154">
        <v>2.9210000000000003</v>
      </c>
      <c r="BS28" s="154" t="s">
        <v>472</v>
      </c>
      <c r="BT28" s="154">
        <v>378.161</v>
      </c>
      <c r="BU28" s="154">
        <v>153.60300000000001</v>
      </c>
      <c r="BV28" s="154">
        <v>5091.5050000000001</v>
      </c>
      <c r="BW28" s="154" t="s">
        <v>472</v>
      </c>
      <c r="BX28" s="154">
        <v>816.43200000000002</v>
      </c>
      <c r="BY28" s="154">
        <v>7085.5280000000002</v>
      </c>
      <c r="BZ28" s="154">
        <v>366.23200000000003</v>
      </c>
      <c r="CA28" s="154">
        <v>289.19900000000001</v>
      </c>
      <c r="CB28" s="154" t="s">
        <v>528</v>
      </c>
      <c r="CC28" s="154">
        <v>31740.66</v>
      </c>
      <c r="CD28" s="154">
        <v>5778.4470000000001</v>
      </c>
      <c r="CE28" s="154">
        <v>2998.0509999999999</v>
      </c>
      <c r="CF28" s="154">
        <v>28.163</v>
      </c>
      <c r="CG28" s="154" t="s">
        <v>472</v>
      </c>
      <c r="CH28" s="154">
        <v>4256.9210000000003</v>
      </c>
      <c r="CI28" s="154">
        <v>598.29100000000005</v>
      </c>
      <c r="CJ28" s="154">
        <v>706.10299999999995</v>
      </c>
      <c r="CK28" s="154">
        <v>61.411999999999999</v>
      </c>
      <c r="CL28" s="154">
        <v>118.11499999999999</v>
      </c>
      <c r="CM28" s="154">
        <v>164.04900000000001</v>
      </c>
      <c r="CN28" s="154">
        <v>14.199</v>
      </c>
      <c r="CO28" s="154" t="s">
        <v>528</v>
      </c>
      <c r="CP28" s="154">
        <v>17.244</v>
      </c>
      <c r="CQ28" s="154">
        <v>62.076000000000001</v>
      </c>
      <c r="CR28" s="154" t="s">
        <v>472</v>
      </c>
      <c r="CS28" s="154">
        <v>7.33</v>
      </c>
      <c r="CT28" s="154">
        <v>13.162000000000001</v>
      </c>
      <c r="CU28" s="154">
        <v>25.561</v>
      </c>
      <c r="CV28" s="154">
        <v>510.25700000000001</v>
      </c>
      <c r="CW28" s="154">
        <v>24.164000000000001</v>
      </c>
      <c r="CX28" s="154">
        <v>3967.4479999999999</v>
      </c>
      <c r="CY28" s="154">
        <v>2.2789999999999999</v>
      </c>
      <c r="CZ28" s="154">
        <v>252.696</v>
      </c>
      <c r="DA28" s="154">
        <v>486.45600000000002</v>
      </c>
      <c r="DB28" s="154">
        <v>90.506</v>
      </c>
      <c r="DC28" s="154">
        <v>3152.8249999999998</v>
      </c>
      <c r="DD28" s="154">
        <v>3.895</v>
      </c>
      <c r="DE28" s="154">
        <v>40.125999999999998</v>
      </c>
      <c r="DF28" s="154">
        <v>713.99</v>
      </c>
      <c r="DG28" s="154">
        <v>1483.3679999999999</v>
      </c>
      <c r="DH28" s="154">
        <v>6154.2160000000003</v>
      </c>
      <c r="DI28" s="154" t="s">
        <v>528</v>
      </c>
      <c r="DJ28" s="154">
        <v>49942.252999999997</v>
      </c>
      <c r="DK28" s="154">
        <v>2545.5050000000001</v>
      </c>
      <c r="DL28" s="154">
        <v>482.86599999999999</v>
      </c>
      <c r="DM28" s="154">
        <v>101.419</v>
      </c>
      <c r="DN28" s="154">
        <v>11.956</v>
      </c>
      <c r="DO28" s="154">
        <v>7.3940000000000001</v>
      </c>
      <c r="DP28" s="154">
        <v>24.093</v>
      </c>
      <c r="DQ28" s="154" t="s">
        <v>472</v>
      </c>
      <c r="DR28" s="154">
        <v>4.6189999999999998</v>
      </c>
      <c r="DS28" s="154">
        <v>16.913</v>
      </c>
      <c r="DT28" s="154">
        <v>237.19</v>
      </c>
      <c r="DU28" s="154">
        <v>31.99</v>
      </c>
      <c r="DV28" s="154">
        <v>5.0030000000000001</v>
      </c>
      <c r="DW28" s="154">
        <v>35.929000000000002</v>
      </c>
      <c r="DX28" s="154">
        <v>7.2670000000000003</v>
      </c>
      <c r="DY28" s="154">
        <v>40.779000000000003</v>
      </c>
      <c r="DZ28" s="154">
        <v>43.253</v>
      </c>
      <c r="EA28" s="154" t="s">
        <v>472</v>
      </c>
      <c r="EB28" s="154">
        <v>236.292</v>
      </c>
      <c r="EC28" s="154">
        <v>607.20399999999995</v>
      </c>
      <c r="ED28" s="154">
        <v>5076.0240000000003</v>
      </c>
      <c r="EE28" s="154">
        <v>448.40600000000001</v>
      </c>
      <c r="EF28" s="154">
        <v>1939.366</v>
      </c>
      <c r="EG28" s="154">
        <v>52.872</v>
      </c>
      <c r="EH28" s="154" t="s">
        <v>472</v>
      </c>
      <c r="EI28" s="154">
        <v>230.16300000000001</v>
      </c>
      <c r="EJ28" s="154">
        <v>779.601</v>
      </c>
      <c r="EK28" s="154" t="s">
        <v>472</v>
      </c>
      <c r="EL28" s="154">
        <v>38.06</v>
      </c>
      <c r="EM28" s="154">
        <v>247.06299999999999</v>
      </c>
      <c r="EN28" s="154">
        <v>1052.952</v>
      </c>
      <c r="EO28" s="154" t="s">
        <v>472</v>
      </c>
      <c r="EP28" s="154">
        <v>6747.2179999999998</v>
      </c>
      <c r="EQ28" s="154">
        <v>352.75200000000001</v>
      </c>
      <c r="ER28" s="154">
        <v>73.27</v>
      </c>
      <c r="ES28" s="154">
        <v>4.6829999999999998</v>
      </c>
      <c r="ET28" s="154">
        <v>8.734</v>
      </c>
      <c r="EU28" s="154">
        <v>1107.47</v>
      </c>
      <c r="EV28" s="154">
        <v>8.4670000000000005</v>
      </c>
      <c r="EW28" s="154">
        <v>2.3239999999999998</v>
      </c>
      <c r="EX28" s="154">
        <v>9.5809999999999995</v>
      </c>
      <c r="EY28" s="154">
        <v>6.16</v>
      </c>
      <c r="EZ28" s="154">
        <v>559.50199999999995</v>
      </c>
      <c r="FA28" s="154">
        <v>306.23899999999998</v>
      </c>
      <c r="FB28" s="154">
        <v>71.581000000000003</v>
      </c>
      <c r="FC28" s="154">
        <v>15.853999999999999</v>
      </c>
      <c r="FD28" s="154">
        <v>51.621000000000002</v>
      </c>
      <c r="FE28" s="154" t="s">
        <v>472</v>
      </c>
      <c r="FF28" s="154">
        <v>11392.03</v>
      </c>
      <c r="FG28" s="154">
        <v>249.99600000000001</v>
      </c>
      <c r="FH28" s="154">
        <v>825.60900000000004</v>
      </c>
      <c r="FI28" s="154" t="s">
        <v>472</v>
      </c>
      <c r="FJ28" s="154">
        <v>132.404</v>
      </c>
      <c r="FK28" s="154" t="s">
        <v>472</v>
      </c>
      <c r="FL28" s="154" t="s">
        <v>528</v>
      </c>
      <c r="FM28" s="154">
        <v>868.55499999999995</v>
      </c>
      <c r="FN28" s="154" t="s">
        <v>472</v>
      </c>
      <c r="FO28" s="154">
        <v>34.539000000000001</v>
      </c>
      <c r="FP28" s="154" t="s">
        <v>472</v>
      </c>
      <c r="FQ28" s="154">
        <v>837.03</v>
      </c>
      <c r="FR28" s="154">
        <v>178.60599999999999</v>
      </c>
      <c r="FS28" s="154">
        <v>37.012999999999998</v>
      </c>
      <c r="FT28" s="154">
        <v>9.8160000000000007</v>
      </c>
      <c r="FU28" s="154">
        <v>337.68599999999998</v>
      </c>
      <c r="FV28" s="154">
        <v>22.738</v>
      </c>
      <c r="FW28" s="154">
        <v>11341.644</v>
      </c>
      <c r="FX28" s="154">
        <v>7.8890000000000002</v>
      </c>
      <c r="FY28" s="154" t="s">
        <v>472</v>
      </c>
      <c r="FZ28" s="154">
        <v>9072.3649999999998</v>
      </c>
      <c r="GA28" s="154">
        <v>2.702</v>
      </c>
      <c r="GB28" s="154">
        <v>42.911000000000001</v>
      </c>
      <c r="GC28" s="154">
        <v>178.75200000000001</v>
      </c>
      <c r="GD28" s="154">
        <v>36.057000000000002</v>
      </c>
      <c r="GE28" s="154" t="s">
        <v>528</v>
      </c>
      <c r="GF28" s="154">
        <v>576.72699999999998</v>
      </c>
      <c r="GG28" s="154">
        <v>37.987000000000002</v>
      </c>
      <c r="GH28" s="154">
        <v>518.47</v>
      </c>
      <c r="GI28" s="154">
        <v>1090.2090000000001</v>
      </c>
      <c r="GJ28" s="154" t="s">
        <v>472</v>
      </c>
      <c r="GK28" s="154">
        <v>35.808</v>
      </c>
      <c r="GL28" s="154">
        <v>14.896000000000001</v>
      </c>
      <c r="GM28" s="154">
        <v>1473.8520000000001</v>
      </c>
      <c r="GN28" s="154">
        <v>525.01800000000003</v>
      </c>
      <c r="GO28" s="154" t="s">
        <v>472</v>
      </c>
      <c r="GP28" s="154">
        <v>221.286</v>
      </c>
      <c r="GQ28" s="154">
        <v>7.7850000000000001</v>
      </c>
      <c r="GR28" s="154" t="s">
        <v>528</v>
      </c>
      <c r="GS28" s="154" t="s">
        <v>472</v>
      </c>
      <c r="GT28" s="154">
        <v>374.59300000000002</v>
      </c>
      <c r="GU28" s="154" t="s">
        <v>472</v>
      </c>
      <c r="GV28" s="154">
        <v>1616.3810000000001</v>
      </c>
      <c r="GW28" s="154" t="s">
        <v>472</v>
      </c>
      <c r="GX28" s="154">
        <v>10.385999999999999</v>
      </c>
      <c r="GY28" s="154" t="s">
        <v>472</v>
      </c>
      <c r="GZ28" s="154">
        <v>12.090999999999999</v>
      </c>
      <c r="HA28" s="154">
        <v>18.736999999999998</v>
      </c>
      <c r="HB28" s="154" t="s">
        <v>528</v>
      </c>
      <c r="HC28" s="154">
        <v>881.86400000000003</v>
      </c>
      <c r="HD28" s="154" t="s">
        <v>528</v>
      </c>
      <c r="HE28" s="154" t="s">
        <v>472</v>
      </c>
      <c r="HF28" s="154">
        <v>369.64</v>
      </c>
      <c r="HG28" s="154" t="s">
        <v>528</v>
      </c>
      <c r="HH28" s="154">
        <v>59.55</v>
      </c>
      <c r="HI28" s="154">
        <v>138.98099999999999</v>
      </c>
      <c r="HJ28" s="154">
        <v>3.5</v>
      </c>
      <c r="HK28" s="154">
        <v>649.72299999999996</v>
      </c>
      <c r="HL28" s="154" t="s">
        <v>472</v>
      </c>
      <c r="HM28" s="154" t="s">
        <v>472</v>
      </c>
      <c r="HN28" s="154">
        <v>4.7510000000000003</v>
      </c>
      <c r="HO28" s="154" t="s">
        <v>528</v>
      </c>
      <c r="HP28" s="154">
        <v>19.791</v>
      </c>
      <c r="HQ28" s="154">
        <v>99.614999999999995</v>
      </c>
      <c r="HR28" s="154">
        <v>14.4</v>
      </c>
      <c r="HS28" s="154" t="s">
        <v>472</v>
      </c>
      <c r="HT28" s="154" t="s">
        <v>528</v>
      </c>
      <c r="HU28" s="154" t="s">
        <v>528</v>
      </c>
      <c r="HV28" s="154"/>
    </row>
    <row r="29" spans="1:230">
      <c r="A29" s="167">
        <v>39447</v>
      </c>
      <c r="B29" s="154">
        <v>364182.76899999997</v>
      </c>
      <c r="C29" s="154">
        <v>78878.813999999998</v>
      </c>
      <c r="D29" s="154">
        <v>65904.422000000006</v>
      </c>
      <c r="E29" s="154">
        <v>252.81</v>
      </c>
      <c r="F29" s="154">
        <v>2532.748</v>
      </c>
      <c r="G29" s="154">
        <v>102.797</v>
      </c>
      <c r="H29" s="154">
        <v>9938.7839999999997</v>
      </c>
      <c r="I29" s="154">
        <v>26.321000000000002</v>
      </c>
      <c r="J29" s="154" t="s">
        <v>528</v>
      </c>
      <c r="K29" s="154">
        <v>169.44900000000001</v>
      </c>
      <c r="L29" s="154">
        <v>8491.3379999999997</v>
      </c>
      <c r="M29" s="154">
        <v>1930.9929999999999</v>
      </c>
      <c r="N29" s="154" t="s">
        <v>528</v>
      </c>
      <c r="O29" s="154">
        <v>832.37199999999996</v>
      </c>
      <c r="P29" s="154">
        <v>12.016999999999999</v>
      </c>
      <c r="Q29" s="154">
        <v>6832.72</v>
      </c>
      <c r="R29" s="154">
        <v>5762.8230000000003</v>
      </c>
      <c r="S29" s="154">
        <v>269.95600000000002</v>
      </c>
      <c r="T29" s="154">
        <v>3811.0529999999999</v>
      </c>
      <c r="U29" s="154">
        <v>744.84500000000003</v>
      </c>
      <c r="V29" s="154">
        <v>1038.9839999999999</v>
      </c>
      <c r="W29" s="154">
        <v>1261.1859999999999</v>
      </c>
      <c r="X29" s="154">
        <v>61.287999999999997</v>
      </c>
      <c r="Y29" s="154">
        <v>931.35400000000004</v>
      </c>
      <c r="Z29" s="154">
        <v>79.075000000000003</v>
      </c>
      <c r="AA29" s="154">
        <v>31.655000000000001</v>
      </c>
      <c r="AB29" s="154">
        <v>3731.9569999999999</v>
      </c>
      <c r="AC29" s="154">
        <v>108.024</v>
      </c>
      <c r="AD29" s="154">
        <v>17325.226999999999</v>
      </c>
      <c r="AE29" s="154">
        <v>3291.1619999999998</v>
      </c>
      <c r="AF29" s="154">
        <v>12974.392</v>
      </c>
      <c r="AG29" s="154">
        <v>967.55700000000002</v>
      </c>
      <c r="AH29" s="154">
        <v>1029.066</v>
      </c>
      <c r="AI29" s="154">
        <v>2350.2150000000001</v>
      </c>
      <c r="AJ29" s="154">
        <v>1129.5450000000001</v>
      </c>
      <c r="AK29" s="154">
        <v>7498.009</v>
      </c>
      <c r="AL29" s="154">
        <v>174310.45300000001</v>
      </c>
      <c r="AM29" s="154">
        <v>181.94300000000001</v>
      </c>
      <c r="AN29" s="154">
        <v>15183.656999999999</v>
      </c>
      <c r="AO29" s="154">
        <v>918.22199999999998</v>
      </c>
      <c r="AP29" s="154">
        <v>143.21299999999999</v>
      </c>
      <c r="AQ29" s="154">
        <v>3672.65</v>
      </c>
      <c r="AR29" s="154" t="s">
        <v>472</v>
      </c>
      <c r="AS29" s="154">
        <v>2186.6889999999999</v>
      </c>
      <c r="AT29" s="154">
        <v>4124.3969999999999</v>
      </c>
      <c r="AU29" s="154">
        <v>4275.8419999999996</v>
      </c>
      <c r="AV29" s="154">
        <v>13186.585999999999</v>
      </c>
      <c r="AW29" s="154">
        <v>4961.924</v>
      </c>
      <c r="AX29" s="154">
        <v>14411.51</v>
      </c>
      <c r="AY29" s="154">
        <v>6346.585</v>
      </c>
      <c r="AZ29" s="154">
        <v>10.600999999999999</v>
      </c>
      <c r="BA29" s="154">
        <v>796.76199999999994</v>
      </c>
      <c r="BB29" s="154">
        <v>39265.595999999998</v>
      </c>
      <c r="BC29" s="154">
        <v>192.768</v>
      </c>
      <c r="BD29" s="154">
        <v>3255.3339999999998</v>
      </c>
      <c r="BE29" s="154" t="s">
        <v>472</v>
      </c>
      <c r="BF29" s="154">
        <v>33.295999999999999</v>
      </c>
      <c r="BG29" s="154">
        <v>58769.54</v>
      </c>
      <c r="BH29" s="154">
        <v>110993.503</v>
      </c>
      <c r="BI29" s="154">
        <v>17226.440999999999</v>
      </c>
      <c r="BJ29" s="154">
        <v>1.486</v>
      </c>
      <c r="BK29" s="154">
        <v>43.26</v>
      </c>
      <c r="BL29" s="154">
        <v>18.917000000000002</v>
      </c>
      <c r="BM29" s="154">
        <v>420.77300000000002</v>
      </c>
      <c r="BN29" s="154">
        <v>153.79499999999999</v>
      </c>
      <c r="BO29" s="154">
        <v>51.87</v>
      </c>
      <c r="BP29" s="154">
        <v>171.238</v>
      </c>
      <c r="BQ29" s="154">
        <v>47.66</v>
      </c>
      <c r="BR29" s="154">
        <v>2.0510000000000002</v>
      </c>
      <c r="BS29" s="154">
        <v>4.2080000000000002</v>
      </c>
      <c r="BT29" s="154">
        <v>398.76400000000001</v>
      </c>
      <c r="BU29" s="154">
        <v>126.845</v>
      </c>
      <c r="BV29" s="154">
        <v>5094.7669999999998</v>
      </c>
      <c r="BW29" s="154">
        <v>141.33600000000001</v>
      </c>
      <c r="BX29" s="154">
        <v>489.34100000000001</v>
      </c>
      <c r="BY29" s="154">
        <v>6046.3029999999999</v>
      </c>
      <c r="BZ29" s="154">
        <v>313.339</v>
      </c>
      <c r="CA29" s="154">
        <v>179.518</v>
      </c>
      <c r="CB29" s="154" t="s">
        <v>528</v>
      </c>
      <c r="CC29" s="154">
        <v>33698.591</v>
      </c>
      <c r="CD29" s="154">
        <v>6347.558</v>
      </c>
      <c r="CE29" s="154">
        <v>3968.5990000000002</v>
      </c>
      <c r="CF29" s="154">
        <v>39.665999999999997</v>
      </c>
      <c r="CG29" s="154" t="s">
        <v>472</v>
      </c>
      <c r="CH29" s="154">
        <v>3674.2249999999999</v>
      </c>
      <c r="CI29" s="154">
        <v>563.38400000000001</v>
      </c>
      <c r="CJ29" s="154">
        <v>854.05100000000004</v>
      </c>
      <c r="CK29" s="154">
        <v>54.5</v>
      </c>
      <c r="CL29" s="154">
        <v>181.68199999999999</v>
      </c>
      <c r="CM29" s="154">
        <v>204.89500000000001</v>
      </c>
      <c r="CN29" s="154">
        <v>72.498999999999995</v>
      </c>
      <c r="CO29" s="154" t="s">
        <v>528</v>
      </c>
      <c r="CP29" s="154">
        <v>20.602</v>
      </c>
      <c r="CQ29" s="154">
        <v>87.876000000000005</v>
      </c>
      <c r="CR29" s="154" t="s">
        <v>472</v>
      </c>
      <c r="CS29" s="154">
        <v>10.5</v>
      </c>
      <c r="CT29" s="154">
        <v>17.904</v>
      </c>
      <c r="CU29" s="154">
        <v>6.891</v>
      </c>
      <c r="CV29" s="154">
        <v>600.17600000000004</v>
      </c>
      <c r="CW29" s="154">
        <v>6.9020000000000001</v>
      </c>
      <c r="CX29" s="154">
        <v>4445.1779999999999</v>
      </c>
      <c r="CY29" s="154">
        <v>7.734</v>
      </c>
      <c r="CZ29" s="154">
        <v>230.983</v>
      </c>
      <c r="DA29" s="154">
        <v>553.16800000000001</v>
      </c>
      <c r="DB29" s="154">
        <v>115.245</v>
      </c>
      <c r="DC29" s="154">
        <v>1016.515</v>
      </c>
      <c r="DD29" s="154">
        <v>4.0469999999999997</v>
      </c>
      <c r="DE29" s="154">
        <v>101.40900000000001</v>
      </c>
      <c r="DF29" s="154">
        <v>532.41800000000001</v>
      </c>
      <c r="DG29" s="154">
        <v>1616.9839999999999</v>
      </c>
      <c r="DH29" s="154">
        <v>8357.9590000000007</v>
      </c>
      <c r="DI29" s="154" t="s">
        <v>528</v>
      </c>
      <c r="DJ29" s="154">
        <v>49755.819000000003</v>
      </c>
      <c r="DK29" s="154">
        <v>2795.48</v>
      </c>
      <c r="DL29" s="154">
        <v>278.654</v>
      </c>
      <c r="DM29" s="154">
        <v>179.25399999999999</v>
      </c>
      <c r="DN29" s="154">
        <v>8.2330000000000005</v>
      </c>
      <c r="DO29" s="154">
        <v>7.2270000000000003</v>
      </c>
      <c r="DP29" s="154">
        <v>19.934999999999999</v>
      </c>
      <c r="DQ29" s="154">
        <v>2.4790000000000001</v>
      </c>
      <c r="DR29" s="154">
        <v>10.852</v>
      </c>
      <c r="DS29" s="154">
        <v>19.277000000000001</v>
      </c>
      <c r="DT29" s="154">
        <v>234.66</v>
      </c>
      <c r="DU29" s="154">
        <v>37.378999999999998</v>
      </c>
      <c r="DV29" s="154">
        <v>6.43</v>
      </c>
      <c r="DW29" s="154">
        <v>36.229999999999997</v>
      </c>
      <c r="DX29" s="154">
        <v>15.355</v>
      </c>
      <c r="DY29" s="154">
        <v>41.582999999999998</v>
      </c>
      <c r="DZ29" s="154">
        <v>48.362000000000002</v>
      </c>
      <c r="EA29" s="154" t="s">
        <v>472</v>
      </c>
      <c r="EB29" s="154">
        <v>272.87299999999999</v>
      </c>
      <c r="EC29" s="154">
        <v>458.51100000000002</v>
      </c>
      <c r="ED29" s="154">
        <v>6538.3149999999996</v>
      </c>
      <c r="EE29" s="154">
        <v>444.57799999999997</v>
      </c>
      <c r="EF29" s="154">
        <v>1876.788</v>
      </c>
      <c r="EG29" s="154">
        <v>61.972999999999999</v>
      </c>
      <c r="EH29" s="154" t="s">
        <v>472</v>
      </c>
      <c r="EI29" s="154">
        <v>290.07</v>
      </c>
      <c r="EJ29" s="154">
        <v>760.48500000000001</v>
      </c>
      <c r="EK29" s="154">
        <v>10.912000000000001</v>
      </c>
      <c r="EL29" s="154">
        <v>44.354999999999997</v>
      </c>
      <c r="EM29" s="154">
        <v>296.464</v>
      </c>
      <c r="EN29" s="154">
        <v>1273.7349999999999</v>
      </c>
      <c r="EO29" s="154" t="s">
        <v>472</v>
      </c>
      <c r="EP29" s="154">
        <v>7491.5240000000003</v>
      </c>
      <c r="EQ29" s="154">
        <v>812.22799999999995</v>
      </c>
      <c r="ER29" s="154">
        <v>97.585999999999999</v>
      </c>
      <c r="ES29" s="154">
        <v>5.3</v>
      </c>
      <c r="ET29" s="154">
        <v>16.062000000000001</v>
      </c>
      <c r="EU29" s="154">
        <v>1054.2</v>
      </c>
      <c r="EV29" s="154">
        <v>8.2170000000000005</v>
      </c>
      <c r="EW29" s="154">
        <v>2.448</v>
      </c>
      <c r="EX29" s="154">
        <v>14.429</v>
      </c>
      <c r="EY29" s="154">
        <v>3.1920000000000002</v>
      </c>
      <c r="EZ29" s="154">
        <v>514.18100000000004</v>
      </c>
      <c r="FA29" s="154">
        <v>235.458</v>
      </c>
      <c r="FB29" s="154">
        <v>218.05600000000001</v>
      </c>
      <c r="FC29" s="154">
        <v>13.510999999999999</v>
      </c>
      <c r="FD29" s="154">
        <v>72.320999999999998</v>
      </c>
      <c r="FE29" s="154" t="s">
        <v>472</v>
      </c>
      <c r="FF29" s="154">
        <v>9813.0339999999997</v>
      </c>
      <c r="FG29" s="154">
        <v>265.37799999999999</v>
      </c>
      <c r="FH29" s="154">
        <v>851.28099999999995</v>
      </c>
      <c r="FI29" s="154">
        <v>5.5969999999999995</v>
      </c>
      <c r="FJ29" s="154">
        <v>87.924000000000007</v>
      </c>
      <c r="FK29" s="154" t="s">
        <v>472</v>
      </c>
      <c r="FL29" s="154" t="s">
        <v>528</v>
      </c>
      <c r="FM29" s="154">
        <v>829.48800000000006</v>
      </c>
      <c r="FN29" s="154" t="s">
        <v>472</v>
      </c>
      <c r="FO29" s="154">
        <v>51.908999999999999</v>
      </c>
      <c r="FP29" s="154">
        <v>3.8449999999999998</v>
      </c>
      <c r="FQ29" s="154">
        <v>677.07899999999995</v>
      </c>
      <c r="FR29" s="154">
        <v>156.07599999999999</v>
      </c>
      <c r="FS29" s="154">
        <v>50.758000000000003</v>
      </c>
      <c r="FT29" s="154">
        <v>6.0510000000000002</v>
      </c>
      <c r="FU29" s="154">
        <v>371.85700000000003</v>
      </c>
      <c r="FV29" s="154">
        <v>20.288</v>
      </c>
      <c r="FW29" s="154">
        <v>9893.5110000000004</v>
      </c>
      <c r="FX29" s="154" t="s">
        <v>472</v>
      </c>
      <c r="FY29" s="154" t="s">
        <v>472</v>
      </c>
      <c r="FZ29" s="154">
        <v>10312.652</v>
      </c>
      <c r="GA29" s="154">
        <v>73.709999999999994</v>
      </c>
      <c r="GB29" s="154">
        <v>57.22</v>
      </c>
      <c r="GC29" s="154">
        <v>152.197</v>
      </c>
      <c r="GD29" s="154">
        <v>16.917000000000002</v>
      </c>
      <c r="GE29" s="154" t="s">
        <v>528</v>
      </c>
      <c r="GF29" s="154">
        <v>1860.8579999999999</v>
      </c>
      <c r="GG29" s="154">
        <v>34.110999999999997</v>
      </c>
      <c r="GH29" s="154">
        <v>447.86099999999999</v>
      </c>
      <c r="GI29" s="154">
        <v>1059.4059999999999</v>
      </c>
      <c r="GJ29" s="154" t="s">
        <v>472</v>
      </c>
      <c r="GK29" s="154">
        <v>28.803999999999998</v>
      </c>
      <c r="GL29" s="154">
        <v>25.157</v>
      </c>
      <c r="GM29" s="154">
        <v>1383.3869999999999</v>
      </c>
      <c r="GN29" s="154">
        <v>447.346</v>
      </c>
      <c r="GO29" s="154" t="s">
        <v>472</v>
      </c>
      <c r="GP29" s="154">
        <v>292.98599999999999</v>
      </c>
      <c r="GQ29" s="154">
        <v>15.205</v>
      </c>
      <c r="GR29" s="154" t="s">
        <v>528</v>
      </c>
      <c r="GS29" s="154" t="s">
        <v>472</v>
      </c>
      <c r="GT29" s="154">
        <v>275.827</v>
      </c>
      <c r="GU29" s="154">
        <v>14.536</v>
      </c>
      <c r="GV29" s="154">
        <v>1817.3789999999999</v>
      </c>
      <c r="GW29" s="154" t="s">
        <v>472</v>
      </c>
      <c r="GX29" s="154">
        <v>11.5</v>
      </c>
      <c r="GY29" s="154" t="s">
        <v>472</v>
      </c>
      <c r="GZ29" s="154">
        <v>9.8249999999999993</v>
      </c>
      <c r="HA29" s="154">
        <v>25.943999999999999</v>
      </c>
      <c r="HB29" s="154" t="s">
        <v>528</v>
      </c>
      <c r="HC29" s="154">
        <v>831.3</v>
      </c>
      <c r="HD29" s="154" t="s">
        <v>528</v>
      </c>
      <c r="HE29" s="154" t="s">
        <v>472</v>
      </c>
      <c r="HF29" s="154">
        <v>368.22699999999998</v>
      </c>
      <c r="HG29" s="154" t="s">
        <v>528</v>
      </c>
      <c r="HH29" s="154">
        <v>67.137</v>
      </c>
      <c r="HI29" s="154">
        <v>123.997</v>
      </c>
      <c r="HJ29" s="154" t="s">
        <v>472</v>
      </c>
      <c r="HK29" s="154">
        <v>716.20399999999995</v>
      </c>
      <c r="HL29" s="154" t="s">
        <v>472</v>
      </c>
      <c r="HM29" s="154" t="s">
        <v>528</v>
      </c>
      <c r="HN29" s="154">
        <v>5.1130000000000004</v>
      </c>
      <c r="HO29" s="154" t="s">
        <v>528</v>
      </c>
      <c r="HP29" s="154" t="s">
        <v>472</v>
      </c>
      <c r="HQ29" s="154">
        <v>61.073</v>
      </c>
      <c r="HR29" s="154">
        <v>29.347000000000001</v>
      </c>
      <c r="HS29" s="154" t="s">
        <v>528</v>
      </c>
      <c r="HT29" s="154" t="s">
        <v>528</v>
      </c>
      <c r="HU29" s="154" t="s">
        <v>528</v>
      </c>
      <c r="HV29" s="154"/>
    </row>
    <row r="30" spans="1:230">
      <c r="A30" s="167">
        <v>39813</v>
      </c>
      <c r="B30" s="154">
        <v>280230.87099999998</v>
      </c>
      <c r="C30" s="154">
        <v>68534.428</v>
      </c>
      <c r="D30" s="154">
        <v>58298.784</v>
      </c>
      <c r="E30" s="154">
        <v>195.35</v>
      </c>
      <c r="F30" s="154">
        <v>2410.404</v>
      </c>
      <c r="G30" s="154">
        <v>99.820999999999998</v>
      </c>
      <c r="H30" s="154">
        <v>7862.7539999999999</v>
      </c>
      <c r="I30" s="154">
        <v>29.47</v>
      </c>
      <c r="J30" s="154" t="s">
        <v>472</v>
      </c>
      <c r="K30" s="154">
        <v>104.95399999999999</v>
      </c>
      <c r="L30" s="154">
        <v>6594.6949999999997</v>
      </c>
      <c r="M30" s="154">
        <v>1357.329</v>
      </c>
      <c r="N30" s="154" t="s">
        <v>528</v>
      </c>
      <c r="O30" s="154">
        <v>881.17399999999998</v>
      </c>
      <c r="P30" s="154">
        <v>24.294</v>
      </c>
      <c r="Q30" s="154">
        <v>6066.2259999999997</v>
      </c>
      <c r="R30" s="154">
        <v>6149.7550000000001</v>
      </c>
      <c r="S30" s="154">
        <v>344.67099999999999</v>
      </c>
      <c r="T30" s="154">
        <v>3173.5189999999998</v>
      </c>
      <c r="U30" s="154">
        <v>166.20400000000001</v>
      </c>
      <c r="V30" s="154">
        <v>835.98</v>
      </c>
      <c r="W30" s="154">
        <v>907.00400000000002</v>
      </c>
      <c r="X30" s="154">
        <v>61.482999999999997</v>
      </c>
      <c r="Y30" s="154">
        <v>502.88099999999997</v>
      </c>
      <c r="Z30" s="154">
        <v>54.966999999999999</v>
      </c>
      <c r="AA30" s="154">
        <v>29.103999999999999</v>
      </c>
      <c r="AB30" s="154">
        <v>3165.2530000000002</v>
      </c>
      <c r="AC30" s="154">
        <v>60.457000000000001</v>
      </c>
      <c r="AD30" s="154">
        <v>14657.603999999999</v>
      </c>
      <c r="AE30" s="154">
        <v>2647.817</v>
      </c>
      <c r="AF30" s="154">
        <v>10235.644</v>
      </c>
      <c r="AG30" s="154">
        <v>601.68899999999996</v>
      </c>
      <c r="AH30" s="154">
        <v>1004.981</v>
      </c>
      <c r="AI30" s="154">
        <v>1822.4159999999999</v>
      </c>
      <c r="AJ30" s="154">
        <v>858.48199999999997</v>
      </c>
      <c r="AK30" s="154">
        <v>5948.076</v>
      </c>
      <c r="AL30" s="154">
        <v>127671.45</v>
      </c>
      <c r="AM30" s="154">
        <v>124.61499999999999</v>
      </c>
      <c r="AN30" s="154">
        <v>11768.275</v>
      </c>
      <c r="AO30" s="154">
        <v>796.41099999999994</v>
      </c>
      <c r="AP30" s="154">
        <v>177.75299999999999</v>
      </c>
      <c r="AQ30" s="154">
        <v>3016.942</v>
      </c>
      <c r="AR30" s="154" t="s">
        <v>472</v>
      </c>
      <c r="AS30" s="154">
        <v>1723.58</v>
      </c>
      <c r="AT30" s="154">
        <v>2703.183</v>
      </c>
      <c r="AU30" s="154">
        <v>3073.4810000000002</v>
      </c>
      <c r="AV30" s="154">
        <v>9525.9760000000006</v>
      </c>
      <c r="AW30" s="154">
        <v>3770.86</v>
      </c>
      <c r="AX30" s="154">
        <v>9468.7160000000003</v>
      </c>
      <c r="AY30" s="154">
        <v>4354.384</v>
      </c>
      <c r="AZ30" s="154">
        <v>21.288</v>
      </c>
      <c r="BA30" s="154">
        <v>678.84299999999996</v>
      </c>
      <c r="BB30" s="154">
        <v>32515.891</v>
      </c>
      <c r="BC30" s="154">
        <v>247.89400000000001</v>
      </c>
      <c r="BD30" s="154">
        <v>2085.377</v>
      </c>
      <c r="BE30" s="154" t="s">
        <v>472</v>
      </c>
      <c r="BF30" s="154">
        <v>22.224</v>
      </c>
      <c r="BG30" s="154">
        <v>39217.091999999997</v>
      </c>
      <c r="BH30" s="154">
        <v>84024.993000000002</v>
      </c>
      <c r="BI30" s="154">
        <v>13915.249</v>
      </c>
      <c r="BJ30" s="154">
        <v>1.0820000000000001</v>
      </c>
      <c r="BK30" s="154">
        <v>21.003</v>
      </c>
      <c r="BL30" s="154">
        <v>15.785</v>
      </c>
      <c r="BM30" s="154">
        <v>254.93600000000001</v>
      </c>
      <c r="BN30" s="154">
        <v>194.089</v>
      </c>
      <c r="BO30" s="154">
        <v>68.766000000000005</v>
      </c>
      <c r="BP30" s="154">
        <v>83.994</v>
      </c>
      <c r="BQ30" s="154">
        <v>45.362000000000002</v>
      </c>
      <c r="BR30" s="154">
        <v>5.4669999999999996</v>
      </c>
      <c r="BS30" s="154">
        <v>15.78</v>
      </c>
      <c r="BT30" s="154">
        <v>311.90100000000001</v>
      </c>
      <c r="BU30" s="154">
        <v>156</v>
      </c>
      <c r="BV30" s="154">
        <v>5274.2460000000001</v>
      </c>
      <c r="BW30" s="154">
        <v>110.367</v>
      </c>
      <c r="BX30" s="154">
        <v>470.59699999999998</v>
      </c>
      <c r="BY30" s="154">
        <v>6375.3969999999999</v>
      </c>
      <c r="BZ30" s="154">
        <v>245.316</v>
      </c>
      <c r="CA30" s="154">
        <v>180.721</v>
      </c>
      <c r="CB30" s="154" t="s">
        <v>528</v>
      </c>
      <c r="CC30" s="154">
        <v>24813.548999999999</v>
      </c>
      <c r="CD30" s="154">
        <v>4570.6260000000002</v>
      </c>
      <c r="CE30" s="154">
        <v>3694.9929999999999</v>
      </c>
      <c r="CF30" s="154">
        <v>87.426000000000002</v>
      </c>
      <c r="CG30" s="154" t="s">
        <v>472</v>
      </c>
      <c r="CH30" s="154">
        <v>2509.4540000000002</v>
      </c>
      <c r="CI30" s="154">
        <v>429.911</v>
      </c>
      <c r="CJ30" s="154">
        <v>700.73099999999999</v>
      </c>
      <c r="CK30" s="154">
        <v>50.113999999999997</v>
      </c>
      <c r="CL30" s="154">
        <v>290.44799999999998</v>
      </c>
      <c r="CM30" s="154">
        <v>157.47499999999999</v>
      </c>
      <c r="CN30" s="154">
        <v>55.055</v>
      </c>
      <c r="CO30" s="154" t="s">
        <v>528</v>
      </c>
      <c r="CP30" s="154">
        <v>53.831000000000003</v>
      </c>
      <c r="CQ30" s="154">
        <v>106.977</v>
      </c>
      <c r="CR30" s="154">
        <v>2.4939999999999998</v>
      </c>
      <c r="CS30" s="154">
        <v>8.4610000000000003</v>
      </c>
      <c r="CT30" s="154">
        <v>18.297999999999998</v>
      </c>
      <c r="CU30" s="154">
        <v>2.3079999999999998</v>
      </c>
      <c r="CV30" s="154">
        <v>421.74200000000002</v>
      </c>
      <c r="CW30" s="154">
        <v>6.67</v>
      </c>
      <c r="CX30" s="154">
        <v>3098.328</v>
      </c>
      <c r="CY30" s="154" t="s">
        <v>472</v>
      </c>
      <c r="CZ30" s="154">
        <v>224.012</v>
      </c>
      <c r="DA30" s="154">
        <v>530.24099999999999</v>
      </c>
      <c r="DB30" s="154">
        <v>232.709</v>
      </c>
      <c r="DC30" s="154">
        <v>1108.33</v>
      </c>
      <c r="DD30" s="154">
        <v>4.0069999999999997</v>
      </c>
      <c r="DE30" s="154">
        <v>116.524</v>
      </c>
      <c r="DF30" s="154">
        <v>498.03</v>
      </c>
      <c r="DG30" s="154">
        <v>1116.9269999999999</v>
      </c>
      <c r="DH30" s="154">
        <v>4716.1880000000001</v>
      </c>
      <c r="DI30" s="154" t="s">
        <v>528</v>
      </c>
      <c r="DJ30" s="154">
        <v>37166.663</v>
      </c>
      <c r="DK30" s="154">
        <v>1981.5029999999999</v>
      </c>
      <c r="DL30" s="154">
        <v>266.31700000000001</v>
      </c>
      <c r="DM30" s="154">
        <v>120.672</v>
      </c>
      <c r="DN30" s="154" t="s">
        <v>472</v>
      </c>
      <c r="DO30" s="154">
        <v>5.016</v>
      </c>
      <c r="DP30" s="154">
        <v>20.617000000000001</v>
      </c>
      <c r="DQ30" s="154">
        <v>3.2450000000000001</v>
      </c>
      <c r="DR30" s="154">
        <v>4.3360000000000003</v>
      </c>
      <c r="DS30" s="154">
        <v>20.606000000000002</v>
      </c>
      <c r="DT30" s="154">
        <v>211.083</v>
      </c>
      <c r="DU30" s="154">
        <v>29.061</v>
      </c>
      <c r="DV30" s="154">
        <v>12.305</v>
      </c>
      <c r="DW30" s="154">
        <v>38.567</v>
      </c>
      <c r="DX30" s="154">
        <v>3.1629999999999998</v>
      </c>
      <c r="DY30" s="154">
        <v>42.457000000000001</v>
      </c>
      <c r="DZ30" s="154">
        <v>43.201999999999998</v>
      </c>
      <c r="EA30" s="154" t="s">
        <v>472</v>
      </c>
      <c r="EB30" s="154">
        <v>184.922</v>
      </c>
      <c r="EC30" s="154">
        <v>202.35900000000001</v>
      </c>
      <c r="ED30" s="154">
        <v>4007.6280000000002</v>
      </c>
      <c r="EE30" s="154">
        <v>316.28100000000001</v>
      </c>
      <c r="EF30" s="154">
        <v>1724.914</v>
      </c>
      <c r="EG30" s="154">
        <v>71.369</v>
      </c>
      <c r="EH30" s="154" t="s">
        <v>472</v>
      </c>
      <c r="EI30" s="154">
        <v>172.91900000000001</v>
      </c>
      <c r="EJ30" s="154">
        <v>626.745</v>
      </c>
      <c r="EK30" s="154" t="s">
        <v>472</v>
      </c>
      <c r="EL30" s="154">
        <v>42.735999999999997</v>
      </c>
      <c r="EM30" s="154">
        <v>238.571</v>
      </c>
      <c r="EN30" s="154">
        <v>977.93600000000004</v>
      </c>
      <c r="EO30" s="154" t="s">
        <v>472</v>
      </c>
      <c r="EP30" s="154">
        <v>6643.6390000000001</v>
      </c>
      <c r="EQ30" s="154">
        <v>373.06799999999998</v>
      </c>
      <c r="ER30" s="154">
        <v>81.346000000000004</v>
      </c>
      <c r="ES30" s="154">
        <v>2.907</v>
      </c>
      <c r="ET30" s="154">
        <v>22.378</v>
      </c>
      <c r="EU30" s="154">
        <v>1173.521</v>
      </c>
      <c r="EV30" s="154">
        <v>10.247</v>
      </c>
      <c r="EW30" s="154">
        <v>5.5430000000000001</v>
      </c>
      <c r="EX30" s="154">
        <v>10.776999999999999</v>
      </c>
      <c r="EY30" s="154">
        <v>2.2120000000000002</v>
      </c>
      <c r="EZ30" s="154">
        <v>412.38499999999999</v>
      </c>
      <c r="FA30" s="154">
        <v>209.47900000000001</v>
      </c>
      <c r="FB30" s="154">
        <v>240.53899999999999</v>
      </c>
      <c r="FC30" s="154" t="s">
        <v>472</v>
      </c>
      <c r="FD30" s="154">
        <v>40.176000000000002</v>
      </c>
      <c r="FE30" s="154" t="s">
        <v>528</v>
      </c>
      <c r="FF30" s="154">
        <v>6714.3620000000001</v>
      </c>
      <c r="FG30" s="154">
        <v>177.416</v>
      </c>
      <c r="FH30" s="154">
        <v>700.86400000000003</v>
      </c>
      <c r="FI30" s="154">
        <v>3.1930000000000001</v>
      </c>
      <c r="FJ30" s="154">
        <v>102.18300000000001</v>
      </c>
      <c r="FK30" s="154" t="s">
        <v>528</v>
      </c>
      <c r="FL30" s="154" t="s">
        <v>528</v>
      </c>
      <c r="FM30" s="154">
        <v>659.85</v>
      </c>
      <c r="FN30" s="154" t="s">
        <v>472</v>
      </c>
      <c r="FO30" s="154">
        <v>30.966000000000001</v>
      </c>
      <c r="FP30" s="154">
        <v>5.181</v>
      </c>
      <c r="FQ30" s="154">
        <v>418.589</v>
      </c>
      <c r="FR30" s="154">
        <v>115.611</v>
      </c>
      <c r="FS30" s="154">
        <v>35.036999999999999</v>
      </c>
      <c r="FT30" s="154">
        <v>5.0650000000000004</v>
      </c>
      <c r="FU30" s="154">
        <v>338.98099999999999</v>
      </c>
      <c r="FV30" s="154">
        <v>8.8859999999999992</v>
      </c>
      <c r="FW30" s="154">
        <v>7190.5720000000001</v>
      </c>
      <c r="FX30" s="154">
        <v>6.1109999999999998</v>
      </c>
      <c r="FY30" s="154" t="s">
        <v>472</v>
      </c>
      <c r="FZ30" s="154">
        <v>8129.5320000000002</v>
      </c>
      <c r="GA30" s="154">
        <v>14.877000000000001</v>
      </c>
      <c r="GB30" s="154">
        <v>58.484999999999999</v>
      </c>
      <c r="GC30" s="154">
        <v>175.429</v>
      </c>
      <c r="GD30" s="154">
        <v>28.102</v>
      </c>
      <c r="GE30" s="154" t="s">
        <v>528</v>
      </c>
      <c r="GF30" s="154">
        <v>880.61</v>
      </c>
      <c r="GG30" s="154">
        <v>19.363</v>
      </c>
      <c r="GH30" s="154">
        <v>395.12</v>
      </c>
      <c r="GI30" s="154">
        <v>787.15599999999995</v>
      </c>
      <c r="GJ30" s="154" t="s">
        <v>472</v>
      </c>
      <c r="GK30" s="154">
        <v>32.284999999999997</v>
      </c>
      <c r="GL30" s="154">
        <v>35.143000000000001</v>
      </c>
      <c r="GM30" s="154">
        <v>815.16300000000001</v>
      </c>
      <c r="GN30" s="154">
        <v>356.94200000000001</v>
      </c>
      <c r="GO30" s="154">
        <v>7.2560000000000002</v>
      </c>
      <c r="GP30" s="154">
        <v>639.96299999999997</v>
      </c>
      <c r="GQ30" s="154">
        <v>6.35</v>
      </c>
      <c r="GR30" s="154" t="s">
        <v>528</v>
      </c>
      <c r="GS30" s="154" t="s">
        <v>472</v>
      </c>
      <c r="GT30" s="154">
        <v>331.666</v>
      </c>
      <c r="GU30" s="154">
        <v>15.667999999999999</v>
      </c>
      <c r="GV30" s="154">
        <v>1566.85</v>
      </c>
      <c r="GW30" s="154" t="s">
        <v>472</v>
      </c>
      <c r="GX30" s="154" t="s">
        <v>472</v>
      </c>
      <c r="GY30" s="154" t="s">
        <v>472</v>
      </c>
      <c r="GZ30" s="154">
        <v>7.55</v>
      </c>
      <c r="HA30" s="154">
        <v>14.412000000000001</v>
      </c>
      <c r="HB30" s="154" t="s">
        <v>528</v>
      </c>
      <c r="HC30" s="154">
        <v>831.93200000000002</v>
      </c>
      <c r="HD30" s="154" t="s">
        <v>528</v>
      </c>
      <c r="HE30" s="154" t="s">
        <v>472</v>
      </c>
      <c r="HF30" s="154">
        <v>244.05799999999999</v>
      </c>
      <c r="HG30" s="154" t="s">
        <v>528</v>
      </c>
      <c r="HH30" s="154">
        <v>36.097000000000001</v>
      </c>
      <c r="HI30" s="154">
        <v>57.68</v>
      </c>
      <c r="HJ30" s="154" t="s">
        <v>472</v>
      </c>
      <c r="HK30" s="154">
        <v>583.87199999999996</v>
      </c>
      <c r="HL30" s="154" t="s">
        <v>472</v>
      </c>
      <c r="HM30" s="154" t="s">
        <v>528</v>
      </c>
      <c r="HN30" s="154">
        <v>2.6589999999999998</v>
      </c>
      <c r="HO30" s="154" t="s">
        <v>528</v>
      </c>
      <c r="HP30" s="154" t="s">
        <v>472</v>
      </c>
      <c r="HQ30" s="154">
        <v>74.858999999999995</v>
      </c>
      <c r="HR30" s="154">
        <v>41.209000000000003</v>
      </c>
      <c r="HS30" s="154" t="s">
        <v>528</v>
      </c>
      <c r="HT30" s="154" t="s">
        <v>528</v>
      </c>
      <c r="HU30" s="154" t="s">
        <v>528</v>
      </c>
      <c r="HV30" s="154"/>
    </row>
    <row r="31" spans="1:230">
      <c r="A31" s="167">
        <v>40178</v>
      </c>
      <c r="B31" s="154">
        <v>179027.08199999999</v>
      </c>
      <c r="C31" s="154">
        <v>39637.94</v>
      </c>
      <c r="D31" s="154">
        <v>33518.099000000002</v>
      </c>
      <c r="E31" s="154">
        <v>138.553</v>
      </c>
      <c r="F31" s="154">
        <v>1197.3330000000001</v>
      </c>
      <c r="G31" s="154">
        <v>29.567</v>
      </c>
      <c r="H31" s="154">
        <v>4133.2389999999996</v>
      </c>
      <c r="I31" s="154">
        <v>26.965</v>
      </c>
      <c r="J31" s="154" t="s">
        <v>528</v>
      </c>
      <c r="K31" s="154">
        <v>98.26</v>
      </c>
      <c r="L31" s="154">
        <v>3794.5050000000001</v>
      </c>
      <c r="M31" s="154">
        <v>934.84400000000005</v>
      </c>
      <c r="N31" s="154" t="s">
        <v>528</v>
      </c>
      <c r="O31" s="154">
        <v>516.29999999999995</v>
      </c>
      <c r="P31" s="154">
        <v>13.218</v>
      </c>
      <c r="Q31" s="154">
        <v>2004.6479999999999</v>
      </c>
      <c r="R31" s="154">
        <v>3242.3829999999998</v>
      </c>
      <c r="S31" s="154">
        <v>118.741</v>
      </c>
      <c r="T31" s="154">
        <v>2164.6260000000002</v>
      </c>
      <c r="U31" s="154">
        <v>137.815</v>
      </c>
      <c r="V31" s="154">
        <v>697.34900000000005</v>
      </c>
      <c r="W31" s="154">
        <v>436.65300000000002</v>
      </c>
      <c r="X31" s="154">
        <v>33.473999999999997</v>
      </c>
      <c r="Y31" s="154">
        <v>180.98699999999999</v>
      </c>
      <c r="Z31" s="154">
        <v>42.384</v>
      </c>
      <c r="AA31" s="154">
        <v>15.028</v>
      </c>
      <c r="AB31" s="154">
        <v>1604.115</v>
      </c>
      <c r="AC31" s="154" t="s">
        <v>472</v>
      </c>
      <c r="AD31" s="154">
        <v>9088.9310000000005</v>
      </c>
      <c r="AE31" s="154">
        <v>2891.473</v>
      </c>
      <c r="AF31" s="154">
        <v>6119.8410000000003</v>
      </c>
      <c r="AG31" s="154">
        <v>492.09199999999998</v>
      </c>
      <c r="AH31" s="154">
        <v>579.62400000000002</v>
      </c>
      <c r="AI31" s="154">
        <v>1356.444</v>
      </c>
      <c r="AJ31" s="154">
        <v>594.601</v>
      </c>
      <c r="AK31" s="154">
        <v>3097.0810000000001</v>
      </c>
      <c r="AL31" s="154">
        <v>83150.475999999995</v>
      </c>
      <c r="AM31" s="154">
        <v>184.696</v>
      </c>
      <c r="AN31" s="154">
        <v>8502.6129999999994</v>
      </c>
      <c r="AO31" s="154">
        <v>567.21400000000006</v>
      </c>
      <c r="AP31" s="154">
        <v>39.713000000000001</v>
      </c>
      <c r="AQ31" s="154">
        <v>1928.1389999999999</v>
      </c>
      <c r="AR31" s="154" t="s">
        <v>472</v>
      </c>
      <c r="AS31" s="154">
        <v>1324.6110000000001</v>
      </c>
      <c r="AT31" s="154">
        <v>2443.9169999999999</v>
      </c>
      <c r="AU31" s="154">
        <v>1835.6849999999999</v>
      </c>
      <c r="AV31" s="154">
        <v>1406.6949999999999</v>
      </c>
      <c r="AW31" s="154">
        <v>3408.4839999999999</v>
      </c>
      <c r="AX31" s="154">
        <v>6706.3130000000001</v>
      </c>
      <c r="AY31" s="154">
        <v>2818.5709999999999</v>
      </c>
      <c r="AZ31" s="154">
        <v>17.161999999999999</v>
      </c>
      <c r="BA31" s="154">
        <v>409.423</v>
      </c>
      <c r="BB31" s="154">
        <v>20338.076000000001</v>
      </c>
      <c r="BC31" s="154">
        <v>206.65</v>
      </c>
      <c r="BD31" s="154">
        <v>2404.2080000000001</v>
      </c>
      <c r="BE31" s="154" t="s">
        <v>472</v>
      </c>
      <c r="BF31" s="154">
        <v>20.835000000000001</v>
      </c>
      <c r="BG31" s="154">
        <v>27601.814999999999</v>
      </c>
      <c r="BH31" s="154">
        <v>56238.665999999997</v>
      </c>
      <c r="BI31" s="154">
        <v>8785.8960000000006</v>
      </c>
      <c r="BJ31" s="154" t="s">
        <v>472</v>
      </c>
      <c r="BK31" s="154">
        <v>19.253</v>
      </c>
      <c r="BL31" s="154">
        <v>10.702999999999999</v>
      </c>
      <c r="BM31" s="154">
        <v>111.902</v>
      </c>
      <c r="BN31" s="154">
        <v>82.031000000000006</v>
      </c>
      <c r="BO31" s="154">
        <v>30.756</v>
      </c>
      <c r="BP31" s="154">
        <v>54.572000000000003</v>
      </c>
      <c r="BQ31" s="154">
        <v>19.425000000000001</v>
      </c>
      <c r="BR31" s="154">
        <v>6.1970000000000001</v>
      </c>
      <c r="BS31" s="154">
        <v>5.6180000000000003</v>
      </c>
      <c r="BT31" s="154">
        <v>206.91399999999999</v>
      </c>
      <c r="BU31" s="154">
        <v>142.91800000000001</v>
      </c>
      <c r="BV31" s="154">
        <v>3518.252</v>
      </c>
      <c r="BW31" s="154">
        <v>64.111000000000004</v>
      </c>
      <c r="BX31" s="154">
        <v>294.70499999999998</v>
      </c>
      <c r="BY31" s="154">
        <v>3943.7310000000002</v>
      </c>
      <c r="BZ31" s="154">
        <v>129.54300000000001</v>
      </c>
      <c r="CA31" s="154">
        <v>118.187</v>
      </c>
      <c r="CB31" s="154" t="s">
        <v>528</v>
      </c>
      <c r="CC31" s="154">
        <v>13529.215</v>
      </c>
      <c r="CD31" s="154">
        <v>2176.1660000000002</v>
      </c>
      <c r="CE31" s="154">
        <v>1946.424</v>
      </c>
      <c r="CF31" s="154">
        <v>24.300999999999998</v>
      </c>
      <c r="CG31" s="154" t="s">
        <v>472</v>
      </c>
      <c r="CH31" s="154">
        <v>1165.463</v>
      </c>
      <c r="CI31" s="154">
        <v>263.40199999999999</v>
      </c>
      <c r="CJ31" s="154">
        <v>476.59500000000003</v>
      </c>
      <c r="CK31" s="154">
        <v>53.774999999999999</v>
      </c>
      <c r="CL31" s="154">
        <v>130.97999999999999</v>
      </c>
      <c r="CM31" s="154">
        <v>125.123</v>
      </c>
      <c r="CN31" s="154">
        <v>41.036999999999999</v>
      </c>
      <c r="CO31" s="154" t="s">
        <v>528</v>
      </c>
      <c r="CP31" s="154">
        <v>66.597999999999999</v>
      </c>
      <c r="CQ31" s="154">
        <v>48.134</v>
      </c>
      <c r="CR31" s="154" t="s">
        <v>472</v>
      </c>
      <c r="CS31" s="154">
        <v>3.7149999999999999</v>
      </c>
      <c r="CT31" s="154">
        <v>10.557</v>
      </c>
      <c r="CU31" s="154" t="s">
        <v>472</v>
      </c>
      <c r="CV31" s="154">
        <v>330.61399999999998</v>
      </c>
      <c r="CW31" s="154">
        <v>11.196</v>
      </c>
      <c r="CX31" s="154">
        <v>1853.625</v>
      </c>
      <c r="CY31" s="154" t="s">
        <v>472</v>
      </c>
      <c r="CZ31" s="154">
        <v>99.974999999999994</v>
      </c>
      <c r="DA31" s="154">
        <v>333.37</v>
      </c>
      <c r="DB31" s="154">
        <v>85.802999999999997</v>
      </c>
      <c r="DC31" s="154">
        <v>588.298</v>
      </c>
      <c r="DD31" s="154">
        <v>4.9059999999999997</v>
      </c>
      <c r="DE31" s="154">
        <v>74.570999999999998</v>
      </c>
      <c r="DF31" s="154">
        <v>491.78699999999998</v>
      </c>
      <c r="DG31" s="154">
        <v>636.03700000000003</v>
      </c>
      <c r="DH31" s="154">
        <v>2483.94</v>
      </c>
      <c r="DI31" s="154" t="s">
        <v>528</v>
      </c>
      <c r="DJ31" s="154">
        <v>27578.167000000001</v>
      </c>
      <c r="DK31" s="154">
        <v>1217.1110000000001</v>
      </c>
      <c r="DL31" s="154">
        <v>140.851</v>
      </c>
      <c r="DM31" s="154">
        <v>111.23699999999999</v>
      </c>
      <c r="DN31" s="154" t="s">
        <v>472</v>
      </c>
      <c r="DO31" s="154">
        <v>2.2130000000000001</v>
      </c>
      <c r="DP31" s="154">
        <v>14.596</v>
      </c>
      <c r="DQ31" s="154">
        <v>2.69</v>
      </c>
      <c r="DR31" s="154">
        <v>1.145</v>
      </c>
      <c r="DS31" s="154" t="s">
        <v>472</v>
      </c>
      <c r="DT31" s="154">
        <v>112.119</v>
      </c>
      <c r="DU31" s="154" t="s">
        <v>472</v>
      </c>
      <c r="DV31" s="154" t="s">
        <v>472</v>
      </c>
      <c r="DW31" s="154">
        <v>14.83</v>
      </c>
      <c r="DX31" s="154">
        <v>1.8919999999999999</v>
      </c>
      <c r="DY31" s="154">
        <v>10.31</v>
      </c>
      <c r="DZ31" s="154">
        <v>36.886000000000003</v>
      </c>
      <c r="EA31" s="154" t="s">
        <v>472</v>
      </c>
      <c r="EB31" s="154">
        <v>173.62799999999999</v>
      </c>
      <c r="EC31" s="154">
        <v>135.02199999999999</v>
      </c>
      <c r="ED31" s="154">
        <v>1852.8510000000001</v>
      </c>
      <c r="EE31" s="154">
        <v>308.62400000000002</v>
      </c>
      <c r="EF31" s="154">
        <v>862.57600000000002</v>
      </c>
      <c r="EG31" s="154">
        <v>53.192</v>
      </c>
      <c r="EH31" s="154" t="s">
        <v>472</v>
      </c>
      <c r="EI31" s="154">
        <v>311.54199999999997</v>
      </c>
      <c r="EJ31" s="154">
        <v>374.35199999999998</v>
      </c>
      <c r="EK31" s="154" t="s">
        <v>472</v>
      </c>
      <c r="EL31" s="154">
        <v>6.8760000000000003</v>
      </c>
      <c r="EM31" s="154">
        <v>220.10599999999999</v>
      </c>
      <c r="EN31" s="154">
        <v>812.69100000000003</v>
      </c>
      <c r="EO31" s="154" t="s">
        <v>528</v>
      </c>
      <c r="EP31" s="154">
        <v>6096.0730000000003</v>
      </c>
      <c r="EQ31" s="154">
        <v>205.477</v>
      </c>
      <c r="ER31" s="154">
        <v>31.876999999999999</v>
      </c>
      <c r="ES31" s="154">
        <v>2.9119999999999999</v>
      </c>
      <c r="ET31" s="154">
        <v>6.7649999999999997</v>
      </c>
      <c r="EU31" s="154">
        <v>607.45299999999997</v>
      </c>
      <c r="EV31" s="154">
        <v>8.0790000000000006</v>
      </c>
      <c r="EW31" s="154" t="s">
        <v>472</v>
      </c>
      <c r="EX31" s="154">
        <v>7.6890000000000001</v>
      </c>
      <c r="EY31" s="154" t="s">
        <v>472</v>
      </c>
      <c r="EZ31" s="154">
        <v>408.911</v>
      </c>
      <c r="FA31" s="154">
        <v>164.66200000000001</v>
      </c>
      <c r="FB31" s="154">
        <v>112.032</v>
      </c>
      <c r="FC31" s="154" t="s">
        <v>472</v>
      </c>
      <c r="FD31" s="154">
        <v>26.065000000000001</v>
      </c>
      <c r="FE31" s="154" t="s">
        <v>528</v>
      </c>
      <c r="FF31" s="154">
        <v>6361.9390000000003</v>
      </c>
      <c r="FG31" s="154">
        <v>111.41500000000001</v>
      </c>
      <c r="FH31" s="154">
        <v>825.577</v>
      </c>
      <c r="FI31" s="154" t="s">
        <v>472</v>
      </c>
      <c r="FJ31" s="154">
        <v>40.973999999999997</v>
      </c>
      <c r="FK31" s="154" t="s">
        <v>528</v>
      </c>
      <c r="FL31" s="154" t="s">
        <v>528</v>
      </c>
      <c r="FM31" s="154">
        <v>392.399</v>
      </c>
      <c r="FN31" s="154" t="s">
        <v>472</v>
      </c>
      <c r="FO31" s="154">
        <v>25.306000000000001</v>
      </c>
      <c r="FP31" s="154">
        <v>3.0289999999999999</v>
      </c>
      <c r="FQ31" s="154">
        <v>331.18099999999998</v>
      </c>
      <c r="FR31" s="154">
        <v>90.515000000000001</v>
      </c>
      <c r="FS31" s="154">
        <v>11.803000000000001</v>
      </c>
      <c r="FT31" s="154" t="s">
        <v>472</v>
      </c>
      <c r="FU31" s="154">
        <v>190.75800000000001</v>
      </c>
      <c r="FV31" s="154">
        <v>70.671999999999997</v>
      </c>
      <c r="FW31" s="154">
        <v>4594.8609999999999</v>
      </c>
      <c r="FX31" s="154" t="s">
        <v>472</v>
      </c>
      <c r="FY31" s="154" t="s">
        <v>528</v>
      </c>
      <c r="FZ31" s="154">
        <v>6345.3879999999999</v>
      </c>
      <c r="GA31" s="154" t="s">
        <v>472</v>
      </c>
      <c r="GB31" s="154">
        <v>35.125999999999998</v>
      </c>
      <c r="GC31" s="154">
        <v>161.05500000000001</v>
      </c>
      <c r="GD31" s="154">
        <v>25.175999999999998</v>
      </c>
      <c r="GE31" s="154" t="s">
        <v>472</v>
      </c>
      <c r="GF31" s="154" t="s">
        <v>472</v>
      </c>
      <c r="GG31" s="154">
        <v>23.962</v>
      </c>
      <c r="GH31" s="154">
        <v>212.31399999999999</v>
      </c>
      <c r="GI31" s="154">
        <v>643.40300000000002</v>
      </c>
      <c r="GJ31" s="154" t="s">
        <v>472</v>
      </c>
      <c r="GK31" s="154">
        <v>15.331</v>
      </c>
      <c r="GL31" s="154">
        <v>33.533000000000001</v>
      </c>
      <c r="GM31" s="154">
        <v>573.57799999999997</v>
      </c>
      <c r="GN31" s="154">
        <v>233.179</v>
      </c>
      <c r="GO31" s="154" t="s">
        <v>472</v>
      </c>
      <c r="GP31" s="154">
        <v>352.25599999999997</v>
      </c>
      <c r="GQ31" s="154" t="s">
        <v>472</v>
      </c>
      <c r="GR31" s="154" t="s">
        <v>528</v>
      </c>
      <c r="GS31" s="154" t="s">
        <v>528</v>
      </c>
      <c r="GT31" s="154">
        <v>379.41399999999999</v>
      </c>
      <c r="GU31" s="154" t="s">
        <v>472</v>
      </c>
      <c r="GV31" s="154">
        <v>1539.8710000000001</v>
      </c>
      <c r="GW31" s="154" t="s">
        <v>472</v>
      </c>
      <c r="GX31" s="154" t="s">
        <v>472</v>
      </c>
      <c r="GY31" s="154" t="s">
        <v>472</v>
      </c>
      <c r="GZ31" s="154">
        <v>2.9729999999999999</v>
      </c>
      <c r="HA31" s="154">
        <v>7.13</v>
      </c>
      <c r="HB31" s="154" t="s">
        <v>528</v>
      </c>
      <c r="HC31" s="154">
        <v>497.60500000000002</v>
      </c>
      <c r="HD31" s="154" t="s">
        <v>528</v>
      </c>
      <c r="HE31" s="154" t="s">
        <v>472</v>
      </c>
      <c r="HF31" s="154">
        <v>127.173</v>
      </c>
      <c r="HG31" s="154" t="s">
        <v>528</v>
      </c>
      <c r="HH31" s="154">
        <v>8.2230000000000008</v>
      </c>
      <c r="HI31" s="154">
        <v>81.016999999999996</v>
      </c>
      <c r="HJ31" s="154" t="s">
        <v>472</v>
      </c>
      <c r="HK31" s="154">
        <v>358.911</v>
      </c>
      <c r="HL31" s="154" t="s">
        <v>472</v>
      </c>
      <c r="HM31" s="154" t="s">
        <v>528</v>
      </c>
      <c r="HN31" s="154" t="s">
        <v>472</v>
      </c>
      <c r="HO31" s="154" t="s">
        <v>528</v>
      </c>
      <c r="HP31" s="154" t="s">
        <v>472</v>
      </c>
      <c r="HQ31" s="154">
        <v>104.629</v>
      </c>
      <c r="HR31" s="154">
        <v>22.683</v>
      </c>
      <c r="HS31" s="154" t="s">
        <v>528</v>
      </c>
      <c r="HT31" s="154" t="s">
        <v>528</v>
      </c>
      <c r="HU31" s="154" t="s">
        <v>528</v>
      </c>
      <c r="HV31" s="154"/>
    </row>
    <row r="32" spans="1:230">
      <c r="A32" s="167">
        <v>40543</v>
      </c>
      <c r="B32" s="154">
        <v>145181.38500000001</v>
      </c>
      <c r="C32" s="154">
        <v>31979.598000000002</v>
      </c>
      <c r="D32" s="154">
        <v>26203.879000000001</v>
      </c>
      <c r="E32" s="154">
        <v>72.819000000000003</v>
      </c>
      <c r="F32" s="154">
        <v>692.98800000000006</v>
      </c>
      <c r="G32" s="154">
        <v>25.164999999999999</v>
      </c>
      <c r="H32" s="154">
        <v>2624.386</v>
      </c>
      <c r="I32" s="154">
        <v>24.331</v>
      </c>
      <c r="J32" s="154" t="s">
        <v>528</v>
      </c>
      <c r="K32" s="154">
        <v>42.348999999999997</v>
      </c>
      <c r="L32" s="154">
        <v>2868.6219999999998</v>
      </c>
      <c r="M32" s="154">
        <v>1308.538</v>
      </c>
      <c r="N32" s="154" t="s">
        <v>528</v>
      </c>
      <c r="O32" s="154">
        <v>1058.1189999999999</v>
      </c>
      <c r="P32" s="154">
        <v>5.2709999999999999</v>
      </c>
      <c r="Q32" s="154">
        <v>1275.5029999999999</v>
      </c>
      <c r="R32" s="154">
        <v>2464.9670000000001</v>
      </c>
      <c r="S32" s="154">
        <v>168.6</v>
      </c>
      <c r="T32" s="154">
        <v>1614.3489999999999</v>
      </c>
      <c r="U32" s="154">
        <v>93.710999999999999</v>
      </c>
      <c r="V32" s="154">
        <v>533.71400000000006</v>
      </c>
      <c r="W32" s="154">
        <v>343.27100000000002</v>
      </c>
      <c r="X32" s="154">
        <v>19.956</v>
      </c>
      <c r="Y32" s="154">
        <v>217.95599999999999</v>
      </c>
      <c r="Z32" s="154">
        <v>27.151</v>
      </c>
      <c r="AA32" s="154">
        <v>13.717000000000001</v>
      </c>
      <c r="AB32" s="154">
        <v>1202.0540000000001</v>
      </c>
      <c r="AC32" s="154" t="s">
        <v>472</v>
      </c>
      <c r="AD32" s="154">
        <v>7538.3710000000001</v>
      </c>
      <c r="AE32" s="154">
        <v>1985.8510000000001</v>
      </c>
      <c r="AF32" s="154">
        <v>5775.7190000000001</v>
      </c>
      <c r="AG32" s="154">
        <v>365.464</v>
      </c>
      <c r="AH32" s="154">
        <v>434.32400000000001</v>
      </c>
      <c r="AI32" s="154">
        <v>1473.971</v>
      </c>
      <c r="AJ32" s="154">
        <v>511.39400000000001</v>
      </c>
      <c r="AK32" s="154">
        <v>2990.5650000000001</v>
      </c>
      <c r="AL32" s="154">
        <v>68221.89</v>
      </c>
      <c r="AM32" s="154">
        <v>45.418999999999997</v>
      </c>
      <c r="AN32" s="154">
        <v>7360.3289999999997</v>
      </c>
      <c r="AO32" s="154">
        <v>353.20299999999997</v>
      </c>
      <c r="AP32" s="154">
        <v>46.530999999999999</v>
      </c>
      <c r="AQ32" s="154">
        <v>2015.471</v>
      </c>
      <c r="AR32" s="154" t="s">
        <v>472</v>
      </c>
      <c r="AS32" s="154">
        <v>1345.4059999999999</v>
      </c>
      <c r="AT32" s="154">
        <v>2504.6999999999998</v>
      </c>
      <c r="AU32" s="154">
        <v>1547.4179999999999</v>
      </c>
      <c r="AV32" s="154">
        <v>918.197</v>
      </c>
      <c r="AW32" s="154">
        <v>1581.2929999999999</v>
      </c>
      <c r="AX32" s="154">
        <v>4899.45</v>
      </c>
      <c r="AY32" s="154">
        <v>2394.3670000000002</v>
      </c>
      <c r="AZ32" s="154">
        <v>10.545999999999999</v>
      </c>
      <c r="BA32" s="154">
        <v>216.148</v>
      </c>
      <c r="BB32" s="154">
        <v>15957.709000000001</v>
      </c>
      <c r="BC32" s="154">
        <v>189.86099999999999</v>
      </c>
      <c r="BD32" s="154">
        <v>1856.15</v>
      </c>
      <c r="BE32" s="154" t="s">
        <v>472</v>
      </c>
      <c r="BF32" s="154">
        <v>26.228000000000002</v>
      </c>
      <c r="BG32" s="154">
        <v>24351.600999999999</v>
      </c>
      <c r="BH32" s="154">
        <v>44979.896999999997</v>
      </c>
      <c r="BI32" s="154">
        <v>7705.0510000000004</v>
      </c>
      <c r="BJ32" s="154" t="s">
        <v>472</v>
      </c>
      <c r="BK32" s="154">
        <v>11.525</v>
      </c>
      <c r="BL32" s="154">
        <v>8.9480000000000004</v>
      </c>
      <c r="BM32" s="154">
        <v>220.119</v>
      </c>
      <c r="BN32" s="154">
        <v>119.902</v>
      </c>
      <c r="BO32" s="154">
        <v>14.863</v>
      </c>
      <c r="BP32" s="154">
        <v>13.026999999999999</v>
      </c>
      <c r="BQ32" s="154">
        <v>19.106999999999999</v>
      </c>
      <c r="BR32" s="154">
        <v>2.8439999999999999</v>
      </c>
      <c r="BS32" s="154">
        <v>7.1280000000000001</v>
      </c>
      <c r="BT32" s="154">
        <v>195.089</v>
      </c>
      <c r="BU32" s="154">
        <v>66.165000000000006</v>
      </c>
      <c r="BV32" s="154">
        <v>2843.6990000000001</v>
      </c>
      <c r="BW32" s="154">
        <v>57.634</v>
      </c>
      <c r="BX32" s="154">
        <v>282.55099999999999</v>
      </c>
      <c r="BY32" s="154">
        <v>3612.6010000000001</v>
      </c>
      <c r="BZ32" s="154">
        <v>107.387</v>
      </c>
      <c r="CA32" s="154">
        <v>97.998999999999995</v>
      </c>
      <c r="CB32" s="154" t="s">
        <v>528</v>
      </c>
      <c r="CC32" s="154">
        <v>10729.971</v>
      </c>
      <c r="CD32" s="154">
        <v>1695.232</v>
      </c>
      <c r="CE32" s="154">
        <v>1790.807</v>
      </c>
      <c r="CF32" s="154">
        <v>31.683</v>
      </c>
      <c r="CG32" s="154" t="s">
        <v>472</v>
      </c>
      <c r="CH32" s="154">
        <v>669.20899999999995</v>
      </c>
      <c r="CI32" s="154">
        <v>196.29599999999999</v>
      </c>
      <c r="CJ32" s="154">
        <v>184.256</v>
      </c>
      <c r="CK32" s="154">
        <v>34.942</v>
      </c>
      <c r="CL32" s="154">
        <v>153.333</v>
      </c>
      <c r="CM32" s="154">
        <v>102.687</v>
      </c>
      <c r="CN32" s="154">
        <v>14.058</v>
      </c>
      <c r="CO32" s="154" t="s">
        <v>528</v>
      </c>
      <c r="CP32" s="154" t="s">
        <v>472</v>
      </c>
      <c r="CQ32" s="154">
        <v>25.591000000000001</v>
      </c>
      <c r="CR32" s="154" t="s">
        <v>472</v>
      </c>
      <c r="CS32" s="154" t="s">
        <v>472</v>
      </c>
      <c r="CT32" s="154">
        <v>8.1869999999999994</v>
      </c>
      <c r="CU32" s="154" t="s">
        <v>472</v>
      </c>
      <c r="CV32" s="154">
        <v>219.26300000000001</v>
      </c>
      <c r="CW32" s="154">
        <v>9.1649999999999991</v>
      </c>
      <c r="CX32" s="154">
        <v>1417.414</v>
      </c>
      <c r="CY32" s="154" t="s">
        <v>472</v>
      </c>
      <c r="CZ32" s="154">
        <v>59.487000000000002</v>
      </c>
      <c r="DA32" s="154">
        <v>214.92</v>
      </c>
      <c r="DB32" s="154">
        <v>70.775999999999996</v>
      </c>
      <c r="DC32" s="154">
        <v>468.84899999999999</v>
      </c>
      <c r="DD32" s="154" t="s">
        <v>472</v>
      </c>
      <c r="DE32" s="154">
        <v>182.577</v>
      </c>
      <c r="DF32" s="154">
        <v>521.67399999999998</v>
      </c>
      <c r="DG32" s="154">
        <v>405.70100000000002</v>
      </c>
      <c r="DH32" s="154">
        <v>2218.0419999999999</v>
      </c>
      <c r="DI32" s="154" t="s">
        <v>528</v>
      </c>
      <c r="DJ32" s="154">
        <v>21395.174999999999</v>
      </c>
      <c r="DK32" s="154">
        <v>991.51700000000005</v>
      </c>
      <c r="DL32" s="154">
        <v>153.61699999999999</v>
      </c>
      <c r="DM32" s="154">
        <v>50.244</v>
      </c>
      <c r="DN32" s="154" t="s">
        <v>528</v>
      </c>
      <c r="DO32" s="154">
        <v>1.8279999999999998</v>
      </c>
      <c r="DP32" s="154">
        <v>6.8780000000000001</v>
      </c>
      <c r="DQ32" s="154">
        <v>2.726</v>
      </c>
      <c r="DR32" s="154" t="s">
        <v>472</v>
      </c>
      <c r="DS32" s="154" t="s">
        <v>472</v>
      </c>
      <c r="DT32" s="154">
        <v>46.424999999999997</v>
      </c>
      <c r="DU32" s="154" t="s">
        <v>472</v>
      </c>
      <c r="DV32" s="154" t="s">
        <v>472</v>
      </c>
      <c r="DW32" s="154">
        <v>14.794</v>
      </c>
      <c r="DX32" s="154" t="s">
        <v>472</v>
      </c>
      <c r="DY32" s="154">
        <v>1.925</v>
      </c>
      <c r="DZ32" s="154" t="s">
        <v>472</v>
      </c>
      <c r="EA32" s="154">
        <v>18.512</v>
      </c>
      <c r="EB32" s="154">
        <v>15.013</v>
      </c>
      <c r="EC32" s="154">
        <v>133.601</v>
      </c>
      <c r="ED32" s="154">
        <v>1482.5940000000001</v>
      </c>
      <c r="EE32" s="154">
        <v>182.76300000000001</v>
      </c>
      <c r="EF32" s="154">
        <v>674.09500000000003</v>
      </c>
      <c r="EG32" s="154">
        <v>21.433</v>
      </c>
      <c r="EH32" s="154" t="s">
        <v>472</v>
      </c>
      <c r="EI32" s="154">
        <v>256.87299999999999</v>
      </c>
      <c r="EJ32" s="154">
        <v>269.971</v>
      </c>
      <c r="EK32" s="154" t="s">
        <v>472</v>
      </c>
      <c r="EL32" s="154">
        <v>5.22</v>
      </c>
      <c r="EM32" s="154">
        <v>180.96</v>
      </c>
      <c r="EN32" s="154">
        <v>845.60199999999998</v>
      </c>
      <c r="EO32" s="154" t="s">
        <v>528</v>
      </c>
      <c r="EP32" s="154">
        <v>5583.0309999999999</v>
      </c>
      <c r="EQ32" s="154">
        <v>86.679000000000002</v>
      </c>
      <c r="ER32" s="154">
        <v>7.0289999999999999</v>
      </c>
      <c r="ES32" s="154" t="s">
        <v>528</v>
      </c>
      <c r="ET32" s="154" t="s">
        <v>472</v>
      </c>
      <c r="EU32" s="154">
        <v>547.84400000000005</v>
      </c>
      <c r="EV32" s="154" t="s">
        <v>472</v>
      </c>
      <c r="EW32" s="154" t="s">
        <v>472</v>
      </c>
      <c r="EX32" s="154">
        <v>6.4569999999999999</v>
      </c>
      <c r="EY32" s="154" t="s">
        <v>528</v>
      </c>
      <c r="EZ32" s="154">
        <v>305.27199999999999</v>
      </c>
      <c r="FA32" s="154">
        <v>121.714</v>
      </c>
      <c r="FB32" s="154">
        <v>109.443</v>
      </c>
      <c r="FC32" s="154" t="s">
        <v>472</v>
      </c>
      <c r="FD32" s="154">
        <v>26.451000000000001</v>
      </c>
      <c r="FE32" s="154" t="s">
        <v>528</v>
      </c>
      <c r="FF32" s="154">
        <v>4837.1509999999998</v>
      </c>
      <c r="FG32" s="154">
        <v>54.631</v>
      </c>
      <c r="FH32" s="154">
        <v>487.81599999999997</v>
      </c>
      <c r="FI32" s="154" t="s">
        <v>472</v>
      </c>
      <c r="FJ32" s="154">
        <v>6.8579999999999997</v>
      </c>
      <c r="FK32" s="154" t="s">
        <v>528</v>
      </c>
      <c r="FL32" s="154" t="s">
        <v>528</v>
      </c>
      <c r="FM32" s="154">
        <v>272.40699999999998</v>
      </c>
      <c r="FN32" s="154" t="s">
        <v>472</v>
      </c>
      <c r="FO32" s="154">
        <v>22.594000000000001</v>
      </c>
      <c r="FP32" s="154">
        <v>2.2410000000000001</v>
      </c>
      <c r="FQ32" s="154">
        <v>275.59500000000003</v>
      </c>
      <c r="FR32" s="154">
        <v>51.127000000000002</v>
      </c>
      <c r="FS32" s="154" t="s">
        <v>472</v>
      </c>
      <c r="FT32" s="154" t="s">
        <v>472</v>
      </c>
      <c r="FU32" s="154">
        <v>196.68700000000001</v>
      </c>
      <c r="FV32" s="154">
        <v>7.16</v>
      </c>
      <c r="FW32" s="154">
        <v>2985.183</v>
      </c>
      <c r="FX32" s="154" t="s">
        <v>472</v>
      </c>
      <c r="FY32" s="154" t="s">
        <v>472</v>
      </c>
      <c r="FZ32" s="154">
        <v>5149.7</v>
      </c>
      <c r="GA32" s="154" t="s">
        <v>472</v>
      </c>
      <c r="GB32" s="154">
        <v>68.114000000000004</v>
      </c>
      <c r="GC32" s="154">
        <v>90.742000000000004</v>
      </c>
      <c r="GD32" s="154">
        <v>8.4030000000000005</v>
      </c>
      <c r="GE32" s="154" t="s">
        <v>472</v>
      </c>
      <c r="GF32" s="154" t="s">
        <v>472</v>
      </c>
      <c r="GG32" s="154">
        <v>16.824000000000002</v>
      </c>
      <c r="GH32" s="154">
        <v>183.113</v>
      </c>
      <c r="GI32" s="154">
        <v>512.35299999999995</v>
      </c>
      <c r="GJ32" s="154" t="s">
        <v>528</v>
      </c>
      <c r="GK32" s="154">
        <v>12.656000000000001</v>
      </c>
      <c r="GL32" s="154">
        <v>72.302999999999997</v>
      </c>
      <c r="GM32" s="154">
        <v>287.25200000000001</v>
      </c>
      <c r="GN32" s="154">
        <v>302.04199999999997</v>
      </c>
      <c r="GO32" s="154" t="s">
        <v>472</v>
      </c>
      <c r="GP32" s="154">
        <v>612.41700000000003</v>
      </c>
      <c r="GQ32" s="154" t="s">
        <v>472</v>
      </c>
      <c r="GR32" s="154" t="s">
        <v>528</v>
      </c>
      <c r="GS32" s="154" t="s">
        <v>528</v>
      </c>
      <c r="GT32" s="154">
        <v>379.44499999999999</v>
      </c>
      <c r="GU32" s="154">
        <v>24.088999999999999</v>
      </c>
      <c r="GV32" s="154">
        <v>1419.704</v>
      </c>
      <c r="GW32" s="154" t="s">
        <v>472</v>
      </c>
      <c r="GX32" s="154" t="s">
        <v>472</v>
      </c>
      <c r="GY32" s="154" t="s">
        <v>472</v>
      </c>
      <c r="GZ32" s="154">
        <v>2.6059999999999999</v>
      </c>
      <c r="HA32" s="154">
        <v>5.2729999999999997</v>
      </c>
      <c r="HB32" s="154" t="s">
        <v>528</v>
      </c>
      <c r="HC32" s="154">
        <v>306.49</v>
      </c>
      <c r="HD32" s="154" t="s">
        <v>528</v>
      </c>
      <c r="HE32" s="154" t="s">
        <v>472</v>
      </c>
      <c r="HF32" s="154">
        <v>90.105000000000004</v>
      </c>
      <c r="HG32" s="154" t="s">
        <v>472</v>
      </c>
      <c r="HH32" s="154">
        <v>6.1890000000000001</v>
      </c>
      <c r="HI32" s="154">
        <v>91.763000000000005</v>
      </c>
      <c r="HJ32" s="154" t="s">
        <v>472</v>
      </c>
      <c r="HK32" s="154">
        <v>264.94299999999998</v>
      </c>
      <c r="HL32" s="154" t="s">
        <v>528</v>
      </c>
      <c r="HM32" s="154" t="s">
        <v>528</v>
      </c>
      <c r="HN32" s="154" t="s">
        <v>472</v>
      </c>
      <c r="HO32" s="154" t="s">
        <v>528</v>
      </c>
      <c r="HP32" s="154" t="s">
        <v>528</v>
      </c>
      <c r="HQ32" s="154">
        <v>130.578</v>
      </c>
      <c r="HR32" s="154">
        <v>16.05</v>
      </c>
      <c r="HS32" s="154" t="s">
        <v>528</v>
      </c>
      <c r="HT32" s="154" t="s">
        <v>528</v>
      </c>
      <c r="HU32" s="154" t="s">
        <v>528</v>
      </c>
      <c r="HV32" s="154"/>
    </row>
    <row r="33" spans="1:230">
      <c r="A33" s="167">
        <v>40908</v>
      </c>
      <c r="B33" s="154">
        <v>129209.072</v>
      </c>
      <c r="C33" s="154">
        <v>29955.281999999999</v>
      </c>
      <c r="D33" s="154">
        <v>25170.030999999999</v>
      </c>
      <c r="E33" s="154">
        <v>61.774000000000001</v>
      </c>
      <c r="F33" s="154">
        <v>624.18600000000004</v>
      </c>
      <c r="G33" s="154">
        <v>29.068999999999999</v>
      </c>
      <c r="H33" s="154">
        <v>2663.0279999999998</v>
      </c>
      <c r="I33" s="154">
        <v>14.359</v>
      </c>
      <c r="J33" s="154" t="s">
        <v>528</v>
      </c>
      <c r="K33" s="154">
        <v>29.565000000000001</v>
      </c>
      <c r="L33" s="154">
        <v>2573.71</v>
      </c>
      <c r="M33" s="154">
        <v>1158.3810000000001</v>
      </c>
      <c r="N33" s="154" t="s">
        <v>528</v>
      </c>
      <c r="O33" s="154">
        <v>653.73199999999997</v>
      </c>
      <c r="P33" s="154">
        <v>3.8839999999999999</v>
      </c>
      <c r="Q33" s="154">
        <v>1148.6780000000001</v>
      </c>
      <c r="R33" s="154">
        <v>2723.393</v>
      </c>
      <c r="S33" s="154">
        <v>347.43799999999999</v>
      </c>
      <c r="T33" s="154">
        <v>2592.0349999999999</v>
      </c>
      <c r="U33" s="154">
        <v>65.48</v>
      </c>
      <c r="V33" s="154">
        <v>575.654</v>
      </c>
      <c r="W33" s="154">
        <v>485.327</v>
      </c>
      <c r="X33" s="154">
        <v>20.463000000000001</v>
      </c>
      <c r="Y33" s="154">
        <v>195.38900000000001</v>
      </c>
      <c r="Z33" s="154">
        <v>31.433</v>
      </c>
      <c r="AA33" s="154">
        <v>18.155000000000001</v>
      </c>
      <c r="AB33" s="154">
        <v>1227.5429999999999</v>
      </c>
      <c r="AC33" s="154" t="s">
        <v>472</v>
      </c>
      <c r="AD33" s="154">
        <v>6110.9759999999997</v>
      </c>
      <c r="AE33" s="154">
        <v>1812.317</v>
      </c>
      <c r="AF33" s="154">
        <v>4785.2510000000002</v>
      </c>
      <c r="AG33" s="154">
        <v>444.01</v>
      </c>
      <c r="AH33" s="154">
        <v>346.78100000000001</v>
      </c>
      <c r="AI33" s="154">
        <v>921.93499999999995</v>
      </c>
      <c r="AJ33" s="154">
        <v>478.767</v>
      </c>
      <c r="AK33" s="154">
        <v>2593.7570000000001</v>
      </c>
      <c r="AL33" s="154">
        <v>56192.417999999998</v>
      </c>
      <c r="AM33" s="154">
        <v>100.70699999999999</v>
      </c>
      <c r="AN33" s="154">
        <v>5226.4350000000004</v>
      </c>
      <c r="AO33" s="154">
        <v>310.69799999999998</v>
      </c>
      <c r="AP33" s="154">
        <v>116.373</v>
      </c>
      <c r="AQ33" s="154">
        <v>1151.557</v>
      </c>
      <c r="AR33" s="154" t="s">
        <v>472</v>
      </c>
      <c r="AS33" s="154">
        <v>1005.077</v>
      </c>
      <c r="AT33" s="154">
        <v>1308.527</v>
      </c>
      <c r="AU33" s="154">
        <v>1299.787</v>
      </c>
      <c r="AV33" s="154">
        <v>688.08900000000006</v>
      </c>
      <c r="AW33" s="154">
        <v>1775.576</v>
      </c>
      <c r="AX33" s="154">
        <v>4242.95</v>
      </c>
      <c r="AY33" s="154">
        <v>2001.193</v>
      </c>
      <c r="AZ33" s="154" t="s">
        <v>472</v>
      </c>
      <c r="BA33" s="154">
        <v>161.84</v>
      </c>
      <c r="BB33" s="154">
        <v>12586.813</v>
      </c>
      <c r="BC33" s="154">
        <v>118.761</v>
      </c>
      <c r="BD33" s="154">
        <v>1783.335</v>
      </c>
      <c r="BE33" s="154" t="s">
        <v>472</v>
      </c>
      <c r="BF33" s="154">
        <v>32.161000000000001</v>
      </c>
      <c r="BG33" s="154">
        <v>21752.805</v>
      </c>
      <c r="BH33" s="154">
        <v>43061.370999999999</v>
      </c>
      <c r="BI33" s="154">
        <v>7001.4189999999999</v>
      </c>
      <c r="BJ33" s="154" t="s">
        <v>472</v>
      </c>
      <c r="BK33" s="154">
        <v>9.1389999999999993</v>
      </c>
      <c r="BL33" s="154">
        <v>7.1630000000000003</v>
      </c>
      <c r="BM33" s="154">
        <v>230.25700000000001</v>
      </c>
      <c r="BN33" s="154">
        <v>107.70099999999999</v>
      </c>
      <c r="BO33" s="154">
        <v>13.279</v>
      </c>
      <c r="BP33" s="154">
        <v>13.932</v>
      </c>
      <c r="BQ33" s="154">
        <v>9.6890000000000001</v>
      </c>
      <c r="BR33" s="154">
        <v>12.031000000000001</v>
      </c>
      <c r="BS33" s="154">
        <v>5.476</v>
      </c>
      <c r="BT33" s="154">
        <v>190.661</v>
      </c>
      <c r="BU33" s="154">
        <v>78.766999999999996</v>
      </c>
      <c r="BV33" s="154">
        <v>2802.473</v>
      </c>
      <c r="BW33" s="154">
        <v>41.262</v>
      </c>
      <c r="BX33" s="154">
        <v>166.3</v>
      </c>
      <c r="BY33" s="154">
        <v>3089.788</v>
      </c>
      <c r="BZ33" s="154">
        <v>128.53100000000001</v>
      </c>
      <c r="CA33" s="154">
        <v>94.68</v>
      </c>
      <c r="CB33" s="154" t="s">
        <v>528</v>
      </c>
      <c r="CC33" s="154">
        <v>7990.2370000000001</v>
      </c>
      <c r="CD33" s="154">
        <v>1394.3630000000001</v>
      </c>
      <c r="CE33" s="154">
        <v>1585.922</v>
      </c>
      <c r="CF33" s="154">
        <v>24.312000000000001</v>
      </c>
      <c r="CG33" s="154" t="s">
        <v>472</v>
      </c>
      <c r="CH33" s="154">
        <v>460.92200000000003</v>
      </c>
      <c r="CI33" s="154">
        <v>155.89099999999999</v>
      </c>
      <c r="CJ33" s="154">
        <v>207.70699999999999</v>
      </c>
      <c r="CK33" s="154">
        <v>24.998000000000001</v>
      </c>
      <c r="CL33" s="154">
        <v>147.709</v>
      </c>
      <c r="CM33" s="154">
        <v>97.814999999999998</v>
      </c>
      <c r="CN33" s="154">
        <v>7.2089999999999996</v>
      </c>
      <c r="CO33" s="154" t="s">
        <v>528</v>
      </c>
      <c r="CP33" s="154" t="s">
        <v>472</v>
      </c>
      <c r="CQ33" s="154">
        <v>32.191000000000003</v>
      </c>
      <c r="CR33" s="154" t="s">
        <v>472</v>
      </c>
      <c r="CS33" s="154" t="s">
        <v>472</v>
      </c>
      <c r="CT33" s="154">
        <v>3.6710000000000003</v>
      </c>
      <c r="CU33" s="154" t="s">
        <v>472</v>
      </c>
      <c r="CV33" s="154">
        <v>219.48500000000001</v>
      </c>
      <c r="CW33" s="154">
        <v>6.4089999999999998</v>
      </c>
      <c r="CX33" s="154">
        <v>1044.088</v>
      </c>
      <c r="CY33" s="154" t="s">
        <v>472</v>
      </c>
      <c r="CZ33" s="154">
        <v>46.468000000000004</v>
      </c>
      <c r="DA33" s="154">
        <v>130.214</v>
      </c>
      <c r="DB33" s="154">
        <v>66.292000000000002</v>
      </c>
      <c r="DC33" s="154">
        <v>412.4</v>
      </c>
      <c r="DD33" s="154">
        <v>3.6379999999999999</v>
      </c>
      <c r="DE33" s="154">
        <v>54.884999999999998</v>
      </c>
      <c r="DF33" s="154">
        <v>318.23500000000001</v>
      </c>
      <c r="DG33" s="154">
        <v>272.41199999999998</v>
      </c>
      <c r="DH33" s="154">
        <v>1256.951</v>
      </c>
      <c r="DI33" s="154" t="s">
        <v>528</v>
      </c>
      <c r="DJ33" s="154">
        <v>23307.038</v>
      </c>
      <c r="DK33" s="154">
        <v>846.77499999999998</v>
      </c>
      <c r="DL33" s="154">
        <v>243.678</v>
      </c>
      <c r="DM33" s="154">
        <v>108.42</v>
      </c>
      <c r="DN33" s="154" t="s">
        <v>528</v>
      </c>
      <c r="DO33" s="154">
        <v>3.8650000000000002</v>
      </c>
      <c r="DP33" s="154">
        <v>19.911000000000001</v>
      </c>
      <c r="DQ33" s="154">
        <v>2.4180000000000001</v>
      </c>
      <c r="DR33" s="154" t="s">
        <v>472</v>
      </c>
      <c r="DS33" s="154" t="s">
        <v>472</v>
      </c>
      <c r="DT33" s="154">
        <v>59.408999999999999</v>
      </c>
      <c r="DU33" s="154" t="s">
        <v>472</v>
      </c>
      <c r="DV33" s="154" t="s">
        <v>472</v>
      </c>
      <c r="DW33" s="154">
        <v>17.87</v>
      </c>
      <c r="DX33" s="154" t="s">
        <v>472</v>
      </c>
      <c r="DY33" s="154">
        <v>1.792</v>
      </c>
      <c r="DZ33" s="154">
        <v>9.4540000000000006</v>
      </c>
      <c r="EA33" s="154" t="s">
        <v>472</v>
      </c>
      <c r="EB33" s="154">
        <v>32.438000000000002</v>
      </c>
      <c r="EC33" s="154">
        <v>115.693</v>
      </c>
      <c r="ED33" s="154">
        <v>1621.634</v>
      </c>
      <c r="EE33" s="154">
        <v>326.93599999999998</v>
      </c>
      <c r="EF33" s="154">
        <v>691.87800000000004</v>
      </c>
      <c r="EG33" s="154">
        <v>18.786000000000001</v>
      </c>
      <c r="EH33" s="154" t="s">
        <v>472</v>
      </c>
      <c r="EI33" s="154">
        <v>136.29900000000001</v>
      </c>
      <c r="EJ33" s="154">
        <v>208.05</v>
      </c>
      <c r="EK33" s="154" t="s">
        <v>472</v>
      </c>
      <c r="EL33" s="154">
        <v>22.725999999999999</v>
      </c>
      <c r="EM33" s="154">
        <v>130.56399999999999</v>
      </c>
      <c r="EN33" s="154">
        <v>1316.2840000000001</v>
      </c>
      <c r="EO33" s="154" t="s">
        <v>528</v>
      </c>
      <c r="EP33" s="154">
        <v>4952.1019999999999</v>
      </c>
      <c r="EQ33" s="154">
        <v>81.415999999999997</v>
      </c>
      <c r="ER33" s="154">
        <v>9.9540000000000006</v>
      </c>
      <c r="ES33" s="154" t="s">
        <v>528</v>
      </c>
      <c r="ET33" s="154" t="s">
        <v>472</v>
      </c>
      <c r="EU33" s="154">
        <v>408.39499999999998</v>
      </c>
      <c r="EV33" s="154" t="s">
        <v>472</v>
      </c>
      <c r="EW33" s="154">
        <v>1.089</v>
      </c>
      <c r="EX33" s="154">
        <v>21.92</v>
      </c>
      <c r="EY33" s="154" t="s">
        <v>528</v>
      </c>
      <c r="EZ33" s="154">
        <v>267.959</v>
      </c>
      <c r="FA33" s="154">
        <v>177.68199999999999</v>
      </c>
      <c r="FB33" s="154" t="s">
        <v>472</v>
      </c>
      <c r="FC33" s="154" t="s">
        <v>472</v>
      </c>
      <c r="FD33" s="154">
        <v>19.925000000000001</v>
      </c>
      <c r="FE33" s="154" t="s">
        <v>528</v>
      </c>
      <c r="FF33" s="154">
        <v>5961.8710000000001</v>
      </c>
      <c r="FG33" s="154">
        <v>56.076999999999998</v>
      </c>
      <c r="FH33" s="154">
        <v>574.26700000000005</v>
      </c>
      <c r="FI33" s="154" t="s">
        <v>472</v>
      </c>
      <c r="FJ33" s="154">
        <v>12.294</v>
      </c>
      <c r="FK33" s="154" t="s">
        <v>528</v>
      </c>
      <c r="FL33" s="154" t="s">
        <v>528</v>
      </c>
      <c r="FM33" s="154">
        <v>236.126</v>
      </c>
      <c r="FN33" s="154" t="s">
        <v>472</v>
      </c>
      <c r="FO33" s="154">
        <v>21.337</v>
      </c>
      <c r="FP33" s="154" t="s">
        <v>472</v>
      </c>
      <c r="FQ33" s="154">
        <v>173.54900000000001</v>
      </c>
      <c r="FR33" s="154">
        <v>37.762</v>
      </c>
      <c r="FS33" s="154" t="s">
        <v>472</v>
      </c>
      <c r="FT33" s="154" t="s">
        <v>528</v>
      </c>
      <c r="FU33" s="154">
        <v>170.30600000000001</v>
      </c>
      <c r="FV33" s="154">
        <v>7.8100000000000005</v>
      </c>
      <c r="FW33" s="154">
        <v>4042.7269999999999</v>
      </c>
      <c r="FX33" s="154" t="s">
        <v>472</v>
      </c>
      <c r="FY33" s="154" t="s">
        <v>472</v>
      </c>
      <c r="FZ33" s="154">
        <v>4762.6779999999999</v>
      </c>
      <c r="GA33" s="154" t="s">
        <v>472</v>
      </c>
      <c r="GB33" s="154">
        <v>20.071999999999999</v>
      </c>
      <c r="GC33" s="154">
        <v>109.06699999999999</v>
      </c>
      <c r="GD33" s="154">
        <v>10.289</v>
      </c>
      <c r="GE33" s="154" t="s">
        <v>472</v>
      </c>
      <c r="GF33" s="154" t="s">
        <v>472</v>
      </c>
      <c r="GG33" s="154">
        <v>14.981999999999999</v>
      </c>
      <c r="GH33" s="154">
        <v>119.08199999999999</v>
      </c>
      <c r="GI33" s="154">
        <v>433.202</v>
      </c>
      <c r="GJ33" s="154" t="s">
        <v>528</v>
      </c>
      <c r="GK33" s="154">
        <v>32.255000000000003</v>
      </c>
      <c r="GL33" s="154">
        <v>108.089</v>
      </c>
      <c r="GM33" s="154">
        <v>157.75800000000001</v>
      </c>
      <c r="GN33" s="154">
        <v>230.68899999999999</v>
      </c>
      <c r="GO33" s="154" t="s">
        <v>472</v>
      </c>
      <c r="GP33" s="154">
        <v>394.08300000000003</v>
      </c>
      <c r="GQ33" s="154" t="s">
        <v>472</v>
      </c>
      <c r="GR33" s="154" t="s">
        <v>528</v>
      </c>
      <c r="GS33" s="154" t="s">
        <v>528</v>
      </c>
      <c r="GT33" s="154">
        <v>855.20399999999995</v>
      </c>
      <c r="GU33" s="154" t="s">
        <v>472</v>
      </c>
      <c r="GV33" s="154">
        <v>1097.248</v>
      </c>
      <c r="GW33" s="154" t="s">
        <v>472</v>
      </c>
      <c r="GX33" s="154" t="s">
        <v>472</v>
      </c>
      <c r="GY33" s="154" t="s">
        <v>472</v>
      </c>
      <c r="GZ33" s="154" t="s">
        <v>472</v>
      </c>
      <c r="HA33" s="154">
        <v>4.8780000000000001</v>
      </c>
      <c r="HB33" s="154" t="s">
        <v>528</v>
      </c>
      <c r="HC33" s="154">
        <v>355.08600000000001</v>
      </c>
      <c r="HD33" s="154" t="s">
        <v>528</v>
      </c>
      <c r="HE33" s="154" t="s">
        <v>472</v>
      </c>
      <c r="HF33" s="154">
        <v>81.837999999999994</v>
      </c>
      <c r="HG33" s="154" t="s">
        <v>472</v>
      </c>
      <c r="HH33" s="154">
        <v>9.0280000000000005</v>
      </c>
      <c r="HI33" s="154">
        <v>19.623000000000001</v>
      </c>
      <c r="HJ33" s="154" t="s">
        <v>528</v>
      </c>
      <c r="HK33" s="154">
        <v>201.791</v>
      </c>
      <c r="HL33" s="154" t="s">
        <v>528</v>
      </c>
      <c r="HM33" s="154" t="s">
        <v>528</v>
      </c>
      <c r="HN33" s="154" t="s">
        <v>472</v>
      </c>
      <c r="HO33" s="154" t="s">
        <v>528</v>
      </c>
      <c r="HP33" s="154" t="s">
        <v>528</v>
      </c>
      <c r="HQ33" s="154">
        <v>187.47300000000001</v>
      </c>
      <c r="HR33" s="154">
        <v>11.025</v>
      </c>
      <c r="HS33" s="154" t="s">
        <v>528</v>
      </c>
      <c r="HT33" s="154" t="s">
        <v>528</v>
      </c>
      <c r="HU33" s="154" t="s">
        <v>528</v>
      </c>
      <c r="HV33" s="154"/>
    </row>
    <row r="34" spans="1:230">
      <c r="A34" s="167">
        <v>41274</v>
      </c>
      <c r="B34" s="154">
        <v>98892.074999999997</v>
      </c>
      <c r="C34" s="154">
        <v>20286.874</v>
      </c>
      <c r="D34" s="154">
        <v>17111.646000000001</v>
      </c>
      <c r="E34" s="154">
        <v>81.457999999999998</v>
      </c>
      <c r="F34" s="154">
        <v>420.98500000000001</v>
      </c>
      <c r="G34" s="154">
        <v>32.67</v>
      </c>
      <c r="H34" s="154">
        <v>1733.569</v>
      </c>
      <c r="I34" s="154">
        <v>6.97</v>
      </c>
      <c r="J34" s="154" t="s">
        <v>528</v>
      </c>
      <c r="K34" s="154">
        <v>10.535</v>
      </c>
      <c r="L34" s="154">
        <v>1659.261</v>
      </c>
      <c r="M34" s="154">
        <v>859.09699999999998</v>
      </c>
      <c r="N34" s="154" t="s">
        <v>528</v>
      </c>
      <c r="O34" s="154">
        <v>199.488</v>
      </c>
      <c r="P34" s="154" t="s">
        <v>472</v>
      </c>
      <c r="Q34" s="154">
        <v>575.78300000000002</v>
      </c>
      <c r="R34" s="154">
        <v>1986.923</v>
      </c>
      <c r="S34" s="154">
        <v>239.47300000000001</v>
      </c>
      <c r="T34" s="154">
        <v>2033.2349999999999</v>
      </c>
      <c r="U34" s="154">
        <v>58.908000000000001</v>
      </c>
      <c r="V34" s="154">
        <v>291.09699999999998</v>
      </c>
      <c r="W34" s="154">
        <v>299.05500000000001</v>
      </c>
      <c r="X34" s="154">
        <v>5.0659999999999998</v>
      </c>
      <c r="Y34" s="154">
        <v>179.59800000000001</v>
      </c>
      <c r="Z34" s="154">
        <v>22.646999999999998</v>
      </c>
      <c r="AA34" s="154">
        <v>3.63</v>
      </c>
      <c r="AB34" s="154">
        <v>758.64200000000005</v>
      </c>
      <c r="AC34" s="154" t="s">
        <v>472</v>
      </c>
      <c r="AD34" s="154">
        <v>4042.7</v>
      </c>
      <c r="AE34" s="154">
        <v>1602.278</v>
      </c>
      <c r="AF34" s="154">
        <v>3175.2280000000001</v>
      </c>
      <c r="AG34" s="154">
        <v>366.70499999999998</v>
      </c>
      <c r="AH34" s="154">
        <v>307.00799999999998</v>
      </c>
      <c r="AI34" s="154">
        <v>695.81</v>
      </c>
      <c r="AJ34" s="154">
        <v>393.8</v>
      </c>
      <c r="AK34" s="154">
        <v>1411.9059999999999</v>
      </c>
      <c r="AL34" s="154">
        <v>45311.339</v>
      </c>
      <c r="AM34" s="154">
        <v>24.074000000000002</v>
      </c>
      <c r="AN34" s="154">
        <v>4071.16</v>
      </c>
      <c r="AO34" s="154">
        <v>199.54400000000001</v>
      </c>
      <c r="AP34" s="154">
        <v>38.884</v>
      </c>
      <c r="AQ34" s="154">
        <v>1091.76</v>
      </c>
      <c r="AR34" s="154">
        <v>338.74700000000001</v>
      </c>
      <c r="AS34" s="154">
        <v>549.41800000000001</v>
      </c>
      <c r="AT34" s="154">
        <v>1041.306</v>
      </c>
      <c r="AU34" s="154">
        <v>1197.558</v>
      </c>
      <c r="AV34" s="154">
        <v>459.649</v>
      </c>
      <c r="AW34" s="154">
        <v>2816</v>
      </c>
      <c r="AX34" s="154">
        <v>3772.7710000000002</v>
      </c>
      <c r="AY34" s="154">
        <v>1895.7809999999999</v>
      </c>
      <c r="AZ34" s="154" t="s">
        <v>472</v>
      </c>
      <c r="BA34" s="154">
        <v>102.089</v>
      </c>
      <c r="BB34" s="154">
        <v>7582.6890000000003</v>
      </c>
      <c r="BC34" s="154">
        <v>121.666</v>
      </c>
      <c r="BD34" s="154">
        <v>1647.145</v>
      </c>
      <c r="BE34" s="154">
        <v>69.736999999999995</v>
      </c>
      <c r="BF34" s="154">
        <v>25.308</v>
      </c>
      <c r="BG34" s="154">
        <v>18255.891</v>
      </c>
      <c r="BH34" s="154">
        <v>33293.862000000001</v>
      </c>
      <c r="BI34" s="154">
        <v>5884.2209999999995</v>
      </c>
      <c r="BJ34" s="154" t="s">
        <v>472</v>
      </c>
      <c r="BK34" s="154">
        <v>12.715</v>
      </c>
      <c r="BL34" s="154" t="s">
        <v>472</v>
      </c>
      <c r="BM34" s="154">
        <v>44.143999999999998</v>
      </c>
      <c r="BN34" s="154">
        <v>100.05800000000001</v>
      </c>
      <c r="BO34" s="154">
        <v>7.5</v>
      </c>
      <c r="BP34" s="154">
        <v>3.39</v>
      </c>
      <c r="BQ34" s="154">
        <v>3.722</v>
      </c>
      <c r="BR34" s="154" t="s">
        <v>472</v>
      </c>
      <c r="BS34" s="154">
        <v>1.304</v>
      </c>
      <c r="BT34" s="154">
        <v>207.27199999999999</v>
      </c>
      <c r="BU34" s="154">
        <v>52.197000000000003</v>
      </c>
      <c r="BV34" s="154">
        <v>2508.1640000000002</v>
      </c>
      <c r="BW34" s="154">
        <v>15.433999999999999</v>
      </c>
      <c r="BX34" s="154">
        <v>86.822999999999993</v>
      </c>
      <c r="BY34" s="154">
        <v>2659.886</v>
      </c>
      <c r="BZ34" s="154">
        <v>127.84699999999999</v>
      </c>
      <c r="CA34" s="154">
        <v>50.752000000000002</v>
      </c>
      <c r="CB34" s="154" t="s">
        <v>528</v>
      </c>
      <c r="CC34" s="154">
        <v>6545.0469999999996</v>
      </c>
      <c r="CD34" s="154">
        <v>907.072</v>
      </c>
      <c r="CE34" s="154">
        <v>1666.38</v>
      </c>
      <c r="CF34" s="154">
        <v>16.79</v>
      </c>
      <c r="CG34" s="154">
        <v>3.1480000000000001</v>
      </c>
      <c r="CH34" s="154">
        <v>279.06700000000001</v>
      </c>
      <c r="CI34" s="154">
        <v>134.142</v>
      </c>
      <c r="CJ34" s="154">
        <v>92.19</v>
      </c>
      <c r="CK34" s="154">
        <v>34.331000000000003</v>
      </c>
      <c r="CL34" s="154">
        <v>95.68</v>
      </c>
      <c r="CM34" s="154">
        <v>83.155000000000001</v>
      </c>
      <c r="CN34" s="154">
        <v>3.6989999999999998</v>
      </c>
      <c r="CO34" s="154" t="s">
        <v>528</v>
      </c>
      <c r="CP34" s="154" t="s">
        <v>472</v>
      </c>
      <c r="CQ34" s="154">
        <v>23.765999999999998</v>
      </c>
      <c r="CR34" s="154" t="s">
        <v>472</v>
      </c>
      <c r="CS34" s="154" t="s">
        <v>472</v>
      </c>
      <c r="CT34" s="154">
        <v>4.8739999999999997</v>
      </c>
      <c r="CU34" s="154" t="s">
        <v>528</v>
      </c>
      <c r="CV34" s="154">
        <v>79.418000000000006</v>
      </c>
      <c r="CW34" s="154">
        <v>1.0349999999999999</v>
      </c>
      <c r="CX34" s="154">
        <v>829.51400000000001</v>
      </c>
      <c r="CY34" s="154" t="s">
        <v>472</v>
      </c>
      <c r="CZ34" s="154">
        <v>47.002000000000002</v>
      </c>
      <c r="DA34" s="154">
        <v>131.24799999999999</v>
      </c>
      <c r="DB34" s="154">
        <v>113.758</v>
      </c>
      <c r="DC34" s="154">
        <v>512.971</v>
      </c>
      <c r="DD34" s="154" t="s">
        <v>472</v>
      </c>
      <c r="DE34" s="154" t="s">
        <v>472</v>
      </c>
      <c r="DF34" s="154">
        <v>307.70100000000002</v>
      </c>
      <c r="DG34" s="154">
        <v>216.38300000000001</v>
      </c>
      <c r="DH34" s="154">
        <v>944.62199999999996</v>
      </c>
      <c r="DI34" s="154" t="s">
        <v>528</v>
      </c>
      <c r="DJ34" s="154">
        <v>17174.11</v>
      </c>
      <c r="DK34" s="154">
        <v>713.59299999999996</v>
      </c>
      <c r="DL34" s="154">
        <v>76.052999999999997</v>
      </c>
      <c r="DM34" s="154">
        <v>90.379000000000005</v>
      </c>
      <c r="DN34" s="154" t="s">
        <v>528</v>
      </c>
      <c r="DO34" s="154">
        <v>69.052999999999997</v>
      </c>
      <c r="DP34" s="154">
        <v>27.975000000000001</v>
      </c>
      <c r="DQ34" s="154">
        <v>3.6949999999999998</v>
      </c>
      <c r="DR34" s="154" t="s">
        <v>472</v>
      </c>
      <c r="DS34" s="154" t="s">
        <v>472</v>
      </c>
      <c r="DT34" s="154">
        <v>37.317</v>
      </c>
      <c r="DU34" s="154" t="s">
        <v>472</v>
      </c>
      <c r="DV34" s="154" t="s">
        <v>472</v>
      </c>
      <c r="DW34" s="154">
        <v>4.5590000000000002</v>
      </c>
      <c r="DX34" s="154" t="s">
        <v>472</v>
      </c>
      <c r="DY34" s="154">
        <v>4.6690000000000005</v>
      </c>
      <c r="DZ34" s="154" t="s">
        <v>472</v>
      </c>
      <c r="EA34" s="154" t="s">
        <v>472</v>
      </c>
      <c r="EB34" s="154">
        <v>25.315000000000001</v>
      </c>
      <c r="EC34" s="154">
        <v>61.436</v>
      </c>
      <c r="ED34" s="154">
        <v>1358.6679999999999</v>
      </c>
      <c r="EE34" s="154">
        <v>323.66699999999997</v>
      </c>
      <c r="EF34" s="154">
        <v>651.08799999999997</v>
      </c>
      <c r="EG34" s="154">
        <v>8.2620000000000005</v>
      </c>
      <c r="EH34" s="154" t="s">
        <v>472</v>
      </c>
      <c r="EI34" s="154">
        <v>116.117</v>
      </c>
      <c r="EJ34" s="154">
        <v>178.07900000000001</v>
      </c>
      <c r="EK34" s="154" t="s">
        <v>472</v>
      </c>
      <c r="EL34" s="154">
        <v>10.766</v>
      </c>
      <c r="EM34" s="154">
        <v>79.944999999999993</v>
      </c>
      <c r="EN34" s="154">
        <v>395.779</v>
      </c>
      <c r="EO34" s="154" t="s">
        <v>528</v>
      </c>
      <c r="EP34" s="154">
        <v>2430.7779999999998</v>
      </c>
      <c r="EQ34" s="154">
        <v>41.124000000000002</v>
      </c>
      <c r="ER34" s="154">
        <v>7.0439999999999996</v>
      </c>
      <c r="ES34" s="154" t="s">
        <v>472</v>
      </c>
      <c r="ET34" s="154" t="s">
        <v>472</v>
      </c>
      <c r="EU34" s="154">
        <v>217.14</v>
      </c>
      <c r="EV34" s="154" t="s">
        <v>472</v>
      </c>
      <c r="EW34" s="154" t="s">
        <v>472</v>
      </c>
      <c r="EX34" s="154">
        <v>17.818999999999999</v>
      </c>
      <c r="EY34" s="154" t="s">
        <v>528</v>
      </c>
      <c r="EZ34" s="154">
        <v>112.345</v>
      </c>
      <c r="FA34" s="154">
        <v>292.28800000000001</v>
      </c>
      <c r="FB34" s="154" t="s">
        <v>472</v>
      </c>
      <c r="FC34" s="154" t="s">
        <v>472</v>
      </c>
      <c r="FD34" s="154">
        <v>12.564</v>
      </c>
      <c r="FE34" s="154" t="s">
        <v>528</v>
      </c>
      <c r="FF34" s="154">
        <v>5184.88</v>
      </c>
      <c r="FG34" s="154">
        <v>39.817999999999998</v>
      </c>
      <c r="FH34" s="154">
        <v>370.745</v>
      </c>
      <c r="FI34" s="154" t="s">
        <v>472</v>
      </c>
      <c r="FJ34" s="154">
        <v>11.005000000000001</v>
      </c>
      <c r="FK34" s="154" t="s">
        <v>528</v>
      </c>
      <c r="FL34" s="154" t="s">
        <v>528</v>
      </c>
      <c r="FM34" s="154">
        <v>138.02199999999999</v>
      </c>
      <c r="FN34" s="154" t="s">
        <v>528</v>
      </c>
      <c r="FO34" s="154">
        <v>12.397</v>
      </c>
      <c r="FP34" s="154" t="s">
        <v>472</v>
      </c>
      <c r="FQ34" s="154">
        <v>178.619</v>
      </c>
      <c r="FR34" s="154">
        <v>30.896999999999998</v>
      </c>
      <c r="FS34" s="154">
        <v>2.3559999999999999</v>
      </c>
      <c r="FT34" s="154" t="s">
        <v>528</v>
      </c>
      <c r="FU34" s="154">
        <v>139.53299999999999</v>
      </c>
      <c r="FV34" s="154">
        <v>5.4509999999999996</v>
      </c>
      <c r="FW34" s="154">
        <v>3473.95</v>
      </c>
      <c r="FX34" s="154" t="s">
        <v>528</v>
      </c>
      <c r="FY34" s="154" t="s">
        <v>528</v>
      </c>
      <c r="FZ34" s="154">
        <v>3690.4839999999999</v>
      </c>
      <c r="GA34" s="154" t="s">
        <v>472</v>
      </c>
      <c r="GB34" s="154">
        <v>6.0309999999999997</v>
      </c>
      <c r="GC34" s="154">
        <v>150.33600000000001</v>
      </c>
      <c r="GD34" s="154" t="s">
        <v>472</v>
      </c>
      <c r="GE34" s="154" t="s">
        <v>528</v>
      </c>
      <c r="GF34" s="154" t="s">
        <v>472</v>
      </c>
      <c r="GG34" s="154">
        <v>23.1</v>
      </c>
      <c r="GH34" s="154">
        <v>149.19</v>
      </c>
      <c r="GI34" s="154">
        <v>390.13499999999999</v>
      </c>
      <c r="GJ34" s="154" t="s">
        <v>528</v>
      </c>
      <c r="GK34" s="154">
        <v>27.052</v>
      </c>
      <c r="GL34" s="154">
        <v>69.165999999999997</v>
      </c>
      <c r="GM34" s="154">
        <v>77.427999999999997</v>
      </c>
      <c r="GN34" s="154">
        <v>127.32599999999999</v>
      </c>
      <c r="GO34" s="154" t="s">
        <v>472</v>
      </c>
      <c r="GP34" s="154">
        <v>336.48500000000001</v>
      </c>
      <c r="GQ34" s="154">
        <v>19.204999999999998</v>
      </c>
      <c r="GR34" s="154" t="s">
        <v>528</v>
      </c>
      <c r="GS34" s="154" t="s">
        <v>472</v>
      </c>
      <c r="GT34" s="154">
        <v>235.79400000000001</v>
      </c>
      <c r="GU34" s="154" t="s">
        <v>472</v>
      </c>
      <c r="GV34" s="154">
        <v>1111.1189999999999</v>
      </c>
      <c r="GW34" s="154" t="s">
        <v>472</v>
      </c>
      <c r="GX34" s="154" t="s">
        <v>472</v>
      </c>
      <c r="GY34" s="154" t="s">
        <v>472</v>
      </c>
      <c r="GZ34" s="154" t="s">
        <v>472</v>
      </c>
      <c r="HA34" s="154">
        <v>3.4630000000000001</v>
      </c>
      <c r="HB34" s="154" t="s">
        <v>528</v>
      </c>
      <c r="HC34" s="154">
        <v>270.74299999999999</v>
      </c>
      <c r="HD34" s="154" t="s">
        <v>528</v>
      </c>
      <c r="HE34" s="154" t="s">
        <v>472</v>
      </c>
      <c r="HF34" s="154">
        <v>63.210999999999999</v>
      </c>
      <c r="HG34" s="154" t="s">
        <v>472</v>
      </c>
      <c r="HH34" s="154">
        <v>11.888</v>
      </c>
      <c r="HI34" s="154">
        <v>23.175000000000001</v>
      </c>
      <c r="HJ34" s="154" t="s">
        <v>472</v>
      </c>
      <c r="HK34" s="154">
        <v>169.21100000000001</v>
      </c>
      <c r="HL34" s="154" t="s">
        <v>528</v>
      </c>
      <c r="HM34" s="154" t="s">
        <v>528</v>
      </c>
      <c r="HN34" s="154" t="s">
        <v>472</v>
      </c>
      <c r="HO34" s="154" t="s">
        <v>528</v>
      </c>
      <c r="HP34" s="154" t="s">
        <v>528</v>
      </c>
      <c r="HQ34" s="154">
        <v>121.86</v>
      </c>
      <c r="HR34" s="154">
        <v>6.8860000000000001</v>
      </c>
      <c r="HS34" s="154" t="s">
        <v>528</v>
      </c>
      <c r="HT34" s="154" t="s">
        <v>528</v>
      </c>
      <c r="HU34" s="154" t="s">
        <v>472</v>
      </c>
      <c r="HV34" s="154"/>
    </row>
  </sheetData>
  <mergeCells count="12">
    <mergeCell ref="GN21:HT21"/>
    <mergeCell ref="C20:AK20"/>
    <mergeCell ref="AL20:AP20"/>
    <mergeCell ref="AQ20:BG20"/>
    <mergeCell ref="BH20:HT20"/>
    <mergeCell ref="D21:AE21"/>
    <mergeCell ref="AF21:AK21"/>
    <mergeCell ref="BI21:CB21"/>
    <mergeCell ref="CC21:DI21"/>
    <mergeCell ref="DJ21:DO21"/>
    <mergeCell ref="DP21:FY21"/>
    <mergeCell ref="FZ21:GM21"/>
  </mergeCells>
  <printOptions gridLines="1" gridLinesSet="0"/>
  <pageMargins left="0.75" right="0.75" top="1" bottom="1" header="0.5" footer="0.5"/>
  <pageSetup paperSize="9" fitToWidth="0" fitToHeight="0"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I52"/>
  <sheetViews>
    <sheetView workbookViewId="0"/>
  </sheetViews>
  <sheetFormatPr baseColWidth="10" defaultRowHeight="13" x14ac:dyDescent="0"/>
  <cols>
    <col min="1" max="1" width="28.1640625" style="21" customWidth="1"/>
    <col min="2" max="2" width="24.1640625" style="21" customWidth="1"/>
    <col min="3" max="9" width="26.5" style="21" customWidth="1"/>
    <col min="10" max="10" width="19" style="21" customWidth="1"/>
    <col min="11" max="16384" width="10.83203125" style="21"/>
  </cols>
  <sheetData>
    <row r="1" spans="1:9" ht="18">
      <c r="A1" s="42" t="s">
        <v>1095</v>
      </c>
    </row>
    <row r="3" spans="1:9" ht="14" thickBot="1">
      <c r="A3" s="29"/>
      <c r="B3" s="29"/>
      <c r="C3" s="29"/>
      <c r="D3" s="29"/>
      <c r="E3" s="29"/>
      <c r="F3" s="29"/>
      <c r="G3" s="29"/>
      <c r="H3" s="29"/>
      <c r="I3" s="29"/>
    </row>
    <row r="4" spans="1:9" s="40" customFormat="1" ht="16">
      <c r="B4" s="41"/>
      <c r="C4" s="46" t="s">
        <v>147</v>
      </c>
      <c r="D4" s="46" t="s">
        <v>146</v>
      </c>
      <c r="E4" s="46" t="s">
        <v>145</v>
      </c>
      <c r="F4" s="46" t="s">
        <v>144</v>
      </c>
      <c r="G4" s="46" t="s">
        <v>143</v>
      </c>
      <c r="H4" s="46" t="s">
        <v>142</v>
      </c>
      <c r="I4" s="46" t="s">
        <v>141</v>
      </c>
    </row>
    <row r="5" spans="1:9">
      <c r="A5" s="415" t="s">
        <v>140</v>
      </c>
      <c r="B5" s="39" t="s">
        <v>139</v>
      </c>
      <c r="C5" s="24" t="s">
        <v>138</v>
      </c>
      <c r="D5" s="24" t="s">
        <v>137</v>
      </c>
      <c r="E5" s="24" t="s">
        <v>136</v>
      </c>
      <c r="F5" s="24" t="s">
        <v>135</v>
      </c>
      <c r="G5" s="24"/>
      <c r="H5" s="24" t="s">
        <v>120</v>
      </c>
      <c r="I5" s="24" t="s">
        <v>148</v>
      </c>
    </row>
    <row r="6" spans="1:9" ht="26">
      <c r="A6" s="415"/>
      <c r="B6" s="37" t="s">
        <v>134</v>
      </c>
      <c r="C6" s="36" t="s">
        <v>133</v>
      </c>
      <c r="D6" s="36" t="s">
        <v>132</v>
      </c>
      <c r="E6" s="36" t="s">
        <v>131</v>
      </c>
      <c r="F6" s="36" t="s">
        <v>130</v>
      </c>
      <c r="G6" s="36" t="s">
        <v>129</v>
      </c>
      <c r="H6" s="36" t="s">
        <v>128</v>
      </c>
      <c r="I6" s="36" t="s">
        <v>127</v>
      </c>
    </row>
    <row r="7" spans="1:9" ht="26">
      <c r="A7" s="415"/>
      <c r="B7" s="38" t="s">
        <v>126</v>
      </c>
      <c r="C7" s="36" t="s">
        <v>125</v>
      </c>
      <c r="D7" s="36" t="s">
        <v>124</v>
      </c>
      <c r="E7" s="24" t="s">
        <v>123</v>
      </c>
      <c r="F7" s="36" t="s">
        <v>122</v>
      </c>
      <c r="G7" s="36" t="s">
        <v>121</v>
      </c>
      <c r="H7" s="36" t="s">
        <v>120</v>
      </c>
      <c r="I7" s="24" t="s">
        <v>119</v>
      </c>
    </row>
    <row r="8" spans="1:9" s="25" customFormat="1" ht="20" customHeight="1">
      <c r="A8" s="43" t="s">
        <v>118</v>
      </c>
      <c r="B8" s="39"/>
      <c r="C8" s="35" t="s">
        <v>115</v>
      </c>
      <c r="D8" s="35" t="s">
        <v>116</v>
      </c>
      <c r="E8" s="34" t="s">
        <v>117</v>
      </c>
      <c r="F8" s="35" t="s">
        <v>116</v>
      </c>
      <c r="G8" s="35" t="s">
        <v>116</v>
      </c>
      <c r="H8" s="35" t="s">
        <v>116</v>
      </c>
      <c r="I8" s="34" t="s">
        <v>115</v>
      </c>
    </row>
    <row r="9" spans="1:9" s="30" customFormat="1" ht="31" customHeight="1">
      <c r="A9" s="43" t="s">
        <v>114</v>
      </c>
      <c r="B9" s="38"/>
      <c r="C9" s="32" t="s">
        <v>113</v>
      </c>
      <c r="D9" s="47">
        <v>1856</v>
      </c>
      <c r="E9" s="31" t="s">
        <v>112</v>
      </c>
      <c r="F9" s="47">
        <v>1912</v>
      </c>
      <c r="G9" s="47">
        <v>1863</v>
      </c>
      <c r="H9" s="47">
        <v>1755</v>
      </c>
      <c r="I9" s="48">
        <v>1862</v>
      </c>
    </row>
    <row r="10" spans="1:9">
      <c r="A10" s="22" t="s">
        <v>111</v>
      </c>
      <c r="C10" s="24" t="s">
        <v>110</v>
      </c>
      <c r="D10" s="24" t="s">
        <v>69</v>
      </c>
      <c r="E10" s="24" t="s">
        <v>109</v>
      </c>
      <c r="F10" s="24" t="s">
        <v>69</v>
      </c>
      <c r="G10" s="24" t="s">
        <v>108</v>
      </c>
      <c r="H10" s="24" t="s">
        <v>107</v>
      </c>
      <c r="I10" s="24" t="s">
        <v>106</v>
      </c>
    </row>
    <row r="11" spans="1:9" ht="39">
      <c r="A11" s="44" t="s">
        <v>105</v>
      </c>
      <c r="C11" s="24" t="s">
        <v>104</v>
      </c>
      <c r="D11" s="24" t="s">
        <v>103</v>
      </c>
      <c r="E11" s="24" t="s">
        <v>100</v>
      </c>
      <c r="F11" s="24" t="s">
        <v>102</v>
      </c>
      <c r="G11" s="24" t="s">
        <v>101</v>
      </c>
      <c r="H11" s="24" t="s">
        <v>100</v>
      </c>
      <c r="I11" s="24" t="s">
        <v>99</v>
      </c>
    </row>
    <row r="12" spans="1:9" s="25" customFormat="1" ht="39">
      <c r="A12" s="416" t="s">
        <v>98</v>
      </c>
      <c r="B12" s="34" t="s">
        <v>97</v>
      </c>
      <c r="C12" s="34" t="s">
        <v>96</v>
      </c>
      <c r="D12" s="34" t="s">
        <v>95</v>
      </c>
      <c r="E12" s="35" t="s">
        <v>86</v>
      </c>
      <c r="F12" s="34" t="s">
        <v>85</v>
      </c>
      <c r="G12" s="34" t="s">
        <v>91</v>
      </c>
      <c r="H12" s="35" t="s">
        <v>94</v>
      </c>
      <c r="I12" s="34" t="s">
        <v>83</v>
      </c>
    </row>
    <row r="13" spans="1:9" s="30" customFormat="1" ht="42" customHeight="1">
      <c r="A13" s="416"/>
      <c r="B13" s="31" t="s">
        <v>93</v>
      </c>
      <c r="C13" s="31" t="s">
        <v>88</v>
      </c>
      <c r="D13" s="31" t="s">
        <v>87</v>
      </c>
      <c r="E13" s="32" t="s">
        <v>86</v>
      </c>
      <c r="F13" s="31" t="s">
        <v>92</v>
      </c>
      <c r="G13" s="31" t="s">
        <v>91</v>
      </c>
      <c r="H13" s="32" t="s">
        <v>90</v>
      </c>
      <c r="I13" s="31" t="s">
        <v>83</v>
      </c>
    </row>
    <row r="14" spans="1:9" s="30" customFormat="1" ht="63" customHeight="1">
      <c r="A14" s="416"/>
      <c r="B14" s="31" t="s">
        <v>89</v>
      </c>
      <c r="C14" s="31" t="s">
        <v>88</v>
      </c>
      <c r="D14" s="31" t="s">
        <v>87</v>
      </c>
      <c r="E14" s="32" t="s">
        <v>86</v>
      </c>
      <c r="F14" s="31" t="s">
        <v>85</v>
      </c>
      <c r="G14" s="31" t="s">
        <v>69</v>
      </c>
      <c r="H14" s="32" t="s">
        <v>84</v>
      </c>
      <c r="I14" s="31" t="s">
        <v>83</v>
      </c>
    </row>
    <row r="15" spans="1:9" s="30" customFormat="1" ht="20" customHeight="1">
      <c r="A15" s="416"/>
      <c r="B15" s="31" t="s">
        <v>82</v>
      </c>
      <c r="C15" s="31" t="s">
        <v>80</v>
      </c>
      <c r="D15" s="31" t="s">
        <v>81</v>
      </c>
      <c r="E15" s="32" t="s">
        <v>69</v>
      </c>
      <c r="F15" s="31" t="s">
        <v>81</v>
      </c>
      <c r="G15" s="31" t="s">
        <v>69</v>
      </c>
      <c r="H15" s="31" t="s">
        <v>80</v>
      </c>
      <c r="I15" s="31" t="s">
        <v>80</v>
      </c>
    </row>
    <row r="16" spans="1:9" s="30" customFormat="1" ht="42" customHeight="1">
      <c r="A16" s="416"/>
      <c r="B16" s="31" t="s">
        <v>79</v>
      </c>
      <c r="C16" s="31" t="s">
        <v>78</v>
      </c>
      <c r="D16" s="31" t="s">
        <v>78</v>
      </c>
      <c r="E16" s="31" t="s">
        <v>78</v>
      </c>
      <c r="F16" s="31" t="s">
        <v>78</v>
      </c>
      <c r="G16" s="31" t="s">
        <v>78</v>
      </c>
      <c r="H16" s="31" t="s">
        <v>78</v>
      </c>
      <c r="I16" s="31" t="s">
        <v>78</v>
      </c>
    </row>
    <row r="17" spans="1:9" s="30" customFormat="1" ht="129" customHeight="1">
      <c r="A17" s="416"/>
      <c r="B17" s="31" t="s">
        <v>77</v>
      </c>
      <c r="C17" s="31" t="s">
        <v>69</v>
      </c>
      <c r="D17" s="31" t="s">
        <v>76</v>
      </c>
      <c r="E17" s="32" t="s">
        <v>69</v>
      </c>
      <c r="F17" s="33" t="s">
        <v>75</v>
      </c>
      <c r="G17" s="31" t="s">
        <v>69</v>
      </c>
      <c r="H17" s="32" t="s">
        <v>69</v>
      </c>
      <c r="I17" s="31" t="s">
        <v>74</v>
      </c>
    </row>
    <row r="18" spans="1:9" s="25" customFormat="1" ht="79" thickBot="1">
      <c r="A18" s="45" t="s">
        <v>73</v>
      </c>
      <c r="B18" s="28"/>
      <c r="C18" s="26" t="s">
        <v>72</v>
      </c>
      <c r="D18" s="26" t="s">
        <v>149</v>
      </c>
      <c r="E18" s="27" t="s">
        <v>71</v>
      </c>
      <c r="F18" s="26" t="s">
        <v>70</v>
      </c>
      <c r="G18" s="26" t="s">
        <v>69</v>
      </c>
      <c r="H18" s="27" t="s">
        <v>68</v>
      </c>
      <c r="I18" s="26" t="s">
        <v>67</v>
      </c>
    </row>
    <row r="19" spans="1:9">
      <c r="C19" s="24"/>
      <c r="D19" s="24"/>
      <c r="E19" s="24"/>
      <c r="F19" s="24"/>
      <c r="G19" s="24"/>
      <c r="H19" s="24"/>
      <c r="I19" s="24"/>
    </row>
    <row r="21" spans="1:9" ht="19">
      <c r="E21" s="23"/>
    </row>
    <row r="51" spans="2:2">
      <c r="B51" s="22"/>
    </row>
    <row r="52" spans="2:2">
      <c r="B52" s="22"/>
    </row>
  </sheetData>
  <mergeCells count="2">
    <mergeCell ref="A5:A7"/>
    <mergeCell ref="A12:A17"/>
  </mergeCells>
  <phoneticPr fontId="12" type="noConversion"/>
  <pageMargins left="0.74803149606299213" right="0.74803149606299213" top="0.98425196850393704" bottom="0.98425196850393704" header="0.51181102362204722" footer="0.51181102362204722"/>
  <pageSetup paperSize="9" scale="51" orientation="landscape" horizontalDpi="4294967292" verticalDpi="4294967292"/>
  <extLst>
    <ext xmlns:mx="http://schemas.microsoft.com/office/mac/excel/2008/main" uri="{64002731-A6B0-56B0-2670-7721B7C09600}">
      <mx:PLV Mode="0"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25"/>
  <sheetViews>
    <sheetView workbookViewId="0">
      <pane xSplit="1" ySplit="4" topLeftCell="B110" activePane="bottomRight" state="frozen"/>
      <selection activeCell="A7" sqref="A7"/>
      <selection pane="topRight" activeCell="A7" sqref="A7"/>
      <selection pane="bottomLeft" activeCell="A7" sqref="A7"/>
      <selection pane="bottomRight" activeCell="B116" sqref="B65:B116"/>
    </sheetView>
  </sheetViews>
  <sheetFormatPr baseColWidth="10" defaultRowHeight="15" x14ac:dyDescent="0"/>
  <cols>
    <col min="1" max="3" width="10.83203125" style="107"/>
    <col min="4" max="4" width="12.5" style="107" customWidth="1"/>
    <col min="5" max="5" width="10.83203125" style="107"/>
    <col min="6" max="6" width="13" style="107" customWidth="1"/>
    <col min="7" max="16384" width="10.83203125" style="107"/>
  </cols>
  <sheetData>
    <row r="3" spans="1:10" s="181" customFormat="1">
      <c r="A3" s="181" t="s">
        <v>664</v>
      </c>
      <c r="B3" s="181" t="s">
        <v>662</v>
      </c>
      <c r="D3" s="181" t="s">
        <v>663</v>
      </c>
      <c r="E3" s="181" t="s">
        <v>663</v>
      </c>
      <c r="H3" s="181" t="s">
        <v>662</v>
      </c>
    </row>
    <row r="4" spans="1:10" s="181" customFormat="1" ht="90">
      <c r="A4" s="181" t="s">
        <v>1</v>
      </c>
      <c r="B4" s="181" t="s">
        <v>661</v>
      </c>
      <c r="C4" s="181" t="s">
        <v>660</v>
      </c>
      <c r="D4" s="181" t="s">
        <v>659</v>
      </c>
      <c r="E4" s="181" t="s">
        <v>658</v>
      </c>
      <c r="F4" s="181" t="s">
        <v>657</v>
      </c>
      <c r="H4" s="181" t="s">
        <v>656</v>
      </c>
      <c r="J4" s="181" t="s">
        <v>655</v>
      </c>
    </row>
    <row r="5" spans="1:10">
      <c r="A5" s="107">
        <v>1900</v>
      </c>
    </row>
    <row r="6" spans="1:10">
      <c r="A6" s="107">
        <v>1901</v>
      </c>
    </row>
    <row r="7" spans="1:10">
      <c r="A7" s="107">
        <v>1902</v>
      </c>
    </row>
    <row r="8" spans="1:10">
      <c r="A8" s="107">
        <v>1903</v>
      </c>
    </row>
    <row r="9" spans="1:10">
      <c r="A9" s="107">
        <v>1904</v>
      </c>
    </row>
    <row r="10" spans="1:10">
      <c r="A10" s="107">
        <v>1905</v>
      </c>
    </row>
    <row r="11" spans="1:10">
      <c r="A11" s="107">
        <v>1906</v>
      </c>
    </row>
    <row r="12" spans="1:10">
      <c r="A12" s="107">
        <v>1907</v>
      </c>
    </row>
    <row r="13" spans="1:10">
      <c r="A13" s="107">
        <v>1908</v>
      </c>
    </row>
    <row r="14" spans="1:10">
      <c r="A14" s="107">
        <v>1909</v>
      </c>
    </row>
    <row r="15" spans="1:10">
      <c r="A15" s="107">
        <v>1910</v>
      </c>
    </row>
    <row r="16" spans="1:10">
      <c r="A16" s="107">
        <v>1911</v>
      </c>
    </row>
    <row r="17" spans="1:1">
      <c r="A17" s="107">
        <v>1912</v>
      </c>
    </row>
    <row r="18" spans="1:1">
      <c r="A18" s="107">
        <v>1913</v>
      </c>
    </row>
    <row r="19" spans="1:1">
      <c r="A19" s="107">
        <v>1914</v>
      </c>
    </row>
    <row r="20" spans="1:1">
      <c r="A20" s="107">
        <v>1915</v>
      </c>
    </row>
    <row r="21" spans="1:1">
      <c r="A21" s="107">
        <v>1916</v>
      </c>
    </row>
    <row r="22" spans="1:1">
      <c r="A22" s="107">
        <v>1917</v>
      </c>
    </row>
    <row r="23" spans="1:1">
      <c r="A23" s="107">
        <v>1918</v>
      </c>
    </row>
    <row r="24" spans="1:1">
      <c r="A24" s="107">
        <v>1919</v>
      </c>
    </row>
    <row r="25" spans="1:1">
      <c r="A25" s="107">
        <v>1920</v>
      </c>
    </row>
    <row r="26" spans="1:1">
      <c r="A26" s="107">
        <v>1921</v>
      </c>
    </row>
    <row r="27" spans="1:1">
      <c r="A27" s="107">
        <v>1922</v>
      </c>
    </row>
    <row r="28" spans="1:1">
      <c r="A28" s="107">
        <v>1923</v>
      </c>
    </row>
    <row r="29" spans="1:1">
      <c r="A29" s="107">
        <v>1924</v>
      </c>
    </row>
    <row r="30" spans="1:1">
      <c r="A30" s="107">
        <v>1925</v>
      </c>
    </row>
    <row r="31" spans="1:1">
      <c r="A31" s="107">
        <v>1926</v>
      </c>
    </row>
    <row r="32" spans="1:1">
      <c r="A32" s="107">
        <v>1927</v>
      </c>
    </row>
    <row r="33" spans="1:1">
      <c r="A33" s="107">
        <v>1928</v>
      </c>
    </row>
    <row r="34" spans="1:1">
      <c r="A34" s="107">
        <v>1929</v>
      </c>
    </row>
    <row r="35" spans="1:1">
      <c r="A35" s="107">
        <v>1930</v>
      </c>
    </row>
    <row r="36" spans="1:1">
      <c r="A36" s="107">
        <v>1931</v>
      </c>
    </row>
    <row r="37" spans="1:1">
      <c r="A37" s="107">
        <v>1932</v>
      </c>
    </row>
    <row r="38" spans="1:1">
      <c r="A38" s="107">
        <v>1933</v>
      </c>
    </row>
    <row r="39" spans="1:1">
      <c r="A39" s="107">
        <v>1934</v>
      </c>
    </row>
    <row r="40" spans="1:1">
      <c r="A40" s="107">
        <v>1935</v>
      </c>
    </row>
    <row r="41" spans="1:1">
      <c r="A41" s="107">
        <v>1936</v>
      </c>
    </row>
    <row r="42" spans="1:1">
      <c r="A42" s="107">
        <v>1937</v>
      </c>
    </row>
    <row r="43" spans="1:1">
      <c r="A43" s="107">
        <v>1938</v>
      </c>
    </row>
    <row r="44" spans="1:1">
      <c r="A44" s="107">
        <v>1939</v>
      </c>
    </row>
    <row r="45" spans="1:1">
      <c r="A45" s="107">
        <v>1940</v>
      </c>
    </row>
    <row r="46" spans="1:1">
      <c r="A46" s="107">
        <v>1941</v>
      </c>
    </row>
    <row r="47" spans="1:1">
      <c r="A47" s="107">
        <v>1942</v>
      </c>
    </row>
    <row r="48" spans="1:1">
      <c r="A48" s="107">
        <v>1943</v>
      </c>
    </row>
    <row r="49" spans="1:1">
      <c r="A49" s="107">
        <v>1944</v>
      </c>
    </row>
    <row r="50" spans="1:1">
      <c r="A50" s="107">
        <v>1945</v>
      </c>
    </row>
    <row r="51" spans="1:1">
      <c r="A51" s="107">
        <v>1946</v>
      </c>
    </row>
    <row r="52" spans="1:1">
      <c r="A52" s="107">
        <v>1947</v>
      </c>
    </row>
    <row r="53" spans="1:1">
      <c r="A53" s="107">
        <v>1948</v>
      </c>
    </row>
    <row r="54" spans="1:1">
      <c r="A54" s="107">
        <v>1949</v>
      </c>
    </row>
    <row r="55" spans="1:1">
      <c r="A55" s="107">
        <v>1950</v>
      </c>
    </row>
    <row r="56" spans="1:1">
      <c r="A56" s="107">
        <v>1951</v>
      </c>
    </row>
    <row r="57" spans="1:1">
      <c r="A57" s="107">
        <v>1952</v>
      </c>
    </row>
    <row r="58" spans="1:1">
      <c r="A58" s="107">
        <v>1953</v>
      </c>
    </row>
    <row r="59" spans="1:1">
      <c r="A59" s="107">
        <v>1954</v>
      </c>
    </row>
    <row r="60" spans="1:1">
      <c r="A60" s="107">
        <v>1955</v>
      </c>
    </row>
    <row r="61" spans="1:1">
      <c r="A61" s="107">
        <v>1956</v>
      </c>
    </row>
    <row r="62" spans="1:1">
      <c r="A62" s="107">
        <v>1957</v>
      </c>
    </row>
    <row r="63" spans="1:1">
      <c r="A63" s="107">
        <v>1958</v>
      </c>
    </row>
    <row r="64" spans="1:1">
      <c r="A64" s="107">
        <v>1959</v>
      </c>
    </row>
    <row r="65" spans="1:12">
      <c r="A65" s="107">
        <v>1960</v>
      </c>
      <c r="B65" s="107">
        <v>365.39432952751008</v>
      </c>
      <c r="H65" s="107">
        <v>405.18615199999999</v>
      </c>
      <c r="L65" s="107">
        <v>365394329527.51007</v>
      </c>
    </row>
    <row r="66" spans="1:12">
      <c r="A66" s="107">
        <v>1961</v>
      </c>
      <c r="B66" s="107">
        <v>397.81695024785074</v>
      </c>
      <c r="H66" s="107">
        <v>408.650688</v>
      </c>
      <c r="L66" s="107">
        <v>397816950247.85077</v>
      </c>
    </row>
    <row r="67" spans="1:12">
      <c r="A67" s="107">
        <v>1962</v>
      </c>
      <c r="B67" s="107">
        <v>434.58510681021897</v>
      </c>
      <c r="H67" s="107">
        <v>412.27124700000002</v>
      </c>
      <c r="L67" s="107">
        <v>434585106810.21899</v>
      </c>
    </row>
    <row r="68" spans="1:12">
      <c r="A68" s="107">
        <v>1963</v>
      </c>
      <c r="B68" s="107">
        <v>478.75425281504835</v>
      </c>
      <c r="H68" s="107">
        <v>415.95570600000002</v>
      </c>
      <c r="L68" s="107">
        <v>478754252815.04834</v>
      </c>
    </row>
    <row r="69" spans="1:12">
      <c r="A69" s="107">
        <v>1964</v>
      </c>
      <c r="B69" s="107">
        <v>530.57016643528868</v>
      </c>
      <c r="H69" s="107">
        <v>419.60841299999998</v>
      </c>
      <c r="L69" s="107">
        <v>530570166435.28864</v>
      </c>
    </row>
    <row r="70" spans="1:12">
      <c r="A70" s="107">
        <v>1965</v>
      </c>
      <c r="B70" s="107">
        <v>577.79726300829566</v>
      </c>
      <c r="H70" s="107">
        <v>423.10573399999998</v>
      </c>
      <c r="L70" s="107">
        <v>577797263008.29565</v>
      </c>
    </row>
    <row r="71" spans="1:12">
      <c r="A71" s="107">
        <v>1966</v>
      </c>
      <c r="B71" s="107">
        <v>626.34830464155698</v>
      </c>
      <c r="H71" s="107">
        <v>426.38002</v>
      </c>
      <c r="L71" s="107">
        <v>626348304641.55701</v>
      </c>
    </row>
    <row r="72" spans="1:12">
      <c r="A72" s="107">
        <v>1967</v>
      </c>
      <c r="B72" s="107">
        <v>673.05647050700634</v>
      </c>
      <c r="H72" s="107">
        <v>429.527625</v>
      </c>
      <c r="L72" s="107">
        <v>673056470507.00635</v>
      </c>
    </row>
    <row r="73" spans="1:12">
      <c r="A73" s="107">
        <v>1968</v>
      </c>
      <c r="B73" s="107">
        <v>699.57161956909886</v>
      </c>
      <c r="H73" s="107">
        <v>432.45599800000002</v>
      </c>
      <c r="L73" s="107">
        <v>699571619569.09888</v>
      </c>
    </row>
    <row r="74" spans="1:12">
      <c r="A74" s="107">
        <v>1969</v>
      </c>
      <c r="B74" s="107">
        <v>768.45558562052258</v>
      </c>
      <c r="H74" s="107">
        <v>435.270353</v>
      </c>
      <c r="L74" s="107">
        <v>768455585620.52258</v>
      </c>
    </row>
    <row r="75" spans="1:12">
      <c r="A75" s="107">
        <v>1970</v>
      </c>
      <c r="B75" s="107">
        <v>841.9901263136926</v>
      </c>
      <c r="H75" s="107">
        <v>437.57475199999999</v>
      </c>
      <c r="L75" s="107">
        <v>841990126313.69263</v>
      </c>
    </row>
    <row r="76" spans="1:12">
      <c r="A76" s="107">
        <v>1971</v>
      </c>
      <c r="B76" s="107">
        <v>951.79034863512754</v>
      </c>
      <c r="H76" s="107">
        <v>439.82304699999997</v>
      </c>
      <c r="L76" s="107">
        <v>951790348635.12756</v>
      </c>
    </row>
    <row r="77" spans="1:12">
      <c r="A77" s="107">
        <v>1972</v>
      </c>
      <c r="B77" s="107">
        <v>1140.1612615868396</v>
      </c>
      <c r="H77" s="107">
        <v>442.52914099999998</v>
      </c>
      <c r="L77" s="107">
        <v>1140161261586.8396</v>
      </c>
    </row>
    <row r="78" spans="1:12">
      <c r="A78" s="107">
        <v>1973</v>
      </c>
      <c r="B78" s="107">
        <v>1448.2338483060298</v>
      </c>
      <c r="H78" s="107">
        <v>445.07969200000002</v>
      </c>
      <c r="L78" s="107">
        <v>1448233848306.0298</v>
      </c>
    </row>
    <row r="79" spans="1:12">
      <c r="A79" s="107">
        <v>1974</v>
      </c>
      <c r="B79" s="107">
        <v>1626.9031272184127</v>
      </c>
      <c r="H79" s="107">
        <v>447.47387800000001</v>
      </c>
      <c r="L79" s="107">
        <v>1626903127218.4126</v>
      </c>
    </row>
    <row r="80" spans="1:12">
      <c r="A80" s="107">
        <v>1975</v>
      </c>
      <c r="B80" s="107">
        <v>1902.9880000889736</v>
      </c>
      <c r="H80" s="107">
        <v>449.80813000000001</v>
      </c>
      <c r="L80" s="107">
        <v>1902988000088.9736</v>
      </c>
    </row>
    <row r="81" spans="1:12">
      <c r="A81" s="107">
        <v>1976</v>
      </c>
      <c r="B81" s="107">
        <v>1972.4535328434279</v>
      </c>
      <c r="H81" s="107">
        <v>451.95571699999999</v>
      </c>
      <c r="L81" s="107">
        <v>1972453532843.428</v>
      </c>
    </row>
    <row r="82" spans="1:12">
      <c r="A82" s="107">
        <v>1977</v>
      </c>
      <c r="B82" s="107">
        <v>2234.3616799736405</v>
      </c>
      <c r="H82" s="107">
        <v>453.92099899999999</v>
      </c>
      <c r="L82" s="107">
        <v>2234361679973.6406</v>
      </c>
    </row>
    <row r="83" spans="1:12">
      <c r="A83" s="107">
        <v>1978</v>
      </c>
      <c r="B83" s="107">
        <v>2734.0198892823169</v>
      </c>
      <c r="H83" s="107">
        <v>455.89663200000001</v>
      </c>
      <c r="L83" s="107">
        <v>2734019889282.3169</v>
      </c>
    </row>
    <row r="84" spans="1:12">
      <c r="A84" s="107">
        <v>1979</v>
      </c>
      <c r="B84" s="107">
        <v>3333.2083146964369</v>
      </c>
      <c r="H84" s="107">
        <v>457.715846</v>
      </c>
      <c r="L84" s="107">
        <v>3333208314696.437</v>
      </c>
    </row>
    <row r="85" spans="1:12">
      <c r="A85" s="107">
        <v>1980</v>
      </c>
      <c r="B85" s="107">
        <v>3801.4662753547232</v>
      </c>
      <c r="C85" s="107">
        <f t="shared" ref="C85:C116" si="0">B85/J85</f>
        <v>2733.0380925716167</v>
      </c>
      <c r="D85" s="107">
        <f t="shared" ref="D85:D99" si="1">D86*C85/C86</f>
        <v>2343.8253090015232</v>
      </c>
      <c r="H85" s="107">
        <v>459.57815099999999</v>
      </c>
      <c r="J85" s="107">
        <f>ExchangeRatesSNB!B32/ExchangeRatesSNB!D32</f>
        <v>1.3909305858879497</v>
      </c>
      <c r="L85" s="107">
        <v>3801466275354.7231</v>
      </c>
    </row>
    <row r="86" spans="1:12">
      <c r="A86" s="107">
        <v>1981</v>
      </c>
      <c r="B86" s="107">
        <v>3361.5273171190956</v>
      </c>
      <c r="C86" s="107">
        <f t="shared" si="0"/>
        <v>3018.31404114204</v>
      </c>
      <c r="D86" s="107">
        <f t="shared" si="1"/>
        <v>2588.4750232247266</v>
      </c>
      <c r="E86" s="107">
        <v>140.16159999999999</v>
      </c>
      <c r="F86" s="179"/>
      <c r="H86" s="107">
        <v>461.32849399999998</v>
      </c>
      <c r="J86" s="107">
        <f>ExchangeRatesSNB!B33/ExchangeRatesSNB!D33</f>
        <v>1.1137102605291509</v>
      </c>
      <c r="L86" s="107">
        <v>3361527317119.0957</v>
      </c>
    </row>
    <row r="87" spans="1:12">
      <c r="A87" s="107">
        <v>1982</v>
      </c>
      <c r="B87" s="107">
        <v>3236.9698396367476</v>
      </c>
      <c r="C87" s="107">
        <f t="shared" si="0"/>
        <v>3312.1895143276938</v>
      </c>
      <c r="D87" s="107">
        <f t="shared" si="1"/>
        <v>2840.4996011548583</v>
      </c>
      <c r="E87" s="107">
        <v>135.90570000000002</v>
      </c>
      <c r="F87" s="179"/>
      <c r="H87" s="107">
        <v>462.589629</v>
      </c>
      <c r="J87" s="107">
        <f>ExchangeRatesSNB!B34/ExchangeRatesSNB!D34</f>
        <v>0.97729004503952299</v>
      </c>
      <c r="L87" s="107">
        <v>3236969839636.7476</v>
      </c>
    </row>
    <row r="88" spans="1:12">
      <c r="A88" s="107">
        <v>1983</v>
      </c>
      <c r="B88" s="107">
        <v>3135.6073113244324</v>
      </c>
      <c r="C88" s="107">
        <f t="shared" si="0"/>
        <v>3524.7016109266278</v>
      </c>
      <c r="D88" s="107">
        <f t="shared" si="1"/>
        <v>3022.7477856318205</v>
      </c>
      <c r="E88" s="107">
        <v>144.566</v>
      </c>
      <c r="F88" s="179"/>
      <c r="H88" s="107">
        <v>463.655371</v>
      </c>
      <c r="J88" s="107">
        <f>ExchangeRatesSNB!B35/ExchangeRatesSNB!D35</f>
        <v>0.88960929390561816</v>
      </c>
      <c r="L88" s="107">
        <v>3135607311324.4326</v>
      </c>
    </row>
    <row r="89" spans="1:12">
      <c r="A89" s="107">
        <v>1984</v>
      </c>
      <c r="B89" s="107">
        <v>3009.937155434422</v>
      </c>
      <c r="C89" s="107">
        <f t="shared" si="0"/>
        <v>3827.5882093463506</v>
      </c>
      <c r="D89" s="107">
        <f t="shared" si="1"/>
        <v>3282.5002117187701</v>
      </c>
      <c r="E89" s="107">
        <v>178.07339999999999</v>
      </c>
      <c r="F89" s="179"/>
      <c r="H89" s="107">
        <v>464.67178799999999</v>
      </c>
      <c r="J89" s="107">
        <f>ExchangeRatesSNB!B36/ExchangeRatesSNB!D36</f>
        <v>0.78637956614158311</v>
      </c>
      <c r="L89" s="107">
        <v>3009937155434.4219</v>
      </c>
    </row>
    <row r="90" spans="1:12">
      <c r="A90" s="107">
        <v>1985</v>
      </c>
      <c r="B90" s="107">
        <v>3109.5973820898475</v>
      </c>
      <c r="C90" s="107">
        <f t="shared" si="0"/>
        <v>4108.8456394914292</v>
      </c>
      <c r="D90" s="107">
        <f t="shared" si="1"/>
        <v>3523.7036859442169</v>
      </c>
      <c r="E90" s="107">
        <v>180.9939</v>
      </c>
      <c r="F90" s="179"/>
      <c r="H90" s="107">
        <v>465.78571399999998</v>
      </c>
      <c r="J90" s="107">
        <f>ExchangeRatesSNB!B37/ExchangeRatesSNB!D37</f>
        <v>0.75680559819588078</v>
      </c>
      <c r="L90" s="107">
        <v>3109597382089.8477</v>
      </c>
    </row>
    <row r="91" spans="1:12">
      <c r="A91" s="107">
        <v>1986</v>
      </c>
      <c r="B91" s="107">
        <v>4237.5614504833529</v>
      </c>
      <c r="C91" s="107">
        <f t="shared" si="0"/>
        <v>4313.2085223659597</v>
      </c>
      <c r="D91" s="107">
        <f t="shared" si="1"/>
        <v>3698.9631886945563</v>
      </c>
      <c r="E91" s="107">
        <v>210.97579999999999</v>
      </c>
      <c r="F91" s="179"/>
      <c r="H91" s="107">
        <v>467.05293699999999</v>
      </c>
      <c r="J91" s="107">
        <f>ExchangeRatesSNB!B38/ExchangeRatesSNB!D38</f>
        <v>0.98246153148164717</v>
      </c>
      <c r="L91" s="107">
        <v>4237561450483.353</v>
      </c>
    </row>
    <row r="92" spans="1:12">
      <c r="A92" s="107">
        <v>1987</v>
      </c>
      <c r="B92" s="107">
        <v>5205.231159605677</v>
      </c>
      <c r="C92" s="107">
        <f t="shared" si="0"/>
        <v>4515.7098693371172</v>
      </c>
      <c r="D92" s="107">
        <f t="shared" si="1"/>
        <v>3872.6262574340421</v>
      </c>
      <c r="E92" s="107">
        <v>1042.087</v>
      </c>
      <c r="F92" s="179"/>
      <c r="H92" s="107">
        <v>468.353453</v>
      </c>
      <c r="J92" s="107">
        <f>ExchangeRatesSNB!B39/ExchangeRatesSNB!D39</f>
        <v>1.1526938865028939</v>
      </c>
      <c r="L92" s="107">
        <v>5205231159605.6768</v>
      </c>
    </row>
    <row r="93" spans="1:12">
      <c r="A93" s="107">
        <v>1988</v>
      </c>
      <c r="B93" s="107">
        <v>5795.5732337084482</v>
      </c>
      <c r="C93" s="107">
        <f t="shared" si="0"/>
        <v>4908.9060133467929</v>
      </c>
      <c r="D93" s="107">
        <f t="shared" si="1"/>
        <v>4209.8272193366747</v>
      </c>
      <c r="E93" s="107">
        <v>1226.7094</v>
      </c>
      <c r="F93" s="179"/>
      <c r="H93" s="107">
        <v>469.816957</v>
      </c>
      <c r="J93" s="107">
        <f>ExchangeRatesSNB!B40/ExchangeRatesSNB!D40</f>
        <v>1.180624199760782</v>
      </c>
      <c r="L93" s="107">
        <v>5795573233708.4482</v>
      </c>
    </row>
    <row r="94" spans="1:12">
      <c r="A94" s="107">
        <v>1989</v>
      </c>
      <c r="B94" s="107">
        <v>5920.9372743486219</v>
      </c>
      <c r="C94" s="107">
        <f t="shared" si="0"/>
        <v>5379.8045759950719</v>
      </c>
      <c r="D94" s="107">
        <f t="shared" si="1"/>
        <v>4613.6649748759546</v>
      </c>
      <c r="E94" s="107">
        <v>1350.9711000000002</v>
      </c>
      <c r="F94" s="179"/>
      <c r="H94" s="107">
        <v>471.386731</v>
      </c>
      <c r="J94" s="107">
        <f>ExchangeRatesSNB!B41/ExchangeRatesSNB!D41</f>
        <v>1.1005859396395379</v>
      </c>
      <c r="L94" s="107">
        <v>5920937274348.6221</v>
      </c>
    </row>
    <row r="95" spans="1:12">
      <c r="A95" s="107">
        <v>1990</v>
      </c>
      <c r="B95" s="107">
        <v>7297.2971412255201</v>
      </c>
      <c r="C95" s="107">
        <f t="shared" si="0"/>
        <v>5747.632040359339</v>
      </c>
      <c r="D95" s="107">
        <f t="shared" si="1"/>
        <v>4929.1100184946554</v>
      </c>
      <c r="E95" s="107">
        <v>1793.1583999999998</v>
      </c>
      <c r="F95" s="179">
        <f>F96*F96/F97</f>
        <v>0.97120360116382054</v>
      </c>
      <c r="H95" s="107">
        <v>472.93135799999999</v>
      </c>
      <c r="J95" s="107">
        <f>ExchangeRatesSNB!B42/ExchangeRatesSNB!D42</f>
        <v>1.2696180079003974</v>
      </c>
      <c r="L95" s="107">
        <v>7297297141225.5205</v>
      </c>
    </row>
    <row r="96" spans="1:12">
      <c r="A96" s="107">
        <v>1991</v>
      </c>
      <c r="B96" s="107">
        <v>7565.0403918403817</v>
      </c>
      <c r="C96" s="107">
        <f t="shared" si="0"/>
        <v>6125.6432106600523</v>
      </c>
      <c r="D96" s="107">
        <f t="shared" si="1"/>
        <v>5253.2885033991352</v>
      </c>
      <c r="E96" s="107">
        <v>2001.0983999999999</v>
      </c>
      <c r="F96" s="179">
        <f>F97*F97/F98</f>
        <v>1.0367530585012452</v>
      </c>
      <c r="H96" s="107">
        <v>474.37051200000002</v>
      </c>
      <c r="J96" s="107">
        <f>ExchangeRatesSNB!B43/ExchangeRatesSNB!D43</f>
        <v>1.2349789453416813</v>
      </c>
      <c r="L96" s="107">
        <v>7565040391840.3818</v>
      </c>
    </row>
    <row r="97" spans="1:12">
      <c r="A97" s="107">
        <v>1992</v>
      </c>
      <c r="B97" s="107">
        <v>8241.5578610420016</v>
      </c>
      <c r="C97" s="107">
        <f t="shared" si="0"/>
        <v>6364.1036355786518</v>
      </c>
      <c r="D97" s="107">
        <f t="shared" si="1"/>
        <v>5457.7897068908042</v>
      </c>
      <c r="E97" s="107">
        <v>2092.0426000000002</v>
      </c>
      <c r="F97" s="179">
        <f>F98*F98/F99</f>
        <v>1.1067266462188312</v>
      </c>
      <c r="H97" s="107">
        <v>475.82419399999998</v>
      </c>
      <c r="J97" s="107">
        <f>ExchangeRatesSNB!B44/ExchangeRatesSNB!D44</f>
        <v>1.295006859248395</v>
      </c>
      <c r="L97" s="107">
        <v>8241557861042.001</v>
      </c>
    </row>
    <row r="98" spans="1:12">
      <c r="A98" s="107">
        <v>1993</v>
      </c>
      <c r="B98" s="107">
        <v>7516.3701900127162</v>
      </c>
      <c r="C98" s="107">
        <f t="shared" si="0"/>
        <v>6418.4460669503542</v>
      </c>
      <c r="D98" s="107">
        <f t="shared" si="1"/>
        <v>5504.3932161312587</v>
      </c>
      <c r="E98" s="107">
        <v>2572.0486000000001</v>
      </c>
      <c r="F98" s="179">
        <f>F99*F99/F100</f>
        <v>1.1814229622061065</v>
      </c>
      <c r="H98" s="107">
        <v>477.26277900000002</v>
      </c>
      <c r="J98" s="107">
        <f>ExchangeRatesSNB!B45/ExchangeRatesSNB!D45</f>
        <v>1.1710576222982936</v>
      </c>
      <c r="L98" s="107">
        <v>7516370190012.7158</v>
      </c>
    </row>
    <row r="99" spans="1:12">
      <c r="A99" s="107">
        <v>1994</v>
      </c>
      <c r="B99" s="107">
        <v>7995.9283601025936</v>
      </c>
      <c r="C99" s="107">
        <f t="shared" si="0"/>
        <v>6736.7532963118838</v>
      </c>
      <c r="D99" s="107">
        <f t="shared" si="1"/>
        <v>5777.3702164312117</v>
      </c>
      <c r="E99" s="107">
        <v>3033.6897000000004</v>
      </c>
      <c r="F99" s="179">
        <f>F100*F100/F101</f>
        <v>1.2611607576238568</v>
      </c>
      <c r="H99" s="107">
        <v>478.38806699999998</v>
      </c>
      <c r="J99" s="107">
        <f>ExchangeRatesSNB!B46/ExchangeRatesSNB!D46</f>
        <v>1.1869112625038623</v>
      </c>
      <c r="L99" s="107">
        <v>7995928360102.5938</v>
      </c>
    </row>
    <row r="100" spans="1:12">
      <c r="A100" s="107">
        <v>1995</v>
      </c>
      <c r="B100" s="107">
        <v>9190.7791816586523</v>
      </c>
      <c r="C100" s="107">
        <f t="shared" si="0"/>
        <v>7027.7236572150578</v>
      </c>
      <c r="D100" s="107">
        <v>6026.9034000000001</v>
      </c>
      <c r="E100" s="107">
        <v>8113.9012999999995</v>
      </c>
      <c r="F100" s="179">
        <f t="shared" ref="F100:F117" si="2">E100/D100</f>
        <v>1.3462802971091257</v>
      </c>
      <c r="H100" s="107">
        <v>479.34833700000001</v>
      </c>
      <c r="J100" s="107">
        <f>ExchangeRatesSNB!B47/ExchangeRatesSNB!D47</f>
        <v>1.30778892710485</v>
      </c>
      <c r="L100" s="107">
        <v>9190779181658.6523</v>
      </c>
    </row>
    <row r="101" spans="1:12">
      <c r="A101" s="107">
        <v>1996</v>
      </c>
      <c r="B101" s="107">
        <v>9381.3911285631966</v>
      </c>
      <c r="C101" s="107">
        <f t="shared" si="0"/>
        <v>7390.6026064310536</v>
      </c>
      <c r="D101" s="107">
        <v>6346.8284000000003</v>
      </c>
      <c r="E101" s="107">
        <v>9121.3114999999998</v>
      </c>
      <c r="F101" s="179">
        <f t="shared" si="2"/>
        <v>1.4371448107845486</v>
      </c>
      <c r="H101" s="107">
        <v>480.227484</v>
      </c>
      <c r="J101" s="107">
        <f>ExchangeRatesSNB!B48/ExchangeRatesSNB!D48</f>
        <v>1.2693675506784556</v>
      </c>
      <c r="L101" s="107">
        <v>9381391128563.1973</v>
      </c>
    </row>
    <row r="102" spans="1:12">
      <c r="A102" s="107">
        <v>1997</v>
      </c>
      <c r="B102" s="107">
        <v>8848.6220406417597</v>
      </c>
      <c r="C102" s="107">
        <f t="shared" si="0"/>
        <v>7809.3675603403008</v>
      </c>
      <c r="D102" s="107">
        <v>6718.2885999999999</v>
      </c>
      <c r="E102" s="107">
        <v>10676.807000000001</v>
      </c>
      <c r="F102" s="179">
        <f t="shared" si="2"/>
        <v>1.5892152950976237</v>
      </c>
      <c r="H102" s="107">
        <v>481.01189599999998</v>
      </c>
      <c r="J102" s="107">
        <f>ExchangeRatesSNB!B49/ExchangeRatesSNB!D49</f>
        <v>1.133077931378117</v>
      </c>
      <c r="L102" s="107">
        <v>8848622040641.7598</v>
      </c>
    </row>
    <row r="103" spans="1:12">
      <c r="A103" s="107">
        <v>1998</v>
      </c>
      <c r="B103" s="107">
        <v>9157.4631637699895</v>
      </c>
      <c r="C103" s="107">
        <f t="shared" si="0"/>
        <v>8177.5446445152556</v>
      </c>
      <c r="D103" s="107">
        <v>7042.1677</v>
      </c>
      <c r="E103" s="107">
        <v>11703.328</v>
      </c>
      <c r="F103" s="179">
        <f t="shared" si="2"/>
        <v>1.6618928288231476</v>
      </c>
      <c r="H103" s="107">
        <v>481.75037900000001</v>
      </c>
      <c r="J103" s="107">
        <f>ExchangeRatesSNB!B50/ExchangeRatesSNB!D50</f>
        <v>1.1198304089861464</v>
      </c>
      <c r="L103" s="107">
        <v>9157463163769.9902</v>
      </c>
    </row>
    <row r="104" spans="1:12">
      <c r="A104" s="107">
        <v>1999</v>
      </c>
      <c r="B104" s="107">
        <v>9152.8037183856795</v>
      </c>
      <c r="C104" s="107">
        <f t="shared" si="0"/>
        <v>8594.5968999066499</v>
      </c>
      <c r="D104" s="107">
        <v>7389.2412000000004</v>
      </c>
      <c r="E104" s="107">
        <v>13846.481</v>
      </c>
      <c r="F104" s="179">
        <f t="shared" si="2"/>
        <v>1.8738704861874043</v>
      </c>
      <c r="H104" s="107">
        <v>482.57505300000003</v>
      </c>
      <c r="J104" s="107">
        <f>ExchangeRatesSNB!B51/ExchangeRatesSNB!D51</f>
        <v>1.0649485746661478</v>
      </c>
      <c r="L104" s="107">
        <v>9152803718385.6797</v>
      </c>
    </row>
    <row r="105" spans="1:12">
      <c r="A105" s="107">
        <v>2000</v>
      </c>
      <c r="B105" s="107">
        <v>8484.6057297108691</v>
      </c>
      <c r="C105" s="107">
        <f t="shared" si="0"/>
        <v>9197.321247246442</v>
      </c>
      <c r="D105" s="107">
        <v>7934.4589000000005</v>
      </c>
      <c r="E105" s="107">
        <v>13997.118</v>
      </c>
      <c r="F105" s="179">
        <f t="shared" si="2"/>
        <v>1.7640923188851605</v>
      </c>
      <c r="H105" s="107">
        <v>483.67585400000002</v>
      </c>
      <c r="J105" s="107">
        <f>ExchangeRatesSNB!B52/ExchangeRatesSNB!D52</f>
        <v>0.92250835886058125</v>
      </c>
      <c r="L105" s="107">
        <v>8484605729710.8691</v>
      </c>
    </row>
    <row r="106" spans="1:12">
      <c r="A106" s="107">
        <v>2001</v>
      </c>
      <c r="B106" s="107">
        <v>8585.8440426721863</v>
      </c>
      <c r="C106" s="107">
        <f t="shared" si="0"/>
        <v>9588.1023155430339</v>
      </c>
      <c r="D106" s="107">
        <v>8250.1782999999996</v>
      </c>
      <c r="E106" s="107">
        <v>13632.083000000001</v>
      </c>
      <c r="F106" s="179">
        <f t="shared" si="2"/>
        <v>1.6523379864408507</v>
      </c>
      <c r="H106" s="107">
        <v>484.62990300000001</v>
      </c>
      <c r="J106" s="107">
        <f>ExchangeRatesSNB!B53/ExchangeRatesSNB!D53</f>
        <v>0.89546854634142647</v>
      </c>
      <c r="L106" s="107">
        <v>8585844042672.1865</v>
      </c>
    </row>
    <row r="107" spans="1:12">
      <c r="A107" s="107">
        <v>2002</v>
      </c>
      <c r="B107" s="107">
        <v>9362.5994288133079</v>
      </c>
      <c r="C107" s="107">
        <f t="shared" si="0"/>
        <v>9927.9914415713447</v>
      </c>
      <c r="D107" s="107">
        <v>8543.168099999999</v>
      </c>
      <c r="E107" s="107">
        <v>12552.579</v>
      </c>
      <c r="F107" s="179">
        <f t="shared" si="2"/>
        <v>1.4693119523189531</v>
      </c>
      <c r="H107" s="107">
        <v>486.069143</v>
      </c>
      <c r="J107" s="107">
        <f>ExchangeRatesSNB!B54/ExchangeRatesSNB!D54</f>
        <v>0.94305071513351857</v>
      </c>
      <c r="L107" s="107">
        <v>9362599428813.3086</v>
      </c>
    </row>
    <row r="108" spans="1:12">
      <c r="A108" s="107">
        <v>2003</v>
      </c>
      <c r="B108" s="107">
        <v>11417.498743819857</v>
      </c>
      <c r="C108" s="107">
        <f t="shared" si="0"/>
        <v>10099.168829354376</v>
      </c>
      <c r="D108" s="107">
        <v>8703.322900000001</v>
      </c>
      <c r="E108" s="107">
        <v>13176.522999999999</v>
      </c>
      <c r="F108" s="179">
        <f t="shared" si="2"/>
        <v>1.5139646260855146</v>
      </c>
      <c r="H108" s="107">
        <v>488.16151000000002</v>
      </c>
      <c r="J108" s="107">
        <f>ExchangeRatesSNB!B55/ExchangeRatesSNB!D55</f>
        <v>1.1305384568513803</v>
      </c>
      <c r="L108" s="107">
        <v>11417498743819.857</v>
      </c>
    </row>
    <row r="109" spans="1:12">
      <c r="A109" s="107">
        <v>2004</v>
      </c>
      <c r="B109" s="107">
        <v>13181.425826607767</v>
      </c>
      <c r="C109" s="107">
        <f t="shared" si="0"/>
        <v>10604.480283386603</v>
      </c>
      <c r="D109" s="107">
        <v>9187.9426999999996</v>
      </c>
      <c r="E109" s="107">
        <v>14036.186</v>
      </c>
      <c r="F109" s="179">
        <f t="shared" si="2"/>
        <v>1.5276745250054726</v>
      </c>
      <c r="H109" s="107">
        <v>490.41179099999999</v>
      </c>
      <c r="J109" s="107">
        <f>ExchangeRatesSNB!B56/ExchangeRatesSNB!D56</f>
        <v>1.243005359466631</v>
      </c>
      <c r="L109" s="107">
        <v>13181425826607.768</v>
      </c>
    </row>
    <row r="110" spans="1:12">
      <c r="A110" s="107">
        <v>2005</v>
      </c>
      <c r="B110" s="107">
        <v>13781.441670267182</v>
      </c>
      <c r="C110" s="107">
        <f t="shared" si="0"/>
        <v>11090.18594923849</v>
      </c>
      <c r="D110" s="107">
        <v>9598.454099999999</v>
      </c>
      <c r="E110" s="107">
        <v>15617.067999999999</v>
      </c>
      <c r="F110" s="179">
        <f t="shared" si="2"/>
        <v>1.6270399209389355</v>
      </c>
      <c r="H110" s="107">
        <v>492.62212</v>
      </c>
      <c r="J110" s="107">
        <f>ExchangeRatesSNB!B57/ExchangeRatesSNB!D57</f>
        <v>1.2426700267558173</v>
      </c>
      <c r="L110" s="107">
        <v>13781441670267.182</v>
      </c>
    </row>
    <row r="111" spans="1:12">
      <c r="A111" s="107">
        <v>2006</v>
      </c>
      <c r="B111" s="107">
        <v>14692.485714670429</v>
      </c>
      <c r="C111" s="107">
        <f t="shared" si="0"/>
        <v>11703.903166392507</v>
      </c>
      <c r="D111" s="107">
        <v>10150.361999999999</v>
      </c>
      <c r="E111" s="107">
        <v>16646.174999999999</v>
      </c>
      <c r="F111" s="179">
        <f t="shared" si="2"/>
        <v>1.6399587522100199</v>
      </c>
      <c r="H111" s="107">
        <v>494.70710800000001</v>
      </c>
      <c r="J111" s="107">
        <f>ExchangeRatesSNB!B58/ExchangeRatesSNB!D58</f>
        <v>1.2553492203233165</v>
      </c>
      <c r="L111" s="107">
        <v>14692485714670.43</v>
      </c>
    </row>
    <row r="112" spans="1:12">
      <c r="A112" s="107">
        <v>2007</v>
      </c>
      <c r="B112" s="107">
        <v>16990.029750030579</v>
      </c>
      <c r="C112" s="107">
        <f t="shared" si="0"/>
        <v>12410.442930507888</v>
      </c>
      <c r="D112" s="107">
        <v>10735.8328</v>
      </c>
      <c r="E112" s="107">
        <v>16653.868999999999</v>
      </c>
      <c r="F112" s="179">
        <f t="shared" si="2"/>
        <v>1.5512414649378667</v>
      </c>
      <c r="H112" s="107">
        <v>496.96180600000002</v>
      </c>
      <c r="J112" s="107">
        <f>ExchangeRatesSNB!B59/ExchangeRatesSNB!D59</f>
        <v>1.3690107472526183</v>
      </c>
      <c r="L112" s="107">
        <v>16990029750030.58</v>
      </c>
    </row>
    <row r="113" spans="1:12">
      <c r="A113" s="107">
        <v>2008</v>
      </c>
      <c r="B113" s="107">
        <v>18267.776409345031</v>
      </c>
      <c r="C113" s="107">
        <f t="shared" si="0"/>
        <v>12468.895921637839</v>
      </c>
      <c r="D113" s="107">
        <v>10733.098699999999</v>
      </c>
      <c r="E113" s="107">
        <v>14054.522000000001</v>
      </c>
      <c r="F113" s="179">
        <f t="shared" si="2"/>
        <v>1.309456140564514</v>
      </c>
      <c r="H113" s="107">
        <v>499.16209400000002</v>
      </c>
      <c r="J113" s="107">
        <f>ExchangeRatesSNB!B60/ExchangeRatesSNB!D60</f>
        <v>1.4650676791394284</v>
      </c>
      <c r="L113" s="107">
        <v>18267776409345.031</v>
      </c>
    </row>
    <row r="114" spans="1:12">
      <c r="A114" s="107">
        <v>2009</v>
      </c>
      <c r="B114" s="107">
        <v>16324.029741708984</v>
      </c>
      <c r="C114" s="107">
        <f t="shared" si="0"/>
        <v>11730.845447458505</v>
      </c>
      <c r="D114" s="107">
        <v>10014.133300000001</v>
      </c>
      <c r="E114" s="107">
        <v>15527.288</v>
      </c>
      <c r="F114" s="179">
        <f t="shared" si="2"/>
        <v>1.5505373790061292</v>
      </c>
      <c r="H114" s="107">
        <v>500.88370900000001</v>
      </c>
      <c r="J114" s="107">
        <f>ExchangeRatesSNB!B61/ExchangeRatesSNB!D61</f>
        <v>1.3915475926115448</v>
      </c>
      <c r="L114" s="107">
        <v>16324029741708.984</v>
      </c>
    </row>
    <row r="115" spans="1:12">
      <c r="A115" s="107">
        <v>2010</v>
      </c>
      <c r="B115" s="107">
        <v>16176.220482923392</v>
      </c>
      <c r="C115" s="107">
        <f t="shared" si="0"/>
        <v>12204.4424234125</v>
      </c>
      <c r="D115" s="107">
        <v>10496.470800000001</v>
      </c>
      <c r="E115" s="107">
        <v>16488.173999999999</v>
      </c>
      <c r="F115" s="179">
        <f t="shared" si="2"/>
        <v>1.5708302642065177</v>
      </c>
      <c r="H115" s="107">
        <v>502.33381700000001</v>
      </c>
      <c r="J115" s="107">
        <f>ExchangeRatesSNB!B62/ExchangeRatesSNB!D62</f>
        <v>1.3254370762478749</v>
      </c>
      <c r="L115" s="107">
        <v>16176220482923.393</v>
      </c>
    </row>
    <row r="116" spans="1:12">
      <c r="A116" s="107">
        <v>2011</v>
      </c>
      <c r="B116" s="107">
        <v>17584.387657373238</v>
      </c>
      <c r="C116" s="107">
        <f t="shared" si="0"/>
        <v>12647.883406968058</v>
      </c>
      <c r="D116" s="107">
        <v>10813.5566</v>
      </c>
      <c r="E116" s="107">
        <v>16445.806</v>
      </c>
      <c r="F116" s="179">
        <f t="shared" si="2"/>
        <v>1.520850780953974</v>
      </c>
      <c r="H116" s="107">
        <v>503.51823000000002</v>
      </c>
      <c r="J116" s="107">
        <f>ExchangeRatesSNB!B63/ExchangeRatesSNB!D63</f>
        <v>1.3903027954610594</v>
      </c>
      <c r="L116" s="107">
        <v>17584387657373.236</v>
      </c>
    </row>
    <row r="117" spans="1:12">
      <c r="A117" s="107">
        <v>2012</v>
      </c>
      <c r="D117" s="107">
        <v>11008.7448</v>
      </c>
      <c r="E117" s="180">
        <f>E116</f>
        <v>16445.806</v>
      </c>
      <c r="F117" s="179">
        <f t="shared" si="2"/>
        <v>1.4938856607885034</v>
      </c>
      <c r="J117" s="107">
        <f>ExchangeRatesSNB!B64/ExchangeRatesSNB!D64</f>
        <v>1.2850888042502824</v>
      </c>
    </row>
    <row r="118" spans="1:12">
      <c r="A118" s="107">
        <v>2013</v>
      </c>
    </row>
    <row r="119" spans="1:12">
      <c r="A119" s="107">
        <v>2014</v>
      </c>
    </row>
    <row r="120" spans="1:12">
      <c r="A120" s="107">
        <v>2015</v>
      </c>
    </row>
    <row r="121" spans="1:12">
      <c r="A121" s="107">
        <v>2016</v>
      </c>
    </row>
    <row r="122" spans="1:12">
      <c r="A122" s="107">
        <v>2017</v>
      </c>
    </row>
    <row r="123" spans="1:12">
      <c r="A123" s="107">
        <v>2018</v>
      </c>
    </row>
    <row r="124" spans="1:12">
      <c r="A124" s="107">
        <v>2019</v>
      </c>
    </row>
    <row r="125" spans="1:12">
      <c r="A125" s="107">
        <v>2020</v>
      </c>
    </row>
  </sheetData>
  <pageMargins left="0.75" right="0.75" top="1" bottom="1" header="0.5" footer="0.5"/>
  <pageSetup paperSize="9" orientation="landscape"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2"/>
  <sheetViews>
    <sheetView workbookViewId="0">
      <pane xSplit="1" ySplit="3" topLeftCell="B4" activePane="bottomRight" state="frozen"/>
      <selection pane="topRight" activeCell="B1" sqref="B1"/>
      <selection pane="bottomLeft" activeCell="A3" sqref="A3"/>
      <selection pane="bottomRight" activeCell="U31" sqref="U31:X31"/>
    </sheetView>
  </sheetViews>
  <sheetFormatPr baseColWidth="10" defaultRowHeight="15" x14ac:dyDescent="0"/>
  <cols>
    <col min="1" max="1" width="29.5" customWidth="1"/>
    <col min="2" max="7" width="10.83203125" customWidth="1"/>
  </cols>
  <sheetData>
    <row r="1" spans="1:25">
      <c r="F1" t="s">
        <v>1046</v>
      </c>
      <c r="O1" t="s">
        <v>517</v>
      </c>
    </row>
    <row r="2" spans="1:25">
      <c r="C2" t="s">
        <v>1047</v>
      </c>
      <c r="E2" t="s">
        <v>1047</v>
      </c>
      <c r="G2" t="s">
        <v>1047</v>
      </c>
      <c r="H2" t="s">
        <v>1048</v>
      </c>
      <c r="I2" t="s">
        <v>1047</v>
      </c>
      <c r="J2" t="s">
        <v>1049</v>
      </c>
    </row>
    <row r="3" spans="1:25" s="1" customFormat="1" ht="75">
      <c r="B3" s="1" t="s">
        <v>1050</v>
      </c>
      <c r="D3" s="1" t="s">
        <v>1051</v>
      </c>
      <c r="F3" s="1" t="s">
        <v>1052</v>
      </c>
      <c r="H3" s="1" t="s">
        <v>1053</v>
      </c>
      <c r="M3" s="1" t="s">
        <v>1054</v>
      </c>
      <c r="N3" s="1" t="s">
        <v>1055</v>
      </c>
      <c r="O3" s="1">
        <v>2012</v>
      </c>
      <c r="P3" s="1">
        <v>2011</v>
      </c>
      <c r="Q3" s="1">
        <v>2010</v>
      </c>
      <c r="R3" s="1">
        <v>2009</v>
      </c>
      <c r="S3" s="1">
        <v>2008</v>
      </c>
      <c r="T3" s="1">
        <v>2007</v>
      </c>
      <c r="U3" s="1">
        <v>2006</v>
      </c>
      <c r="V3" s="1">
        <v>2005</v>
      </c>
      <c r="W3" s="1">
        <v>2004</v>
      </c>
      <c r="X3" s="1">
        <v>2003</v>
      </c>
      <c r="Y3" s="1">
        <v>2002</v>
      </c>
    </row>
    <row r="4" spans="1:25">
      <c r="A4" s="9" t="s">
        <v>1014</v>
      </c>
      <c r="B4" s="9">
        <f>ROUND(C4*B$25,-2)</f>
        <v>1000</v>
      </c>
      <c r="C4" s="229">
        <v>0.56000000000000005</v>
      </c>
      <c r="D4" s="183">
        <f>ROUND((M4+0.8*M26)/M25*D25,-2)</f>
        <v>1000</v>
      </c>
      <c r="E4" s="229">
        <f t="shared" ref="E4:E26" si="0">D4/D$25</f>
        <v>0.55555555555555558</v>
      </c>
      <c r="F4" s="183">
        <f>ROUND((N4+0.8*N26)/N25*F25,-2)</f>
        <v>1000</v>
      </c>
      <c r="G4" s="229">
        <f t="shared" ref="G4:G26" si="1">F4/F$25</f>
        <v>0.55555555555555558</v>
      </c>
      <c r="H4" s="183">
        <f>ROUND((O4+0.8*O26)/O25*H25,-2)</f>
        <v>1000</v>
      </c>
      <c r="I4" s="229">
        <f t="shared" ref="I4:I26" si="2">H4/H$25</f>
        <v>0.55555555555555558</v>
      </c>
      <c r="M4" s="7">
        <f>AVERAGE(O4:Y4)</f>
        <v>35828.775030303026</v>
      </c>
      <c r="N4" s="7">
        <f>AVERAGE(W4:Y4)</f>
        <v>55996.561222222226</v>
      </c>
      <c r="O4" s="7">
        <f>'SNB-FiduDepsByCountry2012'!$D34+'SNB-FiduDepsByCountry2012'!$BI34-'SNB-FiduDepsByCountry2012'!$R34-'SNB-FiduDepsByCountry2012'!$S34-'SNB-FiduDepsByCountry2012'!$T34-2*'SNB-FiduDepsByCountry2012'!$AD34/3-'SNB-FiduDepsByCountry2012'!$AE34-'SNB-FiduDepsByCountry2012'!$BV34-'SNB-FiduDepsByCountry2012'!$BY34</f>
        <v>9270.7746666666626</v>
      </c>
      <c r="P4" s="7">
        <f>'SNB-FiduDepsByCountry2012'!$D33+'SNB-FiduDepsByCountry2012'!$BI33-'SNB-FiduDepsByCountry2012'!$R33-'SNB-FiduDepsByCountry2012'!$S33-'SNB-FiduDepsByCountry2012'!$T33-2*'SNB-FiduDepsByCountry2012'!$AD33/3-'SNB-FiduDepsByCountry2012'!$AE33-'SNB-FiduDepsByCountry2012'!$BV33-'SNB-FiduDepsByCountry2012'!$BY33</f>
        <v>14730.021999999997</v>
      </c>
      <c r="Q4" s="7">
        <f>'SNB-FiduDepsByCountry2012'!$D32+'SNB-FiduDepsByCountry2012'!$BI32-'SNB-FiduDepsByCountry2012'!$R32-'SNB-FiduDepsByCountry2012'!$S32-'SNB-FiduDepsByCountry2012'!$T32-2*'SNB-FiduDepsByCountry2012'!$AD32/3-'SNB-FiduDepsByCountry2012'!$AE32-'SNB-FiduDepsByCountry2012'!$BV32-'SNB-FiduDepsByCountry2012'!$BY32</f>
        <v>16193.282333333334</v>
      </c>
      <c r="R4" s="7">
        <f>'SNB-FiduDepsByCountry2012'!$D31+'SNB-FiduDepsByCountry2012'!$BI31-'SNB-FiduDepsByCountry2012'!$R31-'SNB-FiduDepsByCountry2012'!$S31-'SNB-FiduDepsByCountry2012'!$T31-2*'SNB-FiduDepsByCountry2012'!$AD31/3-'SNB-FiduDepsByCountry2012'!$AE31-'SNB-FiduDepsByCountry2012'!$BV31-'SNB-FiduDepsByCountry2012'!$BY31</f>
        <v>20365.501666666663</v>
      </c>
      <c r="S4" s="7">
        <f>'SNB-FiduDepsByCountry2012'!$D30+'SNB-FiduDepsByCountry2012'!$BI30-'SNB-FiduDepsByCountry2012'!$R30-'SNB-FiduDepsByCountry2012'!$S30-'SNB-FiduDepsByCountry2012'!$T30-2*'SNB-FiduDepsByCountry2012'!$AD30/3-'SNB-FiduDepsByCountry2012'!$AE30-'SNB-FiduDepsByCountry2012'!$BV30-'SNB-FiduDepsByCountry2012'!$BY30</f>
        <v>38476.891999999993</v>
      </c>
      <c r="T4" s="7">
        <f>'SNB-FiduDepsByCountry2012'!$D29+'SNB-FiduDepsByCountry2012'!$BI29-'SNB-FiduDepsByCountry2012'!$R29-'SNB-FiduDepsByCountry2012'!$S29-'SNB-FiduDepsByCountry2012'!$T29-2*'SNB-FiduDepsByCountry2012'!$AD29/3-'SNB-FiduDepsByCountry2012'!$AE29-'SNB-FiduDepsByCountry2012'!$BV29-'SNB-FiduDepsByCountry2012'!$BY29</f>
        <v>47304.647666666671</v>
      </c>
      <c r="U4" s="7">
        <f>'SNB-FiduDepsByCountry2012'!$D28+'SNB-FiduDepsByCountry2012'!$BI28-'SNB-FiduDepsByCountry2012'!$R28-'SNB-FiduDepsByCountry2012'!$S28-'SNB-FiduDepsByCountry2012'!$T28-2*'SNB-FiduDepsByCountry2012'!$AD28/3-'SNB-FiduDepsByCountry2012'!$AE28-'SNB-FiduDepsByCountry2012'!$BV28-'SNB-FiduDepsByCountry2012'!$BY28</f>
        <v>41891.191333333336</v>
      </c>
      <c r="V4" s="7">
        <f>'SNB-FiduDepsByCountry2012'!$D27+'SNB-FiduDepsByCountry2012'!$BI27-'SNB-FiduDepsByCountry2012'!$R27-'SNB-FiduDepsByCountry2012'!$S27-'SNB-FiduDepsByCountry2012'!$T27-2*'SNB-FiduDepsByCountry2012'!$AD27/3-'SNB-FiduDepsByCountry2012'!$AE27-'SNB-FiduDepsByCountry2012'!$BV27-'SNB-FiduDepsByCountry2012'!$BY27</f>
        <v>37894.53</v>
      </c>
      <c r="W4" s="7">
        <f>'SNB-FiduDepsByCountry2012'!$D26+'SNB-FiduDepsByCountry2012'!$BI26-'SNB-FiduDepsByCountry2012'!$R26-'SNB-FiduDepsByCountry2012'!$S26-'SNB-FiduDepsByCountry2012'!$T26-2*'SNB-FiduDepsByCountry2012'!$AD26/3-'SNB-FiduDepsByCountry2012'!$AE26-'SNB-FiduDepsByCountry2012'!$BV26-'SNB-FiduDepsByCountry2012'!$BY26</f>
        <v>52484.296666666676</v>
      </c>
      <c r="X4" s="7">
        <f>'SNB-FiduDepsByCountry2012'!$D25+'SNB-FiduDepsByCountry2012'!$BI25-'SNB-FiduDepsByCountry2012'!$R25-'SNB-FiduDepsByCountry2012'!$S25-'SNB-FiduDepsByCountry2012'!$T25-2*'SNB-FiduDepsByCountry2012'!$AD25/3-'SNB-FiduDepsByCountry2012'!$AE25-'SNB-FiduDepsByCountry2012'!$BV25-'SNB-FiduDepsByCountry2012'!$BY25</f>
        <v>55227.739000000001</v>
      </c>
      <c r="Y4" s="7">
        <f>'SNB-FiduDepsByCountry2012'!$D24+'SNB-FiduDepsByCountry2012'!$BI24-'SNB-FiduDepsByCountry2012'!$R24-'SNB-FiduDepsByCountry2012'!$S24-'SNB-FiduDepsByCountry2012'!$T24-2*'SNB-FiduDepsByCountry2012'!$AD24/3-'SNB-FiduDepsByCountry2012'!$AE24-'SNB-FiduDepsByCountry2012'!$BV24-'SNB-FiduDepsByCountry2012'!$BY24</f>
        <v>60277.648000000001</v>
      </c>
    </row>
    <row r="5" spans="1:25">
      <c r="A5" t="s">
        <v>1056</v>
      </c>
      <c r="B5">
        <f>ROUND(B$4*M5/M$4,-1)</f>
        <v>170</v>
      </c>
      <c r="C5" s="230">
        <f t="shared" ref="C5:C16" si="3">B5/B$25</f>
        <v>9.4444444444444442E-2</v>
      </c>
      <c r="D5" s="7">
        <f t="shared" ref="D5:D16" si="4">ROUND(M5/M$4*D$4,-1)</f>
        <v>170</v>
      </c>
      <c r="E5" s="230">
        <f t="shared" si="0"/>
        <v>9.4444444444444442E-2</v>
      </c>
      <c r="F5" s="7">
        <f t="shared" ref="F5:F16" si="5">ROUND(N5/N$4*F$4,-1)</f>
        <v>150</v>
      </c>
      <c r="G5" s="230">
        <f t="shared" si="1"/>
        <v>8.3333333333333329E-2</v>
      </c>
      <c r="H5" s="7">
        <f>ROUND(O5/O$4*H$4,-1)</f>
        <v>190</v>
      </c>
      <c r="I5" s="230">
        <f t="shared" si="2"/>
        <v>0.10555555555555556</v>
      </c>
      <c r="M5" s="7">
        <f t="shared" ref="M5:M26" si="6">AVERAGE(O5:Y5)</f>
        <v>6204.4360000000006</v>
      </c>
      <c r="N5" s="7">
        <f t="shared" ref="N5:N26" si="7">AVERAGE(W5:Y5)</f>
        <v>8287.2553333333344</v>
      </c>
      <c r="O5" s="7">
        <f>'SNB-FiduDepsByCountry2012'!$H34</f>
        <v>1733.569</v>
      </c>
      <c r="P5" s="7">
        <f>'SNB-FiduDepsByCountry2012'!$H33</f>
        <v>2663.0279999999998</v>
      </c>
      <c r="Q5" s="7">
        <f>'SNB-FiduDepsByCountry2012'!$H32</f>
        <v>2624.386</v>
      </c>
      <c r="R5" s="7">
        <f>'SNB-FiduDepsByCountry2012'!$H31</f>
        <v>4133.2389999999996</v>
      </c>
      <c r="S5" s="7">
        <f>'SNB-FiduDepsByCountry2012'!$H30</f>
        <v>7862.7539999999999</v>
      </c>
      <c r="T5" s="7">
        <f>'SNB-FiduDepsByCountry2012'!$H29</f>
        <v>9938.7839999999997</v>
      </c>
      <c r="U5" s="7">
        <f>'SNB-FiduDepsByCountry2012'!$H28</f>
        <v>8009.7460000000001</v>
      </c>
      <c r="V5" s="7">
        <f>'SNB-FiduDepsByCountry2012'!$H27</f>
        <v>6421.5240000000003</v>
      </c>
      <c r="W5" s="7">
        <f>'SNB-FiduDepsByCountry2012'!$H26</f>
        <v>7704.2920000000004</v>
      </c>
      <c r="X5" s="7">
        <f>'SNB-FiduDepsByCountry2012'!$H25</f>
        <v>8370.2129999999997</v>
      </c>
      <c r="Y5" s="7">
        <f>'SNB-FiduDepsByCountry2012'!$H24</f>
        <v>8787.2610000000004</v>
      </c>
    </row>
    <row r="6" spans="1:25">
      <c r="A6" t="s">
        <v>1057</v>
      </c>
      <c r="B6">
        <f t="shared" ref="B6:B16" si="8">ROUND(B$4*M6/M$4,-1)</f>
        <v>170</v>
      </c>
      <c r="C6" s="230">
        <f t="shared" si="3"/>
        <v>9.4444444444444442E-2</v>
      </c>
      <c r="D6" s="7">
        <f t="shared" si="4"/>
        <v>170</v>
      </c>
      <c r="E6" s="230">
        <f t="shared" si="0"/>
        <v>9.4444444444444442E-2</v>
      </c>
      <c r="F6" s="7">
        <f t="shared" si="5"/>
        <v>160</v>
      </c>
      <c r="G6" s="230">
        <f t="shared" si="1"/>
        <v>8.8888888888888892E-2</v>
      </c>
      <c r="H6" s="7">
        <f t="shared" ref="H6:H15" si="9">ROUND(O6/O$4*H$4,-1)</f>
        <v>180</v>
      </c>
      <c r="I6" s="230">
        <f t="shared" si="2"/>
        <v>0.1</v>
      </c>
      <c r="M6" s="7">
        <f t="shared" si="6"/>
        <v>5919.8486363636366</v>
      </c>
      <c r="N6" s="7">
        <f t="shared" si="7"/>
        <v>8880.6666666666661</v>
      </c>
      <c r="O6" s="7">
        <f>'SNB-FiduDepsByCountry2012'!$L34</f>
        <v>1659.261</v>
      </c>
      <c r="P6" s="7">
        <f>'SNB-FiduDepsByCountry2012'!$L33</f>
        <v>2573.71</v>
      </c>
      <c r="Q6" s="7">
        <f>'SNB-FiduDepsByCountry2012'!$L32</f>
        <v>2868.6219999999998</v>
      </c>
      <c r="R6" s="7">
        <f>'SNB-FiduDepsByCountry2012'!$L31</f>
        <v>3794.5050000000001</v>
      </c>
      <c r="S6" s="7">
        <f>'SNB-FiduDepsByCountry2012'!$L30</f>
        <v>6594.6949999999997</v>
      </c>
      <c r="T6" s="7">
        <f>'SNB-FiduDepsByCountry2012'!$L29</f>
        <v>8491.3379999999997</v>
      </c>
      <c r="U6" s="7">
        <f>'SNB-FiduDepsByCountry2012'!$L28</f>
        <v>7738.2039999999997</v>
      </c>
      <c r="V6" s="7">
        <f>'SNB-FiduDepsByCountry2012'!$L27</f>
        <v>4756</v>
      </c>
      <c r="W6" s="7">
        <f>'SNB-FiduDepsByCountry2012'!$L26</f>
        <v>7866</v>
      </c>
      <c r="X6" s="7">
        <f>'SNB-FiduDepsByCountry2012'!$L25</f>
        <v>8846</v>
      </c>
      <c r="Y6" s="7">
        <f>'SNB-FiduDepsByCountry2012'!$L24</f>
        <v>9930</v>
      </c>
    </row>
    <row r="7" spans="1:25">
      <c r="A7" s="182" t="s">
        <v>1058</v>
      </c>
      <c r="B7">
        <f t="shared" si="8"/>
        <v>170</v>
      </c>
      <c r="C7" s="231">
        <f t="shared" si="3"/>
        <v>9.4444444444444442E-2</v>
      </c>
      <c r="D7" s="19">
        <f t="shared" si="4"/>
        <v>170</v>
      </c>
      <c r="E7" s="231">
        <f t="shared" si="0"/>
        <v>9.4444444444444442E-2</v>
      </c>
      <c r="F7" s="19">
        <f t="shared" si="5"/>
        <v>210</v>
      </c>
      <c r="G7" s="231">
        <f t="shared" si="1"/>
        <v>0.11666666666666667</v>
      </c>
      <c r="H7" s="19">
        <f t="shared" si="9"/>
        <v>60</v>
      </c>
      <c r="I7" s="231">
        <f t="shared" si="2"/>
        <v>3.3333333333333333E-2</v>
      </c>
      <c r="M7" s="7">
        <f t="shared" si="6"/>
        <v>5997.5128181818181</v>
      </c>
      <c r="N7" s="7">
        <f t="shared" si="7"/>
        <v>11823.212333333331</v>
      </c>
      <c r="O7" s="19">
        <f>'SNB-FiduDepsByCountry2012'!$Q34</f>
        <v>575.78300000000002</v>
      </c>
      <c r="P7" s="19">
        <f>'SNB-FiduDepsByCountry2012'!$Q33</f>
        <v>1148.6780000000001</v>
      </c>
      <c r="Q7" s="19">
        <f>'SNB-FiduDepsByCountry2012'!$Q32</f>
        <v>1275.5029999999999</v>
      </c>
      <c r="R7" s="19">
        <f>'SNB-FiduDepsByCountry2012'!$Q31</f>
        <v>2004.6479999999999</v>
      </c>
      <c r="S7" s="19">
        <f>'SNB-FiduDepsByCountry2012'!$Q30</f>
        <v>6066.2259999999997</v>
      </c>
      <c r="T7" s="19">
        <f>'SNB-FiduDepsByCountry2012'!$Q29</f>
        <v>6832.72</v>
      </c>
      <c r="U7" s="19">
        <f>'SNB-FiduDepsByCountry2012'!$Q28</f>
        <v>6321.107</v>
      </c>
      <c r="V7" s="19">
        <f>'SNB-FiduDepsByCountry2012'!$Q27</f>
        <v>6278.3389999999999</v>
      </c>
      <c r="W7" s="19">
        <f>'SNB-FiduDepsByCountry2012'!$Q26</f>
        <v>11109.159</v>
      </c>
      <c r="X7" s="19">
        <f>'SNB-FiduDepsByCountry2012'!$Q25</f>
        <v>11312.937</v>
      </c>
      <c r="Y7" s="19">
        <f>'SNB-FiduDepsByCountry2012'!$Q24</f>
        <v>13047.540999999999</v>
      </c>
    </row>
    <row r="8" spans="1:25">
      <c r="A8" t="s">
        <v>1059</v>
      </c>
      <c r="B8">
        <f t="shared" si="8"/>
        <v>110</v>
      </c>
      <c r="C8" s="230">
        <f t="shared" si="3"/>
        <v>6.1111111111111109E-2</v>
      </c>
      <c r="D8" s="7">
        <f t="shared" si="4"/>
        <v>110</v>
      </c>
      <c r="E8" s="230">
        <f t="shared" si="0"/>
        <v>6.1111111111111109E-2</v>
      </c>
      <c r="F8" s="7">
        <f t="shared" si="5"/>
        <v>90</v>
      </c>
      <c r="G8" s="230">
        <f t="shared" si="1"/>
        <v>0.05</v>
      </c>
      <c r="H8" s="7">
        <f>ROUND(O8/O$4*H$4,-1)</f>
        <v>150</v>
      </c>
      <c r="I8" s="230">
        <f t="shared" si="2"/>
        <v>8.3333333333333329E-2</v>
      </c>
      <c r="M8" s="7">
        <f>AVERAGE(O8:Y8)</f>
        <v>4020.5252121212125</v>
      </c>
      <c r="N8" s="7">
        <f>AVERAGE(W8:Y8)</f>
        <v>4964.1355555555556</v>
      </c>
      <c r="O8" s="19">
        <f>'SNB-FiduDepsByCountry2012'!$AD34/3</f>
        <v>1347.5666666666666</v>
      </c>
      <c r="P8" s="19">
        <f>'SNB-FiduDepsByCountry2012'!$AD33/3</f>
        <v>2036.992</v>
      </c>
      <c r="Q8" s="19">
        <f>'SNB-FiduDepsByCountry2012'!$AD32/3</f>
        <v>2512.7903333333334</v>
      </c>
      <c r="R8" s="19">
        <f>'SNB-FiduDepsByCountry2012'!$AD31/3</f>
        <v>3029.6436666666668</v>
      </c>
      <c r="S8" s="19">
        <f>'SNB-FiduDepsByCountry2012'!$AD30/3</f>
        <v>4885.8679999999995</v>
      </c>
      <c r="T8" s="19">
        <f>'SNB-FiduDepsByCountry2012'!$AD29/3</f>
        <v>5775.0756666666666</v>
      </c>
      <c r="U8" s="19">
        <f>'SNB-FiduDepsByCountry2012'!$AD28/3</f>
        <v>5238.2013333333334</v>
      </c>
      <c r="V8" s="19">
        <f>'SNB-FiduDepsByCountry2012'!$AD27/3</f>
        <v>4507.2330000000002</v>
      </c>
      <c r="W8" s="19">
        <f>'SNB-FiduDepsByCountry2012'!$AD26/3</f>
        <v>5183.0426666666672</v>
      </c>
      <c r="X8" s="19">
        <f>'SNB-FiduDepsByCountry2012'!$AD25/3</f>
        <v>4576.5690000000004</v>
      </c>
      <c r="Y8" s="19">
        <f>'SNB-FiduDepsByCountry2012'!$AD24/3</f>
        <v>5132.7950000000001</v>
      </c>
    </row>
    <row r="9" spans="1:25">
      <c r="A9" t="s">
        <v>1060</v>
      </c>
      <c r="B9">
        <f t="shared" si="8"/>
        <v>100</v>
      </c>
      <c r="C9" s="230">
        <f t="shared" si="3"/>
        <v>5.5555555555555552E-2</v>
      </c>
      <c r="D9" s="7">
        <f t="shared" si="4"/>
        <v>100</v>
      </c>
      <c r="E9" s="230">
        <f t="shared" si="0"/>
        <v>5.5555555555555552E-2</v>
      </c>
      <c r="F9" s="7">
        <f t="shared" si="5"/>
        <v>120</v>
      </c>
      <c r="G9" s="230">
        <f t="shared" si="1"/>
        <v>6.6666666666666666E-2</v>
      </c>
      <c r="H9" s="7">
        <f t="shared" si="9"/>
        <v>80</v>
      </c>
      <c r="I9" s="230">
        <f t="shared" si="2"/>
        <v>4.4444444444444446E-2</v>
      </c>
      <c r="M9" s="7">
        <f t="shared" si="6"/>
        <v>3593.2020909090907</v>
      </c>
      <c r="N9" s="7">
        <f t="shared" si="7"/>
        <v>6928.1650000000009</v>
      </c>
      <c r="O9" s="7">
        <f>'SNB-FiduDepsByCountry2012'!$AB34</f>
        <v>758.64200000000005</v>
      </c>
      <c r="P9" s="7">
        <f>'SNB-FiduDepsByCountry2012'!$AB33</f>
        <v>1227.5429999999999</v>
      </c>
      <c r="Q9" s="7">
        <f>'SNB-FiduDepsByCountry2012'!$AB32</f>
        <v>1202.0540000000001</v>
      </c>
      <c r="R9" s="7">
        <f>'SNB-FiduDepsByCountry2012'!$AB31</f>
        <v>1604.115</v>
      </c>
      <c r="S9" s="7">
        <f>'SNB-FiduDepsByCountry2012'!$AB30</f>
        <v>3165.2530000000002</v>
      </c>
      <c r="T9" s="7">
        <f>'SNB-FiduDepsByCountry2012'!$AB29</f>
        <v>3731.9569999999999</v>
      </c>
      <c r="U9" s="7">
        <f>'SNB-FiduDepsByCountry2012'!$AB28</f>
        <v>3454.3670000000002</v>
      </c>
      <c r="V9" s="7">
        <f>'SNB-FiduDepsByCountry2012'!$AB27</f>
        <v>3596.797</v>
      </c>
      <c r="W9" s="7">
        <f>'SNB-FiduDepsByCountry2012'!$AB26</f>
        <v>6253.9759999999997</v>
      </c>
      <c r="X9" s="7">
        <f>'SNB-FiduDepsByCountry2012'!$AB25</f>
        <v>7190.35</v>
      </c>
      <c r="Y9" s="7">
        <f>'SNB-FiduDepsByCountry2012'!$AB24</f>
        <v>7340.1689999999999</v>
      </c>
    </row>
    <row r="10" spans="1:25">
      <c r="A10" t="s">
        <v>1061</v>
      </c>
      <c r="B10">
        <f t="shared" si="8"/>
        <v>60</v>
      </c>
      <c r="C10" s="230">
        <f t="shared" si="3"/>
        <v>3.3333333333333333E-2</v>
      </c>
      <c r="D10" s="7">
        <f t="shared" si="4"/>
        <v>60</v>
      </c>
      <c r="E10" s="230">
        <f t="shared" si="0"/>
        <v>3.3333333333333333E-2</v>
      </c>
      <c r="F10" s="7">
        <f t="shared" si="5"/>
        <v>80</v>
      </c>
      <c r="G10" s="230">
        <f t="shared" si="1"/>
        <v>4.4444444444444446E-2</v>
      </c>
      <c r="H10" s="7">
        <f t="shared" si="9"/>
        <v>90</v>
      </c>
      <c r="I10" s="230">
        <f t="shared" si="2"/>
        <v>0.05</v>
      </c>
      <c r="M10" s="7">
        <f t="shared" si="6"/>
        <v>2256.7926363636366</v>
      </c>
      <c r="N10" s="7">
        <f t="shared" si="7"/>
        <v>4477.0756666666666</v>
      </c>
      <c r="O10" s="7">
        <f>'SNB-FiduDepsByCountry2012'!$M34</f>
        <v>859.09699999999998</v>
      </c>
      <c r="P10" s="7">
        <f>'SNB-FiduDepsByCountry2012'!$M33</f>
        <v>1158.3810000000001</v>
      </c>
      <c r="Q10" s="7">
        <f>'SNB-FiduDepsByCountry2012'!$M32</f>
        <v>1308.538</v>
      </c>
      <c r="R10" s="7">
        <f>'SNB-FiduDepsByCountry2012'!$M31</f>
        <v>934.84400000000005</v>
      </c>
      <c r="S10" s="7">
        <f>'SNB-FiduDepsByCountry2012'!$M30</f>
        <v>1357.329</v>
      </c>
      <c r="T10" s="7">
        <f>'SNB-FiduDepsByCountry2012'!$M29</f>
        <v>1930.9929999999999</v>
      </c>
      <c r="U10" s="7">
        <f>'SNB-FiduDepsByCountry2012'!$M28</f>
        <v>1783.9849999999999</v>
      </c>
      <c r="V10" s="7">
        <f>'SNB-FiduDepsByCountry2012'!$M27</f>
        <v>2060.3249999999998</v>
      </c>
      <c r="W10" s="7">
        <f>'SNB-FiduDepsByCountry2012'!$M26</f>
        <v>4720.1639999999998</v>
      </c>
      <c r="X10" s="7">
        <f>'SNB-FiduDepsByCountry2012'!$M25</f>
        <v>4244.6170000000002</v>
      </c>
      <c r="Y10" s="7">
        <f>'SNB-FiduDepsByCountry2012'!$M24</f>
        <v>4466.4459999999999</v>
      </c>
    </row>
    <row r="11" spans="1:25">
      <c r="A11" t="s">
        <v>1062</v>
      </c>
      <c r="B11">
        <f t="shared" si="8"/>
        <v>70</v>
      </c>
      <c r="C11" s="230">
        <f t="shared" si="3"/>
        <v>3.888888888888889E-2</v>
      </c>
      <c r="D11" s="232">
        <f t="shared" si="4"/>
        <v>70</v>
      </c>
      <c r="E11" s="230">
        <f t="shared" si="0"/>
        <v>3.888888888888889E-2</v>
      </c>
      <c r="F11" s="7">
        <f t="shared" si="5"/>
        <v>90</v>
      </c>
      <c r="G11" s="230">
        <f t="shared" si="1"/>
        <v>0.05</v>
      </c>
      <c r="H11" s="7">
        <f t="shared" si="9"/>
        <v>50</v>
      </c>
      <c r="I11" s="230">
        <f t="shared" si="2"/>
        <v>2.7777777777777776E-2</v>
      </c>
      <c r="M11" s="7">
        <f t="shared" si="6"/>
        <v>2492.6418181818181</v>
      </c>
      <c r="N11" s="7">
        <f t="shared" si="7"/>
        <v>5014.7496666666666</v>
      </c>
      <c r="O11" s="7">
        <f>'SNB-FiduDepsByCountry2012'!$F34</f>
        <v>420.98500000000001</v>
      </c>
      <c r="P11" s="7">
        <f>'SNB-FiduDepsByCountry2012'!$F33</f>
        <v>624.18600000000004</v>
      </c>
      <c r="Q11" s="7">
        <f>'SNB-FiduDepsByCountry2012'!$F32</f>
        <v>692.98800000000006</v>
      </c>
      <c r="R11" s="7">
        <f>'SNB-FiduDepsByCountry2012'!$F31</f>
        <v>1197.3330000000001</v>
      </c>
      <c r="S11" s="7">
        <f>'SNB-FiduDepsByCountry2012'!$F30</f>
        <v>2410.404</v>
      </c>
      <c r="T11" s="7">
        <f>'SNB-FiduDepsByCountry2012'!$F29</f>
        <v>2532.748</v>
      </c>
      <c r="U11" s="7">
        <f>'SNB-FiduDepsByCountry2012'!$F28</f>
        <v>2147.5320000000002</v>
      </c>
      <c r="V11" s="7">
        <f>'SNB-FiduDepsByCountry2012'!$F27</f>
        <v>2348.6350000000002</v>
      </c>
      <c r="W11" s="7">
        <f>'SNB-FiduDepsByCountry2012'!$F26</f>
        <v>4186.5649999999996</v>
      </c>
      <c r="X11" s="7">
        <f>'SNB-FiduDepsByCountry2012'!$F25</f>
        <v>5226.0309999999999</v>
      </c>
      <c r="Y11" s="7">
        <f>'SNB-FiduDepsByCountry2012'!$F24</f>
        <v>5631.6530000000002</v>
      </c>
    </row>
    <row r="12" spans="1:25">
      <c r="A12" t="s">
        <v>1063</v>
      </c>
      <c r="B12">
        <f t="shared" si="8"/>
        <v>30</v>
      </c>
      <c r="C12" s="230">
        <f t="shared" si="3"/>
        <v>1.6666666666666666E-2</v>
      </c>
      <c r="D12" s="7">
        <f t="shared" si="4"/>
        <v>30</v>
      </c>
      <c r="E12" s="230">
        <f t="shared" si="0"/>
        <v>1.6666666666666666E-2</v>
      </c>
      <c r="F12" s="7">
        <f t="shared" si="5"/>
        <v>20</v>
      </c>
      <c r="G12" s="230">
        <f t="shared" si="1"/>
        <v>1.1111111111111112E-2</v>
      </c>
      <c r="H12" s="7">
        <f>ROUND(O12/O$4*H$4,-1)</f>
        <v>30</v>
      </c>
      <c r="I12" s="230">
        <f t="shared" si="2"/>
        <v>1.6666666666666666E-2</v>
      </c>
      <c r="M12" s="7">
        <f t="shared" si="6"/>
        <v>908.24681818181818</v>
      </c>
      <c r="N12" s="7">
        <f t="shared" si="7"/>
        <v>1369.3739999999998</v>
      </c>
      <c r="O12" s="7">
        <f>'SNB-FiduDepsByCountry2012'!$W34</f>
        <v>299.05500000000001</v>
      </c>
      <c r="P12" s="7">
        <f>'SNB-FiduDepsByCountry2012'!$W33</f>
        <v>485.327</v>
      </c>
      <c r="Q12" s="7">
        <f>'SNB-FiduDepsByCountry2012'!$W32</f>
        <v>343.27100000000002</v>
      </c>
      <c r="R12" s="7">
        <f>'SNB-FiduDepsByCountry2012'!$W31</f>
        <v>436.65300000000002</v>
      </c>
      <c r="S12" s="7">
        <f>'SNB-FiduDepsByCountry2012'!$W30</f>
        <v>907.00400000000002</v>
      </c>
      <c r="T12" s="7">
        <f>'SNB-FiduDepsByCountry2012'!$W29</f>
        <v>1261.1859999999999</v>
      </c>
      <c r="U12" s="7">
        <f>'SNB-FiduDepsByCountry2012'!$W28</f>
        <v>1010.426</v>
      </c>
      <c r="V12" s="7">
        <f>'SNB-FiduDepsByCountry2012'!$W27</f>
        <v>1139.671</v>
      </c>
      <c r="W12" s="7">
        <f>'SNB-FiduDepsByCountry2012'!$W26</f>
        <v>1280.1559999999999</v>
      </c>
      <c r="X12" s="7">
        <f>'SNB-FiduDepsByCountry2012'!$W25</f>
        <v>1382.5419999999999</v>
      </c>
      <c r="Y12" s="7">
        <f>'SNB-FiduDepsByCountry2012'!$W24</f>
        <v>1445.424</v>
      </c>
    </row>
    <row r="13" spans="1:25">
      <c r="A13" t="s">
        <v>1064</v>
      </c>
      <c r="B13">
        <f t="shared" si="8"/>
        <v>10</v>
      </c>
      <c r="C13" s="230">
        <f t="shared" si="3"/>
        <v>5.5555555555555558E-3</v>
      </c>
      <c r="D13" s="7">
        <f t="shared" si="4"/>
        <v>10</v>
      </c>
      <c r="E13" s="230">
        <f t="shared" si="0"/>
        <v>5.5555555555555558E-3</v>
      </c>
      <c r="F13" s="7">
        <f t="shared" si="5"/>
        <v>0</v>
      </c>
      <c r="G13" s="230">
        <f t="shared" si="1"/>
        <v>0</v>
      </c>
      <c r="H13" s="7">
        <f>ROUND(O13/O$4*H$4,-1)</f>
        <v>20</v>
      </c>
      <c r="I13" s="230">
        <f t="shared" si="2"/>
        <v>1.1111111111111112E-2</v>
      </c>
      <c r="M13" s="7">
        <f t="shared" si="6"/>
        <v>254.3897272727273</v>
      </c>
      <c r="N13" s="7">
        <f t="shared" si="7"/>
        <v>229.49233333333333</v>
      </c>
      <c r="O13" s="7">
        <f>'SNB-FiduDepsByCountry2012'!$BT34</f>
        <v>207.27199999999999</v>
      </c>
      <c r="P13" s="7">
        <f>'SNB-FiduDepsByCountry2012'!$BT33</f>
        <v>190.661</v>
      </c>
      <c r="Q13" s="7">
        <f>'SNB-FiduDepsByCountry2012'!$BT32</f>
        <v>195.089</v>
      </c>
      <c r="R13" s="7">
        <f>'SNB-FiduDepsByCountry2012'!$BT31</f>
        <v>206.91399999999999</v>
      </c>
      <c r="S13" s="7">
        <f>'SNB-FiduDepsByCountry2012'!$BT30</f>
        <v>311.90100000000001</v>
      </c>
      <c r="T13" s="7">
        <f>'SNB-FiduDepsByCountry2012'!$BT29</f>
        <v>398.76400000000001</v>
      </c>
      <c r="U13" s="7">
        <f>'SNB-FiduDepsByCountry2012'!$BT28</f>
        <v>378.161</v>
      </c>
      <c r="V13" s="7">
        <f>'SNB-FiduDepsByCountry2012'!$BT27</f>
        <v>221.048</v>
      </c>
      <c r="W13" s="7">
        <f>'SNB-FiduDepsByCountry2012'!$BT26</f>
        <v>256.92399999999998</v>
      </c>
      <c r="X13" s="7">
        <f>'SNB-FiduDepsByCountry2012'!$BT25</f>
        <v>194.41200000000001</v>
      </c>
      <c r="Y13" s="7">
        <f>'SNB-FiduDepsByCountry2012'!$BT24</f>
        <v>237.14099999999999</v>
      </c>
    </row>
    <row r="14" spans="1:25">
      <c r="A14" t="s">
        <v>1065</v>
      </c>
      <c r="B14">
        <f t="shared" si="8"/>
        <v>10</v>
      </c>
      <c r="C14" s="230">
        <f t="shared" si="3"/>
        <v>5.5555555555555558E-3</v>
      </c>
      <c r="D14" s="7">
        <f t="shared" si="4"/>
        <v>10</v>
      </c>
      <c r="E14" s="230">
        <f t="shared" si="0"/>
        <v>5.5555555555555558E-3</v>
      </c>
      <c r="F14" s="7">
        <f t="shared" si="5"/>
        <v>10</v>
      </c>
      <c r="G14" s="230">
        <f t="shared" si="1"/>
        <v>5.5555555555555558E-3</v>
      </c>
      <c r="H14" s="7">
        <f t="shared" si="9"/>
        <v>20</v>
      </c>
      <c r="I14" s="230">
        <f t="shared" si="2"/>
        <v>1.1111111111111112E-2</v>
      </c>
      <c r="M14" s="7">
        <f t="shared" si="6"/>
        <v>479.12000000000006</v>
      </c>
      <c r="N14" s="7">
        <f t="shared" si="7"/>
        <v>631.20566666666673</v>
      </c>
      <c r="O14" s="7">
        <f>'SNB-FiduDepsByCountry2012'!$Y34</f>
        <v>179.59800000000001</v>
      </c>
      <c r="P14" s="7">
        <f>'SNB-FiduDepsByCountry2012'!$Y33</f>
        <v>195.38900000000001</v>
      </c>
      <c r="Q14" s="7">
        <f>'SNB-FiduDepsByCountry2012'!$Y32</f>
        <v>217.95599999999999</v>
      </c>
      <c r="R14" s="7">
        <f>'SNB-FiduDepsByCountry2012'!$Y31</f>
        <v>180.98699999999999</v>
      </c>
      <c r="S14" s="7">
        <f>'SNB-FiduDepsByCountry2012'!$Y30</f>
        <v>502.88099999999997</v>
      </c>
      <c r="T14" s="7">
        <f>'SNB-FiduDepsByCountry2012'!$Y29</f>
        <v>931.35400000000004</v>
      </c>
      <c r="U14" s="7">
        <f>'SNB-FiduDepsByCountry2012'!$Y28</f>
        <v>685.952</v>
      </c>
      <c r="V14" s="7">
        <f>'SNB-FiduDepsByCountry2012'!$Y27</f>
        <v>482.58600000000001</v>
      </c>
      <c r="W14" s="7">
        <f>'SNB-FiduDepsByCountry2012'!$Y26</f>
        <v>573.61599999999999</v>
      </c>
      <c r="X14" s="7">
        <f>'SNB-FiduDepsByCountry2012'!$Y25</f>
        <v>661.35400000000004</v>
      </c>
      <c r="Y14" s="7">
        <f>'SNB-FiduDepsByCountry2012'!$Y24</f>
        <v>658.64700000000005</v>
      </c>
    </row>
    <row r="15" spans="1:25">
      <c r="A15" t="s">
        <v>1066</v>
      </c>
      <c r="B15">
        <f t="shared" si="8"/>
        <v>10</v>
      </c>
      <c r="C15" s="230">
        <f t="shared" si="3"/>
        <v>5.5555555555555558E-3</v>
      </c>
      <c r="D15" s="7">
        <f t="shared" si="4"/>
        <v>10</v>
      </c>
      <c r="E15" s="230">
        <f t="shared" si="0"/>
        <v>5.5555555555555558E-3</v>
      </c>
      <c r="F15" s="7">
        <f t="shared" si="5"/>
        <v>0</v>
      </c>
      <c r="G15" s="230">
        <f t="shared" si="1"/>
        <v>0</v>
      </c>
      <c r="H15" s="7">
        <f t="shared" si="9"/>
        <v>10</v>
      </c>
      <c r="I15" s="230">
        <f t="shared" si="2"/>
        <v>5.5555555555555558E-3</v>
      </c>
      <c r="M15" s="7">
        <f t="shared" si="6"/>
        <v>250.25345454545456</v>
      </c>
      <c r="N15" s="7">
        <f t="shared" si="7"/>
        <v>202.73199999999997</v>
      </c>
      <c r="O15" s="7">
        <f>'SNB-FiduDepsByCountry2012'!$U34</f>
        <v>58.908000000000001</v>
      </c>
      <c r="P15" s="7">
        <f>'SNB-FiduDepsByCountry2012'!$U33</f>
        <v>65.48</v>
      </c>
      <c r="Q15" s="7">
        <f>'SNB-FiduDepsByCountry2012'!$U32</f>
        <v>93.710999999999999</v>
      </c>
      <c r="R15" s="7">
        <f>'SNB-FiduDepsByCountry2012'!$U31</f>
        <v>137.815</v>
      </c>
      <c r="S15" s="7">
        <f>'SNB-FiduDepsByCountry2012'!$U30</f>
        <v>166.20400000000001</v>
      </c>
      <c r="T15" s="7">
        <f>'SNB-FiduDepsByCountry2012'!$U29</f>
        <v>744.84500000000003</v>
      </c>
      <c r="U15" s="7">
        <f>'SNB-FiduDepsByCountry2012'!$U28</f>
        <v>569.92100000000005</v>
      </c>
      <c r="V15" s="7">
        <f>'SNB-FiduDepsByCountry2012'!$U27</f>
        <v>307.70800000000003</v>
      </c>
      <c r="W15" s="7">
        <f>'SNB-FiduDepsByCountry2012'!$U26</f>
        <v>210.73400000000001</v>
      </c>
      <c r="X15" s="7">
        <f>'SNB-FiduDepsByCountry2012'!$U25</f>
        <v>192.411</v>
      </c>
      <c r="Y15" s="7">
        <f>'SNB-FiduDepsByCountry2012'!$U24</f>
        <v>205.05099999999999</v>
      </c>
    </row>
    <row r="16" spans="1:25">
      <c r="A16" t="s">
        <v>1067</v>
      </c>
      <c r="B16">
        <f t="shared" si="8"/>
        <v>100</v>
      </c>
      <c r="C16" s="230">
        <f t="shared" si="3"/>
        <v>5.5555555555555552E-2</v>
      </c>
      <c r="D16" s="7">
        <f t="shared" si="4"/>
        <v>100</v>
      </c>
      <c r="E16" s="230">
        <f t="shared" si="0"/>
        <v>5.5555555555555552E-2</v>
      </c>
      <c r="F16" s="7">
        <f t="shared" si="5"/>
        <v>60</v>
      </c>
      <c r="G16" s="230">
        <f t="shared" si="1"/>
        <v>3.3333333333333333E-2</v>
      </c>
      <c r="H16" s="7">
        <f>ROUND(O16/O$4*H$4,-1)</f>
        <v>130</v>
      </c>
      <c r="I16" s="230">
        <f t="shared" si="2"/>
        <v>7.2222222222222215E-2</v>
      </c>
      <c r="M16" s="7">
        <f t="shared" si="6"/>
        <v>3451.8058181818183</v>
      </c>
      <c r="N16" s="7">
        <f t="shared" si="7"/>
        <v>3188.497000000003</v>
      </c>
      <c r="O16" s="7">
        <f t="shared" ref="O16:Y16" si="10">O4-SUM(O5:O15)</f>
        <v>1171.0379999999959</v>
      </c>
      <c r="P16" s="7">
        <f t="shared" si="10"/>
        <v>2360.6470000000008</v>
      </c>
      <c r="Q16" s="7">
        <f t="shared" si="10"/>
        <v>2858.3740000000016</v>
      </c>
      <c r="R16" s="7">
        <f t="shared" si="10"/>
        <v>2704.8050000000003</v>
      </c>
      <c r="S16" s="7">
        <f t="shared" si="10"/>
        <v>4246.3729999999996</v>
      </c>
      <c r="T16" s="7">
        <f t="shared" si="10"/>
        <v>4734.8829999999944</v>
      </c>
      <c r="U16" s="7">
        <f t="shared" si="10"/>
        <v>4553.5889999999999</v>
      </c>
      <c r="V16" s="7">
        <f t="shared" si="10"/>
        <v>5774.6640000000007</v>
      </c>
      <c r="W16" s="7">
        <f t="shared" si="10"/>
        <v>3139.6680000000051</v>
      </c>
      <c r="X16" s="7">
        <f t="shared" si="10"/>
        <v>3030.3029999999999</v>
      </c>
      <c r="Y16" s="7">
        <f t="shared" si="10"/>
        <v>3395.5200000000041</v>
      </c>
    </row>
    <row r="17" spans="1:25">
      <c r="A17" s="9" t="s">
        <v>1068</v>
      </c>
      <c r="B17" s="9">
        <f>ROUND(C17*B$25,-1)</f>
        <v>180</v>
      </c>
      <c r="C17" s="229">
        <v>0.1</v>
      </c>
      <c r="D17" s="183">
        <f>ROUND(M17/M$25*D$25,-1)</f>
        <v>130</v>
      </c>
      <c r="E17" s="229">
        <f t="shared" si="0"/>
        <v>7.2222222222222215E-2</v>
      </c>
      <c r="F17" s="183">
        <f>ROUND(N17/N$25*F$25,-1)</f>
        <v>160</v>
      </c>
      <c r="G17" s="229">
        <f t="shared" si="1"/>
        <v>8.8888888888888892E-2</v>
      </c>
      <c r="H17" s="183">
        <f>ROUND(O17/O$25*H$25,-1)</f>
        <v>170</v>
      </c>
      <c r="I17" s="229">
        <f t="shared" si="2"/>
        <v>9.4444444444444442E-2</v>
      </c>
      <c r="M17" s="7">
        <f t="shared" si="6"/>
        <v>16478.99090909091</v>
      </c>
      <c r="N17" s="7">
        <f t="shared" si="7"/>
        <v>18670.394666666667</v>
      </c>
      <c r="O17" s="7">
        <f>'SNB-FiduDepsByCountry2012'!$EI34+'SNB-FiduDepsByCountry2012'!$EN34+'SNB-FiduDepsByCountry2012'!$FF34+'SNB-FiduDepsByCountry2012'!$FW34</f>
        <v>9170.7259999999987</v>
      </c>
      <c r="P17" s="7">
        <f>'SNB-FiduDepsByCountry2012'!$EI33+'SNB-FiduDepsByCountry2012'!$EN33+'SNB-FiduDepsByCountry2012'!$FF33+'SNB-FiduDepsByCountry2012'!$FW33</f>
        <v>11457.181</v>
      </c>
      <c r="Q17" s="7">
        <f>'SNB-FiduDepsByCountry2012'!$EI32+'SNB-FiduDepsByCountry2012'!$EN32+'SNB-FiduDepsByCountry2012'!$FF32+'SNB-FiduDepsByCountry2012'!$FW32</f>
        <v>8924.8090000000011</v>
      </c>
      <c r="R17" s="7">
        <f>'SNB-FiduDepsByCountry2012'!$EI31+'SNB-FiduDepsByCountry2012'!$EN31+'SNB-FiduDepsByCountry2012'!$FF31+'SNB-FiduDepsByCountry2012'!$FW31</f>
        <v>12081.032999999999</v>
      </c>
      <c r="S17" s="7">
        <f>'SNB-FiduDepsByCountry2012'!$EI30+'SNB-FiduDepsByCountry2012'!$EN30+'SNB-FiduDepsByCountry2012'!$FF30+'SNB-FiduDepsByCountry2012'!$FW30</f>
        <v>15055.789000000001</v>
      </c>
      <c r="T17" s="7">
        <f>'SNB-FiduDepsByCountry2012'!$EI29+'SNB-FiduDepsByCountry2012'!$EN29+'SNB-FiduDepsByCountry2012'!$FF29+'SNB-FiduDepsByCountry2012'!$FW29</f>
        <v>21270.35</v>
      </c>
      <c r="U17" s="7">
        <f>'SNB-FiduDepsByCountry2012'!$EI28+'SNB-FiduDepsByCountry2012'!$EN28+'SNB-FiduDepsByCountry2012'!$FF28+'SNB-FiduDepsByCountry2012'!$FW28</f>
        <v>24016.789000000001</v>
      </c>
      <c r="V17" s="7">
        <f>'SNB-FiduDepsByCountry2012'!$EI27+'SNB-FiduDepsByCountry2012'!$EN27+'SNB-FiduDepsByCountry2012'!$FF27+'SNB-FiduDepsByCountry2012'!$FW27</f>
        <v>23281.039000000001</v>
      </c>
      <c r="W17" s="7">
        <f>'SNB-FiduDepsByCountry2012'!$EI26+'SNB-FiduDepsByCountry2012'!$EN26+'SNB-FiduDepsByCountry2012'!$FF26+'SNB-FiduDepsByCountry2012'!$FW26</f>
        <v>17230.691999999999</v>
      </c>
      <c r="X17" s="7">
        <f>'SNB-FiduDepsByCountry2012'!$EI25+'SNB-FiduDepsByCountry2012'!$EN25+'SNB-FiduDepsByCountry2012'!$FF25+'SNB-FiduDepsByCountry2012'!$FW25</f>
        <v>18943.589</v>
      </c>
      <c r="Y17" s="7">
        <f>'SNB-FiduDepsByCountry2012'!$EI24+'SNB-FiduDepsByCountry2012'!$EN24+'SNB-FiduDepsByCountry2012'!$FF24+'SNB-FiduDepsByCountry2012'!$FW24</f>
        <v>19836.902999999998</v>
      </c>
    </row>
    <row r="18" spans="1:25">
      <c r="A18" s="9" t="s">
        <v>1069</v>
      </c>
      <c r="B18" s="9">
        <f>ROUND(C18*B$25,-1)</f>
        <v>90</v>
      </c>
      <c r="C18" s="229">
        <v>0.05</v>
      </c>
      <c r="D18" s="183">
        <f>ROUND(M18/M$25*D$25,-1)</f>
        <v>100</v>
      </c>
      <c r="E18" s="229">
        <f t="shared" si="0"/>
        <v>5.5555555555555552E-2</v>
      </c>
      <c r="F18" s="183">
        <f>ROUND(N18/N$25*F$25,-1)</f>
        <v>100</v>
      </c>
      <c r="G18" s="229">
        <f t="shared" si="1"/>
        <v>5.5555555555555552E-2</v>
      </c>
      <c r="H18" s="183">
        <f>ROUND(O18/O$25*H$25,-1)</f>
        <v>100</v>
      </c>
      <c r="I18" s="229">
        <f t="shared" si="2"/>
        <v>5.5555555555555552E-2</v>
      </c>
      <c r="M18" s="7">
        <f t="shared" si="6"/>
        <v>12436.563</v>
      </c>
      <c r="N18" s="7">
        <f t="shared" si="7"/>
        <v>11638.088666666672</v>
      </c>
      <c r="O18" s="7">
        <f>'SNB-FiduDepsByCountry2012'!$DJ34-O17-O21+'SNB-FiduDepsByCountry2012'!$BY34</f>
        <v>5404.5910000000022</v>
      </c>
      <c r="P18" s="7">
        <f>'SNB-FiduDepsByCountry2012'!$DJ33-P17-P21+'SNB-FiduDepsByCountry2012'!$BY33</f>
        <v>8887.7289999999994</v>
      </c>
      <c r="Q18" s="7">
        <f>'SNB-FiduDepsByCountry2012'!$DJ32-Q17-Q21+'SNB-FiduDepsByCountry2012'!$BY32</f>
        <v>9706.7049999999981</v>
      </c>
      <c r="R18" s="7">
        <f>'SNB-FiduDepsByCountry2012'!$DJ31-R17-R21+'SNB-FiduDepsByCountry2012'!$BY31</f>
        <v>11833.252000000002</v>
      </c>
      <c r="S18" s="7">
        <f>'SNB-FiduDepsByCountry2012'!$DJ30-S17-S21+'SNB-FiduDepsByCountry2012'!$BY30</f>
        <v>15256.181</v>
      </c>
      <c r="T18" s="7">
        <f>'SNB-FiduDepsByCountry2012'!$DJ29-T17-T21+'SNB-FiduDepsByCountry2012'!$BY29</f>
        <v>18217.325000000004</v>
      </c>
      <c r="U18" s="7">
        <f>'SNB-FiduDepsByCountry2012'!$DJ28-U17-U21+'SNB-FiduDepsByCountry2012'!$BY28</f>
        <v>16781.141999999993</v>
      </c>
      <c r="V18" s="7">
        <f>'SNB-FiduDepsByCountry2012'!$DJ27-V17-V21+'SNB-FiduDepsByCountry2012'!$BY27</f>
        <v>15801.001999999999</v>
      </c>
      <c r="W18" s="7">
        <f>'SNB-FiduDepsByCountry2012'!$DJ26-W17-W21+'SNB-FiduDepsByCountry2012'!$BY26</f>
        <v>12233.077000000012</v>
      </c>
      <c r="X18" s="7">
        <f>'SNB-FiduDepsByCountry2012'!$DJ25-X17-X21+'SNB-FiduDepsByCountry2012'!$BY25</f>
        <v>11410.332999999997</v>
      </c>
      <c r="Y18" s="7">
        <f>'SNB-FiduDepsByCountry2012'!$DJ24-Y17-Y21+'SNB-FiduDepsByCountry2012'!$BY24</f>
        <v>11270.856000000003</v>
      </c>
    </row>
    <row r="19" spans="1:25">
      <c r="A19" s="9" t="s">
        <v>1070</v>
      </c>
      <c r="B19" s="9">
        <f>ROUND(C19*B$25,-1)</f>
        <v>220</v>
      </c>
      <c r="C19" s="229">
        <v>0.12</v>
      </c>
      <c r="D19" s="183">
        <f>ROUND(M19/M$25*D$25,-1)</f>
        <v>130</v>
      </c>
      <c r="E19" s="229">
        <f t="shared" si="0"/>
        <v>7.2222222222222215E-2</v>
      </c>
      <c r="F19" s="183">
        <f>ROUND(N19/N$25*F$25,-1)</f>
        <v>150</v>
      </c>
      <c r="G19" s="229">
        <f t="shared" si="1"/>
        <v>8.3333333333333329E-2</v>
      </c>
      <c r="H19" s="183">
        <f>ROUND(O19/O$25*H$25,-1)</f>
        <v>100</v>
      </c>
      <c r="I19" s="229">
        <f t="shared" si="2"/>
        <v>5.5555555555555552E-2</v>
      </c>
      <c r="M19" s="7">
        <f t="shared" si="6"/>
        <v>16102.31709090909</v>
      </c>
      <c r="N19" s="7">
        <f t="shared" si="7"/>
        <v>17612.937666666665</v>
      </c>
      <c r="O19" s="7">
        <f>'SNB-FiduDepsByCountry2012'!$CC34-'SNB-FiduDepsByCountry2012'!$DG$34-'SNB-FiduDepsByCountry2012'!$DH$34</f>
        <v>5384.0419999999995</v>
      </c>
      <c r="P19" s="7">
        <f>'SNB-FiduDepsByCountry2012'!$CC33-'SNB-FiduDepsByCountry2012'!$DG$33-'SNB-FiduDepsByCountry2012'!$DH$33</f>
        <v>6460.8739999999998</v>
      </c>
      <c r="Q19" s="7">
        <f>'SNB-FiduDepsByCountry2012'!$CC32-'SNB-FiduDepsByCountry2012'!$DG$32-'SNB-FiduDepsByCountry2012'!$DH$32</f>
        <v>8106.228000000001</v>
      </c>
      <c r="R19" s="7">
        <f>'SNB-FiduDepsByCountry2012'!$CC31-'SNB-FiduDepsByCountry2012'!$DH$31-'SNB-FiduDepsByCountry2012'!$DG$31</f>
        <v>10409.237999999999</v>
      </c>
      <c r="S19" s="7">
        <f>'SNB-FiduDepsByCountry2012'!$CC30-'SNB-FiduDepsByCountry2012'!$DG$30-'SNB-FiduDepsByCountry2012'!$DH$30</f>
        <v>18980.434000000001</v>
      </c>
      <c r="T19" s="7">
        <f>'SNB-FiduDepsByCountry2012'!$CC29-'SNB-FiduDepsByCountry2012'!$DH$29-'SNB-FiduDepsByCountry2012'!$DG$29</f>
        <v>23723.647999999997</v>
      </c>
      <c r="U19" s="7">
        <f>'SNB-FiduDepsByCountry2012'!$CC28</f>
        <v>31740.66</v>
      </c>
      <c r="V19" s="7">
        <f>'SNB-FiduDepsByCountry2012'!$CC27-'SNB-FiduDepsByCountry2012'!$DH$27-'SNB-FiduDepsByCountry2012'!$DG$27</f>
        <v>19481.550999999999</v>
      </c>
      <c r="W19" s="7">
        <f>'SNB-FiduDepsByCountry2012'!$CC26-'SNB-FiduDepsByCountry2012'!$DG$26</f>
        <v>15618.974000000002</v>
      </c>
      <c r="X19" s="7">
        <f>'SNB-FiduDepsByCountry2012'!$CC25-'SNB-FiduDepsByCountry2012'!$DG$25</f>
        <v>17112.743999999995</v>
      </c>
      <c r="Y19" s="7">
        <f>'SNB-FiduDepsByCountry2012'!$CC24-'SNB-FiduDepsByCountry2012'!$DG$24</f>
        <v>20107.095000000001</v>
      </c>
    </row>
    <row r="20" spans="1:25">
      <c r="A20" s="9" t="s">
        <v>978</v>
      </c>
      <c r="B20" s="9">
        <f>ROUND(C20*B$25,-1)</f>
        <v>90</v>
      </c>
      <c r="C20" s="229">
        <v>0.05</v>
      </c>
      <c r="D20" s="183">
        <f>ROUND((M20+0.1*M26)/M$25*D$25,-1)</f>
        <v>130</v>
      </c>
      <c r="E20" s="229">
        <f t="shared" si="0"/>
        <v>7.2222222222222215E-2</v>
      </c>
      <c r="F20" s="183">
        <f>ROUND((N20+0.1*N26)/N$25*F$25,-1)</f>
        <v>110</v>
      </c>
      <c r="G20" s="229">
        <f t="shared" si="1"/>
        <v>6.1111111111111109E-2</v>
      </c>
      <c r="H20" s="183">
        <f>ROUND((O20+0.1*O26)/O$25*H$25,-1)</f>
        <v>130</v>
      </c>
      <c r="I20" s="229">
        <f t="shared" si="2"/>
        <v>7.2222222222222215E-2</v>
      </c>
      <c r="M20" s="7">
        <f t="shared" si="6"/>
        <v>4235.3889090909088</v>
      </c>
      <c r="N20" s="7">
        <f t="shared" si="7"/>
        <v>5427.8019999999997</v>
      </c>
      <c r="O20" s="7">
        <f>'SNB-FiduDepsByCountry2012'!$AK34</f>
        <v>1411.9059999999999</v>
      </c>
      <c r="P20" s="7">
        <f>'SNB-FiduDepsByCountry2012'!$AK33</f>
        <v>2593.7570000000001</v>
      </c>
      <c r="Q20" s="7">
        <f>'SNB-FiduDepsByCountry2012'!$AK32</f>
        <v>2990.5650000000001</v>
      </c>
      <c r="R20" s="7">
        <f>'SNB-FiduDepsByCountry2012'!$AK31</f>
        <v>3097.0810000000001</v>
      </c>
      <c r="S20" s="7">
        <f>'SNB-FiduDepsByCountry2012'!$AK30</f>
        <v>5948.076</v>
      </c>
      <c r="T20" s="7">
        <f>'SNB-FiduDepsByCountry2012'!$AK29</f>
        <v>7498.009</v>
      </c>
      <c r="U20" s="7">
        <f>'SNB-FiduDepsByCountry2012'!$AK28-'SNB-FiduDepsByCountry2012'!$DH$28-'SNB-FiduDepsByCountry2012'!$DG$28</f>
        <v>744.48900000000003</v>
      </c>
      <c r="V20" s="7">
        <f>'SNB-FiduDepsByCountry2012'!$AK27</f>
        <v>6021.9889999999996</v>
      </c>
      <c r="W20" s="7">
        <f>'SNB-FiduDepsByCountry2012'!$AK26</f>
        <v>4816.0919999999996</v>
      </c>
      <c r="X20" s="7">
        <f>'SNB-FiduDepsByCountry2012'!$AK25</f>
        <v>5403.4790000000003</v>
      </c>
      <c r="Y20" s="7">
        <f>'SNB-FiduDepsByCountry2012'!$AK24</f>
        <v>6063.835</v>
      </c>
    </row>
    <row r="21" spans="1:25">
      <c r="A21" s="9" t="s">
        <v>1071</v>
      </c>
      <c r="B21" s="9"/>
      <c r="C21" s="229" t="s">
        <v>1072</v>
      </c>
      <c r="D21" s="183">
        <f>ROUND(M21/M$25*D$25,-1)</f>
        <v>90</v>
      </c>
      <c r="E21" s="229">
        <f t="shared" si="0"/>
        <v>0.05</v>
      </c>
      <c r="F21" s="183">
        <f>ROUND(N21/N$25*F$25,-1)</f>
        <v>100</v>
      </c>
      <c r="G21" s="229">
        <f t="shared" si="1"/>
        <v>5.5555555555555552E-2</v>
      </c>
      <c r="H21" s="183">
        <f>ROUND(O21/O$25*H$25,-1)</f>
        <v>100</v>
      </c>
      <c r="I21" s="229">
        <f t="shared" si="2"/>
        <v>5.5555555555555552E-2</v>
      </c>
      <c r="M21" s="7">
        <f t="shared" si="6"/>
        <v>10904.366454545456</v>
      </c>
      <c r="N21" s="7">
        <f t="shared" si="7"/>
        <v>11489.068666666666</v>
      </c>
      <c r="O21" s="7">
        <f>'SNB-FiduDepsByCountry2012'!$EB34+'SNB-FiduDepsByCountry2012'!$EC34+'SNB-FiduDepsByCountry2012'!$ED34+'SNB-FiduDepsByCountry2012'!$EE34+'SNB-FiduDepsByCountry2012'!$EF34+'SNB-FiduDepsByCountry2012'!$FQ34+'SNB-FiduDepsByCountry2012'!$BY34</f>
        <v>5258.6790000000001</v>
      </c>
      <c r="P21" s="7">
        <f>'SNB-FiduDepsByCountry2012'!$EB33+'SNB-FiduDepsByCountry2012'!$EC33+'SNB-FiduDepsByCountry2012'!$ED33+'SNB-FiduDepsByCountry2012'!$EE33+'SNB-FiduDepsByCountry2012'!$EF33+'SNB-FiduDepsByCountry2012'!$FQ33+'SNB-FiduDepsByCountry2012'!$BY33</f>
        <v>6051.9160000000002</v>
      </c>
      <c r="Q21" s="7">
        <f>'SNB-FiduDepsByCountry2012'!$EB32+'SNB-FiduDepsByCountry2012'!$EC32+'SNB-FiduDepsByCountry2012'!$ED32+'SNB-FiduDepsByCountry2012'!$EE32+'SNB-FiduDepsByCountry2012'!$EF32+'SNB-FiduDepsByCountry2012'!$FQ32+'SNB-FiduDepsByCountry2012'!$BY32</f>
        <v>6376.2620000000006</v>
      </c>
      <c r="R21" s="7">
        <f>'SNB-FiduDepsByCountry2012'!$EB31+'SNB-FiduDepsByCountry2012'!$EC31+'SNB-FiduDepsByCountry2012'!$ED31+'SNB-FiduDepsByCountry2012'!$EE31+'SNB-FiduDepsByCountry2012'!$EF31+'SNB-FiduDepsByCountry2012'!$FQ31+'SNB-FiduDepsByCountry2012'!$BY31</f>
        <v>7607.6130000000003</v>
      </c>
      <c r="S21" s="7">
        <f>'SNB-FiduDepsByCountry2012'!$EB30+'SNB-FiduDepsByCountry2012'!$EC30+'SNB-FiduDepsByCountry2012'!$ED30+'SNB-FiduDepsByCountry2012'!$EE30+'SNB-FiduDepsByCountry2012'!$EF30+'SNB-FiduDepsByCountry2012'!$FQ30+'SNB-FiduDepsByCountry2012'!$BY30</f>
        <v>13230.09</v>
      </c>
      <c r="T21" s="7">
        <f>'SNB-FiduDepsByCountry2012'!$EB29+'SNB-FiduDepsByCountry2012'!$EC29+'SNB-FiduDepsByCountry2012'!$ED29+'SNB-FiduDepsByCountry2012'!$EE29+'SNB-FiduDepsByCountry2012'!$EF29+'SNB-FiduDepsByCountry2012'!$FQ29+'SNB-FiduDepsByCountry2012'!$BY29</f>
        <v>16314.447</v>
      </c>
      <c r="U21" s="7">
        <f>'SNB-FiduDepsByCountry2012'!$EB28+'SNB-FiduDepsByCountry2012'!$EC28+'SNB-FiduDepsByCountry2012'!$ED28+'SNB-FiduDepsByCountry2012'!$EE28+'SNB-FiduDepsByCountry2012'!$EF28+'SNB-FiduDepsByCountry2012'!$FQ28+'SNB-FiduDepsByCountry2012'!$BY28</f>
        <v>16229.850000000002</v>
      </c>
      <c r="V21" s="7">
        <f>'SNB-FiduDepsByCountry2012'!$EB27+'SNB-FiduDepsByCountry2012'!$EC27+'SNB-FiduDepsByCountry2012'!$ED27+'SNB-FiduDepsByCountry2012'!$EE27+'SNB-FiduDepsByCountry2012'!$EF27+'SNB-FiduDepsByCountry2012'!$FQ27+'SNB-FiduDepsByCountry2012'!$BY27</f>
        <v>14411.968000000001</v>
      </c>
      <c r="W21" s="7">
        <f>'SNB-FiduDepsByCountry2012'!$EB26+'SNB-FiduDepsByCountry2012'!$EC26+'SNB-FiduDepsByCountry2012'!$ED26+'SNB-FiduDepsByCountry2012'!$EE26+'SNB-FiduDepsByCountry2012'!$EF26+'SNB-FiduDepsByCountry2012'!$FQ26+'SNB-FiduDepsByCountry2012'!$BY26</f>
        <v>11304.485000000001</v>
      </c>
      <c r="X21" s="7">
        <f>'SNB-FiduDepsByCountry2012'!$EB25+'SNB-FiduDepsByCountry2012'!$EC25+'SNB-FiduDepsByCountry2012'!$ED25+'SNB-FiduDepsByCountry2012'!$EE25+'SNB-FiduDepsByCountry2012'!$EF25+'SNB-FiduDepsByCountry2012'!$FQ25+'SNB-FiduDepsByCountry2012'!$BY25</f>
        <v>11244.444</v>
      </c>
      <c r="Y21" s="7">
        <f>'SNB-FiduDepsByCountry2012'!$EB24+'SNB-FiduDepsByCountry2012'!$EC24+'SNB-FiduDepsByCountry2012'!$ED24+'SNB-FiduDepsByCountry2012'!$EE24+'SNB-FiduDepsByCountry2012'!$EF24+'SNB-FiduDepsByCountry2012'!$FQ24+'SNB-FiduDepsByCountry2012'!$BY24</f>
        <v>11918.276999999998</v>
      </c>
    </row>
    <row r="22" spans="1:25">
      <c r="A22" s="9" t="s">
        <v>1073</v>
      </c>
      <c r="B22" s="9">
        <f>ROUND(C22*B$25,-1)</f>
        <v>180</v>
      </c>
      <c r="C22" s="229">
        <f>13%-3%</f>
        <v>0.1</v>
      </c>
      <c r="D22" s="183">
        <f>ROUND(M22/M$25*D$25,-1)</f>
        <v>70</v>
      </c>
      <c r="E22" s="229">
        <f t="shared" si="0"/>
        <v>3.888888888888889E-2</v>
      </c>
      <c r="F22" s="183">
        <f>ROUND(N22/N$25*F$25,-1)</f>
        <v>80</v>
      </c>
      <c r="G22" s="229">
        <f t="shared" si="1"/>
        <v>4.4444444444444446E-2</v>
      </c>
      <c r="H22" s="183">
        <f>ROUND(O22/O$25*H$25,-1)</f>
        <v>90</v>
      </c>
      <c r="I22" s="229">
        <f t="shared" si="2"/>
        <v>0.05</v>
      </c>
      <c r="M22" s="7">
        <f t="shared" si="6"/>
        <v>9093.5701818181824</v>
      </c>
      <c r="N22" s="7">
        <f t="shared" si="7"/>
        <v>9533.9623333333329</v>
      </c>
      <c r="O22" s="7">
        <f>('SNB-FiduDepsByCountry2012'!$FZ34+'SNB-FiduDepsByCountry2012'!$AH34)+760.505</f>
        <v>4757.9969999999994</v>
      </c>
      <c r="P22" s="7">
        <f>('SNB-FiduDepsByCountry2012'!$FZ33+'SNB-FiduDepsByCountry2012'!$AH33)+922.777</f>
        <v>6032.2359999999999</v>
      </c>
      <c r="Q22" s="7">
        <f>('SNB-FiduDepsByCountry2012'!$FZ32+'SNB-FiduDepsByCountry2012'!$AH32)+876.858</f>
        <v>6460.8819999999996</v>
      </c>
      <c r="R22" s="7">
        <f>('SNB-FiduDepsByCountry2012'!$FZ31+'SNB-FiduDepsByCountry2012'!$AH31)+1086.693</f>
        <v>8011.7049999999999</v>
      </c>
      <c r="S22" s="7">
        <f>('SNB-FiduDepsByCountry2012'!$FZ30+'SNB-FiduDepsByCountry2012'!$AH30)+1460.171</f>
        <v>10594.684000000001</v>
      </c>
      <c r="T22" s="7">
        <f>('SNB-FiduDepsByCountry2012'!$FZ29+'SNB-FiduDepsByCountry2012'!$AH29)+2097.102</f>
        <v>13438.82</v>
      </c>
      <c r="U22" s="7">
        <f>('SNB-FiduDepsByCountry2012'!$FZ28+'SNB-FiduDepsByCountry2012'!$AH28)+1811.613</f>
        <v>11844.499</v>
      </c>
      <c r="V22" s="7">
        <f>('SNB-FiduDepsByCountry2012'!$FZ27+'SNB-FiduDepsByCountry2012'!$AH27)+1868.028</f>
        <v>10286.562</v>
      </c>
      <c r="W22" s="7">
        <f>('SNB-FiduDepsByCountry2012'!$FZ26+'SNB-FiduDepsByCountry2012'!$AH26)+1479.585</f>
        <v>8351.3760000000002</v>
      </c>
      <c r="X22" s="7">
        <f>('SNB-FiduDepsByCountry2012'!$FZ25+'SNB-FiduDepsByCountry2012'!$AH25)+1174.345</f>
        <v>10866.960999999999</v>
      </c>
      <c r="Y22" s="7">
        <f>('SNB-FiduDepsByCountry2012'!$FZ24+'SNB-FiduDepsByCountry2012'!$AH24)+1356.408</f>
        <v>9383.5499999999993</v>
      </c>
    </row>
    <row r="23" spans="1:25">
      <c r="A23" s="9" t="s">
        <v>1074</v>
      </c>
      <c r="B23" s="9">
        <f>ROUND(C23*B$25,-1)</f>
        <v>50</v>
      </c>
      <c r="C23" s="233">
        <v>0.03</v>
      </c>
      <c r="D23" s="183">
        <f>ROUND(M23/M$25*D$25,-1)</f>
        <v>30</v>
      </c>
      <c r="E23" s="229">
        <f t="shared" si="0"/>
        <v>1.6666666666666666E-2</v>
      </c>
      <c r="F23" s="183">
        <f>ROUND(N23/N$25*F$25,-1)</f>
        <v>30</v>
      </c>
      <c r="G23" s="229">
        <f t="shared" si="1"/>
        <v>1.6666666666666666E-2</v>
      </c>
      <c r="H23" s="183">
        <f>ROUND(O23/O$25*H$25,-1)</f>
        <v>50</v>
      </c>
      <c r="I23" s="233">
        <f t="shared" si="2"/>
        <v>2.7777777777777776E-2</v>
      </c>
      <c r="M23" s="7">
        <f t="shared" si="6"/>
        <v>3720.6467272727273</v>
      </c>
      <c r="N23" s="7">
        <f t="shared" si="7"/>
        <v>3254.5370000000003</v>
      </c>
      <c r="O23" s="7">
        <f>'SNB-FiduDepsByCountry2012'!$BV34</f>
        <v>2508.1640000000002</v>
      </c>
      <c r="P23" s="7">
        <f>'SNB-FiduDepsByCountry2012'!$BV33</f>
        <v>2802.473</v>
      </c>
      <c r="Q23" s="7">
        <f>'SNB-FiduDepsByCountry2012'!$BV32</f>
        <v>2843.6990000000001</v>
      </c>
      <c r="R23" s="7">
        <f>'SNB-FiduDepsByCountry2012'!$BV31</f>
        <v>3518.252</v>
      </c>
      <c r="S23" s="7">
        <f>'SNB-FiduDepsByCountry2012'!$BV30</f>
        <v>5274.2460000000001</v>
      </c>
      <c r="T23" s="7">
        <f>'SNB-FiduDepsByCountry2012'!$BV29</f>
        <v>5094.7669999999998</v>
      </c>
      <c r="U23" s="7">
        <f>'SNB-FiduDepsByCountry2012'!$BV28</f>
        <v>5091.5050000000001</v>
      </c>
      <c r="V23" s="7">
        <f>'SNB-FiduDepsByCountry2012'!$BV27</f>
        <v>4030.3969999999999</v>
      </c>
      <c r="W23" s="7">
        <f>'SNB-FiduDepsByCountry2012'!$BV26</f>
        <v>2902.2379999999998</v>
      </c>
      <c r="X23" s="7">
        <f>'SNB-FiduDepsByCountry2012'!$BV25</f>
        <v>3003.0590000000002</v>
      </c>
      <c r="Y23" s="7">
        <f>'SNB-FiduDepsByCountry2012'!$BV24</f>
        <v>3858.3139999999999</v>
      </c>
    </row>
    <row r="24" spans="1:25">
      <c r="A24" s="9" t="s">
        <v>980</v>
      </c>
      <c r="B24" s="9"/>
      <c r="C24" s="229">
        <v>0.01</v>
      </c>
      <c r="D24" s="183">
        <f>ROUND(M24/M$25*D$25,-1)</f>
        <v>10</v>
      </c>
      <c r="E24" s="229">
        <f t="shared" si="0"/>
        <v>5.5555555555555558E-3</v>
      </c>
      <c r="F24" s="183">
        <f>ROUND(N24/N$25*F$25,-1)</f>
        <v>10</v>
      </c>
      <c r="G24" s="229">
        <f t="shared" si="1"/>
        <v>5.5555555555555558E-3</v>
      </c>
      <c r="H24" s="183">
        <f>ROUND(O24/O$25*H$25,-1)</f>
        <v>10</v>
      </c>
      <c r="I24" s="229">
        <f t="shared" si="2"/>
        <v>5.5555555555555558E-3</v>
      </c>
      <c r="M24" s="7">
        <f t="shared" si="6"/>
        <v>1617.8908181818185</v>
      </c>
      <c r="N24" s="7">
        <f t="shared" si="7"/>
        <v>1663.6743333333334</v>
      </c>
      <c r="O24" s="7">
        <f>'SNB-FiduDepsByCountry2012'!$AI34</f>
        <v>695.81</v>
      </c>
      <c r="P24" s="7">
        <f>'SNB-FiduDepsByCountry2012'!$AI33</f>
        <v>921.93499999999995</v>
      </c>
      <c r="Q24" s="7">
        <f>'SNB-FiduDepsByCountry2012'!$AI32</f>
        <v>1473.971</v>
      </c>
      <c r="R24" s="7">
        <f>'SNB-FiduDepsByCountry2012'!$AI31</f>
        <v>1356.444</v>
      </c>
      <c r="S24" s="7">
        <f>'SNB-FiduDepsByCountry2012'!$AI30</f>
        <v>1822.4159999999999</v>
      </c>
      <c r="T24" s="7">
        <f>'SNB-FiduDepsByCountry2012'!$AI29</f>
        <v>2350.2150000000001</v>
      </c>
      <c r="U24" s="7">
        <f>'SNB-FiduDepsByCountry2012'!$AI28</f>
        <v>2171.4740000000002</v>
      </c>
      <c r="V24" s="7">
        <f>'SNB-FiduDepsByCountry2012'!$AI27</f>
        <v>2013.511</v>
      </c>
      <c r="W24" s="7">
        <f>'SNB-FiduDepsByCountry2012'!$AI26</f>
        <v>1568.144</v>
      </c>
      <c r="X24" s="7">
        <f>'SNB-FiduDepsByCountry2012'!$AI25</f>
        <v>1663.867</v>
      </c>
      <c r="Y24" s="7">
        <f>'SNB-FiduDepsByCountry2012'!$AI24</f>
        <v>1759.0119999999999</v>
      </c>
    </row>
    <row r="25" spans="1:25">
      <c r="A25" s="9" t="s">
        <v>161</v>
      </c>
      <c r="B25" s="9">
        <v>1800</v>
      </c>
      <c r="C25" s="230"/>
      <c r="D25" s="7">
        <v>1800</v>
      </c>
      <c r="E25" s="230">
        <f t="shared" si="0"/>
        <v>1</v>
      </c>
      <c r="F25" s="7">
        <v>1800</v>
      </c>
      <c r="G25" s="230">
        <f t="shared" si="1"/>
        <v>1</v>
      </c>
      <c r="H25" s="7">
        <v>1800</v>
      </c>
      <c r="I25" s="230">
        <f t="shared" si="2"/>
        <v>1</v>
      </c>
      <c r="M25" s="7">
        <f t="shared" si="6"/>
        <v>223278.64299999998</v>
      </c>
      <c r="N25" s="7">
        <f t="shared" si="7"/>
        <v>213490.66400000002</v>
      </c>
      <c r="O25" s="7">
        <f>'SNB-FiduDepsByCountry2012'!$B34</f>
        <v>98892.074999999997</v>
      </c>
      <c r="P25" s="7">
        <f>'SNB-FiduDepsByCountry2012'!$B33</f>
        <v>129209.072</v>
      </c>
      <c r="Q25" s="7">
        <f>'SNB-FiduDepsByCountry2012'!$B32</f>
        <v>145181.38500000001</v>
      </c>
      <c r="R25" s="7">
        <f>'SNB-FiduDepsByCountry2012'!$B31</f>
        <v>179027.08199999999</v>
      </c>
      <c r="S25" s="7">
        <f>'SNB-FiduDepsByCountry2012'!$B30</f>
        <v>280230.87099999998</v>
      </c>
      <c r="T25" s="7">
        <f>'SNB-FiduDepsByCountry2012'!$B29</f>
        <v>364182.76899999997</v>
      </c>
      <c r="U25" s="7">
        <f>'SNB-FiduDepsByCountry2012'!$B28</f>
        <v>328263.04800000001</v>
      </c>
      <c r="V25" s="7">
        <f>'SNB-FiduDepsByCountry2012'!$B27</f>
        <v>290606.77899999998</v>
      </c>
      <c r="W25" s="7">
        <f>'SNB-FiduDepsByCountry2012'!$B26</f>
        <v>203379.18000000002</v>
      </c>
      <c r="X25" s="7">
        <f>'SNB-FiduDepsByCountry2012'!$B25</f>
        <v>209062.72499999998</v>
      </c>
      <c r="Y25" s="7">
        <f>'SNB-FiduDepsByCountry2012'!$B24</f>
        <v>228030.087</v>
      </c>
    </row>
    <row r="26" spans="1:25">
      <c r="A26" t="s">
        <v>1075</v>
      </c>
      <c r="C26" s="230"/>
      <c r="D26" s="7">
        <f>ROUND(M26/M25*D25,-2)</f>
        <v>900</v>
      </c>
      <c r="E26" s="230">
        <f t="shared" si="0"/>
        <v>0.5</v>
      </c>
      <c r="F26" s="7">
        <f>ROUND(N26/N25*F25,-2)</f>
        <v>700</v>
      </c>
      <c r="G26" s="230">
        <f t="shared" si="1"/>
        <v>0.3888888888888889</v>
      </c>
      <c r="H26" s="7">
        <f>ROUND(O26/O25*H25,-2)</f>
        <v>1000</v>
      </c>
      <c r="I26" s="230">
        <f t="shared" si="2"/>
        <v>0.55555555555555558</v>
      </c>
      <c r="M26" s="7">
        <f t="shared" si="6"/>
        <v>112841.68724242425</v>
      </c>
      <c r="N26" s="7">
        <f t="shared" si="7"/>
        <v>78203.637444444452</v>
      </c>
      <c r="O26" s="7">
        <f>'SNB-FiduDepsByCountry2012'!$AL34+'SNB-FiduDepsByCountry2012'!$R34+'SNB-FiduDepsByCountry2012'!$S34+'SNB-FiduDepsByCountry2012'!$T34+2*'SNB-FiduDepsByCountry2012'!$AD34/3+'SNB-FiduDepsByCountry2012'!$AE34+'SNB-FiduDepsByCountry2012'!$DG$34+'SNB-FiduDepsByCountry2012'!$DH$34</f>
        <v>55029.386333333336</v>
      </c>
      <c r="P26" s="7">
        <f>'SNB-FiduDepsByCountry2012'!$AL33+'SNB-FiduDepsByCountry2012'!$R33+'SNB-FiduDepsByCountry2012'!$S33+'SNB-FiduDepsByCountry2012'!$T33+2*'SNB-FiduDepsByCountry2012'!$AD33/3+'SNB-FiduDepsByCountry2012'!$AE33+'SNB-FiduDepsByCountry2012'!$DG$33+'SNB-FiduDepsByCountry2012'!$DH$33</f>
        <v>69270.947999999989</v>
      </c>
      <c r="Q26" s="7">
        <f>'SNB-FiduDepsByCountry2012'!$AL32+'SNB-FiduDepsByCountry2012'!$R32+'SNB-FiduDepsByCountry2012'!$S32+'SNB-FiduDepsByCountry2012'!$T32+2*'SNB-FiduDepsByCountry2012'!$AD32/3+'SNB-FiduDepsByCountry2012'!$AE32+'SNB-FiduDepsByCountry2012'!$DG$32+'SNB-FiduDepsByCountry2012'!$DH$32</f>
        <v>82104.98066666667</v>
      </c>
      <c r="R26" s="7">
        <f>'SNB-FiduDepsByCountry2012'!$AL31+'SNB-FiduDepsByCountry2012'!$R31+'SNB-FiduDepsByCountry2012'!$S31+'SNB-FiduDepsByCountry2012'!$T31+2*'SNB-FiduDepsByCountry2012'!$AD31/3+'SNB-FiduDepsByCountry2012'!$AE31+'SNB-FiduDepsByCountry2012'!$DH$31+'SNB-FiduDepsByCountry2012'!$DG$31</f>
        <v>100746.96333333333</v>
      </c>
      <c r="S26" s="7">
        <f>'SNB-FiduDepsByCountry2012'!$AL30+'SNB-FiduDepsByCountry2012'!$R30+'SNB-FiduDepsByCountry2012'!$S30+'SNB-FiduDepsByCountry2012'!$T30+2*'SNB-FiduDepsByCountry2012'!$AD30/3+'SNB-FiduDepsByCountry2012'!$AE30+'SNB-FiduDepsByCountry2012'!$DG$30+'SNB-FiduDepsByCountry2012'!$DH$30</f>
        <v>155592.06299999999</v>
      </c>
      <c r="T26" s="7">
        <f>'SNB-FiduDepsByCountry2012'!$AL29+'SNB-FiduDepsByCountry2012'!$R29+'SNB-FiduDepsByCountry2012'!$S29+'SNB-FiduDepsByCountry2012'!$T29+2*'SNB-FiduDepsByCountry2012'!$AD29/3+'SNB-FiduDepsByCountry2012'!$AE29+'SNB-FiduDepsByCountry2012'!$DH$29+'SNB-FiduDepsByCountry2012'!$DG$29</f>
        <v>208970.54133333339</v>
      </c>
      <c r="U26" s="7">
        <f>'SNB-FiduDepsByCountry2012'!$AL28+'SNB-FiduDepsByCountry2012'!$R28+'SNB-FiduDepsByCountry2012'!$S28+'SNB-FiduDepsByCountry2012'!$T28+2*'SNB-FiduDepsByCountry2012'!$AD28/3+'SNB-FiduDepsByCountry2012'!$AE28+'SNB-FiduDepsByCountry2012'!$DH$28+'SNB-FiduDepsByCountry2012'!$DG$28</f>
        <v>177751.44966666665</v>
      </c>
      <c r="V26" s="7">
        <f>'SNB-FiduDepsByCountry2012'!$AL27+'SNB-FiduDepsByCountry2012'!$R27+'SNB-FiduDepsByCountry2012'!$S27+'SNB-FiduDepsByCountry2012'!$T27+2*'SNB-FiduDepsByCountry2012'!$AD27/3+'SNB-FiduDepsByCountry2012'!$AE27+'SNB-FiduDepsByCountry2012'!$DG$27+'SNB-FiduDepsByCountry2012'!$DH$27</f>
        <v>157181.315</v>
      </c>
      <c r="W26" s="7">
        <f>'SNB-FiduDepsByCountry2012'!$AL26+'SNB-FiduDepsByCountry2012'!$R26+'SNB-FiduDepsByCountry2012'!$S26+'SNB-FiduDepsByCountry2012'!$T26+2*'SNB-FiduDepsByCountry2012'!$AD26/3+'SNB-FiduDepsByCountry2012'!$AE26+'SNB-FiduDepsByCountry2012'!$DG$26</f>
        <v>76869.805333333337</v>
      </c>
      <c r="X26" s="7">
        <f>'SNB-FiduDepsByCountry2012'!$AL25+'SNB-FiduDepsByCountry2012'!$R25+'SNB-FiduDepsByCountry2012'!$S25+'SNB-FiduDepsByCountry2012'!$T25+2*'SNB-FiduDepsByCountry2012'!$AD25/3+'SNB-FiduDepsByCountry2012'!$AE25+'SNB-FiduDepsByCountry2012'!$DG$25</f>
        <v>74186.509999999995</v>
      </c>
      <c r="Y26" s="7">
        <f>'SNB-FiduDepsByCountry2012'!$AL24+'SNB-FiduDepsByCountry2012'!$R24+'SNB-FiduDepsByCountry2012'!$S24+'SNB-FiduDepsByCountry2012'!$T24+2*'SNB-FiduDepsByCountry2012'!$AD24/3+'SNB-FiduDepsByCountry2012'!$AE24+'SNB-FiduDepsByCountry2012'!$DG$24</f>
        <v>83554.596999999994</v>
      </c>
    </row>
    <row r="27" spans="1:25">
      <c r="O27" s="7"/>
      <c r="P27" s="7"/>
      <c r="Q27" s="7"/>
      <c r="R27" s="7"/>
      <c r="S27" s="7"/>
      <c r="T27" s="7"/>
      <c r="U27" s="7"/>
      <c r="V27" s="7"/>
      <c r="W27" s="7"/>
      <c r="X27" s="7"/>
      <c r="Y27" s="7"/>
    </row>
    <row r="28" spans="1:25">
      <c r="A28" t="s">
        <v>1076</v>
      </c>
      <c r="C28" s="234">
        <f t="shared" ref="C28:I28" si="11">C4+SUM(C17:C24)</f>
        <v>1.02</v>
      </c>
      <c r="D28" s="7">
        <f t="shared" si="11"/>
        <v>1690</v>
      </c>
      <c r="E28" s="234">
        <f t="shared" si="11"/>
        <v>0.93888888888888888</v>
      </c>
      <c r="F28" s="7">
        <f t="shared" si="11"/>
        <v>1740</v>
      </c>
      <c r="G28" s="234">
        <f t="shared" si="11"/>
        <v>0.96666666666666667</v>
      </c>
      <c r="H28" s="7">
        <f t="shared" si="11"/>
        <v>1750</v>
      </c>
      <c r="I28" s="234">
        <f t="shared" si="11"/>
        <v>0.97222222222222232</v>
      </c>
      <c r="L28" t="s">
        <v>1077</v>
      </c>
      <c r="M28" s="7">
        <f t="shared" ref="M28:Y28" si="12">M4+SUM(M17:M24)+M26-M25</f>
        <v>-18.446636363631114</v>
      </c>
      <c r="N28" s="7">
        <f t="shared" si="12"/>
        <v>0</v>
      </c>
      <c r="O28" s="7">
        <f t="shared" si="12"/>
        <v>1.0000000038417056E-3</v>
      </c>
      <c r="P28" s="7">
        <f t="shared" si="12"/>
        <v>-1.0000000183936208E-3</v>
      </c>
      <c r="Q28" s="7">
        <f t="shared" si="12"/>
        <v>-1.0000000183936208E-3</v>
      </c>
      <c r="R28" s="7">
        <f t="shared" si="12"/>
        <v>9.9999998928979039E-4</v>
      </c>
      <c r="S28" s="7">
        <f t="shared" si="12"/>
        <v>0</v>
      </c>
      <c r="T28" s="7">
        <f t="shared" si="12"/>
        <v>1.0000000474974513E-3</v>
      </c>
      <c r="U28" s="7">
        <f t="shared" si="12"/>
        <v>9.9999998928979039E-4</v>
      </c>
      <c r="V28" s="7">
        <f t="shared" si="12"/>
        <v>-202.91499999997905</v>
      </c>
      <c r="W28" s="7">
        <f t="shared" si="12"/>
        <v>0</v>
      </c>
      <c r="X28" s="7">
        <f t="shared" si="12"/>
        <v>0</v>
      </c>
      <c r="Y28" s="7">
        <f t="shared" si="12"/>
        <v>0</v>
      </c>
    </row>
    <row r="30" spans="1:25">
      <c r="A30" t="s">
        <v>1078</v>
      </c>
      <c r="M30" s="237">
        <f>M26/M25</f>
        <v>0.50538504590617861</v>
      </c>
      <c r="N30" s="237">
        <f t="shared" ref="N30:U30" si="13">N26/N25</f>
        <v>0.36630940191578798</v>
      </c>
      <c r="O30" s="237">
        <f t="shared" si="13"/>
        <v>0.55645901184026458</v>
      </c>
      <c r="P30" s="237">
        <f t="shared" si="13"/>
        <v>0.53611520404697277</v>
      </c>
      <c r="Q30" s="237">
        <f t="shared" si="13"/>
        <v>0.56553380219279947</v>
      </c>
      <c r="R30" s="237">
        <f t="shared" si="13"/>
        <v>0.56274705596404306</v>
      </c>
      <c r="S30" s="237">
        <f t="shared" si="13"/>
        <v>0.55522813187844677</v>
      </c>
      <c r="T30" s="237">
        <f t="shared" si="13"/>
        <v>0.57380677813818648</v>
      </c>
      <c r="U30" s="237">
        <f t="shared" si="13"/>
        <v>0.54149088893693165</v>
      </c>
    </row>
    <row r="31" spans="1:25">
      <c r="A31" t="s">
        <v>1079</v>
      </c>
      <c r="N31">
        <f>N4/N25</f>
        <v>0.26229044480475372</v>
      </c>
      <c r="O31" s="237">
        <f t="shared" ref="O31:X31" si="14">O4/O25</f>
        <v>9.3746386317272265E-2</v>
      </c>
      <c r="P31" s="237">
        <f t="shared" si="14"/>
        <v>0.11400145339639926</v>
      </c>
      <c r="Q31" s="237">
        <f t="shared" si="14"/>
        <v>0.11153828249629479</v>
      </c>
      <c r="R31" s="237">
        <f t="shared" si="14"/>
        <v>0.1137565414078897</v>
      </c>
      <c r="S31" s="237">
        <f t="shared" si="14"/>
        <v>0.13730425867319948</v>
      </c>
      <c r="T31" s="237">
        <f t="shared" si="14"/>
        <v>0.1298926025428366</v>
      </c>
      <c r="U31" s="237">
        <f t="shared" si="14"/>
        <v>0.12761470286882043</v>
      </c>
      <c r="V31" s="237">
        <f t="shared" si="14"/>
        <v>0.13039795606419766</v>
      </c>
      <c r="W31" s="237">
        <f t="shared" si="14"/>
        <v>0.25806130532469779</v>
      </c>
      <c r="X31" s="237">
        <f t="shared" si="14"/>
        <v>0.26416827294296485</v>
      </c>
    </row>
    <row r="32" spans="1:25">
      <c r="A32" t="s">
        <v>1080</v>
      </c>
    </row>
  </sheetData>
  <pageMargins left="0.75" right="0.75" top="1" bottom="1" header="0.5" footer="0.5"/>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K116"/>
  <sheetViews>
    <sheetView workbookViewId="0">
      <pane xSplit="1" ySplit="6" topLeftCell="B7" activePane="bottomRight" state="frozen"/>
      <selection pane="topRight" activeCell="B1" sqref="B1"/>
      <selection pane="bottomLeft" activeCell="A5" sqref="A5"/>
      <selection pane="bottomRight" activeCell="E11" sqref="E11"/>
    </sheetView>
  </sheetViews>
  <sheetFormatPr baseColWidth="10" defaultRowHeight="15" x14ac:dyDescent="0"/>
  <cols>
    <col min="8" max="8" width="11.83203125" bestFit="1" customWidth="1"/>
    <col min="10" max="10" width="13.83203125" bestFit="1" customWidth="1"/>
    <col min="11" max="36" width="10.6640625" customWidth="1"/>
    <col min="37" max="37" width="11.83203125" bestFit="1" customWidth="1"/>
  </cols>
  <sheetData>
    <row r="1" spans="1:63" s="1" customFormat="1">
      <c r="E1" s="4" t="s">
        <v>14</v>
      </c>
      <c r="F1" s="4"/>
      <c r="G1" s="5"/>
    </row>
    <row r="2" spans="1:63" s="1" customFormat="1" ht="90" customHeight="1">
      <c r="A2" s="1" t="s">
        <v>4</v>
      </c>
      <c r="B2" s="2" t="s">
        <v>5</v>
      </c>
      <c r="C2" s="2"/>
      <c r="D2" s="2"/>
      <c r="E2" s="1" t="s">
        <v>7</v>
      </c>
      <c r="F2" s="1" t="s">
        <v>7</v>
      </c>
      <c r="G2" s="1" t="s">
        <v>7</v>
      </c>
      <c r="H2" s="1" t="s">
        <v>7</v>
      </c>
      <c r="I2" s="1" t="s">
        <v>55</v>
      </c>
      <c r="J2" s="1" t="s">
        <v>54</v>
      </c>
      <c r="K2" s="1" t="s">
        <v>54</v>
      </c>
      <c r="L2" s="1" t="s">
        <v>41</v>
      </c>
      <c r="N2" s="2" t="s">
        <v>45</v>
      </c>
      <c r="O2" s="1" t="s">
        <v>48</v>
      </c>
      <c r="T2" s="1" t="s">
        <v>39</v>
      </c>
      <c r="V2" s="1" t="s">
        <v>41</v>
      </c>
      <c r="AC2" s="1" t="s">
        <v>41</v>
      </c>
      <c r="AE2" s="90"/>
      <c r="AF2" s="90"/>
      <c r="AL2" s="2" t="s">
        <v>23</v>
      </c>
      <c r="AM2" s="2" t="s">
        <v>23</v>
      </c>
      <c r="AN2" s="2" t="s">
        <v>23</v>
      </c>
      <c r="AO2" s="2"/>
      <c r="AP2" s="2"/>
      <c r="AQ2" s="2"/>
      <c r="AR2" s="2"/>
      <c r="AS2" s="2"/>
      <c r="AT2" s="2"/>
      <c r="AU2" s="2"/>
      <c r="AV2" s="2"/>
      <c r="AW2" s="2"/>
      <c r="AX2" s="2"/>
      <c r="AZ2" s="1" t="s">
        <v>26</v>
      </c>
      <c r="BA2" s="1" t="s">
        <v>26</v>
      </c>
      <c r="BB2" s="1" t="s">
        <v>26</v>
      </c>
      <c r="BD2" s="1" t="s">
        <v>26</v>
      </c>
      <c r="BE2" s="1" t="s">
        <v>26</v>
      </c>
      <c r="BF2" s="1" t="s">
        <v>26</v>
      </c>
    </row>
    <row r="3" spans="1:63" s="1" customFormat="1" ht="45">
      <c r="A3" s="1" t="s">
        <v>28</v>
      </c>
      <c r="B3" s="2"/>
      <c r="C3" s="2"/>
      <c r="D3" s="2"/>
      <c r="E3" s="1" t="s">
        <v>51</v>
      </c>
      <c r="F3" s="1" t="s">
        <v>51</v>
      </c>
      <c r="G3" s="1" t="s">
        <v>52</v>
      </c>
      <c r="H3" s="1" t="s">
        <v>51</v>
      </c>
      <c r="N3" s="14">
        <v>40544</v>
      </c>
      <c r="O3" s="14">
        <v>40544</v>
      </c>
      <c r="P3" s="14"/>
      <c r="Q3" s="14"/>
      <c r="R3" s="14"/>
      <c r="AL3" s="2"/>
      <c r="AM3" s="2"/>
      <c r="AN3" s="2"/>
      <c r="AO3" s="2"/>
      <c r="AP3" s="2"/>
      <c r="AQ3" s="2"/>
      <c r="AR3" s="2"/>
      <c r="AS3" s="2"/>
      <c r="AT3" s="2"/>
      <c r="AU3" s="2"/>
      <c r="AV3" s="2"/>
      <c r="AW3" s="2"/>
      <c r="AX3" s="2"/>
      <c r="AZ3" s="1" t="s">
        <v>27</v>
      </c>
      <c r="BA3" s="1" t="s">
        <v>27</v>
      </c>
      <c r="BB3" s="1" t="s">
        <v>27</v>
      </c>
      <c r="BD3" s="1" t="s">
        <v>27</v>
      </c>
      <c r="BE3" s="1" t="s">
        <v>27</v>
      </c>
      <c r="BF3" s="1" t="s">
        <v>27</v>
      </c>
    </row>
    <row r="4" spans="1:63" s="1" customFormat="1" ht="67" customHeight="1">
      <c r="A4" s="1" t="s">
        <v>6</v>
      </c>
      <c r="B4" s="2"/>
      <c r="C4" s="2"/>
      <c r="D4" s="2"/>
      <c r="G4" s="1" t="s">
        <v>66</v>
      </c>
      <c r="H4" s="1" t="s">
        <v>66</v>
      </c>
      <c r="J4" s="1" t="s">
        <v>19</v>
      </c>
      <c r="K4" s="1" t="s">
        <v>15</v>
      </c>
      <c r="M4" s="1" t="s">
        <v>47</v>
      </c>
      <c r="N4" s="1" t="s">
        <v>42</v>
      </c>
      <c r="O4" s="1" t="s">
        <v>42</v>
      </c>
      <c r="P4" s="1" t="s">
        <v>60</v>
      </c>
      <c r="Q4" s="1" t="s">
        <v>15</v>
      </c>
      <c r="R4" s="1" t="s">
        <v>15</v>
      </c>
      <c r="V4" s="1" t="s">
        <v>59</v>
      </c>
      <c r="W4" s="1" t="s">
        <v>63</v>
      </c>
      <c r="AC4" s="1" t="s">
        <v>56</v>
      </c>
      <c r="AD4" s="1" t="s">
        <v>63</v>
      </c>
      <c r="AG4" s="1" t="s">
        <v>344</v>
      </c>
      <c r="AH4" s="1" t="s">
        <v>63</v>
      </c>
      <c r="AI4" s="1" t="s">
        <v>344</v>
      </c>
      <c r="AJ4" s="1" t="s">
        <v>63</v>
      </c>
    </row>
    <row r="5" spans="1:63" s="1" customFormat="1" ht="30">
      <c r="A5" s="1" t="s">
        <v>2</v>
      </c>
      <c r="B5" s="1" t="s">
        <v>3</v>
      </c>
      <c r="E5" s="1" t="s">
        <v>8</v>
      </c>
      <c r="F5" s="1" t="s">
        <v>366</v>
      </c>
      <c r="G5" s="1" t="s">
        <v>11</v>
      </c>
      <c r="H5" s="1" t="s">
        <v>12</v>
      </c>
      <c r="I5" s="1" t="s">
        <v>8</v>
      </c>
      <c r="J5" s="1" t="s">
        <v>18</v>
      </c>
      <c r="K5" s="1" t="s">
        <v>12</v>
      </c>
      <c r="T5" s="1" t="s">
        <v>40</v>
      </c>
      <c r="AE5" s="1" t="s">
        <v>40</v>
      </c>
      <c r="AH5" s="1" t="s">
        <v>40</v>
      </c>
      <c r="AJ5" s="1" t="s">
        <v>40</v>
      </c>
      <c r="AL5" s="1" t="s">
        <v>3</v>
      </c>
      <c r="AM5" s="1" t="s">
        <v>3</v>
      </c>
      <c r="AN5" s="1" t="s">
        <v>3</v>
      </c>
      <c r="AZ5" s="1" t="s">
        <v>25</v>
      </c>
      <c r="BA5" s="1" t="s">
        <v>25</v>
      </c>
      <c r="BB5" s="1" t="s">
        <v>25</v>
      </c>
      <c r="BD5" s="1" t="s">
        <v>25</v>
      </c>
      <c r="BE5" s="1" t="s">
        <v>25</v>
      </c>
      <c r="BF5" s="1" t="s">
        <v>25</v>
      </c>
    </row>
    <row r="6" spans="1:63" s="1" customFormat="1" ht="90">
      <c r="A6" s="1" t="s">
        <v>1</v>
      </c>
      <c r="B6" s="1" t="s">
        <v>0</v>
      </c>
      <c r="E6" s="1" t="s">
        <v>9</v>
      </c>
      <c r="F6" s="1" t="s">
        <v>9</v>
      </c>
      <c r="G6" s="1" t="s">
        <v>10</v>
      </c>
      <c r="H6" s="1" t="s">
        <v>13</v>
      </c>
      <c r="I6" s="1" t="s">
        <v>16</v>
      </c>
      <c r="J6" s="1" t="s">
        <v>53</v>
      </c>
      <c r="K6" s="1" t="s">
        <v>17</v>
      </c>
      <c r="L6" s="1" t="s">
        <v>49</v>
      </c>
      <c r="M6" s="1" t="s">
        <v>46</v>
      </c>
      <c r="N6" s="1" t="s">
        <v>43</v>
      </c>
      <c r="O6" s="1" t="s">
        <v>44</v>
      </c>
      <c r="P6" s="1" t="s">
        <v>61</v>
      </c>
      <c r="Q6" s="1" t="s">
        <v>50</v>
      </c>
      <c r="R6" s="1" t="s">
        <v>62</v>
      </c>
      <c r="T6" s="1" t="s">
        <v>38</v>
      </c>
      <c r="V6" s="1" t="s">
        <v>57</v>
      </c>
      <c r="W6" s="1" t="s">
        <v>57</v>
      </c>
      <c r="AC6" s="1" t="s">
        <v>58</v>
      </c>
      <c r="AD6" s="1" t="s">
        <v>58</v>
      </c>
      <c r="AE6" s="1" t="s">
        <v>64</v>
      </c>
      <c r="AF6" s="1" t="s">
        <v>65</v>
      </c>
      <c r="AG6" s="1" t="s">
        <v>343</v>
      </c>
      <c r="AH6" s="1" t="s">
        <v>343</v>
      </c>
      <c r="AI6" s="1" t="s">
        <v>345</v>
      </c>
      <c r="AJ6" s="1" t="s">
        <v>345</v>
      </c>
      <c r="AL6" s="1" t="s">
        <v>21</v>
      </c>
      <c r="AM6" s="1" t="s">
        <v>22</v>
      </c>
      <c r="AN6" s="1" t="s">
        <v>20</v>
      </c>
      <c r="AZ6" s="1" t="s">
        <v>24</v>
      </c>
      <c r="BA6" s="1" t="s">
        <v>29</v>
      </c>
      <c r="BB6" s="8" t="s">
        <v>30</v>
      </c>
      <c r="BC6" s="8" t="s">
        <v>36</v>
      </c>
      <c r="BD6" s="8" t="s">
        <v>31</v>
      </c>
      <c r="BE6" s="8" t="s">
        <v>37</v>
      </c>
      <c r="BF6" s="8" t="s">
        <v>32</v>
      </c>
      <c r="BG6" s="1" t="s">
        <v>35</v>
      </c>
      <c r="BH6" s="8" t="s">
        <v>30</v>
      </c>
      <c r="BI6" s="8" t="s">
        <v>36</v>
      </c>
      <c r="BJ6" s="8" t="s">
        <v>31</v>
      </c>
      <c r="BK6" s="8" t="s">
        <v>37</v>
      </c>
    </row>
    <row r="7" spans="1:63" s="1" customFormat="1">
      <c r="A7" s="1">
        <v>1910</v>
      </c>
      <c r="E7" s="1">
        <v>5.2</v>
      </c>
      <c r="BB7" s="8"/>
      <c r="BC7" s="8"/>
      <c r="BD7" s="8"/>
      <c r="BE7" s="8"/>
      <c r="BF7" s="8"/>
      <c r="BH7" s="8"/>
      <c r="BI7" s="8"/>
      <c r="BJ7" s="8"/>
      <c r="BK7" s="8"/>
    </row>
    <row r="8" spans="1:63" s="1" customFormat="1">
      <c r="A8" s="1">
        <v>1911</v>
      </c>
      <c r="E8" s="1">
        <v>5.2</v>
      </c>
      <c r="BB8" s="8"/>
      <c r="BC8" s="8"/>
      <c r="BD8" s="8"/>
      <c r="BE8" s="8"/>
      <c r="BF8" s="8"/>
      <c r="BH8" s="8"/>
      <c r="BI8" s="8"/>
      <c r="BJ8" s="8"/>
      <c r="BK8" s="8"/>
    </row>
    <row r="9" spans="1:63" s="1" customFormat="1">
      <c r="A9" s="1">
        <v>1912</v>
      </c>
      <c r="E9" s="1">
        <v>5.2</v>
      </c>
      <c r="BB9" s="8"/>
      <c r="BC9" s="8"/>
      <c r="BD9" s="8"/>
      <c r="BE9" s="8"/>
      <c r="BF9" s="8"/>
      <c r="BH9" s="8"/>
      <c r="BI9" s="8"/>
      <c r="BJ9" s="8"/>
      <c r="BK9" s="8"/>
    </row>
    <row r="10" spans="1:63">
      <c r="A10">
        <v>1913</v>
      </c>
      <c r="E10" s="1">
        <v>5.2</v>
      </c>
      <c r="H10">
        <v>1</v>
      </c>
      <c r="K10">
        <v>1</v>
      </c>
      <c r="L10" s="12">
        <v>1.1837353050356474</v>
      </c>
      <c r="M10" s="12">
        <f>(L10+L11)/2</f>
        <v>1.1837353050356474</v>
      </c>
      <c r="N10" s="7">
        <v>99.9</v>
      </c>
      <c r="O10" s="7">
        <f t="shared" ref="O10:O16" si="0">(N10+N11)/2</f>
        <v>99.95</v>
      </c>
      <c r="P10" s="7">
        <f>100</f>
        <v>100</v>
      </c>
      <c r="Q10" s="7"/>
      <c r="R10" s="18"/>
      <c r="S10" s="3"/>
      <c r="V10" s="7">
        <v>284.52904946585267</v>
      </c>
      <c r="W10" s="7">
        <f t="shared" ref="W10:W37" si="1">V10/H10</f>
        <v>284.52904946585267</v>
      </c>
      <c r="X10" s="7"/>
      <c r="Y10" s="7"/>
      <c r="Z10" s="7"/>
      <c r="AA10" s="7"/>
      <c r="AB10" s="7"/>
      <c r="AC10" s="7">
        <v>44.994666270911694</v>
      </c>
      <c r="AD10" s="7">
        <f>AC10/K10</f>
        <v>44.994666270911694</v>
      </c>
    </row>
    <row r="11" spans="1:63">
      <c r="A11">
        <v>1914</v>
      </c>
      <c r="B11">
        <v>34.4</v>
      </c>
      <c r="E11" s="3">
        <v>5.2130000000000001</v>
      </c>
      <c r="F11" s="3">
        <f>1/E11</f>
        <v>0.19182812200268559</v>
      </c>
      <c r="G11" s="3">
        <v>5.1360000000000001</v>
      </c>
      <c r="H11" s="3">
        <f t="shared" ref="H11:H42" si="2">G11/E11</f>
        <v>0.98522923460579326</v>
      </c>
      <c r="I11" s="3">
        <v>5.16</v>
      </c>
      <c r="J11" s="3">
        <v>100.39</v>
      </c>
      <c r="K11" s="3">
        <f t="shared" ref="K11:K42" si="3">100/J11</f>
        <v>0.99611515091144531</v>
      </c>
      <c r="L11" s="12">
        <v>1.1837353050356474</v>
      </c>
      <c r="M11" s="12">
        <f t="shared" ref="M11:M74" si="4">(L11+L12)/2</f>
        <v>1.2944145560564806</v>
      </c>
      <c r="N11" s="13">
        <v>100</v>
      </c>
      <c r="O11" s="7">
        <f t="shared" si="0"/>
        <v>106.5</v>
      </c>
      <c r="P11" s="7">
        <f>P10*(M11/M10)</f>
        <v>109.35000000000001</v>
      </c>
      <c r="Q11" s="7"/>
      <c r="R11" s="18">
        <f t="shared" ref="R11:R35" si="5">(O11/O10)/(P11/P10)</f>
        <v>0.97442411191878497</v>
      </c>
      <c r="S11" s="3"/>
      <c r="T11" s="3"/>
      <c r="V11" s="7">
        <v>319.5262796857013</v>
      </c>
      <c r="W11" s="7">
        <f t="shared" si="1"/>
        <v>324.31668535855937</v>
      </c>
      <c r="X11" s="7"/>
      <c r="Y11" s="7"/>
      <c r="Z11" s="7"/>
      <c r="AA11" s="7"/>
      <c r="AB11" s="7"/>
      <c r="AC11" s="7">
        <v>41.712344689455065</v>
      </c>
      <c r="AD11" s="7">
        <f t="shared" ref="AD11:AD37" si="6">AC11/K11</f>
        <v>41.875022833743941</v>
      </c>
      <c r="AE11" s="3"/>
      <c r="AF11" s="3"/>
      <c r="AG11" s="3"/>
      <c r="AH11" s="3"/>
      <c r="AI11" s="3"/>
      <c r="AJ11" s="3"/>
    </row>
    <row r="12" spans="1:63">
      <c r="A12">
        <v>1915</v>
      </c>
      <c r="B12">
        <v>49.6</v>
      </c>
      <c r="E12" s="3">
        <v>5.2910000000000004</v>
      </c>
      <c r="F12" s="3">
        <f t="shared" ref="F12:F75" si="7">1/E12</f>
        <v>0.189000189000189</v>
      </c>
      <c r="G12" s="3">
        <v>5.843</v>
      </c>
      <c r="H12" s="3">
        <f t="shared" si="2"/>
        <v>1.1043281043281044</v>
      </c>
      <c r="I12" s="3">
        <v>5.33</v>
      </c>
      <c r="J12" s="3">
        <v>95.95</v>
      </c>
      <c r="K12" s="3">
        <f t="shared" si="3"/>
        <v>1.0422094841063054</v>
      </c>
      <c r="L12" s="12">
        <v>1.4050938070773136</v>
      </c>
      <c r="M12" s="12">
        <f t="shared" si="4"/>
        <v>1.4893994355019524</v>
      </c>
      <c r="N12" s="7">
        <v>113</v>
      </c>
      <c r="O12" s="7">
        <f t="shared" si="0"/>
        <v>122</v>
      </c>
      <c r="P12" s="7">
        <f t="shared" ref="P12:P75" si="8">P11*(M12/M11)</f>
        <v>125.822</v>
      </c>
      <c r="Q12" s="7"/>
      <c r="R12" s="18">
        <f t="shared" si="5"/>
        <v>0.99557143212152388</v>
      </c>
      <c r="S12" s="3"/>
      <c r="T12" s="3"/>
      <c r="V12" s="7">
        <v>315.97107470490698</v>
      </c>
      <c r="W12" s="19">
        <f t="shared" si="1"/>
        <v>286.12064971139188</v>
      </c>
      <c r="X12" s="19"/>
      <c r="Y12" s="19"/>
      <c r="Z12" s="19"/>
      <c r="AA12" s="19"/>
      <c r="AB12" s="7"/>
      <c r="AC12" s="7">
        <v>46.576716198667555</v>
      </c>
      <c r="AD12" s="7">
        <f t="shared" si="6"/>
        <v>44.690359192621514</v>
      </c>
      <c r="AE12" s="3"/>
      <c r="AF12" s="3"/>
      <c r="AG12" s="3">
        <v>27.432950999999999</v>
      </c>
      <c r="AH12" s="3">
        <f>AG12/$K12</f>
        <v>26.321916484499997</v>
      </c>
      <c r="AI12" s="3">
        <v>5.0240180099920053</v>
      </c>
      <c r="AJ12" s="3">
        <f t="shared" ref="AJ12:AJ37" si="9">AI12/$K12</f>
        <v>4.8205452805873286</v>
      </c>
      <c r="AK12" s="104"/>
    </row>
    <row r="13" spans="1:63">
      <c r="A13">
        <v>1916</v>
      </c>
      <c r="B13">
        <v>63.3</v>
      </c>
      <c r="E13" s="3">
        <v>5.0259999999999998</v>
      </c>
      <c r="F13" s="3">
        <f t="shared" si="7"/>
        <v>0.19896538002387584</v>
      </c>
      <c r="G13" s="3">
        <v>5.8380000000000001</v>
      </c>
      <c r="H13" s="3">
        <f t="shared" si="2"/>
        <v>1.1615598885793872</v>
      </c>
      <c r="I13" s="3">
        <v>5.22</v>
      </c>
      <c r="J13" s="3">
        <v>88.78</v>
      </c>
      <c r="K13" s="3">
        <f t="shared" si="3"/>
        <v>1.1263798152737103</v>
      </c>
      <c r="L13" s="12">
        <v>1.5737050639265913</v>
      </c>
      <c r="M13" s="12">
        <f t="shared" si="4"/>
        <v>1.7295018652553238</v>
      </c>
      <c r="N13" s="7">
        <v>131</v>
      </c>
      <c r="O13" s="7">
        <f t="shared" si="0"/>
        <v>147</v>
      </c>
      <c r="P13" s="7">
        <f t="shared" si="8"/>
        <v>146.105456</v>
      </c>
      <c r="Q13" s="7"/>
      <c r="R13" s="18">
        <f t="shared" si="5"/>
        <v>1.0376422679335908</v>
      </c>
      <c r="S13" s="3"/>
      <c r="T13" s="3"/>
      <c r="V13" s="7">
        <v>333.14139867451115</v>
      </c>
      <c r="W13" s="19">
        <f t="shared" si="1"/>
        <v>286.80518494999882</v>
      </c>
      <c r="X13" s="19"/>
      <c r="Y13" s="19"/>
      <c r="Z13" s="19"/>
      <c r="AA13" s="19"/>
      <c r="AB13" s="7"/>
      <c r="AC13" s="7">
        <v>58.606814866480313</v>
      </c>
      <c r="AD13" s="7">
        <f t="shared" si="6"/>
        <v>52.031130238461223</v>
      </c>
      <c r="AE13" s="3"/>
      <c r="AF13" s="3"/>
      <c r="AG13" s="3">
        <v>30.607665000000001</v>
      </c>
      <c r="AH13" s="3">
        <f t="shared" ref="AH13:AH37" si="10">AG13/$K13</f>
        <v>27.173484986999998</v>
      </c>
      <c r="AI13" s="3">
        <v>6.3210374005782812</v>
      </c>
      <c r="AJ13" s="3">
        <f t="shared" si="9"/>
        <v>5.6118170042333979</v>
      </c>
      <c r="AK13" s="104"/>
    </row>
    <row r="14" spans="1:63">
      <c r="A14">
        <v>1917</v>
      </c>
      <c r="B14">
        <v>47.8</v>
      </c>
      <c r="E14" s="3">
        <v>4.3550000000000004</v>
      </c>
      <c r="F14" s="3">
        <f t="shared" si="7"/>
        <v>0.22962112514351318</v>
      </c>
      <c r="G14" s="3">
        <v>5.7140000000000004</v>
      </c>
      <c r="H14" s="3">
        <f t="shared" si="2"/>
        <v>1.3120551090700343</v>
      </c>
      <c r="I14" s="3">
        <v>4.78</v>
      </c>
      <c r="J14" s="3">
        <v>82.88</v>
      </c>
      <c r="K14" s="3">
        <f t="shared" si="3"/>
        <v>1.2065637065637067</v>
      </c>
      <c r="L14" s="12">
        <v>1.8852986665840563</v>
      </c>
      <c r="M14" s="12">
        <f t="shared" si="4"/>
        <v>2.1652655185717884</v>
      </c>
      <c r="N14" s="7">
        <v>163</v>
      </c>
      <c r="O14" s="7">
        <f t="shared" si="0"/>
        <v>183.5</v>
      </c>
      <c r="P14" s="7">
        <f t="shared" si="8"/>
        <v>182.91804843199998</v>
      </c>
      <c r="Q14" s="7"/>
      <c r="R14" s="18">
        <f t="shared" si="5"/>
        <v>0.99707679420784212</v>
      </c>
      <c r="S14" s="3"/>
      <c r="T14" s="3"/>
      <c r="V14" s="7">
        <v>377.19502268395649</v>
      </c>
      <c r="W14" s="19">
        <f t="shared" si="1"/>
        <v>287.48413086955384</v>
      </c>
      <c r="X14" s="19"/>
      <c r="Y14" s="19"/>
      <c r="Z14" s="19"/>
      <c r="AA14" s="19"/>
      <c r="AB14" s="7"/>
      <c r="AC14" s="7">
        <v>69.297101485247737</v>
      </c>
      <c r="AD14" s="7">
        <f t="shared" si="6"/>
        <v>57.433437710973315</v>
      </c>
      <c r="AE14" s="3"/>
      <c r="AF14" s="3"/>
      <c r="AG14" s="3">
        <v>39.036999999999999</v>
      </c>
      <c r="AH14" s="3">
        <f t="shared" si="10"/>
        <v>32.353865599999999</v>
      </c>
      <c r="AI14" s="3">
        <v>7.841276499943695</v>
      </c>
      <c r="AJ14" s="3">
        <f t="shared" si="9"/>
        <v>6.4988499631533339</v>
      </c>
      <c r="AK14" s="104"/>
    </row>
    <row r="15" spans="1:63">
      <c r="A15">
        <v>1918</v>
      </c>
      <c r="B15">
        <v>70.599999999999994</v>
      </c>
      <c r="E15" s="3">
        <v>4.8460000000000001</v>
      </c>
      <c r="F15" s="3">
        <f t="shared" si="7"/>
        <v>0.20635575732562939</v>
      </c>
      <c r="G15" s="3">
        <v>5.4489999999999998</v>
      </c>
      <c r="H15" s="3">
        <f t="shared" si="2"/>
        <v>1.1244325216673545</v>
      </c>
      <c r="I15" s="3">
        <v>4.38</v>
      </c>
      <c r="J15" s="3">
        <v>78.150000000000006</v>
      </c>
      <c r="K15" s="3">
        <f t="shared" si="3"/>
        <v>1.2795905310300704</v>
      </c>
      <c r="L15" s="12">
        <v>2.4452323705595207</v>
      </c>
      <c r="M15" s="12">
        <f t="shared" si="4"/>
        <v>2.7508864168794607</v>
      </c>
      <c r="N15" s="7">
        <v>204</v>
      </c>
      <c r="O15" s="7">
        <f t="shared" si="0"/>
        <v>213</v>
      </c>
      <c r="P15" s="7">
        <f t="shared" si="8"/>
        <v>232.39033297199995</v>
      </c>
      <c r="Q15" s="7"/>
      <c r="R15" s="18">
        <f t="shared" si="5"/>
        <v>0.9136545805068218</v>
      </c>
      <c r="S15" s="3"/>
      <c r="T15" s="3"/>
      <c r="V15" s="7">
        <v>405.19675713124991</v>
      </c>
      <c r="W15" s="19">
        <f t="shared" si="1"/>
        <v>360.35666820665023</v>
      </c>
      <c r="X15" s="19"/>
      <c r="Y15" s="19"/>
      <c r="Z15" s="19"/>
      <c r="AA15" s="19"/>
      <c r="AB15" s="7"/>
      <c r="AC15" s="7">
        <v>78.836867312565559</v>
      </c>
      <c r="AD15" s="7">
        <f t="shared" si="6"/>
        <v>61.611011804769987</v>
      </c>
      <c r="AE15" s="3"/>
      <c r="AF15" s="3"/>
      <c r="AG15" s="3">
        <v>48.038648000000002</v>
      </c>
      <c r="AH15" s="3">
        <f t="shared" si="10"/>
        <v>37.542203411999999</v>
      </c>
      <c r="AI15" s="3">
        <v>8.6245158036810423</v>
      </c>
      <c r="AJ15" s="3">
        <f t="shared" si="9"/>
        <v>6.740059100576735</v>
      </c>
      <c r="AK15" s="104"/>
    </row>
    <row r="16" spans="1:63">
      <c r="A16">
        <v>1919</v>
      </c>
      <c r="B16">
        <v>94.8</v>
      </c>
      <c r="E16" s="3">
        <v>5.383</v>
      </c>
      <c r="F16" s="3">
        <f t="shared" si="7"/>
        <v>0.18577001671930152</v>
      </c>
      <c r="G16" s="3">
        <v>10.82</v>
      </c>
      <c r="H16" s="3">
        <f t="shared" si="2"/>
        <v>2.0100315809028424</v>
      </c>
      <c r="I16" s="3">
        <v>5.27</v>
      </c>
      <c r="J16" s="3">
        <v>75.06</v>
      </c>
      <c r="K16" s="3">
        <f t="shared" si="3"/>
        <v>1.332267519317879</v>
      </c>
      <c r="L16" s="12">
        <v>3.0565404631994006</v>
      </c>
      <c r="M16" s="12">
        <f t="shared" si="4"/>
        <v>3.6281135298176888</v>
      </c>
      <c r="N16" s="7">
        <v>222</v>
      </c>
      <c r="O16" s="7">
        <f t="shared" si="0"/>
        <v>223</v>
      </c>
      <c r="P16" s="7">
        <f t="shared" si="8"/>
        <v>306.49702804195994</v>
      </c>
      <c r="Q16" s="7"/>
      <c r="R16" s="18">
        <f t="shared" si="5"/>
        <v>0.79381088553223311</v>
      </c>
      <c r="S16" s="3"/>
      <c r="T16" s="3"/>
      <c r="V16" s="7">
        <v>531.88681613103086</v>
      </c>
      <c r="W16" s="19">
        <f t="shared" si="1"/>
        <v>264.61614891250821</v>
      </c>
      <c r="X16" s="19"/>
      <c r="Y16" s="19"/>
      <c r="Z16" s="19"/>
      <c r="AA16" s="19"/>
      <c r="AB16" s="7"/>
      <c r="AC16" s="7">
        <v>104.15665836209789</v>
      </c>
      <c r="AD16" s="7">
        <f t="shared" si="6"/>
        <v>78.179987766590671</v>
      </c>
      <c r="AE16" s="3"/>
      <c r="AF16" s="3"/>
      <c r="AG16" s="3">
        <v>61.655461000000003</v>
      </c>
      <c r="AH16" s="3">
        <f t="shared" si="10"/>
        <v>46.278589026600002</v>
      </c>
      <c r="AI16" s="3">
        <v>12.025359647068903</v>
      </c>
      <c r="AJ16" s="3">
        <f t="shared" si="9"/>
        <v>9.0262349510899185</v>
      </c>
      <c r="AK16" s="104"/>
    </row>
    <row r="17" spans="1:37">
      <c r="A17">
        <v>1920</v>
      </c>
      <c r="B17">
        <v>25.4</v>
      </c>
      <c r="E17" s="3">
        <v>6.4880000000000004</v>
      </c>
      <c r="F17" s="3">
        <f t="shared" si="7"/>
        <v>0.15413070283600491</v>
      </c>
      <c r="G17" s="3">
        <v>16.891999999999999</v>
      </c>
      <c r="H17" s="3">
        <f t="shared" si="2"/>
        <v>2.6035758323057951</v>
      </c>
      <c r="I17" s="3">
        <v>5.93</v>
      </c>
      <c r="J17" s="3">
        <v>41.48</v>
      </c>
      <c r="K17" s="3">
        <f t="shared" si="3"/>
        <v>2.410800385728062</v>
      </c>
      <c r="L17" s="12">
        <v>4.1996865964359769</v>
      </c>
      <c r="M17" s="12">
        <f t="shared" si="4"/>
        <v>3.9393060274569462</v>
      </c>
      <c r="N17" s="7">
        <v>224</v>
      </c>
      <c r="O17" s="13">
        <f>(N17+N18)/2</f>
        <v>212.15</v>
      </c>
      <c r="P17" s="7">
        <f t="shared" si="8"/>
        <v>332.78605535367689</v>
      </c>
      <c r="Q17" s="15"/>
      <c r="R17" s="18">
        <f t="shared" si="5"/>
        <v>0.87619207532715937</v>
      </c>
      <c r="S17" s="3"/>
      <c r="T17" s="3"/>
      <c r="V17" s="7">
        <v>470.97953288081806</v>
      </c>
      <c r="W17" s="19">
        <f t="shared" si="1"/>
        <v>180.89718265041131</v>
      </c>
      <c r="X17" s="19"/>
      <c r="Y17" s="19"/>
      <c r="Z17" s="19"/>
      <c r="AA17" s="19"/>
      <c r="AB17" s="7"/>
      <c r="AC17" s="7">
        <v>151.18450874090195</v>
      </c>
      <c r="AD17" s="7">
        <f t="shared" si="6"/>
        <v>62.711334225726119</v>
      </c>
      <c r="AE17" s="3"/>
      <c r="AF17" s="3"/>
      <c r="AG17" s="3">
        <v>82.888931999999997</v>
      </c>
      <c r="AH17" s="3">
        <f t="shared" si="10"/>
        <v>34.382328993599998</v>
      </c>
      <c r="AI17" s="3">
        <v>14.878029325926889</v>
      </c>
      <c r="AJ17" s="3">
        <f t="shared" si="9"/>
        <v>6.1714065643944727</v>
      </c>
      <c r="AK17" s="104"/>
    </row>
    <row r="18" spans="1:37">
      <c r="A18">
        <v>1921</v>
      </c>
      <c r="B18">
        <v>58.8</v>
      </c>
      <c r="E18" s="3">
        <v>5.1520000000000001</v>
      </c>
      <c r="F18" s="3">
        <f t="shared" si="7"/>
        <v>0.19409937888198758</v>
      </c>
      <c r="G18" s="3">
        <v>12.747999999999999</v>
      </c>
      <c r="H18" s="3">
        <f t="shared" si="2"/>
        <v>2.4743788819875774</v>
      </c>
      <c r="I18" s="3">
        <v>5.77</v>
      </c>
      <c r="J18" s="3">
        <v>42.87</v>
      </c>
      <c r="K18" s="3">
        <f t="shared" si="3"/>
        <v>2.3326335432703522</v>
      </c>
      <c r="L18" s="12">
        <v>3.6789254584779156</v>
      </c>
      <c r="M18" s="12">
        <f t="shared" si="4"/>
        <v>3.6071864120375965</v>
      </c>
      <c r="N18" s="7">
        <v>200.3</v>
      </c>
      <c r="O18" s="7">
        <v>183.8</v>
      </c>
      <c r="P18" s="7">
        <f t="shared" si="8"/>
        <v>304.7291397572169</v>
      </c>
      <c r="Q18" s="7"/>
      <c r="R18" s="18">
        <f t="shared" si="5"/>
        <v>0.9461360820664122</v>
      </c>
      <c r="S18" s="3"/>
      <c r="T18" s="3"/>
      <c r="V18" s="7">
        <v>467.90339783465737</v>
      </c>
      <c r="W18" s="19">
        <f t="shared" si="1"/>
        <v>189.09933367149003</v>
      </c>
      <c r="X18" s="19"/>
      <c r="Y18" s="19"/>
      <c r="Z18" s="19"/>
      <c r="AA18" s="19"/>
      <c r="AB18" s="7"/>
      <c r="AC18" s="7">
        <v>153.72495965659618</v>
      </c>
      <c r="AD18" s="7">
        <f t="shared" si="6"/>
        <v>65.901890204782788</v>
      </c>
      <c r="AE18" s="3"/>
      <c r="AF18" s="3"/>
      <c r="AG18" s="3">
        <v>86.053967999999998</v>
      </c>
      <c r="AH18" s="3">
        <f t="shared" si="10"/>
        <v>36.891336081600002</v>
      </c>
      <c r="AI18" s="3">
        <v>14.907893318601076</v>
      </c>
      <c r="AJ18" s="3">
        <f t="shared" si="9"/>
        <v>6.3910138656842816</v>
      </c>
      <c r="AK18" s="104"/>
    </row>
    <row r="19" spans="1:37">
      <c r="A19">
        <v>1922</v>
      </c>
      <c r="B19">
        <v>74.099999999999994</v>
      </c>
      <c r="E19" s="3">
        <v>5.28</v>
      </c>
      <c r="F19" s="3">
        <f t="shared" si="7"/>
        <v>0.18939393939393939</v>
      </c>
      <c r="G19" s="3">
        <v>13.832000000000001</v>
      </c>
      <c r="H19" s="3">
        <f t="shared" si="2"/>
        <v>2.6196969696969696</v>
      </c>
      <c r="I19" s="3">
        <v>5.24</v>
      </c>
      <c r="J19" s="3">
        <v>42.7</v>
      </c>
      <c r="K19" s="3">
        <f t="shared" si="3"/>
        <v>2.3419203747072599</v>
      </c>
      <c r="L19" s="12">
        <v>3.5354473655972769</v>
      </c>
      <c r="M19" s="12">
        <f t="shared" si="4"/>
        <v>3.729896970705127</v>
      </c>
      <c r="N19" s="7">
        <v>163.9</v>
      </c>
      <c r="O19" s="7">
        <v>160.6</v>
      </c>
      <c r="P19" s="7">
        <f t="shared" si="8"/>
        <v>315.09552472060494</v>
      </c>
      <c r="Q19" s="7"/>
      <c r="R19" s="18">
        <f t="shared" si="5"/>
        <v>0.84502933295534222</v>
      </c>
      <c r="S19" s="3"/>
      <c r="T19" s="3"/>
      <c r="V19" s="7">
        <v>533.22379457510078</v>
      </c>
      <c r="W19" s="19">
        <f t="shared" si="1"/>
        <v>203.5440742738962</v>
      </c>
      <c r="X19" s="19"/>
      <c r="Y19" s="19"/>
      <c r="Z19" s="19"/>
      <c r="AA19" s="19"/>
      <c r="AB19" s="7"/>
      <c r="AC19" s="7">
        <v>164.74023711681366</v>
      </c>
      <c r="AD19" s="7">
        <f t="shared" si="6"/>
        <v>70.344081248879434</v>
      </c>
      <c r="AE19" s="3"/>
      <c r="AF19" s="3"/>
      <c r="AG19" s="3">
        <v>89.241074999999995</v>
      </c>
      <c r="AH19" s="3">
        <f t="shared" si="10"/>
        <v>38.105939024999998</v>
      </c>
      <c r="AI19" s="3">
        <v>15.947590296066684</v>
      </c>
      <c r="AJ19" s="3">
        <f t="shared" si="9"/>
        <v>6.8096210564204744</v>
      </c>
      <c r="AK19" s="104"/>
    </row>
    <row r="20" spans="1:37">
      <c r="A20">
        <v>1923</v>
      </c>
      <c r="B20">
        <v>94.4</v>
      </c>
      <c r="E20" s="3">
        <v>5.7240000000000002</v>
      </c>
      <c r="F20" s="3">
        <f t="shared" si="7"/>
        <v>0.17470300489168414</v>
      </c>
      <c r="G20" s="3">
        <v>19.048999999999999</v>
      </c>
      <c r="H20" s="3">
        <f t="shared" si="2"/>
        <v>3.3279175401816907</v>
      </c>
      <c r="I20" s="3">
        <v>5.53</v>
      </c>
      <c r="J20" s="3">
        <v>33.46</v>
      </c>
      <c r="K20" s="3">
        <f t="shared" si="3"/>
        <v>2.9886431560071727</v>
      </c>
      <c r="L20" s="12">
        <v>3.9243465758129776</v>
      </c>
      <c r="M20" s="12">
        <f t="shared" si="4"/>
        <v>4.1970886628319795</v>
      </c>
      <c r="N20" s="7">
        <v>163.80000000000001</v>
      </c>
      <c r="O20" s="7">
        <v>168.3</v>
      </c>
      <c r="P20" s="7">
        <f t="shared" si="8"/>
        <v>354.56310587150955</v>
      </c>
      <c r="Q20" s="7"/>
      <c r="R20" s="18">
        <f t="shared" si="5"/>
        <v>0.93129499073897637</v>
      </c>
      <c r="S20" s="3"/>
      <c r="T20" s="3"/>
      <c r="V20" s="7">
        <v>631.53008632808849</v>
      </c>
      <c r="W20" s="7">
        <f t="shared" si="1"/>
        <v>189.76734810971593</v>
      </c>
      <c r="X20" s="7"/>
      <c r="Y20" s="7"/>
      <c r="Z20" s="7"/>
      <c r="AA20" s="7"/>
      <c r="AB20" s="7"/>
      <c r="AC20" s="7">
        <v>186.02049013972282</v>
      </c>
      <c r="AD20" s="7">
        <f t="shared" si="6"/>
        <v>62.242456000751261</v>
      </c>
      <c r="AE20" s="3"/>
      <c r="AF20" s="3"/>
      <c r="AG20" s="3">
        <v>99.538593000000006</v>
      </c>
      <c r="AH20" s="3">
        <f t="shared" si="10"/>
        <v>33.305613217800001</v>
      </c>
      <c r="AI20" s="3">
        <v>18.820353124265363</v>
      </c>
      <c r="AJ20" s="3">
        <f t="shared" si="9"/>
        <v>6.2972901553791907</v>
      </c>
      <c r="AK20" s="104"/>
    </row>
    <row r="21" spans="1:37">
      <c r="A21">
        <v>1924</v>
      </c>
      <c r="B21">
        <v>193.3</v>
      </c>
      <c r="E21" s="3">
        <v>5.1589999999999998</v>
      </c>
      <c r="F21" s="3">
        <f t="shared" si="7"/>
        <v>0.19383601473153714</v>
      </c>
      <c r="G21" s="3">
        <v>18.521999999999998</v>
      </c>
      <c r="H21" s="3">
        <f t="shared" si="2"/>
        <v>3.5902306648575304</v>
      </c>
      <c r="I21" s="3">
        <v>5.49</v>
      </c>
      <c r="J21" s="3">
        <v>28.49</v>
      </c>
      <c r="K21" s="3">
        <f t="shared" si="3"/>
        <v>3.5100035100035103</v>
      </c>
      <c r="L21" s="12">
        <v>4.4698307498509813</v>
      </c>
      <c r="M21" s="12">
        <f t="shared" si="4"/>
        <v>4.6329795722205418</v>
      </c>
      <c r="N21" s="7">
        <v>168.8</v>
      </c>
      <c r="O21" s="7">
        <v>171.1</v>
      </c>
      <c r="P21" s="7">
        <f t="shared" si="8"/>
        <v>391.38644868592667</v>
      </c>
      <c r="Q21" s="7"/>
      <c r="R21" s="18">
        <f t="shared" si="5"/>
        <v>0.92098732216288237</v>
      </c>
      <c r="S21" s="3"/>
      <c r="T21" s="3"/>
      <c r="V21" s="7">
        <v>694.86482000926082</v>
      </c>
      <c r="W21" s="7">
        <f t="shared" si="1"/>
        <v>193.54322462087123</v>
      </c>
      <c r="X21" s="7"/>
      <c r="Y21" s="7"/>
      <c r="Z21" s="7"/>
      <c r="AA21" s="7"/>
      <c r="AB21" s="7"/>
      <c r="AC21" s="7">
        <v>213.9568849503994</v>
      </c>
      <c r="AD21" s="7">
        <f t="shared" si="6"/>
        <v>60.95631652236878</v>
      </c>
      <c r="AE21" s="3">
        <v>7.7380000000000004</v>
      </c>
      <c r="AF21" s="17">
        <f>AE21/AD21</f>
        <v>0.12694336602770989</v>
      </c>
      <c r="AG21" s="3">
        <v>115.725369</v>
      </c>
      <c r="AH21" s="3">
        <f t="shared" si="10"/>
        <v>32.970157628099997</v>
      </c>
      <c r="AI21" s="3">
        <v>20.787503221810248</v>
      </c>
      <c r="AJ21" s="3">
        <f t="shared" si="9"/>
        <v>5.9223596678937387</v>
      </c>
      <c r="AK21" s="104"/>
    </row>
    <row r="22" spans="1:37">
      <c r="A22">
        <v>1925</v>
      </c>
      <c r="B22">
        <v>222.5</v>
      </c>
      <c r="E22" s="3">
        <v>5.18</v>
      </c>
      <c r="F22" s="3">
        <f t="shared" si="7"/>
        <v>0.19305019305019305</v>
      </c>
      <c r="G22" s="3">
        <v>26.768000000000001</v>
      </c>
      <c r="H22" s="3">
        <f t="shared" si="2"/>
        <v>5.1675675675675681</v>
      </c>
      <c r="I22" s="3">
        <v>5.17</v>
      </c>
      <c r="J22" s="3">
        <v>24.58</v>
      </c>
      <c r="K22" s="3">
        <f t="shared" si="3"/>
        <v>4.0683482506102528</v>
      </c>
      <c r="L22" s="7">
        <v>4.7961283945901023</v>
      </c>
      <c r="M22" s="12">
        <f t="shared" si="4"/>
        <v>5.5179457179759126</v>
      </c>
      <c r="N22" s="7">
        <v>168.2</v>
      </c>
      <c r="O22" s="7">
        <v>166.8</v>
      </c>
      <c r="P22" s="7">
        <f t="shared" si="8"/>
        <v>466.14692444353034</v>
      </c>
      <c r="Q22" s="7"/>
      <c r="R22" s="18">
        <f t="shared" si="5"/>
        <v>0.81851943956434425</v>
      </c>
      <c r="S22" s="3"/>
      <c r="T22" s="3"/>
      <c r="V22" s="7">
        <v>965.38378515469003</v>
      </c>
      <c r="W22" s="7">
        <f t="shared" si="1"/>
        <v>186.81589984688037</v>
      </c>
      <c r="X22" s="7"/>
      <c r="Y22" s="7"/>
      <c r="Z22" s="7"/>
      <c r="AA22" s="7"/>
      <c r="AB22" s="7"/>
      <c r="AC22" s="7">
        <v>236.89657515287399</v>
      </c>
      <c r="AD22" s="7">
        <f t="shared" si="6"/>
        <v>58.229178172576418</v>
      </c>
      <c r="AE22" s="3"/>
      <c r="AF22" s="17"/>
      <c r="AG22" s="3">
        <v>125.991874</v>
      </c>
      <c r="AH22" s="3">
        <f t="shared" si="10"/>
        <v>30.968802629199995</v>
      </c>
      <c r="AI22" s="3">
        <v>22.879094863599722</v>
      </c>
      <c r="AJ22" s="3">
        <f t="shared" si="9"/>
        <v>5.6236815174728108</v>
      </c>
      <c r="AK22" s="104"/>
    </row>
    <row r="23" spans="1:37">
      <c r="A23">
        <v>1926</v>
      </c>
      <c r="B23">
        <v>222</v>
      </c>
      <c r="E23" s="3">
        <v>5.1749999999999998</v>
      </c>
      <c r="F23" s="3">
        <f t="shared" si="7"/>
        <v>0.19323671497584541</v>
      </c>
      <c r="G23" s="3">
        <v>25.321999999999999</v>
      </c>
      <c r="H23" s="3">
        <f t="shared" si="2"/>
        <v>4.8931400966183576</v>
      </c>
      <c r="I23" s="3">
        <v>5.18</v>
      </c>
      <c r="J23" s="3">
        <v>16.75</v>
      </c>
      <c r="K23" s="3">
        <f t="shared" si="3"/>
        <v>5.9701492537313436</v>
      </c>
      <c r="L23" s="7">
        <v>6.2397630413617229</v>
      </c>
      <c r="M23" s="12">
        <f t="shared" si="4"/>
        <v>6.3770378282716811</v>
      </c>
      <c r="N23" s="7">
        <v>162.19999999999999</v>
      </c>
      <c r="O23" s="7">
        <v>160.9</v>
      </c>
      <c r="P23" s="7">
        <f t="shared" si="8"/>
        <v>538.72160449583282</v>
      </c>
      <c r="Q23" s="7"/>
      <c r="R23" s="18">
        <f t="shared" si="5"/>
        <v>0.83467696541957626</v>
      </c>
      <c r="S23" s="3"/>
      <c r="T23" s="3"/>
      <c r="V23" s="7">
        <v>1058.4006132091688</v>
      </c>
      <c r="W23" s="7">
        <f t="shared" si="1"/>
        <v>216.30294500266362</v>
      </c>
      <c r="X23" s="7"/>
      <c r="Y23" s="7"/>
      <c r="Z23" s="7"/>
      <c r="AA23" s="7"/>
      <c r="AB23" s="7"/>
      <c r="AC23" s="7">
        <v>295.24646463990211</v>
      </c>
      <c r="AD23" s="7">
        <f t="shared" si="6"/>
        <v>49.453782827183602</v>
      </c>
      <c r="AE23" s="3"/>
      <c r="AF23" s="17"/>
      <c r="AG23" s="3">
        <v>148.84304599999999</v>
      </c>
      <c r="AH23" s="3">
        <f t="shared" si="10"/>
        <v>24.931210204999996</v>
      </c>
      <c r="AI23" s="3">
        <v>26.527041623892568</v>
      </c>
      <c r="AJ23" s="3">
        <f t="shared" si="9"/>
        <v>4.443279472002005</v>
      </c>
      <c r="AK23" s="104"/>
    </row>
    <row r="24" spans="1:37">
      <c r="A24">
        <v>1927</v>
      </c>
      <c r="B24">
        <v>197.9</v>
      </c>
      <c r="E24" s="3">
        <v>5.1769999999999996</v>
      </c>
      <c r="F24" s="3">
        <f t="shared" si="7"/>
        <v>0.19316206297083255</v>
      </c>
      <c r="G24" s="3">
        <v>25.382999999999999</v>
      </c>
      <c r="H24" s="3">
        <f t="shared" si="2"/>
        <v>4.9030326443886425</v>
      </c>
      <c r="I24" s="3">
        <v>5.19</v>
      </c>
      <c r="J24" s="3">
        <v>20.37</v>
      </c>
      <c r="K24" s="3">
        <f t="shared" si="3"/>
        <v>4.9091801669121251</v>
      </c>
      <c r="L24" s="7">
        <v>6.5143126151816393</v>
      </c>
      <c r="M24" s="12">
        <f t="shared" si="4"/>
        <v>6.5077983025664583</v>
      </c>
      <c r="N24" s="7">
        <v>160.30000000000001</v>
      </c>
      <c r="O24" s="7">
        <v>162</v>
      </c>
      <c r="P24" s="7">
        <f t="shared" si="8"/>
        <v>549.76803301228563</v>
      </c>
      <c r="Q24" s="7"/>
      <c r="R24" s="18">
        <f t="shared" si="5"/>
        <v>0.98660628867868294</v>
      </c>
      <c r="S24" s="3"/>
      <c r="T24" s="3"/>
      <c r="V24" s="7">
        <v>1075.3432864868084</v>
      </c>
      <c r="W24" s="7">
        <f t="shared" si="1"/>
        <v>219.32207359816439</v>
      </c>
      <c r="X24" s="7"/>
      <c r="Y24" s="7"/>
      <c r="Z24" s="7"/>
      <c r="AA24" s="7"/>
      <c r="AB24" s="7"/>
      <c r="AC24" s="7">
        <v>303.74327778816223</v>
      </c>
      <c r="AD24" s="7">
        <f t="shared" si="6"/>
        <v>61.872505685448651</v>
      </c>
      <c r="AE24" s="3"/>
      <c r="AF24" s="17"/>
      <c r="AG24" s="3">
        <v>150.463278</v>
      </c>
      <c r="AH24" s="3">
        <f t="shared" si="10"/>
        <v>30.649369728600004</v>
      </c>
      <c r="AI24" s="3">
        <v>26.261352137665089</v>
      </c>
      <c r="AJ24" s="3">
        <f t="shared" si="9"/>
        <v>5.3494374304423795</v>
      </c>
      <c r="AK24" s="104"/>
    </row>
    <row r="25" spans="1:37">
      <c r="A25">
        <v>1928</v>
      </c>
      <c r="B25">
        <v>258.60000000000002</v>
      </c>
      <c r="E25" s="3">
        <v>5.1879999999999997</v>
      </c>
      <c r="F25" s="3">
        <f t="shared" si="7"/>
        <v>0.19275250578257519</v>
      </c>
      <c r="G25" s="3">
        <v>25.574999999999999</v>
      </c>
      <c r="H25" s="3">
        <f t="shared" si="2"/>
        <v>4.9296453353893606</v>
      </c>
      <c r="I25" s="3">
        <v>5.19</v>
      </c>
      <c r="J25" s="3">
        <v>20.36</v>
      </c>
      <c r="K25" s="3">
        <f t="shared" si="3"/>
        <v>4.9115913555992146</v>
      </c>
      <c r="L25" s="7">
        <v>6.5012839899512764</v>
      </c>
      <c r="M25" s="12">
        <f t="shared" si="4"/>
        <v>6.7028237936397659</v>
      </c>
      <c r="N25" s="7">
        <v>161</v>
      </c>
      <c r="O25" s="7">
        <v>162.19999999999999</v>
      </c>
      <c r="P25" s="7">
        <f t="shared" si="8"/>
        <v>566.24346381541045</v>
      </c>
      <c r="Q25" s="7"/>
      <c r="R25" s="18">
        <f t="shared" si="5"/>
        <v>0.97210262749877385</v>
      </c>
      <c r="S25" s="3"/>
      <c r="T25" s="3"/>
      <c r="V25" s="7">
        <v>1198.6955907148733</v>
      </c>
      <c r="W25" s="7">
        <f t="shared" si="1"/>
        <v>243.16061484374436</v>
      </c>
      <c r="X25" s="7"/>
      <c r="Y25" s="7"/>
      <c r="Z25" s="7"/>
      <c r="AA25" s="7"/>
      <c r="AB25" s="7"/>
      <c r="AC25" s="7">
        <v>329.51520562171936</v>
      </c>
      <c r="AD25" s="7">
        <f t="shared" si="6"/>
        <v>67.089295864582056</v>
      </c>
      <c r="AE25" s="3"/>
      <c r="AF25" s="17"/>
      <c r="AG25" s="3">
        <v>161.75356500000001</v>
      </c>
      <c r="AH25" s="3">
        <f t="shared" si="10"/>
        <v>32.933025833999999</v>
      </c>
      <c r="AI25" s="3">
        <v>27.93437862715702</v>
      </c>
      <c r="AJ25" s="3">
        <f t="shared" si="9"/>
        <v>5.6874394884891686</v>
      </c>
      <c r="AK25" s="104"/>
    </row>
    <row r="26" spans="1:37">
      <c r="A26">
        <v>1929</v>
      </c>
      <c r="B26">
        <v>362.3</v>
      </c>
      <c r="E26" s="3">
        <v>5.1440000000000001</v>
      </c>
      <c r="F26" s="3">
        <f t="shared" si="7"/>
        <v>0.19440124416796267</v>
      </c>
      <c r="G26" s="3">
        <v>25.387</v>
      </c>
      <c r="H26" s="3">
        <f t="shared" si="2"/>
        <v>4.9352643856920686</v>
      </c>
      <c r="I26" s="3">
        <v>5.19</v>
      </c>
      <c r="J26" s="3">
        <v>20.309999999999999</v>
      </c>
      <c r="K26" s="3">
        <f t="shared" si="3"/>
        <v>4.9236829148202856</v>
      </c>
      <c r="L26" s="7">
        <v>6.9043635973282562</v>
      </c>
      <c r="M26" s="12">
        <f t="shared" si="4"/>
        <v>6.9319810517175693</v>
      </c>
      <c r="N26" s="7">
        <v>161.19999999999999</v>
      </c>
      <c r="O26" s="7">
        <v>161.5</v>
      </c>
      <c r="P26" s="7">
        <f t="shared" si="8"/>
        <v>585.60228982177875</v>
      </c>
      <c r="Q26" s="7"/>
      <c r="R26" s="18">
        <f t="shared" si="5"/>
        <v>0.96276903203619624</v>
      </c>
      <c r="S26" s="3"/>
      <c r="T26" s="3"/>
      <c r="V26" s="7">
        <v>1258.5917620544703</v>
      </c>
      <c r="W26" s="7">
        <f t="shared" si="1"/>
        <v>255.020129357868</v>
      </c>
      <c r="X26" s="7"/>
      <c r="Y26" s="7"/>
      <c r="Z26" s="7"/>
      <c r="AA26" s="7"/>
      <c r="AB26" s="7"/>
      <c r="AC26" s="7">
        <v>354.04517501592636</v>
      </c>
      <c r="AD26" s="7">
        <f t="shared" si="6"/>
        <v>71.906575045734641</v>
      </c>
      <c r="AE26" s="3">
        <v>9.4689999999999994</v>
      </c>
      <c r="AF26" s="17">
        <f>AE26/AD26</f>
        <v>0.13168475892472203</v>
      </c>
      <c r="AG26" s="3">
        <v>175.87680599999999</v>
      </c>
      <c r="AH26" s="3">
        <f t="shared" si="10"/>
        <v>35.720579298600001</v>
      </c>
      <c r="AI26" s="3">
        <v>28.409339067792448</v>
      </c>
      <c r="AJ26" s="3">
        <f t="shared" si="9"/>
        <v>5.7699367646686461</v>
      </c>
      <c r="AK26" s="104"/>
    </row>
    <row r="27" spans="1:37">
      <c r="A27">
        <v>1930</v>
      </c>
      <c r="B27">
        <v>353.4</v>
      </c>
      <c r="E27" s="3">
        <v>5.1550000000000002</v>
      </c>
      <c r="F27" s="3">
        <f t="shared" si="7"/>
        <v>0.19398642095053345</v>
      </c>
      <c r="G27" s="3">
        <v>25.452000000000002</v>
      </c>
      <c r="H27" s="3">
        <f t="shared" si="2"/>
        <v>4.9373423860329781</v>
      </c>
      <c r="I27" s="3">
        <v>5.16</v>
      </c>
      <c r="J27" s="3">
        <v>20.25</v>
      </c>
      <c r="K27" s="3">
        <f t="shared" si="3"/>
        <v>4.9382716049382713</v>
      </c>
      <c r="L27" s="7">
        <v>6.9595985061068824</v>
      </c>
      <c r="M27" s="12">
        <f t="shared" si="4"/>
        <v>6.8238863352377983</v>
      </c>
      <c r="N27" s="7">
        <v>158.4</v>
      </c>
      <c r="O27" s="7">
        <v>156.19999999999999</v>
      </c>
      <c r="P27" s="7">
        <f t="shared" si="8"/>
        <v>576.47062702352207</v>
      </c>
      <c r="Q27" s="7"/>
      <c r="R27" s="18">
        <f t="shared" si="5"/>
        <v>0.98250345344217638</v>
      </c>
      <c r="S27" s="3"/>
      <c r="T27" s="3"/>
      <c r="V27" s="7">
        <v>1245.7693549420305</v>
      </c>
      <c r="W27" s="7">
        <f t="shared" si="1"/>
        <v>252.31577183428283</v>
      </c>
      <c r="X27" s="7"/>
      <c r="Y27" s="7"/>
      <c r="Z27" s="7"/>
      <c r="AA27" s="7"/>
      <c r="AB27" s="7"/>
      <c r="AC27" s="7">
        <v>341.48906445503235</v>
      </c>
      <c r="AD27" s="7">
        <f t="shared" si="6"/>
        <v>69.151535552144054</v>
      </c>
      <c r="AE27" s="3">
        <v>9.3439999999999994</v>
      </c>
      <c r="AF27" s="17">
        <f t="shared" ref="AF27:AF90" si="11">AE27/AD27</f>
        <v>0.13512353594742824</v>
      </c>
      <c r="AG27" s="3">
        <v>182.11600000000001</v>
      </c>
      <c r="AH27" s="3">
        <f t="shared" si="10"/>
        <v>36.878490000000006</v>
      </c>
      <c r="AI27" s="3">
        <v>27.880538027241826</v>
      </c>
      <c r="AJ27" s="3">
        <f t="shared" si="9"/>
        <v>5.6458089505164697</v>
      </c>
      <c r="AK27" s="104"/>
    </row>
    <row r="28" spans="1:37">
      <c r="A28">
        <v>1931</v>
      </c>
      <c r="B28">
        <v>107</v>
      </c>
      <c r="E28" s="3">
        <v>5.1319999999999997</v>
      </c>
      <c r="F28" s="3">
        <f t="shared" si="7"/>
        <v>0.19485580670303976</v>
      </c>
      <c r="G28" s="3">
        <v>25.491</v>
      </c>
      <c r="H28" s="3">
        <f t="shared" si="2"/>
        <v>4.967069368667187</v>
      </c>
      <c r="I28" s="3">
        <v>5.15</v>
      </c>
      <c r="J28" s="3">
        <v>20.2</v>
      </c>
      <c r="K28" s="3">
        <f t="shared" si="3"/>
        <v>4.9504950495049505</v>
      </c>
      <c r="L28" s="7">
        <v>6.6881741643687134</v>
      </c>
      <c r="M28" s="12">
        <f t="shared" si="4"/>
        <v>6.3905504140543057</v>
      </c>
      <c r="N28" s="7">
        <v>150.19999999999999</v>
      </c>
      <c r="O28" s="7">
        <v>144.80000000000001</v>
      </c>
      <c r="P28" s="7">
        <f t="shared" si="8"/>
        <v>539.86312538527</v>
      </c>
      <c r="Q28" s="7"/>
      <c r="R28" s="18">
        <f t="shared" si="5"/>
        <v>0.9898765847570018</v>
      </c>
      <c r="S28" s="3"/>
      <c r="T28" s="3"/>
      <c r="V28" s="7">
        <v>1147.5210425466521</v>
      </c>
      <c r="W28" s="7">
        <f t="shared" si="1"/>
        <v>231.0257734239307</v>
      </c>
      <c r="X28" s="7"/>
      <c r="Y28" s="7"/>
      <c r="Z28" s="7"/>
      <c r="AA28" s="7"/>
      <c r="AB28" s="7"/>
      <c r="AC28" s="7">
        <v>317.75913369655609</v>
      </c>
      <c r="AD28" s="7">
        <f t="shared" si="6"/>
        <v>64.187345006704334</v>
      </c>
      <c r="AE28" s="3">
        <v>8.609</v>
      </c>
      <c r="AF28" s="17">
        <f t="shared" si="11"/>
        <v>0.13412301130543403</v>
      </c>
      <c r="AG28" s="3">
        <v>170.97038000000001</v>
      </c>
      <c r="AH28" s="3">
        <f t="shared" si="10"/>
        <v>34.536016760000003</v>
      </c>
      <c r="AI28" s="3">
        <v>25.0168050728583</v>
      </c>
      <c r="AJ28" s="3">
        <f t="shared" si="9"/>
        <v>5.0533946247173764</v>
      </c>
      <c r="AK28" s="104"/>
    </row>
    <row r="29" spans="1:37">
      <c r="A29">
        <v>1932</v>
      </c>
      <c r="B29">
        <v>88.6</v>
      </c>
      <c r="E29" s="3">
        <v>5.1970000000000001</v>
      </c>
      <c r="F29" s="3">
        <f t="shared" si="7"/>
        <v>0.19241870309794112</v>
      </c>
      <c r="G29" s="3">
        <v>25.620999999999999</v>
      </c>
      <c r="H29" s="3">
        <f t="shared" si="2"/>
        <v>4.9299595920723487</v>
      </c>
      <c r="I29" s="3">
        <v>5.15</v>
      </c>
      <c r="J29" s="3">
        <v>20.239999999999998</v>
      </c>
      <c r="K29" s="3">
        <f t="shared" si="3"/>
        <v>4.9407114624505937</v>
      </c>
      <c r="L29" s="7">
        <v>6.092926663739898</v>
      </c>
      <c r="M29" s="12">
        <f t="shared" si="4"/>
        <v>5.9954398371200597</v>
      </c>
      <c r="N29" s="7">
        <v>138.5</v>
      </c>
      <c r="O29" s="7">
        <v>134.4</v>
      </c>
      <c r="P29" s="7">
        <f t="shared" si="8"/>
        <v>506.48483758279986</v>
      </c>
      <c r="Q29" s="7"/>
      <c r="R29" s="18">
        <f t="shared" si="5"/>
        <v>0.98934536355206415</v>
      </c>
      <c r="S29" s="3"/>
      <c r="T29" s="3"/>
      <c r="V29" s="7">
        <v>1105.7678849754222</v>
      </c>
      <c r="W29" s="7">
        <f t="shared" si="1"/>
        <v>224.2955270370895</v>
      </c>
      <c r="X29" s="7"/>
      <c r="Y29" s="7"/>
      <c r="Z29" s="7"/>
      <c r="AA29" s="7"/>
      <c r="AB29" s="7"/>
      <c r="AC29" s="7">
        <v>279.85182581469417</v>
      </c>
      <c r="AD29" s="7">
        <f t="shared" si="6"/>
        <v>56.642009544894087</v>
      </c>
      <c r="AE29" s="3">
        <v>7.6849999999999996</v>
      </c>
      <c r="AF29" s="17">
        <f t="shared" si="11"/>
        <v>0.1356766834677523</v>
      </c>
      <c r="AG29" s="3">
        <v>153.56895299999999</v>
      </c>
      <c r="AH29" s="3">
        <f t="shared" si="10"/>
        <v>31.082356087199994</v>
      </c>
      <c r="AI29" s="3">
        <v>22.720642101101635</v>
      </c>
      <c r="AJ29" s="3">
        <f t="shared" si="9"/>
        <v>4.5986579612629699</v>
      </c>
      <c r="AK29" s="104"/>
    </row>
    <row r="30" spans="1:37">
      <c r="A30">
        <v>1933</v>
      </c>
      <c r="B30">
        <v>17.7</v>
      </c>
      <c r="E30" s="3">
        <v>3.2949999999999999</v>
      </c>
      <c r="F30" s="3">
        <f t="shared" si="7"/>
        <v>0.30349013657056145</v>
      </c>
      <c r="G30" s="3">
        <v>16.335000000000001</v>
      </c>
      <c r="H30" s="3">
        <f t="shared" si="2"/>
        <v>4.9575113808801214</v>
      </c>
      <c r="I30" s="3">
        <v>4.13</v>
      </c>
      <c r="J30" s="3">
        <v>20.27</v>
      </c>
      <c r="K30" s="3">
        <f t="shared" si="3"/>
        <v>4.9333991119881597</v>
      </c>
      <c r="L30" s="7">
        <v>5.8979530105002214</v>
      </c>
      <c r="M30" s="12">
        <f t="shared" si="4"/>
        <v>5.7740959972797166</v>
      </c>
      <c r="N30" s="7">
        <v>131.4</v>
      </c>
      <c r="O30" s="7">
        <v>131.30000000000001</v>
      </c>
      <c r="P30" s="7">
        <f t="shared" si="8"/>
        <v>487.78607622130801</v>
      </c>
      <c r="Q30" s="7"/>
      <c r="R30" s="18">
        <f t="shared" si="5"/>
        <v>1.0143842715924618</v>
      </c>
      <c r="S30" s="3"/>
      <c r="T30" s="3"/>
      <c r="V30" s="7">
        <v>1053.3874584268708</v>
      </c>
      <c r="W30" s="7">
        <f t="shared" si="1"/>
        <v>212.48311450973611</v>
      </c>
      <c r="X30" s="7"/>
      <c r="Y30" s="7"/>
      <c r="Z30" s="7"/>
      <c r="AA30" s="7"/>
      <c r="AB30" s="7"/>
      <c r="AC30" s="7">
        <v>272.95627027750015</v>
      </c>
      <c r="AD30" s="7">
        <f t="shared" si="6"/>
        <v>55.328235985249279</v>
      </c>
      <c r="AE30" s="3">
        <v>7.6980000000000004</v>
      </c>
      <c r="AF30" s="17">
        <f t="shared" si="11"/>
        <v>0.13913329899135618</v>
      </c>
      <c r="AG30" s="3">
        <v>147.40689</v>
      </c>
      <c r="AH30" s="3">
        <f t="shared" si="10"/>
        <v>29.879376603000001</v>
      </c>
      <c r="AI30" s="3">
        <v>22.031847537821612</v>
      </c>
      <c r="AJ30" s="3">
        <f t="shared" si="9"/>
        <v>4.4658554959164407</v>
      </c>
      <c r="AK30" s="104"/>
    </row>
    <row r="31" spans="1:37">
      <c r="A31">
        <v>1934</v>
      </c>
      <c r="B31">
        <v>7.5</v>
      </c>
      <c r="E31" s="3">
        <v>3.085</v>
      </c>
      <c r="F31" s="3">
        <f t="shared" si="7"/>
        <v>0.32414910858995138</v>
      </c>
      <c r="G31" s="3">
        <v>15.157999999999999</v>
      </c>
      <c r="H31" s="3">
        <f t="shared" si="2"/>
        <v>4.9134521880064828</v>
      </c>
      <c r="I31" s="3">
        <v>3.09</v>
      </c>
      <c r="J31" s="3">
        <v>20.29</v>
      </c>
      <c r="K31" s="3">
        <f t="shared" si="3"/>
        <v>4.9285362247412516</v>
      </c>
      <c r="L31" s="7">
        <v>5.6502389840592118</v>
      </c>
      <c r="M31" s="12">
        <f t="shared" si="4"/>
        <v>5.4157540662207548</v>
      </c>
      <c r="N31" s="7">
        <v>129.5</v>
      </c>
      <c r="O31" s="7">
        <v>128.80000000000001</v>
      </c>
      <c r="P31" s="7">
        <f t="shared" si="8"/>
        <v>457.51394278619256</v>
      </c>
      <c r="Q31" s="7"/>
      <c r="R31" s="18">
        <f t="shared" si="5"/>
        <v>1.0458663797078294</v>
      </c>
      <c r="S31" s="3"/>
      <c r="T31" s="3"/>
      <c r="V31" s="7">
        <v>960.54070422135101</v>
      </c>
      <c r="W31" s="7">
        <f t="shared" si="1"/>
        <v>195.49202220100725</v>
      </c>
      <c r="X31" s="7"/>
      <c r="Y31" s="7"/>
      <c r="Z31" s="7"/>
      <c r="AA31" s="7"/>
      <c r="AB31" s="7"/>
      <c r="AC31" s="7">
        <v>248.9912457186729</v>
      </c>
      <c r="AD31" s="7">
        <f t="shared" si="6"/>
        <v>50.520323756318732</v>
      </c>
      <c r="AE31" s="3">
        <v>7.5990000000000002</v>
      </c>
      <c r="AF31" s="17">
        <f t="shared" si="11"/>
        <v>0.15041471303021034</v>
      </c>
      <c r="AG31" s="3">
        <v>136.91848400000001</v>
      </c>
      <c r="AH31" s="3">
        <f t="shared" si="10"/>
        <v>27.780760403600002</v>
      </c>
      <c r="AI31" s="3">
        <v>20.92729327702477</v>
      </c>
      <c r="AJ31" s="3">
        <f t="shared" si="9"/>
        <v>4.2461478059083264</v>
      </c>
      <c r="AK31" s="104"/>
    </row>
    <row r="32" spans="1:37">
      <c r="A32">
        <v>1935</v>
      </c>
      <c r="B32">
        <v>8.3000000000000007</v>
      </c>
      <c r="E32" s="3">
        <v>3.08</v>
      </c>
      <c r="F32" s="3">
        <f t="shared" si="7"/>
        <v>0.32467532467532467</v>
      </c>
      <c r="G32" s="3">
        <v>15.154</v>
      </c>
      <c r="H32" s="3">
        <f t="shared" si="2"/>
        <v>4.9201298701298697</v>
      </c>
      <c r="I32" s="3">
        <v>3.08</v>
      </c>
      <c r="J32" s="3">
        <v>20.309999999999999</v>
      </c>
      <c r="K32" s="3">
        <f t="shared" si="3"/>
        <v>4.9236829148202856</v>
      </c>
      <c r="L32" s="7">
        <v>5.181269148382297</v>
      </c>
      <c r="M32" s="12">
        <f t="shared" si="4"/>
        <v>5.3703854722982509</v>
      </c>
      <c r="N32" s="7">
        <v>128.19999999999999</v>
      </c>
      <c r="O32" s="7">
        <v>130</v>
      </c>
      <c r="P32" s="7">
        <f t="shared" si="8"/>
        <v>453.68127903699923</v>
      </c>
      <c r="Q32" s="7"/>
      <c r="R32" s="18">
        <f t="shared" si="5"/>
        <v>1.0178433988467843</v>
      </c>
      <c r="S32" s="3"/>
      <c r="T32" s="3"/>
      <c r="V32" s="7">
        <v>1037.6690736432977</v>
      </c>
      <c r="W32" s="7">
        <f t="shared" si="1"/>
        <v>210.90278123408717</v>
      </c>
      <c r="X32" s="7"/>
      <c r="Y32" s="7"/>
      <c r="Z32" s="7"/>
      <c r="AA32" s="7"/>
      <c r="AB32" s="7"/>
      <c r="AC32" s="7">
        <v>244.91216200962663</v>
      </c>
      <c r="AD32" s="7">
        <f t="shared" si="6"/>
        <v>49.741660104155166</v>
      </c>
      <c r="AE32" s="3">
        <v>7.4290000000000003</v>
      </c>
      <c r="AF32" s="17">
        <f t="shared" si="11"/>
        <v>0.1493516698969084</v>
      </c>
      <c r="AG32" s="3">
        <v>131.51595599999999</v>
      </c>
      <c r="AH32" s="3">
        <f t="shared" si="10"/>
        <v>26.710890663599997</v>
      </c>
      <c r="AI32" s="3">
        <v>20.248825663925576</v>
      </c>
      <c r="AJ32" s="3">
        <f t="shared" si="9"/>
        <v>4.1125364923432848</v>
      </c>
      <c r="AK32" s="104"/>
    </row>
    <row r="33" spans="1:51">
      <c r="A33">
        <v>1936</v>
      </c>
      <c r="B33">
        <v>57.6</v>
      </c>
      <c r="E33" s="3">
        <v>4.3499999999999996</v>
      </c>
      <c r="F33" s="3">
        <f t="shared" si="7"/>
        <v>0.22988505747126439</v>
      </c>
      <c r="G33" s="3">
        <v>21.422000000000001</v>
      </c>
      <c r="H33" s="3">
        <f t="shared" si="2"/>
        <v>4.924597701149426</v>
      </c>
      <c r="I33" s="3">
        <v>3.3824999999999998</v>
      </c>
      <c r="J33" s="3">
        <v>20.252500000000001</v>
      </c>
      <c r="K33" s="3">
        <f t="shared" si="3"/>
        <v>4.9376620170349339</v>
      </c>
      <c r="L33" s="7">
        <v>5.5595017962142048</v>
      </c>
      <c r="M33" s="12">
        <f t="shared" si="4"/>
        <v>6.2766775279258376</v>
      </c>
      <c r="N33" s="7">
        <v>130.4</v>
      </c>
      <c r="O33" s="7">
        <v>132</v>
      </c>
      <c r="P33" s="7">
        <f t="shared" si="8"/>
        <v>530.24333237546023</v>
      </c>
      <c r="Q33" s="7"/>
      <c r="R33" s="18">
        <f t="shared" si="5"/>
        <v>0.86877281220764913</v>
      </c>
      <c r="S33" s="3"/>
      <c r="T33" s="3"/>
      <c r="V33" s="7">
        <v>1348.8186295922158</v>
      </c>
      <c r="W33" s="7">
        <f t="shared" si="1"/>
        <v>273.8941760211996</v>
      </c>
      <c r="X33" s="7"/>
      <c r="Y33" s="7"/>
      <c r="Z33" s="7"/>
      <c r="AA33" s="7"/>
      <c r="AB33" s="7"/>
      <c r="AC33" s="7">
        <v>276.92175311222672</v>
      </c>
      <c r="AD33" s="7">
        <f t="shared" si="6"/>
        <v>56.08357804905372</v>
      </c>
      <c r="AE33" s="3">
        <v>7.4569999999999999</v>
      </c>
      <c r="AF33" s="17">
        <f t="shared" si="11"/>
        <v>0.13296227272585401</v>
      </c>
      <c r="AG33" s="3">
        <v>147.27207999999999</v>
      </c>
      <c r="AH33" s="3">
        <f t="shared" si="10"/>
        <v>29.826278001999999</v>
      </c>
      <c r="AI33" s="3">
        <v>21.701621510826349</v>
      </c>
      <c r="AJ33" s="3">
        <f t="shared" si="9"/>
        <v>4.3951208964801065</v>
      </c>
      <c r="AK33" s="104"/>
    </row>
    <row r="34" spans="1:51">
      <c r="A34">
        <v>1937</v>
      </c>
      <c r="B34">
        <v>513.1</v>
      </c>
      <c r="E34" s="3">
        <v>4.3230000000000004</v>
      </c>
      <c r="F34" s="3">
        <f t="shared" si="7"/>
        <v>0.23132084200786487</v>
      </c>
      <c r="G34" s="3">
        <v>29.454999999999998</v>
      </c>
      <c r="H34" s="3">
        <f t="shared" si="2"/>
        <v>6.8135554013416595</v>
      </c>
      <c r="I34" s="3">
        <v>4.3600000000000003</v>
      </c>
      <c r="J34" s="3">
        <v>17.579999999999998</v>
      </c>
      <c r="K34" s="3">
        <f t="shared" si="3"/>
        <v>5.6882821387940847</v>
      </c>
      <c r="L34" s="7">
        <v>6.9938532596374694</v>
      </c>
      <c r="M34" s="12">
        <f t="shared" si="4"/>
        <v>7.4694352812928173</v>
      </c>
      <c r="N34" s="7">
        <v>136.69999999999999</v>
      </c>
      <c r="O34" s="7">
        <v>137.80000000000001</v>
      </c>
      <c r="P34" s="7">
        <f t="shared" si="8"/>
        <v>631.00553388224557</v>
      </c>
      <c r="Q34" s="7"/>
      <c r="R34" s="18">
        <f t="shared" si="5"/>
        <v>0.87723779478571284</v>
      </c>
      <c r="S34" s="3"/>
      <c r="T34" s="3"/>
      <c r="V34" s="7">
        <v>1564.1850473656766</v>
      </c>
      <c r="W34" s="7">
        <f t="shared" si="1"/>
        <v>229.56957935025704</v>
      </c>
      <c r="X34" s="7"/>
      <c r="Y34" s="7"/>
      <c r="Z34" s="7"/>
      <c r="AA34" s="7"/>
      <c r="AB34" s="7"/>
      <c r="AC34" s="7">
        <v>333.16592089831829</v>
      </c>
      <c r="AD34" s="7">
        <f t="shared" si="6"/>
        <v>58.570568893924353</v>
      </c>
      <c r="AE34" s="3">
        <v>8.16</v>
      </c>
      <c r="AF34" s="17">
        <f t="shared" si="11"/>
        <v>0.13931911801605285</v>
      </c>
      <c r="AG34" s="3">
        <v>176.93253000000001</v>
      </c>
      <c r="AH34" s="3">
        <f t="shared" si="10"/>
        <v>31.104738774000001</v>
      </c>
      <c r="AI34" s="3">
        <v>25.589450262787881</v>
      </c>
      <c r="AJ34" s="3">
        <f t="shared" si="9"/>
        <v>4.4986253561981089</v>
      </c>
      <c r="AK34" s="104"/>
    </row>
    <row r="35" spans="1:51">
      <c r="A35">
        <v>1938</v>
      </c>
      <c r="B35">
        <v>279.7</v>
      </c>
      <c r="E35" s="3">
        <v>4.4210000000000003</v>
      </c>
      <c r="F35" s="3">
        <f t="shared" si="7"/>
        <v>0.22619316896629721</v>
      </c>
      <c r="G35" s="3">
        <v>37.994</v>
      </c>
      <c r="H35" s="3">
        <f t="shared" si="2"/>
        <v>8.5939832617054961</v>
      </c>
      <c r="I35" s="3">
        <v>4.37</v>
      </c>
      <c r="J35" s="3">
        <v>12.56</v>
      </c>
      <c r="K35" s="3">
        <f t="shared" si="3"/>
        <v>7.9617834394904454</v>
      </c>
      <c r="L35" s="7">
        <v>7.9450173029481661</v>
      </c>
      <c r="M35" s="12">
        <f t="shared" si="4"/>
        <v>8.2072028739454552</v>
      </c>
      <c r="N35" s="7">
        <v>137</v>
      </c>
      <c r="O35" s="7">
        <v>136.9</v>
      </c>
      <c r="P35" s="7">
        <f t="shared" si="8"/>
        <v>693.33091942360352</v>
      </c>
      <c r="Q35" s="7"/>
      <c r="R35" s="18">
        <f t="shared" si="5"/>
        <v>0.90416320698615382</v>
      </c>
      <c r="S35" s="3"/>
      <c r="T35" s="3"/>
      <c r="V35" s="7">
        <v>1687.9399018771448</v>
      </c>
      <c r="W35" s="7">
        <f t="shared" si="1"/>
        <v>196.4094937674069</v>
      </c>
      <c r="X35" s="7"/>
      <c r="Y35" s="7"/>
      <c r="Z35" s="7"/>
      <c r="AA35" s="7"/>
      <c r="AB35" s="7"/>
      <c r="AC35" s="7">
        <v>382.58061069622636</v>
      </c>
      <c r="AD35" s="7">
        <f t="shared" si="6"/>
        <v>48.052124703446033</v>
      </c>
      <c r="AE35" s="3">
        <v>8.202</v>
      </c>
      <c r="AF35" s="17">
        <f t="shared" si="11"/>
        <v>0.17068964277060986</v>
      </c>
      <c r="AG35" s="3">
        <v>196.298575</v>
      </c>
      <c r="AH35" s="3">
        <f t="shared" si="10"/>
        <v>24.65510102</v>
      </c>
      <c r="AI35" s="3">
        <v>28.015660558059718</v>
      </c>
      <c r="AJ35" s="3">
        <f t="shared" si="9"/>
        <v>3.5187669660923007</v>
      </c>
      <c r="AK35" s="104"/>
      <c r="AN35">
        <v>130</v>
      </c>
      <c r="AY35">
        <f>AN35/0.04</f>
        <v>3250</v>
      </c>
    </row>
    <row r="36" spans="1:51">
      <c r="A36">
        <v>1939</v>
      </c>
      <c r="B36">
        <v>361.7</v>
      </c>
      <c r="E36" s="3">
        <v>4.4580000000000002</v>
      </c>
      <c r="F36" s="3">
        <f t="shared" si="7"/>
        <v>0.22431583669807087</v>
      </c>
      <c r="G36" s="3">
        <v>44.902999999999999</v>
      </c>
      <c r="H36" s="3">
        <f t="shared" si="2"/>
        <v>10.072454015253475</v>
      </c>
      <c r="I36" s="3">
        <v>4.4400000000000004</v>
      </c>
      <c r="J36" s="3">
        <v>11.12</v>
      </c>
      <c r="K36" s="3">
        <f t="shared" si="3"/>
        <v>8.9928057553956844</v>
      </c>
      <c r="L36" s="7">
        <v>8.4693884449427461</v>
      </c>
      <c r="M36" s="12">
        <f t="shared" si="4"/>
        <v>9.2570415703224214</v>
      </c>
      <c r="N36" s="7">
        <v>138</v>
      </c>
      <c r="O36" s="7">
        <v>142</v>
      </c>
      <c r="P36" s="7">
        <f t="shared" si="8"/>
        <v>782.01955546503257</v>
      </c>
      <c r="Q36" s="7"/>
      <c r="R36" s="18">
        <f>(O36/O35)/(P36/P35)</f>
        <v>0.91961882127742534</v>
      </c>
      <c r="S36" s="18"/>
      <c r="T36" s="3"/>
      <c r="V36" s="7">
        <v>1622.6336116129312</v>
      </c>
      <c r="W36" s="7">
        <f t="shared" si="1"/>
        <v>161.09615483532167</v>
      </c>
      <c r="X36" s="7"/>
      <c r="Y36" s="7"/>
      <c r="Z36" s="7"/>
      <c r="AA36" s="7"/>
      <c r="AB36" s="7"/>
      <c r="AC36" s="7">
        <v>451.02792075288755</v>
      </c>
      <c r="AD36" s="7">
        <f t="shared" si="6"/>
        <v>50.154304787721088</v>
      </c>
      <c r="AE36" s="3">
        <v>8.8260000000000005</v>
      </c>
      <c r="AF36" s="17">
        <f t="shared" si="11"/>
        <v>0.1759769183793134</v>
      </c>
      <c r="AG36" s="3">
        <v>199.75654399999999</v>
      </c>
      <c r="AH36" s="3">
        <f t="shared" si="10"/>
        <v>22.212927692799997</v>
      </c>
      <c r="AI36" s="3">
        <v>26.574075241861173</v>
      </c>
      <c r="AJ36" s="3">
        <f t="shared" si="9"/>
        <v>2.9550371668949622</v>
      </c>
      <c r="AK36" s="104"/>
      <c r="AM36" s="9" t="s">
        <v>33</v>
      </c>
    </row>
    <row r="37" spans="1:51">
      <c r="A37">
        <v>1940</v>
      </c>
      <c r="B37">
        <v>996.8</v>
      </c>
      <c r="E37" s="3">
        <v>4.3090000000000002</v>
      </c>
      <c r="F37" s="3">
        <f t="shared" si="7"/>
        <v>0.23207240659085634</v>
      </c>
      <c r="G37" s="3">
        <v>49.189</v>
      </c>
      <c r="H37" s="3">
        <f t="shared" si="2"/>
        <v>11.415409607797633</v>
      </c>
      <c r="I37" s="3">
        <v>4.41</v>
      </c>
      <c r="J37" s="3">
        <v>9.42</v>
      </c>
      <c r="K37" s="3">
        <f t="shared" si="3"/>
        <v>10.615711252653927</v>
      </c>
      <c r="L37" s="7">
        <v>10.044694695702097</v>
      </c>
      <c r="M37" s="12">
        <f t="shared" si="4"/>
        <v>10.913560786880328</v>
      </c>
      <c r="N37" s="7">
        <v>150.80000000000001</v>
      </c>
      <c r="O37" s="7">
        <v>159.9</v>
      </c>
      <c r="P37" s="7">
        <f t="shared" si="8"/>
        <v>921.9595580577593</v>
      </c>
      <c r="Q37" s="7"/>
      <c r="R37" s="18">
        <f t="shared" ref="R37:R100" si="12">(O37/O36)/(P37/P36)</f>
        <v>0.95513742354217568</v>
      </c>
      <c r="S37" s="18"/>
      <c r="T37" s="3"/>
      <c r="U37" s="3"/>
      <c r="V37" s="7">
        <v>1792.9257050273188</v>
      </c>
      <c r="W37" s="7">
        <f t="shared" si="1"/>
        <v>157.06188096856445</v>
      </c>
      <c r="X37" s="7"/>
      <c r="Y37" s="7"/>
      <c r="Z37" s="7"/>
      <c r="AA37" s="7"/>
      <c r="AB37" s="7"/>
      <c r="AC37" s="7">
        <v>361.3332046374112</v>
      </c>
      <c r="AD37" s="7">
        <f t="shared" si="6"/>
        <v>34.037587876844135</v>
      </c>
      <c r="AE37" s="3">
        <v>9.3610000000000007</v>
      </c>
      <c r="AF37" s="17">
        <f t="shared" si="11"/>
        <v>0.27501948827485262</v>
      </c>
      <c r="AG37" s="3">
        <v>181.73234199999999</v>
      </c>
      <c r="AH37" s="3">
        <f t="shared" si="10"/>
        <v>17.1191866164</v>
      </c>
      <c r="AI37" s="3">
        <v>24.256265748357325</v>
      </c>
      <c r="AJ37" s="3">
        <f t="shared" si="9"/>
        <v>2.2849402334952602</v>
      </c>
      <c r="AK37" s="104"/>
      <c r="AM37" t="s">
        <v>34</v>
      </c>
    </row>
    <row r="38" spans="1:51">
      <c r="A38">
        <v>1941</v>
      </c>
      <c r="B38">
        <v>679</v>
      </c>
      <c r="E38" s="3">
        <v>4.3049999999999997</v>
      </c>
      <c r="F38" s="3">
        <f t="shared" si="7"/>
        <v>0.23228803716608595</v>
      </c>
      <c r="G38" s="6">
        <v>44.936999999999998</v>
      </c>
      <c r="H38" s="6">
        <f t="shared" si="2"/>
        <v>10.438327526132404</v>
      </c>
      <c r="I38" s="3">
        <v>4.3099999999999996</v>
      </c>
      <c r="J38" s="3">
        <v>9.26</v>
      </c>
      <c r="K38" s="3">
        <f t="shared" si="3"/>
        <v>10.799136069114471</v>
      </c>
      <c r="L38" s="7">
        <v>11.78242687805856</v>
      </c>
      <c r="M38" s="12">
        <f t="shared" si="4"/>
        <v>12.966560779303446</v>
      </c>
      <c r="N38" s="7">
        <v>173.9</v>
      </c>
      <c r="O38" s="7">
        <v>184.3</v>
      </c>
      <c r="P38" s="7">
        <f t="shared" si="8"/>
        <v>1095.393600591558</v>
      </c>
      <c r="Q38" s="7"/>
      <c r="R38" s="18">
        <f t="shared" si="12"/>
        <v>0.97010455357219383</v>
      </c>
      <c r="S38" s="18"/>
      <c r="T38" s="3"/>
      <c r="V38" s="7">
        <v>2016.4238207082576</v>
      </c>
      <c r="W38" s="16">
        <f t="shared" ref="W38:W44" si="13">V38/($H$37*(P38/P$37)/(O38/O$37))</f>
        <v>171.35976698237101</v>
      </c>
      <c r="X38" s="19"/>
      <c r="Y38" s="19"/>
      <c r="Z38" s="19"/>
      <c r="AA38" s="19"/>
      <c r="AB38" s="7"/>
      <c r="AC38" s="7">
        <v>398.2678695838058</v>
      </c>
      <c r="AD38" s="16">
        <f>AC38/($K$37*($L38/$L$37)/($N38/$N$37))</f>
        <v>36.883013885832895</v>
      </c>
      <c r="AE38" s="3">
        <v>10.441000000000001</v>
      </c>
      <c r="AF38" s="17">
        <f t="shared" si="11"/>
        <v>0.28308424122602638</v>
      </c>
      <c r="AG38" s="3">
        <v>217.94897599999999</v>
      </c>
      <c r="AH38" s="16">
        <f>AG38/($K$37*($L38/$L$37)/($N38/$N$37))</f>
        <v>20.183940815038632</v>
      </c>
      <c r="AI38" s="3">
        <v>28.07938607563867</v>
      </c>
      <c r="AJ38" s="16">
        <f t="shared" ref="AJ38:AJ45" si="14">AI38/($K$37*($L38/$L$37)/($N38/$N$37))</f>
        <v>2.6003915094022316</v>
      </c>
      <c r="AK38" s="104"/>
    </row>
    <row r="39" spans="1:51">
      <c r="A39">
        <v>1942</v>
      </c>
      <c r="B39">
        <v>61.8</v>
      </c>
      <c r="E39" s="3">
        <v>4.3</v>
      </c>
      <c r="F39" s="3">
        <f t="shared" si="7"/>
        <v>0.23255813953488372</v>
      </c>
      <c r="G39" s="6">
        <v>129.83099999999999</v>
      </c>
      <c r="H39" s="6">
        <f t="shared" si="2"/>
        <v>30.193255813953488</v>
      </c>
      <c r="I39" s="3">
        <v>4.3</v>
      </c>
      <c r="J39" s="3">
        <v>9.02</v>
      </c>
      <c r="K39" s="3">
        <f t="shared" si="3"/>
        <v>11.086474501108649</v>
      </c>
      <c r="L39" s="7">
        <v>14.150694680548332</v>
      </c>
      <c r="M39" s="12">
        <f t="shared" si="4"/>
        <v>15.862928736894681</v>
      </c>
      <c r="N39" s="7">
        <v>193.4</v>
      </c>
      <c r="O39" s="7">
        <v>199.6</v>
      </c>
      <c r="P39" s="7">
        <f t="shared" si="8"/>
        <v>1340.0739734139274</v>
      </c>
      <c r="Q39" s="7"/>
      <c r="R39" s="18">
        <f t="shared" si="12"/>
        <v>0.88527179688341173</v>
      </c>
      <c r="S39" s="18"/>
      <c r="T39" s="3"/>
      <c r="V39" s="7">
        <v>2332.9352032101024</v>
      </c>
      <c r="W39" s="16">
        <f t="shared" si="13"/>
        <v>175.511811542223</v>
      </c>
      <c r="X39" s="19"/>
      <c r="Y39" s="19"/>
      <c r="Z39" s="19"/>
      <c r="AA39" s="19"/>
      <c r="AB39" s="7"/>
      <c r="AC39" s="7">
        <v>463.62216742058126</v>
      </c>
      <c r="AD39" s="16">
        <f>AC39/($K$37*($L39/$L$37)/($N39/$N$37))</f>
        <v>39.758427986054372</v>
      </c>
      <c r="AE39" s="3">
        <v>11.25</v>
      </c>
      <c r="AF39" s="17">
        <f t="shared" si="11"/>
        <v>0.28295887362412919</v>
      </c>
      <c r="AG39" s="3">
        <v>292.59064799999999</v>
      </c>
      <c r="AH39" s="16">
        <f t="shared" ref="AH39:AH45" si="15">AG39/($K$37*($L39/$L$37)/($N39/$N$37))</f>
        <v>25.091432259639987</v>
      </c>
      <c r="AI39" s="3">
        <v>33.739327875716633</v>
      </c>
      <c r="AJ39" s="16">
        <f t="shared" si="14"/>
        <v>2.8933531049814247</v>
      </c>
      <c r="AK39" s="104"/>
    </row>
    <row r="40" spans="1:51">
      <c r="A40">
        <v>1943</v>
      </c>
      <c r="B40">
        <v>83</v>
      </c>
      <c r="E40" s="3">
        <v>4.29</v>
      </c>
      <c r="F40" s="3">
        <f t="shared" si="7"/>
        <v>0.23310023310023309</v>
      </c>
      <c r="G40" s="6">
        <v>67.88</v>
      </c>
      <c r="H40" s="6">
        <f t="shared" si="2"/>
        <v>15.822843822843822</v>
      </c>
      <c r="I40" s="3">
        <v>4.29</v>
      </c>
      <c r="J40" s="3">
        <v>5.04</v>
      </c>
      <c r="K40" s="3">
        <f t="shared" si="3"/>
        <v>19.841269841269842</v>
      </c>
      <c r="L40" s="7">
        <v>17.575162793241027</v>
      </c>
      <c r="M40" s="12">
        <f t="shared" si="4"/>
        <v>19.534793444687402</v>
      </c>
      <c r="N40" s="7">
        <v>203.2</v>
      </c>
      <c r="O40" s="7">
        <v>205.3</v>
      </c>
      <c r="P40" s="7">
        <f t="shared" si="8"/>
        <v>1650.2670285819613</v>
      </c>
      <c r="Q40" s="7"/>
      <c r="R40" s="18">
        <f>(O40/O39)/(P40/P39)</f>
        <v>0.8352239941021371</v>
      </c>
      <c r="S40" s="18"/>
      <c r="T40" s="10"/>
      <c r="V40" s="7">
        <v>2636.4291192035662</v>
      </c>
      <c r="W40" s="16">
        <f t="shared" si="13"/>
        <v>165.66193667202757</v>
      </c>
      <c r="X40" s="19"/>
      <c r="Y40" s="19"/>
      <c r="Z40" s="19"/>
      <c r="AA40" s="19"/>
      <c r="AB40" s="7"/>
      <c r="AC40" s="7">
        <v>509.79777378779067</v>
      </c>
      <c r="AD40" s="16">
        <f t="shared" ref="AD40:AD45" si="16">AC40/($K$37*($L40/$L$37)/($N40/$N$37))</f>
        <v>36.983548977776415</v>
      </c>
      <c r="AE40" s="3">
        <v>12.054</v>
      </c>
      <c r="AF40" s="17">
        <f t="shared" si="11"/>
        <v>0.32592869892619836</v>
      </c>
      <c r="AG40" s="3">
        <v>361.75936000000002</v>
      </c>
      <c r="AH40" s="16">
        <f t="shared" si="15"/>
        <v>26.244023996656914</v>
      </c>
      <c r="AI40" s="3">
        <v>36.632032629536411</v>
      </c>
      <c r="AJ40" s="16">
        <f t="shared" si="14"/>
        <v>2.657490170747407</v>
      </c>
      <c r="AK40" s="104"/>
    </row>
    <row r="41" spans="1:51">
      <c r="A41">
        <v>1944</v>
      </c>
      <c r="B41">
        <v>102.4</v>
      </c>
      <c r="E41" s="3">
        <v>4.29</v>
      </c>
      <c r="F41" s="3">
        <f t="shared" si="7"/>
        <v>0.23310023310023309</v>
      </c>
      <c r="G41" s="6">
        <v>55.354999999999997</v>
      </c>
      <c r="H41" s="6">
        <f t="shared" si="2"/>
        <v>12.903263403263402</v>
      </c>
      <c r="I41" s="3">
        <v>4.29</v>
      </c>
      <c r="J41" s="3">
        <v>6.93</v>
      </c>
      <c r="K41" s="3">
        <f t="shared" si="3"/>
        <v>14.430014430014431</v>
      </c>
      <c r="L41" s="7">
        <v>21.494424096133777</v>
      </c>
      <c r="M41" s="12">
        <f t="shared" si="4"/>
        <v>26.674580303302015</v>
      </c>
      <c r="N41" s="7">
        <v>207.5</v>
      </c>
      <c r="O41" s="7">
        <v>208.2</v>
      </c>
      <c r="P41" s="7">
        <f t="shared" si="8"/>
        <v>2253.424409141765</v>
      </c>
      <c r="Q41" s="7"/>
      <c r="R41" s="18">
        <f t="shared" si="12"/>
        <v>0.74268218132377117</v>
      </c>
      <c r="S41" s="18"/>
      <c r="T41" s="10"/>
      <c r="V41" s="7">
        <v>3555.12147868888</v>
      </c>
      <c r="W41" s="16">
        <f t="shared" si="13"/>
        <v>165.9067607109462</v>
      </c>
      <c r="X41" s="19"/>
      <c r="Y41" s="19"/>
      <c r="Z41" s="19"/>
      <c r="AA41" s="19"/>
      <c r="AB41" s="7"/>
      <c r="AC41" s="7">
        <v>552.24856171164163</v>
      </c>
      <c r="AD41" s="16">
        <f t="shared" si="16"/>
        <v>33.451314109692838</v>
      </c>
      <c r="AE41" s="3">
        <v>12.523999999999999</v>
      </c>
      <c r="AF41" s="17">
        <f t="shared" si="11"/>
        <v>0.37439485811922257</v>
      </c>
      <c r="AG41" s="3">
        <v>439.10498899999999</v>
      </c>
      <c r="AH41" s="16">
        <f t="shared" si="15"/>
        <v>26.597876269059327</v>
      </c>
      <c r="AI41" s="3">
        <v>36.749223627148446</v>
      </c>
      <c r="AJ41" s="16">
        <f t="shared" si="14"/>
        <v>2.2260081928125985</v>
      </c>
      <c r="AK41" s="104"/>
    </row>
    <row r="42" spans="1:51">
      <c r="A42">
        <v>1945</v>
      </c>
      <c r="B42">
        <v>162.5</v>
      </c>
      <c r="E42" s="3">
        <v>4.29</v>
      </c>
      <c r="F42" s="3">
        <f t="shared" si="7"/>
        <v>0.23310023310023309</v>
      </c>
      <c r="G42" s="6">
        <v>55.191000000000003</v>
      </c>
      <c r="H42" s="6">
        <f t="shared" si="2"/>
        <v>12.865034965034965</v>
      </c>
      <c r="I42" s="3">
        <v>4.29</v>
      </c>
      <c r="J42" s="6">
        <v>8.33</v>
      </c>
      <c r="K42" s="6">
        <f t="shared" si="3"/>
        <v>12.004801920768307</v>
      </c>
      <c r="L42" s="7">
        <v>31.854736510470257</v>
      </c>
      <c r="M42" s="12">
        <f t="shared" si="4"/>
        <v>40.232532212723932</v>
      </c>
      <c r="N42" s="7">
        <v>208.9</v>
      </c>
      <c r="O42" s="7">
        <v>206.7</v>
      </c>
      <c r="P42" s="7">
        <f t="shared" si="8"/>
        <v>3398.7777539094641</v>
      </c>
      <c r="Q42" s="7"/>
      <c r="R42" s="18">
        <f t="shared" si="12"/>
        <v>0.65823349596573411</v>
      </c>
      <c r="S42" s="18"/>
      <c r="T42" s="10"/>
      <c r="V42" s="7">
        <v>6350.6747621177728</v>
      </c>
      <c r="W42" s="16">
        <f t="shared" si="13"/>
        <v>195.07853668174471</v>
      </c>
      <c r="X42" s="19"/>
      <c r="Y42" s="19"/>
      <c r="Z42" s="19"/>
      <c r="AA42" s="19"/>
      <c r="AB42" s="7"/>
      <c r="AC42" s="7">
        <v>1046.7867041415509</v>
      </c>
      <c r="AD42" s="16">
        <f t="shared" si="16"/>
        <v>43.073377070509345</v>
      </c>
      <c r="AE42" s="3">
        <v>13.468</v>
      </c>
      <c r="AF42" s="17">
        <f t="shared" si="11"/>
        <v>0.31267573884335648</v>
      </c>
      <c r="AG42" s="3">
        <v>791.11188000000004</v>
      </c>
      <c r="AH42" s="16">
        <f t="shared" si="15"/>
        <v>32.552821102312798</v>
      </c>
      <c r="AI42" s="3">
        <v>59.620342862387027</v>
      </c>
      <c r="AJ42" s="16">
        <f t="shared" si="14"/>
        <v>2.4532691321205244</v>
      </c>
      <c r="AK42" s="104"/>
    </row>
    <row r="43" spans="1:51">
      <c r="A43">
        <v>1946</v>
      </c>
      <c r="B43">
        <v>158</v>
      </c>
      <c r="E43" s="3">
        <v>3.6</v>
      </c>
      <c r="F43" s="3">
        <f t="shared" si="7"/>
        <v>0.27777777777777779</v>
      </c>
      <c r="G43" s="6">
        <v>375</v>
      </c>
      <c r="H43" s="6">
        <f t="shared" ref="H43:H74" si="17">G43/E43</f>
        <v>104.16666666666666</v>
      </c>
      <c r="I43" s="3">
        <v>4.28</v>
      </c>
      <c r="J43" s="6">
        <v>3.61</v>
      </c>
      <c r="K43" s="6">
        <f t="shared" ref="K43:K74" si="18">100/J43</f>
        <v>27.70083102493075</v>
      </c>
      <c r="L43" s="7">
        <v>48.61032791497761</v>
      </c>
      <c r="M43" s="12">
        <f t="shared" si="4"/>
        <v>60.617078909977081</v>
      </c>
      <c r="N43" s="7">
        <v>207.8</v>
      </c>
      <c r="O43" s="7">
        <v>212</v>
      </c>
      <c r="P43" s="7">
        <f t="shared" si="8"/>
        <v>5120.8305312944622</v>
      </c>
      <c r="Q43" s="7"/>
      <c r="R43" s="18">
        <f t="shared" si="12"/>
        <v>0.68073447854647506</v>
      </c>
      <c r="S43" s="18"/>
      <c r="T43" s="10"/>
      <c r="V43" s="7">
        <v>9498.874668769573</v>
      </c>
      <c r="W43" s="16">
        <f t="shared" si="13"/>
        <v>198.62756690536341</v>
      </c>
      <c r="X43" s="19"/>
      <c r="Y43" s="19"/>
      <c r="Z43" s="19"/>
      <c r="AA43" s="19"/>
      <c r="AB43" s="7"/>
      <c r="AC43" s="7">
        <v>2342.3865981767285</v>
      </c>
      <c r="AD43" s="16">
        <f t="shared" si="16"/>
        <v>62.829249116796085</v>
      </c>
      <c r="AE43" s="3">
        <v>15.032999999999999</v>
      </c>
      <c r="AF43" s="17">
        <f t="shared" si="11"/>
        <v>0.23926754197005423</v>
      </c>
      <c r="AG43" s="3">
        <v>1343.5334640000001</v>
      </c>
      <c r="AH43" s="16">
        <f t="shared" si="15"/>
        <v>36.03726164251183</v>
      </c>
      <c r="AI43" s="3">
        <v>123.92667706777098</v>
      </c>
      <c r="AJ43" s="16">
        <f t="shared" si="14"/>
        <v>3.3240542239134978</v>
      </c>
      <c r="AK43" s="104"/>
    </row>
    <row r="44" spans="1:51">
      <c r="A44">
        <v>1947</v>
      </c>
      <c r="B44">
        <v>102.5</v>
      </c>
      <c r="E44" s="3">
        <v>4.1399999999999997</v>
      </c>
      <c r="F44" s="3">
        <f t="shared" si="7"/>
        <v>0.24154589371980678</v>
      </c>
      <c r="G44" s="6">
        <v>300</v>
      </c>
      <c r="H44" s="6">
        <f t="shared" si="17"/>
        <v>72.463768115942031</v>
      </c>
      <c r="I44" s="3">
        <v>4.28</v>
      </c>
      <c r="J44" s="6">
        <v>3.61</v>
      </c>
      <c r="K44" s="6">
        <f t="shared" si="18"/>
        <v>27.70083102493075</v>
      </c>
      <c r="L44" s="7">
        <v>72.623829904976546</v>
      </c>
      <c r="M44" s="12">
        <f t="shared" si="4"/>
        <v>93.866300152182191</v>
      </c>
      <c r="N44" s="7">
        <v>217.1</v>
      </c>
      <c r="O44" s="7">
        <v>223.3</v>
      </c>
      <c r="P44" s="7">
        <f t="shared" si="8"/>
        <v>7929.6697287706093</v>
      </c>
      <c r="Q44" s="7"/>
      <c r="R44" s="18">
        <f t="shared" si="12"/>
        <v>0.68020241006848214</v>
      </c>
      <c r="S44" s="18"/>
      <c r="T44" s="10"/>
      <c r="V44" s="7">
        <v>15029.015007478869</v>
      </c>
      <c r="W44" s="16">
        <f t="shared" si="13"/>
        <v>213.76472957985189</v>
      </c>
      <c r="X44" s="19"/>
      <c r="Y44" s="19"/>
      <c r="Z44" s="19"/>
      <c r="AA44" s="19"/>
      <c r="AB44" s="7"/>
      <c r="AC44" s="7">
        <v>3499.4654824571899</v>
      </c>
      <c r="AD44" s="16">
        <f t="shared" si="16"/>
        <v>65.640018036113162</v>
      </c>
      <c r="AE44" s="3">
        <v>16.579999999999998</v>
      </c>
      <c r="AF44" s="17">
        <f t="shared" si="11"/>
        <v>0.25258981481202797</v>
      </c>
      <c r="AG44" s="3">
        <v>1774.5103200000001</v>
      </c>
      <c r="AH44" s="16">
        <f t="shared" si="15"/>
        <v>33.284765914673905</v>
      </c>
      <c r="AI44" s="3">
        <v>163.57778992641678</v>
      </c>
      <c r="AJ44" s="16">
        <f t="shared" si="14"/>
        <v>3.0682540333383272</v>
      </c>
      <c r="AK44" s="104"/>
      <c r="AL44" s="7">
        <v>375</v>
      </c>
      <c r="AM44" s="7">
        <v>100</v>
      </c>
      <c r="AN44" s="7">
        <f t="shared" ref="AN44:AN75" si="19">AL44-AM44</f>
        <v>275</v>
      </c>
      <c r="AO44" s="7"/>
      <c r="AP44" s="7"/>
      <c r="AQ44" s="7"/>
      <c r="AR44" s="7"/>
      <c r="AS44" s="7"/>
      <c r="AT44" s="7"/>
      <c r="AU44" s="7"/>
      <c r="AV44" s="7"/>
      <c r="AW44" s="7"/>
      <c r="AX44" s="7"/>
    </row>
    <row r="45" spans="1:51">
      <c r="A45">
        <v>1948</v>
      </c>
      <c r="B45">
        <v>236.6</v>
      </c>
      <c r="E45" s="3">
        <v>3.99</v>
      </c>
      <c r="F45" s="3">
        <f t="shared" si="7"/>
        <v>0.25062656641604009</v>
      </c>
      <c r="G45" s="6">
        <v>520</v>
      </c>
      <c r="H45" s="6">
        <f t="shared" si="17"/>
        <v>130.32581453634086</v>
      </c>
      <c r="I45" s="3">
        <v>4.28</v>
      </c>
      <c r="J45" s="6">
        <v>1.28</v>
      </c>
      <c r="K45" s="6">
        <f t="shared" si="18"/>
        <v>78.125</v>
      </c>
      <c r="L45" s="7">
        <v>115.10877039938782</v>
      </c>
      <c r="M45" s="12">
        <f t="shared" si="4"/>
        <v>122.70594924574742</v>
      </c>
      <c r="N45" s="7">
        <v>223.6</v>
      </c>
      <c r="O45" s="7">
        <v>224.6</v>
      </c>
      <c r="P45" s="7">
        <f t="shared" si="8"/>
        <v>10365.995567062366</v>
      </c>
      <c r="Q45" s="7"/>
      <c r="R45" s="18">
        <f t="shared" si="12"/>
        <v>0.76942290264728075</v>
      </c>
      <c r="S45" s="18"/>
      <c r="T45" s="10">
        <v>18.821000000000002</v>
      </c>
      <c r="V45" s="7">
        <v>26.094228420412644</v>
      </c>
      <c r="W45" s="16">
        <f>6.55957*100*V45/($H$37*(P45/P$37)/(O45/O$37))</f>
        <v>187.3227270804777</v>
      </c>
      <c r="X45" s="19"/>
      <c r="Y45" s="19"/>
      <c r="Z45" s="19"/>
      <c r="AA45" s="19"/>
      <c r="AB45" s="7"/>
      <c r="AC45" s="7">
        <v>6306.9385649508959</v>
      </c>
      <c r="AD45" s="16">
        <f t="shared" si="16"/>
        <v>76.872018942413021</v>
      </c>
      <c r="AE45" s="3">
        <v>17.22</v>
      </c>
      <c r="AF45" s="17">
        <f t="shared" si="11"/>
        <v>0.22400868660546019</v>
      </c>
      <c r="AG45" s="3">
        <v>3015.21513</v>
      </c>
      <c r="AH45" s="16">
        <f t="shared" si="15"/>
        <v>36.750900964359552</v>
      </c>
      <c r="AI45" s="3">
        <v>263.97777597908828</v>
      </c>
      <c r="AJ45" s="16">
        <f t="shared" si="14"/>
        <v>3.2174888634892747</v>
      </c>
      <c r="AK45" s="104"/>
      <c r="AL45" s="7">
        <v>400</v>
      </c>
      <c r="AM45" s="7">
        <v>110</v>
      </c>
      <c r="AN45" s="7">
        <f t="shared" si="19"/>
        <v>290</v>
      </c>
      <c r="AO45" s="7"/>
      <c r="AP45" s="7"/>
      <c r="AQ45" s="7"/>
      <c r="AR45" s="7"/>
      <c r="AS45" s="7"/>
      <c r="AT45" s="7"/>
      <c r="AU45" s="7"/>
      <c r="AV45" s="7"/>
      <c r="AW45" s="7"/>
      <c r="AX45" s="7"/>
    </row>
    <row r="46" spans="1:51">
      <c r="A46">
        <v>1949</v>
      </c>
      <c r="B46">
        <v>260</v>
      </c>
      <c r="E46" s="3">
        <v>4.3</v>
      </c>
      <c r="F46" s="3">
        <f t="shared" si="7"/>
        <v>0.23255813953488372</v>
      </c>
      <c r="G46" s="3">
        <v>395</v>
      </c>
      <c r="H46" s="3">
        <f t="shared" si="17"/>
        <v>91.860465116279073</v>
      </c>
      <c r="I46" s="3">
        <v>4.29</v>
      </c>
      <c r="J46" s="3">
        <v>1.23</v>
      </c>
      <c r="K46" s="3">
        <f t="shared" si="18"/>
        <v>81.300813008130078</v>
      </c>
      <c r="L46" s="7">
        <v>130.30312809210702</v>
      </c>
      <c r="M46" s="12">
        <f t="shared" si="4"/>
        <v>136.81828449671238</v>
      </c>
      <c r="N46" s="7">
        <v>221.7</v>
      </c>
      <c r="O46" s="7">
        <v>220.3</v>
      </c>
      <c r="P46" s="7">
        <f t="shared" si="8"/>
        <v>11558.182299259221</v>
      </c>
      <c r="Q46" s="7"/>
      <c r="R46" s="18">
        <f t="shared" si="12"/>
        <v>0.87968305012189862</v>
      </c>
      <c r="S46" s="3"/>
      <c r="T46" s="3">
        <v>18.579999999999998</v>
      </c>
      <c r="V46" s="7">
        <v>30.167920058271534</v>
      </c>
      <c r="W46" s="7">
        <f t="shared" ref="W46:W56" si="20">V46*100*6.55957/H46</f>
        <v>215.42301481507232</v>
      </c>
      <c r="X46" s="7"/>
      <c r="Y46" s="7"/>
      <c r="Z46" s="7"/>
      <c r="AA46" s="7"/>
      <c r="AB46" s="7"/>
      <c r="AC46" s="7">
        <v>12.145228277452482</v>
      </c>
      <c r="AD46" s="7">
        <f>AC46*100*6.55957/K46</f>
        <v>97.990994313872648</v>
      </c>
      <c r="AE46" s="3">
        <v>16.54</v>
      </c>
      <c r="AF46" s="17">
        <f t="shared" si="11"/>
        <v>0.16879102121385883</v>
      </c>
      <c r="AG46" s="3">
        <v>3843.5891999999999</v>
      </c>
      <c r="AH46" s="3">
        <f>AG46/$K46</f>
        <v>47.276147160000001</v>
      </c>
      <c r="AI46" s="3">
        <v>346.29368963957762</v>
      </c>
      <c r="AJ46" s="3">
        <f>AI46/$K46</f>
        <v>4.2594123825668051</v>
      </c>
      <c r="AK46" s="104"/>
      <c r="AL46" s="7">
        <v>440</v>
      </c>
      <c r="AM46" s="7">
        <v>220</v>
      </c>
      <c r="AN46" s="7">
        <f t="shared" si="19"/>
        <v>220</v>
      </c>
      <c r="AO46" s="7"/>
      <c r="AP46" s="7"/>
      <c r="AQ46" s="7"/>
      <c r="AR46" s="7"/>
      <c r="AS46" s="7"/>
      <c r="AT46" s="7"/>
      <c r="AU46" s="7"/>
      <c r="AV46" s="7"/>
      <c r="AW46" s="7"/>
      <c r="AX46" s="7"/>
    </row>
    <row r="47" spans="1:51">
      <c r="A47">
        <v>1950</v>
      </c>
      <c r="B47">
        <v>256.39999999999998</v>
      </c>
      <c r="E47" s="3">
        <v>4.3099999999999996</v>
      </c>
      <c r="F47" s="3">
        <f t="shared" si="7"/>
        <v>0.23201856148491881</v>
      </c>
      <c r="G47" s="3">
        <v>391</v>
      </c>
      <c r="H47" s="3">
        <f t="shared" si="17"/>
        <v>90.719257540603252</v>
      </c>
      <c r="I47" s="3">
        <v>4.32</v>
      </c>
      <c r="J47" s="3">
        <v>1.24</v>
      </c>
      <c r="K47" s="3">
        <f t="shared" si="18"/>
        <v>80.645161290322577</v>
      </c>
      <c r="L47" s="7">
        <v>143.33344090131774</v>
      </c>
      <c r="M47" s="12">
        <f t="shared" si="4"/>
        <v>155.01511633477514</v>
      </c>
      <c r="N47" s="7">
        <v>218.1</v>
      </c>
      <c r="O47" s="7">
        <v>220.3</v>
      </c>
      <c r="P47" s="7">
        <f t="shared" si="8"/>
        <v>13095.420545060699</v>
      </c>
      <c r="Q47" s="7"/>
      <c r="R47" s="18">
        <f t="shared" si="12"/>
        <v>0.88261253309796983</v>
      </c>
      <c r="S47" s="3"/>
      <c r="T47" s="3">
        <v>19.579999999999998</v>
      </c>
      <c r="V47" s="7">
        <v>37.030824532902741</v>
      </c>
      <c r="W47" s="7">
        <f t="shared" si="20"/>
        <v>267.75603357707723</v>
      </c>
      <c r="X47" s="7"/>
      <c r="Y47" s="7"/>
      <c r="Z47" s="7"/>
      <c r="AA47" s="7"/>
      <c r="AB47" s="7"/>
      <c r="AC47" s="7">
        <v>14.283248419191105</v>
      </c>
      <c r="AD47" s="7">
        <f t="shared" ref="AD47:AD56" si="21">AC47*100*6.55957/K47</f>
        <v>116.17804011301102</v>
      </c>
      <c r="AE47" s="3">
        <v>17.34</v>
      </c>
      <c r="AF47" s="17">
        <f t="shared" si="11"/>
        <v>0.14925367981016627</v>
      </c>
      <c r="AG47" s="3">
        <v>4489.0309900000002</v>
      </c>
      <c r="AH47" s="3">
        <f t="shared" ref="AH47:AJ97" si="22">AG47/$K47</f>
        <v>55.663984276000008</v>
      </c>
      <c r="AI47" s="3">
        <v>403.27435361745529</v>
      </c>
      <c r="AJ47" s="3">
        <f t="shared" si="22"/>
        <v>5.0006019848564458</v>
      </c>
      <c r="AK47" s="104"/>
      <c r="AL47" s="7">
        <v>490</v>
      </c>
      <c r="AM47" s="7">
        <v>220</v>
      </c>
      <c r="AN47" s="7">
        <f t="shared" si="19"/>
        <v>270</v>
      </c>
      <c r="AO47" s="7"/>
      <c r="AP47" s="7"/>
      <c r="AQ47" s="7"/>
      <c r="AR47" s="7"/>
      <c r="AS47" s="7"/>
      <c r="AT47" s="7"/>
      <c r="AU47" s="7"/>
      <c r="AV47" s="7"/>
      <c r="AW47" s="7"/>
      <c r="AX47" s="7"/>
    </row>
    <row r="48" spans="1:51">
      <c r="A48">
        <v>1951</v>
      </c>
      <c r="B48">
        <v>227.6</v>
      </c>
      <c r="E48" s="3">
        <v>4.3659999999999997</v>
      </c>
      <c r="F48" s="3">
        <f t="shared" si="7"/>
        <v>0.22904260192395787</v>
      </c>
      <c r="G48" s="3">
        <v>426</v>
      </c>
      <c r="H48" s="3">
        <f t="shared" si="17"/>
        <v>97.572148419606052</v>
      </c>
      <c r="I48" s="3">
        <v>4.34</v>
      </c>
      <c r="J48" s="3">
        <v>1.24</v>
      </c>
      <c r="K48" s="3">
        <f t="shared" si="18"/>
        <v>80.645161290322577</v>
      </c>
      <c r="L48" s="7">
        <v>166.69679176823254</v>
      </c>
      <c r="M48" s="12">
        <f t="shared" si="4"/>
        <v>176.6152508784424</v>
      </c>
      <c r="N48" s="7">
        <v>228.5</v>
      </c>
      <c r="O48" s="7">
        <v>234.3</v>
      </c>
      <c r="P48" s="7">
        <f t="shared" si="8"/>
        <v>14920.164172439183</v>
      </c>
      <c r="Q48" s="7"/>
      <c r="R48" s="18">
        <f t="shared" si="12"/>
        <v>0.93347703791316405</v>
      </c>
      <c r="S48" s="3"/>
      <c r="T48" s="3">
        <v>21.46</v>
      </c>
      <c r="V48" s="7">
        <v>43.552235482623693</v>
      </c>
      <c r="W48" s="7">
        <f t="shared" si="20"/>
        <v>292.79250475881582</v>
      </c>
      <c r="X48" s="7"/>
      <c r="Y48" s="7"/>
      <c r="Z48" s="7"/>
      <c r="AA48" s="7"/>
      <c r="AB48" s="7"/>
      <c r="AC48" s="7">
        <v>17.851860558913408</v>
      </c>
      <c r="AD48" s="7">
        <f t="shared" si="21"/>
        <v>145.20465591837524</v>
      </c>
      <c r="AE48" s="3">
        <v>19.02</v>
      </c>
      <c r="AF48" s="17">
        <f t="shared" si="11"/>
        <v>0.13098753534936114</v>
      </c>
      <c r="AG48" s="3">
        <v>5629.1491050000004</v>
      </c>
      <c r="AH48" s="3">
        <f t="shared" si="22"/>
        <v>69.801448902000004</v>
      </c>
      <c r="AI48" s="3">
        <v>506.85376837413872</v>
      </c>
      <c r="AJ48" s="3">
        <f t="shared" si="22"/>
        <v>6.2849867278393203</v>
      </c>
      <c r="AK48" s="104"/>
      <c r="AL48" s="7">
        <v>550</v>
      </c>
      <c r="AM48" s="7">
        <v>220</v>
      </c>
      <c r="AN48" s="7">
        <f t="shared" si="19"/>
        <v>330</v>
      </c>
      <c r="AO48" s="7"/>
      <c r="AP48" s="7"/>
      <c r="AQ48" s="7"/>
      <c r="AR48" s="7"/>
      <c r="AS48" s="7"/>
      <c r="AT48" s="7"/>
      <c r="AU48" s="7"/>
      <c r="AV48" s="7"/>
      <c r="AW48" s="7"/>
      <c r="AX48" s="7"/>
    </row>
    <row r="49" spans="1:50">
      <c r="A49">
        <v>1952</v>
      </c>
      <c r="B49">
        <v>490.9</v>
      </c>
      <c r="E49" s="3">
        <v>4.2839999999999998</v>
      </c>
      <c r="F49" s="3">
        <f t="shared" si="7"/>
        <v>0.23342670401493931</v>
      </c>
      <c r="G49" s="3">
        <v>412</v>
      </c>
      <c r="H49" s="3">
        <f t="shared" si="17"/>
        <v>96.171802054154995</v>
      </c>
      <c r="I49" s="3">
        <v>4.32</v>
      </c>
      <c r="J49" s="3">
        <v>1.25</v>
      </c>
      <c r="K49" s="3">
        <f t="shared" si="18"/>
        <v>80</v>
      </c>
      <c r="L49" s="7">
        <v>186.53370998865222</v>
      </c>
      <c r="M49" s="12">
        <f t="shared" si="4"/>
        <v>184.94817345374867</v>
      </c>
      <c r="N49" s="7">
        <v>234.4</v>
      </c>
      <c r="O49" s="7">
        <v>234.6</v>
      </c>
      <c r="P49" s="7">
        <f t="shared" si="8"/>
        <v>15624.115684222073</v>
      </c>
      <c r="Q49" s="7"/>
      <c r="R49" s="18">
        <f t="shared" si="12"/>
        <v>0.9561672735770721</v>
      </c>
      <c r="S49" s="3"/>
      <c r="T49" s="3">
        <v>22.675000000000001</v>
      </c>
      <c r="V49" s="7">
        <v>44.684148324148893</v>
      </c>
      <c r="W49" s="7">
        <f t="shared" si="20"/>
        <v>304.77623644567433</v>
      </c>
      <c r="X49" s="7"/>
      <c r="Y49" s="7"/>
      <c r="Z49" s="7"/>
      <c r="AA49" s="7"/>
      <c r="AB49" s="7"/>
      <c r="AC49" s="7">
        <v>20.687740583498044</v>
      </c>
      <c r="AD49" s="7">
        <f t="shared" si="21"/>
        <v>169.62835312412034</v>
      </c>
      <c r="AE49" s="3">
        <v>20.16</v>
      </c>
      <c r="AF49" s="17">
        <f t="shared" si="11"/>
        <v>0.11884805593348265</v>
      </c>
      <c r="AG49" s="3">
        <v>6621.5619100000004</v>
      </c>
      <c r="AH49" s="3">
        <f t="shared" si="22"/>
        <v>82.769523875000004</v>
      </c>
      <c r="AI49" s="3">
        <v>606.57801489619681</v>
      </c>
      <c r="AJ49" s="3">
        <f t="shared" si="22"/>
        <v>7.5822251862024599</v>
      </c>
      <c r="AK49" s="104"/>
      <c r="AL49" s="7">
        <v>560</v>
      </c>
      <c r="AM49" s="7">
        <v>220</v>
      </c>
      <c r="AN49" s="7">
        <f t="shared" si="19"/>
        <v>340</v>
      </c>
      <c r="AO49" s="7"/>
      <c r="AP49" s="7"/>
      <c r="AQ49" s="7"/>
      <c r="AR49" s="7"/>
      <c r="AS49" s="7"/>
      <c r="AT49" s="7"/>
      <c r="AU49" s="7"/>
      <c r="AV49" s="7"/>
      <c r="AW49" s="7"/>
      <c r="AX49" s="7"/>
    </row>
    <row r="50" spans="1:50">
      <c r="A50">
        <v>1953</v>
      </c>
      <c r="B50">
        <v>522.20000000000005</v>
      </c>
      <c r="E50" s="3">
        <v>4.2930000000000001</v>
      </c>
      <c r="F50" s="3">
        <f t="shared" si="7"/>
        <v>0.23293733985557885</v>
      </c>
      <c r="G50" s="3">
        <v>376</v>
      </c>
      <c r="H50" s="3">
        <f t="shared" si="17"/>
        <v>87.58443978569764</v>
      </c>
      <c r="I50" s="3">
        <v>4.29</v>
      </c>
      <c r="J50" s="3">
        <v>1.24</v>
      </c>
      <c r="K50" s="3">
        <f t="shared" si="18"/>
        <v>80.645161290322577</v>
      </c>
      <c r="L50" s="7">
        <v>183.36263691884514</v>
      </c>
      <c r="M50" s="12">
        <f t="shared" si="4"/>
        <v>183.72936219268283</v>
      </c>
      <c r="N50" s="7">
        <v>233</v>
      </c>
      <c r="O50" s="7">
        <v>233.3</v>
      </c>
      <c r="P50" s="7">
        <f t="shared" si="8"/>
        <v>15521.152525492163</v>
      </c>
      <c r="Q50" s="7"/>
      <c r="R50" s="18">
        <f>(O50/O49)/(P50/P49)</f>
        <v>1.0010556247380145</v>
      </c>
      <c r="S50" s="3"/>
      <c r="T50" s="3">
        <v>23.8</v>
      </c>
      <c r="V50" s="7">
        <v>46.649399274647578</v>
      </c>
      <c r="W50" s="7">
        <f t="shared" si="20"/>
        <v>349.37712765957451</v>
      </c>
      <c r="X50" s="7"/>
      <c r="Y50" s="7"/>
      <c r="Z50" s="7"/>
      <c r="AA50" s="7"/>
      <c r="AB50" s="7"/>
      <c r="AC50" s="7">
        <v>21.549248552368304</v>
      </c>
      <c r="AD50" s="7">
        <f t="shared" si="21"/>
        <v>175.27871736505662</v>
      </c>
      <c r="AE50" s="3">
        <v>21.04</v>
      </c>
      <c r="AF50" s="17">
        <f t="shared" si="11"/>
        <v>0.12003739139749382</v>
      </c>
      <c r="AG50" s="3">
        <v>6848.01458</v>
      </c>
      <c r="AH50" s="3">
        <f t="shared" si="22"/>
        <v>84.915380792000008</v>
      </c>
      <c r="AI50" s="3">
        <v>616.11599292962899</v>
      </c>
      <c r="AJ50" s="3">
        <f t="shared" si="22"/>
        <v>7.6398383123273996</v>
      </c>
      <c r="AK50" s="104"/>
      <c r="AL50" s="7">
        <v>635</v>
      </c>
      <c r="AM50" s="7">
        <v>225</v>
      </c>
      <c r="AN50" s="7">
        <f t="shared" si="19"/>
        <v>410</v>
      </c>
      <c r="AO50" s="7"/>
      <c r="AP50" s="7"/>
      <c r="AQ50" s="7"/>
      <c r="AR50" s="7"/>
      <c r="AS50" s="7"/>
      <c r="AT50" s="7"/>
      <c r="AU50" s="7"/>
      <c r="AV50" s="7"/>
      <c r="AW50" s="7"/>
      <c r="AX50" s="7"/>
    </row>
    <row r="51" spans="1:50">
      <c r="A51">
        <v>1954</v>
      </c>
      <c r="B51">
        <v>649.79999999999995</v>
      </c>
      <c r="E51" s="3">
        <v>4.2839999999999998</v>
      </c>
      <c r="F51" s="3">
        <f t="shared" si="7"/>
        <v>0.23342670401493931</v>
      </c>
      <c r="G51" s="3">
        <v>374</v>
      </c>
      <c r="H51" s="3">
        <f t="shared" si="17"/>
        <v>87.301587301587304</v>
      </c>
      <c r="I51" s="3">
        <v>4.29</v>
      </c>
      <c r="J51" s="3">
        <v>1.24</v>
      </c>
      <c r="K51" s="3">
        <f t="shared" si="18"/>
        <v>80.645161290322577</v>
      </c>
      <c r="L51" s="7">
        <v>184.09608746652052</v>
      </c>
      <c r="M51" s="12">
        <f t="shared" si="4"/>
        <v>184.92451986011986</v>
      </c>
      <c r="N51" s="7">
        <v>234.3</v>
      </c>
      <c r="O51" s="7">
        <v>236.8</v>
      </c>
      <c r="P51" s="7">
        <f t="shared" si="8"/>
        <v>15622.117467768769</v>
      </c>
      <c r="Q51" s="7"/>
      <c r="R51" s="18">
        <f t="shared" si="12"/>
        <v>1.0084422364793049</v>
      </c>
      <c r="S51" s="3"/>
      <c r="T51" s="3">
        <v>25.22</v>
      </c>
      <c r="V51" s="7">
        <v>51.183170456823724</v>
      </c>
      <c r="W51" s="7">
        <f t="shared" si="20"/>
        <v>384.57443880560788</v>
      </c>
      <c r="X51" s="7"/>
      <c r="Y51" s="7"/>
      <c r="Z51" s="7"/>
      <c r="AA51" s="7"/>
      <c r="AB51" s="7"/>
      <c r="AC51" s="7">
        <v>22.945840419172004</v>
      </c>
      <c r="AD51" s="7">
        <f t="shared" si="21"/>
        <v>186.63840958360126</v>
      </c>
      <c r="AE51" s="3">
        <v>22.47</v>
      </c>
      <c r="AF51" s="17">
        <f t="shared" si="11"/>
        <v>0.1203932247929651</v>
      </c>
      <c r="AG51" s="3">
        <v>7318.9776030000003</v>
      </c>
      <c r="AH51" s="3">
        <f t="shared" si="22"/>
        <v>90.755322277200008</v>
      </c>
      <c r="AI51" s="3">
        <v>668.9146966834569</v>
      </c>
      <c r="AJ51" s="3">
        <f t="shared" si="22"/>
        <v>8.2945422388748664</v>
      </c>
      <c r="AK51" s="104"/>
      <c r="AL51" s="7">
        <v>730</v>
      </c>
      <c r="AM51" s="7">
        <v>220</v>
      </c>
      <c r="AN51" s="7">
        <f t="shared" si="19"/>
        <v>510</v>
      </c>
      <c r="AO51" s="7"/>
      <c r="AP51" s="7"/>
      <c r="AQ51" s="7"/>
      <c r="AR51" s="7"/>
      <c r="AS51" s="7"/>
      <c r="AT51" s="7"/>
      <c r="AU51" s="7"/>
      <c r="AV51" s="7"/>
      <c r="AW51" s="7"/>
      <c r="AX51" s="7"/>
    </row>
    <row r="52" spans="1:50">
      <c r="A52">
        <v>1955</v>
      </c>
      <c r="B52">
        <v>624.1</v>
      </c>
      <c r="E52" s="3">
        <v>4.2839999999999998</v>
      </c>
      <c r="F52" s="3">
        <f t="shared" si="7"/>
        <v>0.23342670401493931</v>
      </c>
      <c r="G52" s="3">
        <v>390</v>
      </c>
      <c r="H52" s="3">
        <f t="shared" si="17"/>
        <v>91.036414565826334</v>
      </c>
      <c r="I52" s="3">
        <v>4.29</v>
      </c>
      <c r="J52" s="3">
        <v>1.25</v>
      </c>
      <c r="K52" s="3">
        <f t="shared" si="18"/>
        <v>80</v>
      </c>
      <c r="L52" s="7">
        <v>185.75295225371917</v>
      </c>
      <c r="M52" s="12">
        <f t="shared" si="4"/>
        <v>189.65376425104728</v>
      </c>
      <c r="N52" s="7">
        <v>236.7</v>
      </c>
      <c r="O52" s="7">
        <v>238.2</v>
      </c>
      <c r="P52" s="7">
        <f t="shared" si="8"/>
        <v>16021.636209062455</v>
      </c>
      <c r="Q52" s="7"/>
      <c r="R52" s="18">
        <f t="shared" si="12"/>
        <v>0.98082853427079109</v>
      </c>
      <c r="S52" s="3"/>
      <c r="T52" s="3">
        <v>27.204999999999998</v>
      </c>
      <c r="V52" s="7">
        <v>58.344525057860402</v>
      </c>
      <c r="W52" s="7">
        <f t="shared" si="20"/>
        <v>420.39770355527014</v>
      </c>
      <c r="X52" s="7"/>
      <c r="Y52" s="7"/>
      <c r="Z52" s="7"/>
      <c r="AA52" s="7"/>
      <c r="AB52" s="7"/>
      <c r="AC52" s="7">
        <v>24.726581484717055</v>
      </c>
      <c r="AD52" s="7">
        <f t="shared" si="21"/>
        <v>202.74467763713182</v>
      </c>
      <c r="AE52" s="3">
        <v>23.96</v>
      </c>
      <c r="AF52" s="17">
        <f t="shared" si="11"/>
        <v>0.11817819475825209</v>
      </c>
      <c r="AG52" s="3">
        <v>7938.1853039999996</v>
      </c>
      <c r="AH52" s="3">
        <f t="shared" si="22"/>
        <v>99.227316299999998</v>
      </c>
      <c r="AI52" s="3">
        <v>740.53042201810933</v>
      </c>
      <c r="AJ52" s="3">
        <f t="shared" si="22"/>
        <v>9.2566302752263674</v>
      </c>
      <c r="AK52" s="104"/>
      <c r="AL52" s="7">
        <v>720</v>
      </c>
      <c r="AM52" s="7">
        <v>205</v>
      </c>
      <c r="AN52" s="7">
        <f t="shared" si="19"/>
        <v>515</v>
      </c>
      <c r="AO52" s="7"/>
      <c r="AP52" s="7"/>
      <c r="AQ52" s="7"/>
      <c r="AR52" s="7"/>
      <c r="AS52" s="7"/>
      <c r="AT52" s="7"/>
      <c r="AU52" s="7"/>
      <c r="AV52" s="7"/>
      <c r="AW52" s="7"/>
      <c r="AX52" s="7"/>
    </row>
    <row r="53" spans="1:50">
      <c r="A53">
        <v>1956</v>
      </c>
      <c r="B53">
        <v>627</v>
      </c>
      <c r="E53" s="3">
        <v>4.2850000000000001</v>
      </c>
      <c r="F53" s="3">
        <f t="shared" si="7"/>
        <v>0.23337222870478413</v>
      </c>
      <c r="G53" s="3">
        <v>403</v>
      </c>
      <c r="H53" s="3">
        <f t="shared" si="17"/>
        <v>94.049008168027996</v>
      </c>
      <c r="I53" s="3">
        <v>4.29</v>
      </c>
      <c r="J53" s="3">
        <v>1.24</v>
      </c>
      <c r="K53" s="3">
        <f t="shared" si="18"/>
        <v>80.645161290322577</v>
      </c>
      <c r="L53" s="7">
        <v>193.55457624837538</v>
      </c>
      <c r="M53" s="12">
        <f t="shared" si="4"/>
        <v>196.45789489210102</v>
      </c>
      <c r="N53" s="7">
        <v>240.4</v>
      </c>
      <c r="O53" s="7">
        <v>243.4</v>
      </c>
      <c r="P53" s="7">
        <f t="shared" si="8"/>
        <v>16596.437907728428</v>
      </c>
      <c r="Q53" s="7"/>
      <c r="R53" s="18">
        <f t="shared" si="12"/>
        <v>0.98644027960016079</v>
      </c>
      <c r="S53" s="3"/>
      <c r="T53" s="3">
        <v>29.25</v>
      </c>
      <c r="V53" s="7">
        <v>64.966166286734932</v>
      </c>
      <c r="W53" s="7">
        <f t="shared" si="20"/>
        <v>453.11494899352675</v>
      </c>
      <c r="X53" s="7"/>
      <c r="Y53" s="7"/>
      <c r="Z53" s="7"/>
      <c r="AA53" s="7"/>
      <c r="AB53" s="7"/>
      <c r="AC53" s="7">
        <v>27.112302135001922</v>
      </c>
      <c r="AD53" s="7">
        <f t="shared" si="21"/>
        <v>220.52785420746125</v>
      </c>
      <c r="AE53" s="3">
        <v>25.57</v>
      </c>
      <c r="AF53" s="17">
        <f t="shared" si="11"/>
        <v>0.11594907179364772</v>
      </c>
      <c r="AG53" s="3">
        <v>8792.2454400000006</v>
      </c>
      <c r="AH53" s="3">
        <f t="shared" si="22"/>
        <v>109.02384345600001</v>
      </c>
      <c r="AI53" s="3">
        <v>823.87511549357464</v>
      </c>
      <c r="AJ53" s="3">
        <f t="shared" si="22"/>
        <v>10.216051432120326</v>
      </c>
      <c r="AK53" s="104"/>
      <c r="AL53" s="7">
        <v>790</v>
      </c>
      <c r="AM53" s="7">
        <v>210</v>
      </c>
      <c r="AN53" s="7">
        <f t="shared" si="19"/>
        <v>580</v>
      </c>
      <c r="AO53" s="7"/>
      <c r="AP53" s="7"/>
      <c r="AQ53" s="7"/>
      <c r="AR53" s="7"/>
      <c r="AS53" s="7"/>
      <c r="AT53" s="7"/>
      <c r="AU53" s="7"/>
      <c r="AV53" s="7"/>
      <c r="AW53" s="7"/>
      <c r="AX53" s="7"/>
    </row>
    <row r="54" spans="1:50">
      <c r="A54">
        <v>1957</v>
      </c>
      <c r="B54">
        <v>781.4</v>
      </c>
      <c r="E54" s="3">
        <v>4.2850000000000001</v>
      </c>
      <c r="F54" s="3">
        <f t="shared" si="7"/>
        <v>0.23337222870478413</v>
      </c>
      <c r="G54" s="3">
        <v>479</v>
      </c>
      <c r="H54" s="3">
        <f t="shared" si="17"/>
        <v>111.78529754959159</v>
      </c>
      <c r="I54" s="3">
        <v>4.29</v>
      </c>
      <c r="J54" s="3">
        <v>1.1599999999999999</v>
      </c>
      <c r="K54" s="3">
        <f t="shared" si="18"/>
        <v>86.206896551724142</v>
      </c>
      <c r="L54" s="7">
        <v>199.36121353582666</v>
      </c>
      <c r="M54" s="12">
        <f t="shared" si="4"/>
        <v>214.41298515778158</v>
      </c>
      <c r="N54" s="7">
        <v>245.1</v>
      </c>
      <c r="O54" s="7">
        <v>248.3</v>
      </c>
      <c r="P54" s="7">
        <f t="shared" si="8"/>
        <v>18113.25422547269</v>
      </c>
      <c r="Q54" s="7"/>
      <c r="R54" s="18">
        <f t="shared" si="12"/>
        <v>0.9347049625979863</v>
      </c>
      <c r="S54" s="3"/>
      <c r="T54" s="3">
        <v>31.114999999999998</v>
      </c>
      <c r="V54" s="7">
        <v>81.299228157284347</v>
      </c>
      <c r="W54" s="7">
        <f t="shared" si="20"/>
        <v>477.06450645452168</v>
      </c>
      <c r="X54" s="7"/>
      <c r="Y54" s="7"/>
      <c r="Z54" s="7"/>
      <c r="AA54" s="7"/>
      <c r="AB54" s="7"/>
      <c r="AC54" s="7">
        <v>30.663164933610751</v>
      </c>
      <c r="AD54" s="7">
        <f t="shared" si="21"/>
        <v>233.31912509213549</v>
      </c>
      <c r="AE54" s="3">
        <v>27.18</v>
      </c>
      <c r="AF54" s="17">
        <f t="shared" si="11"/>
        <v>0.11649280781961992</v>
      </c>
      <c r="AG54" s="3">
        <v>9882.9258659999996</v>
      </c>
      <c r="AH54" s="3">
        <f t="shared" si="22"/>
        <v>114.64194004559999</v>
      </c>
      <c r="AI54" s="3">
        <v>926.39201435560551</v>
      </c>
      <c r="AJ54" s="3">
        <f t="shared" si="22"/>
        <v>10.746147366525024</v>
      </c>
      <c r="AK54" s="104"/>
      <c r="AL54" s="7">
        <v>795</v>
      </c>
      <c r="AM54" s="7">
        <v>215</v>
      </c>
      <c r="AN54" s="7">
        <f t="shared" si="19"/>
        <v>580</v>
      </c>
      <c r="AO54" s="7"/>
      <c r="AP54" s="7"/>
      <c r="AQ54" s="7"/>
      <c r="AR54" s="7"/>
      <c r="AS54" s="7"/>
      <c r="AT54" s="7"/>
      <c r="AU54" s="7"/>
      <c r="AV54" s="7"/>
      <c r="AW54" s="7"/>
      <c r="AX54" s="7"/>
    </row>
    <row r="55" spans="1:50">
      <c r="A55">
        <v>1958</v>
      </c>
      <c r="B55">
        <v>560.9</v>
      </c>
      <c r="E55" s="3">
        <v>4.3079999999999998</v>
      </c>
      <c r="F55" s="3">
        <f t="shared" si="7"/>
        <v>0.23212627669452182</v>
      </c>
      <c r="G55" s="3">
        <v>495</v>
      </c>
      <c r="H55" s="3">
        <f t="shared" si="17"/>
        <v>114.90250696378831</v>
      </c>
      <c r="I55" s="3">
        <v>4.29</v>
      </c>
      <c r="J55" s="3">
        <v>1.04</v>
      </c>
      <c r="K55" s="3">
        <f t="shared" si="18"/>
        <v>96.153846153846146</v>
      </c>
      <c r="L55" s="7">
        <v>229.46475677973649</v>
      </c>
      <c r="M55" s="12">
        <f t="shared" si="4"/>
        <v>236.46343186151844</v>
      </c>
      <c r="N55" s="7">
        <v>249.6</v>
      </c>
      <c r="O55" s="7">
        <v>250.5</v>
      </c>
      <c r="P55" s="7">
        <f t="shared" si="8"/>
        <v>19976.039479062201</v>
      </c>
      <c r="Q55" s="7"/>
      <c r="R55" s="18">
        <f t="shared" si="12"/>
        <v>0.9147830429503454</v>
      </c>
      <c r="S55" s="3"/>
      <c r="T55" s="3">
        <v>31.99</v>
      </c>
      <c r="V55" s="7">
        <v>93.408204932710191</v>
      </c>
      <c r="W55" s="7">
        <f t="shared" si="20"/>
        <v>533.25003520032567</v>
      </c>
      <c r="X55" s="7"/>
      <c r="Y55" s="7"/>
      <c r="Z55" s="7"/>
      <c r="AA55" s="7"/>
      <c r="AB55" s="7"/>
      <c r="AC55" s="7">
        <v>35.326282784437574</v>
      </c>
      <c r="AD55" s="7">
        <f t="shared" si="21"/>
        <v>240.99423375488573</v>
      </c>
      <c r="AE55" s="3">
        <v>28.43</v>
      </c>
      <c r="AF55" s="17">
        <f t="shared" si="11"/>
        <v>0.11796962755928857</v>
      </c>
      <c r="AG55" s="3">
        <v>11382.213361</v>
      </c>
      <c r="AH55" s="3">
        <f t="shared" si="22"/>
        <v>118.37501895440001</v>
      </c>
      <c r="AI55" s="3">
        <v>1025.3386452523312</v>
      </c>
      <c r="AJ55" s="3">
        <f t="shared" si="22"/>
        <v>10.663521910624246</v>
      </c>
      <c r="AK55" s="104"/>
      <c r="AL55" s="7">
        <v>867</v>
      </c>
      <c r="AM55" s="7">
        <v>225</v>
      </c>
      <c r="AN55" s="7">
        <f t="shared" si="19"/>
        <v>642</v>
      </c>
      <c r="AO55" s="7"/>
      <c r="AP55" s="7"/>
      <c r="AQ55" s="7"/>
      <c r="AR55" s="7"/>
      <c r="AS55" s="7"/>
      <c r="AT55" s="7"/>
      <c r="AU55" s="7"/>
      <c r="AV55" s="7"/>
      <c r="AW55" s="7"/>
      <c r="AX55" s="7"/>
    </row>
    <row r="56" spans="1:50">
      <c r="A56">
        <v>1959</v>
      </c>
      <c r="B56">
        <v>534.6</v>
      </c>
      <c r="E56" s="3">
        <v>4.3230000000000004</v>
      </c>
      <c r="F56" s="3">
        <f t="shared" si="7"/>
        <v>0.23132084200786487</v>
      </c>
      <c r="G56" s="3">
        <v>491.5</v>
      </c>
      <c r="H56" s="3">
        <f t="shared" si="17"/>
        <v>113.69419384686559</v>
      </c>
      <c r="I56" s="3">
        <v>4.32</v>
      </c>
      <c r="J56" s="3">
        <v>0.88</v>
      </c>
      <c r="K56" s="3">
        <f t="shared" si="18"/>
        <v>113.63636363636364</v>
      </c>
      <c r="L56" s="7">
        <v>243.4621069433004</v>
      </c>
      <c r="M56" s="12">
        <f t="shared" si="4"/>
        <v>247.96615592175147</v>
      </c>
      <c r="N56" s="7">
        <v>248</v>
      </c>
      <c r="O56" s="7">
        <v>249</v>
      </c>
      <c r="P56" s="7">
        <f t="shared" si="8"/>
        <v>20947.770575642666</v>
      </c>
      <c r="Q56" s="7"/>
      <c r="R56" s="18">
        <f t="shared" si="12"/>
        <v>0.94790146781929696</v>
      </c>
      <c r="S56" s="3"/>
      <c r="T56" s="3">
        <v>33.975000000000001</v>
      </c>
      <c r="V56" s="7">
        <v>104.05650021298791</v>
      </c>
      <c r="W56" s="7">
        <f t="shared" si="20"/>
        <v>600.35246656610752</v>
      </c>
      <c r="X56" s="7"/>
      <c r="Y56" s="7"/>
      <c r="Z56" s="7"/>
      <c r="AA56" s="7"/>
      <c r="AB56" s="7"/>
      <c r="AC56" s="7">
        <v>38.305197546797281</v>
      </c>
      <c r="AD56" s="7">
        <f t="shared" si="21"/>
        <v>221.11374971139963</v>
      </c>
      <c r="AE56" s="3">
        <v>29.94</v>
      </c>
      <c r="AF56" s="17">
        <f t="shared" si="11"/>
        <v>0.13540541933316247</v>
      </c>
      <c r="AG56" s="3">
        <v>12213.546758</v>
      </c>
      <c r="AH56" s="3">
        <f t="shared" si="22"/>
        <v>107.4792114704</v>
      </c>
      <c r="AI56" s="3">
        <v>1155.617457939019</v>
      </c>
      <c r="AJ56" s="3">
        <f t="shared" si="22"/>
        <v>10.169433629863367</v>
      </c>
      <c r="AK56" s="104"/>
      <c r="AL56" s="7">
        <v>940</v>
      </c>
      <c r="AM56" s="7">
        <v>235</v>
      </c>
      <c r="AN56" s="7">
        <f t="shared" si="19"/>
        <v>705</v>
      </c>
      <c r="AO56" s="7"/>
      <c r="AP56" s="7"/>
      <c r="AQ56" s="7"/>
      <c r="AR56" s="7"/>
      <c r="AS56" s="7"/>
      <c r="AT56" s="7"/>
      <c r="AU56" s="7"/>
      <c r="AV56" s="7"/>
      <c r="AW56" s="7"/>
      <c r="AX56" s="7"/>
    </row>
    <row r="57" spans="1:50">
      <c r="A57">
        <v>1960</v>
      </c>
      <c r="B57">
        <v>583</v>
      </c>
      <c r="E57" s="3">
        <v>4.3049999999999997</v>
      </c>
      <c r="F57" s="3">
        <f t="shared" si="7"/>
        <v>0.23228803716608595</v>
      </c>
      <c r="G57" s="3">
        <v>4.9349999999999996</v>
      </c>
      <c r="H57" s="3">
        <f t="shared" si="17"/>
        <v>1.1463414634146341</v>
      </c>
      <c r="I57" s="3">
        <v>4.32</v>
      </c>
      <c r="J57" s="3">
        <v>88.06</v>
      </c>
      <c r="K57" s="3">
        <f t="shared" si="18"/>
        <v>1.1355893708834885</v>
      </c>
      <c r="L57" s="7">
        <v>252.4702049002025</v>
      </c>
      <c r="M57" s="12">
        <f t="shared" si="4"/>
        <v>256.63596328105581</v>
      </c>
      <c r="N57" s="7">
        <v>251.6</v>
      </c>
      <c r="O57" s="7">
        <v>253.4</v>
      </c>
      <c r="P57" s="7">
        <f t="shared" si="8"/>
        <v>21680.181556579257</v>
      </c>
      <c r="Q57" s="7"/>
      <c r="R57" s="18">
        <f t="shared" si="12"/>
        <v>0.98329121127381436</v>
      </c>
      <c r="S57" s="3"/>
      <c r="T57" s="3">
        <v>37.369999999999997</v>
      </c>
      <c r="V57" s="7">
        <v>116.59423030083551</v>
      </c>
      <c r="W57" s="7">
        <f t="shared" ref="W57:W88" si="23">V57*6.55957/H57</f>
        <v>667.1729494772876</v>
      </c>
      <c r="X57" s="7"/>
      <c r="Y57" s="7"/>
      <c r="Z57" s="7"/>
      <c r="AA57" s="7"/>
      <c r="AB57" s="7"/>
      <c r="AC57" s="7">
        <v>42.652835982654011</v>
      </c>
      <c r="AD57" s="7">
        <f>AC57*6.55957/K57</f>
        <v>246.37802228552525</v>
      </c>
      <c r="AE57" s="20">
        <v>32.090000000000003</v>
      </c>
      <c r="AF57" s="17">
        <f t="shared" si="11"/>
        <v>0.13024700702731998</v>
      </c>
      <c r="AG57" s="3">
        <v>135.98657800000001</v>
      </c>
      <c r="AH57" s="3">
        <f t="shared" si="22"/>
        <v>119.7497805868</v>
      </c>
      <c r="AI57" s="3">
        <v>13.205751008025738</v>
      </c>
      <c r="AJ57" s="3">
        <f t="shared" si="22"/>
        <v>11.628984337667465</v>
      </c>
      <c r="AK57" s="104"/>
      <c r="AL57" s="7">
        <v>1040</v>
      </c>
      <c r="AM57" s="7">
        <v>250</v>
      </c>
      <c r="AN57" s="7">
        <f t="shared" si="19"/>
        <v>790</v>
      </c>
      <c r="AO57" s="7"/>
      <c r="AP57" s="7"/>
      <c r="AQ57" s="7"/>
      <c r="AR57" s="7"/>
      <c r="AS57" s="7"/>
      <c r="AT57" s="7"/>
      <c r="AU57" s="7"/>
      <c r="AV57" s="7"/>
      <c r="AW57" s="7"/>
      <c r="AX57" s="7"/>
    </row>
    <row r="58" spans="1:50">
      <c r="A58">
        <v>1961</v>
      </c>
      <c r="B58">
        <v>842.4</v>
      </c>
      <c r="E58" s="3">
        <v>4.3159999999999998</v>
      </c>
      <c r="F58" s="3">
        <f t="shared" si="7"/>
        <v>0.23169601482854496</v>
      </c>
      <c r="G58" s="3">
        <v>4.9649999999999999</v>
      </c>
      <c r="H58" s="3">
        <f t="shared" si="17"/>
        <v>1.1503707136237258</v>
      </c>
      <c r="I58" s="3">
        <v>4.32</v>
      </c>
      <c r="J58" s="3">
        <v>88.04</v>
      </c>
      <c r="K58" s="3">
        <f t="shared" si="18"/>
        <v>1.1358473421172193</v>
      </c>
      <c r="L58" s="7">
        <v>260.80172166190914</v>
      </c>
      <c r="M58" s="12">
        <f t="shared" si="4"/>
        <v>266.930562120964</v>
      </c>
      <c r="N58" s="7">
        <v>256.2</v>
      </c>
      <c r="O58" s="7">
        <v>262.3</v>
      </c>
      <c r="P58" s="7">
        <f t="shared" si="8"/>
        <v>22549.852233470843</v>
      </c>
      <c r="Q58" s="7"/>
      <c r="R58" s="18">
        <f t="shared" si="12"/>
        <v>0.99520120798699974</v>
      </c>
      <c r="S58" s="3"/>
      <c r="T58" s="3">
        <v>42.04</v>
      </c>
      <c r="V58" s="7">
        <v>131.58775817962942</v>
      </c>
      <c r="W58" s="7">
        <f t="shared" si="23"/>
        <v>750.33126339191733</v>
      </c>
      <c r="X58" s="7"/>
      <c r="Y58" s="7"/>
      <c r="Z58" s="7"/>
      <c r="AA58" s="7"/>
      <c r="AB58" s="7"/>
      <c r="AC58" s="7">
        <v>46.177150568790182</v>
      </c>
      <c r="AD58" s="7">
        <f t="shared" ref="AD58:AD106" si="24">AC58*6.55957/K58</f>
        <v>266.67514227035934</v>
      </c>
      <c r="AE58" s="3">
        <f>AE57*T58/T57</f>
        <v>36.100176612255829</v>
      </c>
      <c r="AF58" s="17">
        <f t="shared" si="11"/>
        <v>0.13537135971847319</v>
      </c>
      <c r="AG58" s="3">
        <v>149.12659300000001</v>
      </c>
      <c r="AH58" s="3">
        <f t="shared" si="22"/>
        <v>131.29105247720003</v>
      </c>
      <c r="AI58" s="3">
        <v>14.727956113867947</v>
      </c>
      <c r="AJ58" s="3">
        <f t="shared" si="22"/>
        <v>12.966492562649343</v>
      </c>
      <c r="AK58" s="104"/>
      <c r="AL58" s="7">
        <v>1090</v>
      </c>
      <c r="AM58" s="7">
        <v>250</v>
      </c>
      <c r="AN58" s="7">
        <f t="shared" si="19"/>
        <v>840</v>
      </c>
      <c r="AO58" s="7"/>
      <c r="AP58" s="7"/>
      <c r="AQ58" s="7"/>
      <c r="AR58" s="7"/>
      <c r="AS58" s="7"/>
      <c r="AT58" s="7"/>
      <c r="AU58" s="7"/>
      <c r="AV58" s="7"/>
      <c r="AW58" s="7"/>
      <c r="AX58" s="7"/>
    </row>
    <row r="59" spans="1:50">
      <c r="A59">
        <v>1962</v>
      </c>
      <c r="B59">
        <v>867.4</v>
      </c>
      <c r="E59" s="3">
        <v>4.319</v>
      </c>
      <c r="F59" s="3">
        <f t="shared" si="7"/>
        <v>0.23153507756425099</v>
      </c>
      <c r="G59" s="3">
        <v>4.9000000000000004</v>
      </c>
      <c r="H59" s="3">
        <f t="shared" si="17"/>
        <v>1.13452188006483</v>
      </c>
      <c r="I59" s="3">
        <v>4.32</v>
      </c>
      <c r="J59" s="3">
        <v>88.23</v>
      </c>
      <c r="K59" s="3">
        <f t="shared" si="18"/>
        <v>1.1334013374135781</v>
      </c>
      <c r="L59" s="7">
        <v>273.05940258001885</v>
      </c>
      <c r="M59" s="12">
        <f t="shared" si="4"/>
        <v>279.61282824193933</v>
      </c>
      <c r="N59" s="7">
        <v>267.2</v>
      </c>
      <c r="O59" s="7">
        <v>270.8</v>
      </c>
      <c r="P59" s="7">
        <f t="shared" si="8"/>
        <v>23621.229091711411</v>
      </c>
      <c r="Q59" s="7"/>
      <c r="R59" s="18">
        <f t="shared" si="12"/>
        <v>0.98557931048388714</v>
      </c>
      <c r="S59" s="3"/>
      <c r="T59" s="3">
        <v>46.62</v>
      </c>
      <c r="V59" s="7">
        <v>149.19116636761308</v>
      </c>
      <c r="W59" s="7">
        <f t="shared" si="23"/>
        <v>862.59235398270312</v>
      </c>
      <c r="X59" s="7"/>
      <c r="Y59" s="7"/>
      <c r="Z59" s="7"/>
      <c r="AA59" s="7"/>
      <c r="AB59" s="7"/>
      <c r="AC59" s="7">
        <v>51.839208890948903</v>
      </c>
      <c r="AD59" s="7">
        <f t="shared" si="24"/>
        <v>300.01986784379454</v>
      </c>
      <c r="AE59" s="3">
        <f t="shared" ref="AE59:AE105" si="25">AE58*T59/T58</f>
        <v>40.033069306930706</v>
      </c>
      <c r="AF59" s="17">
        <f t="shared" si="11"/>
        <v>0.13343472748869398</v>
      </c>
      <c r="AG59" s="3">
        <v>169.73094599999999</v>
      </c>
      <c r="AH59" s="3">
        <f t="shared" si="22"/>
        <v>149.7536136558</v>
      </c>
      <c r="AI59" s="3">
        <v>16.06129745322519</v>
      </c>
      <c r="AJ59" s="3">
        <f t="shared" si="22"/>
        <v>14.170882742980586</v>
      </c>
      <c r="AK59" s="104"/>
      <c r="AL59" s="7">
        <v>1175</v>
      </c>
      <c r="AM59" s="7">
        <v>250</v>
      </c>
      <c r="AN59" s="7">
        <f t="shared" si="19"/>
        <v>925</v>
      </c>
      <c r="AO59" s="7"/>
      <c r="AP59" s="7"/>
      <c r="AQ59" s="7"/>
      <c r="AR59" s="7"/>
      <c r="AS59" s="7"/>
      <c r="AT59" s="7"/>
      <c r="AU59" s="7"/>
      <c r="AV59" s="7"/>
      <c r="AW59" s="7"/>
      <c r="AX59" s="7"/>
    </row>
    <row r="60" spans="1:50">
      <c r="A60">
        <v>1963</v>
      </c>
      <c r="B60">
        <v>1083.3</v>
      </c>
      <c r="E60" s="3">
        <v>4.3150000000000004</v>
      </c>
      <c r="F60" s="3">
        <f t="shared" si="7"/>
        <v>0.23174971031286209</v>
      </c>
      <c r="G60" s="3">
        <v>4.8899999999999997</v>
      </c>
      <c r="H60" s="3">
        <f t="shared" si="17"/>
        <v>1.1332560834298955</v>
      </c>
      <c r="I60" s="3">
        <v>4.32</v>
      </c>
      <c r="J60" s="3">
        <v>88.17</v>
      </c>
      <c r="K60" s="3">
        <f t="shared" si="18"/>
        <v>1.1341726210729273</v>
      </c>
      <c r="L60" s="7">
        <v>286.1662539038598</v>
      </c>
      <c r="M60" s="12">
        <f t="shared" si="4"/>
        <v>291.03108022022542</v>
      </c>
      <c r="N60" s="7">
        <v>276.39999999999998</v>
      </c>
      <c r="O60" s="7">
        <v>281.3</v>
      </c>
      <c r="P60" s="7">
        <f t="shared" si="8"/>
        <v>24585.82412657372</v>
      </c>
      <c r="Q60" s="7"/>
      <c r="R60" s="18">
        <f t="shared" si="12"/>
        <v>0.99801896295900128</v>
      </c>
      <c r="S60" s="3"/>
      <c r="T60" s="3">
        <v>51.265000000000001</v>
      </c>
      <c r="V60" s="7">
        <v>166.4095031531684</v>
      </c>
      <c r="W60" s="7">
        <f t="shared" si="23"/>
        <v>963.21987638900225</v>
      </c>
      <c r="X60" s="7"/>
      <c r="Y60" s="7"/>
      <c r="Z60" s="7"/>
      <c r="AA60" s="7"/>
      <c r="AB60" s="7"/>
      <c r="AC60" s="7">
        <v>58.229014315926086</v>
      </c>
      <c r="AD60" s="7">
        <f t="shared" si="24"/>
        <v>336.77174738620272</v>
      </c>
      <c r="AE60" s="3">
        <f t="shared" si="25"/>
        <v>44.021778164302937</v>
      </c>
      <c r="AF60" s="17">
        <f t="shared" si="11"/>
        <v>0.13071695742285558</v>
      </c>
      <c r="AG60" s="3">
        <v>190.290435</v>
      </c>
      <c r="AH60" s="3">
        <f t="shared" si="22"/>
        <v>167.77907653950001</v>
      </c>
      <c r="AI60" s="3">
        <v>17.935645487717728</v>
      </c>
      <c r="AJ60" s="3">
        <f t="shared" si="22"/>
        <v>15.813858626520721</v>
      </c>
      <c r="AK60" s="104"/>
      <c r="AL60" s="7">
        <v>1240</v>
      </c>
      <c r="AM60" s="7">
        <v>260</v>
      </c>
      <c r="AN60" s="7">
        <f t="shared" si="19"/>
        <v>980</v>
      </c>
      <c r="AO60" s="7"/>
      <c r="AP60" s="7"/>
      <c r="AQ60" s="7"/>
      <c r="AR60" s="7"/>
      <c r="AS60" s="7"/>
      <c r="AT60" s="7"/>
      <c r="AU60" s="7"/>
      <c r="AV60" s="7"/>
      <c r="AW60" s="7"/>
      <c r="AX60" s="7"/>
    </row>
    <row r="61" spans="1:50">
      <c r="A61">
        <v>1964</v>
      </c>
      <c r="B61">
        <v>1679.1</v>
      </c>
      <c r="E61" s="3">
        <v>4.3150000000000004</v>
      </c>
      <c r="F61" s="3">
        <f t="shared" si="7"/>
        <v>0.23174971031286209</v>
      </c>
      <c r="G61" s="3">
        <v>4.8949999999999996</v>
      </c>
      <c r="H61" s="3">
        <f t="shared" si="17"/>
        <v>1.1344148319814598</v>
      </c>
      <c r="I61" s="3">
        <v>4.32</v>
      </c>
      <c r="J61" s="3">
        <v>88.12</v>
      </c>
      <c r="K61" s="3">
        <f t="shared" si="18"/>
        <v>1.1348161597821151</v>
      </c>
      <c r="L61" s="7">
        <v>295.89590653659104</v>
      </c>
      <c r="M61" s="12">
        <f t="shared" si="4"/>
        <v>299.5946053682984</v>
      </c>
      <c r="N61" s="7">
        <v>285</v>
      </c>
      <c r="O61" s="7">
        <v>287.8</v>
      </c>
      <c r="P61" s="7">
        <f t="shared" si="8"/>
        <v>25309.25656215653</v>
      </c>
      <c r="Q61" s="7"/>
      <c r="R61" s="18">
        <f t="shared" si="12"/>
        <v>0.99386280989929698</v>
      </c>
      <c r="S61" s="3"/>
      <c r="T61" s="3">
        <v>56.825000000000003</v>
      </c>
      <c r="V61" s="7">
        <v>183.89869433483895</v>
      </c>
      <c r="W61" s="7">
        <f t="shared" si="23"/>
        <v>1063.3644099054713</v>
      </c>
      <c r="X61" s="7"/>
      <c r="Y61" s="7"/>
      <c r="Z61" s="7"/>
      <c r="AA61" s="7"/>
      <c r="AB61" s="7"/>
      <c r="AC61" s="7">
        <v>64.56867016851713</v>
      </c>
      <c r="AD61" s="7">
        <f t="shared" si="24"/>
        <v>373.22583761815673</v>
      </c>
      <c r="AE61" s="3">
        <f t="shared" si="25"/>
        <v>48.796206850414791</v>
      </c>
      <c r="AF61" s="17">
        <f t="shared" si="11"/>
        <v>0.13074177061754674</v>
      </c>
      <c r="AG61" s="3">
        <v>209.249064</v>
      </c>
      <c r="AH61" s="3">
        <f t="shared" si="22"/>
        <v>184.39027519680002</v>
      </c>
      <c r="AI61" s="3">
        <v>20.003918709195549</v>
      </c>
      <c r="AJ61" s="3">
        <f t="shared" si="22"/>
        <v>17.62745316654312</v>
      </c>
      <c r="AK61" s="104"/>
      <c r="AL61" s="7">
        <v>1315</v>
      </c>
      <c r="AM61" s="7">
        <v>265</v>
      </c>
      <c r="AN61" s="7">
        <f t="shared" si="19"/>
        <v>1050</v>
      </c>
      <c r="AO61" s="7"/>
      <c r="AP61" s="7"/>
      <c r="AQ61" s="7"/>
      <c r="AR61" s="7"/>
      <c r="AS61" s="7"/>
      <c r="AT61" s="7"/>
      <c r="AU61" s="7"/>
      <c r="AV61" s="7"/>
      <c r="AW61" s="7"/>
      <c r="AX61" s="7"/>
    </row>
    <row r="62" spans="1:50">
      <c r="A62">
        <v>1965</v>
      </c>
      <c r="B62">
        <v>852.6</v>
      </c>
      <c r="E62" s="3">
        <v>4.3179999999999996</v>
      </c>
      <c r="F62" s="3">
        <f t="shared" si="7"/>
        <v>0.23158869847151461</v>
      </c>
      <c r="G62" s="3">
        <v>4.8949999999999996</v>
      </c>
      <c r="H62" s="3">
        <f t="shared" si="17"/>
        <v>1.133626679018064</v>
      </c>
      <c r="I62" s="3">
        <v>4.33</v>
      </c>
      <c r="J62" s="3">
        <v>88.28</v>
      </c>
      <c r="K62" s="3">
        <f t="shared" si="18"/>
        <v>1.1327594019030358</v>
      </c>
      <c r="L62" s="7">
        <v>303.29330420000576</v>
      </c>
      <c r="M62" s="12">
        <f t="shared" si="4"/>
        <v>307.38776380670583</v>
      </c>
      <c r="N62" s="7">
        <v>294.7</v>
      </c>
      <c r="O62" s="7">
        <v>302</v>
      </c>
      <c r="P62" s="7">
        <f t="shared" si="8"/>
        <v>25967.609692730155</v>
      </c>
      <c r="Q62" s="7"/>
      <c r="R62" s="18">
        <f t="shared" si="12"/>
        <v>1.0227360555047913</v>
      </c>
      <c r="S62" s="3"/>
      <c r="T62" s="3">
        <v>60.86</v>
      </c>
      <c r="V62" s="7">
        <v>203.80081148087518</v>
      </c>
      <c r="W62" s="7">
        <f t="shared" si="23"/>
        <v>1179.2644913081674</v>
      </c>
      <c r="X62" s="7"/>
      <c r="Y62" s="7"/>
      <c r="Z62" s="7"/>
      <c r="AA62" s="7"/>
      <c r="AB62" s="7"/>
      <c r="AC62" s="7">
        <v>69.651980754116181</v>
      </c>
      <c r="AD62" s="7">
        <f t="shared" si="24"/>
        <v>403.33988190935133</v>
      </c>
      <c r="AE62" s="3">
        <f t="shared" si="25"/>
        <v>52.261102488627259</v>
      </c>
      <c r="AF62" s="17">
        <f t="shared" si="11"/>
        <v>0.12957087764599656</v>
      </c>
      <c r="AG62" s="3">
        <v>226.263454</v>
      </c>
      <c r="AH62" s="3">
        <f t="shared" si="22"/>
        <v>199.74537719119999</v>
      </c>
      <c r="AI62" s="3">
        <v>21.667127571775733</v>
      </c>
      <c r="AJ62" s="3">
        <f t="shared" si="22"/>
        <v>19.127740220363616</v>
      </c>
      <c r="AK62" s="104"/>
      <c r="AL62" s="7">
        <v>1385</v>
      </c>
      <c r="AM62" s="7">
        <v>265</v>
      </c>
      <c r="AN62" s="7">
        <f t="shared" si="19"/>
        <v>1120</v>
      </c>
      <c r="AO62" s="7"/>
      <c r="AP62" s="7"/>
      <c r="AQ62" s="7"/>
      <c r="AR62" s="7"/>
      <c r="AS62" s="7"/>
      <c r="AT62" s="7"/>
      <c r="AU62" s="7"/>
      <c r="AV62" s="7"/>
      <c r="AW62" s="7"/>
      <c r="AX62" s="7"/>
    </row>
    <row r="63" spans="1:50">
      <c r="A63">
        <v>1966</v>
      </c>
      <c r="B63">
        <v>2060.3000000000002</v>
      </c>
      <c r="E63" s="3">
        <v>4.327</v>
      </c>
      <c r="F63" s="3">
        <f t="shared" si="7"/>
        <v>0.23110700254217703</v>
      </c>
      <c r="G63" s="3">
        <v>4.95</v>
      </c>
      <c r="H63" s="3">
        <f t="shared" si="17"/>
        <v>1.1439796625837764</v>
      </c>
      <c r="I63" s="3">
        <v>4.33</v>
      </c>
      <c r="J63" s="3">
        <v>88.03</v>
      </c>
      <c r="K63" s="3">
        <f t="shared" si="18"/>
        <v>1.1359763716914688</v>
      </c>
      <c r="L63" s="7">
        <v>311.4822234134059</v>
      </c>
      <c r="M63" s="12">
        <f t="shared" si="4"/>
        <v>315.53149231778019</v>
      </c>
      <c r="N63" s="7">
        <v>308.7</v>
      </c>
      <c r="O63" s="7">
        <v>315.8</v>
      </c>
      <c r="P63" s="7">
        <f t="shared" si="8"/>
        <v>26655.578403000996</v>
      </c>
      <c r="Q63" s="7"/>
      <c r="R63" s="18">
        <f t="shared" si="12"/>
        <v>1.0187064285569285</v>
      </c>
      <c r="S63" s="3"/>
      <c r="T63" s="3">
        <v>65.355000000000004</v>
      </c>
      <c r="V63" s="7">
        <v>225.53172087243678</v>
      </c>
      <c r="W63" s="7">
        <f t="shared" si="23"/>
        <v>1293.1970372112019</v>
      </c>
      <c r="X63" s="7"/>
      <c r="Y63" s="7"/>
      <c r="Z63" s="7"/>
      <c r="AA63" s="7"/>
      <c r="AB63" s="7"/>
      <c r="AC63" s="7">
        <v>75.376856352656432</v>
      </c>
      <c r="AD63" s="7">
        <f t="shared" si="24"/>
        <v>435.25532567985874</v>
      </c>
      <c r="AE63" s="3">
        <f t="shared" si="25"/>
        <v>56.121004816697912</v>
      </c>
      <c r="AF63" s="17">
        <f t="shared" si="11"/>
        <v>0.12893812322465717</v>
      </c>
      <c r="AG63" s="3">
        <v>244.67407800000001</v>
      </c>
      <c r="AH63" s="3">
        <f t="shared" si="22"/>
        <v>215.38659086340002</v>
      </c>
      <c r="AI63" s="3">
        <v>22.892585449298469</v>
      </c>
      <c r="AJ63" s="3">
        <f t="shared" si="22"/>
        <v>20.152342971017443</v>
      </c>
      <c r="AK63" s="104"/>
      <c r="AL63" s="7">
        <v>1635</v>
      </c>
      <c r="AM63" s="7">
        <v>265</v>
      </c>
      <c r="AN63" s="7">
        <f t="shared" si="19"/>
        <v>1370</v>
      </c>
      <c r="AO63" s="7"/>
      <c r="AP63" s="7"/>
      <c r="AQ63" s="7"/>
      <c r="AR63" s="7"/>
      <c r="AS63" s="7"/>
      <c r="AT63" s="7"/>
      <c r="AU63" s="7"/>
      <c r="AV63" s="7"/>
      <c r="AW63" s="7"/>
      <c r="AX63" s="7"/>
    </row>
    <row r="64" spans="1:50">
      <c r="A64">
        <v>1967</v>
      </c>
      <c r="B64">
        <v>1986.7</v>
      </c>
      <c r="E64" s="3">
        <v>4.3250000000000002</v>
      </c>
      <c r="F64" s="3">
        <f t="shared" si="7"/>
        <v>0.23121387283236994</v>
      </c>
      <c r="G64" s="3">
        <v>4.91</v>
      </c>
      <c r="H64" s="3">
        <f t="shared" si="17"/>
        <v>1.1352601156069364</v>
      </c>
      <c r="I64" s="3">
        <v>4.33</v>
      </c>
      <c r="J64" s="3">
        <v>87.97</v>
      </c>
      <c r="K64" s="3">
        <f t="shared" si="18"/>
        <v>1.1367511651699442</v>
      </c>
      <c r="L64" s="7">
        <v>319.58076122215448</v>
      </c>
      <c r="M64" s="12">
        <f t="shared" si="4"/>
        <v>326.93111873026407</v>
      </c>
      <c r="N64" s="7">
        <v>321.2</v>
      </c>
      <c r="O64" s="7">
        <v>326.89999999999998</v>
      </c>
      <c r="P64" s="7">
        <f t="shared" si="8"/>
        <v>27618.599980881583</v>
      </c>
      <c r="Q64" s="7"/>
      <c r="R64" s="18">
        <f t="shared" si="12"/>
        <v>0.99905465058167842</v>
      </c>
      <c r="S64" s="3"/>
      <c r="T64" s="3">
        <v>70.349999999999994</v>
      </c>
      <c r="V64" s="7">
        <v>254.51927278827097</v>
      </c>
      <c r="W64" s="7">
        <f t="shared" si="23"/>
        <v>1470.6206650369156</v>
      </c>
      <c r="X64" s="7"/>
      <c r="Y64" s="7"/>
      <c r="Z64" s="7"/>
      <c r="AA64" s="7"/>
      <c r="AB64" s="7"/>
      <c r="AC64" s="7">
        <v>81.432703574275266</v>
      </c>
      <c r="AD64" s="7">
        <f t="shared" si="24"/>
        <v>469.9036480027284</v>
      </c>
      <c r="AE64" s="3">
        <f t="shared" si="25"/>
        <v>60.410262242440481</v>
      </c>
      <c r="AF64" s="17">
        <f t="shared" si="11"/>
        <v>0.12855882796230117</v>
      </c>
      <c r="AG64" s="3">
        <v>266.95573999999999</v>
      </c>
      <c r="AH64" s="3">
        <f t="shared" si="22"/>
        <v>234.84096447800002</v>
      </c>
      <c r="AI64" s="3">
        <v>24.979073432893074</v>
      </c>
      <c r="AJ64" s="3">
        <f t="shared" si="22"/>
        <v>21.974090898916039</v>
      </c>
      <c r="AK64" s="104"/>
      <c r="AL64" s="7">
        <v>1820</v>
      </c>
      <c r="AM64" s="7">
        <v>285</v>
      </c>
      <c r="AN64" s="7">
        <f t="shared" si="19"/>
        <v>1535</v>
      </c>
      <c r="AO64" s="7"/>
      <c r="AP64" s="7"/>
      <c r="AQ64" s="7"/>
      <c r="AR64" s="7"/>
      <c r="AS64" s="7"/>
      <c r="AT64" s="7"/>
      <c r="AU64" s="7"/>
      <c r="AV64" s="7"/>
      <c r="AW64" s="7"/>
      <c r="AX64" s="7"/>
    </row>
    <row r="65" spans="1:63">
      <c r="A65">
        <v>1968</v>
      </c>
      <c r="B65">
        <v>5601.2</v>
      </c>
      <c r="E65" s="3">
        <v>4.3019999999999996</v>
      </c>
      <c r="F65" s="3">
        <f t="shared" si="7"/>
        <v>0.23245002324500236</v>
      </c>
      <c r="G65" s="3">
        <v>5.07</v>
      </c>
      <c r="H65" s="3">
        <f t="shared" si="17"/>
        <v>1.178521617852162</v>
      </c>
      <c r="I65" s="3">
        <v>4.32</v>
      </c>
      <c r="J65" s="3">
        <v>87.15</v>
      </c>
      <c r="K65" s="3">
        <f t="shared" si="18"/>
        <v>1.1474469305794606</v>
      </c>
      <c r="L65" s="7">
        <v>334.28147623837361</v>
      </c>
      <c r="M65" s="12">
        <f t="shared" si="4"/>
        <v>345.14562421612072</v>
      </c>
      <c r="N65" s="7">
        <v>328.9</v>
      </c>
      <c r="O65" s="7">
        <v>334.1</v>
      </c>
      <c r="P65" s="7">
        <f t="shared" si="8"/>
        <v>29157.331267206457</v>
      </c>
      <c r="Q65" s="7"/>
      <c r="R65" s="18">
        <f t="shared" si="12"/>
        <v>0.96808935324555012</v>
      </c>
      <c r="S65" s="3"/>
      <c r="T65" s="3">
        <v>75.12</v>
      </c>
      <c r="V65" s="7">
        <v>291.77690493355578</v>
      </c>
      <c r="W65" s="7">
        <f t="shared" si="23"/>
        <v>1624.0101185272401</v>
      </c>
      <c r="X65" s="7"/>
      <c r="Y65" s="7"/>
      <c r="Z65" s="7"/>
      <c r="AA65" s="7"/>
      <c r="AB65" s="7"/>
      <c r="AC65" s="7">
        <v>88.642767452707261</v>
      </c>
      <c r="AD65" s="7">
        <f t="shared" si="24"/>
        <v>506.7410288039365</v>
      </c>
      <c r="AE65" s="3">
        <f t="shared" si="25"/>
        <v>64.506309874230695</v>
      </c>
      <c r="AF65" s="17">
        <f t="shared" si="11"/>
        <v>0.12729640231912004</v>
      </c>
      <c r="AG65" s="3">
        <v>294.701232</v>
      </c>
      <c r="AH65" s="3">
        <f t="shared" si="22"/>
        <v>256.83212368800002</v>
      </c>
      <c r="AI65" s="3">
        <v>25.847437997863974</v>
      </c>
      <c r="AJ65" s="3">
        <f t="shared" si="22"/>
        <v>22.526042215138457</v>
      </c>
      <c r="AK65" s="104"/>
      <c r="AL65" s="7">
        <v>2200</v>
      </c>
      <c r="AM65" s="7">
        <v>300</v>
      </c>
      <c r="AN65" s="7">
        <f t="shared" si="19"/>
        <v>1900</v>
      </c>
      <c r="AO65" s="7"/>
      <c r="AP65" s="7"/>
      <c r="AQ65" s="7"/>
      <c r="AR65" s="7"/>
      <c r="AS65" s="7"/>
      <c r="AT65" s="7"/>
      <c r="AU65" s="7"/>
      <c r="AV65" s="7"/>
      <c r="AW65" s="7"/>
      <c r="AX65" s="7"/>
    </row>
    <row r="66" spans="1:63">
      <c r="A66">
        <v>1969</v>
      </c>
      <c r="B66">
        <v>5792.9</v>
      </c>
      <c r="E66" s="3">
        <v>4.3179999999999996</v>
      </c>
      <c r="F66" s="3">
        <f t="shared" si="7"/>
        <v>0.23158869847151461</v>
      </c>
      <c r="G66" s="3">
        <v>5.82</v>
      </c>
      <c r="H66" s="3">
        <f t="shared" si="17"/>
        <v>1.3478462251042151</v>
      </c>
      <c r="I66" s="3">
        <v>4.3099999999999996</v>
      </c>
      <c r="J66" s="3">
        <v>77.36</v>
      </c>
      <c r="K66" s="3">
        <f t="shared" si="18"/>
        <v>1.2926577042399172</v>
      </c>
      <c r="L66" s="7">
        <v>356.00977219386789</v>
      </c>
      <c r="M66" s="12">
        <f t="shared" si="4"/>
        <v>365.26602627090847</v>
      </c>
      <c r="N66" s="7">
        <v>337.1</v>
      </c>
      <c r="O66" s="7">
        <v>341.8</v>
      </c>
      <c r="P66" s="7">
        <f t="shared" si="8"/>
        <v>30857.069542240995</v>
      </c>
      <c r="Q66" s="7"/>
      <c r="R66" s="18">
        <f t="shared" si="12"/>
        <v>0.96669322420443227</v>
      </c>
      <c r="S66" s="3"/>
      <c r="T66" s="3">
        <v>81.394999999999996</v>
      </c>
      <c r="V66" s="7">
        <v>329.76915985384312</v>
      </c>
      <c r="W66" s="7">
        <f t="shared" si="23"/>
        <v>1604.8892281723161</v>
      </c>
      <c r="X66" s="7"/>
      <c r="Y66" s="7"/>
      <c r="Z66" s="7"/>
      <c r="AA66" s="7"/>
      <c r="AB66" s="7"/>
      <c r="AC66" s="7">
        <v>101.96925797036764</v>
      </c>
      <c r="AD66" s="7">
        <f t="shared" si="24"/>
        <v>517.44130198642392</v>
      </c>
      <c r="AE66" s="3">
        <f t="shared" si="25"/>
        <v>69.894716350013411</v>
      </c>
      <c r="AF66" s="17">
        <f t="shared" si="11"/>
        <v>0.13507757514077845</v>
      </c>
      <c r="AG66" s="3">
        <v>332.61482799999999</v>
      </c>
      <c r="AH66" s="3">
        <f t="shared" si="22"/>
        <v>257.31083094079997</v>
      </c>
      <c r="AI66" s="3">
        <v>28.425377888234827</v>
      </c>
      <c r="AJ66" s="3">
        <f t="shared" si="22"/>
        <v>21.989872334338465</v>
      </c>
      <c r="AK66" s="104"/>
      <c r="AL66" s="7">
        <v>2580</v>
      </c>
      <c r="AM66" s="7">
        <v>340</v>
      </c>
      <c r="AN66" s="7">
        <f t="shared" si="19"/>
        <v>2240</v>
      </c>
      <c r="AO66" s="7"/>
      <c r="AP66" s="7"/>
      <c r="AQ66" s="7"/>
      <c r="AR66" s="7"/>
      <c r="AS66" s="7"/>
      <c r="AT66" s="7"/>
      <c r="AU66" s="7"/>
      <c r="AV66" s="7"/>
      <c r="AW66" s="7"/>
      <c r="AX66" s="7"/>
      <c r="AY66" s="11"/>
    </row>
    <row r="67" spans="1:63">
      <c r="A67">
        <v>1970</v>
      </c>
      <c r="B67">
        <v>8441.1</v>
      </c>
      <c r="E67" s="3">
        <v>4.3159999999999998</v>
      </c>
      <c r="F67" s="3">
        <f t="shared" si="7"/>
        <v>0.23169601482854496</v>
      </c>
      <c r="G67" s="3">
        <v>5.53</v>
      </c>
      <c r="H67" s="3">
        <f t="shared" si="17"/>
        <v>1.2812789620018536</v>
      </c>
      <c r="I67" s="3">
        <v>4.3099999999999996</v>
      </c>
      <c r="J67" s="3">
        <v>77.959999999999994</v>
      </c>
      <c r="K67" s="3">
        <f t="shared" si="18"/>
        <v>1.2827090815802977</v>
      </c>
      <c r="L67" s="7">
        <v>374.52228034794905</v>
      </c>
      <c r="M67" s="12">
        <f t="shared" si="4"/>
        <v>384.82164305751763</v>
      </c>
      <c r="N67" s="7">
        <v>349.3</v>
      </c>
      <c r="O67" s="7">
        <v>360.4</v>
      </c>
      <c r="P67" s="7">
        <f t="shared" si="8"/>
        <v>32509.09569229489</v>
      </c>
      <c r="Q67" s="7"/>
      <c r="R67" s="18">
        <f t="shared" si="12"/>
        <v>1.0008350685732732</v>
      </c>
      <c r="S67" s="3"/>
      <c r="T67" s="3">
        <v>90.665000000000006</v>
      </c>
      <c r="V67" s="7">
        <v>358.66814469822384</v>
      </c>
      <c r="W67" s="7">
        <f t="shared" si="23"/>
        <v>1836.2190215332082</v>
      </c>
      <c r="X67" s="7"/>
      <c r="Y67" s="7"/>
      <c r="Z67" s="7"/>
      <c r="AA67" s="7"/>
      <c r="AB67" s="7"/>
      <c r="AC67" s="7">
        <v>113.9947023271353</v>
      </c>
      <c r="AD67" s="7">
        <f t="shared" si="24"/>
        <v>582.95075655250776</v>
      </c>
      <c r="AE67" s="3">
        <f t="shared" si="25"/>
        <v>77.854959860850997</v>
      </c>
      <c r="AF67" s="17">
        <f t="shared" si="11"/>
        <v>0.1335532358192221</v>
      </c>
      <c r="AG67" s="3">
        <v>380.781432</v>
      </c>
      <c r="AH67" s="3">
        <f t="shared" si="22"/>
        <v>296.85720438719994</v>
      </c>
      <c r="AI67" s="3">
        <v>31.701355214507839</v>
      </c>
      <c r="AJ67" s="3">
        <f t="shared" si="22"/>
        <v>24.714376525230307</v>
      </c>
      <c r="AK67" s="104"/>
      <c r="AL67" s="7">
        <v>6022</v>
      </c>
      <c r="AM67" s="7">
        <v>2982</v>
      </c>
      <c r="AN67" s="7">
        <f t="shared" si="19"/>
        <v>3040</v>
      </c>
      <c r="AO67" s="7"/>
      <c r="AP67" s="7"/>
      <c r="AQ67" s="7"/>
      <c r="AR67" s="7"/>
      <c r="AS67" s="7"/>
      <c r="AT67" s="7"/>
      <c r="AU67" s="7"/>
      <c r="AV67" s="7"/>
      <c r="AW67" s="7"/>
      <c r="AX67" s="7"/>
      <c r="AY67" s="11"/>
      <c r="AZ67" s="7">
        <v>15163.703281702208</v>
      </c>
      <c r="BA67" s="7">
        <v>28872.988672607877</v>
      </c>
      <c r="BB67" s="7">
        <v>1530.9663184625942</v>
      </c>
      <c r="BC67" s="7">
        <v>4186.3767721166587</v>
      </c>
      <c r="BD67" s="7">
        <v>4739.644012413698</v>
      </c>
      <c r="BE67" s="7">
        <v>16015.001569614924</v>
      </c>
      <c r="BF67" s="7">
        <v>2401</v>
      </c>
      <c r="BG67" s="7">
        <v>13709.285390905668</v>
      </c>
      <c r="BH67" s="7">
        <v>1378.5663392795732</v>
      </c>
      <c r="BI67" s="7">
        <v>382.43366072042681</v>
      </c>
      <c r="BJ67" s="7">
        <v>1244.2853909056673</v>
      </c>
      <c r="BK67" s="7">
        <v>10704</v>
      </c>
    </row>
    <row r="68" spans="1:63">
      <c r="A68">
        <v>1971</v>
      </c>
      <c r="B68">
        <v>10323.299999999999</v>
      </c>
      <c r="E68" s="3">
        <v>3.9146999999999998</v>
      </c>
      <c r="F68" s="3">
        <f t="shared" si="7"/>
        <v>0.25544741614938565</v>
      </c>
      <c r="G68" s="3">
        <v>5.2161</v>
      </c>
      <c r="H68" s="3">
        <f t="shared" si="17"/>
        <v>1.3324392673768106</v>
      </c>
      <c r="I68" s="3">
        <v>4.1341666666666672</v>
      </c>
      <c r="J68" s="3">
        <v>75.007499999999993</v>
      </c>
      <c r="K68" s="3">
        <f t="shared" si="18"/>
        <v>1.3332000133320003</v>
      </c>
      <c r="L68" s="7">
        <v>395.12100576708622</v>
      </c>
      <c r="M68" s="12">
        <f t="shared" si="4"/>
        <v>407.3697569458659</v>
      </c>
      <c r="N68" s="7">
        <v>372.2</v>
      </c>
      <c r="O68" s="7">
        <v>384.3</v>
      </c>
      <c r="P68" s="7">
        <f t="shared" si="8"/>
        <v>34413.923046216652</v>
      </c>
      <c r="Q68" s="7"/>
      <c r="R68" s="18">
        <f t="shared" si="12"/>
        <v>1.0072941408506149</v>
      </c>
      <c r="S68" s="3"/>
      <c r="T68" s="3">
        <v>102.995</v>
      </c>
      <c r="V68" s="7">
        <v>397.14539113004918</v>
      </c>
      <c r="W68" s="7">
        <f t="shared" si="23"/>
        <v>1955.1382618913917</v>
      </c>
      <c r="X68" s="7"/>
      <c r="Y68" s="7"/>
      <c r="Z68" s="7"/>
      <c r="AA68" s="7"/>
      <c r="AB68" s="7"/>
      <c r="AC68" s="7">
        <v>126.83799873238155</v>
      </c>
      <c r="AD68" s="7">
        <f t="shared" si="24"/>
        <v>624.06444871357689</v>
      </c>
      <c r="AE68" s="3">
        <f t="shared" si="25"/>
        <v>88.442856569440778</v>
      </c>
      <c r="AF68" s="17">
        <f t="shared" si="11"/>
        <v>0.14172070969873957</v>
      </c>
      <c r="AG68" s="3">
        <v>423.53371499999997</v>
      </c>
      <c r="AH68" s="3">
        <f t="shared" si="22"/>
        <v>317.68205127862495</v>
      </c>
      <c r="AI68" s="3">
        <v>35.886013347385216</v>
      </c>
      <c r="AJ68" s="3">
        <f t="shared" si="22"/>
        <v>26.91720146153996</v>
      </c>
      <c r="AK68" s="104"/>
      <c r="AL68" s="7">
        <v>5744</v>
      </c>
      <c r="AM68" s="7">
        <v>2294</v>
      </c>
      <c r="AN68" s="7">
        <f t="shared" si="19"/>
        <v>3450</v>
      </c>
      <c r="AO68" s="7"/>
      <c r="AP68" s="7"/>
      <c r="AQ68" s="7"/>
      <c r="AR68" s="7"/>
      <c r="AS68" s="7"/>
      <c r="AT68" s="7"/>
      <c r="AU68" s="7"/>
      <c r="AV68" s="7"/>
      <c r="AW68" s="7"/>
      <c r="AX68" s="7"/>
      <c r="AY68" s="11"/>
      <c r="AZ68" s="7">
        <v>20188.501697228243</v>
      </c>
      <c r="BA68" s="7">
        <v>36887.333318376164</v>
      </c>
      <c r="BB68" s="7">
        <v>2824.2678342679251</v>
      </c>
      <c r="BC68" s="7">
        <v>7703.665543538651</v>
      </c>
      <c r="BD68" s="7">
        <v>5707.3333183761652</v>
      </c>
      <c r="BE68" s="7">
        <v>16844.066622193423</v>
      </c>
      <c r="BF68" s="7">
        <v>3808</v>
      </c>
      <c r="BG68" s="7">
        <v>16698.831621147921</v>
      </c>
      <c r="BH68" s="7">
        <v>2939.5324270271417</v>
      </c>
      <c r="BI68" s="7">
        <v>815.46757297285831</v>
      </c>
      <c r="BJ68" s="7">
        <v>1781.8316211479212</v>
      </c>
      <c r="BK68" s="7">
        <v>11162</v>
      </c>
    </row>
    <row r="69" spans="1:63">
      <c r="A69">
        <v>1972</v>
      </c>
      <c r="B69">
        <v>12323.1</v>
      </c>
      <c r="E69" s="3">
        <v>3.7707000000000002</v>
      </c>
      <c r="F69" s="3">
        <f t="shared" si="7"/>
        <v>0.26520274750046408</v>
      </c>
      <c r="G69" s="3">
        <v>5.1189999999999998</v>
      </c>
      <c r="H69" s="3">
        <f t="shared" si="17"/>
        <v>1.3575728644548757</v>
      </c>
      <c r="I69" s="3">
        <v>3.82</v>
      </c>
      <c r="J69" s="3">
        <v>75.7</v>
      </c>
      <c r="K69" s="3">
        <f t="shared" si="18"/>
        <v>1.321003963011889</v>
      </c>
      <c r="L69" s="7">
        <v>419.61850812464559</v>
      </c>
      <c r="M69" s="12">
        <f t="shared" si="4"/>
        <v>434.93458367119513</v>
      </c>
      <c r="N69" s="7">
        <v>397</v>
      </c>
      <c r="O69" s="7">
        <v>410.6</v>
      </c>
      <c r="P69" s="7">
        <f t="shared" si="8"/>
        <v>36742.554000118893</v>
      </c>
      <c r="Q69" s="7"/>
      <c r="R69" s="18">
        <f t="shared" si="12"/>
        <v>1.0007218967775582</v>
      </c>
      <c r="S69" s="3"/>
      <c r="T69" s="3">
        <v>116.71</v>
      </c>
      <c r="V69" s="7">
        <v>455.98222153314327</v>
      </c>
      <c r="W69" s="7">
        <f t="shared" si="23"/>
        <v>2203.2315017604569</v>
      </c>
      <c r="X69" s="7"/>
      <c r="Y69" s="7"/>
      <c r="Z69" s="7"/>
      <c r="AA69" s="7"/>
      <c r="AB69" s="7"/>
      <c r="AC69" s="7">
        <v>141.54688563363061</v>
      </c>
      <c r="AD69" s="7">
        <f t="shared" si="24"/>
        <v>702.8644353790163</v>
      </c>
      <c r="AE69" s="3">
        <f t="shared" si="25"/>
        <v>100.22006689858181</v>
      </c>
      <c r="AF69" s="17">
        <f t="shared" si="11"/>
        <v>0.14258804664734331</v>
      </c>
      <c r="AG69" s="3">
        <v>474.15739400000001</v>
      </c>
      <c r="AH69" s="3">
        <f t="shared" si="22"/>
        <v>358.93714725799998</v>
      </c>
      <c r="AI69" s="3">
        <v>40.383280754094983</v>
      </c>
      <c r="AJ69" s="3">
        <f t="shared" si="22"/>
        <v>30.570143530849901</v>
      </c>
      <c r="AK69" s="104"/>
      <c r="AL69" s="7">
        <v>5895</v>
      </c>
      <c r="AM69" s="7">
        <v>1935</v>
      </c>
      <c r="AN69" s="7">
        <f t="shared" si="19"/>
        <v>3960</v>
      </c>
      <c r="AO69" s="7"/>
      <c r="AP69" s="7"/>
      <c r="AQ69" s="7"/>
      <c r="AR69" s="7"/>
      <c r="AS69" s="7"/>
      <c r="AT69" s="7"/>
      <c r="AU69" s="7"/>
      <c r="AV69" s="7"/>
      <c r="AW69" s="7"/>
      <c r="AX69" s="7"/>
      <c r="AY69" s="11"/>
      <c r="AZ69" s="7">
        <v>23969.925916508069</v>
      </c>
      <c r="BA69" s="7">
        <v>43495.850607927976</v>
      </c>
      <c r="BB69" s="7">
        <v>3762.9372286194252</v>
      </c>
      <c r="BC69" s="7">
        <v>10229.168743198485</v>
      </c>
      <c r="BD69" s="7">
        <v>6386.8506079279769</v>
      </c>
      <c r="BE69" s="7">
        <v>18717.894028182091</v>
      </c>
      <c r="BF69" s="7">
        <v>4399</v>
      </c>
      <c r="BG69" s="7">
        <v>19525.924691419907</v>
      </c>
      <c r="BH69" s="7">
        <v>4086.3806309138963</v>
      </c>
      <c r="BI69" s="7">
        <v>1133.6193690861037</v>
      </c>
      <c r="BJ69" s="7">
        <v>1930.9246914199068</v>
      </c>
      <c r="BK69" s="7">
        <v>12375</v>
      </c>
    </row>
    <row r="70" spans="1:63">
      <c r="A70">
        <v>1973</v>
      </c>
      <c r="B70">
        <v>12519.9</v>
      </c>
      <c r="E70" s="3">
        <v>3.2509999999999999</v>
      </c>
      <c r="F70" s="3">
        <f t="shared" si="7"/>
        <v>0.30759766225776686</v>
      </c>
      <c r="G70" s="3">
        <v>4.6992000000000003</v>
      </c>
      <c r="H70" s="3">
        <f t="shared" si="17"/>
        <v>1.445462934481698</v>
      </c>
      <c r="I70" s="3">
        <v>3.1825000000000001</v>
      </c>
      <c r="J70" s="3">
        <v>70.932500000000005</v>
      </c>
      <c r="K70" s="3">
        <f t="shared" si="18"/>
        <v>1.4097909984844745</v>
      </c>
      <c r="L70" s="7">
        <v>450.25065921774467</v>
      </c>
      <c r="M70" s="12">
        <f t="shared" si="4"/>
        <v>481.09282937416015</v>
      </c>
      <c r="N70" s="7">
        <v>431.7</v>
      </c>
      <c r="O70" s="7">
        <v>459.6</v>
      </c>
      <c r="P70" s="7">
        <f t="shared" si="8"/>
        <v>40641.926225193733</v>
      </c>
      <c r="Q70" s="7"/>
      <c r="R70" s="18">
        <f t="shared" si="12"/>
        <v>1.0119431919549784</v>
      </c>
      <c r="S70" s="3"/>
      <c r="T70" s="3">
        <v>130.06</v>
      </c>
      <c r="V70" s="7">
        <v>516.43470871881186</v>
      </c>
      <c r="W70" s="7">
        <f t="shared" si="23"/>
        <v>2343.6018603170546</v>
      </c>
      <c r="X70" s="7"/>
      <c r="Y70" s="7"/>
      <c r="Z70" s="7"/>
      <c r="AA70" s="7"/>
      <c r="AB70" s="7"/>
      <c r="AC70" s="7">
        <v>162.84210437965942</v>
      </c>
      <c r="AD70" s="7">
        <f t="shared" si="24"/>
        <v>757.68265209096239</v>
      </c>
      <c r="AE70" s="3">
        <f t="shared" si="25"/>
        <v>111.68384800642234</v>
      </c>
      <c r="AF70" s="17">
        <f t="shared" si="11"/>
        <v>0.1474018808510536</v>
      </c>
      <c r="AG70" s="3">
        <v>537.08642099999997</v>
      </c>
      <c r="AH70" s="3">
        <f t="shared" si="22"/>
        <v>380.96882557582501</v>
      </c>
      <c r="AI70" s="3">
        <v>47.643302639504874</v>
      </c>
      <c r="AJ70" s="3">
        <f t="shared" si="22"/>
        <v>33.794585644766798</v>
      </c>
      <c r="AK70" s="104"/>
      <c r="AL70" s="7">
        <v>7734</v>
      </c>
      <c r="AM70" s="7">
        <v>2994</v>
      </c>
      <c r="AN70" s="7">
        <f t="shared" si="19"/>
        <v>4740</v>
      </c>
      <c r="AO70" s="7"/>
      <c r="AP70" s="7"/>
      <c r="AQ70" s="7"/>
      <c r="AR70" s="7"/>
      <c r="AS70" s="7"/>
      <c r="AT70" s="7"/>
      <c r="AU70" s="7"/>
      <c r="AV70" s="7"/>
      <c r="AW70" s="7"/>
      <c r="AX70" s="7"/>
      <c r="AY70" s="11"/>
      <c r="AZ70" s="7">
        <v>26526.825070603481</v>
      </c>
      <c r="BA70" s="7">
        <v>50538.692673562924</v>
      </c>
      <c r="BB70" s="7">
        <v>4238.0003935722279</v>
      </c>
      <c r="BC70" s="7">
        <v>11467.03553331271</v>
      </c>
      <c r="BD70" s="7">
        <v>7985.6926735629213</v>
      </c>
      <c r="BE70" s="7">
        <v>21840.964073115065</v>
      </c>
      <c r="BF70" s="7">
        <v>5007</v>
      </c>
      <c r="BG70" s="7">
        <v>24011.867602959443</v>
      </c>
      <c r="BH70" s="7">
        <v>5767.1199440503206</v>
      </c>
      <c r="BI70" s="7">
        <v>1599.8800559496794</v>
      </c>
      <c r="BJ70" s="7">
        <v>2741.8676029594421</v>
      </c>
      <c r="BK70" s="7">
        <v>13903</v>
      </c>
    </row>
    <row r="71" spans="1:63">
      <c r="A71">
        <v>1974</v>
      </c>
      <c r="B71">
        <v>11570.6</v>
      </c>
      <c r="E71" s="3">
        <v>2.5445000000000002</v>
      </c>
      <c r="F71" s="3">
        <f t="shared" si="7"/>
        <v>0.3930045195519748</v>
      </c>
      <c r="G71" s="3">
        <v>4.4405000000000001</v>
      </c>
      <c r="H71" s="3">
        <f t="shared" si="17"/>
        <v>1.7451365690705443</v>
      </c>
      <c r="I71" s="3">
        <v>2.98</v>
      </c>
      <c r="J71" s="3">
        <v>61.89</v>
      </c>
      <c r="K71" s="3">
        <f t="shared" si="18"/>
        <v>1.6157699143641946</v>
      </c>
      <c r="L71" s="7">
        <v>511.93499953057568</v>
      </c>
      <c r="M71" s="12">
        <f t="shared" si="4"/>
        <v>542.13916450287968</v>
      </c>
      <c r="N71" s="7">
        <v>473.8</v>
      </c>
      <c r="O71" s="7">
        <v>494.3</v>
      </c>
      <c r="P71" s="7">
        <f t="shared" si="8"/>
        <v>45799.019611614363</v>
      </c>
      <c r="Q71" s="7"/>
      <c r="R71" s="18">
        <f t="shared" si="12"/>
        <v>0.95439617947395539</v>
      </c>
      <c r="S71" s="3"/>
      <c r="T71" s="3">
        <v>141.1</v>
      </c>
      <c r="V71" s="7">
        <v>607.1319058097796</v>
      </c>
      <c r="W71" s="7">
        <f t="shared" si="23"/>
        <v>2282.0702436564829</v>
      </c>
      <c r="X71" s="7"/>
      <c r="Y71" s="7"/>
      <c r="Z71" s="7"/>
      <c r="AA71" s="7"/>
      <c r="AB71" s="7"/>
      <c r="AC71" s="7">
        <v>188.36575279517854</v>
      </c>
      <c r="AD71" s="7">
        <f t="shared" si="24"/>
        <v>764.71181328368596</v>
      </c>
      <c r="AE71" s="3">
        <f t="shared" si="25"/>
        <v>121.16400856301853</v>
      </c>
      <c r="AF71" s="17">
        <f t="shared" si="11"/>
        <v>0.15844401310179601</v>
      </c>
      <c r="AG71" s="3">
        <v>629.328078</v>
      </c>
      <c r="AH71" s="3">
        <f t="shared" si="22"/>
        <v>389.49114747419998</v>
      </c>
      <c r="AI71" s="3">
        <v>53.518781500170022</v>
      </c>
      <c r="AJ71" s="3">
        <f t="shared" si="22"/>
        <v>33.122773870455227</v>
      </c>
      <c r="AK71" s="104"/>
      <c r="AL71" s="7">
        <v>9810</v>
      </c>
      <c r="AM71" s="7">
        <v>3890</v>
      </c>
      <c r="AN71" s="7">
        <f t="shared" si="19"/>
        <v>5920</v>
      </c>
      <c r="AO71" s="7"/>
      <c r="AP71" s="7"/>
      <c r="AQ71" s="7"/>
      <c r="AR71" s="7"/>
      <c r="AS71" s="7"/>
      <c r="AT71" s="7"/>
      <c r="AU71" s="7"/>
      <c r="AV71" s="7"/>
      <c r="AW71" s="7"/>
      <c r="AX71" s="7"/>
      <c r="AY71" s="11"/>
      <c r="AZ71" s="7">
        <v>35152.090717197847</v>
      </c>
      <c r="BA71" s="7">
        <v>65381.333516027997</v>
      </c>
      <c r="BB71" s="7">
        <v>5276.3184832082752</v>
      </c>
      <c r="BC71" s="7">
        <v>14185.604067859926</v>
      </c>
      <c r="BD71" s="7">
        <v>11550.333516027997</v>
      </c>
      <c r="BE71" s="7">
        <v>28923.077448931799</v>
      </c>
      <c r="BF71" s="7">
        <v>5446</v>
      </c>
      <c r="BG71" s="7">
        <v>30229.24279883015</v>
      </c>
      <c r="BH71" s="7">
        <v>6348.7637771478348</v>
      </c>
      <c r="BI71" s="7">
        <v>1761.2362228521652</v>
      </c>
      <c r="BJ71" s="7">
        <v>3891.2427988301488</v>
      </c>
      <c r="BK71" s="7">
        <v>18228</v>
      </c>
    </row>
    <row r="72" spans="1:63">
      <c r="A72">
        <v>1975</v>
      </c>
      <c r="B72">
        <v>14705.8</v>
      </c>
      <c r="E72" s="3">
        <v>2.6212</v>
      </c>
      <c r="F72" s="3">
        <f t="shared" si="7"/>
        <v>0.38150465435678316</v>
      </c>
      <c r="G72" s="3">
        <v>4.4683000000000002</v>
      </c>
      <c r="H72" s="3">
        <f t="shared" si="17"/>
        <v>1.7046772470624143</v>
      </c>
      <c r="I72" s="3">
        <v>2.58</v>
      </c>
      <c r="J72" s="3">
        <v>60.26</v>
      </c>
      <c r="K72" s="3">
        <f t="shared" si="18"/>
        <v>1.6594756057085962</v>
      </c>
      <c r="L72" s="7">
        <v>572.34332947518362</v>
      </c>
      <c r="M72" s="12">
        <f t="shared" si="4"/>
        <v>599.81580928999244</v>
      </c>
      <c r="N72" s="7">
        <v>505.8</v>
      </c>
      <c r="O72" s="7">
        <v>511.3</v>
      </c>
      <c r="P72" s="7">
        <f t="shared" si="8"/>
        <v>50671.447133354603</v>
      </c>
      <c r="Q72" s="7"/>
      <c r="R72" s="18">
        <f t="shared" si="12"/>
        <v>0.9349277623101615</v>
      </c>
      <c r="S72" s="3"/>
      <c r="T72" s="3">
        <v>140.155</v>
      </c>
      <c r="V72" s="7">
        <v>699.19842036444447</v>
      </c>
      <c r="W72" s="7">
        <f t="shared" si="23"/>
        <v>2690.5040177978472</v>
      </c>
      <c r="X72" s="7"/>
      <c r="Y72" s="7"/>
      <c r="Z72" s="7"/>
      <c r="AA72" s="7"/>
      <c r="AB72" s="7"/>
      <c r="AC72" s="7">
        <v>209.99770095108045</v>
      </c>
      <c r="AD72" s="7">
        <f t="shared" si="24"/>
        <v>830.07825754659905</v>
      </c>
      <c r="AE72" s="3">
        <f t="shared" si="25"/>
        <v>120.35252742841857</v>
      </c>
      <c r="AF72" s="17">
        <f t="shared" si="11"/>
        <v>0.1449893745972044</v>
      </c>
      <c r="AG72" s="3">
        <v>729.24531200000001</v>
      </c>
      <c r="AH72" s="3">
        <f t="shared" si="22"/>
        <v>439.44322501119996</v>
      </c>
      <c r="AI72" s="3">
        <v>61.818970692266177</v>
      </c>
      <c r="AJ72" s="3">
        <f t="shared" si="22"/>
        <v>37.252111739159595</v>
      </c>
      <c r="AK72" s="104"/>
      <c r="AL72" s="7">
        <v>8411</v>
      </c>
      <c r="AM72" s="7">
        <v>3261</v>
      </c>
      <c r="AN72" s="7">
        <f t="shared" si="19"/>
        <v>5150</v>
      </c>
      <c r="AO72" s="7"/>
      <c r="AP72" s="7"/>
      <c r="AQ72" s="7"/>
      <c r="AR72" s="7"/>
      <c r="AS72" s="7"/>
      <c r="AT72" s="7"/>
      <c r="AU72" s="7"/>
      <c r="AV72" s="7"/>
      <c r="AW72" s="7"/>
      <c r="AX72" s="7"/>
      <c r="AY72" s="11"/>
      <c r="AZ72" s="7">
        <v>39978.401438154455</v>
      </c>
      <c r="BA72" s="7">
        <v>72335.653951936052</v>
      </c>
      <c r="BB72" s="7">
        <v>6183.0150341529688</v>
      </c>
      <c r="BC72" s="7">
        <v>16478.122515963885</v>
      </c>
      <c r="BD72" s="7">
        <v>11805.537951936054</v>
      </c>
      <c r="BE72" s="7">
        <v>30849.862449883149</v>
      </c>
      <c r="BF72" s="7">
        <v>7019.116</v>
      </c>
      <c r="BG72" s="7">
        <v>32357.252513781594</v>
      </c>
      <c r="BH72" s="7">
        <v>7768.8201879673379</v>
      </c>
      <c r="BI72" s="7">
        <v>2155.1798120326621</v>
      </c>
      <c r="BJ72" s="7">
        <v>4188.252513781591</v>
      </c>
      <c r="BK72" s="7">
        <v>18245</v>
      </c>
    </row>
    <row r="73" spans="1:63">
      <c r="A73">
        <v>1976</v>
      </c>
      <c r="B73">
        <v>20426.5</v>
      </c>
      <c r="E73" s="3">
        <v>2.4474</v>
      </c>
      <c r="F73" s="3">
        <f t="shared" si="7"/>
        <v>0.40859687831984964</v>
      </c>
      <c r="G73" s="3">
        <v>4.9652000000000003</v>
      </c>
      <c r="H73" s="3">
        <f t="shared" si="17"/>
        <v>2.0287652202337174</v>
      </c>
      <c r="I73" s="3">
        <v>2.5</v>
      </c>
      <c r="J73" s="3">
        <v>52.33</v>
      </c>
      <c r="K73" s="3">
        <f t="shared" si="18"/>
        <v>1.9109497420217849</v>
      </c>
      <c r="L73" s="7">
        <v>627.28828910480127</v>
      </c>
      <c r="M73" s="12">
        <f t="shared" si="4"/>
        <v>656.77083869272701</v>
      </c>
      <c r="N73" s="7">
        <v>514.4</v>
      </c>
      <c r="O73" s="7">
        <v>517.79999999999995</v>
      </c>
      <c r="P73" s="7">
        <f t="shared" si="8"/>
        <v>55482.913781383606</v>
      </c>
      <c r="Q73" s="7"/>
      <c r="R73" s="18">
        <f t="shared" si="12"/>
        <v>0.92489046075825987</v>
      </c>
      <c r="S73" s="3"/>
      <c r="T73" s="3">
        <v>141.96</v>
      </c>
      <c r="V73" s="7">
        <v>796.55070664971788</v>
      </c>
      <c r="W73" s="7">
        <f t="shared" si="23"/>
        <v>2575.4730348819553</v>
      </c>
      <c r="X73" s="7"/>
      <c r="Y73" s="7"/>
      <c r="Z73" s="7"/>
      <c r="AA73" s="7"/>
      <c r="AB73" s="7"/>
      <c r="AC73" s="7">
        <v>242.20643889075544</v>
      </c>
      <c r="AD73" s="7">
        <f t="shared" si="24"/>
        <v>831.40338828257927</v>
      </c>
      <c r="AE73" s="3">
        <f t="shared" si="25"/>
        <v>121.90249933101424</v>
      </c>
      <c r="AF73" s="17">
        <f t="shared" si="11"/>
        <v>0.14662256739514481</v>
      </c>
      <c r="AG73" s="3">
        <v>841.86023699999998</v>
      </c>
      <c r="AH73" s="3">
        <f t="shared" si="22"/>
        <v>440.54546202209997</v>
      </c>
      <c r="AI73" s="3">
        <v>71.05448851713885</v>
      </c>
      <c r="AJ73" s="3">
        <f t="shared" si="22"/>
        <v>37.182813841018756</v>
      </c>
      <c r="AK73" s="104"/>
      <c r="AL73" s="7">
        <v>8553</v>
      </c>
      <c r="AM73" s="7">
        <v>3223</v>
      </c>
      <c r="AN73" s="7">
        <f t="shared" si="19"/>
        <v>5330</v>
      </c>
      <c r="AO73" s="7"/>
      <c r="AP73" s="7"/>
      <c r="AQ73" s="7"/>
      <c r="AR73" s="7"/>
      <c r="AS73" s="7"/>
      <c r="AT73" s="7"/>
      <c r="AU73" s="7"/>
      <c r="AV73" s="7"/>
      <c r="AW73" s="7"/>
      <c r="AX73" s="7"/>
      <c r="AY73" s="11"/>
      <c r="AZ73" s="7">
        <v>43068.493421551451</v>
      </c>
      <c r="BA73" s="7">
        <v>92737.239336077866</v>
      </c>
      <c r="BB73" s="7">
        <v>7092.1095483531735</v>
      </c>
      <c r="BC73" s="7">
        <v>18673.915975954875</v>
      </c>
      <c r="BD73" s="7">
        <v>13483.782336077875</v>
      </c>
      <c r="BE73" s="7">
        <v>43880.974475691954</v>
      </c>
      <c r="BF73" s="7">
        <v>9606.4570000000003</v>
      </c>
      <c r="BG73" s="7">
        <v>49668.745914526415</v>
      </c>
      <c r="BH73" s="7">
        <v>10386.608852675397</v>
      </c>
      <c r="BI73" s="7">
        <v>2881.3911473246026</v>
      </c>
      <c r="BJ73" s="7">
        <v>4802.7459145264138</v>
      </c>
      <c r="BK73" s="7">
        <v>31598</v>
      </c>
    </row>
    <row r="74" spans="1:63">
      <c r="A74">
        <v>1977</v>
      </c>
      <c r="B74">
        <v>20514.2</v>
      </c>
      <c r="E74" s="3">
        <v>1.9932000000000001</v>
      </c>
      <c r="F74" s="3">
        <f t="shared" si="7"/>
        <v>0.50170579971904472</v>
      </c>
      <c r="G74" s="3">
        <v>4.7037000000000004</v>
      </c>
      <c r="H74" s="3">
        <f t="shared" si="17"/>
        <v>2.359873570138471</v>
      </c>
      <c r="I74" s="3">
        <v>2.4</v>
      </c>
      <c r="J74" s="3">
        <v>48.85</v>
      </c>
      <c r="K74" s="3">
        <f t="shared" si="18"/>
        <v>2.0470829068577276</v>
      </c>
      <c r="L74" s="7">
        <v>686.25338828065264</v>
      </c>
      <c r="M74" s="12">
        <f t="shared" si="4"/>
        <v>717.47791744742233</v>
      </c>
      <c r="N74" s="7">
        <v>521.1</v>
      </c>
      <c r="O74" s="7">
        <v>523.79999999999995</v>
      </c>
      <c r="P74" s="7">
        <f t="shared" si="8"/>
        <v>60611.347350649085</v>
      </c>
      <c r="Q74" s="7"/>
      <c r="R74" s="18">
        <f t="shared" si="12"/>
        <v>0.92599527472127729</v>
      </c>
      <c r="S74" s="3"/>
      <c r="T74" s="3">
        <v>145.79</v>
      </c>
      <c r="V74" s="7">
        <v>896.26511550768168</v>
      </c>
      <c r="W74" s="7">
        <f t="shared" si="23"/>
        <v>2491.2833628564913</v>
      </c>
      <c r="X74" s="7"/>
      <c r="Y74" s="7"/>
      <c r="Z74" s="7"/>
      <c r="AA74" s="7"/>
      <c r="AB74" s="7"/>
      <c r="AC74" s="7">
        <v>272.14133884711157</v>
      </c>
      <c r="AD74" s="7">
        <f t="shared" si="24"/>
        <v>872.03608416696829</v>
      </c>
      <c r="AE74" s="3">
        <f t="shared" si="25"/>
        <v>125.19135937918121</v>
      </c>
      <c r="AF74" s="17">
        <f t="shared" si="11"/>
        <v>0.14356213194867162</v>
      </c>
      <c r="AG74" s="3">
        <v>963.58828800000003</v>
      </c>
      <c r="AH74" s="3">
        <f t="shared" si="22"/>
        <v>470.71287868800005</v>
      </c>
      <c r="AI74" s="3">
        <v>75.079058726483936</v>
      </c>
      <c r="AJ74" s="3">
        <f t="shared" si="22"/>
        <v>36.676120187887406</v>
      </c>
      <c r="AK74" s="104"/>
      <c r="AL74" s="7">
        <v>9449</v>
      </c>
      <c r="AM74" s="7">
        <v>3419</v>
      </c>
      <c r="AN74" s="7">
        <f t="shared" si="19"/>
        <v>6030</v>
      </c>
      <c r="AO74" s="7"/>
      <c r="AP74" s="7"/>
      <c r="AQ74" s="7"/>
      <c r="AR74" s="7"/>
      <c r="AS74" s="7"/>
      <c r="AT74" s="7"/>
      <c r="AU74" s="7"/>
      <c r="AV74" s="7"/>
      <c r="AW74" s="7"/>
      <c r="AX74" s="7"/>
      <c r="AY74" s="11"/>
      <c r="AZ74" s="7">
        <v>50373.11841002373</v>
      </c>
      <c r="BA74" s="7">
        <v>113998.21469276558</v>
      </c>
      <c r="BB74" s="7">
        <v>7102.351786170093</v>
      </c>
      <c r="BC74" s="7">
        <v>24935.940487549331</v>
      </c>
      <c r="BD74" s="7">
        <v>16408.994692765591</v>
      </c>
      <c r="BE74" s="7">
        <v>55261.707726280569</v>
      </c>
      <c r="BF74" s="7">
        <v>10289.219999999999</v>
      </c>
      <c r="BG74" s="7">
        <v>63625.096282741855</v>
      </c>
      <c r="BH74" s="7">
        <v>14208.392423579926</v>
      </c>
      <c r="BI74" s="7">
        <v>3941.6075764200741</v>
      </c>
      <c r="BJ74" s="7">
        <v>6225.0962827418525</v>
      </c>
      <c r="BK74" s="7">
        <v>39250</v>
      </c>
    </row>
    <row r="75" spans="1:63">
      <c r="A75">
        <v>1978</v>
      </c>
      <c r="B75">
        <v>28981.8</v>
      </c>
      <c r="E75" s="3">
        <v>1.62</v>
      </c>
      <c r="F75" s="3">
        <f t="shared" si="7"/>
        <v>0.61728395061728392</v>
      </c>
      <c r="G75" s="3">
        <v>4.17</v>
      </c>
      <c r="H75" s="3">
        <f t="shared" ref="H75:H105" si="26">G75/E75</f>
        <v>2.574074074074074</v>
      </c>
      <c r="I75" s="3">
        <v>1.79</v>
      </c>
      <c r="J75" s="3">
        <v>39.549999999999997</v>
      </c>
      <c r="K75" s="3">
        <f t="shared" ref="K75:K88" si="27">100/J75</f>
        <v>2.5284450063211126</v>
      </c>
      <c r="L75" s="7">
        <v>748.70244661419201</v>
      </c>
      <c r="M75" s="12">
        <f t="shared" ref="M75:M106" si="28">(L75+L76)/2</f>
        <v>789.13237873135836</v>
      </c>
      <c r="N75" s="7">
        <v>526.5</v>
      </c>
      <c r="O75" s="7">
        <v>527.6</v>
      </c>
      <c r="P75" s="7">
        <f t="shared" si="8"/>
        <v>66664.59768280659</v>
      </c>
      <c r="Q75" s="7"/>
      <c r="R75" s="18">
        <f t="shared" si="12"/>
        <v>0.91579436825497285</v>
      </c>
      <c r="S75" s="3"/>
      <c r="T75" s="3">
        <v>151.67500000000001</v>
      </c>
      <c r="V75" s="7">
        <v>1026.5539999999999</v>
      </c>
      <c r="W75" s="7">
        <f t="shared" si="23"/>
        <v>2615.9903048641722</v>
      </c>
      <c r="X75" s="7"/>
      <c r="Y75" s="7"/>
      <c r="Z75" s="7"/>
      <c r="AA75" s="7"/>
      <c r="AB75" s="7"/>
      <c r="AC75" s="7">
        <v>307.17165</v>
      </c>
      <c r="AD75" s="7">
        <f t="shared" si="24"/>
        <v>796.89846334534275</v>
      </c>
      <c r="AE75" s="3">
        <f t="shared" si="25"/>
        <v>130.24486887877984</v>
      </c>
      <c r="AF75" s="17">
        <f t="shared" si="11"/>
        <v>0.1634397289863227</v>
      </c>
      <c r="AG75" s="3">
        <v>1103.778802</v>
      </c>
      <c r="AH75" s="3">
        <f t="shared" si="22"/>
        <v>436.54451619100001</v>
      </c>
      <c r="AI75" s="3">
        <v>86.052140957364358</v>
      </c>
      <c r="AJ75" s="3">
        <f t="shared" si="22"/>
        <v>34.0336217486376</v>
      </c>
      <c r="AK75" s="104"/>
      <c r="AL75" s="7">
        <v>10342</v>
      </c>
      <c r="AM75" s="7">
        <v>4172</v>
      </c>
      <c r="AN75" s="7">
        <f t="shared" si="19"/>
        <v>6170</v>
      </c>
      <c r="AO75" s="7"/>
      <c r="AP75" s="7"/>
      <c r="AQ75" s="7"/>
      <c r="AR75" s="7"/>
      <c r="AS75" s="7"/>
      <c r="AT75" s="7"/>
      <c r="AU75" s="7"/>
      <c r="AV75" s="7"/>
      <c r="AW75" s="7"/>
      <c r="AX75" s="7"/>
      <c r="AY75" s="11"/>
      <c r="AZ75" s="7">
        <v>69888.25022799299</v>
      </c>
      <c r="BA75" s="7">
        <v>153734.89214353258</v>
      </c>
      <c r="BB75" s="7">
        <v>7844.9140278967543</v>
      </c>
      <c r="BC75" s="7">
        <v>34779.505901686091</v>
      </c>
      <c r="BD75" s="7">
        <v>19861.032143532597</v>
      </c>
      <c r="BE75" s="7">
        <v>73486.580070417156</v>
      </c>
      <c r="BF75" s="7">
        <v>17762.86</v>
      </c>
      <c r="BG75" s="7">
        <v>83846.641915539585</v>
      </c>
      <c r="BH75" s="7">
        <v>18411.414953728719</v>
      </c>
      <c r="BI75" s="7">
        <v>5107.5850462712806</v>
      </c>
      <c r="BJ75" s="7">
        <v>7858.6419155395779</v>
      </c>
      <c r="BK75" s="7">
        <v>52469</v>
      </c>
    </row>
    <row r="76" spans="1:63">
      <c r="A76">
        <v>1979</v>
      </c>
      <c r="B76">
        <v>26390.400000000001</v>
      </c>
      <c r="E76" s="3">
        <v>1.595</v>
      </c>
      <c r="F76" s="3">
        <f t="shared" ref="F76:F109" si="29">1/E76</f>
        <v>0.62695924764890287</v>
      </c>
      <c r="G76" s="3">
        <v>4.0175000000000001</v>
      </c>
      <c r="H76" s="3">
        <f t="shared" si="26"/>
        <v>2.518808777429467</v>
      </c>
      <c r="I76" s="3">
        <v>1.66</v>
      </c>
      <c r="J76" s="3">
        <v>39.049999999999997</v>
      </c>
      <c r="K76" s="3">
        <f t="shared" si="27"/>
        <v>2.5608194622279132</v>
      </c>
      <c r="L76" s="7">
        <v>829.56231084852482</v>
      </c>
      <c r="M76" s="12">
        <f t="shared" si="28"/>
        <v>885.97254798622453</v>
      </c>
      <c r="N76" s="7">
        <v>545.6</v>
      </c>
      <c r="O76" s="7">
        <v>555</v>
      </c>
      <c r="P76" s="7">
        <f t="shared" ref="P76:P107" si="30">P75*(M76/M75)</f>
        <v>74845.494952906171</v>
      </c>
      <c r="Q76" s="7"/>
      <c r="R76" s="18">
        <f t="shared" si="12"/>
        <v>0.93695297399627808</v>
      </c>
      <c r="S76" s="3"/>
      <c r="T76" s="3">
        <v>158.54499999999999</v>
      </c>
      <c r="V76" s="7">
        <v>1175.902</v>
      </c>
      <c r="W76" s="7">
        <f t="shared" si="23"/>
        <v>3062.3251559460609</v>
      </c>
      <c r="X76" s="7"/>
      <c r="Y76" s="7"/>
      <c r="Z76" s="7"/>
      <c r="AA76" s="7"/>
      <c r="AB76" s="7"/>
      <c r="AC76" s="7">
        <v>350.49661000000009</v>
      </c>
      <c r="AD76" s="7">
        <f t="shared" si="24"/>
        <v>897.80130226653193</v>
      </c>
      <c r="AE76" s="3">
        <f t="shared" si="25"/>
        <v>136.14420792079213</v>
      </c>
      <c r="AF76" s="17">
        <f t="shared" si="11"/>
        <v>0.15164180267626159</v>
      </c>
      <c r="AG76" s="3">
        <v>1260.576448</v>
      </c>
      <c r="AH76" s="3">
        <f t="shared" si="22"/>
        <v>492.25510294399993</v>
      </c>
      <c r="AI76" s="3">
        <v>98.638779034353632</v>
      </c>
      <c r="AJ76" s="3">
        <f t="shared" si="22"/>
        <v>38.518443212915088</v>
      </c>
      <c r="AK76" s="104"/>
      <c r="AL76" s="7">
        <v>12347</v>
      </c>
      <c r="AM76" s="7">
        <v>5151</v>
      </c>
      <c r="AN76" s="7">
        <f t="shared" ref="AN76:AN106" si="31">AL76-AM76</f>
        <v>7196</v>
      </c>
      <c r="AO76" s="7"/>
      <c r="AP76" s="7"/>
      <c r="AQ76" s="7"/>
      <c r="AR76" s="7"/>
      <c r="AS76" s="7"/>
      <c r="AT76" s="7"/>
      <c r="AU76" s="7"/>
      <c r="AV76" s="7"/>
      <c r="AW76" s="7"/>
      <c r="AX76" s="7"/>
      <c r="AY76" s="11"/>
      <c r="AZ76" s="7">
        <v>77337.825252372422</v>
      </c>
      <c r="BA76" s="7">
        <v>173486.54261383371</v>
      </c>
      <c r="BB76" s="7">
        <v>8067.6827004147526</v>
      </c>
      <c r="BC76" s="7">
        <v>36514.506705869906</v>
      </c>
      <c r="BD76" s="7">
        <v>21607.662613833698</v>
      </c>
      <c r="BE76" s="7">
        <v>90861.810593715345</v>
      </c>
      <c r="BF76" s="7">
        <v>16434.88</v>
      </c>
      <c r="BG76" s="7">
        <v>96148.717361461284</v>
      </c>
      <c r="BH76" s="7">
        <v>20561.853189958696</v>
      </c>
      <c r="BI76" s="7">
        <v>5704.146810041304</v>
      </c>
      <c r="BJ76" s="7">
        <v>8679.7173614612766</v>
      </c>
      <c r="BK76" s="7">
        <v>61203</v>
      </c>
    </row>
    <row r="77" spans="1:63">
      <c r="A77">
        <v>1980</v>
      </c>
      <c r="B77">
        <v>27355.599999999999</v>
      </c>
      <c r="E77" s="3">
        <v>1.7875000000000001</v>
      </c>
      <c r="F77" s="3">
        <f t="shared" si="29"/>
        <v>0.55944055944055937</v>
      </c>
      <c r="G77" s="3">
        <v>4.5475000000000003</v>
      </c>
      <c r="H77" s="3">
        <f t="shared" si="26"/>
        <v>2.5440559440559443</v>
      </c>
      <c r="I77" s="3">
        <v>1.67</v>
      </c>
      <c r="J77" s="3">
        <v>39.619999999999997</v>
      </c>
      <c r="K77" s="3">
        <f t="shared" si="27"/>
        <v>2.5239777889954569</v>
      </c>
      <c r="L77" s="7">
        <v>942.38278512392424</v>
      </c>
      <c r="M77" s="12">
        <f t="shared" si="28"/>
        <v>1005.5224317272271</v>
      </c>
      <c r="N77" s="7">
        <v>567.6</v>
      </c>
      <c r="O77" s="7">
        <v>579.4</v>
      </c>
      <c r="P77" s="7">
        <f t="shared" si="30"/>
        <v>84944.871328049616</v>
      </c>
      <c r="Q77" s="7"/>
      <c r="R77" s="18">
        <f t="shared" si="12"/>
        <v>0.91984363946030867</v>
      </c>
      <c r="S77" s="3"/>
      <c r="T77" s="3">
        <v>184.08</v>
      </c>
      <c r="V77" s="7">
        <v>1334.7139999999999</v>
      </c>
      <c r="W77" s="7">
        <f t="shared" si="23"/>
        <v>3441.4140669492572</v>
      </c>
      <c r="X77" s="7"/>
      <c r="Y77" s="7"/>
      <c r="Z77" s="7"/>
      <c r="AA77" s="7"/>
      <c r="AB77" s="7"/>
      <c r="AC77" s="7">
        <v>394.60529999999994</v>
      </c>
      <c r="AD77" s="7">
        <f t="shared" si="24"/>
        <v>1025.5403589550601</v>
      </c>
      <c r="AE77" s="3">
        <f t="shared" si="25"/>
        <v>158.07137275889761</v>
      </c>
      <c r="AF77" s="17">
        <f t="shared" si="11"/>
        <v>0.15413471676527593</v>
      </c>
      <c r="AG77" s="3">
        <v>1446.382077</v>
      </c>
      <c r="AH77" s="3">
        <f t="shared" si="22"/>
        <v>573.05657890739997</v>
      </c>
      <c r="AI77" s="3">
        <v>110.4247208737481</v>
      </c>
      <c r="AJ77" s="3">
        <f t="shared" si="22"/>
        <v>43.750274410178996</v>
      </c>
      <c r="AK77" s="104"/>
      <c r="AL77" s="7">
        <v>15699</v>
      </c>
      <c r="AM77" s="7">
        <v>8059</v>
      </c>
      <c r="AN77" s="7">
        <f t="shared" si="31"/>
        <v>7640</v>
      </c>
      <c r="AO77" s="7"/>
      <c r="AP77" s="7"/>
      <c r="AQ77" s="7"/>
      <c r="AR77" s="7"/>
      <c r="AS77" s="7"/>
      <c r="AT77" s="7"/>
      <c r="AU77" s="7"/>
      <c r="AV77" s="7"/>
      <c r="AW77" s="7"/>
      <c r="AX77" s="7"/>
      <c r="AY77" s="11"/>
      <c r="AZ77" s="7">
        <v>80886.826658254678</v>
      </c>
      <c r="BA77" s="7">
        <v>179169.44552332585</v>
      </c>
      <c r="BB77" s="7">
        <v>9972.7389343617724</v>
      </c>
      <c r="BC77" s="7">
        <v>33819.128597911462</v>
      </c>
      <c r="BD77" s="7">
        <v>23393.015523325848</v>
      </c>
      <c r="BE77" s="7">
        <v>96328.132467726769</v>
      </c>
      <c r="BF77" s="7">
        <v>15656.43</v>
      </c>
      <c r="BG77" s="7">
        <v>98282.61886507117</v>
      </c>
      <c r="BH77" s="7">
        <v>19975.512367630246</v>
      </c>
      <c r="BI77" s="7">
        <v>5541.4876323697536</v>
      </c>
      <c r="BJ77" s="7">
        <v>8631.618865071172</v>
      </c>
      <c r="BK77" s="7">
        <v>64134</v>
      </c>
    </row>
    <row r="78" spans="1:63">
      <c r="A78">
        <v>1981</v>
      </c>
      <c r="B78">
        <v>25494.799999999999</v>
      </c>
      <c r="E78" s="3">
        <v>1.788</v>
      </c>
      <c r="F78" s="3">
        <f t="shared" si="29"/>
        <v>0.5592841163310962</v>
      </c>
      <c r="G78" s="3">
        <v>5.6849999999999996</v>
      </c>
      <c r="H78" s="3">
        <f t="shared" si="26"/>
        <v>3.1795302013422817</v>
      </c>
      <c r="I78" s="3">
        <v>1.96</v>
      </c>
      <c r="J78" s="3">
        <v>36.17</v>
      </c>
      <c r="K78" s="3">
        <f t="shared" si="27"/>
        <v>2.7647221454243849</v>
      </c>
      <c r="L78" s="7">
        <v>1068.66207833053</v>
      </c>
      <c r="M78" s="12">
        <f t="shared" si="28"/>
        <v>1131.7131409520312</v>
      </c>
      <c r="N78" s="7">
        <v>604.4</v>
      </c>
      <c r="O78" s="7">
        <v>617.79999999999995</v>
      </c>
      <c r="P78" s="7">
        <f t="shared" si="30"/>
        <v>95605.253652373707</v>
      </c>
      <c r="Q78" s="7"/>
      <c r="R78" s="18">
        <f t="shared" si="12"/>
        <v>0.94738132128031838</v>
      </c>
      <c r="S78" s="3"/>
      <c r="T78" s="3">
        <v>197.61600000000001</v>
      </c>
      <c r="V78" s="7">
        <v>1483.0030000000002</v>
      </c>
      <c r="W78" s="7">
        <f t="shared" si="23"/>
        <v>3059.5280977684229</v>
      </c>
      <c r="X78" s="7"/>
      <c r="Y78" s="7"/>
      <c r="Z78" s="7"/>
      <c r="AA78" s="7"/>
      <c r="AB78" s="7"/>
      <c r="AC78" s="7">
        <v>443.19969000000003</v>
      </c>
      <c r="AD78" s="7">
        <f t="shared" si="24"/>
        <v>1051.5340195558947</v>
      </c>
      <c r="AE78" s="3">
        <f t="shared" si="25"/>
        <v>169.6948739630721</v>
      </c>
      <c r="AF78" s="17">
        <f t="shared" si="11"/>
        <v>0.16137839652086683</v>
      </c>
      <c r="AG78" s="3">
        <v>1661.55</v>
      </c>
      <c r="AH78" s="3">
        <f t="shared" si="22"/>
        <v>600.98263499999996</v>
      </c>
      <c r="AI78" s="3">
        <v>125.49223732949437</v>
      </c>
      <c r="AJ78" s="3">
        <f t="shared" si="22"/>
        <v>45.390542242078112</v>
      </c>
      <c r="AK78" s="104"/>
      <c r="AL78" s="7">
        <v>21713</v>
      </c>
      <c r="AM78" s="7">
        <v>11206</v>
      </c>
      <c r="AN78" s="7">
        <f t="shared" si="31"/>
        <v>10507</v>
      </c>
      <c r="AO78" s="7"/>
      <c r="AP78" s="7"/>
      <c r="AQ78" s="7"/>
      <c r="AR78" s="7"/>
      <c r="AS78" s="7"/>
      <c r="AT78" s="7"/>
      <c r="AU78" s="7"/>
      <c r="AV78" s="7"/>
      <c r="AW78" s="7"/>
      <c r="AX78" s="7"/>
      <c r="AY78" s="11"/>
      <c r="AZ78" s="7">
        <v>81396.344287756656</v>
      </c>
      <c r="BA78" s="7">
        <v>188603.90756833326</v>
      </c>
      <c r="BB78" s="7">
        <v>9089.3459226524683</v>
      </c>
      <c r="BC78" s="7">
        <v>33352.198840106968</v>
      </c>
      <c r="BD78" s="7">
        <v>23164.607568333264</v>
      </c>
      <c r="BE78" s="7">
        <v>109018.45523724057</v>
      </c>
      <c r="BF78" s="7">
        <v>13979.3</v>
      </c>
      <c r="BG78" s="7">
        <v>107207.56328057661</v>
      </c>
      <c r="BH78" s="7">
        <v>18499.092086039516</v>
      </c>
      <c r="BI78" s="7">
        <v>5131.9079139604837</v>
      </c>
      <c r="BJ78" s="7">
        <v>9348.5632805765999</v>
      </c>
      <c r="BK78" s="7">
        <v>74228</v>
      </c>
    </row>
    <row r="79" spans="1:63">
      <c r="A79">
        <v>1982</v>
      </c>
      <c r="B79">
        <v>31872.799999999999</v>
      </c>
      <c r="E79" s="3">
        <v>2.0074999999999998</v>
      </c>
      <c r="F79" s="3">
        <f t="shared" si="29"/>
        <v>0.4981320049813201</v>
      </c>
      <c r="G79" s="3">
        <v>6.74</v>
      </c>
      <c r="H79" s="3">
        <f t="shared" si="26"/>
        <v>3.3574097135740977</v>
      </c>
      <c r="I79" s="3">
        <v>2.0299999999999998</v>
      </c>
      <c r="J79" s="3">
        <v>30.86</v>
      </c>
      <c r="K79" s="3">
        <f t="shared" si="27"/>
        <v>3.2404406999351911</v>
      </c>
      <c r="L79" s="7">
        <v>1194.7642035735325</v>
      </c>
      <c r="M79" s="12">
        <f t="shared" si="28"/>
        <v>1252.1128853450623</v>
      </c>
      <c r="N79" s="7">
        <v>638.6</v>
      </c>
      <c r="O79" s="7">
        <v>651.5</v>
      </c>
      <c r="P79" s="7">
        <f t="shared" si="30"/>
        <v>105776.42484924912</v>
      </c>
      <c r="Q79" s="7"/>
      <c r="R79" s="18">
        <f t="shared" si="12"/>
        <v>0.95314591298742346</v>
      </c>
      <c r="S79" s="3"/>
      <c r="T79" s="3">
        <v>209.35900000000001</v>
      </c>
      <c r="V79" s="7">
        <v>1652.0790000000002</v>
      </c>
      <c r="W79" s="7">
        <f t="shared" si="23"/>
        <v>3227.7644882648701</v>
      </c>
      <c r="X79" s="7"/>
      <c r="Y79" s="7"/>
      <c r="Z79" s="7"/>
      <c r="AA79" s="7"/>
      <c r="AB79" s="7"/>
      <c r="AC79" s="7">
        <v>505.00984999999997</v>
      </c>
      <c r="AD79" s="7">
        <f t="shared" si="24"/>
        <v>1022.2830067005247</v>
      </c>
      <c r="AE79" s="3">
        <f t="shared" si="25"/>
        <v>179.77870778699503</v>
      </c>
      <c r="AF79" s="17">
        <f t="shared" si="11"/>
        <v>0.17586001783130567</v>
      </c>
      <c r="AG79" s="3">
        <v>1899.9740320000001</v>
      </c>
      <c r="AH79" s="3">
        <f t="shared" si="22"/>
        <v>586.33198627520005</v>
      </c>
      <c r="AI79" s="3">
        <v>134.34117292457449</v>
      </c>
      <c r="AJ79" s="3">
        <f t="shared" si="22"/>
        <v>41.457685964523691</v>
      </c>
      <c r="AK79" s="104"/>
      <c r="AL79" s="7">
        <v>21727</v>
      </c>
      <c r="AM79" s="7">
        <v>10930</v>
      </c>
      <c r="AN79" s="7">
        <f t="shared" si="31"/>
        <v>10797</v>
      </c>
      <c r="AO79" s="7"/>
      <c r="AP79" s="7"/>
      <c r="AQ79" s="7"/>
      <c r="AR79" s="7"/>
      <c r="AS79" s="7"/>
      <c r="AT79" s="7"/>
      <c r="AU79" s="7"/>
      <c r="AV79" s="7"/>
      <c r="AW79" s="7"/>
      <c r="AX79" s="7"/>
      <c r="AY79" s="11"/>
      <c r="AZ79" s="7">
        <v>87792.990628188272</v>
      </c>
      <c r="BA79" s="7">
        <v>192742.75092206892</v>
      </c>
      <c r="BB79" s="7">
        <v>9894.0017311442043</v>
      </c>
      <c r="BC79" s="7">
        <v>42454.912479954393</v>
      </c>
      <c r="BD79" s="7">
        <v>21103.280922068931</v>
      </c>
      <c r="BE79" s="7">
        <v>103830.0857889014</v>
      </c>
      <c r="BF79" s="7">
        <v>15460.47</v>
      </c>
      <c r="BG79" s="7">
        <v>104949.76029388065</v>
      </c>
      <c r="BH79" s="7">
        <v>19036.114521443142</v>
      </c>
      <c r="BI79" s="7">
        <v>5280.8854785568583</v>
      </c>
      <c r="BJ79" s="7">
        <v>8484.7602938806649</v>
      </c>
      <c r="BK79" s="7">
        <v>72148</v>
      </c>
    </row>
    <row r="80" spans="1:63">
      <c r="A80">
        <v>1983</v>
      </c>
      <c r="B80">
        <v>32677.5</v>
      </c>
      <c r="E80" s="3">
        <v>2.1789999999999998</v>
      </c>
      <c r="F80" s="3">
        <f t="shared" si="29"/>
        <v>0.4589261128958238</v>
      </c>
      <c r="G80" s="3">
        <v>8.3350000000000009</v>
      </c>
      <c r="H80" s="3">
        <f t="shared" si="26"/>
        <v>3.8251491509866917</v>
      </c>
      <c r="I80" s="3">
        <v>2.1</v>
      </c>
      <c r="J80" s="3">
        <v>27.58</v>
      </c>
      <c r="K80" s="3">
        <f t="shared" si="27"/>
        <v>3.6258158085569256</v>
      </c>
      <c r="L80" s="7">
        <v>1309.4615671165918</v>
      </c>
      <c r="M80" s="12">
        <f t="shared" si="28"/>
        <v>1357.9116450999059</v>
      </c>
      <c r="N80" s="7">
        <v>657.4</v>
      </c>
      <c r="O80" s="7">
        <v>665.4</v>
      </c>
      <c r="P80" s="7">
        <f t="shared" si="30"/>
        <v>114714.12902219826</v>
      </c>
      <c r="Q80" s="7"/>
      <c r="R80" s="18">
        <f t="shared" si="12"/>
        <v>0.94176023457562719</v>
      </c>
      <c r="S80" s="3"/>
      <c r="T80" s="3">
        <v>215.684</v>
      </c>
      <c r="V80" s="7">
        <v>1820.8160000000003</v>
      </c>
      <c r="W80" s="7">
        <f t="shared" si="23"/>
        <v>3122.4324954856006</v>
      </c>
      <c r="X80" s="7"/>
      <c r="Y80" s="7"/>
      <c r="Z80" s="7"/>
      <c r="AA80" s="7"/>
      <c r="AB80" s="7"/>
      <c r="AC80" s="7">
        <v>555.14134000000001</v>
      </c>
      <c r="AD80" s="7">
        <f t="shared" si="24"/>
        <v>1004.322522680244</v>
      </c>
      <c r="AE80" s="3">
        <f t="shared" si="25"/>
        <v>185.21004977254495</v>
      </c>
      <c r="AF80" s="17">
        <f t="shared" si="11"/>
        <v>0.18441292074011575</v>
      </c>
      <c r="AG80" s="3">
        <v>2098.512577</v>
      </c>
      <c r="AH80" s="3">
        <f t="shared" si="22"/>
        <v>578.76976873659999</v>
      </c>
      <c r="AI80" s="3">
        <v>146.7663500755441</v>
      </c>
      <c r="AJ80" s="3">
        <f t="shared" si="22"/>
        <v>40.478159350835057</v>
      </c>
      <c r="AK80" s="104"/>
      <c r="AL80" s="7">
        <v>19891.3</v>
      </c>
      <c r="AM80" s="7">
        <v>10322.5</v>
      </c>
      <c r="AN80" s="7">
        <f t="shared" si="31"/>
        <v>9568.7999999999993</v>
      </c>
      <c r="AO80" s="7"/>
      <c r="AP80" s="7"/>
      <c r="AQ80" s="7"/>
      <c r="AR80" s="7"/>
      <c r="AS80" s="7"/>
      <c r="AT80" s="7"/>
      <c r="AU80" s="7"/>
      <c r="AV80" s="7"/>
      <c r="AW80" s="7"/>
      <c r="AX80" s="7"/>
      <c r="AY80" s="11"/>
      <c r="AZ80" s="7">
        <v>64394.959989179624</v>
      </c>
      <c r="BA80" s="7">
        <v>173179.54500000001</v>
      </c>
      <c r="BB80" s="7">
        <v>12361.55</v>
      </c>
      <c r="BC80" s="7">
        <v>42157.38</v>
      </c>
      <c r="BD80" s="7">
        <v>19118.605</v>
      </c>
      <c r="BE80" s="7">
        <v>84507.91</v>
      </c>
      <c r="BF80" s="7">
        <v>15034.1</v>
      </c>
      <c r="BG80" s="7">
        <v>108784.58501082039</v>
      </c>
      <c r="BH80" s="7">
        <v>24033.035110820387</v>
      </c>
      <c r="BI80" s="7">
        <v>2325.3000000000002</v>
      </c>
      <c r="BJ80" s="7">
        <v>8277.1298999999999</v>
      </c>
      <c r="BK80" s="7">
        <v>74149.119999999995</v>
      </c>
    </row>
    <row r="81" spans="1:63">
      <c r="A81">
        <v>1984</v>
      </c>
      <c r="B81">
        <v>38876</v>
      </c>
      <c r="E81" s="3">
        <v>2.601</v>
      </c>
      <c r="F81" s="3">
        <f t="shared" si="29"/>
        <v>0.38446751249519417</v>
      </c>
      <c r="G81" s="3">
        <v>9.6524999999999999</v>
      </c>
      <c r="H81" s="3">
        <f t="shared" si="26"/>
        <v>3.7110726643598615</v>
      </c>
      <c r="I81" s="3">
        <v>2.35</v>
      </c>
      <c r="J81" s="3">
        <v>26.87</v>
      </c>
      <c r="K81" s="3">
        <f t="shared" si="27"/>
        <v>3.721622627465575</v>
      </c>
      <c r="L81" s="7">
        <v>1406.3617230832197</v>
      </c>
      <c r="M81" s="12">
        <f t="shared" si="28"/>
        <v>1447.1462130526329</v>
      </c>
      <c r="N81" s="7">
        <v>676.6</v>
      </c>
      <c r="O81" s="7">
        <v>684.7</v>
      </c>
      <c r="P81" s="7">
        <f t="shared" si="30"/>
        <v>122252.51767827031</v>
      </c>
      <c r="Q81" s="7"/>
      <c r="R81" s="18">
        <f t="shared" si="12"/>
        <v>0.96555414286226315</v>
      </c>
      <c r="S81" s="3"/>
      <c r="T81" s="3">
        <v>230.52500000000001</v>
      </c>
      <c r="V81" s="7">
        <v>1951.0519999999999</v>
      </c>
      <c r="W81" s="7">
        <f t="shared" si="23"/>
        <v>3448.6153533314309</v>
      </c>
      <c r="X81" s="7"/>
      <c r="Y81" s="7"/>
      <c r="Z81" s="7"/>
      <c r="AA81" s="7"/>
      <c r="AB81" s="7"/>
      <c r="AC81" s="7">
        <v>603.13636999999994</v>
      </c>
      <c r="AD81" s="7">
        <f t="shared" si="24"/>
        <v>1063.0619046013137</v>
      </c>
      <c r="AE81" s="3">
        <f t="shared" si="25"/>
        <v>197.95416778164318</v>
      </c>
      <c r="AF81" s="17">
        <f t="shared" si="11"/>
        <v>0.18621132685201722</v>
      </c>
      <c r="AG81" s="3">
        <v>2256.7907679999998</v>
      </c>
      <c r="AH81" s="3">
        <f t="shared" si="22"/>
        <v>606.39967936159996</v>
      </c>
      <c r="AI81" s="3">
        <v>158.61468385245163</v>
      </c>
      <c r="AJ81" s="3">
        <f t="shared" si="22"/>
        <v>42.619765551153755</v>
      </c>
      <c r="AK81" s="104"/>
      <c r="AL81" s="7">
        <v>23855.7</v>
      </c>
      <c r="AM81" s="7">
        <v>11652.7</v>
      </c>
      <c r="AN81" s="7">
        <f t="shared" si="31"/>
        <v>12203</v>
      </c>
      <c r="AO81" s="7"/>
      <c r="AP81" s="7"/>
      <c r="AQ81" s="7"/>
      <c r="AR81" s="7"/>
      <c r="AS81" s="7"/>
      <c r="AT81" s="7"/>
      <c r="AU81" s="7"/>
      <c r="AV81" s="7"/>
      <c r="AW81" s="7"/>
      <c r="AX81" s="7"/>
      <c r="AY81" s="11"/>
      <c r="AZ81" s="7">
        <v>78055.574162475823</v>
      </c>
      <c r="BA81" s="7">
        <v>178675.696</v>
      </c>
      <c r="BB81" s="7">
        <v>13663.09</v>
      </c>
      <c r="BC81" s="7">
        <v>49910.64</v>
      </c>
      <c r="BD81" s="7">
        <v>17849.516</v>
      </c>
      <c r="BE81" s="7">
        <v>81956.289999999994</v>
      </c>
      <c r="BF81" s="7">
        <v>15296.16</v>
      </c>
      <c r="BG81" s="7">
        <v>100620.12183752417</v>
      </c>
      <c r="BH81" s="7">
        <v>20739.651837524176</v>
      </c>
      <c r="BI81" s="7">
        <v>1839.85</v>
      </c>
      <c r="BJ81" s="7">
        <v>7653</v>
      </c>
      <c r="BK81" s="7">
        <v>70387.62</v>
      </c>
    </row>
    <row r="82" spans="1:63">
      <c r="A82">
        <v>1985</v>
      </c>
      <c r="B82">
        <v>38133.800000000003</v>
      </c>
      <c r="E82" s="3">
        <v>2.06</v>
      </c>
      <c r="F82" s="3">
        <f t="shared" si="29"/>
        <v>0.4854368932038835</v>
      </c>
      <c r="G82" s="3">
        <v>7.5075000000000003</v>
      </c>
      <c r="H82" s="3">
        <f t="shared" si="26"/>
        <v>3.6444174757281553</v>
      </c>
      <c r="I82" s="3">
        <v>2.4500000000000002</v>
      </c>
      <c r="J82" s="3">
        <v>27.3</v>
      </c>
      <c r="K82" s="3">
        <f t="shared" si="27"/>
        <v>3.6630036630036629</v>
      </c>
      <c r="L82" s="7">
        <v>1487.9307030220464</v>
      </c>
      <c r="M82" s="12">
        <f t="shared" si="28"/>
        <v>1508.0177675128439</v>
      </c>
      <c r="N82" s="7">
        <v>699.9</v>
      </c>
      <c r="O82" s="7">
        <v>706.9</v>
      </c>
      <c r="P82" s="7">
        <f t="shared" si="30"/>
        <v>127394.84588300166</v>
      </c>
      <c r="Q82" s="7"/>
      <c r="R82" s="18">
        <f t="shared" si="12"/>
        <v>0.99074892054613573</v>
      </c>
      <c r="S82" s="3"/>
      <c r="T82" s="3">
        <v>244.42099999999999</v>
      </c>
      <c r="V82" s="7">
        <v>2079.8040000000001</v>
      </c>
      <c r="W82" s="7">
        <f t="shared" si="23"/>
        <v>3743.429509692548</v>
      </c>
      <c r="X82" s="7"/>
      <c r="Y82" s="7"/>
      <c r="Z82" s="7"/>
      <c r="AA82" s="7"/>
      <c r="AB82" s="7"/>
      <c r="AC82" s="7">
        <v>649.6479599999999</v>
      </c>
      <c r="AD82" s="7">
        <f t="shared" si="24"/>
        <v>1163.3652764307753</v>
      </c>
      <c r="AE82" s="3">
        <f t="shared" si="25"/>
        <v>209.88680465614144</v>
      </c>
      <c r="AF82" s="17">
        <f t="shared" si="11"/>
        <v>0.18041350288542027</v>
      </c>
      <c r="AG82" s="3">
        <v>2418.0733359999999</v>
      </c>
      <c r="AH82" s="3">
        <f t="shared" si="22"/>
        <v>660.134020728</v>
      </c>
      <c r="AI82" s="3">
        <v>174.0477482329309</v>
      </c>
      <c r="AJ82" s="3">
        <f t="shared" si="22"/>
        <v>47.515035267590136</v>
      </c>
      <c r="AK82" s="104"/>
      <c r="AL82" s="7">
        <v>24631.1</v>
      </c>
      <c r="AM82" s="7">
        <v>11786.1</v>
      </c>
      <c r="AN82" s="7">
        <f t="shared" si="31"/>
        <v>12844.999999999998</v>
      </c>
      <c r="AO82" s="7"/>
      <c r="AP82" s="7"/>
      <c r="AQ82" s="7"/>
      <c r="AR82" s="7"/>
      <c r="AS82" s="7"/>
      <c r="AT82" s="7"/>
      <c r="AU82" s="7"/>
      <c r="AV82" s="7"/>
      <c r="AW82" s="7"/>
      <c r="AX82" s="7"/>
      <c r="AY82" s="11"/>
      <c r="AZ82" s="7">
        <v>94392.325182390399</v>
      </c>
      <c r="BA82" s="7">
        <v>248091.82574319205</v>
      </c>
      <c r="BB82" s="7">
        <v>23243.97</v>
      </c>
      <c r="BC82" s="7">
        <v>73306.814386374564</v>
      </c>
      <c r="BD82" s="7">
        <v>25093.186000000002</v>
      </c>
      <c r="BE82" s="7">
        <v>108431.49535681747</v>
      </c>
      <c r="BF82" s="7">
        <v>18016.36</v>
      </c>
      <c r="BG82" s="7">
        <v>153699.50056080165</v>
      </c>
      <c r="BH82" s="7">
        <v>42413.676880526684</v>
      </c>
      <c r="BI82" s="7">
        <v>5485.1914305250129</v>
      </c>
      <c r="BJ82" s="7">
        <v>14603.852643681121</v>
      </c>
      <c r="BK82" s="7">
        <v>91196.779606068842</v>
      </c>
    </row>
    <row r="83" spans="1:63">
      <c r="A83">
        <v>1986</v>
      </c>
      <c r="B83">
        <v>36262</v>
      </c>
      <c r="E83" s="3">
        <v>1.6140000000000001</v>
      </c>
      <c r="F83" s="3">
        <f t="shared" si="29"/>
        <v>0.61957868649318459</v>
      </c>
      <c r="G83" s="3">
        <v>6.3769999999999998</v>
      </c>
      <c r="H83" s="3">
        <f t="shared" si="26"/>
        <v>3.9510532837670382</v>
      </c>
      <c r="I83" s="3">
        <v>1.796</v>
      </c>
      <c r="J83" s="3">
        <v>25.9</v>
      </c>
      <c r="K83" s="3">
        <f t="shared" si="27"/>
        <v>3.8610038610038613</v>
      </c>
      <c r="L83" s="7">
        <v>1528.1048320036416</v>
      </c>
      <c r="M83" s="12">
        <f t="shared" si="28"/>
        <v>1551.790456899698</v>
      </c>
      <c r="N83" s="7">
        <v>705.1</v>
      </c>
      <c r="O83" s="7">
        <v>707.2</v>
      </c>
      <c r="P83" s="7">
        <f t="shared" si="30"/>
        <v>131092.69025755429</v>
      </c>
      <c r="Q83" s="7"/>
      <c r="R83" s="18">
        <f t="shared" si="12"/>
        <v>0.97220455617007595</v>
      </c>
      <c r="S83" s="3"/>
      <c r="T83" s="3">
        <v>256.51900000000001</v>
      </c>
      <c r="V83" s="7">
        <v>2310.6809999999996</v>
      </c>
      <c r="W83" s="7">
        <f t="shared" si="23"/>
        <v>3836.2109236651054</v>
      </c>
      <c r="X83" s="7"/>
      <c r="Y83" s="7"/>
      <c r="Z83" s="7"/>
      <c r="AA83" s="7"/>
      <c r="AB83" s="7"/>
      <c r="AC83" s="7">
        <v>704.80398000000002</v>
      </c>
      <c r="AD83" s="7">
        <f t="shared" si="24"/>
        <v>1197.4116601599474</v>
      </c>
      <c r="AE83" s="3">
        <f t="shared" si="25"/>
        <v>220.27548059941145</v>
      </c>
      <c r="AF83" s="17">
        <f t="shared" si="11"/>
        <v>0.18395969233336812</v>
      </c>
      <c r="AG83" s="3">
        <v>2556.4896140000001</v>
      </c>
      <c r="AH83" s="3">
        <f t="shared" si="22"/>
        <v>662.13081002599995</v>
      </c>
      <c r="AI83" s="3">
        <v>190.15742330021027</v>
      </c>
      <c r="AJ83" s="3">
        <f t="shared" si="22"/>
        <v>49.250772634754455</v>
      </c>
      <c r="AK83" s="104"/>
      <c r="AL83" s="7">
        <v>23280</v>
      </c>
      <c r="AM83" s="7">
        <v>11438.4</v>
      </c>
      <c r="AN83" s="7">
        <f t="shared" si="31"/>
        <v>11841.6</v>
      </c>
      <c r="AO83" s="7"/>
      <c r="AP83" s="7"/>
      <c r="AQ83" s="7"/>
      <c r="AR83" s="7"/>
      <c r="AS83" s="7"/>
      <c r="AT83" s="7"/>
      <c r="AU83" s="7"/>
      <c r="AV83" s="7"/>
      <c r="AW83" s="7"/>
      <c r="AX83" s="7"/>
      <c r="AY83" s="11"/>
      <c r="AZ83" s="7">
        <v>110113.74308967963</v>
      </c>
      <c r="BA83" s="7">
        <v>333243.48023560207</v>
      </c>
      <c r="BB83" s="7">
        <v>33142.04</v>
      </c>
      <c r="BC83" s="7">
        <v>102072.6824761318</v>
      </c>
      <c r="BD83" s="7">
        <v>34226.055</v>
      </c>
      <c r="BE83" s="7">
        <v>142016.32275947026</v>
      </c>
      <c r="BF83" s="7">
        <v>21786.38</v>
      </c>
      <c r="BG83" s="7">
        <v>223129.73714592244</v>
      </c>
      <c r="BH83" s="7">
        <v>67106.867878041274</v>
      </c>
      <c r="BI83" s="7">
        <v>6769.3255312596239</v>
      </c>
      <c r="BJ83" s="7">
        <v>24755.774561133352</v>
      </c>
      <c r="BK83" s="7">
        <v>124497.7691754882</v>
      </c>
    </row>
    <row r="84" spans="1:63">
      <c r="A84">
        <v>1987</v>
      </c>
      <c r="B84">
        <v>37439.9</v>
      </c>
      <c r="E84" s="3">
        <v>1.2681</v>
      </c>
      <c r="F84" s="3">
        <f t="shared" si="29"/>
        <v>0.7885813421654444</v>
      </c>
      <c r="G84" s="3">
        <v>5.3280000000000003</v>
      </c>
      <c r="H84" s="3">
        <f t="shared" si="26"/>
        <v>4.2015613910574876</v>
      </c>
      <c r="I84" s="3">
        <v>1.49</v>
      </c>
      <c r="J84" s="3">
        <v>24.78</v>
      </c>
      <c r="K84" s="3">
        <f t="shared" si="27"/>
        <v>4.0355125100887808</v>
      </c>
      <c r="L84" s="7">
        <v>1575.4760817957545</v>
      </c>
      <c r="M84" s="12">
        <f t="shared" si="28"/>
        <v>1596.7450088999972</v>
      </c>
      <c r="N84" s="7">
        <v>715.3</v>
      </c>
      <c r="O84" s="7">
        <v>720.6</v>
      </c>
      <c r="P84" s="7">
        <f t="shared" si="30"/>
        <v>134890.37643021983</v>
      </c>
      <c r="Q84" s="7"/>
      <c r="R84" s="18">
        <f t="shared" si="12"/>
        <v>0.9902606349105878</v>
      </c>
      <c r="S84" s="3"/>
      <c r="T84" s="3">
        <v>266.30200000000002</v>
      </c>
      <c r="V84" s="7">
        <v>2408.5320000000002</v>
      </c>
      <c r="W84" s="7">
        <f t="shared" si="23"/>
        <v>3760.2531013508715</v>
      </c>
      <c r="X84" s="7"/>
      <c r="Y84" s="7"/>
      <c r="Z84" s="7"/>
      <c r="AA84" s="7"/>
      <c r="AB84" s="7"/>
      <c r="AC84" s="7">
        <v>742.24367000000018</v>
      </c>
      <c r="AD84" s="7">
        <f t="shared" si="24"/>
        <v>1206.4884691225473</v>
      </c>
      <c r="AE84" s="3">
        <f t="shared" si="25"/>
        <v>228.67624244046044</v>
      </c>
      <c r="AF84" s="17">
        <f t="shared" si="11"/>
        <v>0.1895386887590991</v>
      </c>
      <c r="AG84" s="3">
        <v>2697.3974229999999</v>
      </c>
      <c r="AH84" s="3">
        <f t="shared" si="22"/>
        <v>668.41508141940005</v>
      </c>
      <c r="AI84" s="3">
        <v>209.08316345194183</v>
      </c>
      <c r="AJ84" s="3">
        <f t="shared" si="22"/>
        <v>51.810807903391193</v>
      </c>
      <c r="AK84" s="104"/>
      <c r="AL84" s="7">
        <v>24231.8</v>
      </c>
      <c r="AM84" s="7">
        <v>12201.8</v>
      </c>
      <c r="AN84" s="7">
        <f t="shared" si="31"/>
        <v>12030</v>
      </c>
      <c r="AO84" s="7"/>
      <c r="AP84" s="7"/>
      <c r="AQ84" s="7"/>
      <c r="AR84" s="7"/>
      <c r="AS84" s="7"/>
      <c r="AT84" s="7"/>
      <c r="AU84" s="7"/>
      <c r="AV84" s="7"/>
      <c r="AW84" s="7"/>
      <c r="AX84" s="7"/>
      <c r="AY84" s="11"/>
      <c r="AZ84" s="7">
        <v>161034.31018270738</v>
      </c>
      <c r="BA84" s="7">
        <v>438881.55265258218</v>
      </c>
      <c r="BB84" s="7">
        <v>36440.61</v>
      </c>
      <c r="BC84" s="7">
        <v>135559.46791862286</v>
      </c>
      <c r="BD84" s="7">
        <v>45276.055</v>
      </c>
      <c r="BE84" s="7">
        <v>194129.02973395929</v>
      </c>
      <c r="BF84" s="7">
        <v>27476.39</v>
      </c>
      <c r="BG84" s="7">
        <v>277847.24246987479</v>
      </c>
      <c r="BH84" s="7">
        <v>67138.497652582155</v>
      </c>
      <c r="BI84" s="7">
        <v>9701.0954616588424</v>
      </c>
      <c r="BJ84" s="7">
        <v>34443.505477308296</v>
      </c>
      <c r="BK84" s="7">
        <v>166564.1438783255</v>
      </c>
    </row>
    <row r="85" spans="1:63">
      <c r="A85">
        <v>1988</v>
      </c>
      <c r="B85">
        <v>35946.699999999997</v>
      </c>
      <c r="E85" s="3">
        <v>1.4997</v>
      </c>
      <c r="F85" s="3">
        <f t="shared" si="29"/>
        <v>0.666800026672001</v>
      </c>
      <c r="G85" s="3">
        <v>6.06</v>
      </c>
      <c r="H85" s="3">
        <f t="shared" si="26"/>
        <v>4.0408081616323264</v>
      </c>
      <c r="I85" s="3">
        <v>1.464</v>
      </c>
      <c r="J85" s="3">
        <v>24.54</v>
      </c>
      <c r="K85" s="3">
        <f t="shared" si="27"/>
        <v>4.0749796251018751</v>
      </c>
      <c r="L85" s="7">
        <v>1618.0139360042397</v>
      </c>
      <c r="M85" s="12">
        <f t="shared" si="28"/>
        <v>1647.947193820318</v>
      </c>
      <c r="N85" s="7">
        <v>728.7</v>
      </c>
      <c r="O85" s="7">
        <v>734.6</v>
      </c>
      <c r="P85" s="7">
        <f t="shared" si="30"/>
        <v>139215.85229484134</v>
      </c>
      <c r="Q85" s="7"/>
      <c r="R85" s="18">
        <f t="shared" si="12"/>
        <v>0.98775433034597426</v>
      </c>
      <c r="S85" s="3"/>
      <c r="T85" s="3">
        <v>282.70400000000001</v>
      </c>
      <c r="V85" s="7">
        <v>2690.7860000000001</v>
      </c>
      <c r="W85" s="7">
        <f t="shared" si="23"/>
        <v>4368.0368916325733</v>
      </c>
      <c r="X85" s="7"/>
      <c r="Y85" s="7"/>
      <c r="Z85" s="7"/>
      <c r="AA85" s="7"/>
      <c r="AB85" s="7"/>
      <c r="AC85" s="7">
        <v>802.97206000000006</v>
      </c>
      <c r="AD85" s="7">
        <f t="shared" si="24"/>
        <v>1292.5589622997247</v>
      </c>
      <c r="AE85" s="3">
        <f t="shared" si="25"/>
        <v>242.76080706449039</v>
      </c>
      <c r="AF85" s="17">
        <f t="shared" si="11"/>
        <v>0.18781410685712135</v>
      </c>
      <c r="AG85" s="3">
        <v>2835.934514</v>
      </c>
      <c r="AH85" s="3">
        <f t="shared" si="22"/>
        <v>695.93832973559995</v>
      </c>
      <c r="AI85" s="3">
        <v>224.62740775208624</v>
      </c>
      <c r="AJ85" s="3">
        <f t="shared" si="22"/>
        <v>55.123565862361957</v>
      </c>
      <c r="AK85" s="104"/>
      <c r="AL85" s="7">
        <v>27265.4</v>
      </c>
      <c r="AM85" s="7">
        <v>11868.5</v>
      </c>
      <c r="AN85" s="7">
        <f t="shared" si="31"/>
        <v>15396.900000000001</v>
      </c>
      <c r="AO85" s="7"/>
      <c r="AP85" s="7"/>
      <c r="AQ85" s="7"/>
      <c r="AR85" s="7"/>
      <c r="AS85" s="7"/>
      <c r="AT85" s="7"/>
      <c r="AU85" s="7"/>
      <c r="AV85" s="7"/>
      <c r="AW85" s="7"/>
      <c r="AX85" s="7"/>
      <c r="AY85" s="11"/>
      <c r="AZ85" s="7">
        <v>164282.70142154256</v>
      </c>
      <c r="BA85" s="7">
        <v>431771.88157446805</v>
      </c>
      <c r="BB85" s="7">
        <v>36888.364361702123</v>
      </c>
      <c r="BC85" s="7">
        <v>139777.85904255317</v>
      </c>
      <c r="BD85" s="7">
        <v>48907.046999999999</v>
      </c>
      <c r="BE85" s="7">
        <v>181995.81117021272</v>
      </c>
      <c r="BF85" s="7">
        <v>24202.799999999999</v>
      </c>
      <c r="BG85" s="7">
        <v>267489.18015292549</v>
      </c>
      <c r="BH85" s="7">
        <v>65761.303191489365</v>
      </c>
      <c r="BI85" s="7">
        <v>10466.755319148937</v>
      </c>
      <c r="BJ85" s="7">
        <v>32497.140957446805</v>
      </c>
      <c r="BK85" s="7">
        <v>158763.98068484038</v>
      </c>
    </row>
    <row r="86" spans="1:63">
      <c r="A86">
        <v>1989</v>
      </c>
      <c r="B86">
        <v>39620.199999999997</v>
      </c>
      <c r="E86" s="3">
        <v>1.54</v>
      </c>
      <c r="F86" s="3">
        <f t="shared" si="29"/>
        <v>0.64935064935064934</v>
      </c>
      <c r="G86" s="3">
        <v>5.774</v>
      </c>
      <c r="H86" s="3">
        <f t="shared" si="26"/>
        <v>3.7493506493506494</v>
      </c>
      <c r="I86" s="3">
        <v>1.6359999999999999</v>
      </c>
      <c r="J86" s="3">
        <v>25.62</v>
      </c>
      <c r="K86" s="3">
        <f t="shared" si="27"/>
        <v>3.9032006245120998</v>
      </c>
      <c r="L86" s="7">
        <v>1677.8804516363964</v>
      </c>
      <c r="M86" s="12">
        <f t="shared" si="28"/>
        <v>1706.4044193142151</v>
      </c>
      <c r="N86" s="7">
        <v>751.7</v>
      </c>
      <c r="O86" s="7">
        <v>771.5</v>
      </c>
      <c r="P86" s="7">
        <f t="shared" si="30"/>
        <v>144154.22198316763</v>
      </c>
      <c r="Q86" s="7"/>
      <c r="R86" s="18">
        <f t="shared" si="12"/>
        <v>1.0142530688047808</v>
      </c>
      <c r="S86" s="3"/>
      <c r="T86" s="3">
        <v>305.14800000000002</v>
      </c>
      <c r="V86" s="7">
        <v>3004.9849999999997</v>
      </c>
      <c r="W86" s="7">
        <f t="shared" si="23"/>
        <v>5257.2862076434003</v>
      </c>
      <c r="X86" s="7"/>
      <c r="Y86" s="7"/>
      <c r="Z86" s="7"/>
      <c r="AA86" s="7"/>
      <c r="AB86" s="7"/>
      <c r="AC86" s="7">
        <v>866.07234999999991</v>
      </c>
      <c r="AD86" s="7">
        <f t="shared" si="24"/>
        <v>1455.4881368926897</v>
      </c>
      <c r="AE86" s="3">
        <f t="shared" si="25"/>
        <v>262.03369868878798</v>
      </c>
      <c r="AF86" s="17">
        <f t="shared" si="11"/>
        <v>0.18003149049926417</v>
      </c>
      <c r="AG86" s="3">
        <v>3016.38528</v>
      </c>
      <c r="AH86" s="3">
        <f t="shared" si="22"/>
        <v>772.79790873600007</v>
      </c>
      <c r="AI86" s="3">
        <v>247.59974676521895</v>
      </c>
      <c r="AJ86" s="3">
        <f t="shared" si="22"/>
        <v>63.4350551212491</v>
      </c>
      <c r="AK86" s="104"/>
      <c r="AL86" s="7">
        <v>34809.1</v>
      </c>
      <c r="AM86" s="7">
        <v>18580.2</v>
      </c>
      <c r="AN86" s="7">
        <f t="shared" si="31"/>
        <v>16228.899999999998</v>
      </c>
      <c r="AO86" s="7"/>
      <c r="AP86" s="7"/>
      <c r="AQ86" s="7"/>
      <c r="AR86" s="7"/>
      <c r="AS86" s="7"/>
      <c r="AT86" s="7"/>
      <c r="AU86" s="7"/>
      <c r="AV86" s="7"/>
      <c r="AW86" s="7"/>
      <c r="AX86" s="7"/>
      <c r="AY86" s="11"/>
      <c r="AZ86" s="7">
        <v>161608.48680827679</v>
      </c>
      <c r="BA86" s="7">
        <v>469695.34532751376</v>
      </c>
      <c r="BB86" s="7">
        <v>46082.832201745878</v>
      </c>
      <c r="BC86" s="7">
        <v>140457.80795344326</v>
      </c>
      <c r="BD86" s="7">
        <v>54628.516000000003</v>
      </c>
      <c r="BE86" s="7">
        <v>203249.91917232462</v>
      </c>
      <c r="BF86" s="7">
        <v>25276.27</v>
      </c>
      <c r="BG86" s="7">
        <v>308086.85851923696</v>
      </c>
      <c r="BH86" s="7">
        <v>81929.518267054635</v>
      </c>
      <c r="BI86" s="7">
        <v>11725.18590365341</v>
      </c>
      <c r="BJ86" s="7">
        <v>33343.485289363074</v>
      </c>
      <c r="BK86" s="7">
        <v>181088.66905916584</v>
      </c>
    </row>
    <row r="87" spans="1:63">
      <c r="A87">
        <v>1990</v>
      </c>
      <c r="B87">
        <v>37209.800000000003</v>
      </c>
      <c r="E87" s="3">
        <v>1.27</v>
      </c>
      <c r="F87" s="3">
        <f t="shared" si="29"/>
        <v>0.78740157480314954</v>
      </c>
      <c r="G87" s="3">
        <v>5.0999999999999996</v>
      </c>
      <c r="H87" s="3">
        <f t="shared" si="26"/>
        <v>4.015748031496063</v>
      </c>
      <c r="I87" s="3">
        <v>1.3880000000000001</v>
      </c>
      <c r="J87" s="3">
        <v>25.47</v>
      </c>
      <c r="K87" s="3">
        <f t="shared" si="27"/>
        <v>3.9261876717707107</v>
      </c>
      <c r="L87" s="7">
        <v>1734.9283869920339</v>
      </c>
      <c r="M87" s="12">
        <f t="shared" si="28"/>
        <v>1762.6872411839065</v>
      </c>
      <c r="N87" s="7">
        <v>792.3</v>
      </c>
      <c r="O87" s="7">
        <v>812.2</v>
      </c>
      <c r="P87" s="7">
        <f t="shared" si="30"/>
        <v>148908.90165101757</v>
      </c>
      <c r="Q87" s="7"/>
      <c r="R87" s="18">
        <f t="shared" si="12"/>
        <v>1.0191397970604363</v>
      </c>
      <c r="S87" s="3"/>
      <c r="T87" s="3">
        <v>330.92500000000001</v>
      </c>
      <c r="V87" s="7">
        <v>3101.2</v>
      </c>
      <c r="W87" s="7">
        <f t="shared" si="23"/>
        <v>5065.6909558196076</v>
      </c>
      <c r="X87" s="7"/>
      <c r="Y87" s="7"/>
      <c r="Z87" s="7"/>
      <c r="AA87" s="7"/>
      <c r="AB87" s="7"/>
      <c r="AC87" s="7">
        <v>911.31286999999998</v>
      </c>
      <c r="AD87" s="7">
        <f t="shared" si="24"/>
        <v>1522.5508973110047</v>
      </c>
      <c r="AE87" s="3">
        <f t="shared" si="25"/>
        <v>284.16867139416661</v>
      </c>
      <c r="AF87" s="17">
        <f t="shared" si="11"/>
        <v>0.18663985019879484</v>
      </c>
      <c r="AG87" s="3">
        <v>3215.4308219999998</v>
      </c>
      <c r="AH87" s="3">
        <f t="shared" si="22"/>
        <v>818.97023036339999</v>
      </c>
      <c r="AI87" s="3">
        <v>264.57984149089538</v>
      </c>
      <c r="AJ87" s="3">
        <f t="shared" si="22"/>
        <v>67.388485627731058</v>
      </c>
      <c r="AK87" s="104"/>
      <c r="AL87" s="7">
        <v>37500.1</v>
      </c>
      <c r="AM87" s="7">
        <v>21271.7</v>
      </c>
      <c r="AN87" s="7">
        <f t="shared" si="31"/>
        <v>16228.399999999998</v>
      </c>
      <c r="AO87" s="7"/>
      <c r="AP87" s="7"/>
      <c r="AQ87" s="7"/>
      <c r="AR87" s="7"/>
      <c r="AS87" s="7"/>
      <c r="AT87" s="7"/>
      <c r="AU87" s="7"/>
      <c r="AV87" s="7"/>
      <c r="AW87" s="7"/>
      <c r="AX87" s="7"/>
      <c r="AY87" s="11"/>
      <c r="AZ87" s="7">
        <v>186755.80406329595</v>
      </c>
      <c r="BA87" s="7">
        <v>557000.55219143175</v>
      </c>
      <c r="BB87" s="7">
        <v>41584.021613276724</v>
      </c>
      <c r="BC87" s="7">
        <v>149940.56348900037</v>
      </c>
      <c r="BD87" s="7">
        <v>66087.148000000001</v>
      </c>
      <c r="BE87" s="7">
        <v>270165.95908915473</v>
      </c>
      <c r="BF87" s="7">
        <v>29222.86</v>
      </c>
      <c r="BG87" s="7">
        <v>370244.74812813581</v>
      </c>
      <c r="BH87" s="7">
        <v>78971.053647240449</v>
      </c>
      <c r="BI87" s="7">
        <v>14812.813585488226</v>
      </c>
      <c r="BJ87" s="7">
        <v>43944.500192975676</v>
      </c>
      <c r="BK87" s="7">
        <v>232516.38070243149</v>
      </c>
    </row>
    <row r="88" spans="1:63">
      <c r="A88">
        <v>1991</v>
      </c>
      <c r="B88">
        <v>40232.1</v>
      </c>
      <c r="E88" s="3">
        <v>1.3585</v>
      </c>
      <c r="F88" s="3">
        <f t="shared" si="29"/>
        <v>0.73610599926389397</v>
      </c>
      <c r="G88" s="3">
        <v>5.1950000000000003</v>
      </c>
      <c r="H88" s="3">
        <f t="shared" si="26"/>
        <v>3.8240706661759294</v>
      </c>
      <c r="I88" s="3">
        <v>1.4350000000000001</v>
      </c>
      <c r="J88" s="3">
        <v>25.41</v>
      </c>
      <c r="K88" s="3">
        <f t="shared" si="27"/>
        <v>3.9354584809130264</v>
      </c>
      <c r="L88" s="7">
        <v>1790.4460953757791</v>
      </c>
      <c r="M88" s="12">
        <f t="shared" si="28"/>
        <v>1811.9314485202885</v>
      </c>
      <c r="N88" s="7">
        <v>838.7</v>
      </c>
      <c r="O88" s="7">
        <v>854.6</v>
      </c>
      <c r="P88" s="7">
        <f t="shared" si="30"/>
        <v>153068.97080895308</v>
      </c>
      <c r="Q88" s="7"/>
      <c r="R88" s="18">
        <f t="shared" si="12"/>
        <v>1.0236073636880691</v>
      </c>
      <c r="S88" s="3"/>
      <c r="T88" s="3">
        <v>345.59699999999998</v>
      </c>
      <c r="V88" s="7">
        <v>3181.8100000000004</v>
      </c>
      <c r="W88" s="7">
        <f t="shared" si="23"/>
        <v>5457.87649959181</v>
      </c>
      <c r="X88" s="7"/>
      <c r="Y88" s="7"/>
      <c r="Z88" s="7"/>
      <c r="AA88" s="7"/>
      <c r="AB88" s="7"/>
      <c r="AC88" s="7">
        <v>941.30834000000016</v>
      </c>
      <c r="AD88" s="7">
        <f t="shared" si="24"/>
        <v>1568.9602565394869</v>
      </c>
      <c r="AE88" s="3">
        <f t="shared" si="25"/>
        <v>296.76766738025168</v>
      </c>
      <c r="AF88" s="17">
        <f t="shared" si="11"/>
        <v>0.18914925737813473</v>
      </c>
      <c r="AG88" s="3">
        <v>3369.3324600000001</v>
      </c>
      <c r="AH88" s="3">
        <f t="shared" si="22"/>
        <v>856.147378086</v>
      </c>
      <c r="AI88" s="3">
        <v>268.68613341399197</v>
      </c>
      <c r="AJ88" s="3">
        <f t="shared" si="22"/>
        <v>68.273146500495358</v>
      </c>
      <c r="AK88" s="104"/>
      <c r="AL88" s="7">
        <v>37264.5</v>
      </c>
      <c r="AM88" s="7">
        <v>19432.400000000001</v>
      </c>
      <c r="AN88" s="7">
        <f t="shared" si="31"/>
        <v>17832.099999999999</v>
      </c>
      <c r="AO88" s="7"/>
      <c r="AP88" s="7"/>
      <c r="AQ88" s="7"/>
      <c r="AR88" s="7"/>
      <c r="AS88" s="7"/>
      <c r="AT88" s="7"/>
      <c r="AU88" s="7"/>
      <c r="AV88" s="7"/>
      <c r="AW88" s="7"/>
      <c r="AX88" s="7"/>
      <c r="AY88" s="11"/>
      <c r="AZ88" s="7">
        <v>203121.52934710437</v>
      </c>
      <c r="BA88" s="7">
        <v>579934.11248542974</v>
      </c>
      <c r="BB88" s="7">
        <v>51634.89487274069</v>
      </c>
      <c r="BC88" s="7">
        <v>163268.1667281446</v>
      </c>
      <c r="BD88" s="7">
        <v>75884.398000000001</v>
      </c>
      <c r="BE88" s="7">
        <v>260142.38288454447</v>
      </c>
      <c r="BF88" s="7">
        <v>29004.27</v>
      </c>
      <c r="BG88" s="7">
        <v>376812.58313832537</v>
      </c>
      <c r="BH88" s="7">
        <v>85946.145333825159</v>
      </c>
      <c r="BI88" s="7">
        <v>17177.425304315751</v>
      </c>
      <c r="BJ88" s="7">
        <v>45617.558096643304</v>
      </c>
      <c r="BK88" s="7">
        <v>228071.45440354114</v>
      </c>
    </row>
    <row r="89" spans="1:63">
      <c r="A89">
        <v>1992</v>
      </c>
      <c r="B89">
        <v>45857.8</v>
      </c>
      <c r="E89" s="3">
        <v>1.466</v>
      </c>
      <c r="F89" s="3">
        <f t="shared" si="29"/>
        <v>0.68212824010914053</v>
      </c>
      <c r="G89" s="3">
        <v>5.5270000000000001</v>
      </c>
      <c r="H89" s="3">
        <f t="shared" si="26"/>
        <v>3.7701227830832198</v>
      </c>
      <c r="I89" s="3">
        <v>1.40622</v>
      </c>
      <c r="J89" s="3">
        <f>100/K89</f>
        <v>26.563426788217203</v>
      </c>
      <c r="K89" s="3">
        <v>3.7645745331455962</v>
      </c>
      <c r="L89" s="7">
        <v>1833.416801664798</v>
      </c>
      <c r="M89" s="12">
        <f t="shared" si="28"/>
        <v>1851.7509696814459</v>
      </c>
      <c r="N89" s="7">
        <v>872.6</v>
      </c>
      <c r="O89" s="7">
        <v>883.9</v>
      </c>
      <c r="P89" s="7">
        <f t="shared" si="30"/>
        <v>156432.85807258065</v>
      </c>
      <c r="Q89" s="7"/>
      <c r="R89" s="18">
        <f t="shared" si="12"/>
        <v>1.0120440769869754</v>
      </c>
      <c r="T89">
        <v>352.93099999999998</v>
      </c>
      <c r="V89" s="7">
        <v>3240.0929999999998</v>
      </c>
      <c r="W89" s="7">
        <f t="shared" ref="W89:W106" si="32">V89*6.55957/H89</f>
        <v>5637.3805477573114</v>
      </c>
      <c r="X89" s="7"/>
      <c r="Y89" s="7"/>
      <c r="Z89" s="7"/>
      <c r="AA89" s="7"/>
      <c r="AB89" s="7"/>
      <c r="AC89" s="7">
        <v>973.62170999999989</v>
      </c>
      <c r="AD89" s="7">
        <f t="shared" si="24"/>
        <v>1696.4838135182958</v>
      </c>
      <c r="AE89" s="3">
        <f t="shared" si="25"/>
        <v>303.06544795290353</v>
      </c>
      <c r="AF89" s="17">
        <f t="shared" si="11"/>
        <v>0.17864328886485725</v>
      </c>
      <c r="AG89" s="3">
        <v>3478.366908</v>
      </c>
      <c r="AH89" s="3">
        <f t="shared" si="22"/>
        <v>923.97344703215447</v>
      </c>
      <c r="AI89" s="3">
        <v>269.50689351023402</v>
      </c>
      <c r="AJ89" s="3">
        <f t="shared" si="22"/>
        <v>71.59026634678952</v>
      </c>
      <c r="AK89" s="104"/>
      <c r="AL89" s="7">
        <v>34773.599999999999</v>
      </c>
      <c r="AM89" s="7">
        <v>17796.900000000001</v>
      </c>
      <c r="AN89" s="7">
        <f t="shared" si="31"/>
        <v>16976.699999999997</v>
      </c>
      <c r="AO89" s="7"/>
      <c r="AP89" s="7"/>
      <c r="AQ89" s="7"/>
      <c r="AR89" s="7"/>
      <c r="AS89" s="7"/>
      <c r="AT89" s="7"/>
      <c r="AU89" s="7"/>
      <c r="AV89" s="7"/>
      <c r="AW89" s="7"/>
      <c r="AX89" s="7"/>
      <c r="AY89" s="11"/>
      <c r="AZ89" s="7">
        <v>204810.47815934056</v>
      </c>
      <c r="BA89" s="7">
        <v>579442.55604395596</v>
      </c>
      <c r="BB89" s="7">
        <v>56415.590659340654</v>
      </c>
      <c r="BC89" s="7">
        <v>163143.47527472526</v>
      </c>
      <c r="BD89" s="7">
        <v>74413.667582417591</v>
      </c>
      <c r="BE89" s="7">
        <v>252214.97252747254</v>
      </c>
      <c r="BF89" s="7">
        <v>33254.85</v>
      </c>
      <c r="BG89" s="7">
        <v>374632.0778846154</v>
      </c>
      <c r="BH89" s="7">
        <v>90876.373626373621</v>
      </c>
      <c r="BI89" s="7">
        <v>18313.873626373625</v>
      </c>
      <c r="BJ89" s="7">
        <v>42986.469780219777</v>
      </c>
      <c r="BK89" s="7">
        <v>222455.36085164838</v>
      </c>
    </row>
    <row r="90" spans="1:63">
      <c r="A90">
        <v>1993</v>
      </c>
      <c r="B90">
        <v>47031.1</v>
      </c>
      <c r="E90" s="3">
        <v>1.4875</v>
      </c>
      <c r="F90" s="3">
        <f t="shared" si="29"/>
        <v>0.67226890756302515</v>
      </c>
      <c r="G90" s="3">
        <v>5.9189999999999996</v>
      </c>
      <c r="H90" s="3">
        <f t="shared" si="26"/>
        <v>3.9791596638655458</v>
      </c>
      <c r="I90" s="3">
        <v>1.4776199999999999</v>
      </c>
      <c r="J90" s="3">
        <f t="shared" ref="J90:J107" si="33">100/K90</f>
        <v>26.091470768448392</v>
      </c>
      <c r="K90" s="3">
        <v>3.8326701046277125</v>
      </c>
      <c r="L90" s="7">
        <v>1870.0851376980941</v>
      </c>
      <c r="M90" s="12">
        <f t="shared" si="28"/>
        <v>1885.9808613685277</v>
      </c>
      <c r="N90" s="7">
        <v>901.3</v>
      </c>
      <c r="O90" s="7">
        <v>905.8</v>
      </c>
      <c r="P90" s="7">
        <f t="shared" si="30"/>
        <v>159324.54268665501</v>
      </c>
      <c r="Q90" s="7"/>
      <c r="R90" s="18">
        <f t="shared" si="12"/>
        <v>1.0061772230341643</v>
      </c>
      <c r="T90">
        <v>360.66699999999997</v>
      </c>
      <c r="V90" s="7">
        <v>3348.8829999999998</v>
      </c>
      <c r="W90" s="7">
        <f t="shared" si="32"/>
        <v>5520.5707526121178</v>
      </c>
      <c r="X90" s="7"/>
      <c r="Y90" s="7"/>
      <c r="Z90" s="7"/>
      <c r="AA90" s="7"/>
      <c r="AB90" s="7"/>
      <c r="AC90" s="7">
        <v>980.19403999999975</v>
      </c>
      <c r="AD90" s="7">
        <f t="shared" si="24"/>
        <v>1677.5906204918056</v>
      </c>
      <c r="AE90" s="3">
        <f t="shared" si="25"/>
        <v>309.70843002408361</v>
      </c>
      <c r="AF90" s="17">
        <f t="shared" si="11"/>
        <v>0.18461502242620367</v>
      </c>
      <c r="AG90" s="3">
        <v>3555.6796100000001</v>
      </c>
      <c r="AH90" s="3">
        <f t="shared" si="22"/>
        <v>927.72910606282983</v>
      </c>
      <c r="AI90" s="3">
        <v>272.04464288493062</v>
      </c>
      <c r="AJ90" s="3">
        <f t="shared" si="22"/>
        <v>70.980448475451496</v>
      </c>
      <c r="AK90" s="104"/>
      <c r="AL90" s="7">
        <v>35028</v>
      </c>
      <c r="AM90" s="7">
        <v>16444.5</v>
      </c>
      <c r="AN90" s="7">
        <f t="shared" si="31"/>
        <v>18583.5</v>
      </c>
      <c r="AO90" s="7"/>
      <c r="AP90" s="7"/>
      <c r="AQ90" s="7"/>
      <c r="AR90" s="7"/>
      <c r="AS90" s="7"/>
      <c r="AT90" s="7"/>
      <c r="AU90" s="7"/>
      <c r="AV90" s="7"/>
      <c r="AW90" s="7"/>
      <c r="AX90" s="7"/>
      <c r="AY90" s="11"/>
      <c r="AZ90" s="7">
        <v>209430.00386481918</v>
      </c>
      <c r="BA90" s="7">
        <v>638852.30519094283</v>
      </c>
      <c r="BB90" s="7">
        <v>88919.161879013176</v>
      </c>
      <c r="BC90" s="7">
        <v>182083.54173707333</v>
      </c>
      <c r="BD90" s="7">
        <v>91570.800946265619</v>
      </c>
      <c r="BE90" s="7">
        <v>243643.46062859072</v>
      </c>
      <c r="BF90" s="7">
        <v>32635.34</v>
      </c>
      <c r="BG90" s="7">
        <v>429422.30132612365</v>
      </c>
      <c r="BH90" s="7">
        <v>139055.7620817844</v>
      </c>
      <c r="BI90" s="7">
        <v>23094.964515038864</v>
      </c>
      <c r="BJ90" s="7">
        <v>49532.206826630616</v>
      </c>
      <c r="BK90" s="7">
        <v>217739.36790266979</v>
      </c>
    </row>
    <row r="91" spans="1:63">
      <c r="A91">
        <v>1994</v>
      </c>
      <c r="B91">
        <v>45910.400000000001</v>
      </c>
      <c r="E91" s="3">
        <v>1.3085</v>
      </c>
      <c r="F91" s="3">
        <f t="shared" si="29"/>
        <v>0.76423385555980128</v>
      </c>
      <c r="G91" s="3">
        <v>5.3445</v>
      </c>
      <c r="H91" s="3">
        <f t="shared" si="26"/>
        <v>4.0844478410393581</v>
      </c>
      <c r="I91" s="3">
        <v>1.3676900000000001</v>
      </c>
      <c r="J91" s="3">
        <f t="shared" si="33"/>
        <v>24.63400840051585</v>
      </c>
      <c r="K91" s="3">
        <v>4.0594286717019203</v>
      </c>
      <c r="L91" s="7">
        <v>1901.8765850389614</v>
      </c>
      <c r="M91" s="12">
        <f t="shared" si="28"/>
        <v>1918.0425360117924</v>
      </c>
      <c r="N91" s="7">
        <v>909</v>
      </c>
      <c r="O91" s="7">
        <v>909.6</v>
      </c>
      <c r="P91" s="7">
        <f t="shared" si="30"/>
        <v>162033.05991232814</v>
      </c>
      <c r="Q91" s="7"/>
      <c r="R91" s="18">
        <f t="shared" si="12"/>
        <v>0.9874092296709962</v>
      </c>
      <c r="T91">
        <v>369.58100000000002</v>
      </c>
      <c r="V91" s="7">
        <v>3398.3560000000007</v>
      </c>
      <c r="W91" s="7">
        <f t="shared" si="32"/>
        <v>5457.7154451426368</v>
      </c>
      <c r="X91" s="7"/>
      <c r="Y91" s="7"/>
      <c r="Z91" s="7"/>
      <c r="AA91" s="7"/>
      <c r="AB91" s="7"/>
      <c r="AC91" s="7">
        <v>1014.3645799999998</v>
      </c>
      <c r="AD91" s="7">
        <f t="shared" si="24"/>
        <v>1639.0965345478005</v>
      </c>
      <c r="AE91" s="3">
        <f t="shared" si="25"/>
        <v>317.36297270537881</v>
      </c>
      <c r="AF91" s="17">
        <f t="shared" ref="AF91:AF105" si="34">AE91/AD91</f>
        <v>0.19362067213017078</v>
      </c>
      <c r="AG91" s="3">
        <v>3634.688114</v>
      </c>
      <c r="AH91" s="3">
        <f t="shared" si="22"/>
        <v>895.36937533531113</v>
      </c>
      <c r="AI91" s="3">
        <v>280.11832571085546</v>
      </c>
      <c r="AJ91" s="3">
        <f t="shared" si="22"/>
        <v>69.004371886996481</v>
      </c>
      <c r="AK91" s="104"/>
      <c r="AL91" s="7">
        <v>34386.5</v>
      </c>
      <c r="AM91" s="7">
        <v>18894.099999999999</v>
      </c>
      <c r="AN91" s="7">
        <f t="shared" si="31"/>
        <v>15492.400000000001</v>
      </c>
      <c r="AO91" s="7"/>
      <c r="AP91" s="7"/>
      <c r="AQ91" s="7"/>
      <c r="AR91" s="7"/>
      <c r="AS91" s="7"/>
      <c r="AT91" s="7"/>
      <c r="AU91" s="7"/>
      <c r="AV91" s="7"/>
      <c r="AW91" s="7"/>
      <c r="AX91" s="7"/>
      <c r="AY91" s="11"/>
      <c r="AZ91" s="7">
        <v>232652.07146778493</v>
      </c>
      <c r="BA91" s="7">
        <v>735136.89235989319</v>
      </c>
      <c r="BB91" s="7">
        <v>100796.79756004574</v>
      </c>
      <c r="BC91" s="7">
        <v>193049.18032786882</v>
      </c>
      <c r="BD91" s="7">
        <v>112585.8940144872</v>
      </c>
      <c r="BE91" s="7">
        <v>293975.60045749135</v>
      </c>
      <c r="BF91" s="7">
        <v>34729.42</v>
      </c>
      <c r="BG91" s="7">
        <v>502484.82089210826</v>
      </c>
      <c r="BH91" s="7">
        <v>134720.54898970644</v>
      </c>
      <c r="BI91" s="7">
        <v>27678.993518871521</v>
      </c>
      <c r="BJ91" s="7">
        <v>61690.735798703761</v>
      </c>
      <c r="BK91" s="7">
        <v>278394.54258482653</v>
      </c>
    </row>
    <row r="92" spans="1:63">
      <c r="A92">
        <v>1995</v>
      </c>
      <c r="B92">
        <v>41812.6</v>
      </c>
      <c r="E92" s="3">
        <v>1.1535</v>
      </c>
      <c r="F92" s="3">
        <f t="shared" si="29"/>
        <v>0.86692674469007369</v>
      </c>
      <c r="G92" s="3">
        <v>4.8975</v>
      </c>
      <c r="H92" s="3">
        <f t="shared" si="26"/>
        <v>4.2457737321196358</v>
      </c>
      <c r="I92" s="3">
        <v>1.1824699999999999</v>
      </c>
      <c r="J92" s="3">
        <f t="shared" si="33"/>
        <v>23.689767363587549</v>
      </c>
      <c r="K92" s="3">
        <v>4.2212318282916277</v>
      </c>
      <c r="L92" s="7">
        <v>1934.2084869846235</v>
      </c>
      <c r="M92" s="12">
        <f t="shared" si="28"/>
        <v>1953.5505718544698</v>
      </c>
      <c r="N92" s="7">
        <v>925.3</v>
      </c>
      <c r="O92" s="7">
        <v>927.3</v>
      </c>
      <c r="P92" s="7">
        <f t="shared" si="30"/>
        <v>165032.72002989202</v>
      </c>
      <c r="Q92" s="7"/>
      <c r="R92" s="18">
        <f t="shared" si="12"/>
        <v>1.0009292573547171</v>
      </c>
      <c r="T92">
        <v>373.59899999999999</v>
      </c>
      <c r="V92" s="7">
        <v>3482.1680000000001</v>
      </c>
      <c r="W92" s="7">
        <f t="shared" si="32"/>
        <v>5379.8261963330597</v>
      </c>
      <c r="X92" s="7"/>
      <c r="Y92" s="7"/>
      <c r="Z92" s="7"/>
      <c r="AA92" s="7"/>
      <c r="AB92" s="7"/>
      <c r="AC92" s="7">
        <v>1050.38076</v>
      </c>
      <c r="AD92" s="7">
        <f t="shared" si="24"/>
        <v>1632.2358975156469</v>
      </c>
      <c r="AE92" s="3">
        <f t="shared" si="25"/>
        <v>320.81327027027044</v>
      </c>
      <c r="AF92" s="17">
        <f t="shared" si="34"/>
        <v>0.19654834865387161</v>
      </c>
      <c r="AG92" s="3">
        <v>3753.5441249999999</v>
      </c>
      <c r="AH92" s="3">
        <f t="shared" si="22"/>
        <v>889.20587110210784</v>
      </c>
      <c r="AI92" s="3">
        <v>287.41724354777301</v>
      </c>
      <c r="AJ92" s="3">
        <f t="shared" si="22"/>
        <v>68.088476359303272</v>
      </c>
      <c r="AK92" s="104"/>
      <c r="AL92" s="7">
        <v>35080.800000000003</v>
      </c>
      <c r="AM92" s="7">
        <v>16315.1</v>
      </c>
      <c r="AN92" s="7">
        <f t="shared" si="31"/>
        <v>18765.700000000004</v>
      </c>
      <c r="AO92" s="7"/>
      <c r="AP92" s="7"/>
      <c r="AQ92" s="7"/>
      <c r="AR92" s="7"/>
      <c r="AS92" s="7"/>
      <c r="AT92" s="7"/>
      <c r="AU92" s="7"/>
      <c r="AV92" s="7"/>
      <c r="AW92" s="7"/>
      <c r="AX92" s="7"/>
      <c r="AY92" s="11"/>
      <c r="AZ92" s="7">
        <v>255791.90222859627</v>
      </c>
      <c r="BA92" s="7">
        <v>848057.95698391995</v>
      </c>
      <c r="BB92" s="7">
        <v>120543.24206866579</v>
      </c>
      <c r="BC92" s="7">
        <v>226497.26205997393</v>
      </c>
      <c r="BD92" s="7">
        <v>142479.26988265969</v>
      </c>
      <c r="BE92" s="7">
        <v>322125.16297262057</v>
      </c>
      <c r="BF92" s="7">
        <v>36413.019999999997</v>
      </c>
      <c r="BG92" s="7">
        <v>592266.05475532368</v>
      </c>
      <c r="BH92" s="7">
        <v>179289.87396784005</v>
      </c>
      <c r="BI92" s="7">
        <v>29293.350717079527</v>
      </c>
      <c r="BJ92" s="7">
        <v>73323.598435462845</v>
      </c>
      <c r="BK92" s="7">
        <v>310359.23163494124</v>
      </c>
    </row>
    <row r="93" spans="1:63">
      <c r="A93">
        <v>1996</v>
      </c>
      <c r="B93">
        <v>49328.4</v>
      </c>
      <c r="E93" s="3">
        <v>1.341</v>
      </c>
      <c r="F93" s="3">
        <f t="shared" si="29"/>
        <v>0.74571215510812827</v>
      </c>
      <c r="G93" s="3">
        <v>5.1928000000000001</v>
      </c>
      <c r="H93" s="3">
        <f t="shared" si="26"/>
        <v>3.8723340790454888</v>
      </c>
      <c r="I93" s="3">
        <v>1.2360100000000001</v>
      </c>
      <c r="J93" s="3">
        <f t="shared" si="33"/>
        <v>24.161962029275617</v>
      </c>
      <c r="K93" s="3">
        <v>4.1387367416121226</v>
      </c>
      <c r="L93" s="7">
        <v>1972.8926567243161</v>
      </c>
      <c r="M93" s="12">
        <f t="shared" si="28"/>
        <v>1984.7300126646619</v>
      </c>
      <c r="N93" s="7">
        <v>932.9</v>
      </c>
      <c r="O93" s="7">
        <v>934.6</v>
      </c>
      <c r="P93" s="7">
        <f t="shared" si="30"/>
        <v>167666.70760106217</v>
      </c>
      <c r="Q93" s="7"/>
      <c r="R93" s="18">
        <f t="shared" si="12"/>
        <v>0.99203898243447841</v>
      </c>
      <c r="T93">
        <v>376.673</v>
      </c>
      <c r="V93" s="7">
        <v>3680.1420000000003</v>
      </c>
      <c r="W93" s="7">
        <f t="shared" si="32"/>
        <v>6234.0047542825723</v>
      </c>
      <c r="X93" s="7"/>
      <c r="Y93" s="7"/>
      <c r="Z93" s="7"/>
      <c r="AA93" s="7"/>
      <c r="AB93" s="7"/>
      <c r="AC93" s="7">
        <v>1081.1137899999997</v>
      </c>
      <c r="AD93" s="7">
        <f t="shared" si="24"/>
        <v>1713.4797466504135</v>
      </c>
      <c r="AE93" s="3">
        <f t="shared" si="25"/>
        <v>323.45294541075748</v>
      </c>
      <c r="AF93" s="17">
        <f t="shared" si="34"/>
        <v>0.18876963444887965</v>
      </c>
      <c r="AG93" s="3">
        <v>3878.3312460000002</v>
      </c>
      <c r="AH93" s="3">
        <f t="shared" si="22"/>
        <v>937.08092302805198</v>
      </c>
      <c r="AI93" s="3">
        <v>299.8521131007895</v>
      </c>
      <c r="AJ93" s="3">
        <f t="shared" si="22"/>
        <v>72.450153711393341</v>
      </c>
      <c r="AK93" s="104"/>
      <c r="AL93" s="7">
        <v>38573.599999999999</v>
      </c>
      <c r="AM93" s="7">
        <v>18082</v>
      </c>
      <c r="AN93" s="7">
        <f t="shared" si="31"/>
        <v>20491.599999999999</v>
      </c>
      <c r="AO93" s="7"/>
      <c r="AP93" s="7"/>
      <c r="AQ93" s="7"/>
      <c r="AR93" s="7"/>
      <c r="AS93" s="7"/>
      <c r="AT93" s="7"/>
      <c r="AU93" s="7"/>
      <c r="AV93" s="7"/>
      <c r="AW93" s="7"/>
      <c r="AX93" s="7"/>
      <c r="AY93" s="11"/>
      <c r="AZ93" s="7">
        <v>294973.97940879362</v>
      </c>
      <c r="BA93" s="7">
        <v>915418.62683897791</v>
      </c>
      <c r="BB93" s="7">
        <v>138922.60843731428</v>
      </c>
      <c r="BC93" s="7">
        <v>220897.95008912653</v>
      </c>
      <c r="BD93" s="7">
        <v>141590.834818776</v>
      </c>
      <c r="BE93" s="7">
        <v>375574.64349376108</v>
      </c>
      <c r="BF93" s="7">
        <v>38432.589999999997</v>
      </c>
      <c r="BG93" s="7">
        <v>620444.6474301843</v>
      </c>
      <c r="BH93" s="7">
        <v>176566.39928698752</v>
      </c>
      <c r="BI93" s="7">
        <v>26813.57694592989</v>
      </c>
      <c r="BJ93" s="7">
        <v>69001.411170528823</v>
      </c>
      <c r="BK93" s="7">
        <v>348063.26002673799</v>
      </c>
    </row>
    <row r="94" spans="1:63">
      <c r="A94">
        <v>1997</v>
      </c>
      <c r="B94">
        <v>53270.5</v>
      </c>
      <c r="E94" s="3">
        <v>1.4615</v>
      </c>
      <c r="F94" s="3">
        <f t="shared" si="29"/>
        <v>0.68422853232979819</v>
      </c>
      <c r="G94" s="3">
        <v>6.0190000000000001</v>
      </c>
      <c r="H94" s="3">
        <f t="shared" si="26"/>
        <v>4.1183715360930551</v>
      </c>
      <c r="I94" s="3">
        <v>1.4513100000000001</v>
      </c>
      <c r="J94" s="3">
        <f t="shared" si="33"/>
        <v>24.865291800660994</v>
      </c>
      <c r="K94" s="3">
        <v>4.021670077378368</v>
      </c>
      <c r="L94" s="7">
        <v>1996.5673686050079</v>
      </c>
      <c r="M94" s="12">
        <f t="shared" si="28"/>
        <v>2003.5553543951255</v>
      </c>
      <c r="N94" s="7">
        <v>937.7</v>
      </c>
      <c r="O94" s="7">
        <v>938.2</v>
      </c>
      <c r="P94" s="7">
        <f t="shared" si="30"/>
        <v>169257.04132266191</v>
      </c>
      <c r="Q94" s="7"/>
      <c r="R94" s="18">
        <f t="shared" si="12"/>
        <v>0.99441975491846868</v>
      </c>
      <c r="T94">
        <v>383.99099999999999</v>
      </c>
      <c r="V94" s="7">
        <v>3832.9270000000006</v>
      </c>
      <c r="W94" s="7">
        <f t="shared" si="32"/>
        <v>6104.925876901726</v>
      </c>
      <c r="X94" s="7"/>
      <c r="Y94" s="7"/>
      <c r="Z94" s="7"/>
      <c r="AA94" s="7"/>
      <c r="AB94" s="7"/>
      <c r="AC94" s="7">
        <v>1119.7325699999999</v>
      </c>
      <c r="AD94" s="7">
        <f t="shared" si="24"/>
        <v>1826.3467745675716</v>
      </c>
      <c r="AE94" s="3">
        <f t="shared" si="25"/>
        <v>329.73698662028386</v>
      </c>
      <c r="AF94" s="17">
        <f t="shared" si="34"/>
        <v>0.18054456646019837</v>
      </c>
      <c r="AG94" s="3">
        <v>3979.9063719999999</v>
      </c>
      <c r="AH94" s="3">
        <f t="shared" si="22"/>
        <v>989.61533279090042</v>
      </c>
      <c r="AI94" s="3">
        <v>309.37641720006593</v>
      </c>
      <c r="AJ94" s="3">
        <f t="shared" si="22"/>
        <v>76.927348899226743</v>
      </c>
      <c r="AK94" s="104"/>
      <c r="AL94" s="7">
        <v>48347.9</v>
      </c>
      <c r="AM94" s="7">
        <v>20854.5</v>
      </c>
      <c r="AN94" s="7">
        <f t="shared" si="31"/>
        <v>27493.4</v>
      </c>
      <c r="AO94" s="7"/>
      <c r="AP94" s="7"/>
      <c r="AQ94" s="7"/>
      <c r="AR94" s="7"/>
      <c r="AS94" s="7"/>
      <c r="AT94" s="7"/>
      <c r="AU94" s="7"/>
      <c r="AV94" s="7"/>
      <c r="AW94" s="7"/>
      <c r="AX94" s="7"/>
      <c r="AY94" s="11"/>
      <c r="AZ94" s="7">
        <v>267508.41712361714</v>
      </c>
      <c r="BA94" s="7">
        <v>1001382.7147832061</v>
      </c>
      <c r="BB94" s="7">
        <v>165437.77915206485</v>
      </c>
      <c r="BC94" s="7">
        <v>217344.12148697863</v>
      </c>
      <c r="BD94" s="7">
        <v>165364.59836459835</v>
      </c>
      <c r="BE94" s="7">
        <v>414208.13577956439</v>
      </c>
      <c r="BF94" s="7">
        <v>39028.080000000002</v>
      </c>
      <c r="BG94" s="7">
        <v>733874.29765958898</v>
      </c>
      <c r="BH94" s="7">
        <v>246515.49508692362</v>
      </c>
      <c r="BI94" s="7">
        <v>26289.287432144571</v>
      </c>
      <c r="BJ94" s="7">
        <v>74142.032570603988</v>
      </c>
      <c r="BK94" s="7">
        <v>386927.48256991687</v>
      </c>
    </row>
    <row r="95" spans="1:63">
      <c r="A95">
        <v>1998</v>
      </c>
      <c r="B95">
        <v>52805.8</v>
      </c>
      <c r="E95" s="3">
        <v>1.3779999999999999</v>
      </c>
      <c r="F95" s="3">
        <f t="shared" si="29"/>
        <v>0.72568940493468803</v>
      </c>
      <c r="G95" s="3">
        <v>5.5861999999999998</v>
      </c>
      <c r="H95" s="3">
        <f t="shared" si="26"/>
        <v>4.0538461538461537</v>
      </c>
      <c r="I95" s="3">
        <v>1.44981</v>
      </c>
      <c r="J95" s="3">
        <f t="shared" si="33"/>
        <v>24.575050173573445</v>
      </c>
      <c r="K95" s="3">
        <v>4.0691676840413571</v>
      </c>
      <c r="L95" s="7">
        <v>2010.5433401852429</v>
      </c>
      <c r="M95" s="12">
        <f t="shared" si="28"/>
        <v>2015.5593119275527</v>
      </c>
      <c r="N95" s="7">
        <v>937.9</v>
      </c>
      <c r="O95" s="7">
        <v>936.6</v>
      </c>
      <c r="P95" s="7">
        <f t="shared" si="30"/>
        <v>170271.11579364899</v>
      </c>
      <c r="Q95" s="7"/>
      <c r="R95" s="18">
        <f t="shared" si="12"/>
        <v>0.99234911752215826</v>
      </c>
      <c r="T95">
        <v>395.26299999999998</v>
      </c>
      <c r="V95" s="7">
        <v>4027.2449999999999</v>
      </c>
      <c r="W95" s="7">
        <f t="shared" si="32"/>
        <v>6516.5264003880457</v>
      </c>
      <c r="X95" s="7"/>
      <c r="Y95" s="7"/>
      <c r="Z95" s="7"/>
      <c r="AA95" s="7"/>
      <c r="AB95" s="7"/>
      <c r="AC95" s="7">
        <v>1171.8103000000001</v>
      </c>
      <c r="AD95" s="7">
        <f t="shared" si="24"/>
        <v>1888.9788493397652</v>
      </c>
      <c r="AE95" s="3">
        <f t="shared" si="25"/>
        <v>339.41636794219983</v>
      </c>
      <c r="AF95" s="17">
        <f t="shared" si="34"/>
        <v>0.17968246074371474</v>
      </c>
      <c r="AG95" s="3">
        <v>4121.8783560000002</v>
      </c>
      <c r="AH95" s="3">
        <f t="shared" si="22"/>
        <v>1012.9536740806642</v>
      </c>
      <c r="AI95" s="3">
        <v>327.42602648045767</v>
      </c>
      <c r="AJ95" s="3">
        <f t="shared" si="22"/>
        <v>80.465110288910338</v>
      </c>
      <c r="AK95" s="104"/>
      <c r="AL95" s="7">
        <v>63661.5</v>
      </c>
      <c r="AM95" s="7">
        <v>34433.5</v>
      </c>
      <c r="AN95" s="7">
        <f t="shared" si="31"/>
        <v>29228</v>
      </c>
      <c r="AO95" s="7"/>
      <c r="AP95" s="7"/>
      <c r="AQ95" s="7"/>
      <c r="AR95" s="7"/>
      <c r="AS95" s="7"/>
      <c r="AT95" s="7"/>
      <c r="AU95" s="7"/>
      <c r="AV95" s="7"/>
      <c r="AW95" s="7"/>
      <c r="AX95" s="7"/>
      <c r="AY95" s="11"/>
      <c r="AZ95" s="7">
        <v>315003.11159462389</v>
      </c>
      <c r="BA95" s="7">
        <v>1191604.8409807482</v>
      </c>
      <c r="BB95" s="7">
        <v>209630.09589538682</v>
      </c>
      <c r="BC95" s="7">
        <v>263884.72575372318</v>
      </c>
      <c r="BD95" s="7">
        <v>184266.95096258627</v>
      </c>
      <c r="BE95" s="7">
        <v>492632.32836905186</v>
      </c>
      <c r="BF95" s="7">
        <v>41190.74</v>
      </c>
      <c r="BG95" s="7">
        <v>876601.72938612429</v>
      </c>
      <c r="BH95" s="7">
        <v>323906.32618961134</v>
      </c>
      <c r="BI95" s="7">
        <v>29763.293134762076</v>
      </c>
      <c r="BJ95" s="7">
        <v>88201.452960406823</v>
      </c>
      <c r="BK95" s="7">
        <v>434730.65710134397</v>
      </c>
    </row>
    <row r="96" spans="1:63">
      <c r="A96">
        <v>1999</v>
      </c>
      <c r="B96">
        <v>54608.2</v>
      </c>
      <c r="E96" s="3">
        <v>1.6007</v>
      </c>
      <c r="F96" s="3">
        <f t="shared" si="29"/>
        <v>0.62472668207659143</v>
      </c>
      <c r="G96" s="3">
        <v>6.5442</v>
      </c>
      <c r="H96" s="3">
        <f t="shared" si="26"/>
        <v>4.08833635284563</v>
      </c>
      <c r="I96" s="3">
        <v>1.5021599999999999</v>
      </c>
      <c r="J96" s="3">
        <f t="shared" si="33"/>
        <v>24.46959175677674</v>
      </c>
      <c r="K96" s="3">
        <v>4.0867048782007354</v>
      </c>
      <c r="L96" s="7">
        <v>2020.5752836698628</v>
      </c>
      <c r="M96" s="12">
        <f t="shared" si="28"/>
        <v>2037.6498541462106</v>
      </c>
      <c r="N96" s="7">
        <v>945.42499999999995</v>
      </c>
      <c r="O96" s="7">
        <v>952.2</v>
      </c>
      <c r="P96" s="7">
        <f t="shared" si="30"/>
        <v>172137.28824999832</v>
      </c>
      <c r="Q96" s="7"/>
      <c r="R96" s="18">
        <f t="shared" si="12"/>
        <v>1.0056342324949925</v>
      </c>
      <c r="T96">
        <v>402.90699999999998</v>
      </c>
      <c r="V96" s="7">
        <v>4554.6650000000009</v>
      </c>
      <c r="W96" s="7">
        <f t="shared" si="32"/>
        <v>7307.7754165835158</v>
      </c>
      <c r="X96" s="7"/>
      <c r="Y96" s="7"/>
      <c r="Z96" s="7"/>
      <c r="AA96" s="7"/>
      <c r="AB96" s="7"/>
      <c r="AC96" s="7">
        <v>1220.203</v>
      </c>
      <c r="AD96" s="7">
        <f t="shared" si="24"/>
        <v>1958.5478352999999</v>
      </c>
      <c r="AE96" s="3">
        <f t="shared" si="25"/>
        <v>345.98034867540832</v>
      </c>
      <c r="AF96" s="17">
        <f t="shared" si="34"/>
        <v>0.17665146719401567</v>
      </c>
      <c r="AG96" s="3">
        <v>4271.4929320000001</v>
      </c>
      <c r="AH96" s="3">
        <f t="shared" si="22"/>
        <v>1045.216882379973</v>
      </c>
      <c r="AI96" s="3">
        <v>348.33784561407356</v>
      </c>
      <c r="AJ96" s="3">
        <f t="shared" si="22"/>
        <v>85.236848756115023</v>
      </c>
      <c r="AK96" s="104"/>
      <c r="AL96" s="7">
        <v>72356.3</v>
      </c>
      <c r="AM96" s="7">
        <v>38481.800000000003</v>
      </c>
      <c r="AN96" s="7">
        <f t="shared" si="31"/>
        <v>33874.5</v>
      </c>
      <c r="AO96" s="7"/>
      <c r="AP96" s="7"/>
      <c r="AQ96" s="7"/>
      <c r="AR96" s="7"/>
      <c r="AS96" s="7"/>
      <c r="AT96" s="7"/>
      <c r="AU96" s="7"/>
      <c r="AV96" s="7"/>
      <c r="AW96" s="7"/>
      <c r="AX96" s="7"/>
      <c r="AY96" s="11"/>
      <c r="AZ96" s="7">
        <v>311146.92074814602</v>
      </c>
      <c r="BA96" s="7">
        <v>1232911.0049673333</v>
      </c>
      <c r="BB96" s="7">
        <v>259995.03438359589</v>
      </c>
      <c r="BC96" s="7">
        <v>245148.05205549515</v>
      </c>
      <c r="BD96" s="7">
        <v>194621.67704291016</v>
      </c>
      <c r="BE96" s="7">
        <v>496825.22148533206</v>
      </c>
      <c r="BF96" s="7">
        <v>36321.019999999997</v>
      </c>
      <c r="BG96" s="7">
        <v>921764.08421918727</v>
      </c>
      <c r="BH96" s="7">
        <v>314257.14303575899</v>
      </c>
      <c r="BI96" s="7">
        <v>29920.657039259815</v>
      </c>
      <c r="BJ96" s="7">
        <v>90509.794166048945</v>
      </c>
      <c r="BK96" s="7">
        <v>487076.48997811956</v>
      </c>
    </row>
    <row r="97" spans="1:63">
      <c r="A97">
        <v>2000</v>
      </c>
      <c r="B97">
        <v>50452.800000000003</v>
      </c>
      <c r="E97" s="3">
        <v>1.61</v>
      </c>
      <c r="F97" s="3">
        <f t="shared" si="29"/>
        <v>0.6211180124223602</v>
      </c>
      <c r="G97" s="3">
        <v>6.9589999999999996</v>
      </c>
      <c r="H97" s="3">
        <f t="shared" si="26"/>
        <v>4.3223602484472048</v>
      </c>
      <c r="I97" s="3">
        <v>1.6888399999999999</v>
      </c>
      <c r="J97" s="3">
        <f t="shared" si="33"/>
        <v>23.221034305602352</v>
      </c>
      <c r="K97" s="3">
        <v>4.3064403886554619</v>
      </c>
      <c r="L97" s="7">
        <v>2054.7244246225582</v>
      </c>
      <c r="M97" s="12">
        <f t="shared" si="28"/>
        <v>2071.7989950989058</v>
      </c>
      <c r="N97" s="7">
        <v>960.2</v>
      </c>
      <c r="O97" s="7">
        <v>966.4</v>
      </c>
      <c r="P97" s="7">
        <f t="shared" si="30"/>
        <v>175022.15117563918</v>
      </c>
      <c r="Q97" s="7"/>
      <c r="R97" s="18">
        <f t="shared" si="12"/>
        <v>0.99818418288597144</v>
      </c>
      <c r="T97">
        <v>422.06299999999999</v>
      </c>
      <c r="V97" s="7">
        <v>4878.4610000000002</v>
      </c>
      <c r="W97" s="7">
        <f t="shared" si="32"/>
        <v>7403.5028508477799</v>
      </c>
      <c r="X97" s="7"/>
      <c r="Y97" s="7"/>
      <c r="Z97" s="7"/>
      <c r="AA97" s="7"/>
      <c r="AB97" s="7"/>
      <c r="AC97" s="7">
        <v>1281.8069999999998</v>
      </c>
      <c r="AD97" s="7">
        <f t="shared" si="24"/>
        <v>1952.4484223999998</v>
      </c>
      <c r="AE97" s="3">
        <f t="shared" si="25"/>
        <v>362.4298011774153</v>
      </c>
      <c r="AF97" s="17">
        <f t="shared" si="34"/>
        <v>0.18562836130232177</v>
      </c>
      <c r="AG97" s="3">
        <v>4477.2316929999997</v>
      </c>
      <c r="AH97" s="3">
        <f t="shared" si="22"/>
        <v>1039.6595073728308</v>
      </c>
      <c r="AI97" s="3">
        <v>371.11148814129604</v>
      </c>
      <c r="AJ97" s="3">
        <f t="shared" si="22"/>
        <v>86.175925973321753</v>
      </c>
      <c r="AK97" s="104"/>
      <c r="AL97" s="7">
        <v>100963</v>
      </c>
      <c r="AM97" s="7">
        <v>60297.1</v>
      </c>
      <c r="AN97" s="7">
        <f t="shared" si="31"/>
        <v>40665.9</v>
      </c>
      <c r="AO97" s="7"/>
      <c r="AP97" s="7"/>
      <c r="AQ97" s="7"/>
      <c r="AR97" s="7"/>
      <c r="AS97" s="7"/>
      <c r="AT97" s="7"/>
      <c r="AU97" s="7"/>
      <c r="AV97" s="7"/>
      <c r="AW97" s="7"/>
      <c r="AX97" s="7"/>
      <c r="AY97" s="11"/>
      <c r="AZ97" s="7">
        <v>263905.87804613053</v>
      </c>
      <c r="BA97" s="7">
        <v>1344719.5434491246</v>
      </c>
      <c r="BB97" s="7">
        <v>267273.94072716159</v>
      </c>
      <c r="BC97" s="7">
        <v>235034.72261312188</v>
      </c>
      <c r="BD97" s="7">
        <v>232201.95417048575</v>
      </c>
      <c r="BE97" s="7">
        <v>577936.87593835534</v>
      </c>
      <c r="BF97" s="7">
        <v>32272.05</v>
      </c>
      <c r="BG97" s="7">
        <v>1080813.665402994</v>
      </c>
      <c r="BH97" s="7">
        <v>382037.73846623889</v>
      </c>
      <c r="BI97" s="7">
        <v>28201.16223648029</v>
      </c>
      <c r="BJ97" s="7">
        <v>101705.53009471433</v>
      </c>
      <c r="BK97" s="7">
        <v>568869.23460556066</v>
      </c>
    </row>
    <row r="98" spans="1:63">
      <c r="A98">
        <v>2001</v>
      </c>
      <c r="B98">
        <v>50580.800000000003</v>
      </c>
      <c r="E98" s="3">
        <v>1.6594</v>
      </c>
      <c r="F98" s="3">
        <f t="shared" si="29"/>
        <v>0.60262745570688203</v>
      </c>
      <c r="G98" s="3">
        <v>7.3596000000000004</v>
      </c>
      <c r="H98" s="3">
        <f t="shared" si="26"/>
        <v>4.4350970230203695</v>
      </c>
      <c r="I98" s="3">
        <v>1.6876100000000001</v>
      </c>
      <c r="J98" s="3">
        <f t="shared" si="33"/>
        <v>22.461838199760045</v>
      </c>
      <c r="K98" s="3">
        <v>4.4519953848242162</v>
      </c>
      <c r="L98" s="7">
        <v>2088.8735655752535</v>
      </c>
      <c r="M98" s="12">
        <f t="shared" si="28"/>
        <v>2109.0026422159108</v>
      </c>
      <c r="N98" s="7">
        <v>969.7</v>
      </c>
      <c r="O98" s="7">
        <v>969.6</v>
      </c>
      <c r="P98" s="7">
        <f t="shared" si="30"/>
        <v>178165.05372815573</v>
      </c>
      <c r="Q98" s="7"/>
      <c r="R98" s="18">
        <f t="shared" si="12"/>
        <v>0.98561244782891877</v>
      </c>
      <c r="T98">
        <v>430.32100000000003</v>
      </c>
      <c r="V98" s="7">
        <v>5126.1370000000006</v>
      </c>
      <c r="W98" s="7">
        <f t="shared" si="32"/>
        <v>7581.627708832104</v>
      </c>
      <c r="X98" s="7"/>
      <c r="Y98" s="7"/>
      <c r="Z98" s="7"/>
      <c r="AA98" s="7"/>
      <c r="AB98" s="7"/>
      <c r="AC98" s="7">
        <v>1325.443</v>
      </c>
      <c r="AD98" s="7">
        <f t="shared" si="24"/>
        <v>1952.9077161999999</v>
      </c>
      <c r="AE98" s="3">
        <f t="shared" si="25"/>
        <v>369.52102997056488</v>
      </c>
      <c r="AF98" s="17">
        <f t="shared" si="34"/>
        <v>0.18921581747323166</v>
      </c>
      <c r="AG98" s="3">
        <v>718.39364799999998</v>
      </c>
      <c r="AH98" s="3">
        <f>6.55957*AG98/$K98</f>
        <v>1058.4812009631999</v>
      </c>
      <c r="AI98" s="3">
        <v>60.587542229478004</v>
      </c>
      <c r="AJ98" s="3">
        <f>6.55957*AI98/$K98</f>
        <v>89.269684720912892</v>
      </c>
      <c r="AK98" s="104"/>
      <c r="AL98" s="7">
        <v>85590.459251734399</v>
      </c>
      <c r="AM98" s="7">
        <v>56478.676834563303</v>
      </c>
      <c r="AN98" s="7">
        <f t="shared" si="31"/>
        <v>29111.782417171096</v>
      </c>
      <c r="AO98" s="7"/>
      <c r="AP98" s="7"/>
      <c r="AQ98" s="7"/>
      <c r="AR98" s="7"/>
      <c r="AS98" s="7"/>
      <c r="AT98" s="7"/>
      <c r="AU98" s="7"/>
      <c r="AV98" s="7"/>
      <c r="AW98" s="7"/>
      <c r="AX98" s="7"/>
      <c r="AY98" s="11"/>
      <c r="AZ98" s="7">
        <v>300387.36694366718</v>
      </c>
      <c r="BA98" s="7">
        <v>1302973.6846477154</v>
      </c>
      <c r="BB98" s="7">
        <v>243702.6554581768</v>
      </c>
      <c r="BC98" s="7">
        <v>242772.06821327729</v>
      </c>
      <c r="BD98" s="7">
        <v>252275.90031137542</v>
      </c>
      <c r="BE98" s="7">
        <v>532217.47066488571</v>
      </c>
      <c r="BF98" s="7">
        <v>32005.59</v>
      </c>
      <c r="BG98" s="7">
        <v>1002586.3177040482</v>
      </c>
      <c r="BH98" s="7">
        <v>321677.93060275447</v>
      </c>
      <c r="BI98" s="7">
        <v>28028.068920288555</v>
      </c>
      <c r="BJ98" s="7">
        <v>103922.19638705062</v>
      </c>
      <c r="BK98" s="7">
        <v>548958.12179395452</v>
      </c>
    </row>
    <row r="99" spans="1:63">
      <c r="A99">
        <v>2002</v>
      </c>
      <c r="B99">
        <v>52941.2</v>
      </c>
      <c r="E99" s="3">
        <v>1.3827</v>
      </c>
      <c r="F99" s="3">
        <f t="shared" si="29"/>
        <v>0.72322268026325298</v>
      </c>
      <c r="G99" s="3">
        <v>6.2496</v>
      </c>
      <c r="H99" s="3">
        <f t="shared" si="26"/>
        <v>4.5198524625732261</v>
      </c>
      <c r="I99" s="3">
        <v>1.5586100000000001</v>
      </c>
      <c r="J99" s="3">
        <f t="shared" si="33"/>
        <v>22.141695263561484</v>
      </c>
      <c r="K99" s="3">
        <v>4.5163660148719362</v>
      </c>
      <c r="L99" s="7">
        <v>2129.1317188565681</v>
      </c>
      <c r="M99" s="12">
        <f t="shared" si="28"/>
        <v>2151.2462661885252</v>
      </c>
      <c r="N99" s="7">
        <v>975.9</v>
      </c>
      <c r="O99" s="7">
        <v>978.2</v>
      </c>
      <c r="P99" s="7">
        <f t="shared" si="30"/>
        <v>181733.7251864546</v>
      </c>
      <c r="Q99" s="7"/>
      <c r="R99" s="18">
        <f t="shared" si="12"/>
        <v>0.98905865100122392</v>
      </c>
      <c r="T99">
        <v>434.25799999999998</v>
      </c>
      <c r="V99" s="7">
        <v>5555.6880000000001</v>
      </c>
      <c r="W99" s="7">
        <f t="shared" si="32"/>
        <v>8062.8570591466714</v>
      </c>
      <c r="X99" s="7"/>
      <c r="Y99" s="7"/>
      <c r="Z99" s="7"/>
      <c r="AA99" s="7"/>
      <c r="AB99" s="7"/>
      <c r="AC99" s="7">
        <v>1353.5870000000002</v>
      </c>
      <c r="AD99" s="7">
        <f t="shared" si="24"/>
        <v>1965.9497588000002</v>
      </c>
      <c r="AE99" s="3">
        <f t="shared" si="25"/>
        <v>372.90177200963365</v>
      </c>
      <c r="AF99" s="17">
        <f t="shared" si="34"/>
        <v>0.18968021453266937</v>
      </c>
      <c r="AG99" s="3">
        <v>752.79626399999995</v>
      </c>
      <c r="AH99" s="3">
        <f t="shared" ref="AH99:AJ103" si="35">6.55957*AG99/$K99</f>
        <v>1093.3612938336</v>
      </c>
      <c r="AI99" s="3">
        <v>63.650333896399069</v>
      </c>
      <c r="AJ99" s="3">
        <f t="shared" si="35"/>
        <v>92.44574495113001</v>
      </c>
      <c r="AK99" s="104"/>
      <c r="AL99" s="7">
        <v>62316.028487666001</v>
      </c>
      <c r="AM99" s="7">
        <v>38873.061778232302</v>
      </c>
      <c r="AN99" s="7">
        <f t="shared" si="31"/>
        <v>23442.966709433698</v>
      </c>
      <c r="AO99" s="7"/>
      <c r="AP99" s="7"/>
      <c r="AQ99" s="7"/>
      <c r="AR99" s="7"/>
      <c r="AS99" s="7"/>
      <c r="AT99" s="7"/>
      <c r="AU99" s="7"/>
      <c r="AV99" s="7"/>
      <c r="AW99" s="7"/>
      <c r="AX99" s="7"/>
      <c r="AY99" s="11"/>
      <c r="AZ99" s="7">
        <v>364230.81665702979</v>
      </c>
      <c r="BA99" s="7">
        <v>1496147.0140178604</v>
      </c>
      <c r="BB99" s="7">
        <v>218272.08465532158</v>
      </c>
      <c r="BC99" s="7">
        <v>304070.99527297448</v>
      </c>
      <c r="BD99" s="7">
        <v>292267.46755119698</v>
      </c>
      <c r="BE99" s="7">
        <v>641381.74188216741</v>
      </c>
      <c r="BF99" s="7">
        <v>40154.7246562</v>
      </c>
      <c r="BG99" s="7">
        <v>1131916.1973608306</v>
      </c>
      <c r="BH99" s="7">
        <v>314770.41029708675</v>
      </c>
      <c r="BI99" s="7">
        <v>35430.570377848278</v>
      </c>
      <c r="BJ99" s="7">
        <v>143906.83588116526</v>
      </c>
      <c r="BK99" s="7">
        <v>637808.38080473035</v>
      </c>
    </row>
    <row r="100" spans="1:63">
      <c r="A100">
        <v>2003</v>
      </c>
      <c r="B100">
        <v>56311.7</v>
      </c>
      <c r="E100" s="3">
        <v>1.2367999999999999</v>
      </c>
      <c r="F100" s="3">
        <f t="shared" si="29"/>
        <v>0.80853816300129377</v>
      </c>
      <c r="G100" s="3">
        <v>5.2004999999999999</v>
      </c>
      <c r="H100" s="3">
        <f t="shared" si="26"/>
        <v>4.2048027166882278</v>
      </c>
      <c r="I100" s="3">
        <v>1.3466499999999999</v>
      </c>
      <c r="J100" s="3">
        <f t="shared" si="33"/>
        <v>23.750032395416163</v>
      </c>
      <c r="K100" s="3">
        <v>4.2105205725656329</v>
      </c>
      <c r="L100" s="7">
        <v>2173.3608135204822</v>
      </c>
      <c r="M100" s="12">
        <f t="shared" si="28"/>
        <v>2196.4823803657519</v>
      </c>
      <c r="N100" s="7">
        <v>982.1</v>
      </c>
      <c r="O100" s="7">
        <v>984</v>
      </c>
      <c r="P100" s="7">
        <f t="shared" si="30"/>
        <v>185555.19726596351</v>
      </c>
      <c r="Q100" s="7"/>
      <c r="R100" s="18">
        <f t="shared" si="12"/>
        <v>0.9852123464681618</v>
      </c>
      <c r="T100">
        <v>437.73099999999999</v>
      </c>
      <c r="V100" s="7">
        <v>6192.9879999999994</v>
      </c>
      <c r="W100" s="7">
        <f t="shared" si="32"/>
        <v>9661.1758106824109</v>
      </c>
      <c r="X100" s="7"/>
      <c r="Y100" s="7"/>
      <c r="Z100" s="7"/>
      <c r="AA100" s="7"/>
      <c r="AB100" s="7"/>
      <c r="AC100" s="7">
        <v>1396.0530000000003</v>
      </c>
      <c r="AD100" s="7">
        <f t="shared" si="24"/>
        <v>2174.9109687000005</v>
      </c>
      <c r="AE100" s="3">
        <f t="shared" si="25"/>
        <v>375.88407251806291</v>
      </c>
      <c r="AF100" s="17">
        <f t="shared" si="34"/>
        <v>0.17282733772901904</v>
      </c>
      <c r="AG100" s="3">
        <v>778.82133999999996</v>
      </c>
      <c r="AH100" s="3">
        <f t="shared" si="35"/>
        <v>1213.325765586</v>
      </c>
      <c r="AI100" s="3">
        <v>66.553279389576019</v>
      </c>
      <c r="AJ100" s="3">
        <f t="shared" si="35"/>
        <v>103.68335396102049</v>
      </c>
      <c r="AK100" s="104"/>
      <c r="AL100" s="7">
        <v>82336.231886758498</v>
      </c>
      <c r="AM100" s="7">
        <v>40079.693105658203</v>
      </c>
      <c r="AN100" s="7">
        <f t="shared" si="31"/>
        <v>42256.538781100295</v>
      </c>
      <c r="AO100" s="7"/>
      <c r="AP100" s="7"/>
      <c r="AQ100" s="7"/>
      <c r="AR100" s="7"/>
      <c r="AS100" s="7"/>
      <c r="AT100" s="7"/>
      <c r="AU100" s="7"/>
      <c r="AV100" s="7"/>
      <c r="AW100" s="7"/>
      <c r="AX100" s="7"/>
      <c r="AY100" s="11"/>
      <c r="AZ100" s="7">
        <v>405860.08363186102</v>
      </c>
      <c r="BA100" s="7">
        <v>1748630.6398999502</v>
      </c>
      <c r="BB100" s="7">
        <v>293656.28021667065</v>
      </c>
      <c r="BC100" s="7">
        <v>366265.05838922545</v>
      </c>
      <c r="BD100" s="7">
        <v>341458.70032249973</v>
      </c>
      <c r="BE100" s="7">
        <v>699598.1172334546</v>
      </c>
      <c r="BF100" s="7">
        <v>47652.483738100003</v>
      </c>
      <c r="BG100" s="7">
        <v>1342770.5562680892</v>
      </c>
      <c r="BH100" s="7">
        <v>402623.46673134447</v>
      </c>
      <c r="BI100" s="7">
        <v>47526.424933300987</v>
      </c>
      <c r="BJ100" s="7">
        <v>184545.07235831511</v>
      </c>
      <c r="BK100" s="7">
        <v>708075.5922451287</v>
      </c>
    </row>
    <row r="101" spans="1:63">
      <c r="A101">
        <v>2004</v>
      </c>
      <c r="B101">
        <v>60708</v>
      </c>
      <c r="E101" s="3">
        <v>1.1371</v>
      </c>
      <c r="F101" s="3">
        <f t="shared" si="29"/>
        <v>0.87943012927622899</v>
      </c>
      <c r="G101" s="3">
        <v>4.8380000000000001</v>
      </c>
      <c r="H101" s="3">
        <f t="shared" si="26"/>
        <v>4.2546829654383957</v>
      </c>
      <c r="I101" s="3">
        <v>1.2435</v>
      </c>
      <c r="J101" s="3">
        <f t="shared" si="33"/>
        <v>23.521358869560043</v>
      </c>
      <c r="K101" s="3">
        <v>4.2514550521744772</v>
      </c>
      <c r="L101" s="7">
        <v>2219.6039472110215</v>
      </c>
      <c r="M101" s="12">
        <f t="shared" si="28"/>
        <v>2239.7077790130966</v>
      </c>
      <c r="N101" s="7">
        <v>990</v>
      </c>
      <c r="O101" s="7">
        <v>997.1</v>
      </c>
      <c r="P101" s="7">
        <f t="shared" si="30"/>
        <v>189206.8074243716</v>
      </c>
      <c r="Q101" s="7"/>
      <c r="R101" s="18">
        <f t="shared" ref="R101:R106" si="36">(O101/O100)/(P101/P100)</f>
        <v>0.99375650207987543</v>
      </c>
      <c r="T101">
        <v>451.37900000000002</v>
      </c>
      <c r="V101" s="7">
        <v>7098.9009999999998</v>
      </c>
      <c r="W101" s="7">
        <f t="shared" si="32"/>
        <v>10944.584687233433</v>
      </c>
      <c r="X101" s="7"/>
      <c r="Y101" s="7"/>
      <c r="Z101" s="7"/>
      <c r="AA101" s="7"/>
      <c r="AB101" s="7"/>
      <c r="AC101" s="7">
        <v>1452.9479999999999</v>
      </c>
      <c r="AD101" s="7">
        <f t="shared" si="24"/>
        <v>2241.7534691999995</v>
      </c>
      <c r="AE101" s="3">
        <f t="shared" si="25"/>
        <v>387.60374926411589</v>
      </c>
      <c r="AF101" s="17">
        <f t="shared" si="34"/>
        <v>0.17290204056311223</v>
      </c>
      <c r="AG101" s="3">
        <v>806.64752299999998</v>
      </c>
      <c r="AH101" s="3">
        <f t="shared" si="35"/>
        <v>1244.5764632366997</v>
      </c>
      <c r="AI101" s="3">
        <v>70.395592458111622</v>
      </c>
      <c r="AJ101" s="3">
        <f t="shared" si="35"/>
        <v>108.61335960362041</v>
      </c>
      <c r="AK101" s="104"/>
      <c r="AL101" s="7">
        <v>86554.326830427206</v>
      </c>
      <c r="AM101" s="7">
        <v>45093.564260487401</v>
      </c>
      <c r="AN101" s="7">
        <f t="shared" si="31"/>
        <v>41460.762569939805</v>
      </c>
      <c r="AO101" s="7"/>
      <c r="AP101" s="7"/>
      <c r="AQ101" s="7"/>
      <c r="AR101" s="7"/>
      <c r="AS101" s="7"/>
      <c r="AT101" s="7"/>
      <c r="AU101" s="7"/>
      <c r="AV101" s="7"/>
      <c r="AW101" s="7"/>
      <c r="AX101" s="7"/>
      <c r="AY101" s="11"/>
      <c r="AZ101" s="7">
        <v>453646.20037682843</v>
      </c>
      <c r="BA101" s="7">
        <v>1977995.4251205542</v>
      </c>
      <c r="BB101" s="7">
        <v>339470.22446094028</v>
      </c>
      <c r="BC101" s="7">
        <v>420766.95043129195</v>
      </c>
      <c r="BD101" s="7">
        <v>400714.35843054083</v>
      </c>
      <c r="BE101" s="7">
        <v>761547.28600693715</v>
      </c>
      <c r="BF101" s="7">
        <v>55496.605790843911</v>
      </c>
      <c r="BG101" s="7">
        <v>1524349.2247437257</v>
      </c>
      <c r="BH101" s="7">
        <v>456669.32661717926</v>
      </c>
      <c r="BI101" s="7">
        <v>64255.035348179568</v>
      </c>
      <c r="BJ101" s="7">
        <v>223046.57122658184</v>
      </c>
      <c r="BK101" s="7">
        <v>780378.29155178508</v>
      </c>
    </row>
    <row r="102" spans="1:63">
      <c r="A102">
        <v>2005</v>
      </c>
      <c r="B102">
        <v>46585.5</v>
      </c>
      <c r="E102" s="3">
        <v>1.3178000000000001</v>
      </c>
      <c r="F102" s="3">
        <f t="shared" si="29"/>
        <v>0.75884049172863854</v>
      </c>
      <c r="G102" s="3">
        <v>5.5401999999999996</v>
      </c>
      <c r="H102" s="3">
        <f t="shared" si="26"/>
        <v>4.2041280922750035</v>
      </c>
      <c r="I102" s="3">
        <v>1.24518</v>
      </c>
      <c r="J102" s="3">
        <f t="shared" si="33"/>
        <v>23.707346670589686</v>
      </c>
      <c r="K102" s="3">
        <v>4.2181017297922967</v>
      </c>
      <c r="L102" s="7">
        <v>2259.8116108151717</v>
      </c>
      <c r="M102" s="12">
        <f t="shared" si="28"/>
        <v>2278.3101936900848</v>
      </c>
      <c r="N102" s="7">
        <v>1001.6</v>
      </c>
      <c r="O102" s="7">
        <v>1007.2</v>
      </c>
      <c r="P102" s="7">
        <f t="shared" si="30"/>
        <v>192467.87554600084</v>
      </c>
      <c r="Q102" s="7"/>
      <c r="R102" s="18">
        <f t="shared" si="36"/>
        <v>0.99301430757064613</v>
      </c>
      <c r="T102">
        <v>463.79899999999998</v>
      </c>
      <c r="V102" s="7">
        <v>8049.7530000000006</v>
      </c>
      <c r="W102" s="7">
        <f t="shared" si="32"/>
        <v>12559.778657371133</v>
      </c>
      <c r="X102" s="7"/>
      <c r="Y102" s="7"/>
      <c r="Z102" s="7"/>
      <c r="AA102" s="7"/>
      <c r="AB102" s="7"/>
      <c r="AC102" s="7">
        <v>1506.5229999999999</v>
      </c>
      <c r="AD102" s="7">
        <f t="shared" si="24"/>
        <v>2342.7939172999995</v>
      </c>
      <c r="AE102" s="3">
        <f t="shared" si="25"/>
        <v>398.26892989028659</v>
      </c>
      <c r="AF102" s="17">
        <f t="shared" si="34"/>
        <v>0.16999742356736169</v>
      </c>
      <c r="AG102" s="3">
        <v>865.3229707742239</v>
      </c>
      <c r="AH102" s="3">
        <f t="shared" si="35"/>
        <v>1345.6637518509956</v>
      </c>
      <c r="AI102" s="3">
        <v>75.583364712838119</v>
      </c>
      <c r="AJ102" s="3">
        <f t="shared" si="35"/>
        <v>117.53969046493454</v>
      </c>
      <c r="AK102" s="104"/>
      <c r="AL102" s="7">
        <v>125323.5250394512</v>
      </c>
      <c r="AM102" s="7">
        <v>72600.7477947398</v>
      </c>
      <c r="AN102" s="7">
        <f t="shared" si="31"/>
        <v>52722.777244711397</v>
      </c>
      <c r="AO102" s="7"/>
      <c r="AP102" s="7"/>
      <c r="AQ102" s="7"/>
      <c r="AR102" s="7"/>
      <c r="AS102" s="7"/>
      <c r="AT102" s="7"/>
      <c r="AU102" s="7"/>
      <c r="AV102" s="7"/>
      <c r="AW102" s="7"/>
      <c r="AX102" s="7"/>
      <c r="AY102" s="11"/>
      <c r="AZ102" s="7">
        <v>410611.46701648366</v>
      </c>
      <c r="BA102" s="7">
        <v>2087762.8971733595</v>
      </c>
      <c r="BB102" s="7">
        <v>357349.11207486875</v>
      </c>
      <c r="BC102" s="7">
        <v>371811.47924781247</v>
      </c>
      <c r="BD102" s="7">
        <v>432431.47683177359</v>
      </c>
      <c r="BE102" s="7">
        <v>829081.62964100123</v>
      </c>
      <c r="BF102" s="7">
        <v>36297.269833659404</v>
      </c>
      <c r="BG102" s="7">
        <v>1677151.4301568759</v>
      </c>
      <c r="BH102" s="7">
        <v>536489.86228410562</v>
      </c>
      <c r="BI102" s="7">
        <v>63164.619188921853</v>
      </c>
      <c r="BJ102" s="7">
        <v>192843.56691775087</v>
      </c>
      <c r="BK102" s="7">
        <v>838689.2442023753</v>
      </c>
    </row>
    <row r="103" spans="1:63">
      <c r="A103">
        <v>2006</v>
      </c>
      <c r="B103">
        <v>45591.9</v>
      </c>
      <c r="E103" s="3">
        <v>1.2201</v>
      </c>
      <c r="F103" s="3">
        <f t="shared" si="29"/>
        <v>0.81960495041390058</v>
      </c>
      <c r="G103" s="3">
        <v>4.9709000000000003</v>
      </c>
      <c r="H103" s="3">
        <f t="shared" si="26"/>
        <v>4.0741742480124588</v>
      </c>
      <c r="I103" s="3">
        <v>1.2538400000000001</v>
      </c>
      <c r="J103" s="3">
        <f t="shared" si="33"/>
        <v>24.497032579879473</v>
      </c>
      <c r="K103" s="3">
        <v>4.0821270769805214</v>
      </c>
      <c r="L103" s="7">
        <v>2296.8087765649984</v>
      </c>
      <c r="M103" s="12">
        <f t="shared" si="28"/>
        <v>2313.8981968206226</v>
      </c>
      <c r="N103" s="7">
        <v>1012.2</v>
      </c>
      <c r="O103" s="7">
        <v>1013.4</v>
      </c>
      <c r="P103" s="7">
        <f t="shared" si="30"/>
        <v>195474.29116773192</v>
      </c>
      <c r="Q103" s="7"/>
      <c r="R103" s="18">
        <f t="shared" si="36"/>
        <v>0.99068089655204106</v>
      </c>
      <c r="T103">
        <v>490.54399999999998</v>
      </c>
      <c r="V103" s="7">
        <v>8923.7669999999998</v>
      </c>
      <c r="W103" s="7">
        <f t="shared" si="32"/>
        <v>14367.592237554931</v>
      </c>
      <c r="X103" s="7"/>
      <c r="Y103" s="7"/>
      <c r="Z103" s="7"/>
      <c r="AA103" s="7"/>
      <c r="AB103" s="7"/>
      <c r="AC103" s="7">
        <v>1579.1814000000002</v>
      </c>
      <c r="AD103" s="7">
        <f t="shared" si="24"/>
        <v>2537.5865916600005</v>
      </c>
      <c r="AE103" s="3">
        <f t="shared" si="25"/>
        <v>421.23513406475814</v>
      </c>
      <c r="AF103" s="17">
        <f t="shared" si="34"/>
        <v>0.16599832906163051</v>
      </c>
      <c r="AG103" s="3">
        <v>903.19283753125012</v>
      </c>
      <c r="AH103" s="3">
        <f t="shared" si="35"/>
        <v>1451.3405706289659</v>
      </c>
      <c r="AI103" s="3">
        <v>80.724491628780058</v>
      </c>
      <c r="AJ103" s="3">
        <f t="shared" si="35"/>
        <v>129.71618559828667</v>
      </c>
      <c r="AK103" s="104"/>
      <c r="AL103" s="7">
        <v>134129.49324593489</v>
      </c>
      <c r="AM103" s="7">
        <v>81278.813753707596</v>
      </c>
      <c r="AN103" s="7">
        <f t="shared" si="31"/>
        <v>52850.679492227297</v>
      </c>
      <c r="AO103" s="7"/>
      <c r="AP103" s="7"/>
      <c r="AQ103" s="7"/>
      <c r="AR103" s="7"/>
      <c r="AS103" s="7"/>
      <c r="AT103" s="7"/>
      <c r="AU103" s="7"/>
      <c r="AV103" s="7"/>
      <c r="AW103" s="7"/>
      <c r="AX103" s="7"/>
      <c r="AY103" s="11"/>
      <c r="AZ103" s="7">
        <v>420202.82289386401</v>
      </c>
      <c r="BA103" s="7">
        <v>2487815.4004819947</v>
      </c>
      <c r="BB103" s="7">
        <v>421497.05072523147</v>
      </c>
      <c r="BC103" s="7">
        <v>457258.58137302304</v>
      </c>
      <c r="BD103" s="7">
        <v>561163.16725395399</v>
      </c>
      <c r="BE103" s="7">
        <v>916737.04088438279</v>
      </c>
      <c r="BF103" s="7">
        <v>38093.707586221601</v>
      </c>
      <c r="BG103" s="7">
        <v>2067612.5775881307</v>
      </c>
      <c r="BH103" s="7">
        <v>684250.14750471199</v>
      </c>
      <c r="BI103" s="7">
        <v>77972.61247234288</v>
      </c>
      <c r="BJ103" s="7">
        <v>290325.24788986315</v>
      </c>
      <c r="BK103" s="7">
        <v>956934.81802081119</v>
      </c>
    </row>
    <row r="104" spans="1:63">
      <c r="A104">
        <v>2007</v>
      </c>
      <c r="E104" s="3">
        <v>1.1240000000000001</v>
      </c>
      <c r="F104" s="3">
        <f t="shared" si="29"/>
        <v>0.88967971530249101</v>
      </c>
      <c r="G104" s="3">
        <v>4.4539499999999999</v>
      </c>
      <c r="H104" s="3">
        <f t="shared" si="26"/>
        <v>3.9625889679715298</v>
      </c>
      <c r="I104" s="3">
        <v>1.2003699999999999</v>
      </c>
      <c r="J104" s="3">
        <f t="shared" si="33"/>
        <v>25.225738882274296</v>
      </c>
      <c r="K104" s="3">
        <v>3.9642049918414211</v>
      </c>
      <c r="L104" s="7">
        <v>2330.9876170762468</v>
      </c>
      <c r="M104" s="12">
        <f t="shared" si="28"/>
        <v>2363.7572949682062</v>
      </c>
      <c r="N104" s="7">
        <v>1019.6</v>
      </c>
      <c r="O104" s="7">
        <v>1033.7</v>
      </c>
      <c r="P104" s="7">
        <f t="shared" si="30"/>
        <v>199686.30528401971</v>
      </c>
      <c r="Q104" s="7"/>
      <c r="R104" s="18">
        <f t="shared" si="36"/>
        <v>0.99851589308419386</v>
      </c>
      <c r="T104">
        <v>521.06799999999998</v>
      </c>
      <c r="V104" s="7">
        <v>9504.7089999999989</v>
      </c>
      <c r="W104" s="7">
        <f t="shared" si="32"/>
        <v>15733.855951011152</v>
      </c>
      <c r="X104" s="7"/>
      <c r="Y104" s="7"/>
      <c r="Z104" s="7"/>
      <c r="AA104" s="7"/>
      <c r="AB104" s="7"/>
      <c r="AC104" s="7">
        <v>1657.5660400000002</v>
      </c>
      <c r="AD104" s="7">
        <f t="shared" si="24"/>
        <v>2742.7745263880001</v>
      </c>
      <c r="AE104" s="3">
        <f t="shared" si="25"/>
        <v>447.44640406743412</v>
      </c>
      <c r="AF104" s="17">
        <f t="shared" si="34"/>
        <v>0.16313641524762257</v>
      </c>
      <c r="AG104" s="3"/>
      <c r="AH104" s="17"/>
      <c r="AI104" s="17"/>
      <c r="AJ104" s="17"/>
      <c r="AL104" s="7">
        <v>144594.41582600001</v>
      </c>
      <c r="AM104" s="7">
        <v>128206.391767327</v>
      </c>
      <c r="AN104" s="7">
        <f t="shared" si="31"/>
        <v>16388.024058673007</v>
      </c>
      <c r="AO104" s="7"/>
      <c r="AP104" s="7"/>
      <c r="AQ104" s="7"/>
      <c r="AR104" s="7"/>
      <c r="AS104" s="7"/>
      <c r="AT104" s="7"/>
      <c r="AU104" s="7"/>
      <c r="AV104" s="7"/>
      <c r="AW104" s="7"/>
      <c r="AX104" s="7"/>
      <c r="AY104" s="11"/>
      <c r="AZ104" s="7">
        <v>603575.34618294751</v>
      </c>
      <c r="BA104" s="7">
        <v>3199665.1611375208</v>
      </c>
      <c r="BB104" s="7">
        <v>511291.8036428254</v>
      </c>
      <c r="BC104" s="7">
        <v>546740.25322841399</v>
      </c>
      <c r="BD104" s="7">
        <v>659882.26565970678</v>
      </c>
      <c r="BE104" s="7">
        <v>1313894.1411467525</v>
      </c>
      <c r="BF104" s="7">
        <v>44474.206122638498</v>
      </c>
      <c r="BG104" s="7">
        <v>2596089.8149545733</v>
      </c>
      <c r="BH104" s="7">
        <v>725643.80541981349</v>
      </c>
      <c r="BI104" s="7">
        <v>75845.900488671687</v>
      </c>
      <c r="BJ104" s="7">
        <v>365821.32385606394</v>
      </c>
      <c r="BK104" s="7">
        <v>1361308.6608008638</v>
      </c>
    </row>
    <row r="105" spans="1:63">
      <c r="A105">
        <v>2008</v>
      </c>
      <c r="E105" s="3">
        <v>1.0644</v>
      </c>
      <c r="F105" s="3">
        <f t="shared" si="29"/>
        <v>0.9394964299135663</v>
      </c>
      <c r="G105" s="3">
        <v>4.718</v>
      </c>
      <c r="H105" s="3">
        <f t="shared" si="26"/>
        <v>4.4325441563322059</v>
      </c>
      <c r="I105" s="3">
        <v>1.0830900000000001</v>
      </c>
      <c r="J105" s="3">
        <f t="shared" si="33"/>
        <v>22.638679059755443</v>
      </c>
      <c r="K105" s="3">
        <v>4.4172188552188549</v>
      </c>
      <c r="L105" s="7">
        <v>2396.5269728601652</v>
      </c>
      <c r="M105" s="12">
        <f t="shared" si="28"/>
        <v>2401.3200268058854</v>
      </c>
      <c r="N105" s="7">
        <v>1044.4000000000001</v>
      </c>
      <c r="O105" s="7">
        <v>1041</v>
      </c>
      <c r="P105" s="7">
        <f t="shared" si="30"/>
        <v>202859.54271960907</v>
      </c>
      <c r="Q105" s="7"/>
      <c r="R105" s="18">
        <f t="shared" si="36"/>
        <v>0.99130900781708808</v>
      </c>
      <c r="T105">
        <v>541.827</v>
      </c>
      <c r="V105" s="7">
        <v>9168.6869999999999</v>
      </c>
      <c r="W105" s="7">
        <f t="shared" si="32"/>
        <v>13568.425279796014</v>
      </c>
      <c r="X105" s="7"/>
      <c r="Y105" s="7"/>
      <c r="Z105" s="7"/>
      <c r="AA105" s="7"/>
      <c r="AB105" s="7"/>
      <c r="AC105" s="7">
        <v>1689.0060000000001</v>
      </c>
      <c r="AD105" s="7">
        <f t="shared" si="24"/>
        <v>2508.17391</v>
      </c>
      <c r="AE105" s="3">
        <f t="shared" si="25"/>
        <v>465.27236901257731</v>
      </c>
      <c r="AF105" s="17">
        <f t="shared" si="34"/>
        <v>0.18550243551994261</v>
      </c>
      <c r="AG105" s="3"/>
      <c r="AH105" s="17"/>
      <c r="AI105" s="17"/>
      <c r="AJ105" s="17"/>
      <c r="AL105" s="7">
        <v>90565.563724000007</v>
      </c>
      <c r="AM105" s="7">
        <v>118866.63186345001</v>
      </c>
      <c r="AN105" s="7">
        <f t="shared" si="31"/>
        <v>-28301.068139449999</v>
      </c>
      <c r="AO105" s="7"/>
      <c r="AP105" s="7"/>
      <c r="AQ105" s="7"/>
      <c r="AR105" s="7"/>
      <c r="AS105" s="7"/>
      <c r="AT105" s="7"/>
      <c r="AU105" s="7"/>
      <c r="AV105" s="7"/>
      <c r="AW105" s="7"/>
      <c r="AX105" s="7"/>
      <c r="AY105" s="11"/>
    </row>
    <row r="106" spans="1:63">
      <c r="A106">
        <v>2009</v>
      </c>
      <c r="E106" s="3">
        <v>1.03535</v>
      </c>
      <c r="F106" s="3">
        <f t="shared" si="29"/>
        <v>0.96585695658472981</v>
      </c>
      <c r="G106" s="3">
        <v>4.5533597112314306</v>
      </c>
      <c r="H106" s="3">
        <f>6.55957/1.4848</f>
        <v>4.4178138469827593</v>
      </c>
      <c r="I106" s="3">
        <v>1.0865166666666666</v>
      </c>
      <c r="J106" s="3">
        <f t="shared" si="33"/>
        <v>22.617336197342205</v>
      </c>
      <c r="K106" s="3">
        <v>4.4213871663521163</v>
      </c>
      <c r="L106" s="7">
        <v>2406.113080751606</v>
      </c>
      <c r="M106" s="12">
        <f t="shared" si="28"/>
        <v>2406.113080751606</v>
      </c>
      <c r="N106" s="7">
        <v>1039.4000000000001</v>
      </c>
      <c r="O106" s="7">
        <v>1043.9000000000001</v>
      </c>
      <c r="P106" s="7">
        <f t="shared" si="30"/>
        <v>203264.4519865145</v>
      </c>
      <c r="Q106" s="7"/>
      <c r="R106" s="18">
        <f t="shared" si="36"/>
        <v>1.0007882016602179</v>
      </c>
      <c r="V106" s="7">
        <v>8811.8289375180211</v>
      </c>
      <c r="W106" s="7">
        <f t="shared" si="32"/>
        <v>13083.803606426756</v>
      </c>
      <c r="X106" s="7"/>
      <c r="Y106" s="7"/>
      <c r="Z106" s="7"/>
      <c r="AA106" s="7"/>
      <c r="AB106" s="7"/>
      <c r="AC106" s="7">
        <v>1661.8467835200001</v>
      </c>
      <c r="AD106" s="7">
        <f t="shared" si="24"/>
        <v>2465.5158880302724</v>
      </c>
      <c r="AE106" s="3"/>
      <c r="AF106" s="17"/>
      <c r="AG106" s="3"/>
      <c r="AH106" s="17"/>
      <c r="AI106" s="17"/>
      <c r="AJ106" s="17"/>
      <c r="AL106" s="7">
        <v>98011.211697889899</v>
      </c>
      <c r="AM106" s="7">
        <v>66474.884530708601</v>
      </c>
      <c r="AN106" s="7">
        <f t="shared" si="31"/>
        <v>31536.327167181298</v>
      </c>
      <c r="AO106" s="7"/>
      <c r="AP106" s="7"/>
      <c r="AQ106" s="7"/>
      <c r="AR106" s="7"/>
      <c r="AS106" s="7"/>
      <c r="AT106" s="7"/>
      <c r="AU106" s="7"/>
      <c r="AV106" s="7"/>
      <c r="AW106" s="7"/>
      <c r="AX106" s="7"/>
    </row>
    <row r="107" spans="1:63">
      <c r="A107">
        <v>2010</v>
      </c>
      <c r="E107" s="3">
        <v>0.93659999999999999</v>
      </c>
      <c r="F107" s="3">
        <f t="shared" si="29"/>
        <v>1.0676916506512919</v>
      </c>
      <c r="G107" s="3">
        <v>4.9091228857955391</v>
      </c>
      <c r="H107" s="3">
        <f>6.55957/1.2507</f>
        <v>5.2447189573838653</v>
      </c>
      <c r="I107" s="3">
        <v>1.0428249999999999</v>
      </c>
      <c r="J107" s="3">
        <f t="shared" si="33"/>
        <v>19.062225115365795</v>
      </c>
      <c r="K107" s="3">
        <v>5.2459772872680741</v>
      </c>
      <c r="L107" s="7">
        <v>2406.113080751606</v>
      </c>
      <c r="M107" s="12"/>
      <c r="N107" s="7">
        <v>1046.5</v>
      </c>
      <c r="O107" s="7">
        <v>1049.4000000000001</v>
      </c>
      <c r="P107" s="7">
        <f t="shared" si="30"/>
        <v>0</v>
      </c>
      <c r="Q107" s="7"/>
      <c r="R107" s="18"/>
      <c r="AG107" s="3"/>
    </row>
    <row r="108" spans="1:63">
      <c r="A108">
        <v>2011</v>
      </c>
      <c r="E108">
        <v>0.94030000000000002</v>
      </c>
      <c r="F108" s="3">
        <f t="shared" si="29"/>
        <v>1.0634903754121026</v>
      </c>
    </row>
    <row r="109" spans="1:63">
      <c r="A109">
        <v>2012</v>
      </c>
      <c r="E109">
        <v>0.9153</v>
      </c>
      <c r="F109" s="3">
        <f t="shared" si="29"/>
        <v>1.0925379656943079</v>
      </c>
    </row>
    <row r="110" spans="1:63">
      <c r="A110" s="151">
        <v>41395</v>
      </c>
      <c r="E110">
        <v>0.95399999999999996</v>
      </c>
    </row>
    <row r="116" ht="13" customHeight="1"/>
  </sheetData>
  <hyperlinks>
    <hyperlink ref="AL2" r:id="rId1"/>
    <hyperlink ref="AM2" r:id="rId2"/>
    <hyperlink ref="AN2" r:id="rId3"/>
    <hyperlink ref="N2" r:id="rId4"/>
  </hyperlinks>
  <pageMargins left="0.75" right="0.75" top="1" bottom="1" header="0.5" footer="0.5"/>
  <pageSetup paperSize="9" orientation="portrait" horizontalDpi="4294967292" verticalDpi="4294967292"/>
  <legacyDrawing r:id="rId5"/>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workbookViewId="0">
      <pane xSplit="1" ySplit="7" topLeftCell="B21" activePane="bottomRight" state="frozen"/>
      <selection activeCell="A7" sqref="A7"/>
      <selection pane="topRight" activeCell="A7" sqref="A7"/>
      <selection pane="bottomLeft" activeCell="A7" sqref="A7"/>
      <selection pane="bottomRight" activeCell="J72" sqref="J72:J76"/>
    </sheetView>
  </sheetViews>
  <sheetFormatPr baseColWidth="10" defaultRowHeight="13" x14ac:dyDescent="0"/>
  <cols>
    <col min="1" max="1" width="16.6640625" style="21" customWidth="1"/>
    <col min="2" max="2" width="12.83203125" style="21" customWidth="1"/>
    <col min="3" max="3" width="16.6640625" style="21" customWidth="1"/>
    <col min="4" max="4" width="14.6640625" style="21" customWidth="1"/>
    <col min="5" max="7" width="14.1640625" style="21" customWidth="1"/>
    <col min="8" max="8" width="16.1640625" style="116" customWidth="1"/>
    <col min="9" max="11" width="20" style="21" customWidth="1"/>
    <col min="12" max="12" width="20" style="114" customWidth="1"/>
    <col min="13" max="16" width="20" style="21" customWidth="1"/>
    <col min="17" max="18" width="14.6640625" style="21" customWidth="1"/>
    <col min="19" max="19" width="13.6640625" style="21" customWidth="1"/>
    <col min="20" max="20" width="14" style="21" customWidth="1"/>
    <col min="21" max="16384" width="10.83203125" style="21"/>
  </cols>
  <sheetData>
    <row r="1" spans="1:22" s="24" customFormat="1" ht="24" customHeight="1">
      <c r="A1" s="44" t="s">
        <v>418</v>
      </c>
      <c r="B1" s="24" t="s">
        <v>469</v>
      </c>
      <c r="C1" s="24" t="s">
        <v>468</v>
      </c>
      <c r="D1" s="24" t="s">
        <v>467</v>
      </c>
      <c r="E1" s="24" t="s">
        <v>416</v>
      </c>
      <c r="H1" s="136" t="s">
        <v>415</v>
      </c>
      <c r="I1" s="24" t="s">
        <v>414</v>
      </c>
      <c r="K1" s="24" t="s">
        <v>414</v>
      </c>
      <c r="L1" s="141" t="s">
        <v>413</v>
      </c>
      <c r="M1" s="24" t="s">
        <v>412</v>
      </c>
      <c r="Q1" s="24" t="s">
        <v>411</v>
      </c>
      <c r="R1" s="24" t="s">
        <v>411</v>
      </c>
      <c r="S1" s="24" t="s">
        <v>411</v>
      </c>
      <c r="T1" s="24" t="s">
        <v>411</v>
      </c>
      <c r="V1" s="24" t="s">
        <v>410</v>
      </c>
    </row>
    <row r="2" spans="1:22" s="24" customFormat="1" ht="24" customHeight="1">
      <c r="A2" s="44" t="s">
        <v>409</v>
      </c>
      <c r="B2" s="24" t="s">
        <v>407</v>
      </c>
      <c r="C2" s="24" t="s">
        <v>407</v>
      </c>
      <c r="D2" s="36" t="s">
        <v>407</v>
      </c>
      <c r="E2" s="24" t="s">
        <v>407</v>
      </c>
      <c r="F2" s="24" t="s">
        <v>407</v>
      </c>
      <c r="G2" s="24" t="s">
        <v>407</v>
      </c>
      <c r="H2" s="136" t="s">
        <v>407</v>
      </c>
      <c r="I2" s="44" t="s">
        <v>408</v>
      </c>
      <c r="J2" s="44"/>
      <c r="K2" s="44" t="s">
        <v>408</v>
      </c>
      <c r="L2" s="139" t="s">
        <v>408</v>
      </c>
      <c r="M2" s="44" t="s">
        <v>408</v>
      </c>
      <c r="N2" s="44" t="s">
        <v>408</v>
      </c>
      <c r="O2" s="44"/>
      <c r="P2" s="44"/>
      <c r="Q2" s="36" t="s">
        <v>407</v>
      </c>
      <c r="R2" s="36" t="s">
        <v>407</v>
      </c>
      <c r="S2" s="36" t="s">
        <v>407</v>
      </c>
      <c r="T2" s="36" t="s">
        <v>407</v>
      </c>
    </row>
    <row r="3" spans="1:22" s="24" customFormat="1" ht="24" customHeight="1">
      <c r="A3" s="44" t="s">
        <v>406</v>
      </c>
      <c r="B3" s="24" t="s">
        <v>403</v>
      </c>
      <c r="C3" s="24" t="s">
        <v>403</v>
      </c>
      <c r="D3" s="24" t="s">
        <v>403</v>
      </c>
      <c r="E3" s="24" t="s">
        <v>403</v>
      </c>
      <c r="F3" s="24" t="s">
        <v>403</v>
      </c>
      <c r="G3" s="24" t="s">
        <v>403</v>
      </c>
      <c r="H3" s="140" t="s">
        <v>405</v>
      </c>
      <c r="I3" s="36" t="s">
        <v>404</v>
      </c>
      <c r="J3" s="36"/>
      <c r="K3" s="36" t="s">
        <v>404</v>
      </c>
      <c r="L3" s="135"/>
      <c r="M3" s="36" t="s">
        <v>404</v>
      </c>
      <c r="N3" s="24" t="s">
        <v>403</v>
      </c>
      <c r="Q3" s="36" t="s">
        <v>402</v>
      </c>
      <c r="R3" s="36" t="s">
        <v>402</v>
      </c>
      <c r="S3" s="36" t="s">
        <v>402</v>
      </c>
      <c r="T3" s="36" t="s">
        <v>402</v>
      </c>
    </row>
    <row r="4" spans="1:22" s="24" customFormat="1" ht="24" customHeight="1">
      <c r="A4" s="44" t="s">
        <v>401</v>
      </c>
      <c r="C4" s="24" t="s">
        <v>400</v>
      </c>
      <c r="D4" s="24" t="s">
        <v>400</v>
      </c>
      <c r="E4" s="24" t="s">
        <v>399</v>
      </c>
      <c r="F4" s="24" t="s">
        <v>398</v>
      </c>
      <c r="H4" s="140"/>
      <c r="I4" s="24" t="s">
        <v>397</v>
      </c>
      <c r="L4" s="141"/>
      <c r="M4" s="24" t="s">
        <v>396</v>
      </c>
    </row>
    <row r="5" spans="1:22" s="24" customFormat="1" ht="24" customHeight="1">
      <c r="A5" s="44" t="s">
        <v>73</v>
      </c>
      <c r="C5" s="36" t="s">
        <v>395</v>
      </c>
      <c r="D5" s="36" t="s">
        <v>393</v>
      </c>
      <c r="G5" s="44" t="s">
        <v>392</v>
      </c>
      <c r="H5" s="140" t="s">
        <v>394</v>
      </c>
      <c r="I5" s="36" t="s">
        <v>393</v>
      </c>
      <c r="J5" s="36"/>
      <c r="K5" s="44" t="s">
        <v>392</v>
      </c>
      <c r="L5" s="139"/>
      <c r="M5" s="36" t="s">
        <v>391</v>
      </c>
      <c r="N5" s="36" t="s">
        <v>390</v>
      </c>
      <c r="O5" s="36"/>
      <c r="P5" s="36"/>
      <c r="Q5" s="24" t="s">
        <v>389</v>
      </c>
      <c r="R5" s="24" t="s">
        <v>388</v>
      </c>
      <c r="S5" s="24" t="s">
        <v>387</v>
      </c>
      <c r="T5" s="24" t="s">
        <v>386</v>
      </c>
    </row>
    <row r="6" spans="1:22" s="24" customFormat="1" ht="24" customHeight="1">
      <c r="A6" s="44" t="s">
        <v>385</v>
      </c>
      <c r="C6" s="44"/>
      <c r="D6" s="137" t="s">
        <v>384</v>
      </c>
      <c r="E6" s="137"/>
      <c r="F6" s="137"/>
      <c r="G6" s="137"/>
      <c r="H6" s="136"/>
      <c r="I6" s="137" t="s">
        <v>383</v>
      </c>
      <c r="J6" s="137"/>
      <c r="K6" s="137"/>
      <c r="L6" s="138"/>
      <c r="M6" s="137"/>
      <c r="N6" s="137"/>
      <c r="O6" s="137"/>
      <c r="P6" s="137"/>
    </row>
    <row r="7" spans="1:22" s="24" customFormat="1" ht="24" customHeight="1">
      <c r="A7" s="44" t="s">
        <v>1</v>
      </c>
      <c r="B7" s="24" t="s">
        <v>382</v>
      </c>
      <c r="C7" s="36" t="s">
        <v>374</v>
      </c>
      <c r="D7" s="36" t="s">
        <v>381</v>
      </c>
      <c r="E7" s="36" t="s">
        <v>375</v>
      </c>
      <c r="F7" s="36" t="s">
        <v>373</v>
      </c>
      <c r="G7" s="36" t="s">
        <v>380</v>
      </c>
      <c r="H7" s="136" t="s">
        <v>379</v>
      </c>
      <c r="I7" s="36" t="s">
        <v>378</v>
      </c>
      <c r="J7" s="44" t="s">
        <v>377</v>
      </c>
      <c r="K7" s="44" t="s">
        <v>376</v>
      </c>
      <c r="L7" s="135" t="s">
        <v>375</v>
      </c>
      <c r="M7" s="36" t="s">
        <v>374</v>
      </c>
      <c r="N7" s="36" t="s">
        <v>373</v>
      </c>
      <c r="O7" s="36" t="s">
        <v>372</v>
      </c>
      <c r="P7" s="36"/>
      <c r="Q7" s="24" t="s">
        <v>371</v>
      </c>
      <c r="R7" s="24" t="s">
        <v>370</v>
      </c>
      <c r="S7" s="24" t="s">
        <v>369</v>
      </c>
      <c r="T7" s="24" t="s">
        <v>368</v>
      </c>
      <c r="V7" s="24" t="s">
        <v>367</v>
      </c>
    </row>
    <row r="8" spans="1:22" s="24" customFormat="1">
      <c r="A8" s="36">
        <v>1945</v>
      </c>
      <c r="B8" s="24">
        <v>21.6</v>
      </c>
      <c r="C8" s="36"/>
      <c r="D8" s="36"/>
      <c r="E8" s="36"/>
      <c r="F8" s="36"/>
      <c r="G8" s="36"/>
      <c r="H8" s="136"/>
      <c r="I8" s="36"/>
      <c r="J8" s="36"/>
      <c r="K8" s="44"/>
      <c r="L8" s="135"/>
      <c r="M8" s="36"/>
      <c r="N8" s="36"/>
      <c r="O8" s="36"/>
      <c r="P8" s="36"/>
    </row>
    <row r="9" spans="1:22" s="24" customFormat="1">
      <c r="A9" s="36">
        <v>1946</v>
      </c>
      <c r="B9" s="24">
        <v>20.6</v>
      </c>
      <c r="C9" s="36"/>
      <c r="D9" s="36"/>
      <c r="E9" s="36"/>
      <c r="F9" s="36"/>
      <c r="G9" s="36"/>
      <c r="H9" s="136"/>
      <c r="I9" s="36"/>
      <c r="J9" s="36"/>
      <c r="K9" s="44"/>
      <c r="L9" s="135"/>
      <c r="M9" s="36"/>
      <c r="N9" s="36"/>
      <c r="O9" s="36"/>
      <c r="P9" s="36"/>
    </row>
    <row r="10" spans="1:22" s="24" customFormat="1">
      <c r="A10" s="36">
        <v>1947</v>
      </c>
      <c r="B10" s="24">
        <v>24.6</v>
      </c>
      <c r="C10" s="36"/>
      <c r="D10" s="36"/>
      <c r="E10" s="36"/>
      <c r="F10" s="36"/>
      <c r="G10" s="36"/>
      <c r="H10" s="136"/>
      <c r="I10" s="36"/>
      <c r="J10" s="36"/>
      <c r="K10" s="44"/>
      <c r="L10" s="135"/>
      <c r="M10" s="36"/>
      <c r="N10" s="36"/>
      <c r="O10" s="36"/>
      <c r="P10" s="36"/>
    </row>
    <row r="11" spans="1:22" s="24" customFormat="1">
      <c r="A11" s="36">
        <v>1948</v>
      </c>
      <c r="B11" s="24">
        <v>24.1</v>
      </c>
      <c r="C11" s="36"/>
      <c r="D11" s="36"/>
      <c r="E11" s="36"/>
      <c r="F11" s="36"/>
      <c r="G11" s="36"/>
      <c r="H11" s="136"/>
      <c r="I11" s="36"/>
      <c r="J11" s="36"/>
      <c r="K11" s="44"/>
      <c r="L11" s="135"/>
      <c r="M11" s="36"/>
      <c r="N11" s="36"/>
      <c r="O11" s="36"/>
      <c r="P11" s="36"/>
      <c r="V11" s="49">
        <v>18821</v>
      </c>
    </row>
    <row r="12" spans="1:22" s="24" customFormat="1">
      <c r="A12" s="36">
        <v>1949</v>
      </c>
      <c r="B12" s="24">
        <v>28.8</v>
      </c>
      <c r="C12" s="36"/>
      <c r="D12" s="36"/>
      <c r="E12" s="36"/>
      <c r="F12" s="36"/>
      <c r="G12" s="36"/>
      <c r="H12" s="136"/>
      <c r="I12" s="36"/>
      <c r="J12" s="36"/>
      <c r="K12" s="44"/>
      <c r="L12" s="135"/>
      <c r="M12" s="36"/>
      <c r="N12" s="36"/>
      <c r="O12" s="36"/>
      <c r="P12" s="36"/>
      <c r="V12" s="49">
        <v>18580</v>
      </c>
    </row>
    <row r="13" spans="1:22">
      <c r="A13" s="21">
        <v>1950</v>
      </c>
      <c r="B13" s="123">
        <v>131.1</v>
      </c>
      <c r="C13" s="134">
        <f t="shared" ref="C13:C36" si="0">C14*B13/B14</f>
        <v>25.388318697604472</v>
      </c>
      <c r="D13" s="49">
        <f t="shared" ref="D13:D36" si="1">D14*B13/B14</f>
        <v>105.71168130239553</v>
      </c>
      <c r="E13" s="49"/>
      <c r="F13" s="49"/>
      <c r="G13" s="49">
        <f t="shared" ref="G13:G46" si="2">D13</f>
        <v>105.71168130239553</v>
      </c>
      <c r="H13" s="131"/>
      <c r="I13" s="49">
        <f t="shared" ref="I13:I49" si="3">I14*D13/D14</f>
        <v>126.16207204064958</v>
      </c>
      <c r="J13" s="118"/>
      <c r="K13" s="49">
        <f t="shared" ref="K13:K46" si="4">I13</f>
        <v>126.16207204064958</v>
      </c>
      <c r="L13" s="120"/>
      <c r="M13" s="49">
        <f t="shared" ref="M13:M49" si="5">M14*C13/C14</f>
        <v>30.605385319427825</v>
      </c>
      <c r="N13" s="49"/>
      <c r="O13" s="49">
        <f t="shared" ref="O13:O46" si="6">M13</f>
        <v>30.605385319427825</v>
      </c>
      <c r="P13" s="49"/>
      <c r="Q13" s="49">
        <v>123</v>
      </c>
      <c r="R13" s="49">
        <v>1352</v>
      </c>
      <c r="S13" s="49">
        <v>53</v>
      </c>
      <c r="T13" s="49">
        <f t="shared" ref="T13:T44" si="7">S13+R13+Q13</f>
        <v>1528</v>
      </c>
      <c r="U13" s="117"/>
      <c r="V13" s="49">
        <v>19580</v>
      </c>
    </row>
    <row r="14" spans="1:22">
      <c r="A14" s="21">
        <v>1951</v>
      </c>
      <c r="B14" s="123">
        <v>152.5</v>
      </c>
      <c r="C14" s="134">
        <f t="shared" si="0"/>
        <v>29.532559888517792</v>
      </c>
      <c r="D14" s="49">
        <f t="shared" si="1"/>
        <v>122.96744011148223</v>
      </c>
      <c r="E14" s="49"/>
      <c r="F14" s="49"/>
      <c r="G14" s="49">
        <f t="shared" si="2"/>
        <v>122.96744011148223</v>
      </c>
      <c r="H14" s="131"/>
      <c r="I14" s="49">
        <f t="shared" si="3"/>
        <v>146.75603345689598</v>
      </c>
      <c r="J14" s="118"/>
      <c r="K14" s="49">
        <f t="shared" si="4"/>
        <v>146.75603345689598</v>
      </c>
      <c r="L14" s="120"/>
      <c r="M14" s="49">
        <f t="shared" si="5"/>
        <v>35.601230062644881</v>
      </c>
      <c r="N14" s="49"/>
      <c r="O14" s="49">
        <f t="shared" si="6"/>
        <v>35.601230062644881</v>
      </c>
      <c r="P14" s="49"/>
      <c r="Q14" s="49">
        <v>130</v>
      </c>
      <c r="R14" s="49">
        <v>1618</v>
      </c>
      <c r="S14" s="49">
        <v>50</v>
      </c>
      <c r="T14" s="49">
        <f t="shared" si="7"/>
        <v>1798</v>
      </c>
      <c r="U14" s="117"/>
      <c r="V14" s="49">
        <v>21460</v>
      </c>
    </row>
    <row r="15" spans="1:22">
      <c r="A15" s="21">
        <v>1952</v>
      </c>
      <c r="B15" s="123">
        <v>166.1</v>
      </c>
      <c r="C15" s="134">
        <f t="shared" si="0"/>
        <v>32.166283262182326</v>
      </c>
      <c r="D15" s="49">
        <f t="shared" si="1"/>
        <v>133.93371673781769</v>
      </c>
      <c r="E15" s="49"/>
      <c r="F15" s="49"/>
      <c r="G15" s="49">
        <f t="shared" si="2"/>
        <v>133.93371673781769</v>
      </c>
      <c r="H15" s="131"/>
      <c r="I15" s="49">
        <f t="shared" si="3"/>
        <v>159.84378463731426</v>
      </c>
      <c r="J15" s="118"/>
      <c r="K15" s="49">
        <f t="shared" si="4"/>
        <v>159.84378463731426</v>
      </c>
      <c r="L15" s="120"/>
      <c r="M15" s="49">
        <f t="shared" si="5"/>
        <v>38.77615943216599</v>
      </c>
      <c r="N15" s="49"/>
      <c r="O15" s="49">
        <f t="shared" si="6"/>
        <v>38.77615943216599</v>
      </c>
      <c r="P15" s="49"/>
      <c r="Q15" s="49">
        <v>140</v>
      </c>
      <c r="R15" s="49">
        <v>1850</v>
      </c>
      <c r="S15" s="49">
        <v>234</v>
      </c>
      <c r="T15" s="49">
        <f t="shared" si="7"/>
        <v>2224</v>
      </c>
      <c r="U15" s="117"/>
      <c r="V15" s="49">
        <v>22675</v>
      </c>
    </row>
    <row r="16" spans="1:22">
      <c r="A16" s="21">
        <v>1953</v>
      </c>
      <c r="B16" s="123">
        <v>194</v>
      </c>
      <c r="C16" s="134">
        <f t="shared" si="0"/>
        <v>37.569289300802957</v>
      </c>
      <c r="D16" s="49">
        <f t="shared" si="1"/>
        <v>156.43071069919708</v>
      </c>
      <c r="E16" s="49"/>
      <c r="F16" s="49"/>
      <c r="G16" s="49">
        <f t="shared" si="2"/>
        <v>156.43071069919708</v>
      </c>
      <c r="H16" s="131"/>
      <c r="I16" s="49">
        <f t="shared" si="3"/>
        <v>186.69292125008411</v>
      </c>
      <c r="J16" s="118"/>
      <c r="K16" s="49">
        <f t="shared" si="4"/>
        <v>186.69292125008411</v>
      </c>
      <c r="L16" s="120"/>
      <c r="M16" s="49">
        <f t="shared" si="5"/>
        <v>45.289433653462986</v>
      </c>
      <c r="N16" s="49"/>
      <c r="O16" s="49">
        <f t="shared" si="6"/>
        <v>45.289433653462986</v>
      </c>
      <c r="P16" s="49"/>
      <c r="Q16" s="49">
        <v>154</v>
      </c>
      <c r="R16" s="49">
        <v>2012</v>
      </c>
      <c r="S16" s="49">
        <v>202</v>
      </c>
      <c r="T16" s="49">
        <f t="shared" si="7"/>
        <v>2368</v>
      </c>
      <c r="U16" s="117"/>
      <c r="V16" s="49">
        <v>23800</v>
      </c>
    </row>
    <row r="17" spans="1:22">
      <c r="A17" s="21">
        <v>1954</v>
      </c>
      <c r="B17" s="123">
        <v>182</v>
      </c>
      <c r="C17" s="134">
        <f t="shared" si="0"/>
        <v>35.245415735804833</v>
      </c>
      <c r="D17" s="49">
        <f t="shared" si="1"/>
        <v>146.75458426419519</v>
      </c>
      <c r="E17" s="49"/>
      <c r="F17" s="49"/>
      <c r="G17" s="49">
        <f t="shared" si="2"/>
        <v>146.75458426419519</v>
      </c>
      <c r="H17" s="131"/>
      <c r="I17" s="49">
        <f t="shared" si="3"/>
        <v>175.1449055026562</v>
      </c>
      <c r="J17" s="118"/>
      <c r="K17" s="49">
        <f t="shared" si="4"/>
        <v>175.1449055026562</v>
      </c>
      <c r="L17" s="120"/>
      <c r="M17" s="49">
        <f t="shared" si="5"/>
        <v>42.488025386238469</v>
      </c>
      <c r="N17" s="49"/>
      <c r="O17" s="49">
        <f t="shared" si="6"/>
        <v>42.488025386238469</v>
      </c>
      <c r="P17" s="49"/>
      <c r="Q17" s="49">
        <v>171</v>
      </c>
      <c r="R17" s="49">
        <v>2119</v>
      </c>
      <c r="S17" s="49">
        <v>177</v>
      </c>
      <c r="T17" s="49">
        <f t="shared" si="7"/>
        <v>2467</v>
      </c>
      <c r="U17" s="117"/>
      <c r="V17" s="49">
        <v>25220</v>
      </c>
    </row>
    <row r="18" spans="1:22">
      <c r="A18" s="21">
        <v>1955</v>
      </c>
      <c r="B18" s="123">
        <v>220</v>
      </c>
      <c r="C18" s="134">
        <f t="shared" si="0"/>
        <v>42.604348691632218</v>
      </c>
      <c r="D18" s="49">
        <f t="shared" si="1"/>
        <v>177.39565130836783</v>
      </c>
      <c r="E18" s="49"/>
      <c r="F18" s="49"/>
      <c r="G18" s="49">
        <f t="shared" si="2"/>
        <v>177.39565130836783</v>
      </c>
      <c r="H18" s="131"/>
      <c r="I18" s="49">
        <f t="shared" si="3"/>
        <v>211.71362203617787</v>
      </c>
      <c r="J18" s="118"/>
      <c r="K18" s="49">
        <f t="shared" si="4"/>
        <v>211.71362203617787</v>
      </c>
      <c r="L18" s="120"/>
      <c r="M18" s="49">
        <f t="shared" si="5"/>
        <v>51.359151565782767</v>
      </c>
      <c r="N18" s="49"/>
      <c r="O18" s="49">
        <f t="shared" si="6"/>
        <v>51.359151565782767</v>
      </c>
      <c r="P18" s="49"/>
      <c r="Q18" s="49">
        <v>192</v>
      </c>
      <c r="R18" s="49">
        <v>2355</v>
      </c>
      <c r="S18" s="49">
        <v>200</v>
      </c>
      <c r="T18" s="49">
        <f t="shared" si="7"/>
        <v>2747</v>
      </c>
      <c r="U18" s="117"/>
      <c r="V18" s="49">
        <v>27205</v>
      </c>
    </row>
    <row r="19" spans="1:22">
      <c r="A19" s="21">
        <v>1956</v>
      </c>
      <c r="B19" s="123">
        <v>245</v>
      </c>
      <c r="C19" s="134">
        <f t="shared" si="0"/>
        <v>47.445751952044965</v>
      </c>
      <c r="D19" s="49">
        <f t="shared" si="1"/>
        <v>197.55424804795507</v>
      </c>
      <c r="E19" s="49"/>
      <c r="F19" s="49"/>
      <c r="G19" s="49">
        <f t="shared" si="2"/>
        <v>197.55424804795507</v>
      </c>
      <c r="H19" s="131"/>
      <c r="I19" s="49">
        <f t="shared" si="3"/>
        <v>235.7719881766526</v>
      </c>
      <c r="J19" s="118"/>
      <c r="K19" s="49">
        <f t="shared" si="4"/>
        <v>235.7719881766526</v>
      </c>
      <c r="L19" s="120"/>
      <c r="M19" s="49">
        <f t="shared" si="5"/>
        <v>57.195418789167164</v>
      </c>
      <c r="N19" s="49"/>
      <c r="O19" s="49">
        <f t="shared" si="6"/>
        <v>57.195418789167164</v>
      </c>
      <c r="P19" s="49"/>
      <c r="Q19" s="49">
        <v>214</v>
      </c>
      <c r="R19" s="49">
        <v>2719</v>
      </c>
      <c r="S19" s="49">
        <v>248</v>
      </c>
      <c r="T19" s="49">
        <f t="shared" si="7"/>
        <v>3181</v>
      </c>
      <c r="U19" s="117"/>
      <c r="V19" s="49">
        <v>29250</v>
      </c>
    </row>
    <row r="20" spans="1:22">
      <c r="A20" s="21">
        <v>1957</v>
      </c>
      <c r="B20" s="123">
        <v>291</v>
      </c>
      <c r="C20" s="134">
        <f t="shared" si="0"/>
        <v>56.353933951204425</v>
      </c>
      <c r="D20" s="49">
        <f t="shared" si="1"/>
        <v>234.6460660487956</v>
      </c>
      <c r="E20" s="49"/>
      <c r="F20" s="49"/>
      <c r="G20" s="49">
        <f t="shared" si="2"/>
        <v>234.6460660487956</v>
      </c>
      <c r="H20" s="131"/>
      <c r="I20" s="49">
        <f t="shared" si="3"/>
        <v>280.03938187512614</v>
      </c>
      <c r="J20" s="118"/>
      <c r="K20" s="49">
        <f t="shared" si="4"/>
        <v>280.03938187512614</v>
      </c>
      <c r="L20" s="120"/>
      <c r="M20" s="49">
        <f t="shared" si="5"/>
        <v>67.934150480194461</v>
      </c>
      <c r="N20" s="49"/>
      <c r="O20" s="49">
        <f t="shared" si="6"/>
        <v>67.934150480194461</v>
      </c>
      <c r="P20" s="49"/>
      <c r="Q20" s="49">
        <v>251</v>
      </c>
      <c r="R20" s="49">
        <v>2930</v>
      </c>
      <c r="S20" s="49">
        <v>390</v>
      </c>
      <c r="T20" s="49">
        <f t="shared" si="7"/>
        <v>3571</v>
      </c>
      <c r="U20" s="117"/>
      <c r="V20" s="49">
        <v>31115</v>
      </c>
    </row>
    <row r="21" spans="1:22">
      <c r="A21" s="21">
        <v>1958</v>
      </c>
      <c r="B21" s="123">
        <v>388</v>
      </c>
      <c r="C21" s="134">
        <f t="shared" si="0"/>
        <v>75.1385786016059</v>
      </c>
      <c r="D21" s="49">
        <f t="shared" si="1"/>
        <v>312.86142139839416</v>
      </c>
      <c r="E21" s="49"/>
      <c r="F21" s="49"/>
      <c r="G21" s="49">
        <f t="shared" si="2"/>
        <v>312.86142139839416</v>
      </c>
      <c r="H21" s="131"/>
      <c r="I21" s="49">
        <f t="shared" si="3"/>
        <v>373.38584250016817</v>
      </c>
      <c r="J21" s="118"/>
      <c r="K21" s="49">
        <f t="shared" si="4"/>
        <v>373.38584250016817</v>
      </c>
      <c r="L21" s="120"/>
      <c r="M21" s="49">
        <f t="shared" si="5"/>
        <v>90.578867306925943</v>
      </c>
      <c r="N21" s="49"/>
      <c r="O21" s="49">
        <f t="shared" si="6"/>
        <v>90.578867306925943</v>
      </c>
      <c r="P21" s="49"/>
      <c r="Q21" s="49">
        <v>334</v>
      </c>
      <c r="R21" s="49">
        <v>3635</v>
      </c>
      <c r="S21" s="49">
        <v>554</v>
      </c>
      <c r="T21" s="49">
        <f t="shared" si="7"/>
        <v>4523</v>
      </c>
      <c r="U21" s="117"/>
      <c r="V21" s="49">
        <v>31990</v>
      </c>
    </row>
    <row r="22" spans="1:22">
      <c r="A22" s="21">
        <v>1959</v>
      </c>
      <c r="B22" s="123">
        <v>446</v>
      </c>
      <c r="C22" s="134">
        <f t="shared" si="0"/>
        <v>86.370634165763477</v>
      </c>
      <c r="D22" s="49">
        <f t="shared" si="1"/>
        <v>359.62936583423658</v>
      </c>
      <c r="E22" s="49"/>
      <c r="F22" s="49"/>
      <c r="G22" s="49">
        <f t="shared" si="2"/>
        <v>359.62936583423658</v>
      </c>
      <c r="H22" s="131"/>
      <c r="I22" s="49">
        <f t="shared" si="3"/>
        <v>429.20125194606959</v>
      </c>
      <c r="J22" s="118"/>
      <c r="K22" s="49">
        <f t="shared" si="4"/>
        <v>429.20125194606959</v>
      </c>
      <c r="L22" s="120"/>
      <c r="M22" s="49">
        <f t="shared" si="5"/>
        <v>104.11900726517774</v>
      </c>
      <c r="N22" s="49"/>
      <c r="O22" s="49">
        <f t="shared" si="6"/>
        <v>104.11900726517774</v>
      </c>
      <c r="P22" s="49"/>
      <c r="Q22" s="49">
        <v>408</v>
      </c>
      <c r="R22" s="49">
        <v>3640</v>
      </c>
      <c r="S22" s="49">
        <v>581</v>
      </c>
      <c r="T22" s="49">
        <f t="shared" si="7"/>
        <v>4629</v>
      </c>
      <c r="U22" s="117"/>
      <c r="V22" s="49">
        <v>33975</v>
      </c>
    </row>
    <row r="23" spans="1:22">
      <c r="A23" s="21">
        <v>1960</v>
      </c>
      <c r="B23" s="123">
        <v>527</v>
      </c>
      <c r="C23" s="134">
        <f t="shared" si="0"/>
        <v>102.0567807295008</v>
      </c>
      <c r="D23" s="49">
        <f t="shared" si="1"/>
        <v>424.9432192704993</v>
      </c>
      <c r="E23" s="49"/>
      <c r="F23" s="49"/>
      <c r="G23" s="49">
        <f t="shared" si="2"/>
        <v>424.9432192704993</v>
      </c>
      <c r="H23" s="131"/>
      <c r="I23" s="49">
        <f t="shared" si="3"/>
        <v>507.15035824120775</v>
      </c>
      <c r="J23" s="118"/>
      <c r="K23" s="49">
        <f t="shared" si="4"/>
        <v>507.15035824120775</v>
      </c>
      <c r="L23" s="120"/>
      <c r="M23" s="49">
        <f t="shared" si="5"/>
        <v>123.02851306894323</v>
      </c>
      <c r="N23" s="49"/>
      <c r="O23" s="49">
        <f t="shared" si="6"/>
        <v>123.02851306894323</v>
      </c>
      <c r="P23" s="49"/>
      <c r="Q23" s="49">
        <v>506</v>
      </c>
      <c r="R23" s="49">
        <v>4152</v>
      </c>
      <c r="S23" s="49">
        <v>718</v>
      </c>
      <c r="T23" s="49">
        <f t="shared" si="7"/>
        <v>5376</v>
      </c>
      <c r="U23" s="117"/>
      <c r="V23" s="49">
        <v>37370</v>
      </c>
    </row>
    <row r="24" spans="1:22">
      <c r="A24" s="21">
        <v>1961</v>
      </c>
      <c r="B24" s="123">
        <v>652</v>
      </c>
      <c r="C24" s="134">
        <f t="shared" si="0"/>
        <v>126.26379703156455</v>
      </c>
      <c r="D24" s="49">
        <f t="shared" si="1"/>
        <v>525.73620296843558</v>
      </c>
      <c r="E24" s="49"/>
      <c r="F24" s="49"/>
      <c r="G24" s="49">
        <f t="shared" si="2"/>
        <v>525.73620296843558</v>
      </c>
      <c r="H24" s="131"/>
      <c r="I24" s="49">
        <f t="shared" si="3"/>
        <v>627.44218894358153</v>
      </c>
      <c r="J24" s="118"/>
      <c r="K24" s="49">
        <f t="shared" si="4"/>
        <v>627.44218894358153</v>
      </c>
      <c r="L24" s="120"/>
      <c r="M24" s="49">
        <f t="shared" si="5"/>
        <v>152.20984918586524</v>
      </c>
      <c r="N24" s="49"/>
      <c r="O24" s="49">
        <f t="shared" si="6"/>
        <v>152.20984918586524</v>
      </c>
      <c r="P24" s="49"/>
      <c r="Q24" s="49">
        <v>633</v>
      </c>
      <c r="R24" s="49">
        <v>5039</v>
      </c>
      <c r="S24" s="49">
        <v>980</v>
      </c>
      <c r="T24" s="49">
        <f t="shared" si="7"/>
        <v>6652</v>
      </c>
      <c r="U24" s="117"/>
      <c r="V24" s="49">
        <v>42040</v>
      </c>
    </row>
    <row r="25" spans="1:22">
      <c r="A25" s="21">
        <v>1962</v>
      </c>
      <c r="B25" s="123">
        <v>939</v>
      </c>
      <c r="C25" s="134">
        <f t="shared" si="0"/>
        <v>181.84310646110293</v>
      </c>
      <c r="D25" s="49">
        <f t="shared" si="1"/>
        <v>757.15689353889729</v>
      </c>
      <c r="E25" s="49"/>
      <c r="F25" s="49"/>
      <c r="G25" s="49">
        <f t="shared" si="2"/>
        <v>757.15689353889729</v>
      </c>
      <c r="H25" s="131"/>
      <c r="I25" s="49">
        <f t="shared" si="3"/>
        <v>903.63223223623174</v>
      </c>
      <c r="J25" s="118"/>
      <c r="K25" s="49">
        <f t="shared" si="4"/>
        <v>903.63223223623174</v>
      </c>
      <c r="L25" s="120"/>
      <c r="M25" s="49">
        <f t="shared" si="5"/>
        <v>219.21019691031819</v>
      </c>
      <c r="N25" s="49"/>
      <c r="O25" s="49">
        <f t="shared" si="6"/>
        <v>219.21019691031819</v>
      </c>
      <c r="P25" s="49"/>
      <c r="Q25" s="49">
        <v>812</v>
      </c>
      <c r="R25" s="49">
        <v>5848</v>
      </c>
      <c r="S25" s="49">
        <v>1426</v>
      </c>
      <c r="T25" s="49">
        <f t="shared" si="7"/>
        <v>8086</v>
      </c>
      <c r="U25" s="117"/>
      <c r="V25" s="49">
        <v>46620</v>
      </c>
    </row>
    <row r="26" spans="1:22">
      <c r="A26" s="21">
        <v>1963</v>
      </c>
      <c r="B26" s="123">
        <v>2825</v>
      </c>
      <c r="C26" s="134">
        <f t="shared" si="0"/>
        <v>547.07856842664091</v>
      </c>
      <c r="D26" s="49">
        <f t="shared" si="1"/>
        <v>2277.9214315733598</v>
      </c>
      <c r="E26" s="49"/>
      <c r="F26" s="49"/>
      <c r="G26" s="49">
        <f t="shared" si="2"/>
        <v>2277.9214315733598</v>
      </c>
      <c r="H26" s="131"/>
      <c r="I26" s="49">
        <f t="shared" si="3"/>
        <v>2718.5953738736471</v>
      </c>
      <c r="J26" s="118"/>
      <c r="K26" s="49">
        <f t="shared" si="4"/>
        <v>2718.5953738736471</v>
      </c>
      <c r="L26" s="120"/>
      <c r="M26" s="49">
        <f t="shared" si="5"/>
        <v>659.49819624243764</v>
      </c>
      <c r="N26" s="49"/>
      <c r="O26" s="49">
        <f t="shared" si="6"/>
        <v>659.49819624243764</v>
      </c>
      <c r="P26" s="49"/>
      <c r="Q26" s="49">
        <v>966</v>
      </c>
      <c r="R26" s="49">
        <v>6675</v>
      </c>
      <c r="S26" s="49">
        <v>2680</v>
      </c>
      <c r="T26" s="49">
        <f t="shared" si="7"/>
        <v>10321</v>
      </c>
      <c r="U26" s="117"/>
      <c r="V26" s="49">
        <v>51265</v>
      </c>
    </row>
    <row r="27" spans="1:22">
      <c r="A27" s="21">
        <v>1964</v>
      </c>
      <c r="B27" s="123">
        <v>4019</v>
      </c>
      <c r="C27" s="134">
        <f t="shared" si="0"/>
        <v>778.30398814395403</v>
      </c>
      <c r="D27" s="49">
        <f t="shared" si="1"/>
        <v>3240.6960118560473</v>
      </c>
      <c r="E27" s="49"/>
      <c r="F27" s="49"/>
      <c r="G27" s="49">
        <f t="shared" si="2"/>
        <v>3240.6960118560473</v>
      </c>
      <c r="H27" s="131"/>
      <c r="I27" s="49">
        <f t="shared" si="3"/>
        <v>3867.6229407427222</v>
      </c>
      <c r="J27" s="118"/>
      <c r="K27" s="49">
        <f t="shared" si="4"/>
        <v>3867.6229407427222</v>
      </c>
      <c r="L27" s="120"/>
      <c r="M27" s="49">
        <f t="shared" si="5"/>
        <v>938.23831883127696</v>
      </c>
      <c r="N27" s="49"/>
      <c r="O27" s="49">
        <f t="shared" si="6"/>
        <v>938.23831883127696</v>
      </c>
      <c r="P27" s="49"/>
      <c r="Q27" s="49">
        <v>1131</v>
      </c>
      <c r="R27" s="49">
        <v>7280</v>
      </c>
      <c r="S27" s="49">
        <v>3362</v>
      </c>
      <c r="T27" s="49">
        <f t="shared" si="7"/>
        <v>11773</v>
      </c>
      <c r="U27" s="117"/>
      <c r="V27" s="49">
        <v>56825</v>
      </c>
    </row>
    <row r="28" spans="1:22">
      <c r="A28" s="21">
        <v>1965</v>
      </c>
      <c r="B28" s="123">
        <v>5668</v>
      </c>
      <c r="C28" s="134">
        <f t="shared" si="0"/>
        <v>1097.6429472007792</v>
      </c>
      <c r="D28" s="49">
        <f t="shared" si="1"/>
        <v>4570.3570527992224</v>
      </c>
      <c r="E28" s="49"/>
      <c r="F28" s="49"/>
      <c r="G28" s="49">
        <f t="shared" si="2"/>
        <v>4570.3570527992224</v>
      </c>
      <c r="H28" s="131"/>
      <c r="I28" s="49">
        <f t="shared" si="3"/>
        <v>5454.5127713684369</v>
      </c>
      <c r="J28" s="118"/>
      <c r="K28" s="49">
        <f t="shared" si="4"/>
        <v>5454.5127713684369</v>
      </c>
      <c r="L28" s="120"/>
      <c r="M28" s="49">
        <f t="shared" si="5"/>
        <v>1323.1985048857123</v>
      </c>
      <c r="N28" s="49"/>
      <c r="O28" s="49">
        <f t="shared" si="6"/>
        <v>1323.1985048857123</v>
      </c>
      <c r="P28" s="49"/>
      <c r="Q28" s="49">
        <v>1268</v>
      </c>
      <c r="R28" s="49">
        <v>7467</v>
      </c>
      <c r="S28" s="49">
        <v>3596</v>
      </c>
      <c r="T28" s="49">
        <f t="shared" si="7"/>
        <v>12331</v>
      </c>
      <c r="U28" s="117"/>
      <c r="V28" s="49">
        <v>60860</v>
      </c>
    </row>
    <row r="29" spans="1:22">
      <c r="A29" s="21">
        <v>1966</v>
      </c>
      <c r="B29" s="123">
        <v>8600</v>
      </c>
      <c r="C29" s="134">
        <f t="shared" si="0"/>
        <v>1665.4427215819865</v>
      </c>
      <c r="D29" s="49">
        <f t="shared" si="1"/>
        <v>6934.5572784180158</v>
      </c>
      <c r="E29" s="49"/>
      <c r="F29" s="49"/>
      <c r="G29" s="49">
        <f t="shared" si="2"/>
        <v>6934.5572784180158</v>
      </c>
      <c r="H29" s="131"/>
      <c r="I29" s="49">
        <f t="shared" si="3"/>
        <v>8276.0779523233159</v>
      </c>
      <c r="J29" s="118"/>
      <c r="K29" s="49">
        <f t="shared" si="4"/>
        <v>8276.0779523233159</v>
      </c>
      <c r="L29" s="120"/>
      <c r="M29" s="49">
        <f t="shared" si="5"/>
        <v>2007.6759248442347</v>
      </c>
      <c r="N29" s="49"/>
      <c r="O29" s="49">
        <f t="shared" si="6"/>
        <v>2007.6759248442347</v>
      </c>
      <c r="P29" s="49"/>
      <c r="Q29" s="49">
        <v>1420</v>
      </c>
      <c r="R29" s="49">
        <v>7807</v>
      </c>
      <c r="S29" s="49">
        <v>4035</v>
      </c>
      <c r="T29" s="49">
        <f t="shared" si="7"/>
        <v>13262</v>
      </c>
      <c r="U29" s="117"/>
      <c r="V29" s="49">
        <v>65355</v>
      </c>
    </row>
    <row r="30" spans="1:22">
      <c r="A30" s="21">
        <v>1967</v>
      </c>
      <c r="B30" s="123">
        <v>10265</v>
      </c>
      <c r="C30" s="134">
        <f t="shared" si="0"/>
        <v>1987.8801787254754</v>
      </c>
      <c r="D30" s="49">
        <f t="shared" si="1"/>
        <v>8277.1198212745257</v>
      </c>
      <c r="E30" s="49"/>
      <c r="F30" s="49"/>
      <c r="G30" s="49">
        <f t="shared" si="2"/>
        <v>8277.1198212745257</v>
      </c>
      <c r="H30" s="131"/>
      <c r="I30" s="49">
        <f t="shared" si="3"/>
        <v>9878.3651372789318</v>
      </c>
      <c r="J30" s="118"/>
      <c r="K30" s="49">
        <f t="shared" si="4"/>
        <v>9878.3651372789318</v>
      </c>
      <c r="L30" s="120"/>
      <c r="M30" s="49">
        <f t="shared" si="5"/>
        <v>2396.3713219216356</v>
      </c>
      <c r="N30" s="49"/>
      <c r="O30" s="49">
        <f t="shared" si="6"/>
        <v>2396.3713219216356</v>
      </c>
      <c r="P30" s="49"/>
      <c r="Q30" s="49">
        <v>1729</v>
      </c>
      <c r="R30" s="49">
        <v>8832</v>
      </c>
      <c r="S30" s="49">
        <v>4597</v>
      </c>
      <c r="T30" s="49">
        <f t="shared" si="7"/>
        <v>15158</v>
      </c>
      <c r="U30" s="117"/>
      <c r="V30" s="49">
        <v>70350</v>
      </c>
    </row>
    <row r="31" spans="1:22">
      <c r="A31" s="21">
        <v>1968</v>
      </c>
      <c r="B31" s="123">
        <v>13452</v>
      </c>
      <c r="C31" s="134">
        <f t="shared" si="0"/>
        <v>2605.0622663628928</v>
      </c>
      <c r="D31" s="49">
        <f t="shared" si="1"/>
        <v>10846.937733637109</v>
      </c>
      <c r="E31" s="49"/>
      <c r="F31" s="49"/>
      <c r="G31" s="49">
        <f t="shared" si="2"/>
        <v>10846.937733637109</v>
      </c>
      <c r="H31" s="131"/>
      <c r="I31" s="49">
        <f t="shared" si="3"/>
        <v>12945.325652866653</v>
      </c>
      <c r="J31" s="118"/>
      <c r="K31" s="49">
        <f t="shared" si="4"/>
        <v>12945.325652866653</v>
      </c>
      <c r="L31" s="120"/>
      <c r="M31" s="49">
        <f t="shared" si="5"/>
        <v>3140.3786675586794</v>
      </c>
      <c r="N31" s="49"/>
      <c r="O31" s="49">
        <f t="shared" si="6"/>
        <v>3140.3786675586794</v>
      </c>
      <c r="P31" s="49"/>
      <c r="Q31" s="49">
        <v>2421</v>
      </c>
      <c r="R31" s="49">
        <v>10921</v>
      </c>
      <c r="S31" s="49">
        <v>6047</v>
      </c>
      <c r="T31" s="49">
        <f t="shared" si="7"/>
        <v>19389</v>
      </c>
      <c r="U31" s="117"/>
      <c r="V31" s="49">
        <v>75120</v>
      </c>
    </row>
    <row r="32" spans="1:22">
      <c r="A32" s="21">
        <v>1969</v>
      </c>
      <c r="B32" s="123">
        <v>26729</v>
      </c>
      <c r="C32" s="134">
        <f t="shared" si="0"/>
        <v>5176.2347099028966</v>
      </c>
      <c r="D32" s="49">
        <f t="shared" si="1"/>
        <v>21552.765290097108</v>
      </c>
      <c r="E32" s="49"/>
      <c r="F32" s="49"/>
      <c r="G32" s="49">
        <f t="shared" si="2"/>
        <v>21552.765290097108</v>
      </c>
      <c r="H32" s="131"/>
      <c r="I32" s="49">
        <f t="shared" si="3"/>
        <v>25722.242742749986</v>
      </c>
      <c r="J32" s="118"/>
      <c r="K32" s="49">
        <f t="shared" si="4"/>
        <v>25722.242742749986</v>
      </c>
      <c r="L32" s="120"/>
      <c r="M32" s="49">
        <f t="shared" si="5"/>
        <v>6239.9034645536685</v>
      </c>
      <c r="N32" s="49"/>
      <c r="O32" s="49">
        <f t="shared" si="6"/>
        <v>6239.9034645536685</v>
      </c>
      <c r="P32" s="49"/>
      <c r="Q32" s="49">
        <v>2662</v>
      </c>
      <c r="R32" s="49">
        <v>12508</v>
      </c>
      <c r="S32" s="49">
        <v>13328</v>
      </c>
      <c r="T32" s="49">
        <f t="shared" si="7"/>
        <v>28498</v>
      </c>
      <c r="U32" s="117"/>
      <c r="V32" s="49">
        <v>81395</v>
      </c>
    </row>
    <row r="33" spans="1:22">
      <c r="A33" s="21">
        <v>1970</v>
      </c>
      <c r="B33" s="123">
        <v>37916</v>
      </c>
      <c r="C33" s="134">
        <f t="shared" si="0"/>
        <v>7342.6658408723943</v>
      </c>
      <c r="D33" s="49">
        <f t="shared" si="1"/>
        <v>30573.334159127611</v>
      </c>
      <c r="E33" s="49"/>
      <c r="F33" s="49"/>
      <c r="G33" s="49">
        <f t="shared" si="2"/>
        <v>30573.334159127611</v>
      </c>
      <c r="H33" s="131"/>
      <c r="I33" s="49">
        <f t="shared" si="3"/>
        <v>36487.880423289629</v>
      </c>
      <c r="J33" s="118"/>
      <c r="K33" s="49">
        <f t="shared" si="4"/>
        <v>36487.880423289629</v>
      </c>
      <c r="L33" s="120"/>
      <c r="M33" s="49">
        <f t="shared" si="5"/>
        <v>8851.5163216737219</v>
      </c>
      <c r="N33" s="49"/>
      <c r="O33" s="49">
        <f t="shared" si="6"/>
        <v>8851.5163216737219</v>
      </c>
      <c r="P33" s="49"/>
      <c r="Q33" s="49">
        <v>3099</v>
      </c>
      <c r="R33" s="49">
        <v>13813</v>
      </c>
      <c r="S33" s="49">
        <v>17980</v>
      </c>
      <c r="T33" s="49">
        <f t="shared" si="7"/>
        <v>34892</v>
      </c>
      <c r="U33" s="117"/>
      <c r="V33" s="49">
        <v>90665</v>
      </c>
    </row>
    <row r="34" spans="1:22">
      <c r="A34" s="21">
        <v>1971</v>
      </c>
      <c r="B34" s="123">
        <v>38233</v>
      </c>
      <c r="C34" s="134">
        <f t="shared" si="0"/>
        <v>7404.0548342144275</v>
      </c>
      <c r="D34" s="49">
        <f t="shared" si="1"/>
        <v>30828.945165785579</v>
      </c>
      <c r="E34" s="49"/>
      <c r="F34" s="49"/>
      <c r="G34" s="49">
        <f t="shared" si="2"/>
        <v>30828.945165785579</v>
      </c>
      <c r="H34" s="131"/>
      <c r="I34" s="49">
        <f t="shared" si="3"/>
        <v>36792.94050595085</v>
      </c>
      <c r="J34" s="118"/>
      <c r="K34" s="49">
        <f t="shared" si="4"/>
        <v>36792.94050595085</v>
      </c>
      <c r="L34" s="120"/>
      <c r="M34" s="49">
        <f t="shared" si="5"/>
        <v>8925.520190066236</v>
      </c>
      <c r="N34" s="49"/>
      <c r="O34" s="49">
        <f t="shared" si="6"/>
        <v>8925.520190066236</v>
      </c>
      <c r="P34" s="49"/>
      <c r="Q34" s="49">
        <v>4556</v>
      </c>
      <c r="R34" s="49">
        <v>16151</v>
      </c>
      <c r="S34" s="49">
        <v>16167</v>
      </c>
      <c r="T34" s="49">
        <f t="shared" si="7"/>
        <v>36874</v>
      </c>
      <c r="U34" s="117"/>
      <c r="V34" s="49">
        <v>102995</v>
      </c>
    </row>
    <row r="35" spans="1:22">
      <c r="A35" s="21">
        <v>1972</v>
      </c>
      <c r="B35" s="123">
        <v>33843</v>
      </c>
      <c r="C35" s="134">
        <f t="shared" si="0"/>
        <v>6553.9044216859484</v>
      </c>
      <c r="D35" s="49">
        <f t="shared" si="1"/>
        <v>27289.095578314056</v>
      </c>
      <c r="E35" s="49"/>
      <c r="F35" s="49"/>
      <c r="G35" s="49">
        <f t="shared" si="2"/>
        <v>27289.095578314056</v>
      </c>
      <c r="H35" s="131"/>
      <c r="I35" s="49">
        <f t="shared" si="3"/>
        <v>32568.29141168348</v>
      </c>
      <c r="J35" s="118"/>
      <c r="K35" s="49">
        <f t="shared" si="4"/>
        <v>32568.29141168348</v>
      </c>
      <c r="L35" s="120"/>
      <c r="M35" s="49">
        <f t="shared" si="5"/>
        <v>7900.671665639934</v>
      </c>
      <c r="N35" s="49"/>
      <c r="O35" s="49">
        <f t="shared" si="6"/>
        <v>7900.671665639934</v>
      </c>
      <c r="P35" s="49"/>
      <c r="Q35" s="49">
        <v>5610</v>
      </c>
      <c r="R35" s="49">
        <v>15231</v>
      </c>
      <c r="S35" s="49">
        <v>14346</v>
      </c>
      <c r="T35" s="49">
        <f t="shared" si="7"/>
        <v>35187</v>
      </c>
      <c r="U35" s="117"/>
      <c r="V35" s="49">
        <v>116710</v>
      </c>
    </row>
    <row r="36" spans="1:22">
      <c r="A36" s="21">
        <v>1973</v>
      </c>
      <c r="B36" s="123">
        <v>42406</v>
      </c>
      <c r="C36" s="134">
        <f t="shared" si="0"/>
        <v>8212.1818664425227</v>
      </c>
      <c r="D36" s="49">
        <f t="shared" si="1"/>
        <v>34193.818133557477</v>
      </c>
      <c r="E36" s="49"/>
      <c r="F36" s="49"/>
      <c r="G36" s="49">
        <f t="shared" si="2"/>
        <v>34193.818133557477</v>
      </c>
      <c r="H36" s="131"/>
      <c r="I36" s="49">
        <f t="shared" si="3"/>
        <v>40808.762982118882</v>
      </c>
      <c r="J36" s="118"/>
      <c r="K36" s="49">
        <f t="shared" si="4"/>
        <v>40808.762982118882</v>
      </c>
      <c r="L36" s="133"/>
      <c r="M36" s="49">
        <f t="shared" si="5"/>
        <v>9899.7099149935584</v>
      </c>
      <c r="N36" s="49"/>
      <c r="O36" s="49">
        <f t="shared" si="6"/>
        <v>9899.7099149935584</v>
      </c>
      <c r="P36" s="49"/>
      <c r="Q36" s="49">
        <v>6111</v>
      </c>
      <c r="R36" s="49">
        <v>13498</v>
      </c>
      <c r="S36" s="49">
        <v>15622</v>
      </c>
      <c r="T36" s="49">
        <f t="shared" si="7"/>
        <v>35231</v>
      </c>
      <c r="U36" s="117"/>
      <c r="V36" s="49">
        <v>130060</v>
      </c>
    </row>
    <row r="37" spans="1:22">
      <c r="A37" s="21">
        <v>1974</v>
      </c>
      <c r="B37" s="123">
        <v>45209</v>
      </c>
      <c r="C37" s="129">
        <v>8755</v>
      </c>
      <c r="D37" s="132">
        <v>36454</v>
      </c>
      <c r="E37" s="49"/>
      <c r="F37" s="49"/>
      <c r="G37" s="49">
        <f t="shared" si="2"/>
        <v>36454</v>
      </c>
      <c r="H37" s="131"/>
      <c r="I37" s="49">
        <f t="shared" si="3"/>
        <v>43506.186993788906</v>
      </c>
      <c r="J37" s="118"/>
      <c r="K37" s="49">
        <f t="shared" si="4"/>
        <v>43506.186993788906</v>
      </c>
      <c r="L37" s="120"/>
      <c r="M37" s="49">
        <f t="shared" si="5"/>
        <v>10554.072196079418</v>
      </c>
      <c r="N37" s="49"/>
      <c r="O37" s="49">
        <f t="shared" si="6"/>
        <v>10554.072196079418</v>
      </c>
      <c r="P37" s="49"/>
      <c r="Q37" s="49">
        <v>6873</v>
      </c>
      <c r="R37" s="49">
        <v>11852</v>
      </c>
      <c r="S37" s="49">
        <v>16461</v>
      </c>
      <c r="T37" s="49">
        <f t="shared" si="7"/>
        <v>35186</v>
      </c>
      <c r="U37" s="117"/>
      <c r="V37" s="49">
        <v>141100</v>
      </c>
    </row>
    <row r="38" spans="1:22">
      <c r="A38" s="21">
        <v>1975</v>
      </c>
      <c r="B38" s="123">
        <v>52306</v>
      </c>
      <c r="C38" s="123">
        <v>8152</v>
      </c>
      <c r="D38" s="122">
        <v>44154</v>
      </c>
      <c r="E38" s="49"/>
      <c r="F38" s="49"/>
      <c r="G38" s="49">
        <f t="shared" si="2"/>
        <v>44154</v>
      </c>
      <c r="H38" s="131"/>
      <c r="I38" s="49">
        <f t="shared" si="3"/>
        <v>52695.785936351436</v>
      </c>
      <c r="J38" s="118"/>
      <c r="K38" s="49">
        <f t="shared" si="4"/>
        <v>52695.785936351436</v>
      </c>
      <c r="L38" s="120"/>
      <c r="M38" s="49">
        <f t="shared" si="5"/>
        <v>9827.161227006216</v>
      </c>
      <c r="N38" s="49"/>
      <c r="O38" s="49">
        <f t="shared" si="6"/>
        <v>9827.161227006216</v>
      </c>
      <c r="P38" s="49"/>
      <c r="Q38" s="49">
        <v>8065</v>
      </c>
      <c r="R38" s="49">
        <v>13125</v>
      </c>
      <c r="S38" s="49">
        <v>17741</v>
      </c>
      <c r="T38" s="49">
        <f t="shared" si="7"/>
        <v>38931</v>
      </c>
      <c r="U38" s="117"/>
      <c r="V38" s="49">
        <v>140155</v>
      </c>
    </row>
    <row r="39" spans="1:22">
      <c r="A39" s="21">
        <v>1976</v>
      </c>
      <c r="B39" s="123">
        <v>56709</v>
      </c>
      <c r="C39" s="123">
        <v>7494</v>
      </c>
      <c r="D39" s="122">
        <v>49215</v>
      </c>
      <c r="E39" s="49">
        <v>5897</v>
      </c>
      <c r="F39" s="118">
        <f t="shared" ref="F39:F46" si="8">E39/(E39+C39)</f>
        <v>0.44037039802852662</v>
      </c>
      <c r="G39" s="49">
        <f t="shared" si="2"/>
        <v>49215</v>
      </c>
      <c r="H39" s="121">
        <v>49215</v>
      </c>
      <c r="I39" s="49">
        <f t="shared" si="3"/>
        <v>58735.858695872084</v>
      </c>
      <c r="J39" s="118">
        <f t="shared" ref="J39:J71" si="9">I39/H39</f>
        <v>1.1934544081250043</v>
      </c>
      <c r="K39" s="49">
        <f t="shared" si="4"/>
        <v>58735.858695872084</v>
      </c>
      <c r="L39" s="120">
        <f t="shared" ref="L39:L71" si="10">E39*J39</f>
        <v>7037.8006447131502</v>
      </c>
      <c r="M39" s="49">
        <f t="shared" si="5"/>
        <v>9033.9482624122393</v>
      </c>
      <c r="N39" s="118">
        <f t="shared" ref="N39:N46" si="11">L39/(L39+M39)</f>
        <v>0.43789886747128998</v>
      </c>
      <c r="O39" s="49">
        <f t="shared" si="6"/>
        <v>9033.9482624122393</v>
      </c>
      <c r="P39" s="118"/>
      <c r="Q39" s="49">
        <v>8752</v>
      </c>
      <c r="R39" s="49">
        <v>13932</v>
      </c>
      <c r="S39" s="49">
        <v>18222</v>
      </c>
      <c r="T39" s="49">
        <f t="shared" si="7"/>
        <v>40906</v>
      </c>
      <c r="U39" s="117"/>
      <c r="V39" s="49">
        <v>141960</v>
      </c>
    </row>
    <row r="40" spans="1:22">
      <c r="A40" s="21">
        <v>1977</v>
      </c>
      <c r="B40" s="123">
        <v>55512</v>
      </c>
      <c r="C40" s="123">
        <v>6759</v>
      </c>
      <c r="D40" s="122">
        <v>48754</v>
      </c>
      <c r="E40" s="49">
        <v>7174.6</v>
      </c>
      <c r="F40" s="118">
        <f t="shared" si="8"/>
        <v>0.51491359017052307</v>
      </c>
      <c r="G40" s="49">
        <f t="shared" si="2"/>
        <v>48754</v>
      </c>
      <c r="H40" s="121">
        <v>48753.7</v>
      </c>
      <c r="I40" s="49">
        <f t="shared" si="3"/>
        <v>58185.67621372646</v>
      </c>
      <c r="J40" s="118">
        <f t="shared" si="9"/>
        <v>1.1934617519024497</v>
      </c>
      <c r="K40" s="49">
        <f t="shared" si="4"/>
        <v>58185.67621372646</v>
      </c>
      <c r="L40" s="120">
        <f t="shared" si="10"/>
        <v>8562.6106851993172</v>
      </c>
      <c r="M40" s="49">
        <f t="shared" si="5"/>
        <v>8147.9125040891813</v>
      </c>
      <c r="N40" s="118">
        <f t="shared" si="11"/>
        <v>0.51240829435477997</v>
      </c>
      <c r="O40" s="49">
        <f t="shared" si="6"/>
        <v>8147.9125040891813</v>
      </c>
      <c r="P40" s="118"/>
      <c r="Q40" s="49">
        <v>9087</v>
      </c>
      <c r="R40" s="49">
        <v>14120</v>
      </c>
      <c r="S40" s="49">
        <v>18738</v>
      </c>
      <c r="T40" s="49">
        <f t="shared" si="7"/>
        <v>41945</v>
      </c>
      <c r="U40" s="117"/>
      <c r="V40" s="49">
        <v>145790</v>
      </c>
    </row>
    <row r="41" spans="1:22">
      <c r="A41" s="21">
        <v>1978</v>
      </c>
      <c r="B41" s="123">
        <v>54466</v>
      </c>
      <c r="C41" s="123">
        <v>7016</v>
      </c>
      <c r="D41" s="122">
        <v>47450</v>
      </c>
      <c r="E41" s="49">
        <v>7071</v>
      </c>
      <c r="F41" s="118">
        <f t="shared" si="8"/>
        <v>0.50195215446865904</v>
      </c>
      <c r="G41" s="49">
        <f t="shared" si="2"/>
        <v>47450</v>
      </c>
      <c r="H41" s="121">
        <v>47450.400000000001</v>
      </c>
      <c r="I41" s="49">
        <f t="shared" si="3"/>
        <v>56629.411665531457</v>
      </c>
      <c r="J41" s="118">
        <f t="shared" si="9"/>
        <v>1.1934443474771859</v>
      </c>
      <c r="K41" s="49">
        <f t="shared" si="4"/>
        <v>56629.411665531457</v>
      </c>
      <c r="L41" s="120">
        <f t="shared" si="10"/>
        <v>8438.8449810111815</v>
      </c>
      <c r="M41" s="49">
        <f t="shared" si="5"/>
        <v>8457.7236467953389</v>
      </c>
      <c r="N41" s="118">
        <f t="shared" si="11"/>
        <v>0.49944134616323554</v>
      </c>
      <c r="O41" s="49">
        <f t="shared" si="6"/>
        <v>8457.7236467953389</v>
      </c>
      <c r="P41" s="118"/>
      <c r="Q41" s="49">
        <v>9591</v>
      </c>
      <c r="R41" s="49">
        <v>14758</v>
      </c>
      <c r="S41" s="49">
        <v>20684</v>
      </c>
      <c r="T41" s="49">
        <f t="shared" si="7"/>
        <v>45033</v>
      </c>
      <c r="U41" s="117"/>
      <c r="V41" s="49">
        <v>151675</v>
      </c>
    </row>
    <row r="42" spans="1:22">
      <c r="A42" s="21">
        <v>1979</v>
      </c>
      <c r="B42" s="123">
        <v>78514</v>
      </c>
      <c r="C42" s="123">
        <v>11556</v>
      </c>
      <c r="D42" s="122">
        <v>66958</v>
      </c>
      <c r="E42" s="49">
        <v>9247.2999999999993</v>
      </c>
      <c r="F42" s="118">
        <f t="shared" si="8"/>
        <v>0.44451120735652516</v>
      </c>
      <c r="G42" s="49">
        <f t="shared" si="2"/>
        <v>66958</v>
      </c>
      <c r="H42" s="121">
        <v>66957.7</v>
      </c>
      <c r="I42" s="49">
        <f t="shared" si="3"/>
        <v>79911.320259234039</v>
      </c>
      <c r="J42" s="118">
        <f t="shared" si="9"/>
        <v>1.1934597553266322</v>
      </c>
      <c r="K42" s="49">
        <f t="shared" si="4"/>
        <v>79911.320259234039</v>
      </c>
      <c r="L42" s="120">
        <f t="shared" si="10"/>
        <v>11036.280395431964</v>
      </c>
      <c r="M42" s="49">
        <f t="shared" si="5"/>
        <v>13930.652004328242</v>
      </c>
      <c r="N42" s="118">
        <f t="shared" si="11"/>
        <v>0.4420358984725718</v>
      </c>
      <c r="O42" s="49">
        <f t="shared" si="6"/>
        <v>13930.652004328242</v>
      </c>
      <c r="P42" s="118"/>
      <c r="Q42" s="49">
        <v>10037</v>
      </c>
      <c r="R42" s="49">
        <v>15452</v>
      </c>
      <c r="S42" s="49">
        <v>25689</v>
      </c>
      <c r="T42" s="49">
        <f t="shared" si="7"/>
        <v>51178</v>
      </c>
      <c r="U42" s="117"/>
      <c r="V42" s="49">
        <v>158545</v>
      </c>
    </row>
    <row r="43" spans="1:22">
      <c r="A43" s="21">
        <v>1980</v>
      </c>
      <c r="B43" s="123">
        <v>120693</v>
      </c>
      <c r="C43" s="123">
        <v>17505</v>
      </c>
      <c r="D43" s="122">
        <v>103188</v>
      </c>
      <c r="E43" s="49">
        <v>13366.4</v>
      </c>
      <c r="F43" s="118">
        <f t="shared" si="8"/>
        <v>0.43297032204564739</v>
      </c>
      <c r="G43" s="49">
        <f t="shared" si="2"/>
        <v>103188</v>
      </c>
      <c r="H43" s="121">
        <v>103187.7</v>
      </c>
      <c r="I43" s="49">
        <f t="shared" si="3"/>
        <v>123150.17346560294</v>
      </c>
      <c r="J43" s="118">
        <f t="shared" si="9"/>
        <v>1.1934578778827607</v>
      </c>
      <c r="K43" s="49">
        <f t="shared" si="4"/>
        <v>123150.17346560294</v>
      </c>
      <c r="L43" s="120">
        <f t="shared" si="10"/>
        <v>15952.235378932131</v>
      </c>
      <c r="M43" s="49">
        <f t="shared" si="5"/>
        <v>21102.116938020583</v>
      </c>
      <c r="N43" s="118">
        <f t="shared" si="11"/>
        <v>0.43050908682686195</v>
      </c>
      <c r="O43" s="49">
        <f t="shared" si="6"/>
        <v>21102.116938020583</v>
      </c>
      <c r="P43" s="118"/>
      <c r="Q43" s="49">
        <v>10110</v>
      </c>
      <c r="R43" s="126">
        <v>15946</v>
      </c>
      <c r="S43" s="49">
        <v>36730</v>
      </c>
      <c r="T43" s="49">
        <f t="shared" si="7"/>
        <v>62786</v>
      </c>
      <c r="U43" s="117"/>
      <c r="V43" s="49">
        <v>184080</v>
      </c>
    </row>
    <row r="44" spans="1:22">
      <c r="A44" s="21">
        <v>1981</v>
      </c>
      <c r="B44" s="123">
        <v>158370</v>
      </c>
      <c r="C44" s="123">
        <v>23970</v>
      </c>
      <c r="D44" s="122">
        <v>134401</v>
      </c>
      <c r="E44" s="49">
        <v>15971.6</v>
      </c>
      <c r="F44" s="118">
        <f t="shared" si="8"/>
        <v>0.39987381577102571</v>
      </c>
      <c r="G44" s="49">
        <f t="shared" si="2"/>
        <v>134401</v>
      </c>
      <c r="H44" s="121">
        <v>134400.5</v>
      </c>
      <c r="I44" s="49">
        <f t="shared" si="3"/>
        <v>160401.4659064087</v>
      </c>
      <c r="J44" s="118">
        <f t="shared" si="9"/>
        <v>1.1934588480430408</v>
      </c>
      <c r="K44" s="49">
        <f t="shared" si="4"/>
        <v>160401.4659064087</v>
      </c>
      <c r="L44" s="120">
        <f t="shared" si="10"/>
        <v>19061.447337404232</v>
      </c>
      <c r="M44" s="49">
        <f t="shared" si="5"/>
        <v>28895.615138780544</v>
      </c>
      <c r="N44" s="118">
        <f t="shared" si="11"/>
        <v>0.39746903486572072</v>
      </c>
      <c r="O44" s="49">
        <f t="shared" si="6"/>
        <v>28895.615138780544</v>
      </c>
      <c r="P44" s="118"/>
      <c r="Q44" s="49">
        <v>9816</v>
      </c>
      <c r="R44" s="49">
        <v>27870</v>
      </c>
      <c r="S44" s="49">
        <v>43312</v>
      </c>
      <c r="T44" s="49">
        <f t="shared" si="7"/>
        <v>80998</v>
      </c>
      <c r="U44" s="117"/>
      <c r="V44" s="49">
        <v>197616</v>
      </c>
    </row>
    <row r="45" spans="1:22">
      <c r="A45" s="21">
        <v>1982</v>
      </c>
      <c r="B45" s="123">
        <v>166429</v>
      </c>
      <c r="C45" s="123">
        <v>19336</v>
      </c>
      <c r="D45" s="122">
        <v>147094</v>
      </c>
      <c r="E45" s="49">
        <v>14872.2</v>
      </c>
      <c r="F45" s="118">
        <f t="shared" si="8"/>
        <v>0.43475540952169367</v>
      </c>
      <c r="G45" s="49">
        <f t="shared" si="2"/>
        <v>147094</v>
      </c>
      <c r="H45" s="121">
        <v>147094</v>
      </c>
      <c r="I45" s="49">
        <f t="shared" si="3"/>
        <v>175549.98270873938</v>
      </c>
      <c r="J45" s="118">
        <f t="shared" si="9"/>
        <v>1.1934544081250043</v>
      </c>
      <c r="K45" s="49">
        <f t="shared" si="4"/>
        <v>175549.98270873938</v>
      </c>
      <c r="L45" s="120">
        <f t="shared" si="10"/>
        <v>17749.29264851669</v>
      </c>
      <c r="M45" s="49">
        <f t="shared" si="5"/>
        <v>23309.370643448503</v>
      </c>
      <c r="N45" s="118">
        <f t="shared" si="11"/>
        <v>0.43229104957223646</v>
      </c>
      <c r="O45" s="49">
        <f t="shared" si="6"/>
        <v>23309.370643448503</v>
      </c>
      <c r="P45" s="118"/>
      <c r="Q45" s="49">
        <v>11736</v>
      </c>
      <c r="R45" s="49">
        <v>35705</v>
      </c>
      <c r="S45" s="49">
        <v>60344</v>
      </c>
      <c r="T45" s="49">
        <f t="shared" ref="T45:T71" si="12">S45+R45+Q45</f>
        <v>107785</v>
      </c>
      <c r="U45" s="117"/>
      <c r="V45" s="49">
        <v>209359</v>
      </c>
    </row>
    <row r="46" spans="1:22">
      <c r="A46" s="21">
        <v>1983</v>
      </c>
      <c r="B46" s="123">
        <v>182802</v>
      </c>
      <c r="C46" s="123">
        <v>18530</v>
      </c>
      <c r="D46" s="122">
        <v>164272</v>
      </c>
      <c r="E46" s="49">
        <v>15924.6</v>
      </c>
      <c r="F46" s="130">
        <f t="shared" si="8"/>
        <v>0.46219082502771769</v>
      </c>
      <c r="G46" s="49">
        <f t="shared" si="2"/>
        <v>164272</v>
      </c>
      <c r="H46" s="122">
        <v>164272</v>
      </c>
      <c r="I46" s="49">
        <f t="shared" si="3"/>
        <v>196051.14253151068</v>
      </c>
      <c r="J46" s="118">
        <f t="shared" si="9"/>
        <v>1.193454408125004</v>
      </c>
      <c r="K46" s="49">
        <f t="shared" si="4"/>
        <v>196051.14253151068</v>
      </c>
      <c r="L46" s="120">
        <f t="shared" si="10"/>
        <v>19005.284067627439</v>
      </c>
      <c r="M46" s="49">
        <f t="shared" si="5"/>
        <v>22337.745036362267</v>
      </c>
      <c r="N46" s="118">
        <f t="shared" si="11"/>
        <v>0.45969742613255643</v>
      </c>
      <c r="O46" s="49">
        <f t="shared" si="6"/>
        <v>22337.745036362267</v>
      </c>
      <c r="P46" s="118"/>
      <c r="Q46" s="49">
        <v>12919</v>
      </c>
      <c r="R46" s="49">
        <v>38726</v>
      </c>
      <c r="S46" s="49">
        <v>70525</v>
      </c>
      <c r="T46" s="49">
        <f t="shared" si="12"/>
        <v>122170</v>
      </c>
      <c r="U46" s="117"/>
      <c r="V46" s="49">
        <v>215684</v>
      </c>
    </row>
    <row r="47" spans="1:22">
      <c r="A47" s="21">
        <v>1984</v>
      </c>
      <c r="B47" s="123">
        <v>231990</v>
      </c>
      <c r="C47" s="129">
        <v>36586</v>
      </c>
      <c r="D47" s="128">
        <v>195404</v>
      </c>
      <c r="E47" s="124">
        <f t="shared" ref="E47:E75" si="13">C47*AVERAGE(F$39:F$46)</f>
        <v>16607.929888921524</v>
      </c>
      <c r="F47" s="118">
        <f t="shared" ref="F47:F75" si="14">E47/C47</f>
        <v>0.45394221529878981</v>
      </c>
      <c r="G47" s="124">
        <f t="shared" ref="G47:G75" si="15">D47+E47</f>
        <v>212011.92988892153</v>
      </c>
      <c r="H47" s="127">
        <v>155956</v>
      </c>
      <c r="I47" s="49">
        <f t="shared" si="3"/>
        <v>233205.76516525832</v>
      </c>
      <c r="J47" s="118">
        <f t="shared" si="9"/>
        <v>1.4953305109470512</v>
      </c>
      <c r="K47" s="124">
        <f t="shared" ref="K47:K76" si="16">I47+J47*E47</f>
        <v>258040.10945183213</v>
      </c>
      <c r="L47" s="120">
        <f t="shared" si="10"/>
        <v>24834.344286573825</v>
      </c>
      <c r="M47" s="49">
        <f t="shared" si="5"/>
        <v>44104.087420418233</v>
      </c>
      <c r="N47" s="118">
        <f t="shared" ref="N47:N71" si="17">L47/(M47)</f>
        <v>0.56308486897921006</v>
      </c>
      <c r="O47" s="124">
        <f t="shared" ref="O47:O71" si="18">M47-L47</f>
        <v>19269.743133844408</v>
      </c>
      <c r="P47" s="118"/>
      <c r="Q47" s="49">
        <v>13094</v>
      </c>
      <c r="R47" s="49">
        <v>36800</v>
      </c>
      <c r="S47" s="49">
        <v>86655</v>
      </c>
      <c r="T47" s="49">
        <f t="shared" si="12"/>
        <v>136549</v>
      </c>
      <c r="U47" s="117"/>
      <c r="V47" s="49">
        <v>230525</v>
      </c>
    </row>
    <row r="48" spans="1:22">
      <c r="A48" s="21">
        <v>1985</v>
      </c>
      <c r="B48" s="123">
        <v>214974</v>
      </c>
      <c r="C48" s="123">
        <v>38805</v>
      </c>
      <c r="D48" s="122">
        <v>176169</v>
      </c>
      <c r="E48" s="119">
        <f t="shared" si="13"/>
        <v>17615.227664669539</v>
      </c>
      <c r="F48" s="118">
        <f t="shared" si="14"/>
        <v>0.45394221529878981</v>
      </c>
      <c r="G48" s="49">
        <f t="shared" si="15"/>
        <v>193784.22766466954</v>
      </c>
      <c r="H48" s="121">
        <v>157172</v>
      </c>
      <c r="I48" s="49">
        <f t="shared" si="3"/>
        <v>210249.66962497385</v>
      </c>
      <c r="J48" s="118">
        <f t="shared" si="9"/>
        <v>1.3377043597140321</v>
      </c>
      <c r="K48" s="119">
        <f t="shared" si="16"/>
        <v>233813.63646935753</v>
      </c>
      <c r="L48" s="120">
        <f t="shared" si="10"/>
        <v>23563.966844383671</v>
      </c>
      <c r="M48" s="49">
        <f t="shared" si="5"/>
        <v>46779.071566974511</v>
      </c>
      <c r="N48" s="118">
        <f t="shared" si="17"/>
        <v>0.50372882691027077</v>
      </c>
      <c r="O48" s="49">
        <f t="shared" si="18"/>
        <v>23215.104722590841</v>
      </c>
      <c r="P48" s="118"/>
      <c r="Q48" s="49">
        <v>13223</v>
      </c>
      <c r="R48" s="49">
        <v>33136</v>
      </c>
      <c r="S48" s="49">
        <v>80955</v>
      </c>
      <c r="T48" s="49">
        <f t="shared" si="12"/>
        <v>127314</v>
      </c>
      <c r="U48" s="117"/>
      <c r="V48" s="49">
        <v>244421</v>
      </c>
    </row>
    <row r="49" spans="1:22">
      <c r="A49" s="21">
        <v>1986</v>
      </c>
      <c r="B49" s="123">
        <v>187307</v>
      </c>
      <c r="C49" s="123">
        <v>37023</v>
      </c>
      <c r="D49" s="122">
        <v>150284</v>
      </c>
      <c r="E49" s="119">
        <f t="shared" si="13"/>
        <v>16806.302637007098</v>
      </c>
      <c r="F49" s="118">
        <f t="shared" si="14"/>
        <v>0.45394221529878992</v>
      </c>
      <c r="G49" s="49">
        <f t="shared" si="15"/>
        <v>167090.30263700709</v>
      </c>
      <c r="H49" s="121">
        <v>133260</v>
      </c>
      <c r="I49" s="126">
        <f t="shared" si="3"/>
        <v>179357.10227065813</v>
      </c>
      <c r="J49" s="125">
        <f t="shared" si="9"/>
        <v>1.3459185222171555</v>
      </c>
      <c r="K49" s="119">
        <f t="shared" si="16"/>
        <v>201977.016279793</v>
      </c>
      <c r="L49" s="120">
        <f t="shared" si="10"/>
        <v>22619.914009134878</v>
      </c>
      <c r="M49" s="49">
        <f t="shared" si="5"/>
        <v>44630.886912101465</v>
      </c>
      <c r="N49" s="118">
        <f t="shared" si="17"/>
        <v>0.50682196958540815</v>
      </c>
      <c r="O49" s="49">
        <f t="shared" si="18"/>
        <v>22010.972902966587</v>
      </c>
      <c r="P49" s="118"/>
      <c r="Q49" s="49">
        <v>13668</v>
      </c>
      <c r="R49" s="49">
        <v>33231</v>
      </c>
      <c r="S49" s="49">
        <v>81788</v>
      </c>
      <c r="T49" s="49">
        <f t="shared" si="12"/>
        <v>128687</v>
      </c>
      <c r="U49" s="117"/>
      <c r="V49" s="49">
        <v>256519</v>
      </c>
    </row>
    <row r="50" spans="1:22">
      <c r="A50" s="21">
        <v>1987</v>
      </c>
      <c r="B50" s="123">
        <v>188022</v>
      </c>
      <c r="C50" s="123">
        <v>39739</v>
      </c>
      <c r="D50" s="122">
        <v>148283</v>
      </c>
      <c r="E50" s="119">
        <f t="shared" si="13"/>
        <v>18039.20969375861</v>
      </c>
      <c r="F50" s="118">
        <f t="shared" si="14"/>
        <v>0.45394221529878986</v>
      </c>
      <c r="G50" s="49">
        <f t="shared" si="15"/>
        <v>166322.2096937586</v>
      </c>
      <c r="H50" s="121">
        <v>130208</v>
      </c>
      <c r="I50" s="49">
        <v>176969</v>
      </c>
      <c r="J50" s="118">
        <f t="shared" si="9"/>
        <v>1.3591253993610224</v>
      </c>
      <c r="K50" s="119">
        <f t="shared" si="16"/>
        <v>201486.5480791869</v>
      </c>
      <c r="L50" s="120">
        <f t="shared" si="10"/>
        <v>24517.548079186898</v>
      </c>
      <c r="M50" s="124">
        <v>47905</v>
      </c>
      <c r="N50" s="118">
        <f t="shared" si="17"/>
        <v>0.5117951796093706</v>
      </c>
      <c r="O50" s="49">
        <f t="shared" si="18"/>
        <v>23387.451920813102</v>
      </c>
      <c r="P50" s="118"/>
      <c r="Q50" s="49">
        <v>14765</v>
      </c>
      <c r="R50" s="49">
        <v>33856</v>
      </c>
      <c r="S50" s="49">
        <v>75029</v>
      </c>
      <c r="T50" s="49">
        <f t="shared" si="12"/>
        <v>123650</v>
      </c>
      <c r="U50" s="117"/>
      <c r="V50" s="49">
        <v>266302</v>
      </c>
    </row>
    <row r="51" spans="1:22">
      <c r="A51" s="21">
        <v>1988</v>
      </c>
      <c r="B51" s="123">
        <v>226471</v>
      </c>
      <c r="C51" s="123">
        <v>49163</v>
      </c>
      <c r="D51" s="122">
        <v>177307</v>
      </c>
      <c r="E51" s="119">
        <f t="shared" si="13"/>
        <v>22317.161130734406</v>
      </c>
      <c r="F51" s="118">
        <f t="shared" si="14"/>
        <v>0.45394221529878986</v>
      </c>
      <c r="G51" s="49">
        <f t="shared" si="15"/>
        <v>199624.1611307344</v>
      </c>
      <c r="H51" s="121">
        <v>156233</v>
      </c>
      <c r="I51" s="49">
        <v>213128</v>
      </c>
      <c r="J51" s="118">
        <f t="shared" si="9"/>
        <v>1.3641676214372123</v>
      </c>
      <c r="K51" s="119">
        <f t="shared" si="16"/>
        <v>243572.34861694498</v>
      </c>
      <c r="L51" s="120">
        <f t="shared" si="10"/>
        <v>30444.348616944961</v>
      </c>
      <c r="M51" s="119">
        <v>58926</v>
      </c>
      <c r="N51" s="118">
        <f t="shared" si="17"/>
        <v>0.51665391536749417</v>
      </c>
      <c r="O51" s="49">
        <f t="shared" si="18"/>
        <v>28481.651383055039</v>
      </c>
      <c r="P51" s="118"/>
      <c r="Q51" s="49">
        <v>15296</v>
      </c>
      <c r="R51" s="49">
        <v>29400</v>
      </c>
      <c r="S51" s="49">
        <v>92686</v>
      </c>
      <c r="T51" s="49">
        <f t="shared" si="12"/>
        <v>137382</v>
      </c>
      <c r="U51" s="117"/>
      <c r="V51" s="49">
        <v>282704</v>
      </c>
    </row>
    <row r="52" spans="1:22">
      <c r="A52" s="21">
        <v>1989</v>
      </c>
      <c r="B52" s="123">
        <v>299170</v>
      </c>
      <c r="C52" s="123">
        <v>71461</v>
      </c>
      <c r="D52" s="122">
        <v>227709</v>
      </c>
      <c r="E52" s="119">
        <f t="shared" si="13"/>
        <v>32439.164647466823</v>
      </c>
      <c r="F52" s="118">
        <f t="shared" si="14"/>
        <v>0.45394221529878986</v>
      </c>
      <c r="G52" s="49">
        <f t="shared" si="15"/>
        <v>260148.16464746682</v>
      </c>
      <c r="H52" s="121">
        <v>199790</v>
      </c>
      <c r="I52" s="49">
        <v>266566</v>
      </c>
      <c r="J52" s="118">
        <f t="shared" si="9"/>
        <v>1.3342309424896142</v>
      </c>
      <c r="K52" s="119">
        <f t="shared" si="16"/>
        <v>309847.33722116542</v>
      </c>
      <c r="L52" s="120">
        <f t="shared" si="10"/>
        <v>43281.337221165435</v>
      </c>
      <c r="M52" s="119">
        <v>84445</v>
      </c>
      <c r="N52" s="118">
        <f t="shared" si="17"/>
        <v>0.51253877933762138</v>
      </c>
      <c r="O52" s="49">
        <f t="shared" si="18"/>
        <v>41163.662778834565</v>
      </c>
      <c r="P52" s="118"/>
      <c r="Q52" s="49">
        <v>13877</v>
      </c>
      <c r="R52" s="49">
        <v>27508</v>
      </c>
      <c r="S52" s="49">
        <v>98939</v>
      </c>
      <c r="T52" s="49">
        <f t="shared" si="12"/>
        <v>140324</v>
      </c>
      <c r="U52" s="117"/>
      <c r="V52" s="49">
        <v>305148</v>
      </c>
    </row>
    <row r="53" spans="1:22">
      <c r="A53" s="21">
        <v>1990</v>
      </c>
      <c r="B53" s="123">
        <v>317992</v>
      </c>
      <c r="C53" s="123">
        <v>77233</v>
      </c>
      <c r="D53" s="122">
        <v>240759</v>
      </c>
      <c r="E53" s="119">
        <f t="shared" si="13"/>
        <v>35059.319114171434</v>
      </c>
      <c r="F53" s="118">
        <f t="shared" si="14"/>
        <v>0.45394221529878981</v>
      </c>
      <c r="G53" s="49">
        <f t="shared" si="15"/>
        <v>275818.31911417143</v>
      </c>
      <c r="H53" s="121">
        <v>207004</v>
      </c>
      <c r="I53" s="49">
        <v>290024</v>
      </c>
      <c r="J53" s="118">
        <f t="shared" si="9"/>
        <v>1.4010550520762883</v>
      </c>
      <c r="K53" s="119">
        <f t="shared" si="16"/>
        <v>339144.03616726468</v>
      </c>
      <c r="L53" s="120">
        <f t="shared" si="10"/>
        <v>49120.036167264669</v>
      </c>
      <c r="M53" s="119">
        <v>96419</v>
      </c>
      <c r="N53" s="118">
        <f t="shared" si="17"/>
        <v>0.50944353464840608</v>
      </c>
      <c r="O53" s="49">
        <f t="shared" si="18"/>
        <v>47298.963832735331</v>
      </c>
      <c r="P53" s="118"/>
      <c r="Q53" s="49">
        <v>13169</v>
      </c>
      <c r="R53" s="49">
        <v>24632</v>
      </c>
      <c r="S53" s="49">
        <v>113850</v>
      </c>
      <c r="T53" s="49">
        <f t="shared" si="12"/>
        <v>151651</v>
      </c>
      <c r="U53" s="117"/>
      <c r="V53" s="49">
        <v>330925</v>
      </c>
    </row>
    <row r="54" spans="1:22">
      <c r="A54" s="21">
        <v>1991</v>
      </c>
      <c r="B54" s="123">
        <v>317702</v>
      </c>
      <c r="C54" s="123">
        <v>74635</v>
      </c>
      <c r="D54" s="122">
        <v>243067</v>
      </c>
      <c r="E54" s="119">
        <f t="shared" si="13"/>
        <v>33879.97723882518</v>
      </c>
      <c r="F54" s="118">
        <f t="shared" si="14"/>
        <v>0.45394221529878986</v>
      </c>
      <c r="G54" s="49">
        <f t="shared" si="15"/>
        <v>276946.97723882517</v>
      </c>
      <c r="H54" s="121">
        <v>207849</v>
      </c>
      <c r="I54" s="49">
        <v>296960</v>
      </c>
      <c r="J54" s="118">
        <f t="shared" si="9"/>
        <v>1.4287295103656983</v>
      </c>
      <c r="K54" s="119">
        <f t="shared" si="16"/>
        <v>345365.32329162769</v>
      </c>
      <c r="L54" s="120">
        <f t="shared" si="10"/>
        <v>48405.323291627705</v>
      </c>
      <c r="M54" s="119">
        <v>95098</v>
      </c>
      <c r="N54" s="118">
        <f t="shared" si="17"/>
        <v>0.50900464038810178</v>
      </c>
      <c r="O54" s="49">
        <f t="shared" si="18"/>
        <v>46692.676708372295</v>
      </c>
      <c r="P54" s="118"/>
      <c r="Q54" s="49">
        <v>12890</v>
      </c>
      <c r="R54" s="49">
        <v>23892</v>
      </c>
      <c r="S54" s="49">
        <v>124120</v>
      </c>
      <c r="T54" s="49">
        <f t="shared" si="12"/>
        <v>160902</v>
      </c>
      <c r="U54" s="117"/>
      <c r="V54" s="49">
        <v>345597</v>
      </c>
    </row>
    <row r="55" spans="1:22">
      <c r="A55" s="21">
        <v>1992</v>
      </c>
      <c r="B55" s="123">
        <v>319935</v>
      </c>
      <c r="C55" s="123">
        <v>73470</v>
      </c>
      <c r="D55" s="122">
        <v>246464</v>
      </c>
      <c r="E55" s="119">
        <f t="shared" si="13"/>
        <v>33351.134558002093</v>
      </c>
      <c r="F55" s="118">
        <f t="shared" si="14"/>
        <v>0.45394221529878992</v>
      </c>
      <c r="G55" s="49">
        <f t="shared" si="15"/>
        <v>279815.13455800212</v>
      </c>
      <c r="H55" s="121">
        <v>211576</v>
      </c>
      <c r="I55" s="49">
        <v>305384</v>
      </c>
      <c r="J55" s="118">
        <f t="shared" si="9"/>
        <v>1.4433773206790941</v>
      </c>
      <c r="K55" s="119">
        <f t="shared" si="16"/>
        <v>353522.27123993699</v>
      </c>
      <c r="L55" s="120">
        <f t="shared" si="10"/>
        <v>48138.271239937007</v>
      </c>
      <c r="M55" s="119">
        <v>96977</v>
      </c>
      <c r="N55" s="118">
        <f t="shared" si="17"/>
        <v>0.4963885379000898</v>
      </c>
      <c r="O55" s="49">
        <f t="shared" si="18"/>
        <v>48838.728760062993</v>
      </c>
      <c r="P55" s="118"/>
      <c r="Q55" s="49">
        <v>12512</v>
      </c>
      <c r="R55" s="49">
        <v>25676</v>
      </c>
      <c r="S55" s="49">
        <v>132924</v>
      </c>
      <c r="T55" s="49">
        <f t="shared" si="12"/>
        <v>171112</v>
      </c>
      <c r="U55" s="117"/>
      <c r="V55" s="49">
        <v>352931</v>
      </c>
    </row>
    <row r="56" spans="1:22">
      <c r="A56" s="21">
        <v>1993</v>
      </c>
      <c r="B56" s="123">
        <v>285239</v>
      </c>
      <c r="C56" s="123">
        <v>64222</v>
      </c>
      <c r="D56" s="122">
        <v>221017</v>
      </c>
      <c r="E56" s="119">
        <f t="shared" si="13"/>
        <v>29153.076950918883</v>
      </c>
      <c r="F56" s="118">
        <f t="shared" si="14"/>
        <v>0.45394221529878986</v>
      </c>
      <c r="G56" s="49">
        <f t="shared" si="15"/>
        <v>250170.07695091888</v>
      </c>
      <c r="H56" s="121">
        <v>189122</v>
      </c>
      <c r="I56" s="49">
        <v>282922</v>
      </c>
      <c r="J56" s="118">
        <f t="shared" si="9"/>
        <v>1.495976142384281</v>
      </c>
      <c r="K56" s="119">
        <f t="shared" si="16"/>
        <v>326534.30759566772</v>
      </c>
      <c r="L56" s="120">
        <f t="shared" si="10"/>
        <v>43612.307595667728</v>
      </c>
      <c r="M56" s="119">
        <v>82441</v>
      </c>
      <c r="N56" s="118">
        <f t="shared" si="17"/>
        <v>0.52901235545017322</v>
      </c>
      <c r="O56" s="49">
        <f t="shared" si="18"/>
        <v>38828.692404332272</v>
      </c>
      <c r="P56" s="118"/>
      <c r="Q56" s="49">
        <v>13334</v>
      </c>
      <c r="R56" s="49">
        <v>32480</v>
      </c>
      <c r="S56" s="49">
        <v>121739</v>
      </c>
      <c r="T56" s="49">
        <f t="shared" si="12"/>
        <v>167553</v>
      </c>
      <c r="U56" s="117"/>
      <c r="V56" s="49">
        <v>360667</v>
      </c>
    </row>
    <row r="57" spans="1:22">
      <c r="A57" s="21">
        <v>1994</v>
      </c>
      <c r="B57" s="123">
        <v>271637</v>
      </c>
      <c r="C57" s="123">
        <v>57453</v>
      </c>
      <c r="D57" s="122">
        <v>214183</v>
      </c>
      <c r="E57" s="119">
        <f t="shared" si="13"/>
        <v>26080.342095561373</v>
      </c>
      <c r="F57" s="118">
        <f t="shared" si="14"/>
        <v>0.45394221529878986</v>
      </c>
      <c r="G57" s="49">
        <f t="shared" si="15"/>
        <v>240263.34209556138</v>
      </c>
      <c r="H57" s="121">
        <v>182525</v>
      </c>
      <c r="I57" s="49">
        <v>279650</v>
      </c>
      <c r="J57" s="118">
        <f t="shared" si="9"/>
        <v>1.5321188878235859</v>
      </c>
      <c r="K57" s="119">
        <f t="shared" si="16"/>
        <v>319608.18472551013</v>
      </c>
      <c r="L57" s="120">
        <f t="shared" si="10"/>
        <v>39958.184725510138</v>
      </c>
      <c r="M57" s="119">
        <v>79475</v>
      </c>
      <c r="N57" s="118">
        <f t="shared" si="17"/>
        <v>0.50277678169877493</v>
      </c>
      <c r="O57" s="49">
        <f t="shared" si="18"/>
        <v>39516.815274489862</v>
      </c>
      <c r="P57" s="118"/>
      <c r="Q57" s="49">
        <v>13051</v>
      </c>
      <c r="R57" s="49">
        <v>26530</v>
      </c>
      <c r="S57" s="49">
        <v>131305</v>
      </c>
      <c r="T57" s="49">
        <f t="shared" si="12"/>
        <v>170886</v>
      </c>
      <c r="U57" s="117"/>
      <c r="V57" s="49">
        <v>369581</v>
      </c>
    </row>
    <row r="58" spans="1:22">
      <c r="A58" s="21">
        <v>1995</v>
      </c>
      <c r="B58" s="123">
        <v>246572</v>
      </c>
      <c r="C58" s="123">
        <v>46430</v>
      </c>
      <c r="D58" s="122">
        <v>200142</v>
      </c>
      <c r="E58" s="119">
        <f t="shared" si="13"/>
        <v>21076.537056322813</v>
      </c>
      <c r="F58" s="118">
        <f t="shared" si="14"/>
        <v>0.45394221529878986</v>
      </c>
      <c r="G58" s="49">
        <f t="shared" si="15"/>
        <v>221218.53705632282</v>
      </c>
      <c r="H58" s="121">
        <v>168481</v>
      </c>
      <c r="I58" s="49">
        <v>268021</v>
      </c>
      <c r="J58" s="118">
        <f t="shared" si="9"/>
        <v>1.5908084591140841</v>
      </c>
      <c r="K58" s="119">
        <f t="shared" si="16"/>
        <v>301549.73343802977</v>
      </c>
      <c r="L58" s="120">
        <f t="shared" si="10"/>
        <v>33528.733438029791</v>
      </c>
      <c r="M58" s="119">
        <v>67163</v>
      </c>
      <c r="N58" s="118">
        <f t="shared" si="17"/>
        <v>0.49921435072926745</v>
      </c>
      <c r="O58" s="49">
        <f t="shared" si="18"/>
        <v>33634.266561970209</v>
      </c>
      <c r="P58" s="118"/>
      <c r="Q58" s="49">
        <v>13939</v>
      </c>
      <c r="R58" s="49">
        <v>27866</v>
      </c>
      <c r="S58" s="49">
        <v>130055</v>
      </c>
      <c r="T58" s="49">
        <f t="shared" si="12"/>
        <v>171860</v>
      </c>
      <c r="U58" s="117"/>
      <c r="V58" s="49">
        <v>373599</v>
      </c>
    </row>
    <row r="59" spans="1:22">
      <c r="A59" s="21">
        <v>1996</v>
      </c>
      <c r="B59" s="123">
        <v>297220</v>
      </c>
      <c r="C59" s="123">
        <v>53353</v>
      </c>
      <c r="D59" s="122">
        <v>243868</v>
      </c>
      <c r="E59" s="119">
        <f t="shared" si="13"/>
        <v>24219.179012836335</v>
      </c>
      <c r="F59" s="118">
        <f t="shared" si="14"/>
        <v>0.45394221529878986</v>
      </c>
      <c r="G59" s="49">
        <f t="shared" si="15"/>
        <v>268087.17901283631</v>
      </c>
      <c r="H59" s="121">
        <v>204031</v>
      </c>
      <c r="I59" s="49">
        <v>322192</v>
      </c>
      <c r="J59" s="118">
        <f t="shared" si="9"/>
        <v>1.5791325827937912</v>
      </c>
      <c r="K59" s="119">
        <f t="shared" si="16"/>
        <v>360437.29470768542</v>
      </c>
      <c r="L59" s="120">
        <f t="shared" si="10"/>
        <v>38245.294707685425</v>
      </c>
      <c r="M59" s="119">
        <v>77166</v>
      </c>
      <c r="N59" s="118">
        <f t="shared" si="17"/>
        <v>0.49562365170781725</v>
      </c>
      <c r="O59" s="49">
        <f t="shared" si="18"/>
        <v>38920.705292314575</v>
      </c>
      <c r="P59" s="118"/>
      <c r="Q59" s="49">
        <v>15582</v>
      </c>
      <c r="R59" s="49">
        <v>36139</v>
      </c>
      <c r="S59" s="49">
        <v>168596</v>
      </c>
      <c r="T59" s="49">
        <f t="shared" si="12"/>
        <v>220317</v>
      </c>
      <c r="U59" s="117"/>
      <c r="V59" s="49">
        <v>376673</v>
      </c>
    </row>
    <row r="60" spans="1:22">
      <c r="A60" s="21">
        <v>1997</v>
      </c>
      <c r="B60" s="123">
        <v>338697</v>
      </c>
      <c r="C60" s="123">
        <v>60894</v>
      </c>
      <c r="D60" s="122">
        <v>277803</v>
      </c>
      <c r="E60" s="119">
        <f t="shared" si="13"/>
        <v>27642.357258404511</v>
      </c>
      <c r="F60" s="118">
        <f t="shared" si="14"/>
        <v>0.45394221529878986</v>
      </c>
      <c r="G60" s="49">
        <f t="shared" si="15"/>
        <v>305445.35725840449</v>
      </c>
      <c r="H60" s="121">
        <v>226519</v>
      </c>
      <c r="I60" s="49">
        <v>351630</v>
      </c>
      <c r="J60" s="118">
        <f t="shared" si="9"/>
        <v>1.5523201144274874</v>
      </c>
      <c r="K60" s="119">
        <f t="shared" si="16"/>
        <v>394539.78718241199</v>
      </c>
      <c r="L60" s="120">
        <f t="shared" si="10"/>
        <v>42909.787182411979</v>
      </c>
      <c r="M60" s="119">
        <v>81563</v>
      </c>
      <c r="N60" s="118">
        <f t="shared" si="17"/>
        <v>0.5260937825044687</v>
      </c>
      <c r="O60" s="49">
        <f t="shared" si="18"/>
        <v>38653.212817588021</v>
      </c>
      <c r="P60" s="118"/>
      <c r="Q60" s="49">
        <v>17229</v>
      </c>
      <c r="R60" s="49">
        <v>42130</v>
      </c>
      <c r="S60" s="49">
        <v>212783</v>
      </c>
      <c r="T60" s="49">
        <f t="shared" si="12"/>
        <v>272142</v>
      </c>
      <c r="U60" s="117"/>
      <c r="V60" s="49">
        <v>383991</v>
      </c>
    </row>
    <row r="61" spans="1:22">
      <c r="A61" s="21">
        <v>1998</v>
      </c>
      <c r="B61" s="123">
        <v>331384</v>
      </c>
      <c r="C61" s="123">
        <v>59016</v>
      </c>
      <c r="D61" s="122">
        <v>272368</v>
      </c>
      <c r="E61" s="119">
        <f t="shared" si="13"/>
        <v>26789.853778073382</v>
      </c>
      <c r="F61" s="118">
        <f t="shared" si="14"/>
        <v>0.45394221529878986</v>
      </c>
      <c r="G61" s="49">
        <f t="shared" si="15"/>
        <v>299157.85377807339</v>
      </c>
      <c r="H61" s="121">
        <v>222138</v>
      </c>
      <c r="I61" s="49">
        <v>351051</v>
      </c>
      <c r="J61" s="118">
        <f t="shared" si="9"/>
        <v>1.5803284444804582</v>
      </c>
      <c r="K61" s="119">
        <f t="shared" si="16"/>
        <v>393387.76794896164</v>
      </c>
      <c r="L61" s="120">
        <f t="shared" si="10"/>
        <v>42336.767948961635</v>
      </c>
      <c r="M61" s="119">
        <v>80051</v>
      </c>
      <c r="N61" s="118">
        <f t="shared" si="17"/>
        <v>0.52887244317949356</v>
      </c>
      <c r="O61" s="49">
        <f t="shared" si="18"/>
        <v>37714.232051038365</v>
      </c>
      <c r="P61" s="118"/>
      <c r="Q61" s="49">
        <v>17673</v>
      </c>
      <c r="R61" s="49">
        <v>44187</v>
      </c>
      <c r="S61" s="49">
        <v>283365</v>
      </c>
      <c r="T61" s="49">
        <f t="shared" si="12"/>
        <v>345225</v>
      </c>
      <c r="U61" s="117"/>
      <c r="V61" s="49">
        <v>395263</v>
      </c>
    </row>
    <row r="62" spans="1:22">
      <c r="A62" s="21">
        <v>1999</v>
      </c>
      <c r="B62" s="123">
        <v>367358</v>
      </c>
      <c r="C62" s="123">
        <v>63134</v>
      </c>
      <c r="D62" s="122">
        <v>304224</v>
      </c>
      <c r="E62" s="119">
        <f t="shared" si="13"/>
        <v>28659.1878206738</v>
      </c>
      <c r="F62" s="118">
        <f t="shared" si="14"/>
        <v>0.45394221529878986</v>
      </c>
      <c r="G62" s="49">
        <f t="shared" si="15"/>
        <v>332883.1878206738</v>
      </c>
      <c r="H62" s="121">
        <v>291075</v>
      </c>
      <c r="I62" s="49">
        <v>393442</v>
      </c>
      <c r="J62" s="118">
        <f t="shared" si="9"/>
        <v>1.3516859915829254</v>
      </c>
      <c r="K62" s="119">
        <f t="shared" si="16"/>
        <v>432180.22270734876</v>
      </c>
      <c r="L62" s="120">
        <f t="shared" si="10"/>
        <v>38738.222707348767</v>
      </c>
      <c r="M62" s="119">
        <v>86733</v>
      </c>
      <c r="N62" s="118">
        <f t="shared" si="17"/>
        <v>0.44663764319634702</v>
      </c>
      <c r="O62" s="49">
        <f t="shared" si="18"/>
        <v>47994.777292651233</v>
      </c>
      <c r="P62" s="118"/>
      <c r="Q62" s="49">
        <v>18059</v>
      </c>
      <c r="R62" s="49">
        <v>58061</v>
      </c>
      <c r="S62" s="49">
        <v>292660</v>
      </c>
      <c r="T62" s="49">
        <f t="shared" si="12"/>
        <v>368780</v>
      </c>
      <c r="U62" s="117"/>
      <c r="V62" s="49">
        <v>402907</v>
      </c>
    </row>
    <row r="63" spans="1:22">
      <c r="A63" s="21">
        <v>2000</v>
      </c>
      <c r="B63" s="123">
        <v>411641</v>
      </c>
      <c r="C63" s="123">
        <v>75475</v>
      </c>
      <c r="D63" s="122">
        <v>336165</v>
      </c>
      <c r="E63" s="119">
        <f t="shared" si="13"/>
        <v>34261.288699676166</v>
      </c>
      <c r="F63" s="118">
        <f t="shared" si="14"/>
        <v>0.45394221529878986</v>
      </c>
      <c r="G63" s="49">
        <f t="shared" si="15"/>
        <v>370426.28869967617</v>
      </c>
      <c r="H63" s="121">
        <v>316987</v>
      </c>
      <c r="I63" s="49">
        <v>432303</v>
      </c>
      <c r="J63" s="118">
        <f t="shared" si="9"/>
        <v>1.3637877894046129</v>
      </c>
      <c r="K63" s="119">
        <f t="shared" si="16"/>
        <v>479028.12717788463</v>
      </c>
      <c r="L63" s="120">
        <f t="shared" si="10"/>
        <v>46725.127177884606</v>
      </c>
      <c r="M63" s="119">
        <v>105929</v>
      </c>
      <c r="N63" s="118">
        <f t="shared" si="17"/>
        <v>0.44109853937906152</v>
      </c>
      <c r="O63" s="49">
        <f t="shared" si="18"/>
        <v>59203.872822115394</v>
      </c>
      <c r="P63" s="118"/>
      <c r="Q63" s="49">
        <v>16762</v>
      </c>
      <c r="R63" s="49">
        <v>52910</v>
      </c>
      <c r="S63" s="49">
        <v>291565</v>
      </c>
      <c r="T63" s="49">
        <f t="shared" si="12"/>
        <v>361237</v>
      </c>
      <c r="U63" s="117"/>
      <c r="V63" s="49">
        <v>422063</v>
      </c>
    </row>
    <row r="64" spans="1:22">
      <c r="A64" s="21">
        <v>2001</v>
      </c>
      <c r="B64" s="123">
        <v>407162</v>
      </c>
      <c r="C64" s="123">
        <v>69247</v>
      </c>
      <c r="D64" s="122">
        <v>337915</v>
      </c>
      <c r="E64" s="119">
        <f t="shared" si="13"/>
        <v>31434.136582795301</v>
      </c>
      <c r="F64" s="118">
        <f t="shared" si="14"/>
        <v>0.45394221529878986</v>
      </c>
      <c r="G64" s="49">
        <f t="shared" si="15"/>
        <v>369349.1365827953</v>
      </c>
      <c r="H64" s="121">
        <v>319743</v>
      </c>
      <c r="I64" s="49">
        <v>445483</v>
      </c>
      <c r="J64" s="118">
        <f t="shared" si="9"/>
        <v>1.3932533315819267</v>
      </c>
      <c r="K64" s="119">
        <f t="shared" si="16"/>
        <v>489278.71551938087</v>
      </c>
      <c r="L64" s="120">
        <f t="shared" si="10"/>
        <v>43795.715519380872</v>
      </c>
      <c r="M64" s="119">
        <v>99398</v>
      </c>
      <c r="N64" s="118">
        <f t="shared" si="17"/>
        <v>0.44060962513713425</v>
      </c>
      <c r="O64" s="49">
        <f t="shared" si="18"/>
        <v>55602.284480619128</v>
      </c>
      <c r="P64" s="118"/>
      <c r="Q64" s="49">
        <v>16930</v>
      </c>
      <c r="R64" s="49">
        <v>59473</v>
      </c>
      <c r="S64" s="49">
        <v>325162</v>
      </c>
      <c r="T64" s="49">
        <f t="shared" si="12"/>
        <v>401565</v>
      </c>
      <c r="U64" s="117"/>
      <c r="V64" s="49">
        <v>430321</v>
      </c>
    </row>
    <row r="65" spans="1:22">
      <c r="A65" s="21">
        <v>2002</v>
      </c>
      <c r="B65" s="123">
        <v>339377</v>
      </c>
      <c r="C65" s="123">
        <v>54156</v>
      </c>
      <c r="D65" s="122">
        <v>285221</v>
      </c>
      <c r="E65" s="119">
        <f t="shared" si="13"/>
        <v>24583.694611721265</v>
      </c>
      <c r="F65" s="118">
        <f t="shared" si="14"/>
        <v>0.45394221529878986</v>
      </c>
      <c r="G65" s="49">
        <f t="shared" si="15"/>
        <v>309804.69461172126</v>
      </c>
      <c r="H65" s="121">
        <v>267306</v>
      </c>
      <c r="I65" s="49">
        <v>379431</v>
      </c>
      <c r="J65" s="118">
        <f t="shared" si="9"/>
        <v>1.419463087248322</v>
      </c>
      <c r="K65" s="119">
        <f t="shared" si="16"/>
        <v>414326.64704952377</v>
      </c>
      <c r="L65" s="120">
        <f t="shared" si="10"/>
        <v>34895.647049523803</v>
      </c>
      <c r="M65" s="119">
        <v>78681</v>
      </c>
      <c r="N65" s="118">
        <f t="shared" si="17"/>
        <v>0.4435079250330296</v>
      </c>
      <c r="O65" s="49">
        <f t="shared" si="18"/>
        <v>43785.352950476197</v>
      </c>
      <c r="P65" s="118"/>
      <c r="Q65" s="49">
        <v>18748</v>
      </c>
      <c r="R65" s="49">
        <v>62204</v>
      </c>
      <c r="S65" s="49">
        <v>300140</v>
      </c>
      <c r="T65" s="49">
        <f t="shared" si="12"/>
        <v>381092</v>
      </c>
      <c r="U65" s="117"/>
      <c r="V65" s="49">
        <v>434258</v>
      </c>
    </row>
    <row r="66" spans="1:22">
      <c r="A66" s="21">
        <v>2003</v>
      </c>
      <c r="B66" s="123">
        <v>309989</v>
      </c>
      <c r="C66" s="123">
        <v>49030</v>
      </c>
      <c r="D66" s="122">
        <v>260960</v>
      </c>
      <c r="E66" s="119">
        <f t="shared" si="13"/>
        <v>22256.786816099666</v>
      </c>
      <c r="F66" s="118">
        <f t="shared" si="14"/>
        <v>0.45394221529878986</v>
      </c>
      <c r="G66" s="49">
        <f t="shared" si="15"/>
        <v>283216.78681609966</v>
      </c>
      <c r="H66" s="121">
        <v>243639</v>
      </c>
      <c r="I66" s="49">
        <v>337010</v>
      </c>
      <c r="J66" s="118">
        <f t="shared" si="9"/>
        <v>1.3832350321582341</v>
      </c>
      <c r="K66" s="119">
        <f t="shared" si="16"/>
        <v>367796.36722730659</v>
      </c>
      <c r="L66" s="120">
        <f t="shared" si="10"/>
        <v>30786.367227306582</v>
      </c>
      <c r="M66" s="119">
        <v>65254</v>
      </c>
      <c r="N66" s="118">
        <f t="shared" si="17"/>
        <v>0.4717927977948721</v>
      </c>
      <c r="O66" s="49">
        <f t="shared" si="18"/>
        <v>34467.632772693418</v>
      </c>
      <c r="P66" s="118"/>
      <c r="Q66" s="49">
        <v>21315</v>
      </c>
      <c r="R66" s="49">
        <v>87631</v>
      </c>
      <c r="S66" s="49">
        <v>272945</v>
      </c>
      <c r="T66" s="49">
        <f t="shared" si="12"/>
        <v>381891</v>
      </c>
      <c r="U66" s="117"/>
      <c r="V66" s="49">
        <v>437731</v>
      </c>
    </row>
    <row r="67" spans="1:22">
      <c r="A67" s="21">
        <v>2004</v>
      </c>
      <c r="B67" s="123">
        <v>314604</v>
      </c>
      <c r="C67" s="123">
        <v>49070</v>
      </c>
      <c r="D67" s="122">
        <v>265534</v>
      </c>
      <c r="E67" s="119">
        <f t="shared" si="13"/>
        <v>22274.944504711617</v>
      </c>
      <c r="F67" s="118">
        <f t="shared" si="14"/>
        <v>0.45394221529878981</v>
      </c>
      <c r="G67" s="49">
        <f t="shared" si="15"/>
        <v>287808.9445047116</v>
      </c>
      <c r="H67" s="121">
        <v>244100</v>
      </c>
      <c r="I67" s="49">
        <v>345994</v>
      </c>
      <c r="J67" s="118">
        <f t="shared" si="9"/>
        <v>1.417427283900041</v>
      </c>
      <c r="K67" s="119">
        <f t="shared" si="16"/>
        <v>377567.11408833752</v>
      </c>
      <c r="L67" s="120">
        <f t="shared" si="10"/>
        <v>31573.11408833753</v>
      </c>
      <c r="M67" s="119">
        <v>67347</v>
      </c>
      <c r="N67" s="118">
        <f t="shared" si="17"/>
        <v>0.46881247996699971</v>
      </c>
      <c r="O67" s="49">
        <f t="shared" si="18"/>
        <v>35773.885911662466</v>
      </c>
      <c r="P67" s="118"/>
      <c r="Q67" s="49">
        <v>21715</v>
      </c>
      <c r="R67" s="49">
        <v>95755</v>
      </c>
      <c r="S67" s="49">
        <v>313068</v>
      </c>
      <c r="T67" s="49">
        <f t="shared" si="12"/>
        <v>430538</v>
      </c>
      <c r="U67" s="117"/>
      <c r="V67" s="49">
        <v>451379</v>
      </c>
    </row>
    <row r="68" spans="1:22">
      <c r="A68" s="21">
        <v>2005</v>
      </c>
      <c r="B68" s="123">
        <v>376478</v>
      </c>
      <c r="C68" s="123">
        <v>60364</v>
      </c>
      <c r="D68" s="122">
        <v>316114</v>
      </c>
      <c r="E68" s="119">
        <f t="shared" si="13"/>
        <v>27401.76788429615</v>
      </c>
      <c r="F68" s="118">
        <f t="shared" si="14"/>
        <v>0.45394221529878986</v>
      </c>
      <c r="G68" s="49">
        <f t="shared" si="15"/>
        <v>343515.76788429613</v>
      </c>
      <c r="H68" s="121">
        <v>290607</v>
      </c>
      <c r="I68" s="49">
        <v>426476</v>
      </c>
      <c r="J68" s="118">
        <f t="shared" si="9"/>
        <v>1.4675351935775807</v>
      </c>
      <c r="K68" s="119">
        <f t="shared" si="16"/>
        <v>466689.05873644847</v>
      </c>
      <c r="L68" s="120">
        <f t="shared" si="10"/>
        <v>40213.058736448482</v>
      </c>
      <c r="M68" s="119">
        <v>85927</v>
      </c>
      <c r="N68" s="118">
        <f t="shared" si="17"/>
        <v>0.46799095437346216</v>
      </c>
      <c r="O68" s="49">
        <f t="shared" si="18"/>
        <v>45713.941263551518</v>
      </c>
      <c r="P68" s="118"/>
      <c r="Q68" s="49">
        <v>22512</v>
      </c>
      <c r="R68" s="49">
        <v>116628</v>
      </c>
      <c r="S68" s="49">
        <v>380291</v>
      </c>
      <c r="T68" s="49">
        <f t="shared" si="12"/>
        <v>519431</v>
      </c>
      <c r="U68" s="117"/>
      <c r="V68" s="49">
        <v>463799</v>
      </c>
    </row>
    <row r="69" spans="1:22">
      <c r="A69" s="21">
        <v>2006</v>
      </c>
      <c r="B69" s="123">
        <v>434020</v>
      </c>
      <c r="C69" s="123">
        <v>73556</v>
      </c>
      <c r="D69" s="122">
        <v>360465</v>
      </c>
      <c r="E69" s="119">
        <f t="shared" si="13"/>
        <v>33390.173588517784</v>
      </c>
      <c r="F69" s="118">
        <f t="shared" si="14"/>
        <v>0.45394221529878981</v>
      </c>
      <c r="G69" s="49">
        <f t="shared" si="15"/>
        <v>393855.17358851776</v>
      </c>
      <c r="H69" s="121">
        <v>328263</v>
      </c>
      <c r="I69" s="49">
        <v>495445</v>
      </c>
      <c r="J69" s="118">
        <f t="shared" si="9"/>
        <v>1.5092928535960495</v>
      </c>
      <c r="K69" s="119">
        <f t="shared" si="16"/>
        <v>545840.5503774815</v>
      </c>
      <c r="L69" s="120">
        <f t="shared" si="10"/>
        <v>50395.55037748145</v>
      </c>
      <c r="M69" s="119">
        <v>109939</v>
      </c>
      <c r="N69" s="118">
        <f t="shared" si="17"/>
        <v>0.45839556824676819</v>
      </c>
      <c r="O69" s="49">
        <f t="shared" si="18"/>
        <v>59543.44962251855</v>
      </c>
      <c r="P69" s="118"/>
      <c r="Q69" s="49">
        <v>21783</v>
      </c>
      <c r="R69" s="49">
        <v>141986</v>
      </c>
      <c r="S69" s="49">
        <v>488201</v>
      </c>
      <c r="T69" s="49">
        <f t="shared" si="12"/>
        <v>651970</v>
      </c>
      <c r="U69" s="117"/>
      <c r="V69" s="49">
        <v>490544</v>
      </c>
    </row>
    <row r="70" spans="1:22">
      <c r="A70" s="21">
        <v>2007</v>
      </c>
      <c r="B70" s="123">
        <v>482945</v>
      </c>
      <c r="C70" s="123">
        <v>81428</v>
      </c>
      <c r="D70" s="122">
        <v>401517</v>
      </c>
      <c r="E70" s="119">
        <f t="shared" si="13"/>
        <v>36963.606707349863</v>
      </c>
      <c r="F70" s="118">
        <f t="shared" si="14"/>
        <v>0.45394221529878992</v>
      </c>
      <c r="G70" s="49">
        <f t="shared" si="15"/>
        <v>438480.60670734989</v>
      </c>
      <c r="H70" s="121">
        <v>364183</v>
      </c>
      <c r="I70" s="49">
        <v>582276</v>
      </c>
      <c r="J70" s="118">
        <f t="shared" si="9"/>
        <v>1.5988555204389001</v>
      </c>
      <c r="K70" s="119">
        <f t="shared" si="16"/>
        <v>641375.46663937869</v>
      </c>
      <c r="L70" s="120">
        <f t="shared" si="10"/>
        <v>59099.466639378683</v>
      </c>
      <c r="M70" s="119">
        <v>126390</v>
      </c>
      <c r="N70" s="118">
        <f t="shared" si="17"/>
        <v>0.46759606487363464</v>
      </c>
      <c r="O70" s="49">
        <f t="shared" si="18"/>
        <v>67290.53336062131</v>
      </c>
      <c r="P70" s="118"/>
      <c r="Q70" s="49">
        <v>20563</v>
      </c>
      <c r="R70" s="49">
        <v>162738</v>
      </c>
      <c r="S70" s="49">
        <v>559601</v>
      </c>
      <c r="T70" s="49">
        <f t="shared" si="12"/>
        <v>742902</v>
      </c>
      <c r="U70" s="117"/>
      <c r="V70" s="49">
        <v>521068</v>
      </c>
    </row>
    <row r="71" spans="1:22">
      <c r="A71" s="21">
        <v>2008</v>
      </c>
      <c r="B71" s="123">
        <v>382429</v>
      </c>
      <c r="C71" s="123">
        <v>67258.95</v>
      </c>
      <c r="D71" s="123">
        <v>315170.34700000001</v>
      </c>
      <c r="E71" s="119">
        <f t="shared" si="13"/>
        <v>30531.67676167054</v>
      </c>
      <c r="F71" s="118">
        <f t="shared" si="14"/>
        <v>0.45394221529878986</v>
      </c>
      <c r="G71" s="49">
        <f t="shared" si="15"/>
        <v>345702.02376167057</v>
      </c>
      <c r="H71" s="121">
        <v>280231</v>
      </c>
      <c r="I71" s="49">
        <v>458386</v>
      </c>
      <c r="J71" s="118">
        <f t="shared" si="9"/>
        <v>1.6357433688635448</v>
      </c>
      <c r="K71" s="119">
        <f t="shared" si="16"/>
        <v>508327.9878031878</v>
      </c>
      <c r="L71" s="120">
        <f t="shared" si="10"/>
        <v>49941.987803187774</v>
      </c>
      <c r="M71" s="119">
        <v>98300</v>
      </c>
      <c r="N71" s="118">
        <f t="shared" si="17"/>
        <v>0.50805684438644738</v>
      </c>
      <c r="O71" s="49">
        <f t="shared" si="18"/>
        <v>48358.012196812226</v>
      </c>
      <c r="P71" s="118"/>
      <c r="Q71" s="49">
        <v>21205</v>
      </c>
      <c r="R71" s="49">
        <v>178129</v>
      </c>
      <c r="S71" s="49">
        <v>431393</v>
      </c>
      <c r="T71" s="49">
        <f t="shared" si="12"/>
        <v>630727</v>
      </c>
      <c r="U71" s="117"/>
      <c r="V71" s="49">
        <v>541827</v>
      </c>
    </row>
    <row r="72" spans="1:22">
      <c r="A72" s="21">
        <v>2009</v>
      </c>
      <c r="B72" s="134">
        <f>C72+D72</f>
        <v>249579.50900000002</v>
      </c>
      <c r="C72" s="123">
        <v>46854.900999999998</v>
      </c>
      <c r="D72" s="123">
        <v>202724.60800000001</v>
      </c>
      <c r="E72" s="119">
        <f t="shared" si="13"/>
        <v>21269.417557545483</v>
      </c>
      <c r="F72" s="118">
        <f t="shared" si="14"/>
        <v>0.45394221529878986</v>
      </c>
      <c r="G72" s="49">
        <f t="shared" si="15"/>
        <v>223994.02555754548</v>
      </c>
      <c r="I72" s="49">
        <f>'SNB-ForeignFiduciaryDeposits'!$I$288</f>
        <v>297700</v>
      </c>
      <c r="J72" s="150">
        <f>J$71</f>
        <v>1.6357433688635448</v>
      </c>
      <c r="K72" s="119">
        <f t="shared" si="16"/>
        <v>332491.30872934486</v>
      </c>
      <c r="M72" s="21">
        <f>'SNB-DomesticFiduciaryDeposits'!$H$289</f>
        <v>64639</v>
      </c>
    </row>
    <row r="73" spans="1:22">
      <c r="A73" s="21">
        <v>2010</v>
      </c>
      <c r="B73" s="134">
        <f>C73+D73</f>
        <v>201828.55100000001</v>
      </c>
      <c r="C73" s="123">
        <v>35896.188000000002</v>
      </c>
      <c r="D73" s="123">
        <v>165932.36300000001</v>
      </c>
      <c r="E73" s="119">
        <f t="shared" si="13"/>
        <v>16294.795101501839</v>
      </c>
      <c r="F73" s="118">
        <f t="shared" si="14"/>
        <v>0.45394221529878986</v>
      </c>
      <c r="G73" s="49">
        <f t="shared" si="15"/>
        <v>182227.15810150185</v>
      </c>
      <c r="I73" s="49">
        <f>'SNB-ForeignFiduciaryDeposits'!$I$300</f>
        <v>236848</v>
      </c>
      <c r="J73" s="150">
        <f>J$71</f>
        <v>1.6357433688635448</v>
      </c>
      <c r="K73" s="119">
        <f t="shared" si="16"/>
        <v>263502.1030342718</v>
      </c>
      <c r="M73" s="21">
        <f>'SNB-DomesticFiduciaryDeposits'!$H$301</f>
        <v>50542</v>
      </c>
    </row>
    <row r="74" spans="1:22">
      <c r="A74" s="21">
        <v>2011</v>
      </c>
      <c r="B74" s="134">
        <f>C74+D74</f>
        <v>180456.989</v>
      </c>
      <c r="C74" s="123">
        <v>31603.370999999999</v>
      </c>
      <c r="D74" s="123">
        <v>148853.61799999999</v>
      </c>
      <c r="E74" s="119">
        <f t="shared" si="13"/>
        <v>14346.104242649531</v>
      </c>
      <c r="F74" s="118">
        <f t="shared" si="14"/>
        <v>0.45394221529878986</v>
      </c>
      <c r="G74" s="49">
        <f t="shared" si="15"/>
        <v>163199.72224264953</v>
      </c>
      <c r="I74" s="49">
        <f>'SNB-ForeignFiduciaryDeposits'!$I$312</f>
        <v>217742</v>
      </c>
      <c r="J74" s="150">
        <f>J$71</f>
        <v>1.6357433688635448</v>
      </c>
      <c r="K74" s="119">
        <f t="shared" si="16"/>
        <v>241208.54488393915</v>
      </c>
      <c r="M74" s="21">
        <f>'SNB-DomesticFiduciaryDeposits'!$H$313</f>
        <v>43992</v>
      </c>
    </row>
    <row r="75" spans="1:22">
      <c r="A75" s="21">
        <v>2012</v>
      </c>
      <c r="B75" s="134">
        <f>C75+D75</f>
        <v>137747.035</v>
      </c>
      <c r="C75" s="123">
        <v>24828.079000000002</v>
      </c>
      <c r="D75" s="123">
        <v>112918.95600000001</v>
      </c>
      <c r="E75" s="119">
        <f t="shared" si="13"/>
        <v>11270.513182873365</v>
      </c>
      <c r="F75" s="118">
        <f t="shared" si="14"/>
        <v>0.45394221529878986</v>
      </c>
      <c r="G75" s="49">
        <f t="shared" si="15"/>
        <v>124189.46918287338</v>
      </c>
      <c r="I75" s="49">
        <f>'SNB-ForeignFiduciaryDeposits'!$I$324</f>
        <v>168114</v>
      </c>
      <c r="J75" s="150">
        <f>J$71</f>
        <v>1.6357433688635448</v>
      </c>
      <c r="K75" s="119">
        <f t="shared" si="16"/>
        <v>186549.66720257426</v>
      </c>
      <c r="M75" s="30">
        <f>'SNB-DomesticFiduciaryDeposits'!$H$325</f>
        <v>35147</v>
      </c>
    </row>
    <row r="76" spans="1:22">
      <c r="A76" s="21" t="s">
        <v>365</v>
      </c>
      <c r="B76" s="134"/>
      <c r="I76" s="49">
        <f>'SNB-ForeignFiduciaryDeposits'!$I$329</f>
        <v>165017</v>
      </c>
      <c r="J76" s="150">
        <f>J$71</f>
        <v>1.6357433688635448</v>
      </c>
      <c r="K76" s="119">
        <f t="shared" si="16"/>
        <v>165017</v>
      </c>
      <c r="M76" s="21">
        <f>'SNB-DomesticFiduciaryDeposits'!$H$330</f>
        <v>30788</v>
      </c>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baseColWidth="10" defaultRowHeight="13" x14ac:dyDescent="0"/>
  <cols>
    <col min="1" max="1" width="14.5" style="21" customWidth="1"/>
    <col min="2" max="17" width="10.83203125" style="21"/>
    <col min="18" max="18" width="14" style="21" bestFit="1" customWidth="1"/>
    <col min="19" max="16384" width="10.83203125" style="21"/>
  </cols>
  <sheetData>
    <row r="1" spans="1:18" ht="208" hidden="1">
      <c r="A1" s="44" t="s">
        <v>418</v>
      </c>
      <c r="B1" s="24" t="s">
        <v>426</v>
      </c>
      <c r="C1" s="24" t="s">
        <v>415</v>
      </c>
      <c r="D1" s="24" t="s">
        <v>417</v>
      </c>
      <c r="E1" s="24" t="s">
        <v>414</v>
      </c>
      <c r="F1" s="24"/>
      <c r="G1" s="24"/>
      <c r="H1" s="24"/>
      <c r="I1" s="24" t="s">
        <v>411</v>
      </c>
      <c r="J1" s="24" t="s">
        <v>411</v>
      </c>
      <c r="K1" s="24" t="s">
        <v>411</v>
      </c>
      <c r="L1" s="24" t="s">
        <v>411</v>
      </c>
    </row>
    <row r="2" spans="1:18" s="24" customFormat="1" ht="39">
      <c r="A2" s="44" t="s">
        <v>409</v>
      </c>
      <c r="B2" s="24" t="s">
        <v>407</v>
      </c>
      <c r="C2" s="24" t="s">
        <v>407</v>
      </c>
      <c r="D2" s="36" t="s">
        <v>407</v>
      </c>
      <c r="E2" s="36" t="s">
        <v>408</v>
      </c>
      <c r="F2" s="44" t="s">
        <v>408</v>
      </c>
      <c r="G2" s="36" t="s">
        <v>408</v>
      </c>
      <c r="I2" s="36" t="s">
        <v>407</v>
      </c>
      <c r="J2" s="36" t="s">
        <v>407</v>
      </c>
      <c r="K2" s="36" t="s">
        <v>407</v>
      </c>
      <c r="L2" s="36" t="s">
        <v>407</v>
      </c>
    </row>
    <row r="3" spans="1:18" s="24" customFormat="1" ht="156" hidden="1">
      <c r="A3" s="44" t="s">
        <v>406</v>
      </c>
      <c r="B3" s="24" t="s">
        <v>403</v>
      </c>
      <c r="C3" s="32" t="s">
        <v>405</v>
      </c>
      <c r="D3" s="24" t="s">
        <v>403</v>
      </c>
      <c r="E3" s="36" t="s">
        <v>425</v>
      </c>
      <c r="F3" s="36" t="s">
        <v>425</v>
      </c>
      <c r="G3" s="36" t="s">
        <v>425</v>
      </c>
      <c r="I3" s="36" t="s">
        <v>402</v>
      </c>
      <c r="J3" s="36" t="s">
        <v>402</v>
      </c>
      <c r="K3" s="36" t="s">
        <v>402</v>
      </c>
      <c r="L3" s="36" t="s">
        <v>402</v>
      </c>
    </row>
    <row r="4" spans="1:18" s="24" customFormat="1" ht="107" hidden="1" customHeight="1">
      <c r="A4" s="44" t="s">
        <v>401</v>
      </c>
      <c r="C4" s="32"/>
      <c r="D4" s="24" t="s">
        <v>400</v>
      </c>
      <c r="E4" s="24" t="s">
        <v>397</v>
      </c>
      <c r="F4" s="24" t="s">
        <v>397</v>
      </c>
      <c r="G4" s="36" t="s">
        <v>397</v>
      </c>
    </row>
    <row r="5" spans="1:18" s="24" customFormat="1" ht="156" hidden="1">
      <c r="A5" s="44" t="s">
        <v>73</v>
      </c>
      <c r="C5" s="32"/>
      <c r="G5" s="36"/>
      <c r="I5" s="24" t="s">
        <v>389</v>
      </c>
      <c r="J5" s="24" t="s">
        <v>388</v>
      </c>
      <c r="K5" s="24" t="s">
        <v>387</v>
      </c>
      <c r="L5" s="24" t="s">
        <v>386</v>
      </c>
    </row>
    <row r="6" spans="1:18" s="24" customFormat="1" ht="52" hidden="1">
      <c r="A6" s="44" t="s">
        <v>385</v>
      </c>
      <c r="D6" s="137" t="s">
        <v>384</v>
      </c>
      <c r="E6" s="137" t="s">
        <v>383</v>
      </c>
      <c r="F6" s="137" t="s">
        <v>383</v>
      </c>
      <c r="G6" s="145" t="s">
        <v>383</v>
      </c>
    </row>
    <row r="7" spans="1:18" s="24" customFormat="1" ht="117">
      <c r="A7" s="44" t="s">
        <v>1</v>
      </c>
      <c r="B7" s="24" t="s">
        <v>382</v>
      </c>
      <c r="C7" s="24" t="s">
        <v>424</v>
      </c>
      <c r="D7" s="36" t="s">
        <v>381</v>
      </c>
      <c r="E7" s="36" t="s">
        <v>423</v>
      </c>
      <c r="F7" s="44" t="s">
        <v>422</v>
      </c>
      <c r="G7" s="36" t="s">
        <v>421</v>
      </c>
      <c r="I7" s="24" t="s">
        <v>371</v>
      </c>
      <c r="J7" s="24" t="s">
        <v>370</v>
      </c>
      <c r="K7" s="24" t="s">
        <v>369</v>
      </c>
      <c r="L7" s="24" t="s">
        <v>368</v>
      </c>
      <c r="N7" s="24" t="s">
        <v>420</v>
      </c>
      <c r="P7" s="24" t="s">
        <v>419</v>
      </c>
    </row>
    <row r="8" spans="1:18" s="24" customFormat="1">
      <c r="A8" s="21">
        <v>1945</v>
      </c>
      <c r="D8" s="36"/>
      <c r="E8" s="36"/>
      <c r="F8" s="44"/>
      <c r="G8" s="44"/>
    </row>
    <row r="9" spans="1:18" s="24" customFormat="1">
      <c r="A9" s="21">
        <v>1946</v>
      </c>
      <c r="D9" s="36"/>
      <c r="E9" s="36"/>
      <c r="F9" s="44"/>
      <c r="G9" s="44"/>
    </row>
    <row r="10" spans="1:18" s="24" customFormat="1">
      <c r="A10" s="21">
        <v>1947</v>
      </c>
      <c r="D10" s="36"/>
      <c r="E10" s="36"/>
      <c r="F10" s="44"/>
      <c r="G10" s="44"/>
    </row>
    <row r="11" spans="1:18" s="24" customFormat="1">
      <c r="A11" s="21">
        <v>1948</v>
      </c>
      <c r="D11" s="36"/>
      <c r="E11" s="36"/>
      <c r="F11" s="44"/>
      <c r="G11" s="44"/>
    </row>
    <row r="12" spans="1:18" s="24" customFormat="1">
      <c r="A12" s="21">
        <v>1949</v>
      </c>
      <c r="D12" s="36"/>
      <c r="E12" s="36"/>
      <c r="F12" s="44"/>
      <c r="G12" s="44"/>
    </row>
    <row r="13" spans="1:18">
      <c r="A13" s="21">
        <v>1950</v>
      </c>
      <c r="B13" s="49">
        <f>'Data-Fiduciary-CHF'!B13/'Data-Fiduciary-$'!$N13</f>
        <v>30.56656563301469</v>
      </c>
      <c r="C13" s="49"/>
      <c r="D13" s="49">
        <f>'Data-Fiduciary-CHF'!D13/'Data-Fiduciary-$'!$N13</f>
        <v>24.647162812402783</v>
      </c>
      <c r="E13" s="49">
        <f>'Data-Fiduciary-CHF'!I13/'Data-Fiduciary-$'!$N13</f>
        <v>29.415265106236788</v>
      </c>
      <c r="F13" s="49">
        <f>'Data-Fiduciary-CHF'!K13/'Data-Fiduciary-$'!N13</f>
        <v>29.415265106236788</v>
      </c>
      <c r="G13" s="49">
        <f>'Data-Fiduciary-CHF'!O13/'Data-Fiduciary-$'!N13</f>
        <v>7.135785805415674</v>
      </c>
      <c r="I13" s="49">
        <f>'Data-Fiduciary-CHF'!Q13/'Data-Fiduciary-$'!$N13</f>
        <v>28.678013522965728</v>
      </c>
      <c r="J13" s="49">
        <f>'Data-Fiduciary-CHF'!R13/'Data-Fiduciary-$'!$N13</f>
        <v>315.22499417113551</v>
      </c>
      <c r="K13" s="49">
        <f>'Data-Fiduciary-CHF'!S13/'Data-Fiduciary-$'!$N13</f>
        <v>12.357192818838891</v>
      </c>
      <c r="L13" s="49">
        <f>'Data-Fiduciary-CHF'!T13/'Data-Fiduciary-$'!$N13</f>
        <v>356.26020051294012</v>
      </c>
      <c r="N13" s="144">
        <v>4.2889999999999997</v>
      </c>
      <c r="P13" s="143">
        <f>'Data-Fiduciary-CHF'!V13/'Data-Fiduciary-$'!N13</f>
        <v>4565.166705525764</v>
      </c>
      <c r="Q13" s="49"/>
      <c r="R13" s="142"/>
    </row>
    <row r="14" spans="1:18">
      <c r="A14" s="21">
        <v>1951</v>
      </c>
      <c r="B14" s="49">
        <f>'Data-Fiduciary-CHF'!B14/'Data-Fiduciary-$'!$N14</f>
        <v>34.905012588693069</v>
      </c>
      <c r="C14" s="49"/>
      <c r="D14" s="49">
        <f>'Data-Fiduciary-CHF'!D14/'Data-Fiduciary-$'!$N14</f>
        <v>28.1454429186272</v>
      </c>
      <c r="E14" s="49">
        <f>'Data-Fiduciary-CHF'!I14/'Data-Fiduciary-$'!$N14</f>
        <v>33.590302919866325</v>
      </c>
      <c r="F14" s="49">
        <f>'Data-Fiduciary-CHF'!K14/'Data-Fiduciary-$'!N14</f>
        <v>33.590302919866325</v>
      </c>
      <c r="G14" s="49">
        <f>'Data-Fiduciary-CHF'!O14/'Data-Fiduciary-$'!N14</f>
        <v>8.1485992361283781</v>
      </c>
      <c r="I14" s="49">
        <f>'Data-Fiduciary-CHF'!Q14/'Data-Fiduciary-$'!$N14</f>
        <v>29.755092698558023</v>
      </c>
      <c r="J14" s="49">
        <f>'Data-Fiduciary-CHF'!R14/'Data-Fiduciary-$'!$N14</f>
        <v>370.33646143282215</v>
      </c>
      <c r="K14" s="49">
        <f>'Data-Fiduciary-CHF'!S14/'Data-Fiduciary-$'!$N14</f>
        <v>11.444266422522317</v>
      </c>
      <c r="L14" s="49">
        <f>'Data-Fiduciary-CHF'!T14/'Data-Fiduciary-$'!$N14</f>
        <v>411.53582055390251</v>
      </c>
      <c r="N14" s="144">
        <v>4.3689999999999998</v>
      </c>
      <c r="P14" s="143">
        <f>'Data-Fiduciary-CHF'!V14/'Data-Fiduciary-$'!N14</f>
        <v>4911.8791485465781</v>
      </c>
      <c r="Q14" s="49"/>
      <c r="R14" s="142"/>
    </row>
    <row r="15" spans="1:18">
      <c r="A15" s="21">
        <v>1952</v>
      </c>
      <c r="B15" s="49">
        <f>'Data-Fiduciary-CHF'!B15/'Data-Fiduciary-$'!$N15</f>
        <v>38.76312718786464</v>
      </c>
      <c r="C15" s="49"/>
      <c r="D15" s="49">
        <f>'Data-Fiduciary-CHF'!D15/'Data-Fiduciary-$'!$N15</f>
        <v>31.256409973819764</v>
      </c>
      <c r="E15" s="49">
        <f>'Data-Fiduciary-CHF'!I15/'Data-Fiduciary-$'!$N15</f>
        <v>37.303100265417562</v>
      </c>
      <c r="F15" s="49">
        <f>'Data-Fiduciary-CHF'!K15/'Data-Fiduciary-$'!N15</f>
        <v>37.303100265417562</v>
      </c>
      <c r="G15" s="49">
        <f>'Data-Fiduciary-CHF'!O15/'Data-Fiduciary-$'!N15</f>
        <v>9.0492787472966132</v>
      </c>
      <c r="I15" s="49">
        <f>'Data-Fiduciary-CHF'!Q15/'Data-Fiduciary-$'!$N15</f>
        <v>32.672112018669779</v>
      </c>
      <c r="J15" s="49">
        <f>'Data-Fiduciary-CHF'!R15/'Data-Fiduciary-$'!$N15</f>
        <v>431.73862310385061</v>
      </c>
      <c r="K15" s="49">
        <f>'Data-Fiduciary-CHF'!S15/'Data-Fiduciary-$'!$N15</f>
        <v>54.609101516919488</v>
      </c>
      <c r="L15" s="49">
        <f>'Data-Fiduciary-CHF'!T15/'Data-Fiduciary-$'!$N15</f>
        <v>519.01983663943986</v>
      </c>
      <c r="N15" s="144">
        <v>4.2850000000000001</v>
      </c>
      <c r="P15" s="143">
        <f>'Data-Fiduciary-CHF'!V15/'Data-Fiduciary-$'!N15</f>
        <v>5291.7152858809795</v>
      </c>
      <c r="Q15" s="49"/>
      <c r="R15" s="142"/>
    </row>
    <row r="16" spans="1:18">
      <c r="A16" s="21">
        <v>1953</v>
      </c>
      <c r="B16" s="49">
        <f>'Data-Fiduciary-CHF'!B16/'Data-Fiduciary-$'!$N16</f>
        <v>45.242537313432834</v>
      </c>
      <c r="C16" s="49"/>
      <c r="D16" s="49">
        <f>'Data-Fiduciary-CHF'!D16/'Data-Fiduciary-$'!$N16</f>
        <v>36.481042607088867</v>
      </c>
      <c r="E16" s="49">
        <f>'Data-Fiduciary-CHF'!I16/'Data-Fiduciary-$'!$N16</f>
        <v>43.538461112426333</v>
      </c>
      <c r="F16" s="49">
        <f>'Data-Fiduciary-CHF'!K16/'Data-Fiduciary-$'!N16</f>
        <v>43.538461112426333</v>
      </c>
      <c r="G16" s="49">
        <f>'Data-Fiduciary-CHF'!O16/'Data-Fiduciary-$'!N16</f>
        <v>10.561901505005359</v>
      </c>
      <c r="I16" s="49">
        <f>'Data-Fiduciary-CHF'!Q16/'Data-Fiduciary-$'!$N16</f>
        <v>35.914179104477611</v>
      </c>
      <c r="J16" s="49">
        <f>'Data-Fiduciary-CHF'!R16/'Data-Fiduciary-$'!$N16</f>
        <v>469.21641791044772</v>
      </c>
      <c r="K16" s="49">
        <f>'Data-Fiduciary-CHF'!S16/'Data-Fiduciary-$'!$N16</f>
        <v>47.10820895522388</v>
      </c>
      <c r="L16" s="49">
        <f>'Data-Fiduciary-CHF'!T16/'Data-Fiduciary-$'!$N16</f>
        <v>552.2388059701492</v>
      </c>
      <c r="N16" s="144">
        <v>4.2880000000000003</v>
      </c>
      <c r="P16" s="143">
        <f>'Data-Fiduciary-CHF'!V16/'Data-Fiduciary-$'!N16</f>
        <v>5550.373134328358</v>
      </c>
      <c r="Q16" s="49"/>
      <c r="R16" s="142"/>
    </row>
    <row r="17" spans="1:18">
      <c r="A17" s="21">
        <v>1954</v>
      </c>
      <c r="B17" s="49">
        <f>'Data-Fiduciary-CHF'!B17/'Data-Fiduciary-$'!$N17</f>
        <v>42.473745624270713</v>
      </c>
      <c r="C17" s="49"/>
      <c r="D17" s="49">
        <f>'Data-Fiduciary-CHF'!D17/'Data-Fiduciary-$'!$N17</f>
        <v>34.24844440237927</v>
      </c>
      <c r="E17" s="49">
        <f>'Data-Fiduciary-CHF'!I17/'Data-Fiduciary-$'!$N17</f>
        <v>40.873956943443687</v>
      </c>
      <c r="F17" s="49">
        <f>'Data-Fiduciary-CHF'!K17/'Data-Fiduciary-$'!N17</f>
        <v>40.873956943443687</v>
      </c>
      <c r="G17" s="49">
        <f>'Data-Fiduciary-CHF'!O17/'Data-Fiduciary-$'!N17</f>
        <v>9.9155251776519187</v>
      </c>
      <c r="I17" s="49">
        <f>'Data-Fiduciary-CHF'!Q17/'Data-Fiduciary-$'!$N17</f>
        <v>39.906651108518084</v>
      </c>
      <c r="J17" s="49">
        <f>'Data-Fiduciary-CHF'!R17/'Data-Fiduciary-$'!$N17</f>
        <v>494.51575262543753</v>
      </c>
      <c r="K17" s="49">
        <f>'Data-Fiduciary-CHF'!S17/'Data-Fiduciary-$'!$N17</f>
        <v>41.306884480746788</v>
      </c>
      <c r="L17" s="49">
        <f>'Data-Fiduciary-CHF'!T17/'Data-Fiduciary-$'!$N17</f>
        <v>575.72928821470248</v>
      </c>
      <c r="N17" s="144">
        <v>4.2850000000000001</v>
      </c>
      <c r="P17" s="143">
        <f>'Data-Fiduciary-CHF'!V17/'Data-Fiduciary-$'!N17</f>
        <v>5885.6476079346558</v>
      </c>
      <c r="Q17" s="49"/>
      <c r="R17" s="142"/>
    </row>
    <row r="18" spans="1:18">
      <c r="A18" s="21">
        <v>1955</v>
      </c>
      <c r="B18" s="49">
        <f>'Data-Fiduciary-CHF'!B18/'Data-Fiduciary-$'!$N18</f>
        <v>51.34189031505251</v>
      </c>
      <c r="C18" s="49"/>
      <c r="D18" s="49">
        <f>'Data-Fiduciary-CHF'!D18/'Data-Fiduciary-$'!$N18</f>
        <v>41.399218508370552</v>
      </c>
      <c r="E18" s="49">
        <f>'Data-Fiduciary-CHF'!I18/'Data-Fiduciary-$'!$N18</f>
        <v>49.408079821745126</v>
      </c>
      <c r="F18" s="49">
        <f>'Data-Fiduciary-CHF'!K18/'Data-Fiduciary-$'!N18</f>
        <v>49.408079821745126</v>
      </c>
      <c r="G18" s="49">
        <f>'Data-Fiduciary-CHF'!O18/'Data-Fiduciary-$'!N18</f>
        <v>11.985799665293527</v>
      </c>
      <c r="I18" s="49">
        <f>'Data-Fiduciary-CHF'!Q18/'Data-Fiduciary-$'!$N18</f>
        <v>44.807467911318554</v>
      </c>
      <c r="J18" s="49">
        <f>'Data-Fiduciary-CHF'!R18/'Data-Fiduciary-$'!$N18</f>
        <v>549.5915985997666</v>
      </c>
      <c r="K18" s="49">
        <f>'Data-Fiduciary-CHF'!S18/'Data-Fiduciary-$'!$N18</f>
        <v>46.674445740956827</v>
      </c>
      <c r="L18" s="49">
        <f>'Data-Fiduciary-CHF'!T18/'Data-Fiduciary-$'!$N18</f>
        <v>641.07351225204195</v>
      </c>
      <c r="N18" s="144">
        <v>4.2850000000000001</v>
      </c>
      <c r="P18" s="143">
        <f>'Data-Fiduciary-CHF'!V18/'Data-Fiduciary-$'!N18</f>
        <v>6348.8914819136517</v>
      </c>
      <c r="Q18" s="49"/>
      <c r="R18" s="142"/>
    </row>
    <row r="19" spans="1:18">
      <c r="A19" s="21">
        <v>1956</v>
      </c>
      <c r="B19" s="49">
        <f>'Data-Fiduciary-CHF'!B19/'Data-Fiduciary-$'!$N19</f>
        <v>57.176196032672109</v>
      </c>
      <c r="C19" s="49"/>
      <c r="D19" s="49">
        <f>'Data-Fiduciary-CHF'!D19/'Data-Fiduciary-$'!$N19</f>
        <v>46.103675157049025</v>
      </c>
      <c r="E19" s="49">
        <f>'Data-Fiduciary-CHF'!I19/'Data-Fiduciary-$'!$N19</f>
        <v>55.022634346943427</v>
      </c>
      <c r="F19" s="49">
        <f>'Data-Fiduciary-CHF'!K19/'Data-Fiduciary-$'!N19</f>
        <v>55.022634346943427</v>
      </c>
      <c r="G19" s="49">
        <f>'Data-Fiduciary-CHF'!O19/'Data-Fiduciary-$'!N19</f>
        <v>13.347822354531427</v>
      </c>
      <c r="I19" s="49">
        <f>'Data-Fiduciary-CHF'!Q19/'Data-Fiduciary-$'!$N19</f>
        <v>49.941656942823805</v>
      </c>
      <c r="J19" s="49">
        <f>'Data-Fiduciary-CHF'!R19/'Data-Fiduciary-$'!$N19</f>
        <v>634.53908984830798</v>
      </c>
      <c r="K19" s="49">
        <f>'Data-Fiduciary-CHF'!S19/'Data-Fiduciary-$'!$N19</f>
        <v>57.876312718786465</v>
      </c>
      <c r="L19" s="49">
        <f>'Data-Fiduciary-CHF'!T19/'Data-Fiduciary-$'!$N19</f>
        <v>742.35705950991826</v>
      </c>
      <c r="N19" s="144">
        <v>4.2850000000000001</v>
      </c>
      <c r="P19" s="143">
        <f>'Data-Fiduciary-CHF'!V19/'Data-Fiduciary-$'!N19</f>
        <v>6826.1376896149359</v>
      </c>
      <c r="Q19" s="49"/>
      <c r="R19" s="142"/>
    </row>
    <row r="20" spans="1:18">
      <c r="A20" s="21">
        <v>1957</v>
      </c>
      <c r="B20" s="49">
        <f>'Data-Fiduciary-CHF'!B20/'Data-Fiduciary-$'!$N20</f>
        <v>67.911318553092187</v>
      </c>
      <c r="C20" s="49"/>
      <c r="D20" s="49">
        <f>'Data-Fiduciary-CHF'!D20/'Data-Fiduciary-$'!$N20</f>
        <v>54.75987539061741</v>
      </c>
      <c r="E20" s="49">
        <f>'Data-Fiduciary-CHF'!I20/'Data-Fiduciary-$'!$N20</f>
        <v>65.353414673308322</v>
      </c>
      <c r="F20" s="49">
        <f>'Data-Fiduciary-CHF'!K20/'Data-Fiduciary-$'!N20</f>
        <v>65.353414673308322</v>
      </c>
      <c r="G20" s="49">
        <f>'Data-Fiduciary-CHF'!O20/'Data-Fiduciary-$'!N20</f>
        <v>15.853944102729162</v>
      </c>
      <c r="I20" s="49">
        <f>'Data-Fiduciary-CHF'!Q20/'Data-Fiduciary-$'!$N20</f>
        <v>58.576429404900814</v>
      </c>
      <c r="J20" s="49">
        <f>'Data-Fiduciary-CHF'!R20/'Data-Fiduciary-$'!$N20</f>
        <v>683.78063010501751</v>
      </c>
      <c r="K20" s="49">
        <f>'Data-Fiduciary-CHF'!S20/'Data-Fiduciary-$'!$N20</f>
        <v>91.015169194865805</v>
      </c>
      <c r="L20" s="49">
        <f>'Data-Fiduciary-CHF'!T20/'Data-Fiduciary-$'!$N20</f>
        <v>833.37222870478411</v>
      </c>
      <c r="N20" s="144">
        <v>4.2850000000000001</v>
      </c>
      <c r="P20" s="143">
        <f>'Data-Fiduciary-CHF'!V20/'Data-Fiduciary-$'!N20</f>
        <v>7261.3768961493579</v>
      </c>
      <c r="Q20" s="49"/>
      <c r="R20" s="142"/>
    </row>
    <row r="21" spans="1:18">
      <c r="A21" s="21">
        <v>1958</v>
      </c>
      <c r="B21" s="49">
        <f>'Data-Fiduciary-CHF'!B21/'Data-Fiduciary-$'!$N21</f>
        <v>90.064995357474473</v>
      </c>
      <c r="C21" s="49"/>
      <c r="D21" s="49">
        <f>'Data-Fiduciary-CHF'!D21/'Data-Fiduciary-$'!$N21</f>
        <v>72.623356870565033</v>
      </c>
      <c r="E21" s="49">
        <f>'Data-Fiduciary-CHF'!I21/'Data-Fiduciary-$'!$N21</f>
        <v>86.67266539001119</v>
      </c>
      <c r="F21" s="49">
        <f>'Data-Fiduciary-CHF'!K21/'Data-Fiduciary-$'!N21</f>
        <v>86.67266539001119</v>
      </c>
      <c r="G21" s="49">
        <f>'Data-Fiduciary-CHF'!O21/'Data-Fiduciary-$'!N21</f>
        <v>21.02573521516387</v>
      </c>
      <c r="I21" s="49">
        <f>'Data-Fiduciary-CHF'!Q21/'Data-Fiduciary-$'!$N21</f>
        <v>77.530176415970288</v>
      </c>
      <c r="J21" s="49">
        <f>'Data-Fiduciary-CHF'!R21/'Data-Fiduciary-$'!$N21</f>
        <v>843.77901578458682</v>
      </c>
      <c r="K21" s="49">
        <f>'Data-Fiduciary-CHF'!S21/'Data-Fiduciary-$'!$N21</f>
        <v>128.59795728876509</v>
      </c>
      <c r="L21" s="49">
        <f>'Data-Fiduciary-CHF'!T21/'Data-Fiduciary-$'!$N21</f>
        <v>1049.9071494893221</v>
      </c>
      <c r="N21" s="144">
        <v>4.3079999999999998</v>
      </c>
      <c r="P21" s="143">
        <f>'Data-Fiduciary-CHF'!V21/'Data-Fiduciary-$'!N21</f>
        <v>7425.7195914577533</v>
      </c>
      <c r="Q21" s="49"/>
      <c r="R21" s="142"/>
    </row>
    <row r="22" spans="1:18">
      <c r="A22" s="21">
        <v>1959</v>
      </c>
      <c r="B22" s="49">
        <f>'Data-Fiduciary-CHF'!B22/'Data-Fiduciary-$'!$N22</f>
        <v>103.16909553550774</v>
      </c>
      <c r="C22" s="49"/>
      <c r="D22" s="49">
        <f>'Data-Fiduciary-CHF'!D22/'Data-Fiduciary-$'!$N22</f>
        <v>83.189767715530081</v>
      </c>
      <c r="E22" s="49">
        <f>'Data-Fiduciary-CHF'!I22/'Data-Fiduciary-$'!$N22</f>
        <v>99.283194990994573</v>
      </c>
      <c r="F22" s="49">
        <f>'Data-Fiduciary-CHF'!K22/'Data-Fiduciary-$'!N22</f>
        <v>99.283194990994573</v>
      </c>
      <c r="G22" s="49">
        <f>'Data-Fiduciary-CHF'!O22/'Data-Fiduciary-$'!N22</f>
        <v>24.084896429603916</v>
      </c>
      <c r="I22" s="49">
        <f>'Data-Fiduciary-CHF'!Q22/'Data-Fiduciary-$'!$N22</f>
        <v>94.378903539208878</v>
      </c>
      <c r="J22" s="49">
        <f>'Data-Fiduciary-CHF'!R22/'Data-Fiduciary-$'!$N22</f>
        <v>842.00786490862822</v>
      </c>
      <c r="K22" s="49">
        <f>'Data-Fiduciary-CHF'!S22/'Data-Fiduciary-$'!$N22</f>
        <v>134.39740920656951</v>
      </c>
      <c r="L22" s="49">
        <f>'Data-Fiduciary-CHF'!T22/'Data-Fiduciary-$'!$N22</f>
        <v>1070.7841776544067</v>
      </c>
      <c r="N22" s="144">
        <v>4.3230000000000004</v>
      </c>
      <c r="P22" s="143">
        <f>'Data-Fiduciary-CHF'!V22/'Data-Fiduciary-$'!N22</f>
        <v>7859.1256072172091</v>
      </c>
      <c r="Q22" s="49"/>
      <c r="R22" s="142"/>
    </row>
    <row r="23" spans="1:18">
      <c r="A23" s="21">
        <v>1960</v>
      </c>
      <c r="B23" s="49">
        <f>'Data-Fiduciary-CHF'!B23/'Data-Fiduciary-$'!$N23</f>
        <v>122.4157955865273</v>
      </c>
      <c r="C23" s="49"/>
      <c r="D23" s="49">
        <f>'Data-Fiduciary-CHF'!D23/'Data-Fiduciary-$'!$N23</f>
        <v>98.709226311381954</v>
      </c>
      <c r="E23" s="49">
        <f>'Data-Fiduciary-CHF'!I23/'Data-Fiduciary-$'!$N23</f>
        <v>117.80496126392748</v>
      </c>
      <c r="F23" s="49">
        <f>'Data-Fiduciary-CHF'!K23/'Data-Fiduciary-$'!N23</f>
        <v>117.80496126392748</v>
      </c>
      <c r="G23" s="49">
        <f>'Data-Fiduciary-CHF'!O23/'Data-Fiduciary-$'!N23</f>
        <v>28.578051816246976</v>
      </c>
      <c r="I23" s="49">
        <f>'Data-Fiduciary-CHF'!Q23/'Data-Fiduciary-$'!$N23</f>
        <v>117.53774680603949</v>
      </c>
      <c r="J23" s="49">
        <f>'Data-Fiduciary-CHF'!R23/'Data-Fiduciary-$'!$N23</f>
        <v>964.45993031358887</v>
      </c>
      <c r="K23" s="49">
        <f>'Data-Fiduciary-CHF'!S23/'Data-Fiduciary-$'!$N23</f>
        <v>166.78281068524973</v>
      </c>
      <c r="L23" s="49">
        <f>'Data-Fiduciary-CHF'!T23/'Data-Fiduciary-$'!$N23</f>
        <v>1248.780487804878</v>
      </c>
      <c r="N23" s="144">
        <v>4.3049999999999997</v>
      </c>
      <c r="P23" s="143">
        <f>'Data-Fiduciary-CHF'!V23/'Data-Fiduciary-$'!N23</f>
        <v>8680.6039488966326</v>
      </c>
      <c r="Q23" s="49"/>
      <c r="R23" s="142"/>
    </row>
    <row r="24" spans="1:18">
      <c r="A24" s="21">
        <v>1961</v>
      </c>
      <c r="B24" s="49">
        <f>'Data-Fiduciary-CHF'!B24/'Data-Fiduciary-$'!$N24</f>
        <v>151.06580166821132</v>
      </c>
      <c r="C24" s="49"/>
      <c r="D24" s="49">
        <f>'Data-Fiduciary-CHF'!D24/'Data-Fiduciary-$'!$N24</f>
        <v>121.81098307887757</v>
      </c>
      <c r="E24" s="49">
        <f>'Data-Fiduciary-CHF'!I24/'Data-Fiduciary-$'!$N24</f>
        <v>145.37585471352676</v>
      </c>
      <c r="F24" s="49">
        <f>'Data-Fiduciary-CHF'!K24/'Data-Fiduciary-$'!N24</f>
        <v>145.37585471352676</v>
      </c>
      <c r="G24" s="49">
        <f>'Data-Fiduciary-CHF'!O24/'Data-Fiduciary-$'!N24</f>
        <v>35.266415474018821</v>
      </c>
      <c r="I24" s="49">
        <f>'Data-Fiduciary-CHF'!Q24/'Data-Fiduciary-$'!$N24</f>
        <v>146.66357738646897</v>
      </c>
      <c r="J24" s="49">
        <f>'Data-Fiduciary-CHF'!R24/'Data-Fiduciary-$'!$N24</f>
        <v>1167.5162187210381</v>
      </c>
      <c r="K24" s="49">
        <f>'Data-Fiduciary-CHF'!S24/'Data-Fiduciary-$'!$N24</f>
        <v>227.06209453197405</v>
      </c>
      <c r="L24" s="49">
        <f>'Data-Fiduciary-CHF'!T24/'Data-Fiduciary-$'!$N24</f>
        <v>1541.241890639481</v>
      </c>
      <c r="N24" s="144">
        <v>4.3159999999999998</v>
      </c>
      <c r="P24" s="143">
        <f>'Data-Fiduciary-CHF'!V24/'Data-Fiduciary-$'!N24</f>
        <v>9740.5004633920307</v>
      </c>
      <c r="Q24" s="49"/>
      <c r="R24" s="142"/>
    </row>
    <row r="25" spans="1:18">
      <c r="A25" s="21">
        <v>1962</v>
      </c>
      <c r="B25" s="49">
        <f>'Data-Fiduciary-CHF'!B25/'Data-Fiduciary-$'!$N25</f>
        <v>217.41143783283167</v>
      </c>
      <c r="C25" s="49"/>
      <c r="D25" s="49">
        <f>'Data-Fiduciary-CHF'!D25/'Data-Fiduciary-$'!$N25</f>
        <v>175.30838007383591</v>
      </c>
      <c r="E25" s="49">
        <f>'Data-Fiduciary-CHF'!I25/'Data-Fiduciary-$'!$N25</f>
        <v>209.22255898037318</v>
      </c>
      <c r="F25" s="49">
        <f>'Data-Fiduciary-CHF'!K25/'Data-Fiduciary-$'!N25</f>
        <v>209.22255898037318</v>
      </c>
      <c r="G25" s="49">
        <f>'Data-Fiduciary-CHF'!O25/'Data-Fiduciary-$'!N25</f>
        <v>50.754849944505253</v>
      </c>
      <c r="I25" s="49">
        <f>'Data-Fiduciary-CHF'!Q25/'Data-Fiduciary-$'!$N25</f>
        <v>188.0064829821718</v>
      </c>
      <c r="J25" s="49">
        <f>'Data-Fiduciary-CHF'!R25/'Data-Fiduciary-$'!$N25</f>
        <v>1354.0171335957398</v>
      </c>
      <c r="K25" s="49">
        <f>'Data-Fiduciary-CHF'!S25/'Data-Fiduciary-$'!$N25</f>
        <v>330.16902060662193</v>
      </c>
      <c r="L25" s="49">
        <f>'Data-Fiduciary-CHF'!T25/'Data-Fiduciary-$'!$N25</f>
        <v>1872.1926371845334</v>
      </c>
      <c r="N25" s="144">
        <v>4.319</v>
      </c>
      <c r="P25" s="143">
        <f>'Data-Fiduciary-CHF'!V25/'Data-Fiduciary-$'!N25</f>
        <v>10794.165316045381</v>
      </c>
      <c r="Q25" s="49"/>
      <c r="R25" s="142"/>
    </row>
    <row r="26" spans="1:18">
      <c r="A26" s="21">
        <v>1963</v>
      </c>
      <c r="B26" s="49">
        <f>'Data-Fiduciary-CHF'!B26/'Data-Fiduciary-$'!$N26</f>
        <v>654.69293163383543</v>
      </c>
      <c r="C26" s="49"/>
      <c r="D26" s="49">
        <f>'Data-Fiduciary-CHF'!D26/'Data-Fiduciary-$'!$N26</f>
        <v>527.9076318825862</v>
      </c>
      <c r="E26" s="49">
        <f>'Data-Fiduciary-CHF'!I26/'Data-Fiduciary-$'!$N26</f>
        <v>630.0336903531047</v>
      </c>
      <c r="F26" s="49">
        <f>'Data-Fiduciary-CHF'!K26/'Data-Fiduciary-$'!N26</f>
        <v>630.0336903531047</v>
      </c>
      <c r="G26" s="49">
        <f>'Data-Fiduciary-CHF'!O26/'Data-Fiduciary-$'!N26</f>
        <v>152.83851593104001</v>
      </c>
      <c r="I26" s="49">
        <f>'Data-Fiduciary-CHF'!Q26/'Data-Fiduciary-$'!$N26</f>
        <v>223.87022016222477</v>
      </c>
      <c r="J26" s="49">
        <f>'Data-Fiduciary-CHF'!R26/'Data-Fiduciary-$'!$N26</f>
        <v>1546.9293163383545</v>
      </c>
      <c r="K26" s="49">
        <f>'Data-Fiduciary-CHF'!S26/'Data-Fiduciary-$'!$N26</f>
        <v>621.08922363847034</v>
      </c>
      <c r="L26" s="49">
        <f>'Data-Fiduciary-CHF'!T26/'Data-Fiduciary-$'!$N26</f>
        <v>2391.8887601390497</v>
      </c>
      <c r="N26" s="144">
        <v>4.3150000000000004</v>
      </c>
      <c r="P26" s="143">
        <f>'Data-Fiduciary-CHF'!V26/'Data-Fiduciary-$'!N26</f>
        <v>11880.648899188875</v>
      </c>
      <c r="Q26" s="49"/>
      <c r="R26" s="142"/>
    </row>
    <row r="27" spans="1:18">
      <c r="A27" s="21">
        <v>1964</v>
      </c>
      <c r="B27" s="49">
        <f>'Data-Fiduciary-CHF'!B27/'Data-Fiduciary-$'!$N27</f>
        <v>931.40208574739268</v>
      </c>
      <c r="C27" s="49"/>
      <c r="D27" s="49">
        <f>'Data-Fiduciary-CHF'!D27/'Data-Fiduciary-$'!$N27</f>
        <v>751.0303619596865</v>
      </c>
      <c r="E27" s="49">
        <f>'Data-Fiduciary-CHF'!I27/'Data-Fiduciary-$'!$N27</f>
        <v>896.32049611650564</v>
      </c>
      <c r="F27" s="49">
        <f>'Data-Fiduciary-CHF'!K27/'Data-Fiduciary-$'!N27</f>
        <v>896.32049611650564</v>
      </c>
      <c r="G27" s="49">
        <f>'Data-Fiduciary-CHF'!O27/'Data-Fiduciary-$'!N27</f>
        <v>217.43645859357517</v>
      </c>
      <c r="I27" s="49">
        <f>'Data-Fiduciary-CHF'!Q27/'Data-Fiduciary-$'!$N27</f>
        <v>262.108922363847</v>
      </c>
      <c r="J27" s="49">
        <f>'Data-Fiduciary-CHF'!R27/'Data-Fiduciary-$'!$N27</f>
        <v>1687.1378910776359</v>
      </c>
      <c r="K27" s="49">
        <f>'Data-Fiduciary-CHF'!S27/'Data-Fiduciary-$'!$N27</f>
        <v>779.14252607184233</v>
      </c>
      <c r="L27" s="49">
        <f>'Data-Fiduciary-CHF'!T27/'Data-Fiduciary-$'!$N27</f>
        <v>2728.3893395133255</v>
      </c>
      <c r="N27" s="144">
        <v>4.3150000000000004</v>
      </c>
      <c r="P27" s="143">
        <f>'Data-Fiduciary-CHF'!V27/'Data-Fiduciary-$'!N27</f>
        <v>13169.177288528388</v>
      </c>
      <c r="Q27" s="49"/>
      <c r="R27" s="142"/>
    </row>
    <row r="28" spans="1:18">
      <c r="A28" s="21">
        <v>1965</v>
      </c>
      <c r="B28" s="49">
        <f>'Data-Fiduciary-CHF'!B28/'Data-Fiduciary-$'!$N28</f>
        <v>1312.6447429365448</v>
      </c>
      <c r="C28" s="49"/>
      <c r="D28" s="49">
        <f>'Data-Fiduciary-CHF'!D28/'Data-Fiduciary-$'!$N28</f>
        <v>1058.4430414078793</v>
      </c>
      <c r="E28" s="49">
        <f>'Data-Fiduciary-CHF'!I28/'Data-Fiduciary-$'!$N28</f>
        <v>1263.2035135174704</v>
      </c>
      <c r="F28" s="49">
        <f>'Data-Fiduciary-CHF'!K28/'Data-Fiduciary-$'!N28</f>
        <v>1263.2035135174704</v>
      </c>
      <c r="G28" s="49">
        <f>'Data-Fiduciary-CHF'!O28/'Data-Fiduciary-$'!N28</f>
        <v>306.43781956593619</v>
      </c>
      <c r="I28" s="49">
        <f>'Data-Fiduciary-CHF'!Q28/'Data-Fiduciary-$'!$N28</f>
        <v>293.65446966188051</v>
      </c>
      <c r="J28" s="49">
        <f>'Data-Fiduciary-CHF'!R28/'Data-Fiduciary-$'!$N28</f>
        <v>1729.2728114867996</v>
      </c>
      <c r="K28" s="49">
        <f>'Data-Fiduciary-CHF'!S28/'Data-Fiduciary-$'!$N28</f>
        <v>832.79295970356657</v>
      </c>
      <c r="L28" s="49">
        <f>'Data-Fiduciary-CHF'!T28/'Data-Fiduciary-$'!$N28</f>
        <v>2855.7202408522467</v>
      </c>
      <c r="N28" s="144">
        <v>4.3179999999999996</v>
      </c>
      <c r="P28" s="143">
        <f>'Data-Fiduciary-CHF'!V28/'Data-Fiduciary-$'!N28</f>
        <v>14094.488188976378</v>
      </c>
      <c r="Q28" s="49"/>
      <c r="R28" s="142"/>
    </row>
    <row r="29" spans="1:18">
      <c r="A29" s="21">
        <v>1966</v>
      </c>
      <c r="B29" s="49">
        <f>'Data-Fiduciary-CHF'!B29/'Data-Fiduciary-$'!$N29</f>
        <v>1987.5202218627226</v>
      </c>
      <c r="C29" s="49"/>
      <c r="D29" s="49">
        <f>'Data-Fiduciary-CHF'!D29/'Data-Fiduciary-$'!$N29</f>
        <v>1602.6247465722247</v>
      </c>
      <c r="E29" s="49">
        <f>'Data-Fiduciary-CHF'!I29/'Data-Fiduciary-$'!$N29</f>
        <v>1912.6595683668399</v>
      </c>
      <c r="F29" s="49">
        <f>'Data-Fiduciary-CHF'!K29/'Data-Fiduciary-$'!N29</f>
        <v>1912.6595683668399</v>
      </c>
      <c r="G29" s="49">
        <f>'Data-Fiduciary-CHF'!O29/'Data-Fiduciary-$'!N29</f>
        <v>463.9879650668442</v>
      </c>
      <c r="I29" s="49">
        <f>'Data-Fiduciary-CHF'!Q29/'Data-Fiduciary-$'!$N29</f>
        <v>328.1719436098914</v>
      </c>
      <c r="J29" s="49">
        <f>'Data-Fiduciary-CHF'!R29/'Data-Fiduciary-$'!$N29</f>
        <v>1804.2523688467761</v>
      </c>
      <c r="K29" s="49">
        <f>'Data-Fiduciary-CHF'!S29/'Data-Fiduciary-$'!$N29</f>
        <v>932.51675525768428</v>
      </c>
      <c r="L29" s="49">
        <f>'Data-Fiduciary-CHF'!T29/'Data-Fiduciary-$'!$N29</f>
        <v>3064.9410677143519</v>
      </c>
      <c r="N29" s="144">
        <v>4.327</v>
      </c>
      <c r="P29" s="143">
        <f>'Data-Fiduciary-CHF'!V29/'Data-Fiduciary-$'!N29</f>
        <v>15103.99815114398</v>
      </c>
      <c r="Q29" s="49"/>
      <c r="R29" s="142"/>
    </row>
    <row r="30" spans="1:18">
      <c r="A30" s="21">
        <v>1967</v>
      </c>
      <c r="B30" s="49">
        <f>'Data-Fiduciary-CHF'!B30/'Data-Fiduciary-$'!$N30</f>
        <v>2373.4104046242774</v>
      </c>
      <c r="C30" s="49"/>
      <c r="D30" s="49">
        <f>'Data-Fiduciary-CHF'!D30/'Data-Fiduciary-$'!$N30</f>
        <v>1913.7849297744567</v>
      </c>
      <c r="E30" s="49">
        <f>'Data-Fiduciary-CHF'!I30/'Data-Fiduciary-$'!$N30</f>
        <v>2284.0150606425277</v>
      </c>
      <c r="F30" s="49">
        <f>'Data-Fiduciary-CHF'!K30/'Data-Fiduciary-$'!N30</f>
        <v>2284.0150606425277</v>
      </c>
      <c r="G30" s="49">
        <f>'Data-Fiduciary-CHF'!O30/'Data-Fiduciary-$'!N30</f>
        <v>554.07429408592725</v>
      </c>
      <c r="I30" s="49">
        <f>'Data-Fiduciary-CHF'!Q30/'Data-Fiduciary-$'!$N30</f>
        <v>399.76878612716763</v>
      </c>
      <c r="J30" s="49">
        <f>'Data-Fiduciary-CHF'!R30/'Data-Fiduciary-$'!$N30</f>
        <v>2042.0809248554913</v>
      </c>
      <c r="K30" s="49">
        <f>'Data-Fiduciary-CHF'!S30/'Data-Fiduciary-$'!$N30</f>
        <v>1062.8901734104045</v>
      </c>
      <c r="L30" s="49">
        <f>'Data-Fiduciary-CHF'!T30/'Data-Fiduciary-$'!$N30</f>
        <v>3504.7398843930632</v>
      </c>
      <c r="N30" s="144">
        <v>4.3250000000000002</v>
      </c>
      <c r="P30" s="143">
        <f>'Data-Fiduciary-CHF'!V30/'Data-Fiduciary-$'!N30</f>
        <v>16265.895953757225</v>
      </c>
      <c r="Q30" s="49"/>
      <c r="R30" s="142"/>
    </row>
    <row r="31" spans="1:18">
      <c r="A31" s="21">
        <v>1968</v>
      </c>
      <c r="B31" s="49">
        <f>'Data-Fiduciary-CHF'!B31/'Data-Fiduciary-$'!$N31</f>
        <v>3126.9177126917716</v>
      </c>
      <c r="C31" s="49"/>
      <c r="D31" s="49">
        <f>'Data-Fiduciary-CHF'!D31/'Data-Fiduciary-$'!$N31</f>
        <v>2521.3709283210392</v>
      </c>
      <c r="E31" s="49">
        <f>'Data-Fiduciary-CHF'!I31/'Data-Fiduciary-$'!$N31</f>
        <v>3009.1412489229788</v>
      </c>
      <c r="F31" s="49">
        <f>'Data-Fiduciary-CHF'!K31/'Data-Fiduciary-$'!N31</f>
        <v>3009.1412489229788</v>
      </c>
      <c r="G31" s="49">
        <f>'Data-Fiduciary-CHF'!O31/'Data-Fiduciary-$'!N31</f>
        <v>729.98109427212455</v>
      </c>
      <c r="I31" s="49">
        <f>'Data-Fiduciary-CHF'!Q31/'Data-Fiduciary-$'!$N31</f>
        <v>562.76150627615073</v>
      </c>
      <c r="J31" s="49">
        <f>'Data-Fiduciary-CHF'!R31/'Data-Fiduciary-$'!$N31</f>
        <v>2538.5867038586707</v>
      </c>
      <c r="K31" s="49">
        <f>'Data-Fiduciary-CHF'!S31/'Data-Fiduciary-$'!$N31</f>
        <v>1405.6252905625292</v>
      </c>
      <c r="L31" s="49">
        <f>'Data-Fiduciary-CHF'!T31/'Data-Fiduciary-$'!$N31</f>
        <v>4506.9735006973506</v>
      </c>
      <c r="N31" s="144">
        <v>4.3019999999999996</v>
      </c>
      <c r="P31" s="143">
        <f>'Data-Fiduciary-CHF'!V31/'Data-Fiduciary-$'!N31</f>
        <v>17461.645746164577</v>
      </c>
      <c r="Q31" s="49"/>
      <c r="R31" s="142"/>
    </row>
    <row r="32" spans="1:18">
      <c r="A32" s="21">
        <v>1969</v>
      </c>
      <c r="B32" s="49">
        <f>'Data-Fiduciary-CHF'!B32/'Data-Fiduciary-$'!$N32</f>
        <v>6190.1343214451144</v>
      </c>
      <c r="C32" s="49"/>
      <c r="D32" s="49">
        <f>'Data-Fiduciary-CHF'!D32/'Data-Fiduciary-$'!$N32</f>
        <v>4991.3768619956254</v>
      </c>
      <c r="E32" s="49">
        <f>'Data-Fiduciary-CHF'!I32/'Data-Fiduciary-$'!$N32</f>
        <v>5956.9807185618311</v>
      </c>
      <c r="F32" s="49">
        <f>'Data-Fiduciary-CHF'!K32/'Data-Fiduciary-$'!N32</f>
        <v>5956.9807185618311</v>
      </c>
      <c r="G32" s="49">
        <f>'Data-Fiduciary-CHF'!O32/'Data-Fiduciary-$'!N32</f>
        <v>1445.091121943879</v>
      </c>
      <c r="I32" s="49">
        <f>'Data-Fiduciary-CHF'!Q32/'Data-Fiduciary-$'!$N32</f>
        <v>616.48911533117189</v>
      </c>
      <c r="J32" s="49">
        <f>'Data-Fiduciary-CHF'!R32/'Data-Fiduciary-$'!$N32</f>
        <v>2896.7114404817048</v>
      </c>
      <c r="K32" s="49">
        <f>'Data-Fiduciary-CHF'!S32/'Data-Fiduciary-$'!$N32</f>
        <v>3086.6141732283468</v>
      </c>
      <c r="L32" s="49">
        <f>'Data-Fiduciary-CHF'!T32/'Data-Fiduciary-$'!$N32</f>
        <v>6599.8147290412235</v>
      </c>
      <c r="N32" s="144">
        <v>4.3179999999999996</v>
      </c>
      <c r="P32" s="143">
        <f>'Data-Fiduciary-CHF'!V32/'Data-Fiduciary-$'!N32</f>
        <v>18850.162112088932</v>
      </c>
      <c r="Q32" s="49"/>
      <c r="R32" s="142"/>
    </row>
    <row r="33" spans="1:18">
      <c r="A33" s="21">
        <v>1970</v>
      </c>
      <c r="B33" s="49">
        <f>'Data-Fiduciary-CHF'!B33/'Data-Fiduciary-$'!$N33</f>
        <v>8784.986098239111</v>
      </c>
      <c r="C33" s="49"/>
      <c r="D33" s="49">
        <f>'Data-Fiduciary-CHF'!D33/'Data-Fiduciary-$'!$N33</f>
        <v>7083.7196846912911</v>
      </c>
      <c r="E33" s="49">
        <f>'Data-Fiduciary-CHF'!I33/'Data-Fiduciary-$'!$N33</f>
        <v>8454.0964836166895</v>
      </c>
      <c r="F33" s="49">
        <f>'Data-Fiduciary-CHF'!K33/'Data-Fiduciary-$'!N33</f>
        <v>8454.0964836166895</v>
      </c>
      <c r="G33" s="49">
        <f>'Data-Fiduciary-CHF'!O33/'Data-Fiduciary-$'!N33</f>
        <v>2050.8610569216225</v>
      </c>
      <c r="I33" s="49">
        <f>'Data-Fiduciary-CHF'!Q33/'Data-Fiduciary-$'!$N33</f>
        <v>718.02594995366087</v>
      </c>
      <c r="J33" s="49">
        <f>'Data-Fiduciary-CHF'!R33/'Data-Fiduciary-$'!$N33</f>
        <v>3200.4170528266914</v>
      </c>
      <c r="K33" s="49">
        <f>'Data-Fiduciary-CHF'!S33/'Data-Fiduciary-$'!$N33</f>
        <v>4165.8943466172386</v>
      </c>
      <c r="L33" s="49">
        <f>'Data-Fiduciary-CHF'!T33/'Data-Fiduciary-$'!$N33</f>
        <v>8084.3373493975905</v>
      </c>
      <c r="N33" s="144">
        <v>4.3159999999999998</v>
      </c>
      <c r="P33" s="143">
        <f>'Data-Fiduciary-CHF'!V33/'Data-Fiduciary-$'!N33</f>
        <v>21006.719184430029</v>
      </c>
      <c r="Q33" s="49"/>
      <c r="R33" s="142"/>
    </row>
    <row r="34" spans="1:18">
      <c r="A34" s="21">
        <v>1971</v>
      </c>
      <c r="B34" s="49">
        <f>'Data-Fiduciary-CHF'!B34/'Data-Fiduciary-$'!$N34</f>
        <v>9765.7726692209453</v>
      </c>
      <c r="C34" s="49"/>
      <c r="D34" s="49">
        <f>'Data-Fiduciary-CHF'!D34/'Data-Fiduciary-$'!$N34</f>
        <v>7874.5709235723061</v>
      </c>
      <c r="E34" s="49">
        <f>'Data-Fiduciary-CHF'!I34/'Data-Fiduciary-$'!$N34</f>
        <v>9397.941380830358</v>
      </c>
      <c r="F34" s="49">
        <f>'Data-Fiduciary-CHF'!K34/'Data-Fiduciary-$'!N34</f>
        <v>9397.941380830358</v>
      </c>
      <c r="G34" s="49">
        <f>'Data-Fiduciary-CHF'!O34/'Data-Fiduciary-$'!N34</f>
        <v>2279.826357615897</v>
      </c>
      <c r="I34" s="49">
        <f>'Data-Fiduciary-CHF'!Q34/'Data-Fiduciary-$'!$N34</f>
        <v>1163.7292464878672</v>
      </c>
      <c r="J34" s="49">
        <f>'Data-Fiduciary-CHF'!R34/'Data-Fiduciary-$'!$N34</f>
        <v>4125.4150702426568</v>
      </c>
      <c r="K34" s="49">
        <f>'Data-Fiduciary-CHF'!S34/'Data-Fiduciary-$'!$N34</f>
        <v>4129.5019157088118</v>
      </c>
      <c r="L34" s="49">
        <f>'Data-Fiduciary-CHF'!T34/'Data-Fiduciary-$'!$N34</f>
        <v>9418.646232439336</v>
      </c>
      <c r="N34" s="144">
        <v>3.915</v>
      </c>
      <c r="P34" s="143">
        <f>'Data-Fiduciary-CHF'!V34/'Data-Fiduciary-$'!N34</f>
        <v>26307.790549169858</v>
      </c>
      <c r="Q34" s="49"/>
      <c r="R34" s="142"/>
    </row>
    <row r="35" spans="1:18">
      <c r="A35" s="21">
        <v>1972</v>
      </c>
      <c r="B35" s="49">
        <f>'Data-Fiduciary-CHF'!B35/'Data-Fiduciary-$'!$N35</f>
        <v>8967.4085850556439</v>
      </c>
      <c r="C35" s="49"/>
      <c r="D35" s="49">
        <f>'Data-Fiduciary-CHF'!D35/'Data-Fiduciary-$'!$N35</f>
        <v>7230.8149386099776</v>
      </c>
      <c r="E35" s="49">
        <f>'Data-Fiduciary-CHF'!I35/'Data-Fiduciary-$'!$N35</f>
        <v>8629.6479628202123</v>
      </c>
      <c r="F35" s="49">
        <f>'Data-Fiduciary-CHF'!K35/'Data-Fiduciary-$'!N35</f>
        <v>8629.6479628202123</v>
      </c>
      <c r="G35" s="49">
        <f>'Data-Fiduciary-CHF'!O35/'Data-Fiduciary-$'!N35</f>
        <v>2093.4477121462464</v>
      </c>
      <c r="I35" s="49">
        <f>'Data-Fiduciary-CHF'!Q35/'Data-Fiduciary-$'!$N35</f>
        <v>1486.4864864864865</v>
      </c>
      <c r="J35" s="49">
        <f>'Data-Fiduciary-CHF'!R35/'Data-Fiduciary-$'!$N35</f>
        <v>4035.7710651828297</v>
      </c>
      <c r="K35" s="49">
        <f>'Data-Fiduciary-CHF'!S35/'Data-Fiduciary-$'!$N35</f>
        <v>3801.2718600953895</v>
      </c>
      <c r="L35" s="49">
        <f>'Data-Fiduciary-CHF'!T35/'Data-Fiduciary-$'!$N35</f>
        <v>9323.5294117647063</v>
      </c>
      <c r="N35" s="144">
        <v>3.774</v>
      </c>
      <c r="P35" s="143">
        <f>'Data-Fiduciary-CHF'!V35/'Data-Fiduciary-$'!N35</f>
        <v>30924.748277689454</v>
      </c>
      <c r="Q35" s="49"/>
      <c r="R35" s="142"/>
    </row>
    <row r="36" spans="1:18">
      <c r="A36" s="21">
        <v>1973</v>
      </c>
      <c r="B36" s="49">
        <f>'Data-Fiduciary-CHF'!B36/'Data-Fiduciary-$'!$N36</f>
        <v>13072.13316892725</v>
      </c>
      <c r="C36" s="49"/>
      <c r="D36" s="49">
        <f>'Data-Fiduciary-CHF'!D36/'Data-Fiduciary-$'!$N36</f>
        <v>10540.634443143488</v>
      </c>
      <c r="E36" s="49">
        <f>'Data-Fiduciary-CHF'!I36/'Data-Fiduciary-$'!$N36</f>
        <v>12579.766640603846</v>
      </c>
      <c r="F36" s="49">
        <f>'Data-Fiduciary-CHF'!K36/'Data-Fiduciary-$'!N36</f>
        <v>12579.766640603846</v>
      </c>
      <c r="G36" s="49">
        <f>'Data-Fiduciary-CHF'!O36/'Data-Fiduciary-$'!N36</f>
        <v>3051.6984941410474</v>
      </c>
      <c r="I36" s="49">
        <f>'Data-Fiduciary-CHF'!Q36/'Data-Fiduciary-$'!$N36</f>
        <v>1883.7854500616522</v>
      </c>
      <c r="J36" s="49">
        <f>'Data-Fiduciary-CHF'!R36/'Data-Fiduciary-$'!$N36</f>
        <v>4160.9124537607886</v>
      </c>
      <c r="K36" s="49">
        <f>'Data-Fiduciary-CHF'!S36/'Data-Fiduciary-$'!$N36</f>
        <v>4815.6596794081379</v>
      </c>
      <c r="L36" s="49">
        <f>'Data-Fiduciary-CHF'!T36/'Data-Fiduciary-$'!$N36</f>
        <v>10860.35758323058</v>
      </c>
      <c r="N36" s="144">
        <v>3.2440000000000002</v>
      </c>
      <c r="P36" s="143">
        <f>'Data-Fiduciary-CHF'!V36/'Data-Fiduciary-$'!N36</f>
        <v>40092.478421701599</v>
      </c>
      <c r="Q36" s="49"/>
      <c r="R36" s="142"/>
    </row>
    <row r="37" spans="1:18">
      <c r="A37" s="21">
        <v>1974</v>
      </c>
      <c r="B37" s="49">
        <f>'Data-Fiduciary-CHF'!B37/'Data-Fiduciary-$'!$N37</f>
        <v>17798.818897637793</v>
      </c>
      <c r="C37" s="49"/>
      <c r="D37" s="49">
        <f>'Data-Fiduciary-CHF'!D37/'Data-Fiduciary-$'!$N37</f>
        <v>14351.968503937007</v>
      </c>
      <c r="E37" s="49">
        <f>'Data-Fiduciary-CHF'!I37/'Data-Fiduciary-$'!$N37</f>
        <v>17128.420076294846</v>
      </c>
      <c r="F37" s="49">
        <f>'Data-Fiduciary-CHF'!K37/'Data-Fiduciary-$'!N37</f>
        <v>17128.420076294846</v>
      </c>
      <c r="G37" s="49">
        <f>'Data-Fiduciary-CHF'!O37/'Data-Fiduciary-$'!N37</f>
        <v>4155.146533889535</v>
      </c>
      <c r="I37" s="49">
        <f>'Data-Fiduciary-CHF'!Q37/'Data-Fiduciary-$'!$N37</f>
        <v>2705.9055118110236</v>
      </c>
      <c r="J37" s="49">
        <f>'Data-Fiduciary-CHF'!R37/'Data-Fiduciary-$'!$N37</f>
        <v>4666.1417322834641</v>
      </c>
      <c r="K37" s="49">
        <f>'Data-Fiduciary-CHF'!S37/'Data-Fiduciary-$'!$N37</f>
        <v>6480.7086614173231</v>
      </c>
      <c r="L37" s="49">
        <f>'Data-Fiduciary-CHF'!T37/'Data-Fiduciary-$'!$N37</f>
        <v>13852.755905511811</v>
      </c>
      <c r="N37" s="144">
        <v>2.54</v>
      </c>
      <c r="P37" s="143">
        <f>'Data-Fiduciary-CHF'!V37/'Data-Fiduciary-$'!N37</f>
        <v>55551.181102362207</v>
      </c>
      <c r="Q37" s="49"/>
      <c r="R37" s="142"/>
    </row>
    <row r="38" spans="1:18">
      <c r="A38" s="21">
        <v>1975</v>
      </c>
      <c r="B38" s="49">
        <f>'Data-Fiduciary-CHF'!B38/'Data-Fiduciary-$'!$N38</f>
        <v>19964.122137404578</v>
      </c>
      <c r="C38" s="49"/>
      <c r="D38" s="49">
        <f>'Data-Fiduciary-CHF'!D38/'Data-Fiduciary-$'!$N38</f>
        <v>16852.67175572519</v>
      </c>
      <c r="E38" s="49">
        <f>'Data-Fiduciary-CHF'!I38/'Data-Fiduciary-$'!$N38</f>
        <v>20112.895395553984</v>
      </c>
      <c r="F38" s="49">
        <f>'Data-Fiduciary-CHF'!K38/'Data-Fiduciary-$'!N38</f>
        <v>20112.895395553984</v>
      </c>
      <c r="G38" s="49">
        <f>'Data-Fiduciary-CHF'!O38/'Data-Fiduciary-$'!N38</f>
        <v>3750.8248958038989</v>
      </c>
      <c r="I38" s="49">
        <f>'Data-Fiduciary-CHF'!Q38/'Data-Fiduciary-$'!$N38</f>
        <v>3078.2442748091603</v>
      </c>
      <c r="J38" s="49">
        <f>'Data-Fiduciary-CHF'!R38/'Data-Fiduciary-$'!$N38</f>
        <v>5009.5419847328239</v>
      </c>
      <c r="K38" s="49">
        <f>'Data-Fiduciary-CHF'!S38/'Data-Fiduciary-$'!$N38</f>
        <v>6771.3740458015263</v>
      </c>
      <c r="L38" s="49">
        <f>'Data-Fiduciary-CHF'!T38/'Data-Fiduciary-$'!$N38</f>
        <v>14859.16030534351</v>
      </c>
      <c r="N38" s="144">
        <v>2.62</v>
      </c>
      <c r="P38" s="143">
        <f>'Data-Fiduciary-CHF'!V38/'Data-Fiduciary-$'!N38</f>
        <v>53494.274809160306</v>
      </c>
      <c r="Q38" s="49"/>
      <c r="R38" s="142"/>
    </row>
    <row r="39" spans="1:18">
      <c r="A39" s="21">
        <v>1976</v>
      </c>
      <c r="B39" s="49">
        <f>'Data-Fiduciary-CHF'!B39/'Data-Fiduciary-$'!$N39</f>
        <v>23151.255358236376</v>
      </c>
      <c r="C39" s="49">
        <f>'Data-Fiduciary-CHF'!H39/'Data-Fiduciary-$'!$N39</f>
        <v>20091.85548071035</v>
      </c>
      <c r="D39" s="49">
        <f>'Data-Fiduciary-CHF'!D39/'Data-Fiduciary-$'!$N39</f>
        <v>20091.85548071035</v>
      </c>
      <c r="E39" s="49">
        <f>'Data-Fiduciary-CHF'!I39/'Data-Fiduciary-$'!$N39</f>
        <v>23978.713490864291</v>
      </c>
      <c r="F39" s="49">
        <f>'Data-Fiduciary-CHF'!K39/'Data-Fiduciary-$'!N39</f>
        <v>23978.713490864291</v>
      </c>
      <c r="G39" s="49">
        <f>'Data-Fiduciary-CHF'!O39/'Data-Fiduciary-$'!N39</f>
        <v>3688.0784904724392</v>
      </c>
      <c r="I39" s="49">
        <f>'Data-Fiduciary-CHF'!Q39/'Data-Fiduciary-$'!$N39</f>
        <v>3572.9740763421105</v>
      </c>
      <c r="J39" s="49">
        <f>'Data-Fiduciary-CHF'!R39/'Data-Fiduciary-$'!$N39</f>
        <v>5687.691365584813</v>
      </c>
      <c r="K39" s="49">
        <f>'Data-Fiduciary-CHF'!S39/'Data-Fiduciary-$'!$N39</f>
        <v>7439.0691977954684</v>
      </c>
      <c r="L39" s="49">
        <f>'Data-Fiduciary-CHF'!T39/'Data-Fiduciary-$'!$N39</f>
        <v>16699.734639722392</v>
      </c>
      <c r="N39" s="144">
        <v>2.4495</v>
      </c>
      <c r="P39" s="143">
        <f>'Data-Fiduciary-CHF'!V39/'Data-Fiduciary-$'!N39</f>
        <v>57954.684629516225</v>
      </c>
      <c r="Q39" s="49"/>
      <c r="R39" s="142"/>
    </row>
    <row r="40" spans="1:18">
      <c r="A40" s="21">
        <v>1977</v>
      </c>
      <c r="B40" s="49">
        <f>'Data-Fiduciary-CHF'!B40/'Data-Fiduciary-$'!$N40</f>
        <v>27756</v>
      </c>
      <c r="C40" s="49">
        <f>'Data-Fiduciary-CHF'!H40/'Data-Fiduciary-$'!$N40</f>
        <v>24376.85</v>
      </c>
      <c r="D40" s="49">
        <f>'Data-Fiduciary-CHF'!D40/'Data-Fiduciary-$'!$N40</f>
        <v>24377</v>
      </c>
      <c r="E40" s="49">
        <f>'Data-Fiduciary-CHF'!I40/'Data-Fiduciary-$'!$N40</f>
        <v>29092.83810686323</v>
      </c>
      <c r="F40" s="49">
        <f>'Data-Fiduciary-CHF'!K40/'Data-Fiduciary-$'!N40</f>
        <v>29092.83810686323</v>
      </c>
      <c r="G40" s="49">
        <f>'Data-Fiduciary-CHF'!O40/'Data-Fiduciary-$'!N40</f>
        <v>4073.9562520445907</v>
      </c>
      <c r="I40" s="49">
        <f>'Data-Fiduciary-CHF'!Q40/'Data-Fiduciary-$'!$N40</f>
        <v>4543.5</v>
      </c>
      <c r="J40" s="49">
        <f>'Data-Fiduciary-CHF'!R40/'Data-Fiduciary-$'!$N40</f>
        <v>7060</v>
      </c>
      <c r="K40" s="49">
        <f>'Data-Fiduciary-CHF'!S40/'Data-Fiduciary-$'!$N40</f>
        <v>9369</v>
      </c>
      <c r="L40" s="49">
        <f>'Data-Fiduciary-CHF'!T40/'Data-Fiduciary-$'!$N40</f>
        <v>20972.5</v>
      </c>
      <c r="N40" s="144">
        <v>2</v>
      </c>
      <c r="P40" s="143">
        <f>'Data-Fiduciary-CHF'!V40/'Data-Fiduciary-$'!N40</f>
        <v>72895</v>
      </c>
      <c r="Q40" s="49"/>
      <c r="R40" s="142"/>
    </row>
    <row r="41" spans="1:18">
      <c r="A41" s="21">
        <v>1978</v>
      </c>
      <c r="B41" s="49">
        <f>'Data-Fiduciary-CHF'!B41/'Data-Fiduciary-$'!$N41</f>
        <v>33620.987654320983</v>
      </c>
      <c r="C41" s="49">
        <f>'Data-Fiduciary-CHF'!H41/'Data-Fiduciary-$'!$N41</f>
        <v>29290.370370370369</v>
      </c>
      <c r="D41" s="49">
        <f>'Data-Fiduciary-CHF'!D41/'Data-Fiduciary-$'!$N41</f>
        <v>29290.123456790123</v>
      </c>
      <c r="E41" s="49">
        <f>'Data-Fiduciary-CHF'!I41/'Data-Fiduciary-$'!$N41</f>
        <v>34956.426954031762</v>
      </c>
      <c r="F41" s="49">
        <f>'Data-Fiduciary-CHF'!K41/'Data-Fiduciary-$'!N41</f>
        <v>34956.426954031762</v>
      </c>
      <c r="G41" s="49">
        <f>'Data-Fiduciary-CHF'!O41/'Data-Fiduciary-$'!N41</f>
        <v>5220.8170659230482</v>
      </c>
      <c r="I41" s="49">
        <f>'Data-Fiduciary-CHF'!Q41/'Data-Fiduciary-$'!$N41</f>
        <v>5920.3703703703695</v>
      </c>
      <c r="J41" s="49">
        <f>'Data-Fiduciary-CHF'!R41/'Data-Fiduciary-$'!$N41</f>
        <v>9109.8765432098753</v>
      </c>
      <c r="K41" s="49">
        <f>'Data-Fiduciary-CHF'!S41/'Data-Fiduciary-$'!$N41</f>
        <v>12767.9012345679</v>
      </c>
      <c r="L41" s="49">
        <f>'Data-Fiduciary-CHF'!T41/'Data-Fiduciary-$'!$N41</f>
        <v>27798.148148148146</v>
      </c>
      <c r="N41" s="144">
        <v>1.62</v>
      </c>
      <c r="P41" s="143">
        <f>'Data-Fiduciary-CHF'!V41/'Data-Fiduciary-$'!N41</f>
        <v>93626.54320987653</v>
      </c>
      <c r="Q41" s="49"/>
      <c r="R41" s="142"/>
    </row>
    <row r="42" spans="1:18">
      <c r="A42" s="21">
        <v>1979</v>
      </c>
      <c r="B42" s="49">
        <f>'Data-Fiduciary-CHF'!B42/'Data-Fiduciary-$'!$N42</f>
        <v>49692.405063291139</v>
      </c>
      <c r="C42" s="49">
        <f>'Data-Fiduciary-CHF'!H42/'Data-Fiduciary-$'!$N42</f>
        <v>42378.2911392405</v>
      </c>
      <c r="D42" s="49">
        <f>'Data-Fiduciary-CHF'!D42/'Data-Fiduciary-$'!$N42</f>
        <v>42378.481012658223</v>
      </c>
      <c r="E42" s="49">
        <f>'Data-Fiduciary-CHF'!I42/'Data-Fiduciary-$'!$N42</f>
        <v>50576.784974198759</v>
      </c>
      <c r="F42" s="49">
        <f>'Data-Fiduciary-CHF'!K42/'Data-Fiduciary-$'!N42</f>
        <v>50576.784974198759</v>
      </c>
      <c r="G42" s="49">
        <f>'Data-Fiduciary-CHF'!O42/'Data-Fiduciary-$'!N42</f>
        <v>8816.8683571697729</v>
      </c>
      <c r="I42" s="49">
        <f>'Data-Fiduciary-CHF'!Q42/'Data-Fiduciary-$'!$N42</f>
        <v>6352.5316455696202</v>
      </c>
      <c r="J42" s="49">
        <f>'Data-Fiduciary-CHF'!R42/'Data-Fiduciary-$'!$N42</f>
        <v>9779.7468354430384</v>
      </c>
      <c r="K42" s="49">
        <f>'Data-Fiduciary-CHF'!S42/'Data-Fiduciary-$'!$N42</f>
        <v>16258.860759493669</v>
      </c>
      <c r="L42" s="49">
        <f>'Data-Fiduciary-CHF'!T42/'Data-Fiduciary-$'!$N42</f>
        <v>32391.139240506327</v>
      </c>
      <c r="N42" s="144">
        <v>1.58</v>
      </c>
      <c r="P42" s="143">
        <f>'Data-Fiduciary-CHF'!V42/'Data-Fiduciary-$'!N42</f>
        <v>100344.93670886075</v>
      </c>
      <c r="Q42" s="49"/>
      <c r="R42" s="142"/>
    </row>
    <row r="43" spans="1:18">
      <c r="A43" s="21">
        <v>1980</v>
      </c>
      <c r="B43" s="49">
        <f>'Data-Fiduciary-CHF'!B43/'Data-Fiduciary-$'!$N43</f>
        <v>68439.466969095549</v>
      </c>
      <c r="C43" s="49">
        <f>'Data-Fiduciary-CHF'!H43/'Data-Fiduciary-$'!$N43</f>
        <v>58513.013892826762</v>
      </c>
      <c r="D43" s="49">
        <f>'Data-Fiduciary-CHF'!D43/'Data-Fiduciary-$'!$N43</f>
        <v>58513.184009072866</v>
      </c>
      <c r="E43" s="49">
        <f>'Data-Fiduciary-CHF'!I43/'Data-Fiduciary-$'!$N43</f>
        <v>69832.817389057527</v>
      </c>
      <c r="F43" s="49">
        <f>'Data-Fiduciary-CHF'!K43/'Data-Fiduciary-$'!N43</f>
        <v>69832.817389057527</v>
      </c>
      <c r="G43" s="49">
        <f>'Data-Fiduciary-CHF'!O43/'Data-Fiduciary-$'!N43</f>
        <v>11966.043060969992</v>
      </c>
      <c r="I43" s="49">
        <f>'Data-Fiduciary-CHF'!Q43/'Data-Fiduciary-$'!$N43</f>
        <v>5732.9174936206409</v>
      </c>
      <c r="J43" s="49">
        <f>'Data-Fiduciary-CHF'!R43/'Data-Fiduciary-$'!$N43</f>
        <v>9042.2455344485388</v>
      </c>
      <c r="K43" s="49">
        <f>'Data-Fiduciary-CHF'!S43/'Data-Fiduciary-$'!$N43</f>
        <v>20827.899064360645</v>
      </c>
      <c r="L43" s="49">
        <f>'Data-Fiduciary-CHF'!T43/'Data-Fiduciary-$'!$N43</f>
        <v>35603.062092429827</v>
      </c>
      <c r="N43" s="144">
        <v>1.7635000000000001</v>
      </c>
      <c r="P43" s="143">
        <f>'Data-Fiduciary-CHF'!V43/'Data-Fiduciary-$'!N43</f>
        <v>104383.32860788205</v>
      </c>
      <c r="Q43" s="49"/>
      <c r="R43" s="142"/>
    </row>
    <row r="44" spans="1:18">
      <c r="A44" s="21">
        <v>1981</v>
      </c>
      <c r="B44" s="49">
        <f>'Data-Fiduciary-CHF'!B44/'Data-Fiduciary-$'!$N44</f>
        <v>88056.713928273559</v>
      </c>
      <c r="C44" s="49">
        <f>'Data-Fiduciary-CHF'!H44/'Data-Fiduciary-$'!$N44</f>
        <v>74729.21879343898</v>
      </c>
      <c r="D44" s="49">
        <f>'Data-Fiduciary-CHF'!D44/'Data-Fiduciary-$'!$N44</f>
        <v>74729.496802891299</v>
      </c>
      <c r="E44" s="49">
        <f>'Data-Fiduciary-CHF'!I44/'Data-Fiduciary-$'!$N44</f>
        <v>89186.247376374042</v>
      </c>
      <c r="F44" s="49">
        <f>'Data-Fiduciary-CHF'!K44/'Data-Fiduciary-$'!N44</f>
        <v>89186.247376374042</v>
      </c>
      <c r="G44" s="49">
        <f>'Data-Fiduciary-CHF'!O44/'Data-Fiduciary-$'!N44</f>
        <v>16066.508278443449</v>
      </c>
      <c r="I44" s="49">
        <f>'Data-Fiduciary-CHF'!Q44/'Data-Fiduciary-$'!$N44</f>
        <v>5457.8815679733116</v>
      </c>
      <c r="J44" s="49">
        <f>'Data-Fiduciary-CHF'!R44/'Data-Fiduciary-$'!$N44</f>
        <v>15496.246872393662</v>
      </c>
      <c r="K44" s="49">
        <f>'Data-Fiduciary-CHF'!S44/'Data-Fiduciary-$'!$N44</f>
        <v>24082.29079788713</v>
      </c>
      <c r="L44" s="49">
        <f>'Data-Fiduciary-CHF'!T44/'Data-Fiduciary-$'!$N44</f>
        <v>45036.4192382541</v>
      </c>
      <c r="N44" s="144">
        <v>1.7985</v>
      </c>
      <c r="P44" s="143">
        <f>'Data-Fiduciary-CHF'!V44/'Data-Fiduciary-$'!N44</f>
        <v>109878.23185988324</v>
      </c>
      <c r="Q44" s="49"/>
      <c r="R44" s="142"/>
    </row>
    <row r="45" spans="1:18">
      <c r="A45" s="21">
        <v>1982</v>
      </c>
      <c r="B45" s="49">
        <f>'Data-Fiduciary-CHF'!B45/'Data-Fiduciary-$'!$N45</f>
        <v>83443.970920030086</v>
      </c>
      <c r="C45" s="49">
        <f>'Data-Fiduciary-CHF'!H45/'Data-Fiduciary-$'!$N45</f>
        <v>73749.811982953121</v>
      </c>
      <c r="D45" s="49">
        <f>'Data-Fiduciary-CHF'!D45/'Data-Fiduciary-$'!$N45</f>
        <v>73749.811982953121</v>
      </c>
      <c r="E45" s="49">
        <f>'Data-Fiduciary-CHF'!I45/'Data-Fiduciary-$'!$N45</f>
        <v>88017.038209445673</v>
      </c>
      <c r="F45" s="49">
        <f>'Data-Fiduciary-CHF'!K45/'Data-Fiduciary-$'!N45</f>
        <v>88017.038209445673</v>
      </c>
      <c r="G45" s="49">
        <f>'Data-Fiduciary-CHF'!O45/'Data-Fiduciary-$'!N45</f>
        <v>11686.824087966159</v>
      </c>
      <c r="I45" s="49">
        <f>'Data-Fiduciary-CHF'!Q45/'Data-Fiduciary-$'!$N45</f>
        <v>5884.1814991225874</v>
      </c>
      <c r="J45" s="49">
        <f>'Data-Fiduciary-CHF'!R45/'Data-Fiduciary-$'!$N45</f>
        <v>17901.729756831286</v>
      </c>
      <c r="K45" s="49">
        <f>'Data-Fiduciary-CHF'!S45/'Data-Fiduciary-$'!$N45</f>
        <v>30255.20180496365</v>
      </c>
      <c r="L45" s="49">
        <f>'Data-Fiduciary-CHF'!T45/'Data-Fiduciary-$'!$N45</f>
        <v>54041.113060917523</v>
      </c>
      <c r="N45" s="144">
        <v>1.9944999999999999</v>
      </c>
      <c r="P45" s="143">
        <f>'Data-Fiduciary-CHF'!V45/'Data-Fiduciary-$'!N45</f>
        <v>104968.1624467285</v>
      </c>
      <c r="Q45" s="49"/>
      <c r="R45" s="142"/>
    </row>
    <row r="46" spans="1:18">
      <c r="A46" s="21">
        <v>1983</v>
      </c>
      <c r="B46" s="49">
        <f>'Data-Fiduciary-CHF'!B46/'Data-Fiduciary-$'!$N46</f>
        <v>83873.365450791462</v>
      </c>
      <c r="C46" s="49">
        <f>'Data-Fiduciary-CHF'!H46/'Data-Fiduciary-$'!$N46</f>
        <v>75371.415462261983</v>
      </c>
      <c r="D46" s="49">
        <f>'Data-Fiduciary-CHF'!D46/'Data-Fiduciary-$'!$N46</f>
        <v>75371.415462261983</v>
      </c>
      <c r="E46" s="49">
        <f>'Data-Fiduciary-CHF'!I46/'Data-Fiduciary-$'!$N46</f>
        <v>89952.348030057663</v>
      </c>
      <c r="F46" s="49">
        <f>'Data-Fiduciary-CHF'!K46/'Data-Fiduciary-$'!N46</f>
        <v>89952.348030057663</v>
      </c>
      <c r="G46" s="49">
        <f>'Data-Fiduciary-CHF'!O46/'Data-Fiduciary-$'!N46</f>
        <v>10249.022728314874</v>
      </c>
      <c r="I46" s="49">
        <f>'Data-Fiduciary-CHF'!Q46/'Data-Fiduciary-$'!$N46</f>
        <v>5927.5063087864191</v>
      </c>
      <c r="J46" s="49">
        <f>'Data-Fiduciary-CHF'!R46/'Data-Fiduciary-$'!$N46</f>
        <v>17768.295480614819</v>
      </c>
      <c r="K46" s="49">
        <f>'Data-Fiduciary-CHF'!S46/'Data-Fiduciary-$'!$N46</f>
        <v>32358.339068593716</v>
      </c>
      <c r="L46" s="49">
        <f>'Data-Fiduciary-CHF'!T46/'Data-Fiduciary-$'!$N46</f>
        <v>56054.140857994957</v>
      </c>
      <c r="N46" s="144">
        <v>2.1795</v>
      </c>
      <c r="P46" s="143">
        <f>'Data-Fiduciary-CHF'!V46/'Data-Fiduciary-$'!N46</f>
        <v>98960.311998164718</v>
      </c>
      <c r="Q46" s="49"/>
      <c r="R46" s="142"/>
    </row>
    <row r="47" spans="1:18">
      <c r="A47" s="21">
        <v>1984</v>
      </c>
      <c r="B47" s="49">
        <f>'Data-Fiduciary-CHF'!B47/'Data-Fiduciary-$'!$N47</f>
        <v>89744.680851063837</v>
      </c>
      <c r="C47" s="49">
        <f>'Data-Fiduciary-CHF'!H47/'Data-Fiduciary-$'!$N47</f>
        <v>60331.141199226309</v>
      </c>
      <c r="D47" s="49">
        <f>'Data-Fiduciary-CHF'!D47/'Data-Fiduciary-$'!$N47</f>
        <v>75591.48936170213</v>
      </c>
      <c r="E47" s="49">
        <f>'Data-Fiduciary-CHF'!I47/'Data-Fiduciary-$'!$N47</f>
        <v>90214.996195457759</v>
      </c>
      <c r="F47" s="49">
        <f>'Data-Fiduciary-CHF'!K47/'Data-Fiduciary-$'!N47</f>
        <v>99822.092631269683</v>
      </c>
      <c r="G47" s="49">
        <f>'Data-Fiduciary-CHF'!O47/'Data-Fiduciary-$'!N47</f>
        <v>7454.4460865935816</v>
      </c>
      <c r="I47" s="49">
        <f>'Data-Fiduciary-CHF'!Q47/'Data-Fiduciary-$'!$N47</f>
        <v>5065.3771760154741</v>
      </c>
      <c r="J47" s="49">
        <f>'Data-Fiduciary-CHF'!R47/'Data-Fiduciary-$'!$N47</f>
        <v>14235.976789168279</v>
      </c>
      <c r="K47" s="49">
        <f>'Data-Fiduciary-CHF'!S47/'Data-Fiduciary-$'!$N47</f>
        <v>33522.243713733078</v>
      </c>
      <c r="L47" s="49">
        <f>'Data-Fiduciary-CHF'!T47/'Data-Fiduciary-$'!$N47</f>
        <v>52823.597678916827</v>
      </c>
      <c r="N47" s="144">
        <v>2.585</v>
      </c>
      <c r="P47" s="143">
        <f>'Data-Fiduciary-CHF'!V47/'Data-Fiduciary-$'!N47</f>
        <v>89177.94970986461</v>
      </c>
      <c r="Q47" s="49"/>
      <c r="R47" s="142"/>
    </row>
    <row r="48" spans="1:18">
      <c r="A48" s="21">
        <v>1985</v>
      </c>
      <c r="B48" s="49">
        <f>'Data-Fiduciary-CHF'!B48/'Data-Fiduciary-$'!$N48</f>
        <v>103527.08885143271</v>
      </c>
      <c r="C48" s="49">
        <f>'Data-Fiduciary-CHF'!H48/'Data-Fiduciary-$'!$N48</f>
        <v>75690.825908981467</v>
      </c>
      <c r="D48" s="49">
        <f>'Data-Fiduciary-CHF'!D48/'Data-Fiduciary-$'!$N48</f>
        <v>84839.393209727918</v>
      </c>
      <c r="E48" s="49">
        <f>'Data-Fiduciary-CHF'!I48/'Data-Fiduciary-$'!$N48</f>
        <v>101251.94780880032</v>
      </c>
      <c r="F48" s="49">
        <f>'Data-Fiduciary-CHF'!K48/'Data-Fiduciary-$'!N48</f>
        <v>112599.87308902362</v>
      </c>
      <c r="G48" s="49">
        <f>'Data-Fiduciary-CHF'!O48/'Data-Fiduciary-$'!N48</f>
        <v>11179.920405774545</v>
      </c>
      <c r="I48" s="49">
        <f>'Data-Fiduciary-CHF'!Q48/'Data-Fiduciary-$'!$N48</f>
        <v>6367.9267999036847</v>
      </c>
      <c r="J48" s="49">
        <f>'Data-Fiduciary-CHF'!R48/'Data-Fiduciary-$'!$N48</f>
        <v>15957.620996869735</v>
      </c>
      <c r="K48" s="49">
        <f>'Data-Fiduciary-CHF'!S48/'Data-Fiduciary-$'!$N48</f>
        <v>38986.274981940769</v>
      </c>
      <c r="L48" s="49">
        <f>'Data-Fiduciary-CHF'!T48/'Data-Fiduciary-$'!$N48</f>
        <v>61311.822778714188</v>
      </c>
      <c r="N48" s="144">
        <v>2.0764999999999998</v>
      </c>
      <c r="P48" s="143">
        <f>'Data-Fiduciary-CHF'!V48/'Data-Fiduciary-$'!N48</f>
        <v>117708.1627738984</v>
      </c>
      <c r="Q48" s="49"/>
      <c r="R48" s="142"/>
    </row>
    <row r="49" spans="1:18">
      <c r="A49" s="21">
        <v>1986</v>
      </c>
      <c r="B49" s="49">
        <f>'Data-Fiduciary-CHF'!B49/'Data-Fiduciary-$'!$N49</f>
        <v>115372.34370187866</v>
      </c>
      <c r="C49" s="49">
        <f>'Data-Fiduciary-CHF'!H49/'Data-Fiduciary-$'!$N49</f>
        <v>82081.921773945185</v>
      </c>
      <c r="D49" s="49">
        <f>'Data-Fiduciary-CHF'!D49/'Data-Fiduciary-$'!$N49</f>
        <v>92567.908838928241</v>
      </c>
      <c r="E49" s="49">
        <f>'Data-Fiduciary-CHF'!I49/'Data-Fiduciary-$'!$N49</f>
        <v>110475.57885473245</v>
      </c>
      <c r="F49" s="49">
        <f>'Data-Fiduciary-CHF'!K49/'Data-Fiduciary-$'!N49</f>
        <v>124408.38699094117</v>
      </c>
      <c r="G49" s="49">
        <f>'Data-Fiduciary-CHF'!O49/'Data-Fiduciary-$'!N49</f>
        <v>13557.728920829435</v>
      </c>
      <c r="I49" s="49">
        <f>'Data-Fiduciary-CHF'!Q49/'Data-Fiduciary-$'!$N49</f>
        <v>8418.8481675392668</v>
      </c>
      <c r="J49" s="49">
        <f>'Data-Fiduciary-CHF'!R49/'Data-Fiduciary-$'!$N49</f>
        <v>20468.740375731446</v>
      </c>
      <c r="K49" s="49">
        <f>'Data-Fiduciary-CHF'!S49/'Data-Fiduciary-$'!$N49</f>
        <v>50377.579303972903</v>
      </c>
      <c r="L49" s="49">
        <f>'Data-Fiduciary-CHF'!T49/'Data-Fiduciary-$'!$N49</f>
        <v>79265.167847243618</v>
      </c>
      <c r="N49" s="144">
        <v>1.6234999999999999</v>
      </c>
      <c r="P49" s="143">
        <f>'Data-Fiduciary-CHF'!V49/'Data-Fiduciary-$'!N49</f>
        <v>158003.69571912536</v>
      </c>
      <c r="Q49" s="49"/>
      <c r="R49" s="142"/>
    </row>
    <row r="50" spans="1:18">
      <c r="A50" s="21">
        <v>1987</v>
      </c>
      <c r="B50" s="49">
        <f>'Data-Fiduciary-CHF'!B50/'Data-Fiduciary-$'!$N50</f>
        <v>147122.06572769952</v>
      </c>
      <c r="C50" s="49">
        <f>'Data-Fiduciary-CHF'!H50/'Data-Fiduciary-$'!$N50</f>
        <v>101884.19405320814</v>
      </c>
      <c r="D50" s="49">
        <f>'Data-Fiduciary-CHF'!D50/'Data-Fiduciary-$'!$N50</f>
        <v>116027.38654147105</v>
      </c>
      <c r="E50" s="49">
        <f>'Data-Fiduciary-CHF'!I50/'Data-Fiduciary-$'!$N50</f>
        <v>138473.39593114241</v>
      </c>
      <c r="F50" s="49">
        <f>'Data-Fiduciary-CHF'!K50/'Data-Fiduciary-$'!N50</f>
        <v>157657.70585225892</v>
      </c>
      <c r="G50" s="49">
        <f>'Data-Fiduciary-CHF'!O50/'Data-Fiduciary-$'!N50</f>
        <v>18300.040626614322</v>
      </c>
      <c r="I50" s="49">
        <f>'Data-Fiduciary-CHF'!Q50/'Data-Fiduciary-$'!$N50</f>
        <v>11553.208137715179</v>
      </c>
      <c r="J50" s="49">
        <f>'Data-Fiduciary-CHF'!R50/'Data-Fiduciary-$'!$N50</f>
        <v>26491.392801251957</v>
      </c>
      <c r="K50" s="49">
        <f>'Data-Fiduciary-CHF'!S50/'Data-Fiduciary-$'!$N50</f>
        <v>58708.137715179968</v>
      </c>
      <c r="L50" s="49">
        <f>'Data-Fiduciary-CHF'!T50/'Data-Fiduciary-$'!$N50</f>
        <v>96752.738654147106</v>
      </c>
      <c r="N50" s="144">
        <v>1.278</v>
      </c>
      <c r="P50" s="143">
        <f>'Data-Fiduciary-CHF'!V50/'Data-Fiduciary-$'!N50</f>
        <v>208374.02190923318</v>
      </c>
      <c r="Q50" s="49"/>
      <c r="R50" s="142"/>
    </row>
    <row r="51" spans="1:18">
      <c r="A51" s="21">
        <v>1988</v>
      </c>
      <c r="B51" s="49">
        <f>'Data-Fiduciary-CHF'!B51/'Data-Fiduciary-$'!$N51</f>
        <v>150579.12234042553</v>
      </c>
      <c r="C51" s="49">
        <f>'Data-Fiduciary-CHF'!H51/'Data-Fiduciary-$'!$N51</f>
        <v>103878.32446808511</v>
      </c>
      <c r="D51" s="49">
        <f>'Data-Fiduciary-CHF'!D51/'Data-Fiduciary-$'!$N51</f>
        <v>117890.2925531915</v>
      </c>
      <c r="E51" s="49">
        <f>'Data-Fiduciary-CHF'!I51/'Data-Fiduciary-$'!$N51</f>
        <v>141707.44680851063</v>
      </c>
      <c r="F51" s="49">
        <f>'Data-Fiduciary-CHF'!K51/'Data-Fiduciary-$'!N51</f>
        <v>161949.69987828788</v>
      </c>
      <c r="G51" s="49">
        <f>'Data-Fiduciary-CHF'!O51/'Data-Fiduciary-$'!N51</f>
        <v>18937.268206818509</v>
      </c>
      <c r="I51" s="49">
        <f>'Data-Fiduciary-CHF'!Q51/'Data-Fiduciary-$'!$N51</f>
        <v>10170.212765957447</v>
      </c>
      <c r="J51" s="49">
        <f>'Data-Fiduciary-CHF'!R51/'Data-Fiduciary-$'!$N51</f>
        <v>19547.872340425532</v>
      </c>
      <c r="K51" s="49">
        <f>'Data-Fiduciary-CHF'!S51/'Data-Fiduciary-$'!$N51</f>
        <v>61626.329787234041</v>
      </c>
      <c r="L51" s="49">
        <f>'Data-Fiduciary-CHF'!T51/'Data-Fiduciary-$'!$N51</f>
        <v>91344.414893617024</v>
      </c>
      <c r="N51" s="144">
        <v>1.504</v>
      </c>
      <c r="P51" s="143">
        <f>'Data-Fiduciary-CHF'!V51/'Data-Fiduciary-$'!N51</f>
        <v>187968.08510638299</v>
      </c>
      <c r="Q51" s="49"/>
      <c r="R51" s="142"/>
    </row>
    <row r="52" spans="1:18">
      <c r="A52" s="21">
        <v>1989</v>
      </c>
      <c r="B52" s="49">
        <f>'Data-Fiduciary-CHF'!B52/'Data-Fiduciary-$'!$N52</f>
        <v>193449.72518590366</v>
      </c>
      <c r="C52" s="49">
        <f>'Data-Fiduciary-CHF'!H52/'Data-Fiduciary-$'!$N52</f>
        <v>129188.4901390236</v>
      </c>
      <c r="D52" s="49">
        <f>'Data-Fiduciary-CHF'!D52/'Data-Fiduciary-$'!$N52</f>
        <v>147241.51309408341</v>
      </c>
      <c r="E52" s="49">
        <f>'Data-Fiduciary-CHF'!I52/'Data-Fiduciary-$'!$N52</f>
        <v>172367.28095699969</v>
      </c>
      <c r="F52" s="49">
        <f>'Data-Fiduciary-CHF'!K52/'Data-Fiduciary-$'!N52</f>
        <v>200353.9199619563</v>
      </c>
      <c r="G52" s="49">
        <f>'Data-Fiduciary-CHF'!O52/'Data-Fiduciary-$'!N52</f>
        <v>26617.305385602693</v>
      </c>
      <c r="I52" s="49">
        <f>'Data-Fiduciary-CHF'!Q52/'Data-Fiduciary-$'!$N52</f>
        <v>8973.1652117685098</v>
      </c>
      <c r="J52" s="49">
        <f>'Data-Fiduciary-CHF'!R52/'Data-Fiduciary-$'!$N52</f>
        <v>17787.261558357583</v>
      </c>
      <c r="K52" s="49">
        <f>'Data-Fiduciary-CHF'!S52/'Data-Fiduciary-$'!$N52</f>
        <v>63976.075008082771</v>
      </c>
      <c r="L52" s="49">
        <f>'Data-Fiduciary-CHF'!T52/'Data-Fiduciary-$'!$N52</f>
        <v>90736.501778208854</v>
      </c>
      <c r="N52" s="144">
        <v>1.5465</v>
      </c>
      <c r="P52" s="143">
        <f>'Data-Fiduciary-CHF'!V52/'Data-Fiduciary-$'!N52</f>
        <v>197315.22793404461</v>
      </c>
      <c r="Q52" s="49"/>
      <c r="R52" s="142"/>
    </row>
    <row r="53" spans="1:18">
      <c r="A53" s="21">
        <v>1990</v>
      </c>
      <c r="B53" s="49">
        <f>'Data-Fiduciary-CHF'!B53/'Data-Fiduciary-$'!$N53</f>
        <v>245458.89617908141</v>
      </c>
      <c r="C53" s="49">
        <f>'Data-Fiduciary-CHF'!H53/'Data-Fiduciary-$'!$N53</f>
        <v>159786.95484368969</v>
      </c>
      <c r="D53" s="49">
        <f>'Data-Fiduciary-CHF'!D53/'Data-Fiduciary-$'!$N53</f>
        <v>185842.53184098803</v>
      </c>
      <c r="E53" s="49">
        <f>'Data-Fiduciary-CHF'!I53/'Data-Fiduciary-$'!$N53</f>
        <v>223870.3203396372</v>
      </c>
      <c r="F53" s="49">
        <f>'Data-Fiduciary-CHF'!K53/'Data-Fiduciary-$'!N53</f>
        <v>261786.21085856014</v>
      </c>
      <c r="G53" s="49">
        <f>'Data-Fiduciary-CHF'!O53/'Data-Fiduciary-$'!N53</f>
        <v>36510.19979369767</v>
      </c>
      <c r="I53" s="49">
        <f>'Data-Fiduciary-CHF'!Q53/'Data-Fiduciary-$'!$N53</f>
        <v>10165.187186414511</v>
      </c>
      <c r="J53" s="49">
        <f>'Data-Fiduciary-CHF'!R53/'Data-Fiduciary-$'!$N53</f>
        <v>19013.508297954457</v>
      </c>
      <c r="K53" s="49">
        <f>'Data-Fiduciary-CHF'!S53/'Data-Fiduciary-$'!$N53</f>
        <v>87881.126978000771</v>
      </c>
      <c r="L53" s="49">
        <f>'Data-Fiduciary-CHF'!T53/'Data-Fiduciary-$'!$N53</f>
        <v>117059.82246236973</v>
      </c>
      <c r="N53" s="144">
        <v>1.2955000000000001</v>
      </c>
      <c r="P53" s="143">
        <f>'Data-Fiduciary-CHF'!V53/'Data-Fiduciary-$'!N53</f>
        <v>255441.91431879581</v>
      </c>
      <c r="Q53" s="49"/>
      <c r="R53" s="142"/>
    </row>
    <row r="54" spans="1:18">
      <c r="A54" s="21">
        <v>1991</v>
      </c>
      <c r="B54" s="49">
        <f>'Data-Fiduciary-CHF'!B54/'Data-Fiduciary-$'!$N54</f>
        <v>234379.93360383622</v>
      </c>
      <c r="C54" s="49">
        <f>'Data-Fiduciary-CHF'!H54/'Data-Fiduciary-$'!$N54</f>
        <v>153337.51383253414</v>
      </c>
      <c r="D54" s="49">
        <f>'Data-Fiduciary-CHF'!D54/'Data-Fiduciary-$'!$N54</f>
        <v>179319.07045370713</v>
      </c>
      <c r="E54" s="49">
        <f>'Data-Fiduciary-CHF'!I54/'Data-Fiduciary-$'!$N54</f>
        <v>219077.83105864996</v>
      </c>
      <c r="F54" s="49">
        <f>'Data-Fiduciary-CHF'!K54/'Data-Fiduciary-$'!N54</f>
        <v>254788.13964708796</v>
      </c>
      <c r="G54" s="49">
        <f>'Data-Fiduciary-CHF'!O54/'Data-Fiduciary-$'!N54</f>
        <v>34446.828999168058</v>
      </c>
      <c r="I54" s="49">
        <f>'Data-Fiduciary-CHF'!Q54/'Data-Fiduciary-$'!$N54</f>
        <v>9509.4061232017702</v>
      </c>
      <c r="J54" s="49">
        <f>'Data-Fiduciary-CHF'!R54/'Data-Fiduciary-$'!$N54</f>
        <v>17625.96827738842</v>
      </c>
      <c r="K54" s="49">
        <f>'Data-Fiduciary-CHF'!S54/'Data-Fiduciary-$'!$N54</f>
        <v>91567.687200295099</v>
      </c>
      <c r="L54" s="49">
        <f>'Data-Fiduciary-CHF'!T54/'Data-Fiduciary-$'!$N54</f>
        <v>118703.0616008853</v>
      </c>
      <c r="N54" s="144">
        <v>1.3554999999999999</v>
      </c>
      <c r="P54" s="143">
        <f>'Data-Fiduciary-CHF'!V54/'Data-Fiduciary-$'!N54</f>
        <v>254959.05569900406</v>
      </c>
      <c r="Q54" s="49"/>
      <c r="R54" s="142"/>
    </row>
    <row r="55" spans="1:18">
      <c r="A55" s="21">
        <v>1992</v>
      </c>
      <c r="B55" s="49">
        <f>'Data-Fiduciary-CHF'!B55/'Data-Fiduciary-$'!$N55</f>
        <v>219735.57692307694</v>
      </c>
      <c r="C55" s="49">
        <f>'Data-Fiduciary-CHF'!H55/'Data-Fiduciary-$'!$N55</f>
        <v>145313.18681318683</v>
      </c>
      <c r="D55" s="49">
        <f>'Data-Fiduciary-CHF'!D55/'Data-Fiduciary-$'!$N55</f>
        <v>169274.72527472529</v>
      </c>
      <c r="E55" s="49">
        <f>'Data-Fiduciary-CHF'!I55/'Data-Fiduciary-$'!$N55</f>
        <v>209741.75824175825</v>
      </c>
      <c r="F55" s="49">
        <f>'Data-Fiduciary-CHF'!K55/'Data-Fiduciary-$'!N55</f>
        <v>242803.75771973695</v>
      </c>
      <c r="G55" s="49">
        <f>'Data-Fiduciary-CHF'!O55/'Data-Fiduciary-$'!N55</f>
        <v>33543.082939603708</v>
      </c>
      <c r="I55" s="49">
        <f>'Data-Fiduciary-CHF'!Q55/'Data-Fiduciary-$'!$N55</f>
        <v>8593.4065934065929</v>
      </c>
      <c r="J55" s="49">
        <f>'Data-Fiduciary-CHF'!R55/'Data-Fiduciary-$'!$N55</f>
        <v>17634.615384615387</v>
      </c>
      <c r="K55" s="49">
        <f>'Data-Fiduciary-CHF'!S55/'Data-Fiduciary-$'!$N55</f>
        <v>91293.956043956045</v>
      </c>
      <c r="L55" s="49">
        <f>'Data-Fiduciary-CHF'!T55/'Data-Fiduciary-$'!$N55</f>
        <v>117521.97802197802</v>
      </c>
      <c r="N55" s="144">
        <v>1.456</v>
      </c>
      <c r="P55" s="143">
        <f>'Data-Fiduciary-CHF'!V55/'Data-Fiduciary-$'!N55</f>
        <v>242397.66483516485</v>
      </c>
      <c r="Q55" s="49"/>
      <c r="R55" s="142"/>
    </row>
    <row r="56" spans="1:18">
      <c r="A56" s="21">
        <v>1993</v>
      </c>
      <c r="B56" s="49">
        <f>'Data-Fiduciary-CHF'!B56/'Data-Fiduciary-$'!$N56</f>
        <v>192794.18722541397</v>
      </c>
      <c r="C56" s="49">
        <f>'Data-Fiduciary-CHF'!H56/'Data-Fiduciary-$'!$N56</f>
        <v>127828.32037850625</v>
      </c>
      <c r="D56" s="49">
        <f>'Data-Fiduciary-CHF'!D56/'Data-Fiduciary-$'!$N56</f>
        <v>149386.27914836092</v>
      </c>
      <c r="E56" s="49">
        <f>'Data-Fiduciary-CHF'!I56/'Data-Fiduciary-$'!$N56</f>
        <v>191228.11760729976</v>
      </c>
      <c r="F56" s="49">
        <f>'Data-Fiduciary-CHF'!K56/'Data-Fiduciary-$'!N56</f>
        <v>220705.85170372945</v>
      </c>
      <c r="G56" s="49">
        <f>'Data-Fiduciary-CHF'!O56/'Data-Fiduciary-$'!N56</f>
        <v>26244.469350680818</v>
      </c>
      <c r="I56" s="49">
        <f>'Data-Fiduciary-CHF'!Q56/'Data-Fiduciary-$'!$N56</f>
        <v>9012.5042244001343</v>
      </c>
      <c r="J56" s="49">
        <f>'Data-Fiduciary-CHF'!R56/'Data-Fiduciary-$'!$N56</f>
        <v>21953.362622507604</v>
      </c>
      <c r="K56" s="49">
        <f>'Data-Fiduciary-CHF'!S56/'Data-Fiduciary-$'!$N56</f>
        <v>82283.879689084148</v>
      </c>
      <c r="L56" s="49">
        <f>'Data-Fiduciary-CHF'!T56/'Data-Fiduciary-$'!$N56</f>
        <v>113249.74653599189</v>
      </c>
      <c r="N56" s="144">
        <v>1.4795</v>
      </c>
      <c r="P56" s="143">
        <f>'Data-Fiduciary-CHF'!V56/'Data-Fiduciary-$'!N56</f>
        <v>243776.27576884083</v>
      </c>
      <c r="Q56" s="49"/>
      <c r="R56" s="142"/>
    </row>
    <row r="57" spans="1:18">
      <c r="A57" s="21">
        <v>1994</v>
      </c>
      <c r="B57" s="49">
        <f>'Data-Fiduciary-CHF'!B57/'Data-Fiduciary-$'!$N57</f>
        <v>207119.329012581</v>
      </c>
      <c r="C57" s="49">
        <f>'Data-Fiduciary-CHF'!H57/'Data-Fiduciary-$'!$N57</f>
        <v>139172.70301181852</v>
      </c>
      <c r="D57" s="49">
        <f>'Data-Fiduciary-CHF'!D57/'Data-Fiduciary-$'!$N57</f>
        <v>163311.47540983604</v>
      </c>
      <c r="E57" s="49">
        <f>'Data-Fiduciary-CHF'!I57/'Data-Fiduciary-$'!$N57</f>
        <v>213229.12695386959</v>
      </c>
      <c r="F57" s="49">
        <f>'Data-Fiduciary-CHF'!K57/'Data-Fiduciary-$'!N57</f>
        <v>243696.67154061006</v>
      </c>
      <c r="G57" s="49">
        <f>'Data-Fiduciary-CHF'!O57/'Data-Fiduciary-$'!N57</f>
        <v>30131.00669042307</v>
      </c>
      <c r="I57" s="49">
        <f>'Data-Fiduciary-CHF'!Q57/'Data-Fiduciary-$'!$N57</f>
        <v>9951.2009149828427</v>
      </c>
      <c r="J57" s="49">
        <f>'Data-Fiduciary-CHF'!R57/'Data-Fiduciary-$'!$N57</f>
        <v>20228.745711017917</v>
      </c>
      <c r="K57" s="49">
        <f>'Data-Fiduciary-CHF'!S57/'Data-Fiduciary-$'!$N57</f>
        <v>100118.18528402591</v>
      </c>
      <c r="L57" s="49">
        <f>'Data-Fiduciary-CHF'!T57/'Data-Fiduciary-$'!$N57</f>
        <v>130298.13191002667</v>
      </c>
      <c r="N57" s="144">
        <v>1.3115000000000001</v>
      </c>
      <c r="P57" s="143">
        <f>'Data-Fiduciary-CHF'!V57/'Data-Fiduciary-$'!N57</f>
        <v>281800.22874571098</v>
      </c>
      <c r="Q57" s="49"/>
      <c r="R57" s="142"/>
    </row>
    <row r="58" spans="1:18">
      <c r="A58" s="21">
        <v>1995</v>
      </c>
      <c r="B58" s="49">
        <f>'Data-Fiduciary-CHF'!B58/'Data-Fiduciary-$'!$N58</f>
        <v>214317.25336810082</v>
      </c>
      <c r="C58" s="49">
        <f>'Data-Fiduciary-CHF'!H58/'Data-Fiduciary-$'!$N58</f>
        <v>146441.54715341155</v>
      </c>
      <c r="D58" s="49">
        <f>'Data-Fiduciary-CHF'!D58/'Data-Fiduciary-$'!$N58</f>
        <v>173960.88657105606</v>
      </c>
      <c r="E58" s="49">
        <f>'Data-Fiduciary-CHF'!I58/'Data-Fiduciary-$'!$N58</f>
        <v>232960.45197740113</v>
      </c>
      <c r="F58" s="49">
        <f>'Data-Fiduciary-CHF'!K58/'Data-Fiduciary-$'!N58</f>
        <v>262103.20159759212</v>
      </c>
      <c r="G58" s="49">
        <f>'Data-Fiduciary-CHF'!O58/'Data-Fiduciary-$'!N58</f>
        <v>29234.47767229049</v>
      </c>
      <c r="I58" s="49">
        <f>'Data-Fiduciary-CHF'!Q58/'Data-Fiduciary-$'!$N58</f>
        <v>12115.601912212082</v>
      </c>
      <c r="J58" s="49">
        <f>'Data-Fiduciary-CHF'!R58/'Data-Fiduciary-$'!$N58</f>
        <v>24220.773576705778</v>
      </c>
      <c r="K58" s="49">
        <f>'Data-Fiduciary-CHF'!S58/'Data-Fiduciary-$'!$N58</f>
        <v>113042.15558452846</v>
      </c>
      <c r="L58" s="49">
        <f>'Data-Fiduciary-CHF'!T58/'Data-Fiduciary-$'!$N58</f>
        <v>149378.53107344633</v>
      </c>
      <c r="N58" s="144">
        <v>1.1505000000000001</v>
      </c>
      <c r="P58" s="143">
        <f>'Data-Fiduciary-CHF'!V58/'Data-Fiduciary-$'!N58</f>
        <v>324727.50977835723</v>
      </c>
      <c r="Q58" s="49"/>
      <c r="R58" s="142"/>
    </row>
    <row r="59" spans="1:18">
      <c r="A59" s="21">
        <v>1996</v>
      </c>
      <c r="B59" s="49">
        <f>'Data-Fiduciary-CHF'!B59/'Data-Fiduciary-$'!$N59</f>
        <v>220751.63398692809</v>
      </c>
      <c r="C59" s="49">
        <f>'Data-Fiduciary-CHF'!H59/'Data-Fiduciary-$'!$N59</f>
        <v>151538.17587641117</v>
      </c>
      <c r="D59" s="49">
        <f>'Data-Fiduciary-CHF'!D59/'Data-Fiduciary-$'!$N59</f>
        <v>181125.96553773023</v>
      </c>
      <c r="E59" s="49">
        <f>'Data-Fiduciary-CHF'!I59/'Data-Fiduciary-$'!$N59</f>
        <v>239298.87106357695</v>
      </c>
      <c r="F59" s="49">
        <f>'Data-Fiduciary-CHF'!K59/'Data-Fiduciary-$'!N59</f>
        <v>267704.46725169744</v>
      </c>
      <c r="G59" s="49">
        <f>'Data-Fiduciary-CHF'!O59/'Data-Fiduciary-$'!N59</f>
        <v>28907.23803647844</v>
      </c>
      <c r="I59" s="49">
        <f>'Data-Fiduciary-CHF'!Q59/'Data-Fiduciary-$'!$N59</f>
        <v>11573.083778966131</v>
      </c>
      <c r="J59" s="49">
        <f>'Data-Fiduciary-CHF'!R59/'Data-Fiduciary-$'!$N59</f>
        <v>26841.206179441473</v>
      </c>
      <c r="K59" s="49">
        <f>'Data-Fiduciary-CHF'!S59/'Data-Fiduciary-$'!$N59</f>
        <v>125219.84551396316</v>
      </c>
      <c r="L59" s="49">
        <f>'Data-Fiduciary-CHF'!T59/'Data-Fiduciary-$'!$N59</f>
        <v>163634.13547237075</v>
      </c>
      <c r="N59" s="144">
        <v>1.3464</v>
      </c>
      <c r="P59" s="143">
        <f>'Data-Fiduciary-CHF'!V59/'Data-Fiduciary-$'!N59</f>
        <v>279763.0718954248</v>
      </c>
      <c r="Q59" s="49"/>
      <c r="R59" s="142"/>
    </row>
    <row r="60" spans="1:18">
      <c r="A60" s="21">
        <v>1997</v>
      </c>
      <c r="B60" s="49">
        <f>'Data-Fiduciary-CHF'!B60/'Data-Fiduciary-$'!$N60</f>
        <v>232733.4570191713</v>
      </c>
      <c r="C60" s="49">
        <f>'Data-Fiduciary-CHF'!H60/'Data-Fiduciary-$'!$N60</f>
        <v>155651.06850821135</v>
      </c>
      <c r="D60" s="49">
        <f>'Data-Fiduciary-CHF'!D60/'Data-Fiduciary-$'!$N60</f>
        <v>190890.53803339516</v>
      </c>
      <c r="E60" s="49">
        <f>'Data-Fiduciary-CHF'!I60/'Data-Fiduciary-$'!$N60</f>
        <v>241620.28447742734</v>
      </c>
      <c r="F60" s="49">
        <f>'Data-Fiduciary-CHF'!K60/'Data-Fiduciary-$'!N60</f>
        <v>271105.46772652509</v>
      </c>
      <c r="G60" s="49">
        <f>'Data-Fiduciary-CHF'!O60/'Data-Fiduciary-$'!N60</f>
        <v>26560.305653533993</v>
      </c>
      <c r="I60" s="49">
        <f>'Data-Fiduciary-CHF'!Q60/'Data-Fiduciary-$'!$N60</f>
        <v>11838.796124510411</v>
      </c>
      <c r="J60" s="49">
        <f>'Data-Fiduciary-CHF'!R60/'Data-Fiduciary-$'!$N60</f>
        <v>28949.357520786092</v>
      </c>
      <c r="K60" s="49">
        <f>'Data-Fiduciary-CHF'!S60/'Data-Fiduciary-$'!$N60</f>
        <v>146212.46478389335</v>
      </c>
      <c r="L60" s="49">
        <f>'Data-Fiduciary-CHF'!T60/'Data-Fiduciary-$'!$N60</f>
        <v>187000.61842918984</v>
      </c>
      <c r="N60" s="144">
        <v>1.4553</v>
      </c>
      <c r="P60" s="143">
        <f>'Data-Fiduciary-CHF'!V60/'Data-Fiduciary-$'!N60</f>
        <v>263856.93671407958</v>
      </c>
      <c r="Q60" s="49"/>
      <c r="R60" s="142"/>
    </row>
    <row r="61" spans="1:18">
      <c r="A61" s="21">
        <v>1998</v>
      </c>
      <c r="B61" s="49">
        <f>'Data-Fiduciary-CHF'!B61/'Data-Fiduciary-$'!$N61</f>
        <v>240743.91572829639</v>
      </c>
      <c r="C61" s="49">
        <f>'Data-Fiduciary-CHF'!H61/'Data-Fiduciary-$'!$N61</f>
        <v>161378.85942608063</v>
      </c>
      <c r="D61" s="49">
        <f>'Data-Fiduciary-CHF'!D61/'Data-Fiduciary-$'!$N61</f>
        <v>197869.9600435888</v>
      </c>
      <c r="E61" s="49">
        <f>'Data-Fiduciary-CHF'!I61/'Data-Fiduciary-$'!$N61</f>
        <v>255031.60188884853</v>
      </c>
      <c r="F61" s="49">
        <f>'Data-Fiduciary-CHF'!K61/'Data-Fiduciary-$'!N61</f>
        <v>285788.42568032083</v>
      </c>
      <c r="G61" s="49">
        <f>'Data-Fiduciary-CHF'!O61/'Data-Fiduciary-$'!N61</f>
        <v>27398.642972058384</v>
      </c>
      <c r="I61" s="49">
        <f>'Data-Fiduciary-CHF'!Q61/'Data-Fiduciary-$'!$N61</f>
        <v>12839.084634943698</v>
      </c>
      <c r="J61" s="49">
        <f>'Data-Fiduciary-CHF'!R61/'Data-Fiduciary-$'!$N61</f>
        <v>32100.980748274607</v>
      </c>
      <c r="K61" s="49">
        <f>'Data-Fiduciary-CHF'!S61/'Data-Fiduciary-$'!$N61</f>
        <v>205859.06284053758</v>
      </c>
      <c r="L61" s="49">
        <f>'Data-Fiduciary-CHF'!T61/'Data-Fiduciary-$'!$N61</f>
        <v>250799.12822375589</v>
      </c>
      <c r="N61" s="144">
        <v>1.3765000000000001</v>
      </c>
      <c r="P61" s="143">
        <f>'Data-Fiduciary-CHF'!V61/'Data-Fiduciary-$'!N61</f>
        <v>287150.7446422085</v>
      </c>
      <c r="Q61" s="49"/>
      <c r="R61" s="142"/>
    </row>
    <row r="62" spans="1:18">
      <c r="A62" s="21">
        <v>1999</v>
      </c>
      <c r="B62" s="49">
        <f>'Data-Fiduciary-CHF'!B62/'Data-Fiduciary-$'!$N62</f>
        <v>229656.16404101026</v>
      </c>
      <c r="C62" s="49">
        <f>'Data-Fiduciary-CHF'!H62/'Data-Fiduciary-$'!$N62</f>
        <v>181967.36684171043</v>
      </c>
      <c r="D62" s="49">
        <f>'Data-Fiduciary-CHF'!D62/'Data-Fiduciary-$'!$N62</f>
        <v>190187.54688672168</v>
      </c>
      <c r="E62" s="49">
        <f>'Data-Fiduciary-CHF'!I62/'Data-Fiduciary-$'!$N62</f>
        <v>245962.7406851713</v>
      </c>
      <c r="F62" s="49">
        <f>'Data-Fiduciary-CHF'!K62/'Data-Fiduciary-$'!N62</f>
        <v>270180.18423815252</v>
      </c>
      <c r="G62" s="49">
        <f>'Data-Fiduciary-CHF'!O62/'Data-Fiduciary-$'!N62</f>
        <v>30004.236867123804</v>
      </c>
      <c r="I62" s="49">
        <f>'Data-Fiduciary-CHF'!Q62/'Data-Fiduciary-$'!$N62</f>
        <v>11289.697424356089</v>
      </c>
      <c r="J62" s="49">
        <f>'Data-Fiduciary-CHF'!R62/'Data-Fiduciary-$'!$N62</f>
        <v>36297.199299824955</v>
      </c>
      <c r="K62" s="49">
        <f>'Data-Fiduciary-CHF'!S62/'Data-Fiduciary-$'!$N62</f>
        <v>182958.23955988997</v>
      </c>
      <c r="L62" s="49">
        <f>'Data-Fiduciary-CHF'!T62/'Data-Fiduciary-$'!$N62</f>
        <v>230545.13628407102</v>
      </c>
      <c r="N62" s="144">
        <v>1.5995999999999999</v>
      </c>
      <c r="P62" s="143">
        <f>'Data-Fiduciary-CHF'!V62/'Data-Fiduciary-$'!N62</f>
        <v>251879.84496124033</v>
      </c>
      <c r="Q62" s="49"/>
      <c r="R62" s="142"/>
    </row>
    <row r="63" spans="1:18">
      <c r="A63" s="21">
        <v>2000</v>
      </c>
      <c r="B63" s="49">
        <f>'Data-Fiduciary-CHF'!B63/'Data-Fiduciary-$'!$N63</f>
        <v>251537.42743660251</v>
      </c>
      <c r="C63" s="49">
        <f>'Data-Fiduciary-CHF'!H63/'Data-Fiduciary-$'!$N63</f>
        <v>193698.13626642223</v>
      </c>
      <c r="D63" s="49">
        <f>'Data-Fiduciary-CHF'!D63/'Data-Fiduciary-$'!$N63</f>
        <v>205417.04857928504</v>
      </c>
      <c r="E63" s="49">
        <f>'Data-Fiduciary-CHF'!I63/'Data-Fiduciary-$'!$N63</f>
        <v>264163.15307057742</v>
      </c>
      <c r="F63" s="49">
        <f>'Data-Fiduciary-CHF'!K63/'Data-Fiduciary-$'!N63</f>
        <v>292715.01813497377</v>
      </c>
      <c r="G63" s="49">
        <f>'Data-Fiduciary-CHF'!O63/'Data-Fiduciary-$'!N63</f>
        <v>36177.129741592049</v>
      </c>
      <c r="I63" s="49">
        <f>'Data-Fiduciary-CHF'!Q63/'Data-Fiduciary-$'!$N63</f>
        <v>10242.590895203177</v>
      </c>
      <c r="J63" s="49">
        <f>'Data-Fiduciary-CHF'!R63/'Data-Fiduciary-$'!$N63</f>
        <v>32331.194622670333</v>
      </c>
      <c r="K63" s="49">
        <f>'Data-Fiduciary-CHF'!S63/'Data-Fiduciary-$'!$N63</f>
        <v>178163.76413076688</v>
      </c>
      <c r="L63" s="49">
        <f>'Data-Fiduciary-CHF'!T63/'Data-Fiduciary-$'!$N63</f>
        <v>220737.54964864039</v>
      </c>
      <c r="N63" s="144">
        <v>1.6365000000000001</v>
      </c>
      <c r="P63" s="143">
        <f>'Data-Fiduciary-CHF'!V63/'Data-Fiduciary-$'!N63</f>
        <v>257905.89673082798</v>
      </c>
      <c r="Q63" s="49"/>
      <c r="R63" s="142"/>
    </row>
    <row r="64" spans="1:18">
      <c r="A64" s="21">
        <v>2001</v>
      </c>
      <c r="B64" s="49">
        <f>'Data-Fiduciary-CHF'!B64/'Data-Fiduciary-$'!$N64</f>
        <v>242748.46479461039</v>
      </c>
      <c r="C64" s="49">
        <f>'Data-Fiduciary-CHF'!H64/'Data-Fiduciary-$'!$N64</f>
        <v>190629.58325880879</v>
      </c>
      <c r="D64" s="49">
        <f>'Data-Fiduciary-CHF'!D64/'Data-Fiduciary-$'!$N64</f>
        <v>201463.66183747689</v>
      </c>
      <c r="E64" s="49">
        <f>'Data-Fiduciary-CHF'!I64/'Data-Fiduciary-$'!$N64</f>
        <v>265595.30197340966</v>
      </c>
      <c r="F64" s="49">
        <f>'Data-Fiduciary-CHF'!K64/'Data-Fiduciary-$'!N64</f>
        <v>291706.14411219273</v>
      </c>
      <c r="G64" s="49">
        <f>'Data-Fiduciary-CHF'!O64/'Data-Fiduciary-$'!N64</f>
        <v>33149.874489130823</v>
      </c>
      <c r="I64" s="49">
        <f>'Data-Fiduciary-CHF'!Q64/'Data-Fiduciary-$'!$N64</f>
        <v>10093.602814046384</v>
      </c>
      <c r="J64" s="49">
        <f>'Data-Fiduciary-CHF'!R64/'Data-Fiduciary-$'!$N64</f>
        <v>35457.580635545222</v>
      </c>
      <c r="K64" s="49">
        <f>'Data-Fiduciary-CHF'!S64/'Data-Fiduciary-$'!$N64</f>
        <v>193860.37083407858</v>
      </c>
      <c r="L64" s="49">
        <f>'Data-Fiduciary-CHF'!T64/'Data-Fiduciary-$'!$N64</f>
        <v>239411.55428367018</v>
      </c>
      <c r="N64" s="144">
        <v>1.6773</v>
      </c>
      <c r="P64" s="143">
        <f>'Data-Fiduciary-CHF'!V64/'Data-Fiduciary-$'!N64</f>
        <v>256555.77416085376</v>
      </c>
      <c r="Q64" s="49"/>
      <c r="R64" s="142"/>
    </row>
    <row r="65" spans="1:18">
      <c r="A65" s="21">
        <v>2002</v>
      </c>
      <c r="B65" s="49">
        <f>'Data-Fiduciary-CHF'!B65/'Data-Fiduciary-$'!$N65</f>
        <v>244719.49812518025</v>
      </c>
      <c r="C65" s="49">
        <f>'Data-Fiduciary-CHF'!H65/'Data-Fiduciary-$'!$N65</f>
        <v>192750.21632535334</v>
      </c>
      <c r="D65" s="49">
        <f>'Data-Fiduciary-CHF'!D65/'Data-Fiduciary-$'!$N65</f>
        <v>205668.44534179405</v>
      </c>
      <c r="E65" s="49">
        <f>'Data-Fiduciary-CHF'!I65/'Data-Fiduciary-$'!$N65</f>
        <v>273601.81713296799</v>
      </c>
      <c r="F65" s="49">
        <f>'Data-Fiduciary-CHF'!K65/'Data-Fiduciary-$'!N65</f>
        <v>298764.52772535605</v>
      </c>
      <c r="G65" s="49">
        <f>'Data-Fiduciary-CHF'!O65/'Data-Fiduciary-$'!N65</f>
        <v>31572.939825840927</v>
      </c>
      <c r="I65" s="49">
        <f>'Data-Fiduciary-CHF'!Q65/'Data-Fiduciary-$'!$N65</f>
        <v>13518.892414190943</v>
      </c>
      <c r="J65" s="49">
        <f>'Data-Fiduciary-CHF'!R65/'Data-Fiduciary-$'!$N65</f>
        <v>44854.34092875685</v>
      </c>
      <c r="K65" s="49">
        <f>'Data-Fiduciary-CHF'!S65/'Data-Fiduciary-$'!$N65</f>
        <v>216426.30516296509</v>
      </c>
      <c r="L65" s="49">
        <f>'Data-Fiduciary-CHF'!T65/'Data-Fiduciary-$'!$N65</f>
        <v>274799.53850591287</v>
      </c>
      <c r="N65" s="144">
        <v>1.3868</v>
      </c>
      <c r="P65" s="143">
        <f>'Data-Fiduciary-CHF'!V65/'Data-Fiduciary-$'!N65</f>
        <v>313136.71762330545</v>
      </c>
      <c r="Q65" s="49"/>
      <c r="R65" s="142"/>
    </row>
    <row r="66" spans="1:18">
      <c r="A66" s="21">
        <v>2003</v>
      </c>
      <c r="B66" s="49">
        <f>'Data-Fiduciary-CHF'!B66/'Data-Fiduciary-$'!$N66</f>
        <v>250617.67321529629</v>
      </c>
      <c r="C66" s="49">
        <f>'Data-Fiduciary-CHF'!H66/'Data-Fiduciary-$'!$N66</f>
        <v>196975.5032743148</v>
      </c>
      <c r="D66" s="49">
        <f>'Data-Fiduciary-CHF'!D66/'Data-Fiduciary-$'!$N66</f>
        <v>210979.06055461231</v>
      </c>
      <c r="E66" s="49">
        <f>'Data-Fiduciary-CHF'!I66/'Data-Fiduciary-$'!$N66</f>
        <v>272463.41660603118</v>
      </c>
      <c r="F66" s="49">
        <f>'Data-Fiduciary-CHF'!K66/'Data-Fiduciary-$'!N66</f>
        <v>297353.35696281557</v>
      </c>
      <c r="G66" s="49">
        <f>'Data-Fiduciary-CHF'!O66/'Data-Fiduciary-$'!N66</f>
        <v>27866.143400997182</v>
      </c>
      <c r="I66" s="49">
        <f>'Data-Fiduciary-CHF'!Q66/'Data-Fiduciary-$'!$N66</f>
        <v>17232.597623089983</v>
      </c>
      <c r="J66" s="49">
        <f>'Data-Fiduciary-CHF'!R66/'Data-Fiduciary-$'!$N66</f>
        <v>70847.279489045191</v>
      </c>
      <c r="K66" s="49">
        <f>'Data-Fiduciary-CHF'!S66/'Data-Fiduciary-$'!$N66</f>
        <v>220668.60700137439</v>
      </c>
      <c r="L66" s="49">
        <f>'Data-Fiduciary-CHF'!T66/'Data-Fiduciary-$'!$N66</f>
        <v>308748.48411350953</v>
      </c>
      <c r="N66" s="144">
        <v>1.2369000000000001</v>
      </c>
      <c r="P66" s="143">
        <f>'Data-Fiduciary-CHF'!V66/'Data-Fiduciary-$'!N66</f>
        <v>353893.60498019238</v>
      </c>
      <c r="Q66" s="49"/>
      <c r="R66" s="142"/>
    </row>
    <row r="67" spans="1:18">
      <c r="A67" s="21">
        <v>2004</v>
      </c>
      <c r="B67" s="49">
        <f>'Data-Fiduciary-CHF'!B67/'Data-Fiduciary-$'!$N67</f>
        <v>278016.96712619299</v>
      </c>
      <c r="C67" s="49">
        <f>'Data-Fiduciary-CHF'!H67/'Data-Fiduciary-$'!$N67</f>
        <v>215712.26581831038</v>
      </c>
      <c r="D67" s="49">
        <f>'Data-Fiduciary-CHF'!D67/'Data-Fiduciary-$'!$N67</f>
        <v>234653.58784022625</v>
      </c>
      <c r="E67" s="49">
        <f>'Data-Fiduciary-CHF'!I67/'Data-Fiduciary-$'!$N67</f>
        <v>305756.45104277134</v>
      </c>
      <c r="F67" s="49">
        <f>'Data-Fiduciary-CHF'!K67/'Data-Fiduciary-$'!N67</f>
        <v>333657.75370125269</v>
      </c>
      <c r="G67" s="49">
        <f>'Data-Fiduciary-CHF'!O67/'Data-Fiduciary-$'!N67</f>
        <v>31613.543576937493</v>
      </c>
      <c r="I67" s="49">
        <f>'Data-Fiduciary-CHF'!Q67/'Data-Fiduciary-$'!$N67</f>
        <v>19189.642983386355</v>
      </c>
      <c r="J67" s="49">
        <f>'Data-Fiduciary-CHF'!R67/'Data-Fiduciary-$'!$N67</f>
        <v>84619.123365146705</v>
      </c>
      <c r="K67" s="49">
        <f>'Data-Fiduciary-CHF'!S67/'Data-Fiduciary-$'!$N67</f>
        <v>276659.59703075292</v>
      </c>
      <c r="L67" s="49">
        <f>'Data-Fiduciary-CHF'!T67/'Data-Fiduciary-$'!$N67</f>
        <v>380468.36337928596</v>
      </c>
      <c r="N67" s="144">
        <v>1.1315999999999999</v>
      </c>
      <c r="P67" s="143">
        <f>'Data-Fiduciary-CHF'!V67/'Data-Fiduciary-$'!N67</f>
        <v>398885.64863909513</v>
      </c>
      <c r="Q67" s="49"/>
      <c r="R67" s="142"/>
    </row>
    <row r="68" spans="1:18">
      <c r="A68" s="21">
        <v>2005</v>
      </c>
      <c r="B68" s="49">
        <f>'Data-Fiduciary-CHF'!B68/'Data-Fiduciary-$'!$N68</f>
        <v>286447.53861371073</v>
      </c>
      <c r="C68" s="49">
        <f>'Data-Fiduciary-CHF'!H68/'Data-Fiduciary-$'!$N68</f>
        <v>221111.61835197444</v>
      </c>
      <c r="D68" s="49">
        <f>'Data-Fiduciary-CHF'!D68/'Data-Fiduciary-$'!$N68</f>
        <v>240518.9074031804</v>
      </c>
      <c r="E68" s="49">
        <f>'Data-Fiduciary-CHF'!I68/'Data-Fiduciary-$'!$N68</f>
        <v>324489.08164041693</v>
      </c>
      <c r="F68" s="49">
        <f>'Data-Fiduciary-CHF'!K68/'Data-Fiduciary-$'!N68</f>
        <v>355085.64158597618</v>
      </c>
      <c r="G68" s="49">
        <f>'Data-Fiduciary-CHF'!O68/'Data-Fiduciary-$'!N68</f>
        <v>34781.968548696277</v>
      </c>
      <c r="I68" s="49">
        <f>'Data-Fiduciary-CHF'!Q68/'Data-Fiduciary-$'!$N68</f>
        <v>17128.509472723123</v>
      </c>
      <c r="J68" s="49">
        <f>'Data-Fiduciary-CHF'!R68/'Data-Fiduciary-$'!$N68</f>
        <v>88737.731111618355</v>
      </c>
      <c r="K68" s="49">
        <f>'Data-Fiduciary-CHF'!S68/'Data-Fiduciary-$'!$N68</f>
        <v>289348.70273149206</v>
      </c>
      <c r="L68" s="49">
        <f>'Data-Fiduciary-CHF'!T68/'Data-Fiduciary-$'!$N68</f>
        <v>395214.94331583352</v>
      </c>
      <c r="N68" s="144">
        <v>1.3143</v>
      </c>
      <c r="P68" s="143">
        <f>'Data-Fiduciary-CHF'!V68/'Data-Fiduciary-$'!N68</f>
        <v>352886.70775317657</v>
      </c>
      <c r="Q68" s="49"/>
      <c r="R68" s="142"/>
    </row>
    <row r="69" spans="1:18">
      <c r="A69" s="21">
        <v>2006</v>
      </c>
      <c r="B69" s="49">
        <f>'Data-Fiduciary-CHF'!B69/'Data-Fiduciary-$'!$N69</f>
        <v>355666.6393509793</v>
      </c>
      <c r="C69" s="49">
        <f>'Data-Fiduciary-CHF'!H69/'Data-Fiduciary-$'!$N69</f>
        <v>269001.88478243054</v>
      </c>
      <c r="D69" s="49">
        <f>'Data-Fiduciary-CHF'!D69/'Data-Fiduciary-$'!$N69</f>
        <v>295390.47775137261</v>
      </c>
      <c r="E69" s="49">
        <f>'Data-Fiduciary-CHF'!I69/'Data-Fiduciary-$'!$N69</f>
        <v>406002.62230599037</v>
      </c>
      <c r="F69" s="49">
        <f>'Data-Fiduciary-CHF'!K69/'Data-Fiduciary-$'!N69</f>
        <v>447300.29531875893</v>
      </c>
      <c r="G69" s="49">
        <f>'Data-Fiduciary-CHF'!O69/'Data-Fiduciary-$'!N69</f>
        <v>48794.107696893021</v>
      </c>
      <c r="I69" s="49">
        <f>'Data-Fiduciary-CHF'!Q69/'Data-Fiduciary-$'!$N69</f>
        <v>17850.528558551177</v>
      </c>
      <c r="J69" s="49">
        <f>'Data-Fiduciary-CHF'!R69/'Data-Fiduciary-$'!$N69</f>
        <v>116353.355732197</v>
      </c>
      <c r="K69" s="49">
        <f>'Data-Fiduciary-CHF'!S69/'Data-Fiduciary-$'!$N69</f>
        <v>400066.37712038023</v>
      </c>
      <c r="L69" s="49">
        <f>'Data-Fiduciary-CHF'!T69/'Data-Fiduciary-$'!$N69</f>
        <v>534270.26141112845</v>
      </c>
      <c r="N69" s="144">
        <v>1.2202999999999999</v>
      </c>
      <c r="P69" s="143">
        <f>'Data-Fiduciary-CHF'!V69/'Data-Fiduciary-$'!N69</f>
        <v>401986.39678767516</v>
      </c>
      <c r="Q69" s="49"/>
      <c r="R69" s="142"/>
    </row>
    <row r="70" spans="1:18">
      <c r="A70" s="21">
        <v>2007</v>
      </c>
      <c r="B70" s="49">
        <f>'Data-Fiduciary-CHF'!B70/'Data-Fiduciary-$'!$N70</f>
        <v>429093.73611728125</v>
      </c>
      <c r="C70" s="49">
        <f>'Data-Fiduciary-CHF'!H70/'Data-Fiduciary-$'!$N70</f>
        <v>323574.41137272323</v>
      </c>
      <c r="D70" s="49">
        <f>'Data-Fiduciary-CHF'!D70/'Data-Fiduciary-$'!$N70</f>
        <v>356745.44646823633</v>
      </c>
      <c r="E70" s="49">
        <f>'Data-Fiduciary-CHF'!I70/'Data-Fiduciary-$'!$N70</f>
        <v>517348.73389604624</v>
      </c>
      <c r="F70" s="49">
        <f>'Data-Fiduciary-CHF'!K70/'Data-Fiduciary-$'!N70</f>
        <v>569858.25556586287</v>
      </c>
      <c r="G70" s="49">
        <f>'Data-Fiduciary-CHF'!O70/'Data-Fiduciary-$'!N70</f>
        <v>59787.235327073577</v>
      </c>
      <c r="I70" s="49">
        <f>'Data-Fiduciary-CHF'!Q70/'Data-Fiduciary-$'!$N70</f>
        <v>18270.102176810309</v>
      </c>
      <c r="J70" s="49">
        <f>'Data-Fiduciary-CHF'!R70/'Data-Fiduciary-$'!$N70</f>
        <v>144591.73700577521</v>
      </c>
      <c r="K70" s="49">
        <f>'Data-Fiduciary-CHF'!S70/'Data-Fiduciary-$'!$N70</f>
        <v>497202.13238560641</v>
      </c>
      <c r="L70" s="49">
        <f>'Data-Fiduciary-CHF'!T70/'Data-Fiduciary-$'!$N70</f>
        <v>660063.97156819189</v>
      </c>
      <c r="N70" s="144">
        <v>1.1254999999999999</v>
      </c>
      <c r="P70" s="143">
        <f>'Data-Fiduciary-CHF'!V70/'Data-Fiduciary-$'!N70</f>
        <v>462965.79298089741</v>
      </c>
      <c r="Q70" s="49"/>
      <c r="R70" s="142"/>
    </row>
    <row r="71" spans="1:18">
      <c r="A71" s="21">
        <v>2008</v>
      </c>
      <c r="B71" s="49">
        <f>'Data-Fiduciary-CHF'!B71/'Data-Fiduciary-$'!$N71</f>
        <v>359527.12230892165</v>
      </c>
      <c r="C71" s="49">
        <f>'Data-Fiduciary-CHF'!H71/'Data-Fiduciary-$'!$N71</f>
        <v>263449.28081225906</v>
      </c>
      <c r="D71" s="49">
        <f>'Data-Fiduciary-CHF'!D71/'Data-Fiduciary-$'!$N71</f>
        <v>296296.2743254677</v>
      </c>
      <c r="E71" s="49">
        <f>'Data-Fiduciary-CHF'!I71/'Data-Fiduciary-$'!$N71</f>
        <v>430935.41412052268</v>
      </c>
      <c r="F71" s="49">
        <f>'Data-Fiduciary-CHF'!K71/'Data-Fiduciary-$'!N71</f>
        <v>477886.61070150207</v>
      </c>
      <c r="G71" s="49">
        <f>'Data-Fiduciary-CHF'!O71/'Data-Fiduciary-$'!N71</f>
        <v>45462.077838499783</v>
      </c>
      <c r="I71" s="49">
        <f>'Data-Fiduciary-CHF'!Q71/'Data-Fiduciary-$'!$N71</f>
        <v>19935.132086114503</v>
      </c>
      <c r="J71" s="49">
        <f>'Data-Fiduciary-CHF'!R71/'Data-Fiduciary-$'!$N71</f>
        <v>167461.69032621977</v>
      </c>
      <c r="K71" s="49">
        <f>'Data-Fiduciary-CHF'!S71/'Data-Fiduciary-$'!$N71</f>
        <v>405558.89818557858</v>
      </c>
      <c r="L71" s="49">
        <f>'Data-Fiduciary-CHF'!T71/'Data-Fiduciary-$'!$N71</f>
        <v>592955.72059791291</v>
      </c>
      <c r="N71" s="144">
        <v>1.0637000000000001</v>
      </c>
      <c r="P71" s="143">
        <f>'Data-Fiduciary-CHF'!V71/'Data-Fiduciary-$'!N71</f>
        <v>509379.52430196479</v>
      </c>
      <c r="Q71" s="49"/>
      <c r="R71" s="142"/>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6"/>
  <sheetViews>
    <sheetView workbookViewId="0">
      <pane xSplit="1" ySplit="7" topLeftCell="B8" activePane="bottomRight" state="frozen"/>
      <selection activeCell="A7" sqref="A7"/>
      <selection pane="topRight" activeCell="A7" sqref="A7"/>
      <selection pane="bottomLeft" activeCell="A7" sqref="A7"/>
      <selection pane="bottomRight" activeCell="A7" sqref="A7"/>
    </sheetView>
  </sheetViews>
  <sheetFormatPr baseColWidth="10" defaultRowHeight="13" x14ac:dyDescent="0"/>
  <cols>
    <col min="1" max="1" width="18.6640625" style="21" customWidth="1"/>
    <col min="2" max="2" width="24.33203125" style="21" customWidth="1"/>
    <col min="3" max="3" width="31" style="21" customWidth="1"/>
    <col min="4" max="4" width="40" style="21" customWidth="1"/>
    <col min="5" max="5" width="25" style="21" customWidth="1"/>
    <col min="6" max="6" width="22.6640625" style="21" customWidth="1"/>
    <col min="7" max="16384" width="10.83203125" style="21"/>
  </cols>
  <sheetData>
    <row r="1" spans="1:10" s="24" customFormat="1" ht="52">
      <c r="A1" s="44" t="s">
        <v>418</v>
      </c>
      <c r="B1" s="24" t="s">
        <v>446</v>
      </c>
      <c r="C1" s="24" t="s">
        <v>445</v>
      </c>
      <c r="D1" s="24" t="s">
        <v>445</v>
      </c>
      <c r="E1" s="24" t="s">
        <v>445</v>
      </c>
      <c r="F1" s="24" t="s">
        <v>445</v>
      </c>
    </row>
    <row r="2" spans="1:10" s="24" customFormat="1" ht="26">
      <c r="A2" s="44" t="s">
        <v>409</v>
      </c>
      <c r="B2" s="36" t="s">
        <v>408</v>
      </c>
      <c r="C2" s="36" t="s">
        <v>408</v>
      </c>
      <c r="D2" s="36" t="s">
        <v>408</v>
      </c>
      <c r="E2" s="36" t="s">
        <v>408</v>
      </c>
      <c r="F2" s="36" t="s">
        <v>408</v>
      </c>
      <c r="G2" s="36"/>
      <c r="H2" s="36"/>
      <c r="I2" s="36"/>
      <c r="J2" s="36"/>
    </row>
    <row r="3" spans="1:10" s="24" customFormat="1" ht="99" customHeight="1">
      <c r="A3" s="44" t="s">
        <v>406</v>
      </c>
      <c r="B3" s="32" t="s">
        <v>444</v>
      </c>
      <c r="C3" s="32" t="s">
        <v>268</v>
      </c>
      <c r="D3" s="32" t="s">
        <v>268</v>
      </c>
      <c r="E3" s="32" t="s">
        <v>268</v>
      </c>
      <c r="F3" s="32" t="s">
        <v>268</v>
      </c>
      <c r="G3" s="36"/>
      <c r="H3" s="36"/>
      <c r="I3" s="36"/>
      <c r="J3" s="36"/>
    </row>
    <row r="4" spans="1:10" s="24" customFormat="1" ht="125" customHeight="1">
      <c r="A4" s="44" t="s">
        <v>73</v>
      </c>
      <c r="B4" s="24" t="s">
        <v>443</v>
      </c>
      <c r="C4" s="36" t="s">
        <v>442</v>
      </c>
      <c r="D4" s="24" t="s">
        <v>441</v>
      </c>
      <c r="E4" s="24" t="s">
        <v>440</v>
      </c>
      <c r="F4" s="24" t="s">
        <v>439</v>
      </c>
    </row>
    <row r="5" spans="1:10" s="24" customFormat="1" ht="125" customHeight="1">
      <c r="A5" s="44" t="s">
        <v>401</v>
      </c>
      <c r="C5" s="32" t="s">
        <v>438</v>
      </c>
      <c r="D5" s="24" t="s">
        <v>437</v>
      </c>
      <c r="E5" s="24" t="s">
        <v>436</v>
      </c>
    </row>
    <row r="6" spans="1:10" s="24" customFormat="1">
      <c r="A6" s="44" t="s">
        <v>435</v>
      </c>
      <c r="B6" s="24" t="s">
        <v>434</v>
      </c>
      <c r="D6" s="137"/>
      <c r="E6" s="137"/>
    </row>
    <row r="7" spans="1:10" ht="65">
      <c r="A7" s="44" t="s">
        <v>1</v>
      </c>
      <c r="B7" s="24" t="s">
        <v>433</v>
      </c>
      <c r="C7" s="24" t="s">
        <v>432</v>
      </c>
      <c r="D7" s="24" t="s">
        <v>431</v>
      </c>
      <c r="E7" s="24" t="s">
        <v>431</v>
      </c>
      <c r="F7" s="44" t="s">
        <v>430</v>
      </c>
    </row>
    <row r="8" spans="1:10">
      <c r="A8" s="21">
        <v>1950</v>
      </c>
      <c r="E8" s="49">
        <f>E9*'Data-Fiduciary-CHF'!Q13/'Data-Fiduciary-CHF'!Q14</f>
        <v>163.16817264419149</v>
      </c>
      <c r="F8" s="49">
        <f t="shared" ref="F8:F46" si="0">E8</f>
        <v>163.16817264419149</v>
      </c>
    </row>
    <row r="9" spans="1:10">
      <c r="A9" s="21">
        <v>1951</v>
      </c>
      <c r="E9" s="49">
        <f>E10*'Data-Fiduciary-CHF'!Q14/'Data-Fiduciary-CHF'!Q15</f>
        <v>172.45416620930806</v>
      </c>
      <c r="F9" s="49">
        <f t="shared" si="0"/>
        <v>172.45416620930806</v>
      </c>
    </row>
    <row r="10" spans="1:10">
      <c r="A10" s="21">
        <v>1952</v>
      </c>
      <c r="E10" s="49">
        <f>E11*'Data-Fiduciary-CHF'!Q15/'Data-Fiduciary-CHF'!Q16</f>
        <v>185.71987130233177</v>
      </c>
      <c r="F10" s="49">
        <f t="shared" si="0"/>
        <v>185.71987130233177</v>
      </c>
    </row>
    <row r="11" spans="1:10">
      <c r="A11" s="21">
        <v>1953</v>
      </c>
      <c r="E11" s="49">
        <f>E12*'Data-Fiduciary-CHF'!Q16/'Data-Fiduciary-CHF'!Q17</f>
        <v>204.29185843256494</v>
      </c>
      <c r="F11" s="49">
        <f t="shared" si="0"/>
        <v>204.29185843256494</v>
      </c>
      <c r="I11" s="37" t="s">
        <v>429</v>
      </c>
    </row>
    <row r="12" spans="1:10">
      <c r="A12" s="21">
        <v>1954</v>
      </c>
      <c r="E12" s="49">
        <f>E13*'Data-Fiduciary-CHF'!Q17/'Data-Fiduciary-CHF'!Q18</f>
        <v>226.84355709070519</v>
      </c>
      <c r="F12" s="49">
        <f t="shared" si="0"/>
        <v>226.84355709070519</v>
      </c>
      <c r="I12" s="37" t="s">
        <v>428</v>
      </c>
    </row>
    <row r="13" spans="1:10">
      <c r="A13" s="21">
        <v>1955</v>
      </c>
      <c r="E13" s="49">
        <f>E14*'Data-Fiduciary-CHF'!Q18/'Data-Fiduciary-CHF'!Q19</f>
        <v>254.70153778605496</v>
      </c>
      <c r="F13" s="49">
        <f t="shared" si="0"/>
        <v>254.70153778605496</v>
      </c>
      <c r="I13" s="37" t="s">
        <v>427</v>
      </c>
    </row>
    <row r="14" spans="1:10">
      <c r="A14" s="21">
        <v>1956</v>
      </c>
      <c r="E14" s="49">
        <f>E15*'Data-Fiduciary-CHF'!Q19/'Data-Fiduciary-CHF'!Q20</f>
        <v>283.88608899070709</v>
      </c>
      <c r="F14" s="49">
        <f t="shared" si="0"/>
        <v>283.88608899070709</v>
      </c>
    </row>
    <row r="15" spans="1:10">
      <c r="A15" s="21">
        <v>1957</v>
      </c>
      <c r="E15" s="49">
        <f>E16*'Data-Fiduciary-CHF'!Q20/'Data-Fiduciary-CHF'!Q21</f>
        <v>332.96919783489477</v>
      </c>
      <c r="F15" s="49">
        <f t="shared" si="0"/>
        <v>332.96919783489477</v>
      </c>
    </row>
    <row r="16" spans="1:10">
      <c r="A16" s="21">
        <v>1958</v>
      </c>
      <c r="E16" s="49">
        <f>E17*'Data-Fiduciary-CHF'!Q21/'Data-Fiduciary-CHF'!Q22</f>
        <v>443.07455010699141</v>
      </c>
      <c r="F16" s="49">
        <f t="shared" si="0"/>
        <v>443.07455010699141</v>
      </c>
    </row>
    <row r="17" spans="1:6">
      <c r="A17" s="21">
        <v>1959</v>
      </c>
      <c r="E17" s="49">
        <f>E18*'Data-Fiduciary-CHF'!Q22/'Data-Fiduciary-CHF'!Q23</f>
        <v>541.24076779536676</v>
      </c>
      <c r="F17" s="49">
        <f t="shared" si="0"/>
        <v>541.24076779536676</v>
      </c>
    </row>
    <row r="18" spans="1:6">
      <c r="A18" s="21">
        <v>1960</v>
      </c>
      <c r="E18" s="49">
        <f>E19*'Data-Fiduciary-CHF'!Q23/'Data-Fiduciary-CHF'!Q24</f>
        <v>671.24467770699891</v>
      </c>
      <c r="F18" s="49">
        <f t="shared" si="0"/>
        <v>671.24467770699891</v>
      </c>
    </row>
    <row r="19" spans="1:6">
      <c r="A19" s="21">
        <v>1961</v>
      </c>
      <c r="E19" s="49">
        <f>E20*'Data-Fiduciary-CHF'!Q24/'Data-Fiduciary-CHF'!Q25</f>
        <v>839.71913238839977</v>
      </c>
      <c r="F19" s="49">
        <f t="shared" si="0"/>
        <v>839.71913238839977</v>
      </c>
    </row>
    <row r="20" spans="1:6">
      <c r="A20" s="21">
        <v>1962</v>
      </c>
      <c r="E20" s="49">
        <f>E21*'Data-Fiduciary-CHF'!Q25/'Data-Fiduciary-CHF'!Q26</f>
        <v>1077.1752535535238</v>
      </c>
      <c r="F20" s="49">
        <f t="shared" si="0"/>
        <v>1077.1752535535238</v>
      </c>
    </row>
    <row r="21" spans="1:6">
      <c r="A21" s="21">
        <v>1963</v>
      </c>
      <c r="E21" s="49">
        <f>E22*'Data-Fiduciary-CHF'!Q26/'Data-Fiduciary-CHF'!Q27</f>
        <v>1281.4671119860886</v>
      </c>
      <c r="F21" s="49">
        <f t="shared" si="0"/>
        <v>1281.4671119860886</v>
      </c>
    </row>
    <row r="22" spans="1:6">
      <c r="A22" s="21">
        <v>1964</v>
      </c>
      <c r="E22" s="49">
        <f>E23*'Data-Fiduciary-CHF'!Q27/'Data-Fiduciary-CHF'!Q28</f>
        <v>1500.3512460209797</v>
      </c>
      <c r="F22" s="49">
        <f t="shared" si="0"/>
        <v>1500.3512460209797</v>
      </c>
    </row>
    <row r="23" spans="1:6">
      <c r="A23" s="21">
        <v>1965</v>
      </c>
      <c r="E23" s="49">
        <f>E24*'Data-Fiduciary-CHF'!Q28/'Data-Fiduciary-CHF'!Q29</f>
        <v>1682.0914057954044</v>
      </c>
      <c r="F23" s="49">
        <f t="shared" si="0"/>
        <v>1682.0914057954044</v>
      </c>
    </row>
    <row r="24" spans="1:6">
      <c r="A24" s="21">
        <v>1966</v>
      </c>
      <c r="E24" s="49">
        <f>E25*'Data-Fiduciary-CHF'!Q29/'Data-Fiduciary-CHF'!Q30</f>
        <v>1883.7301232093646</v>
      </c>
      <c r="F24" s="49">
        <f t="shared" si="0"/>
        <v>1883.7301232093646</v>
      </c>
    </row>
    <row r="25" spans="1:6">
      <c r="A25" s="21">
        <v>1967</v>
      </c>
      <c r="E25" s="49">
        <f>E26*'Data-Fiduciary-CHF'!Q30/'Data-Fiduciary-CHF'!Q31</f>
        <v>2293.6404105837969</v>
      </c>
      <c r="F25" s="49">
        <f t="shared" si="0"/>
        <v>2293.6404105837969</v>
      </c>
    </row>
    <row r="26" spans="1:6">
      <c r="A26" s="21">
        <v>1968</v>
      </c>
      <c r="E26" s="49">
        <f>E27*'Data-Fiduciary-CHF'!Q31/'Data-Fiduciary-CHF'!Q32</f>
        <v>3211.6272030210362</v>
      </c>
      <c r="F26" s="49">
        <f t="shared" si="0"/>
        <v>3211.6272030210362</v>
      </c>
    </row>
    <row r="27" spans="1:6">
      <c r="A27" s="21">
        <v>1969</v>
      </c>
      <c r="E27" s="49">
        <f>E28*'Data-Fiduciary-CHF'!Q32/'Data-Fiduciary-CHF'!Q33</f>
        <v>3531.3306957629075</v>
      </c>
      <c r="F27" s="49">
        <f t="shared" si="0"/>
        <v>3531.3306957629075</v>
      </c>
    </row>
    <row r="28" spans="1:6">
      <c r="A28" s="21">
        <v>1970</v>
      </c>
      <c r="E28" s="49">
        <f>E29*'Data-Fiduciary-CHF'!Q33/'Data-Fiduciary-CHF'!Q34</f>
        <v>4111.0420083280433</v>
      </c>
      <c r="F28" s="49">
        <f t="shared" si="0"/>
        <v>4111.0420083280433</v>
      </c>
    </row>
    <row r="29" spans="1:6">
      <c r="A29" s="21">
        <v>1971</v>
      </c>
      <c r="E29" s="49">
        <f>E30*'Data-Fiduciary-CHF'!Q34/'Data-Fiduciary-CHF'!Q35</f>
        <v>6043.8552403815956</v>
      </c>
      <c r="F29" s="49">
        <f t="shared" si="0"/>
        <v>6043.8552403815956</v>
      </c>
    </row>
    <row r="30" spans="1:6">
      <c r="A30" s="21">
        <v>1972</v>
      </c>
      <c r="E30" s="49">
        <f>E31*'Data-Fiduciary-CHF'!Q35/'Data-Fiduciary-CHF'!Q36</f>
        <v>7442.0605571862925</v>
      </c>
      <c r="F30" s="49">
        <f t="shared" si="0"/>
        <v>7442.0605571862925</v>
      </c>
    </row>
    <row r="31" spans="1:6">
      <c r="A31" s="21">
        <v>1973</v>
      </c>
      <c r="E31" s="49">
        <f>E32*'Data-Fiduciary-CHF'!Q36/'Data-Fiduciary-CHF'!Q37</f>
        <v>8106.6723823467792</v>
      </c>
      <c r="F31" s="49">
        <f t="shared" si="0"/>
        <v>8106.6723823467792</v>
      </c>
    </row>
    <row r="32" spans="1:6">
      <c r="A32" s="21">
        <v>1974</v>
      </c>
      <c r="E32" s="49">
        <f>E33*'Data-Fiduciary-CHF'!Q37/'Data-Fiduciary-CHF'!Q38</f>
        <v>9117.5191104351852</v>
      </c>
      <c r="F32" s="49">
        <f t="shared" si="0"/>
        <v>9117.5191104351852</v>
      </c>
    </row>
    <row r="33" spans="1:6">
      <c r="A33" s="21">
        <v>1975</v>
      </c>
      <c r="E33" s="49">
        <f>E34*'Data-Fiduciary-CHF'!Q38/'Data-Fiduciary-CHF'!Q39</f>
        <v>10698.791157523608</v>
      </c>
      <c r="F33" s="49">
        <f t="shared" si="0"/>
        <v>10698.791157523608</v>
      </c>
    </row>
    <row r="34" spans="1:6">
      <c r="A34" s="21">
        <v>1976</v>
      </c>
      <c r="E34" s="49">
        <f>E35*'Data-Fiduciary-CHF'!Q39/'Data-Fiduciary-CHF'!Q40</f>
        <v>11610.145097414337</v>
      </c>
      <c r="F34" s="49">
        <f t="shared" si="0"/>
        <v>11610.145097414337</v>
      </c>
    </row>
    <row r="35" spans="1:6">
      <c r="A35" s="21">
        <v>1977</v>
      </c>
      <c r="B35" s="49">
        <v>7511</v>
      </c>
      <c r="C35" s="49">
        <f>B35*'Data-Fiduciary-CHF'!D40/'Data-Fiduciary-CHF'!H40</f>
        <v>7511.0462180306322</v>
      </c>
      <c r="D35" s="49">
        <f>C35+'Data-Fiduciary-CHF'!Q40/'Data-Fiduciary-$'!N40</f>
        <v>12054.546218030631</v>
      </c>
      <c r="E35" s="49">
        <f t="shared" ref="E35:E66" si="1">D35</f>
        <v>12054.546218030631</v>
      </c>
      <c r="F35" s="49">
        <f t="shared" si="0"/>
        <v>12054.546218030631</v>
      </c>
    </row>
    <row r="36" spans="1:6">
      <c r="A36" s="21">
        <v>1978</v>
      </c>
      <c r="B36" s="49">
        <v>7986</v>
      </c>
      <c r="C36" s="49">
        <f>B36*'Data-Fiduciary-CHF'!D41/'Data-Fiduciary-CHF'!H41</f>
        <v>7985.9326791765716</v>
      </c>
      <c r="D36" s="49">
        <f>C36+'Data-Fiduciary-CHF'!Q41/'Data-Fiduciary-$'!N41</f>
        <v>13906.303049546941</v>
      </c>
      <c r="E36" s="49">
        <f t="shared" si="1"/>
        <v>13906.303049546941</v>
      </c>
      <c r="F36" s="49">
        <f t="shared" si="0"/>
        <v>13906.303049546941</v>
      </c>
    </row>
    <row r="37" spans="1:6">
      <c r="A37" s="21">
        <v>1979</v>
      </c>
      <c r="B37" s="49">
        <v>8495</v>
      </c>
      <c r="C37" s="49">
        <f>B37*'Data-Fiduciary-CHF'!D42/'Data-Fiduciary-CHF'!H42</f>
        <v>8495.0380613432062</v>
      </c>
      <c r="D37" s="49">
        <f>C37+'Data-Fiduciary-CHF'!Q42/'Data-Fiduciary-$'!N42</f>
        <v>14847.569706912825</v>
      </c>
      <c r="E37" s="49">
        <f t="shared" si="1"/>
        <v>14847.569706912825</v>
      </c>
      <c r="F37" s="49">
        <f t="shared" si="0"/>
        <v>14847.569706912825</v>
      </c>
    </row>
    <row r="38" spans="1:6">
      <c r="A38" s="21">
        <v>1980</v>
      </c>
      <c r="B38" s="49">
        <v>9835</v>
      </c>
      <c r="C38" s="49">
        <f>B38*'Data-Fiduciary-CHF'!D43/'Data-Fiduciary-CHF'!H43</f>
        <v>9835.0285935242282</v>
      </c>
      <c r="D38" s="49">
        <f>C38+'Data-Fiduciary-CHF'!Q43/'Data-Fiduciary-$'!N43</f>
        <v>15567.946087144868</v>
      </c>
      <c r="E38" s="49">
        <f t="shared" si="1"/>
        <v>15567.946087144868</v>
      </c>
      <c r="F38" s="49">
        <f t="shared" si="0"/>
        <v>15567.946087144868</v>
      </c>
    </row>
    <row r="39" spans="1:6">
      <c r="A39" s="21">
        <v>1981</v>
      </c>
      <c r="B39" s="49">
        <v>10703</v>
      </c>
      <c r="C39" s="49">
        <f>B39*'Data-Fiduciary-CHF'!D44/'Data-Fiduciary-CHF'!H44</f>
        <v>10703.039817560202</v>
      </c>
      <c r="D39" s="49">
        <f>C39+'Data-Fiduciary-CHF'!Q44/'Data-Fiduciary-$'!N44</f>
        <v>16160.921385533515</v>
      </c>
      <c r="E39" s="49">
        <f t="shared" si="1"/>
        <v>16160.921385533515</v>
      </c>
      <c r="F39" s="49">
        <f t="shared" si="0"/>
        <v>16160.921385533515</v>
      </c>
    </row>
    <row r="40" spans="1:6">
      <c r="A40" s="21">
        <v>1982</v>
      </c>
      <c r="B40" s="49">
        <v>10352</v>
      </c>
      <c r="C40" s="49">
        <f>B40*'Data-Fiduciary-CHF'!D45/'Data-Fiduciary-CHF'!H45</f>
        <v>10352</v>
      </c>
      <c r="D40" s="49">
        <f>C40+'Data-Fiduciary-CHF'!Q45/'Data-Fiduciary-$'!N45</f>
        <v>16236.181499122587</v>
      </c>
      <c r="E40" s="49">
        <f t="shared" si="1"/>
        <v>16236.181499122587</v>
      </c>
      <c r="F40" s="49">
        <f t="shared" si="0"/>
        <v>16236.181499122587</v>
      </c>
    </row>
    <row r="41" spans="1:6">
      <c r="A41" s="21">
        <v>1983</v>
      </c>
      <c r="B41" s="49">
        <v>7334</v>
      </c>
      <c r="C41" s="146">
        <f>B41*'Data-Fiduciary-CHF'!D47/'Data-Fiduciary-CHF'!H47</f>
        <v>9189.0849726846027</v>
      </c>
      <c r="D41" s="49">
        <f>C41+'Data-Fiduciary-CHF'!Q46/'Data-Fiduciary-$'!N46</f>
        <v>15116.591281471021</v>
      </c>
      <c r="E41" s="49">
        <f t="shared" si="1"/>
        <v>15116.591281471021</v>
      </c>
      <c r="F41" s="49">
        <f t="shared" si="0"/>
        <v>15116.591281471021</v>
      </c>
    </row>
    <row r="42" spans="1:6">
      <c r="A42" s="21">
        <v>1984</v>
      </c>
      <c r="B42" s="49">
        <v>7277</v>
      </c>
      <c r="C42" s="49">
        <f>B42*'Data-Fiduciary-CHF'!D47/'Data-Fiduciary-CHF'!H47</f>
        <v>9117.6672138295417</v>
      </c>
      <c r="D42" s="49">
        <f>C42+'Data-Fiduciary-CHF'!Q47/'Data-Fiduciary-$'!N47</f>
        <v>14183.044389845016</v>
      </c>
      <c r="E42" s="49">
        <f t="shared" si="1"/>
        <v>14183.044389845016</v>
      </c>
      <c r="F42" s="49">
        <f t="shared" si="0"/>
        <v>14183.044389845016</v>
      </c>
    </row>
    <row r="43" spans="1:6">
      <c r="A43" s="21">
        <v>1985</v>
      </c>
      <c r="B43" s="49">
        <v>9440</v>
      </c>
      <c r="C43" s="49">
        <f>B43*'Data-Fiduciary-CHF'!D48/'Data-Fiduciary-CHF'!H48</f>
        <v>10580.989998218512</v>
      </c>
      <c r="D43" s="49">
        <f>C43+'Data-Fiduciary-CHF'!Q48/'Data-Fiduciary-$'!N48</f>
        <v>16948.916798122198</v>
      </c>
      <c r="E43" s="49">
        <f t="shared" si="1"/>
        <v>16948.916798122198</v>
      </c>
      <c r="F43" s="49">
        <f t="shared" si="0"/>
        <v>16948.916798122198</v>
      </c>
    </row>
    <row r="44" spans="1:6">
      <c r="A44" s="21">
        <v>1986</v>
      </c>
      <c r="B44" s="49">
        <v>11595</v>
      </c>
      <c r="C44" s="49">
        <f>B44*'Data-Fiduciary-CHF'!D49/'Data-Fiduciary-CHF'!H49</f>
        <v>13076.264295362449</v>
      </c>
      <c r="D44" s="49">
        <f>C44+'Data-Fiduciary-CHF'!Q49/'Data-Fiduciary-$'!N49</f>
        <v>21495.112462901714</v>
      </c>
      <c r="E44" s="49">
        <f t="shared" si="1"/>
        <v>21495.112462901714</v>
      </c>
      <c r="F44" s="49">
        <f t="shared" si="0"/>
        <v>21495.112462901714</v>
      </c>
    </row>
    <row r="45" spans="1:6">
      <c r="A45" s="21">
        <v>1987</v>
      </c>
      <c r="B45" s="49">
        <v>16051</v>
      </c>
      <c r="C45" s="49">
        <f>B45*'Data-Fiduciary-CHF'!D50/'Data-Fiduciary-CHF'!H50</f>
        <v>18279.141320041781</v>
      </c>
      <c r="D45" s="49">
        <f>C45+'Data-Fiduciary-CHF'!Q50/'Data-Fiduciary-$'!N50</f>
        <v>29832.349457756958</v>
      </c>
      <c r="E45" s="49">
        <f t="shared" si="1"/>
        <v>29832.349457756958</v>
      </c>
      <c r="F45" s="49">
        <f t="shared" si="0"/>
        <v>29832.349457756958</v>
      </c>
    </row>
    <row r="46" spans="1:6">
      <c r="A46" s="21">
        <v>1988</v>
      </c>
      <c r="B46" s="126">
        <v>12646</v>
      </c>
      <c r="C46" s="126">
        <f>B46*'Data-Fiduciary-CHF'!D51/'Data-Fiduciary-CHF'!H51</f>
        <v>14351.797136328432</v>
      </c>
      <c r="D46" s="126">
        <f>C46+'Data-Fiduciary-CHF'!Q51/'Data-Fiduciary-$'!N51</f>
        <v>24522.009902285878</v>
      </c>
      <c r="E46" s="126">
        <f t="shared" si="1"/>
        <v>24522.009902285878</v>
      </c>
      <c r="F46" s="49">
        <f t="shared" si="0"/>
        <v>24522.009902285878</v>
      </c>
    </row>
    <row r="47" spans="1:6">
      <c r="A47" s="21">
        <v>1989</v>
      </c>
      <c r="B47" s="119">
        <v>178383</v>
      </c>
      <c r="C47" s="49">
        <f>B47*'Data-Fiduciary-CHF'!D52/'Data-Fiduciary-CHF'!H52</f>
        <v>203310.54881125182</v>
      </c>
      <c r="D47" s="49">
        <f t="shared" ref="D47:D66" si="2">C47</f>
        <v>203310.54881125182</v>
      </c>
      <c r="E47" s="49">
        <f t="shared" si="1"/>
        <v>203310.54881125182</v>
      </c>
      <c r="F47" s="49">
        <f>E47-'Data-Fiduciary-$'!E52</f>
        <v>30943.267854252132</v>
      </c>
    </row>
    <row r="48" spans="1:6">
      <c r="A48" s="21">
        <v>1990</v>
      </c>
      <c r="B48" s="49">
        <v>225430</v>
      </c>
      <c r="C48" s="49">
        <f>B48*'Data-Fiduciary-CHF'!D53/'Data-Fiduciary-CHF'!H53</f>
        <v>262189.62614249001</v>
      </c>
      <c r="D48" s="49">
        <f t="shared" si="2"/>
        <v>262189.62614249001</v>
      </c>
      <c r="E48" s="49">
        <f t="shared" si="1"/>
        <v>262189.62614249001</v>
      </c>
      <c r="F48" s="49">
        <f>E48-'Data-Fiduciary-$'!E53</f>
        <v>38319.305802852818</v>
      </c>
    </row>
    <row r="49" spans="1:6">
      <c r="A49" s="21">
        <v>1991</v>
      </c>
      <c r="B49" s="49">
        <v>217712</v>
      </c>
      <c r="C49" s="49">
        <f>B49*'Data-Fiduciary-CHF'!D54/'Data-Fiduciary-CHF'!H54</f>
        <v>254601.18982530586</v>
      </c>
      <c r="D49" s="49">
        <f t="shared" si="2"/>
        <v>254601.18982530586</v>
      </c>
      <c r="E49" s="49">
        <f t="shared" si="1"/>
        <v>254601.18982530586</v>
      </c>
      <c r="F49" s="49">
        <f>E49-'Data-Fiduciary-$'!E54</f>
        <v>35523.358766655903</v>
      </c>
    </row>
    <row r="50" spans="1:6">
      <c r="A50" s="21">
        <v>1992</v>
      </c>
      <c r="B50" s="49">
        <v>208707</v>
      </c>
      <c r="C50" s="49">
        <f>B50*'Data-Fiduciary-CHF'!D55/'Data-Fiduciary-CHF'!H55</f>
        <v>243121.91386546678</v>
      </c>
      <c r="D50" s="49">
        <f t="shared" si="2"/>
        <v>243121.91386546678</v>
      </c>
      <c r="E50" s="49">
        <f t="shared" si="1"/>
        <v>243121.91386546678</v>
      </c>
      <c r="F50" s="49">
        <f>E50-'Data-Fiduciary-$'!E55</f>
        <v>33380.155623708531</v>
      </c>
    </row>
    <row r="51" spans="1:6">
      <c r="A51" s="21">
        <v>1993</v>
      </c>
      <c r="B51" s="49">
        <v>193727</v>
      </c>
      <c r="C51" s="49">
        <f>B51*'Data-Fiduciary-CHF'!D56/'Data-Fiduciary-CHF'!H56</f>
        <v>226398.62289421645</v>
      </c>
      <c r="D51" s="49">
        <f t="shared" si="2"/>
        <v>226398.62289421645</v>
      </c>
      <c r="E51" s="49">
        <f t="shared" si="1"/>
        <v>226398.62289421645</v>
      </c>
      <c r="F51" s="49">
        <f>E51-'Data-Fiduciary-$'!E56</f>
        <v>35170.505286916683</v>
      </c>
    </row>
    <row r="52" spans="1:6">
      <c r="A52" s="21">
        <v>1994</v>
      </c>
      <c r="B52" s="49">
        <v>214817</v>
      </c>
      <c r="C52" s="49">
        <f>B52*'Data-Fiduciary-CHF'!D57/'Data-Fiduciary-CHF'!H57</f>
        <v>252075.87733735103</v>
      </c>
      <c r="D52" s="49">
        <f t="shared" si="2"/>
        <v>252075.87733735103</v>
      </c>
      <c r="E52" s="49">
        <f t="shared" si="1"/>
        <v>252075.87733735103</v>
      </c>
      <c r="F52" s="49">
        <f>E52-'Data-Fiduciary-$'!E57</f>
        <v>38846.750383481442</v>
      </c>
    </row>
    <row r="53" spans="1:6">
      <c r="A53" s="21">
        <v>1995</v>
      </c>
      <c r="B53" s="49">
        <v>237274</v>
      </c>
      <c r="C53" s="49">
        <f>B53*'Data-Fiduciary-CHF'!D58/'Data-Fiduciary-CHF'!H58</f>
        <v>281862.60117164545</v>
      </c>
      <c r="D53" s="49">
        <f t="shared" si="2"/>
        <v>281862.60117164545</v>
      </c>
      <c r="E53" s="49">
        <f t="shared" si="1"/>
        <v>281862.60117164545</v>
      </c>
      <c r="F53" s="49">
        <f>E53-'Data-Fiduciary-$'!E58</f>
        <v>48902.149194244324</v>
      </c>
    </row>
    <row r="54" spans="1:6">
      <c r="A54" s="21">
        <v>1996</v>
      </c>
      <c r="B54" s="49">
        <v>242584</v>
      </c>
      <c r="C54" s="49">
        <f>B54*'Data-Fiduciary-CHF'!D59/'Data-Fiduciary-CHF'!H59</f>
        <v>289948.46328254038</v>
      </c>
      <c r="D54" s="49">
        <f t="shared" si="2"/>
        <v>289948.46328254038</v>
      </c>
      <c r="E54" s="49">
        <f t="shared" si="1"/>
        <v>289948.46328254038</v>
      </c>
      <c r="F54" s="49">
        <f>E54-'Data-Fiduciary-$'!E59</f>
        <v>50649.592218963429</v>
      </c>
    </row>
    <row r="55" spans="1:6">
      <c r="A55" s="21">
        <v>1997</v>
      </c>
      <c r="B55" s="49">
        <v>244528</v>
      </c>
      <c r="C55" s="49">
        <f>B55*'Data-Fiduciary-CHF'!D60/'Data-Fiduciary-CHF'!H60</f>
        <v>299889.24542312126</v>
      </c>
      <c r="D55" s="49">
        <f t="shared" si="2"/>
        <v>299889.24542312126</v>
      </c>
      <c r="E55" s="49">
        <f t="shared" si="1"/>
        <v>299889.24542312126</v>
      </c>
      <c r="F55" s="49">
        <f>E55-'Data-Fiduciary-$'!E60</f>
        <v>58268.960945693922</v>
      </c>
    </row>
    <row r="56" spans="1:6">
      <c r="A56" s="21">
        <v>1998</v>
      </c>
      <c r="B56" s="49">
        <v>259314</v>
      </c>
      <c r="C56" s="49">
        <f>B56*'Data-Fiduciary-CHF'!D61/'Data-Fiduciary-CHF'!H61</f>
        <v>317950.26313372765</v>
      </c>
      <c r="D56" s="49">
        <f t="shared" si="2"/>
        <v>317950.26313372765</v>
      </c>
      <c r="E56" s="49">
        <f t="shared" si="1"/>
        <v>317950.26313372765</v>
      </c>
      <c r="F56" s="49">
        <f>E56-'Data-Fiduciary-$'!E61</f>
        <v>62918.661244879127</v>
      </c>
    </row>
    <row r="57" spans="1:6">
      <c r="A57" s="21">
        <v>1999</v>
      </c>
      <c r="B57" s="49">
        <v>287053</v>
      </c>
      <c r="C57" s="49">
        <f>B57*'Data-Fiduciary-CHF'!D62/'Data-Fiduciary-CHF'!H62</f>
        <v>300020.31047668128</v>
      </c>
      <c r="D57" s="49">
        <f t="shared" si="2"/>
        <v>300020.31047668128</v>
      </c>
      <c r="E57" s="49">
        <f t="shared" si="1"/>
        <v>300020.31047668128</v>
      </c>
      <c r="F57" s="49">
        <f>E57-'Data-Fiduciary-$'!E62</f>
        <v>54057.569791509974</v>
      </c>
    </row>
    <row r="58" spans="1:6">
      <c r="A58" s="21">
        <v>2000</v>
      </c>
      <c r="B58" s="49">
        <v>288456</v>
      </c>
      <c r="C58" s="49">
        <f>B58*'Data-Fiduciary-CHF'!D63/'Data-Fiduciary-CHF'!H63</f>
        <v>305907.84871303872</v>
      </c>
      <c r="D58" s="49">
        <f t="shared" si="2"/>
        <v>305907.84871303872</v>
      </c>
      <c r="E58" s="49">
        <f t="shared" si="1"/>
        <v>305907.84871303872</v>
      </c>
      <c r="F58" s="49">
        <f>E58-'Data-Fiduciary-$'!E63</f>
        <v>41744.695642461302</v>
      </c>
    </row>
    <row r="59" spans="1:6">
      <c r="A59" s="21">
        <v>2001</v>
      </c>
      <c r="B59" s="49">
        <v>290264</v>
      </c>
      <c r="C59" s="49">
        <f>B59*'Data-Fiduciary-CHF'!D64/'Data-Fiduciary-CHF'!H64</f>
        <v>306760.6157445198</v>
      </c>
      <c r="D59" s="49">
        <f t="shared" si="2"/>
        <v>306760.6157445198</v>
      </c>
      <c r="E59" s="49">
        <f t="shared" si="1"/>
        <v>306760.6157445198</v>
      </c>
      <c r="F59" s="49">
        <f>E59-'Data-Fiduciary-$'!E64</f>
        <v>41165.313771110144</v>
      </c>
    </row>
    <row r="60" spans="1:6">
      <c r="A60" s="21">
        <v>2002</v>
      </c>
      <c r="B60" s="49">
        <v>305164</v>
      </c>
      <c r="C60" s="49">
        <f>B60*'Data-Fiduciary-CHF'!D65/'Data-Fiduciary-CHF'!H65</f>
        <v>325616.26467045257</v>
      </c>
      <c r="D60" s="49">
        <f t="shared" si="2"/>
        <v>325616.26467045257</v>
      </c>
      <c r="E60" s="49">
        <f t="shared" si="1"/>
        <v>325616.26467045257</v>
      </c>
      <c r="F60" s="49">
        <f>E60-'Data-Fiduciary-$'!E65</f>
        <v>52014.447537484579</v>
      </c>
    </row>
    <row r="61" spans="1:6">
      <c r="A61" s="21">
        <v>2003</v>
      </c>
      <c r="B61" s="49">
        <v>323841</v>
      </c>
      <c r="C61" s="49">
        <f>B61*'Data-Fiduciary-CHF'!D66/'Data-Fiduciary-CHF'!H66</f>
        <v>346863.79175747727</v>
      </c>
      <c r="D61" s="49">
        <f t="shared" si="2"/>
        <v>346863.79175747727</v>
      </c>
      <c r="E61" s="49">
        <f t="shared" si="1"/>
        <v>346863.79175747727</v>
      </c>
      <c r="F61" s="49">
        <f>E61-'Data-Fiduciary-$'!E66</f>
        <v>74400.375151446089</v>
      </c>
    </row>
    <row r="62" spans="1:6">
      <c r="A62" s="21">
        <v>2004</v>
      </c>
      <c r="B62" s="49">
        <v>354157</v>
      </c>
      <c r="C62" s="49">
        <f>B62*'Data-Fiduciary-CHF'!D67/'Data-Fiduciary-CHF'!H67</f>
        <v>385254.91535436298</v>
      </c>
      <c r="D62" s="49">
        <f t="shared" si="2"/>
        <v>385254.91535436298</v>
      </c>
      <c r="E62" s="49">
        <f t="shared" si="1"/>
        <v>385254.91535436298</v>
      </c>
      <c r="F62" s="49">
        <f>E62-'Data-Fiduciary-$'!E67</f>
        <v>79498.464311591641</v>
      </c>
    </row>
    <row r="63" spans="1:6">
      <c r="A63" s="21">
        <v>2005</v>
      </c>
      <c r="B63" s="49">
        <v>355618</v>
      </c>
      <c r="C63" s="49">
        <f>B63*'Data-Fiduciary-CHF'!D68/'Data-Fiduciary-CHF'!H68</f>
        <v>386831.11023478443</v>
      </c>
      <c r="D63" s="49">
        <f t="shared" si="2"/>
        <v>386831.11023478443</v>
      </c>
      <c r="E63" s="49">
        <f t="shared" si="1"/>
        <v>386831.11023478443</v>
      </c>
      <c r="F63" s="49">
        <f>E63-'Data-Fiduciary-$'!E68</f>
        <v>62342.028594367497</v>
      </c>
    </row>
    <row r="64" spans="1:6">
      <c r="A64" s="21">
        <v>2006</v>
      </c>
      <c r="B64" s="49">
        <v>443034</v>
      </c>
      <c r="C64" s="49">
        <f>B64*'Data-Fiduciary-CHF'!D69/'Data-Fiduciary-CHF'!H69</f>
        <v>486494.82521636615</v>
      </c>
      <c r="D64" s="49">
        <f t="shared" si="2"/>
        <v>486494.82521636615</v>
      </c>
      <c r="E64" s="49">
        <f t="shared" si="1"/>
        <v>486494.82521636615</v>
      </c>
      <c r="F64" s="49">
        <f>E64-'Data-Fiduciary-$'!E69</f>
        <v>80492.202910375781</v>
      </c>
    </row>
    <row r="65" spans="1:6">
      <c r="A65" s="21">
        <v>2007</v>
      </c>
      <c r="B65" s="49">
        <v>547651</v>
      </c>
      <c r="C65" s="49">
        <f>B65*'Data-Fiduciary-CHF'!D70/'Data-Fiduciary-CHF'!H70</f>
        <v>603793.11106504151</v>
      </c>
      <c r="D65" s="49">
        <f t="shared" si="2"/>
        <v>603793.11106504151</v>
      </c>
      <c r="E65" s="49">
        <f t="shared" si="1"/>
        <v>603793.11106504151</v>
      </c>
      <c r="F65" s="49">
        <f>E65-'Data-Fiduciary-$'!E70</f>
        <v>86444.37716899527</v>
      </c>
    </row>
    <row r="66" spans="1:6">
      <c r="A66" s="21">
        <v>2008</v>
      </c>
      <c r="B66" s="49">
        <v>509691</v>
      </c>
      <c r="C66" s="49">
        <f>B66*'Data-Fiduciary-CHF'!D71/'Data-Fiduciary-CHF'!H71</f>
        <v>573239.53928286664</v>
      </c>
      <c r="D66" s="49">
        <f t="shared" si="2"/>
        <v>573239.53928286664</v>
      </c>
      <c r="E66" s="49">
        <f t="shared" si="1"/>
        <v>573239.53928286664</v>
      </c>
      <c r="F66" s="49">
        <f>E66-'Data-Fiduciary-$'!E71</f>
        <v>142304.12516234396</v>
      </c>
    </row>
  </sheetData>
  <pageMargins left="0.75" right="0.75" top="1" bottom="1" header="0.5" footer="0.5"/>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7"/>
  <sheetViews>
    <sheetView workbookViewId="0">
      <pane xSplit="1" ySplit="1" topLeftCell="B40" activePane="bottomRight" state="frozen"/>
      <selection activeCell="A7" sqref="A7"/>
      <selection pane="topRight" activeCell="A7" sqref="A7"/>
      <selection pane="bottomLeft" activeCell="A7" sqref="A7"/>
      <selection pane="bottomRight" activeCell="D63" sqref="D63"/>
    </sheetView>
  </sheetViews>
  <sheetFormatPr baseColWidth="10" defaultRowHeight="13" x14ac:dyDescent="0"/>
  <cols>
    <col min="1" max="2" width="10.83203125" style="21"/>
    <col min="3" max="3" width="0" style="21" hidden="1" customWidth="1"/>
    <col min="4" max="4" width="14.6640625" style="21" customWidth="1"/>
    <col min="5" max="5" width="14" style="21" bestFit="1" customWidth="1"/>
    <col min="6" max="8" width="14" style="21" customWidth="1"/>
    <col min="9" max="13" width="10.83203125" style="21"/>
    <col min="14" max="14" width="14.6640625" style="21" customWidth="1"/>
    <col min="15" max="21" width="10.83203125" style="21"/>
    <col min="22" max="22" width="14" style="21" bestFit="1" customWidth="1"/>
    <col min="23" max="29" width="10.83203125" style="21"/>
    <col min="30" max="30" width="14" style="21" bestFit="1" customWidth="1"/>
    <col min="31" max="31" width="10.83203125" style="21"/>
    <col min="32" max="32" width="14" style="21" bestFit="1" customWidth="1"/>
    <col min="33" max="33" width="10.83203125" style="21"/>
    <col min="34" max="34" width="14" style="21" bestFit="1" customWidth="1"/>
    <col min="35" max="16384" width="10.83203125" style="21"/>
  </cols>
  <sheetData>
    <row r="1" spans="1:34" ht="143">
      <c r="A1" s="44" t="s">
        <v>466</v>
      </c>
      <c r="B1" s="24" t="s">
        <v>465</v>
      </c>
      <c r="C1" s="24" t="s">
        <v>464</v>
      </c>
      <c r="D1" s="24" t="s">
        <v>463</v>
      </c>
      <c r="E1" s="24" t="s">
        <v>447</v>
      </c>
      <c r="F1" s="24" t="s">
        <v>462</v>
      </c>
      <c r="G1" s="24" t="s">
        <v>447</v>
      </c>
      <c r="H1" s="24" t="s">
        <v>461</v>
      </c>
      <c r="I1" s="24" t="s">
        <v>447</v>
      </c>
      <c r="J1" s="24" t="s">
        <v>460</v>
      </c>
      <c r="K1" s="24" t="s">
        <v>459</v>
      </c>
      <c r="L1" s="24"/>
      <c r="M1" s="24"/>
      <c r="N1" s="24" t="s">
        <v>458</v>
      </c>
      <c r="O1" s="31" t="s">
        <v>457</v>
      </c>
      <c r="Q1" s="31" t="s">
        <v>456</v>
      </c>
      <c r="T1" s="31" t="s">
        <v>455</v>
      </c>
      <c r="U1" s="31" t="s">
        <v>454</v>
      </c>
      <c r="V1" s="33" t="s">
        <v>452</v>
      </c>
      <c r="W1" s="33" t="s">
        <v>453</v>
      </c>
      <c r="X1" s="33" t="s">
        <v>452</v>
      </c>
      <c r="AA1" s="36" t="s">
        <v>451</v>
      </c>
      <c r="AB1" s="24" t="s">
        <v>447</v>
      </c>
      <c r="AC1" s="36" t="s">
        <v>450</v>
      </c>
      <c r="AD1" s="24" t="s">
        <v>447</v>
      </c>
      <c r="AE1" s="36" t="s">
        <v>449</v>
      </c>
      <c r="AF1" s="24" t="s">
        <v>447</v>
      </c>
      <c r="AG1" s="36" t="s">
        <v>448</v>
      </c>
      <c r="AH1" s="24" t="s">
        <v>447</v>
      </c>
    </row>
    <row r="2" spans="1:34">
      <c r="A2" s="96">
        <v>18628</v>
      </c>
      <c r="B2" s="120">
        <f t="shared" ref="B2:B11" si="0">B3/(1+AVERAGE(C$13:C$22))</f>
        <v>628098.77142073866</v>
      </c>
      <c r="D2" s="49">
        <f>'Data-Fiduciary-$'!F13</f>
        <v>29.415265106236788</v>
      </c>
      <c r="E2" s="147">
        <f t="shared" ref="E2:E33" si="1">D2/B2</f>
        <v>4.6832228376598206E-5</v>
      </c>
      <c r="F2" s="49">
        <f>'Data-BIS-$'!F8</f>
        <v>163.16817264419149</v>
      </c>
      <c r="G2" s="147">
        <f t="shared" ref="G2:G33" si="2">F2/B2</f>
        <v>2.5978107276839672E-4</v>
      </c>
      <c r="H2" s="49">
        <f t="shared" ref="H2:H33" si="3">F2+D2</f>
        <v>192.58343775042829</v>
      </c>
      <c r="I2" s="147">
        <f t="shared" ref="I2:I33" si="4">H2/B2</f>
        <v>3.0661330114499497E-4</v>
      </c>
      <c r="J2" s="147">
        <f t="shared" ref="J2:J33" si="5">D2/H2</f>
        <v>0.15274036775870864</v>
      </c>
      <c r="Q2" s="147">
        <f>'Data-Fiduciary-$'!L13/DataBankDeposits!B2</f>
        <v>5.6720410343597926E-4</v>
      </c>
      <c r="T2" s="143">
        <f>'Data-Fiduciary-CHF'!B13/'Data-Fiduciary-$'!N13</f>
        <v>30.56656563301469</v>
      </c>
      <c r="U2" s="143">
        <f t="shared" ref="U2:U38" si="6">T2*U$39/T$39</f>
        <v>63.73667525882135</v>
      </c>
      <c r="V2" s="147">
        <f t="shared" ref="V2:V33" si="7">U2/B2</f>
        <v>1.0147556110426884E-4</v>
      </c>
      <c r="W2" s="143">
        <f t="shared" ref="W2:W33" si="8">U2+F2</f>
        <v>226.90484790301284</v>
      </c>
      <c r="X2" s="147">
        <f t="shared" ref="X2:X33" si="9">W2/B2</f>
        <v>3.6125663387266558E-4</v>
      </c>
      <c r="AA2" s="49">
        <f>'Data-Fiduciary-CHF'!I13/'Data-Fiduciary-$'!N13</f>
        <v>29.415265106236788</v>
      </c>
      <c r="AB2" s="147">
        <f t="shared" ref="AB2:AB33" si="10">AA2/B2</f>
        <v>4.6832228376598206E-5</v>
      </c>
      <c r="AC2" s="49">
        <f>'Data-Fiduciary-CHF'!M13/'Data-Fiduciary-$'!N13</f>
        <v>7.135785805415674</v>
      </c>
      <c r="AD2" s="147">
        <f t="shared" ref="AD2:AD33" si="11">AC2/B2</f>
        <v>1.1360929411268808E-5</v>
      </c>
      <c r="AE2" s="49">
        <f>'Data-Fiduciary-CHF'!K13/'Data-Fiduciary-$'!N13</f>
        <v>29.415265106236788</v>
      </c>
      <c r="AF2" s="147">
        <f t="shared" ref="AF2:AF33" si="12">AE2/B2</f>
        <v>4.6832228376598206E-5</v>
      </c>
      <c r="AG2" s="49">
        <f>'Data-Fiduciary-CHF'!O13/'Data-Fiduciary-$'!N13</f>
        <v>7.135785805415674</v>
      </c>
      <c r="AH2" s="147">
        <f t="shared" ref="AH2:AH33" si="13">AG2/B2</f>
        <v>1.1360929411268808E-5</v>
      </c>
    </row>
    <row r="3" spans="1:34">
      <c r="A3" s="96">
        <v>18993</v>
      </c>
      <c r="B3" s="120">
        <f t="shared" si="0"/>
        <v>677760.12582927744</v>
      </c>
      <c r="C3" s="149">
        <f t="shared" ref="C3:C34" si="14">(B3-B2)/B2</f>
        <v>7.9066154350543372E-2</v>
      </c>
      <c r="D3" s="49">
        <f>'Data-Fiduciary-$'!F14</f>
        <v>33.590302919866325</v>
      </c>
      <c r="E3" s="147">
        <f t="shared" si="1"/>
        <v>4.9560754077656471E-5</v>
      </c>
      <c r="F3" s="49">
        <f>'Data-BIS-$'!F9</f>
        <v>172.45416620930806</v>
      </c>
      <c r="G3" s="147">
        <f t="shared" si="2"/>
        <v>2.5444719988255542E-4</v>
      </c>
      <c r="H3" s="49">
        <f t="shared" si="3"/>
        <v>206.04446912917439</v>
      </c>
      <c r="I3" s="147">
        <f t="shared" si="4"/>
        <v>3.040079539602119E-4</v>
      </c>
      <c r="J3" s="147">
        <f t="shared" si="5"/>
        <v>0.16302453087836943</v>
      </c>
      <c r="Q3" s="147">
        <f>'Data-Fiduciary-$'!L14/DataBankDeposits!B3</f>
        <v>6.0719981136447853E-4</v>
      </c>
      <c r="T3" s="143">
        <f>'Data-Fiduciary-CHF'!B14/'Data-Fiduciary-$'!N14</f>
        <v>34.905012588693069</v>
      </c>
      <c r="U3" s="143">
        <f t="shared" si="6"/>
        <v>72.783101607845992</v>
      </c>
      <c r="V3" s="147">
        <f t="shared" si="7"/>
        <v>1.0738770080165426E-4</v>
      </c>
      <c r="W3" s="143">
        <f t="shared" si="8"/>
        <v>245.23726781715405</v>
      </c>
      <c r="X3" s="147">
        <f t="shared" si="9"/>
        <v>3.6183490068420967E-4</v>
      </c>
      <c r="AA3" s="49">
        <f>'Data-Fiduciary-CHF'!I14/'Data-Fiduciary-$'!N14</f>
        <v>33.590302919866325</v>
      </c>
      <c r="AB3" s="147">
        <f t="shared" si="10"/>
        <v>4.9560754077656471E-5</v>
      </c>
      <c r="AC3" s="49">
        <f>'Data-Fiduciary-CHF'!M14/'Data-Fiduciary-$'!N14</f>
        <v>8.1485992361283781</v>
      </c>
      <c r="AD3" s="147">
        <f t="shared" si="11"/>
        <v>1.2022836584194314E-5</v>
      </c>
      <c r="AE3" s="49">
        <f>'Data-Fiduciary-CHF'!K14/'Data-Fiduciary-$'!N14</f>
        <v>33.590302919866325</v>
      </c>
      <c r="AF3" s="147">
        <f t="shared" si="12"/>
        <v>4.9560754077656471E-5</v>
      </c>
      <c r="AG3" s="49">
        <f>'Data-Fiduciary-CHF'!O14/'Data-Fiduciary-$'!N14</f>
        <v>8.1485992361283781</v>
      </c>
      <c r="AH3" s="147">
        <f t="shared" si="13"/>
        <v>1.2022836584194314E-5</v>
      </c>
    </row>
    <row r="4" spans="1:34">
      <c r="A4" s="96">
        <v>19359</v>
      </c>
      <c r="B4" s="120">
        <f t="shared" si="0"/>
        <v>731348.01255073876</v>
      </c>
      <c r="C4" s="149">
        <f t="shared" si="14"/>
        <v>7.9066154350543316E-2</v>
      </c>
      <c r="D4" s="49">
        <f>'Data-Fiduciary-$'!F15</f>
        <v>37.303100265417562</v>
      </c>
      <c r="E4" s="147">
        <f t="shared" si="1"/>
        <v>5.1005950143099056E-5</v>
      </c>
      <c r="F4" s="49">
        <f>'Data-BIS-$'!F10</f>
        <v>185.71987130233177</v>
      </c>
      <c r="G4" s="147">
        <f t="shared" si="2"/>
        <v>2.5394185547123106E-4</v>
      </c>
      <c r="H4" s="49">
        <f t="shared" si="3"/>
        <v>223.02297156774932</v>
      </c>
      <c r="I4" s="147">
        <f t="shared" si="4"/>
        <v>3.0494780561433009E-4</v>
      </c>
      <c r="J4" s="147">
        <f t="shared" si="5"/>
        <v>0.16726124669218537</v>
      </c>
      <c r="Q4" s="147">
        <f>'Data-Fiduciary-$'!L15/DataBankDeposits!B4</f>
        <v>7.0967559593037362E-4</v>
      </c>
      <c r="T4" s="143">
        <f>'Data-Fiduciary-CHF'!B15/'Data-Fiduciary-$'!N15</f>
        <v>38.76312718786464</v>
      </c>
      <c r="U4" s="143">
        <f t="shared" si="6"/>
        <v>80.827950357655084</v>
      </c>
      <c r="V4" s="147">
        <f t="shared" si="7"/>
        <v>1.1051913585674437E-4</v>
      </c>
      <c r="W4" s="143">
        <f t="shared" si="8"/>
        <v>266.54782165998688</v>
      </c>
      <c r="X4" s="147">
        <f t="shared" si="9"/>
        <v>3.6446099132797543E-4</v>
      </c>
      <c r="AA4" s="49">
        <f>'Data-Fiduciary-CHF'!I15/'Data-Fiduciary-$'!N15</f>
        <v>37.303100265417562</v>
      </c>
      <c r="AB4" s="147">
        <f t="shared" si="10"/>
        <v>5.1005950143099056E-5</v>
      </c>
      <c r="AC4" s="49">
        <f>'Data-Fiduciary-CHF'!M15/'Data-Fiduciary-$'!N15</f>
        <v>9.0492787472966132</v>
      </c>
      <c r="AD4" s="147">
        <f t="shared" si="11"/>
        <v>1.2373423584943154E-5</v>
      </c>
      <c r="AE4" s="49">
        <f>'Data-Fiduciary-CHF'!K15/'Data-Fiduciary-$'!N15</f>
        <v>37.303100265417562</v>
      </c>
      <c r="AF4" s="147">
        <f t="shared" si="12"/>
        <v>5.1005950143099056E-5</v>
      </c>
      <c r="AG4" s="49">
        <f>'Data-Fiduciary-CHF'!O15/'Data-Fiduciary-$'!N15</f>
        <v>9.0492787472966132</v>
      </c>
      <c r="AH4" s="147">
        <f t="shared" si="13"/>
        <v>1.2373423584943154E-5</v>
      </c>
    </row>
    <row r="5" spans="1:34">
      <c r="A5" s="96">
        <v>19724</v>
      </c>
      <c r="B5" s="120">
        <f t="shared" si="0"/>
        <v>789172.8873950385</v>
      </c>
      <c r="C5" s="149">
        <f t="shared" si="14"/>
        <v>7.9066154350543247E-2</v>
      </c>
      <c r="D5" s="49">
        <f>'Data-Fiduciary-$'!F16</f>
        <v>43.538461112426333</v>
      </c>
      <c r="E5" s="147">
        <f t="shared" si="1"/>
        <v>5.5169737592153445E-5</v>
      </c>
      <c r="F5" s="49">
        <f>'Data-BIS-$'!F11</f>
        <v>204.29185843256494</v>
      </c>
      <c r="G5" s="147">
        <f t="shared" si="2"/>
        <v>2.5886831858467279E-4</v>
      </c>
      <c r="H5" s="49">
        <f t="shared" si="3"/>
        <v>247.83031954499126</v>
      </c>
      <c r="I5" s="147">
        <f t="shared" si="4"/>
        <v>3.140380561768262E-4</v>
      </c>
      <c r="J5" s="147">
        <f t="shared" si="5"/>
        <v>0.17567850936221843</v>
      </c>
      <c r="Q5" s="147">
        <f>'Data-Fiduciary-$'!L16/DataBankDeposits!B5</f>
        <v>6.9976910609919805E-4</v>
      </c>
      <c r="T5" s="143">
        <f>'Data-Fiduciary-CHF'!B16/'Data-Fiduciary-$'!N16</f>
        <v>45.242537313432834</v>
      </c>
      <c r="U5" s="143">
        <f t="shared" si="6"/>
        <v>94.338662159572635</v>
      </c>
      <c r="V5" s="147">
        <f t="shared" si="7"/>
        <v>1.1954118503864574E-4</v>
      </c>
      <c r="W5" s="143">
        <f t="shared" si="8"/>
        <v>298.6305205921376</v>
      </c>
      <c r="X5" s="147">
        <f t="shared" si="9"/>
        <v>3.7840950362331857E-4</v>
      </c>
      <c r="AA5" s="49">
        <f>'Data-Fiduciary-CHF'!I16/'Data-Fiduciary-$'!N16</f>
        <v>43.538461112426333</v>
      </c>
      <c r="AB5" s="147">
        <f t="shared" si="10"/>
        <v>5.5169737592153445E-5</v>
      </c>
      <c r="AC5" s="49">
        <f>'Data-Fiduciary-CHF'!M16/'Data-Fiduciary-$'!N16</f>
        <v>10.561901505005359</v>
      </c>
      <c r="AD5" s="147">
        <f t="shared" si="11"/>
        <v>1.338350781394541E-5</v>
      </c>
      <c r="AE5" s="49">
        <f>'Data-Fiduciary-CHF'!K16/'Data-Fiduciary-$'!N16</f>
        <v>43.538461112426333</v>
      </c>
      <c r="AF5" s="147">
        <f t="shared" si="12"/>
        <v>5.5169737592153445E-5</v>
      </c>
      <c r="AG5" s="49">
        <f>'Data-Fiduciary-CHF'!O16/'Data-Fiduciary-$'!N16</f>
        <v>10.561901505005359</v>
      </c>
      <c r="AH5" s="147">
        <f t="shared" si="13"/>
        <v>1.338350781394541E-5</v>
      </c>
    </row>
    <row r="6" spans="1:34">
      <c r="A6" s="96">
        <v>20089</v>
      </c>
      <c r="B6" s="120">
        <f t="shared" si="0"/>
        <v>851569.75271907856</v>
      </c>
      <c r="C6" s="149">
        <f t="shared" si="14"/>
        <v>7.906615435054333E-2</v>
      </c>
      <c r="D6" s="49">
        <f>'Data-Fiduciary-$'!F17</f>
        <v>40.873956943443687</v>
      </c>
      <c r="E6" s="147">
        <f t="shared" si="1"/>
        <v>4.7998366326343036E-5</v>
      </c>
      <c r="F6" s="49">
        <f>'Data-BIS-$'!F12</f>
        <v>226.84355709070519</v>
      </c>
      <c r="G6" s="147">
        <f t="shared" si="2"/>
        <v>2.663828257948211E-4</v>
      </c>
      <c r="H6" s="49">
        <f t="shared" si="3"/>
        <v>267.71751403414885</v>
      </c>
      <c r="I6" s="147">
        <f t="shared" si="4"/>
        <v>3.1438119212116411E-4</v>
      </c>
      <c r="J6" s="147">
        <f t="shared" si="5"/>
        <v>0.15267569285074861</v>
      </c>
      <c r="Q6" s="147">
        <f>'Data-Fiduciary-$'!L17/DataBankDeposits!B6</f>
        <v>6.7608001150391709E-4</v>
      </c>
      <c r="T6" s="143">
        <f>'Data-Fiduciary-CHF'!B17/'Data-Fiduciary-$'!N17</f>
        <v>42.473745624270713</v>
      </c>
      <c r="U6" s="143">
        <f t="shared" si="6"/>
        <v>88.565243618863505</v>
      </c>
      <c r="V6" s="147">
        <f t="shared" si="7"/>
        <v>1.040023360811877E-4</v>
      </c>
      <c r="W6" s="143">
        <f t="shared" si="8"/>
        <v>315.40880070956871</v>
      </c>
      <c r="X6" s="147">
        <f t="shared" si="9"/>
        <v>3.7038516187600884E-4</v>
      </c>
      <c r="AA6" s="49">
        <f>'Data-Fiduciary-CHF'!I17/'Data-Fiduciary-$'!N17</f>
        <v>40.873956943443687</v>
      </c>
      <c r="AB6" s="147">
        <f t="shared" si="10"/>
        <v>4.7998366326343036E-5</v>
      </c>
      <c r="AC6" s="49">
        <f>'Data-Fiduciary-CHF'!M17/'Data-Fiduciary-$'!N17</f>
        <v>9.9155251776519187</v>
      </c>
      <c r="AD6" s="147">
        <f t="shared" si="11"/>
        <v>1.1643820304785905E-5</v>
      </c>
      <c r="AE6" s="49">
        <f>'Data-Fiduciary-CHF'!K17/'Data-Fiduciary-$'!N17</f>
        <v>40.873956943443687</v>
      </c>
      <c r="AF6" s="147">
        <f t="shared" si="12"/>
        <v>4.7998366326343036E-5</v>
      </c>
      <c r="AG6" s="49">
        <f>'Data-Fiduciary-CHF'!O17/'Data-Fiduciary-$'!N17</f>
        <v>9.9155251776519187</v>
      </c>
      <c r="AH6" s="147">
        <f t="shared" si="13"/>
        <v>1.1643820304785905E-5</v>
      </c>
    </row>
    <row r="7" spans="1:34">
      <c r="A7" s="96">
        <v>20454</v>
      </c>
      <c r="B7" s="120">
        <f t="shared" si="0"/>
        <v>918900.0982278192</v>
      </c>
      <c r="C7" s="149">
        <f t="shared" si="14"/>
        <v>7.9066154350543275E-2</v>
      </c>
      <c r="D7" s="49">
        <f>'Data-Fiduciary-$'!F18</f>
        <v>49.408079821745126</v>
      </c>
      <c r="E7" s="147">
        <f t="shared" si="1"/>
        <v>5.3768717532007034E-5</v>
      </c>
      <c r="F7" s="49">
        <f>'Data-BIS-$'!F13</f>
        <v>254.70153778605496</v>
      </c>
      <c r="G7" s="147">
        <f t="shared" si="2"/>
        <v>2.7718087992075483E-4</v>
      </c>
      <c r="H7" s="49">
        <f t="shared" si="3"/>
        <v>304.10961760780009</v>
      </c>
      <c r="I7" s="147">
        <f t="shared" si="4"/>
        <v>3.3094959745276183E-4</v>
      </c>
      <c r="J7" s="147">
        <f t="shared" si="5"/>
        <v>0.16246799496313549</v>
      </c>
      <c r="Q7" s="147">
        <f>'Data-Fiduciary-$'!L18/DataBankDeposits!B7</f>
        <v>6.9765311102742229E-4</v>
      </c>
      <c r="T7" s="143">
        <f>'Data-Fiduciary-CHF'!B18/'Data-Fiduciary-$'!N18</f>
        <v>51.34189031505251</v>
      </c>
      <c r="U7" s="143">
        <f t="shared" si="6"/>
        <v>107.05688789093391</v>
      </c>
      <c r="V7" s="147">
        <f t="shared" si="7"/>
        <v>1.1650547006949141E-4</v>
      </c>
      <c r="W7" s="143">
        <f t="shared" si="8"/>
        <v>361.75842567698885</v>
      </c>
      <c r="X7" s="147">
        <f t="shared" si="9"/>
        <v>3.9368634999024623E-4</v>
      </c>
      <c r="AA7" s="49">
        <f>'Data-Fiduciary-CHF'!I18/'Data-Fiduciary-$'!N18</f>
        <v>49.408079821745126</v>
      </c>
      <c r="AB7" s="147">
        <f t="shared" si="10"/>
        <v>5.3768717532007034E-5</v>
      </c>
      <c r="AC7" s="49">
        <f>'Data-Fiduciary-CHF'!M18/'Data-Fiduciary-$'!N18</f>
        <v>11.985799665293527</v>
      </c>
      <c r="AD7" s="147">
        <f t="shared" si="11"/>
        <v>1.3043637375171915E-5</v>
      </c>
      <c r="AE7" s="49">
        <f>'Data-Fiduciary-CHF'!K18/'Data-Fiduciary-$'!N18</f>
        <v>49.408079821745126</v>
      </c>
      <c r="AF7" s="147">
        <f t="shared" si="12"/>
        <v>5.3768717532007034E-5</v>
      </c>
      <c r="AG7" s="49">
        <f>'Data-Fiduciary-CHF'!O18/'Data-Fiduciary-$'!N18</f>
        <v>11.985799665293527</v>
      </c>
      <c r="AH7" s="147">
        <f t="shared" si="13"/>
        <v>1.3043637375171915E-5</v>
      </c>
    </row>
    <row r="8" spans="1:34">
      <c r="A8" s="96">
        <v>20820</v>
      </c>
      <c r="B8" s="120">
        <f t="shared" si="0"/>
        <v>991553.99522702931</v>
      </c>
      <c r="C8" s="149">
        <f t="shared" si="14"/>
        <v>7.9066154350543261E-2</v>
      </c>
      <c r="D8" s="49">
        <f>'Data-Fiduciary-$'!F19</f>
        <v>55.022634346943427</v>
      </c>
      <c r="E8" s="147">
        <f t="shared" si="1"/>
        <v>5.5491314251974013E-5</v>
      </c>
      <c r="F8" s="49">
        <f>'Data-BIS-$'!F14</f>
        <v>283.88608899070709</v>
      </c>
      <c r="G8" s="147">
        <f t="shared" si="2"/>
        <v>2.8630421576356779E-4</v>
      </c>
      <c r="H8" s="49">
        <f t="shared" si="3"/>
        <v>338.90872333765054</v>
      </c>
      <c r="I8" s="147">
        <f t="shared" si="4"/>
        <v>3.4179553001554186E-4</v>
      </c>
      <c r="J8" s="147">
        <f t="shared" si="5"/>
        <v>0.16235236970316949</v>
      </c>
      <c r="Q8" s="147">
        <f>'Data-Fiduciary-$'!L19/DataBankDeposits!B8</f>
        <v>7.4868041789287118E-4</v>
      </c>
      <c r="T8" s="143">
        <f>'Data-Fiduciary-CHF'!B19/'Data-Fiduciary-$'!N19</f>
        <v>57.176196032672109</v>
      </c>
      <c r="U8" s="143">
        <f t="shared" si="6"/>
        <v>119.22244333308549</v>
      </c>
      <c r="V8" s="147">
        <f t="shared" si="7"/>
        <v>1.2023797383397961E-4</v>
      </c>
      <c r="W8" s="143">
        <f t="shared" si="8"/>
        <v>403.10853232379259</v>
      </c>
      <c r="X8" s="147">
        <f t="shared" si="9"/>
        <v>4.0654218959754743E-4</v>
      </c>
      <c r="AA8" s="49">
        <f>'Data-Fiduciary-CHF'!I19/'Data-Fiduciary-$'!N19</f>
        <v>55.022634346943427</v>
      </c>
      <c r="AB8" s="147">
        <f t="shared" si="10"/>
        <v>5.5491314251974013E-5</v>
      </c>
      <c r="AC8" s="49">
        <f>'Data-Fiduciary-CHF'!M19/'Data-Fiduciary-$'!N19</f>
        <v>13.347822354531427</v>
      </c>
      <c r="AD8" s="147">
        <f t="shared" si="11"/>
        <v>1.3461518403216425E-5</v>
      </c>
      <c r="AE8" s="49">
        <f>'Data-Fiduciary-CHF'!K19/'Data-Fiduciary-$'!N19</f>
        <v>55.022634346943427</v>
      </c>
      <c r="AF8" s="147">
        <f t="shared" si="12"/>
        <v>5.5491314251974013E-5</v>
      </c>
      <c r="AG8" s="49">
        <f>'Data-Fiduciary-CHF'!O19/'Data-Fiduciary-$'!N19</f>
        <v>13.347822354531427</v>
      </c>
      <c r="AH8" s="147">
        <f t="shared" si="13"/>
        <v>1.3461518403216425E-5</v>
      </c>
    </row>
    <row r="9" spans="1:34">
      <c r="A9" s="96">
        <v>21185</v>
      </c>
      <c r="B9" s="120">
        <f t="shared" si="0"/>
        <v>1069952.3564605475</v>
      </c>
      <c r="C9" s="149">
        <f t="shared" si="14"/>
        <v>7.9066154350543358E-2</v>
      </c>
      <c r="D9" s="49">
        <f>'Data-Fiduciary-$'!F20</f>
        <v>65.353414673308322</v>
      </c>
      <c r="E9" s="147">
        <f t="shared" si="1"/>
        <v>6.1080677357915706E-5</v>
      </c>
      <c r="F9" s="49">
        <f>'Data-BIS-$'!F15</f>
        <v>332.96919783489477</v>
      </c>
      <c r="G9" s="147">
        <f t="shared" si="2"/>
        <v>3.1120002290230237E-4</v>
      </c>
      <c r="H9" s="49">
        <f t="shared" si="3"/>
        <v>398.32261250820306</v>
      </c>
      <c r="I9" s="147">
        <f t="shared" si="4"/>
        <v>3.7228070026021804E-4</v>
      </c>
      <c r="J9" s="147">
        <f t="shared" si="5"/>
        <v>0.1640715656632786</v>
      </c>
      <c r="Q9" s="147">
        <f>'Data-Fiduciary-$'!L20/DataBankDeposits!B9</f>
        <v>7.7888723144796694E-4</v>
      </c>
      <c r="T9" s="143">
        <f>'Data-Fiduciary-CHF'!B20/'Data-Fiduciary-$'!N20</f>
        <v>67.911318553092187</v>
      </c>
      <c r="U9" s="143">
        <f t="shared" si="6"/>
        <v>141.60706534664442</v>
      </c>
      <c r="V9" s="147">
        <f t="shared" si="7"/>
        <v>1.3234894478394087E-4</v>
      </c>
      <c r="W9" s="143">
        <f t="shared" si="8"/>
        <v>474.57626318153916</v>
      </c>
      <c r="X9" s="147">
        <f t="shared" si="9"/>
        <v>4.4354896768624319E-4</v>
      </c>
      <c r="AA9" s="49">
        <f>'Data-Fiduciary-CHF'!I20/'Data-Fiduciary-$'!N20</f>
        <v>65.353414673308322</v>
      </c>
      <c r="AB9" s="147">
        <f t="shared" si="10"/>
        <v>6.1080677357915706E-5</v>
      </c>
      <c r="AC9" s="49">
        <f>'Data-Fiduciary-CHF'!M20/'Data-Fiduciary-$'!N20</f>
        <v>15.853944102729162</v>
      </c>
      <c r="AD9" s="147">
        <f t="shared" si="11"/>
        <v>1.4817429960315944E-5</v>
      </c>
      <c r="AE9" s="49">
        <f>'Data-Fiduciary-CHF'!K20/'Data-Fiduciary-$'!N20</f>
        <v>65.353414673308322</v>
      </c>
      <c r="AF9" s="147">
        <f t="shared" si="12"/>
        <v>6.1080677357915706E-5</v>
      </c>
      <c r="AG9" s="49">
        <f>'Data-Fiduciary-CHF'!O20/'Data-Fiduciary-$'!N20</f>
        <v>15.853944102729162</v>
      </c>
      <c r="AH9" s="147">
        <f t="shared" si="13"/>
        <v>1.4817429960315944E-5</v>
      </c>
    </row>
    <row r="10" spans="1:34">
      <c r="A10" s="96">
        <v>21550</v>
      </c>
      <c r="B10" s="120">
        <f t="shared" si="0"/>
        <v>1154549.3746241848</v>
      </c>
      <c r="C10" s="149">
        <f t="shared" si="14"/>
        <v>7.9066154350543372E-2</v>
      </c>
      <c r="D10" s="49">
        <f>'Data-Fiduciary-$'!F21</f>
        <v>86.67266539001119</v>
      </c>
      <c r="E10" s="147">
        <f t="shared" si="1"/>
        <v>7.507055765217823E-5</v>
      </c>
      <c r="F10" s="49">
        <f>'Data-BIS-$'!F16</f>
        <v>443.07455010699141</v>
      </c>
      <c r="G10" s="147">
        <f t="shared" si="2"/>
        <v>3.8376405534948713E-4</v>
      </c>
      <c r="H10" s="49">
        <f t="shared" si="3"/>
        <v>529.74721549700257</v>
      </c>
      <c r="I10" s="147">
        <f t="shared" si="4"/>
        <v>4.5883461300166536E-4</v>
      </c>
      <c r="J10" s="147">
        <f t="shared" si="5"/>
        <v>0.16361136567503412</v>
      </c>
      <c r="Q10" s="147">
        <f>'Data-Fiduciary-$'!L21/DataBankDeposits!B10</f>
        <v>9.0936530958762635E-4</v>
      </c>
      <c r="T10" s="143">
        <f>'Data-Fiduciary-CHF'!B21/'Data-Fiduciary-$'!N21</f>
        <v>90.064995357474473</v>
      </c>
      <c r="U10" s="143">
        <f t="shared" si="6"/>
        <v>187.80138502332753</v>
      </c>
      <c r="V10" s="147">
        <f t="shared" si="7"/>
        <v>1.6266206465570898E-4</v>
      </c>
      <c r="W10" s="143">
        <f t="shared" si="8"/>
        <v>630.87593513031891</v>
      </c>
      <c r="X10" s="147">
        <f t="shared" si="9"/>
        <v>5.4642612000519613E-4</v>
      </c>
      <c r="AA10" s="49">
        <f>'Data-Fiduciary-CHF'!I21/'Data-Fiduciary-$'!N21</f>
        <v>86.67266539001119</v>
      </c>
      <c r="AB10" s="147">
        <f t="shared" si="10"/>
        <v>7.507055765217823E-5</v>
      </c>
      <c r="AC10" s="49">
        <f>'Data-Fiduciary-CHF'!M21/'Data-Fiduciary-$'!N21</f>
        <v>21.02573521516387</v>
      </c>
      <c r="AD10" s="147">
        <f t="shared" si="11"/>
        <v>1.8211204888494194E-5</v>
      </c>
      <c r="AE10" s="49">
        <f>'Data-Fiduciary-CHF'!K21/'Data-Fiduciary-$'!N21</f>
        <v>86.67266539001119</v>
      </c>
      <c r="AF10" s="147">
        <f t="shared" si="12"/>
        <v>7.507055765217823E-5</v>
      </c>
      <c r="AG10" s="49">
        <f>'Data-Fiduciary-CHF'!O21/'Data-Fiduciary-$'!N21</f>
        <v>21.02573521516387</v>
      </c>
      <c r="AH10" s="147">
        <f t="shared" si="13"/>
        <v>1.8211204888494194E-5</v>
      </c>
    </row>
    <row r="11" spans="1:34">
      <c r="A11" s="96">
        <v>21915</v>
      </c>
      <c r="B11" s="120">
        <f t="shared" si="0"/>
        <v>1245835.1536835439</v>
      </c>
      <c r="C11" s="149">
        <f t="shared" si="14"/>
        <v>7.9066154350543358E-2</v>
      </c>
      <c r="D11" s="49">
        <f>'Data-Fiduciary-$'!F22</f>
        <v>99.283194990994573</v>
      </c>
      <c r="E11" s="147">
        <f t="shared" si="1"/>
        <v>7.9692080206153522E-5</v>
      </c>
      <c r="F11" s="49">
        <f>'Data-BIS-$'!F17</f>
        <v>541.24076779536676</v>
      </c>
      <c r="G11" s="147">
        <f t="shared" si="2"/>
        <v>4.344401152873938E-4</v>
      </c>
      <c r="H11" s="49">
        <f t="shared" si="3"/>
        <v>640.52396278636138</v>
      </c>
      <c r="I11" s="147">
        <f t="shared" si="4"/>
        <v>5.1413219549354728E-4</v>
      </c>
      <c r="J11" s="147">
        <f t="shared" si="5"/>
        <v>0.15500309240438084</v>
      </c>
      <c r="Q11" s="147">
        <f>'Data-Fiduciary-$'!L22/DataBankDeposits!B11</f>
        <v>8.5949106066595857E-4</v>
      </c>
      <c r="T11" s="143">
        <f>'Data-Fiduciary-CHF'!B22/'Data-Fiduciary-$'!N22</f>
        <v>103.16909553550774</v>
      </c>
      <c r="U11" s="143">
        <f t="shared" si="6"/>
        <v>215.1257428734703</v>
      </c>
      <c r="V11" s="147">
        <f t="shared" si="7"/>
        <v>1.7267592926512864E-4</v>
      </c>
      <c r="W11" s="143">
        <f t="shared" si="8"/>
        <v>756.36651066883701</v>
      </c>
      <c r="X11" s="147">
        <f t="shared" si="9"/>
        <v>6.0711604455252236E-4</v>
      </c>
      <c r="AA11" s="49">
        <f>'Data-Fiduciary-CHF'!I22/'Data-Fiduciary-$'!N22</f>
        <v>99.283194990994573</v>
      </c>
      <c r="AB11" s="147">
        <f t="shared" si="10"/>
        <v>7.9692080206153522E-5</v>
      </c>
      <c r="AC11" s="49">
        <f>'Data-Fiduciary-CHF'!M22/'Data-Fiduciary-$'!N22</f>
        <v>24.084896429603916</v>
      </c>
      <c r="AD11" s="147">
        <f t="shared" si="11"/>
        <v>1.9332330090696534E-5</v>
      </c>
      <c r="AE11" s="49">
        <f>'Data-Fiduciary-CHF'!K22/'Data-Fiduciary-$'!N22</f>
        <v>99.283194990994573</v>
      </c>
      <c r="AF11" s="147">
        <f t="shared" si="12"/>
        <v>7.9692080206153522E-5</v>
      </c>
      <c r="AG11" s="49">
        <f>'Data-Fiduciary-CHF'!O22/'Data-Fiduciary-$'!N22</f>
        <v>24.084896429603916</v>
      </c>
      <c r="AH11" s="147">
        <f t="shared" si="13"/>
        <v>1.9332330090696534E-5</v>
      </c>
    </row>
    <row r="12" spans="1:34">
      <c r="A12" s="96">
        <v>22281</v>
      </c>
      <c r="B12" s="49">
        <v>1344338.5482400199</v>
      </c>
      <c r="C12" s="149">
        <f t="shared" si="14"/>
        <v>7.9066154350543399E-2</v>
      </c>
      <c r="D12" s="49">
        <f>'Data-Fiduciary-$'!F23</f>
        <v>117.80496126392748</v>
      </c>
      <c r="E12" s="147">
        <f t="shared" si="1"/>
        <v>8.7630427185291453E-5</v>
      </c>
      <c r="F12" s="49">
        <f>'Data-BIS-$'!F18</f>
        <v>671.24467770699891</v>
      </c>
      <c r="G12" s="147">
        <f t="shared" si="2"/>
        <v>4.9931222948696851E-4</v>
      </c>
      <c r="H12" s="49">
        <f t="shared" si="3"/>
        <v>789.04963897092637</v>
      </c>
      <c r="I12" s="147">
        <f t="shared" si="4"/>
        <v>5.8694265667225988E-4</v>
      </c>
      <c r="J12" s="147">
        <f t="shared" si="5"/>
        <v>0.149299810107724</v>
      </c>
      <c r="Q12" s="147">
        <f>'Data-Fiduciary-$'!L23/DataBankDeposits!B12</f>
        <v>9.2891815788497282E-4</v>
      </c>
      <c r="T12" s="143">
        <f>'Data-Fiduciary-CHF'!B23/'Data-Fiduciary-$'!N23</f>
        <v>122.4157955865273</v>
      </c>
      <c r="U12" s="143">
        <f t="shared" si="6"/>
        <v>255.2585038019929</v>
      </c>
      <c r="V12" s="147">
        <f t="shared" si="7"/>
        <v>1.8987665282392744E-4</v>
      </c>
      <c r="W12" s="143">
        <f t="shared" si="8"/>
        <v>926.50318150899182</v>
      </c>
      <c r="X12" s="147">
        <f t="shared" si="9"/>
        <v>6.8918888231089598E-4</v>
      </c>
      <c r="AA12" s="49">
        <f>'Data-Fiduciary-CHF'!I23/'Data-Fiduciary-$'!N23</f>
        <v>117.80496126392748</v>
      </c>
      <c r="AB12" s="147">
        <f t="shared" si="10"/>
        <v>8.7630427185291453E-5</v>
      </c>
      <c r="AC12" s="49">
        <f>'Data-Fiduciary-CHF'!M23/'Data-Fiduciary-$'!N23</f>
        <v>28.578051816246976</v>
      </c>
      <c r="AD12" s="147">
        <f t="shared" si="11"/>
        <v>2.1258076586184906E-5</v>
      </c>
      <c r="AE12" s="49">
        <f>'Data-Fiduciary-CHF'!K23/'Data-Fiduciary-$'!N23</f>
        <v>117.80496126392748</v>
      </c>
      <c r="AF12" s="147">
        <f t="shared" si="12"/>
        <v>8.7630427185291453E-5</v>
      </c>
      <c r="AG12" s="49">
        <f>'Data-Fiduciary-CHF'!O23/'Data-Fiduciary-$'!N23</f>
        <v>28.578051816246976</v>
      </c>
      <c r="AH12" s="147">
        <f t="shared" si="13"/>
        <v>2.1258076586184906E-5</v>
      </c>
    </row>
    <row r="13" spans="1:34">
      <c r="A13" s="96">
        <v>22646</v>
      </c>
      <c r="B13" s="49">
        <v>1403031.72387843</v>
      </c>
      <c r="C13" s="147">
        <f t="shared" si="14"/>
        <v>4.3659519929150223E-2</v>
      </c>
      <c r="D13" s="49">
        <f>'Data-Fiduciary-$'!F24</f>
        <v>145.37585471352676</v>
      </c>
      <c r="E13" s="147">
        <f t="shared" si="1"/>
        <v>1.0361551505881937E-4</v>
      </c>
      <c r="F13" s="49">
        <f>'Data-BIS-$'!F19</f>
        <v>839.71913238839977</v>
      </c>
      <c r="G13" s="147">
        <f t="shared" si="2"/>
        <v>5.985033111490499E-4</v>
      </c>
      <c r="H13" s="49">
        <f t="shared" si="3"/>
        <v>985.09498710192656</v>
      </c>
      <c r="I13" s="147">
        <f t="shared" si="4"/>
        <v>7.0211882620786921E-4</v>
      </c>
      <c r="J13" s="147">
        <f t="shared" si="5"/>
        <v>0.14757546898214488</v>
      </c>
      <c r="Q13" s="147">
        <f>'Data-Fiduciary-$'!L24/DataBankDeposits!B13</f>
        <v>1.0985082264419466E-3</v>
      </c>
      <c r="T13" s="143">
        <f>'Data-Fiduciary-CHF'!B24/'Data-Fiduciary-$'!N24</f>
        <v>151.06580166821132</v>
      </c>
      <c r="U13" s="143">
        <f t="shared" si="6"/>
        <v>314.99881469315966</v>
      </c>
      <c r="V13" s="147">
        <f t="shared" si="7"/>
        <v>2.2451296669358397E-4</v>
      </c>
      <c r="W13" s="143">
        <f t="shared" si="8"/>
        <v>1154.7179470815595</v>
      </c>
      <c r="X13" s="147">
        <f t="shared" si="9"/>
        <v>8.2301627784263386E-4</v>
      </c>
      <c r="AA13" s="49">
        <f>'Data-Fiduciary-CHF'!I24/'Data-Fiduciary-$'!N24</f>
        <v>145.37585471352676</v>
      </c>
      <c r="AB13" s="147">
        <f t="shared" si="10"/>
        <v>1.0361551505881937E-4</v>
      </c>
      <c r="AC13" s="49">
        <f>'Data-Fiduciary-CHF'!M24/'Data-Fiduciary-$'!N24</f>
        <v>35.266415474018821</v>
      </c>
      <c r="AD13" s="147">
        <f t="shared" si="11"/>
        <v>2.513586462359606E-5</v>
      </c>
      <c r="AE13" s="49">
        <f>'Data-Fiduciary-CHF'!K24/'Data-Fiduciary-$'!N24</f>
        <v>145.37585471352676</v>
      </c>
      <c r="AF13" s="147">
        <f t="shared" si="12"/>
        <v>1.0361551505881937E-4</v>
      </c>
      <c r="AG13" s="49">
        <f>'Data-Fiduciary-CHF'!O24/'Data-Fiduciary-$'!N24</f>
        <v>35.266415474018821</v>
      </c>
      <c r="AH13" s="147">
        <f t="shared" si="13"/>
        <v>2.513586462359606E-5</v>
      </c>
    </row>
    <row r="14" spans="1:34">
      <c r="A14" s="96">
        <v>23011</v>
      </c>
      <c r="B14" s="49">
        <v>1506505.8076423502</v>
      </c>
      <c r="C14" s="147">
        <f t="shared" si="14"/>
        <v>7.375035218582561E-2</v>
      </c>
      <c r="D14" s="49">
        <f>'Data-Fiduciary-$'!F25</f>
        <v>209.22255898037318</v>
      </c>
      <c r="E14" s="147">
        <f t="shared" si="1"/>
        <v>1.388793577289968E-4</v>
      </c>
      <c r="F14" s="49">
        <f>'Data-BIS-$'!F20</f>
        <v>1077.1752535535238</v>
      </c>
      <c r="G14" s="147">
        <f t="shared" si="2"/>
        <v>7.1501566611235326E-4</v>
      </c>
      <c r="H14" s="49">
        <f t="shared" si="3"/>
        <v>1286.397812533897</v>
      </c>
      <c r="I14" s="147">
        <f t="shared" si="4"/>
        <v>8.5389502384135003E-4</v>
      </c>
      <c r="J14" s="147">
        <f t="shared" si="5"/>
        <v>0.16264219119609247</v>
      </c>
      <c r="Q14" s="147">
        <f>'Data-Fiduciary-$'!L25/DataBankDeposits!B14</f>
        <v>1.2427384134114129E-3</v>
      </c>
      <c r="T14" s="143">
        <f>'Data-Fiduciary-CHF'!B25/'Data-Fiduciary-$'!N25</f>
        <v>217.41143783283167</v>
      </c>
      <c r="U14" s="143">
        <f t="shared" si="6"/>
        <v>453.34115638224335</v>
      </c>
      <c r="V14" s="147">
        <f t="shared" si="7"/>
        <v>3.0092227595970085E-4</v>
      </c>
      <c r="W14" s="143">
        <f t="shared" si="8"/>
        <v>1530.5164099357671</v>
      </c>
      <c r="X14" s="147">
        <f t="shared" si="9"/>
        <v>1.0159379420720542E-3</v>
      </c>
      <c r="AA14" s="49">
        <f>'Data-Fiduciary-CHF'!I25/'Data-Fiduciary-$'!N25</f>
        <v>209.22255898037318</v>
      </c>
      <c r="AB14" s="147">
        <f t="shared" si="10"/>
        <v>1.388793577289968E-4</v>
      </c>
      <c r="AC14" s="49">
        <f>'Data-Fiduciary-CHF'!M25/'Data-Fiduciary-$'!N25</f>
        <v>50.754849944505253</v>
      </c>
      <c r="AD14" s="147">
        <f t="shared" si="11"/>
        <v>3.3690444263162531E-5</v>
      </c>
      <c r="AE14" s="49">
        <f>'Data-Fiduciary-CHF'!K25/'Data-Fiduciary-$'!N25</f>
        <v>209.22255898037318</v>
      </c>
      <c r="AF14" s="147">
        <f t="shared" si="12"/>
        <v>1.388793577289968E-4</v>
      </c>
      <c r="AG14" s="49">
        <f>'Data-Fiduciary-CHF'!O25/'Data-Fiduciary-$'!N25</f>
        <v>50.754849944505253</v>
      </c>
      <c r="AH14" s="147">
        <f t="shared" si="13"/>
        <v>3.3690444263162531E-5</v>
      </c>
    </row>
    <row r="15" spans="1:34">
      <c r="A15" s="96">
        <v>23376</v>
      </c>
      <c r="B15" s="49">
        <v>1620432.8803533202</v>
      </c>
      <c r="C15" s="147">
        <f t="shared" si="14"/>
        <v>7.5623387665038885E-2</v>
      </c>
      <c r="D15" s="49">
        <f>'Data-Fiduciary-$'!F26</f>
        <v>630.0336903531047</v>
      </c>
      <c r="E15" s="147">
        <f t="shared" si="1"/>
        <v>3.8880579257052092E-4</v>
      </c>
      <c r="F15" s="49">
        <f>'Data-BIS-$'!F21</f>
        <v>1281.4671119860886</v>
      </c>
      <c r="G15" s="147">
        <f t="shared" si="2"/>
        <v>7.9081776698253421E-4</v>
      </c>
      <c r="H15" s="49">
        <f t="shared" si="3"/>
        <v>1911.5008023391933</v>
      </c>
      <c r="I15" s="147">
        <f t="shared" si="4"/>
        <v>1.179623559553055E-3</v>
      </c>
      <c r="J15" s="147">
        <f t="shared" si="5"/>
        <v>0.32960158299808345</v>
      </c>
      <c r="Q15" s="147">
        <f>'Data-Fiduciary-$'!L26/DataBankDeposits!B15</f>
        <v>1.4760801197872021E-3</v>
      </c>
      <c r="T15" s="143">
        <f>'Data-Fiduciary-CHF'!B26/'Data-Fiduciary-$'!N26</f>
        <v>654.69293163383543</v>
      </c>
      <c r="U15" s="143">
        <f t="shared" si="6"/>
        <v>1365.150121174277</v>
      </c>
      <c r="V15" s="147">
        <f t="shared" si="7"/>
        <v>8.4246014612874242E-4</v>
      </c>
      <c r="W15" s="143">
        <f t="shared" si="8"/>
        <v>2646.6172331603657</v>
      </c>
      <c r="X15" s="147">
        <f t="shared" si="9"/>
        <v>1.6332779131112765E-3</v>
      </c>
      <c r="AA15" s="49">
        <f>'Data-Fiduciary-CHF'!I26/'Data-Fiduciary-$'!N26</f>
        <v>630.0336903531047</v>
      </c>
      <c r="AB15" s="147">
        <f t="shared" si="10"/>
        <v>3.8880579257052092E-4</v>
      </c>
      <c r="AC15" s="49">
        <f>'Data-Fiduciary-CHF'!M26/'Data-Fiduciary-$'!N26</f>
        <v>152.83851593104001</v>
      </c>
      <c r="AD15" s="147">
        <f t="shared" si="11"/>
        <v>9.4319559781899141E-5</v>
      </c>
      <c r="AE15" s="49">
        <f>'Data-Fiduciary-CHF'!K26/'Data-Fiduciary-$'!N26</f>
        <v>630.0336903531047</v>
      </c>
      <c r="AF15" s="147">
        <f t="shared" si="12"/>
        <v>3.8880579257052092E-4</v>
      </c>
      <c r="AG15" s="49">
        <f>'Data-Fiduciary-CHF'!O26/'Data-Fiduciary-$'!N26</f>
        <v>152.83851593104001</v>
      </c>
      <c r="AH15" s="147">
        <f t="shared" si="13"/>
        <v>9.4319559781899141E-5</v>
      </c>
    </row>
    <row r="16" spans="1:34">
      <c r="A16" s="96">
        <v>23742</v>
      </c>
      <c r="B16" s="49">
        <v>1776139.36580672</v>
      </c>
      <c r="C16" s="147">
        <f t="shared" si="14"/>
        <v>9.60894384094758E-2</v>
      </c>
      <c r="D16" s="49">
        <f>'Data-Fiduciary-$'!F27</f>
        <v>896.32049611650564</v>
      </c>
      <c r="E16" s="147">
        <f t="shared" si="1"/>
        <v>5.0464536363079709E-4</v>
      </c>
      <c r="F16" s="49">
        <f>'Data-BIS-$'!F22</f>
        <v>1500.3512460209797</v>
      </c>
      <c r="G16" s="147">
        <f t="shared" si="2"/>
        <v>8.4472608113132059E-4</v>
      </c>
      <c r="H16" s="49">
        <f t="shared" si="3"/>
        <v>2396.6717421374851</v>
      </c>
      <c r="I16" s="147">
        <f t="shared" si="4"/>
        <v>1.3493714447621176E-3</v>
      </c>
      <c r="J16" s="147">
        <f t="shared" si="5"/>
        <v>0.37398550679999137</v>
      </c>
      <c r="Q16" s="147">
        <f>'Data-Fiduciary-$'!L27/DataBankDeposits!B16</f>
        <v>1.5361347155740197E-3</v>
      </c>
      <c r="T16" s="143">
        <f>'Data-Fiduciary-CHF'!B27/'Data-Fiduciary-$'!N27</f>
        <v>931.40208574739268</v>
      </c>
      <c r="U16" s="143">
        <f t="shared" si="6"/>
        <v>1942.137464424573</v>
      </c>
      <c r="V16" s="147">
        <f t="shared" si="7"/>
        <v>1.0934600638967634E-3</v>
      </c>
      <c r="W16" s="143">
        <f t="shared" si="8"/>
        <v>3442.4887104455529</v>
      </c>
      <c r="X16" s="147">
        <f t="shared" si="9"/>
        <v>1.9381861450280841E-3</v>
      </c>
      <c r="AA16" s="49">
        <f>'Data-Fiduciary-CHF'!I27/'Data-Fiduciary-$'!N27</f>
        <v>896.32049611650564</v>
      </c>
      <c r="AB16" s="147">
        <f t="shared" si="10"/>
        <v>5.0464536363079709E-4</v>
      </c>
      <c r="AC16" s="49">
        <f>'Data-Fiduciary-CHF'!M27/'Data-Fiduciary-$'!N27</f>
        <v>217.43645859357517</v>
      </c>
      <c r="AD16" s="147">
        <f t="shared" si="11"/>
        <v>1.2242083182184064E-4</v>
      </c>
      <c r="AE16" s="49">
        <f>'Data-Fiduciary-CHF'!K27/'Data-Fiduciary-$'!N27</f>
        <v>896.32049611650564</v>
      </c>
      <c r="AF16" s="147">
        <f t="shared" si="12"/>
        <v>5.0464536363079709E-4</v>
      </c>
      <c r="AG16" s="49">
        <f>'Data-Fiduciary-CHF'!O27/'Data-Fiduciary-$'!N27</f>
        <v>217.43645859357517</v>
      </c>
      <c r="AH16" s="147">
        <f t="shared" si="13"/>
        <v>1.2242083182184064E-4</v>
      </c>
    </row>
    <row r="17" spans="1:34">
      <c r="A17" s="96">
        <v>24107</v>
      </c>
      <c r="B17" s="49">
        <v>1932984.1077775101</v>
      </c>
      <c r="C17" s="147">
        <f t="shared" si="14"/>
        <v>8.8306551270852227E-2</v>
      </c>
      <c r="D17" s="49">
        <f>'Data-Fiduciary-$'!F28</f>
        <v>1263.2035135174704</v>
      </c>
      <c r="E17" s="147">
        <f t="shared" si="1"/>
        <v>6.5349917179084607E-4</v>
      </c>
      <c r="F17" s="49">
        <f>'Data-BIS-$'!F23</f>
        <v>1682.0914057954044</v>
      </c>
      <c r="G17" s="147">
        <f t="shared" si="2"/>
        <v>8.7020446729353868E-4</v>
      </c>
      <c r="H17" s="49">
        <f t="shared" si="3"/>
        <v>2945.2949193128748</v>
      </c>
      <c r="I17" s="147">
        <f t="shared" si="4"/>
        <v>1.5237036390843848E-3</v>
      </c>
      <c r="J17" s="147">
        <f t="shared" si="5"/>
        <v>0.42888863360826718</v>
      </c>
      <c r="Q17" s="147">
        <f>'Data-Fiduciary-$'!L28/DataBankDeposits!B17</f>
        <v>1.47736353825261E-3</v>
      </c>
      <c r="T17" s="143">
        <f>'Data-Fiduciary-CHF'!B28/'Data-Fiduciary-$'!N28</f>
        <v>1312.6447429365448</v>
      </c>
      <c r="U17" s="143">
        <f t="shared" si="6"/>
        <v>2737.0955806818292</v>
      </c>
      <c r="V17" s="147">
        <f t="shared" si="7"/>
        <v>1.4159948701434816E-3</v>
      </c>
      <c r="W17" s="143">
        <f t="shared" si="8"/>
        <v>4419.1869864772334</v>
      </c>
      <c r="X17" s="147">
        <f t="shared" si="9"/>
        <v>2.2861993374370202E-3</v>
      </c>
      <c r="AA17" s="49">
        <f>'Data-Fiduciary-CHF'!I28/'Data-Fiduciary-$'!N28</f>
        <v>1263.2035135174704</v>
      </c>
      <c r="AB17" s="147">
        <f t="shared" si="10"/>
        <v>6.5349917179084607E-4</v>
      </c>
      <c r="AC17" s="49">
        <f>'Data-Fiduciary-CHF'!M28/'Data-Fiduciary-$'!N28</f>
        <v>306.43781956593619</v>
      </c>
      <c r="AD17" s="147">
        <f t="shared" si="11"/>
        <v>1.5853095653138591E-4</v>
      </c>
      <c r="AE17" s="49">
        <f>'Data-Fiduciary-CHF'!K28/'Data-Fiduciary-$'!N28</f>
        <v>1263.2035135174704</v>
      </c>
      <c r="AF17" s="147">
        <f t="shared" si="12"/>
        <v>6.5349917179084607E-4</v>
      </c>
      <c r="AG17" s="49">
        <f>'Data-Fiduciary-CHF'!O28/'Data-Fiduciary-$'!N28</f>
        <v>306.43781956593619</v>
      </c>
      <c r="AH17" s="147">
        <f t="shared" si="13"/>
        <v>1.5853095653138591E-4</v>
      </c>
    </row>
    <row r="18" spans="1:34">
      <c r="A18" s="96">
        <v>24472</v>
      </c>
      <c r="B18" s="49">
        <v>2095811.2953327501</v>
      </c>
      <c r="C18" s="147">
        <f t="shared" si="14"/>
        <v>8.4236174989795465E-2</v>
      </c>
      <c r="D18" s="49">
        <f>'Data-Fiduciary-$'!F29</f>
        <v>1912.6595683668399</v>
      </c>
      <c r="E18" s="147">
        <f t="shared" si="1"/>
        <v>9.1261058313132568E-4</v>
      </c>
      <c r="F18" s="49">
        <f>'Data-BIS-$'!F24</f>
        <v>1883.7301232093646</v>
      </c>
      <c r="G18" s="147">
        <f t="shared" si="2"/>
        <v>8.9880712419306171E-4</v>
      </c>
      <c r="H18" s="49">
        <f t="shared" si="3"/>
        <v>3796.3896915762043</v>
      </c>
      <c r="I18" s="147">
        <f t="shared" si="4"/>
        <v>1.8114177073243873E-3</v>
      </c>
      <c r="J18" s="147">
        <f t="shared" si="5"/>
        <v>0.50381012587059582</v>
      </c>
      <c r="Q18" s="147">
        <f>'Data-Fiduciary-$'!L29/DataBankDeposits!B18</f>
        <v>1.462412706019763E-3</v>
      </c>
      <c r="T18" s="143">
        <f>'Data-Fiduciary-CHF'!B29/'Data-Fiduciary-$'!N29</f>
        <v>1987.5202218627226</v>
      </c>
      <c r="U18" s="143">
        <f t="shared" si="6"/>
        <v>4144.3298691816772</v>
      </c>
      <c r="V18" s="147">
        <f t="shared" si="7"/>
        <v>1.9774346471034196E-3</v>
      </c>
      <c r="W18" s="143">
        <f t="shared" si="8"/>
        <v>6028.0599923910413</v>
      </c>
      <c r="X18" s="147">
        <f t="shared" si="9"/>
        <v>2.876241771296481E-3</v>
      </c>
      <c r="AA18" s="49">
        <f>'Data-Fiduciary-CHF'!I29/'Data-Fiduciary-$'!N29</f>
        <v>1912.6595683668399</v>
      </c>
      <c r="AB18" s="147">
        <f t="shared" si="10"/>
        <v>9.1261058313132568E-4</v>
      </c>
      <c r="AC18" s="49">
        <f>'Data-Fiduciary-CHF'!M29/'Data-Fiduciary-$'!N29</f>
        <v>463.9879650668442</v>
      </c>
      <c r="AD18" s="147">
        <f t="shared" si="11"/>
        <v>2.2138823571574333E-4</v>
      </c>
      <c r="AE18" s="49">
        <f>'Data-Fiduciary-CHF'!K29/'Data-Fiduciary-$'!N29</f>
        <v>1912.6595683668399</v>
      </c>
      <c r="AF18" s="147">
        <f t="shared" si="12"/>
        <v>9.1261058313132568E-4</v>
      </c>
      <c r="AG18" s="49">
        <f>'Data-Fiduciary-CHF'!O29/'Data-Fiduciary-$'!N29</f>
        <v>463.9879650668442</v>
      </c>
      <c r="AH18" s="147">
        <f t="shared" si="13"/>
        <v>2.2138823571574333E-4</v>
      </c>
    </row>
    <row r="19" spans="1:34">
      <c r="A19" s="96">
        <v>24837</v>
      </c>
      <c r="B19" s="49">
        <v>2228588.5329157203</v>
      </c>
      <c r="C19" s="147">
        <f t="shared" si="14"/>
        <v>6.3353622474817919E-2</v>
      </c>
      <c r="D19" s="49">
        <f>'Data-Fiduciary-$'!F30</f>
        <v>2284.0150606425277</v>
      </c>
      <c r="E19" s="147">
        <f t="shared" si="1"/>
        <v>1.0248706869429556E-3</v>
      </c>
      <c r="F19" s="49">
        <f>'Data-BIS-$'!F25</f>
        <v>2293.6404105837969</v>
      </c>
      <c r="G19" s="147">
        <f t="shared" si="2"/>
        <v>1.0291897210755938E-3</v>
      </c>
      <c r="H19" s="49">
        <f t="shared" si="3"/>
        <v>4577.6554712263242</v>
      </c>
      <c r="I19" s="147">
        <f t="shared" si="4"/>
        <v>2.054060408018549E-3</v>
      </c>
      <c r="J19" s="147">
        <f t="shared" si="5"/>
        <v>0.49894865941727479</v>
      </c>
      <c r="Q19" s="147">
        <f>'Data-Fiduciary-$'!L30/DataBankDeposits!B19</f>
        <v>1.5726276217565029E-3</v>
      </c>
      <c r="T19" s="143">
        <f>'Data-Fiduciary-CHF'!B30/'Data-Fiduciary-$'!N30</f>
        <v>2373.4104046242774</v>
      </c>
      <c r="U19" s="143">
        <f t="shared" si="6"/>
        <v>4948.9788951643404</v>
      </c>
      <c r="V19" s="147">
        <f t="shared" si="7"/>
        <v>2.2206786143198283E-3</v>
      </c>
      <c r="W19" s="143">
        <f t="shared" si="8"/>
        <v>7242.6193057481378</v>
      </c>
      <c r="X19" s="147">
        <f t="shared" si="9"/>
        <v>3.2498683353954223E-3</v>
      </c>
      <c r="AA19" s="49">
        <f>'Data-Fiduciary-CHF'!I30/'Data-Fiduciary-$'!N30</f>
        <v>2284.0150606425277</v>
      </c>
      <c r="AB19" s="147">
        <f t="shared" si="10"/>
        <v>1.0248706869429556E-3</v>
      </c>
      <c r="AC19" s="49">
        <f>'Data-Fiduciary-CHF'!M30/'Data-Fiduciary-$'!N30</f>
        <v>554.07429408592725</v>
      </c>
      <c r="AD19" s="147">
        <f t="shared" si="11"/>
        <v>2.4862117250554883E-4</v>
      </c>
      <c r="AE19" s="49">
        <f>'Data-Fiduciary-CHF'!K30/'Data-Fiduciary-$'!N30</f>
        <v>2284.0150606425277</v>
      </c>
      <c r="AF19" s="147">
        <f t="shared" si="12"/>
        <v>1.0248706869429556E-3</v>
      </c>
      <c r="AG19" s="49">
        <f>'Data-Fiduciary-CHF'!O30/'Data-Fiduciary-$'!N30</f>
        <v>554.07429408592725</v>
      </c>
      <c r="AH19" s="147">
        <f t="shared" si="13"/>
        <v>2.4862117250554883E-4</v>
      </c>
    </row>
    <row r="20" spans="1:34">
      <c r="A20" s="96">
        <v>25203</v>
      </c>
      <c r="B20" s="49">
        <v>2401754.06120404</v>
      </c>
      <c r="C20" s="147">
        <f t="shared" si="14"/>
        <v>7.7701884278190539E-2</v>
      </c>
      <c r="D20" s="49">
        <f>'Data-Fiduciary-$'!F31</f>
        <v>3009.1412489229788</v>
      </c>
      <c r="E20" s="147">
        <f t="shared" si="1"/>
        <v>1.2528931656784396E-3</v>
      </c>
      <c r="F20" s="49">
        <f>'Data-BIS-$'!F26</f>
        <v>3211.6272030210362</v>
      </c>
      <c r="G20" s="147">
        <f t="shared" si="2"/>
        <v>1.3372006963156724E-3</v>
      </c>
      <c r="H20" s="49">
        <f t="shared" si="3"/>
        <v>6220.7684519440154</v>
      </c>
      <c r="I20" s="147">
        <f t="shared" si="4"/>
        <v>2.5900938619941123E-3</v>
      </c>
      <c r="J20" s="147">
        <f t="shared" si="5"/>
        <v>0.48372500474320179</v>
      </c>
      <c r="Q20" s="147">
        <f>'Data-Fiduciary-$'!L31/DataBankDeposits!B20</f>
        <v>1.8765341437324055E-3</v>
      </c>
      <c r="T20" s="143">
        <f>'Data-Fiduciary-CHF'!B31/'Data-Fiduciary-$'!N31</f>
        <v>3126.9177126917716</v>
      </c>
      <c r="U20" s="143">
        <f t="shared" si="6"/>
        <v>6520.1744025711005</v>
      </c>
      <c r="V20" s="147">
        <f t="shared" si="7"/>
        <v>2.7147552315587328E-3</v>
      </c>
      <c r="W20" s="143">
        <f t="shared" si="8"/>
        <v>9731.8016055921362</v>
      </c>
      <c r="X20" s="147">
        <f t="shared" si="9"/>
        <v>4.0519559278744052E-3</v>
      </c>
      <c r="AA20" s="49">
        <f>'Data-Fiduciary-CHF'!I31/'Data-Fiduciary-$'!N31</f>
        <v>3009.1412489229788</v>
      </c>
      <c r="AB20" s="147">
        <f t="shared" si="10"/>
        <v>1.2528931656784396E-3</v>
      </c>
      <c r="AC20" s="49">
        <f>'Data-Fiduciary-CHF'!M31/'Data-Fiduciary-$'!N31</f>
        <v>729.98109427212455</v>
      </c>
      <c r="AD20" s="147">
        <f t="shared" si="11"/>
        <v>3.0393665449083185E-4</v>
      </c>
      <c r="AE20" s="49">
        <f>'Data-Fiduciary-CHF'!K31/'Data-Fiduciary-$'!N31</f>
        <v>3009.1412489229788</v>
      </c>
      <c r="AF20" s="147">
        <f t="shared" si="12"/>
        <v>1.2528931656784396E-3</v>
      </c>
      <c r="AG20" s="49">
        <f>'Data-Fiduciary-CHF'!O31/'Data-Fiduciary-$'!N31</f>
        <v>729.98109427212455</v>
      </c>
      <c r="AH20" s="147">
        <f t="shared" si="13"/>
        <v>3.0393665449083185E-4</v>
      </c>
    </row>
    <row r="21" spans="1:34">
      <c r="A21" s="96">
        <v>25568</v>
      </c>
      <c r="B21" s="49">
        <v>2642884.4619498099</v>
      </c>
      <c r="C21" s="147">
        <f t="shared" si="14"/>
        <v>0.10039762382035371</v>
      </c>
      <c r="D21" s="49">
        <f>'Data-Fiduciary-$'!F32</f>
        <v>5956.9807185618311</v>
      </c>
      <c r="E21" s="147">
        <f t="shared" si="1"/>
        <v>2.2539694051426748E-3</v>
      </c>
      <c r="F21" s="49">
        <f>'Data-BIS-$'!F27</f>
        <v>3531.3306957629075</v>
      </c>
      <c r="G21" s="147">
        <f t="shared" si="2"/>
        <v>1.3361653703006142E-3</v>
      </c>
      <c r="H21" s="49">
        <f t="shared" si="3"/>
        <v>9488.3114143247385</v>
      </c>
      <c r="I21" s="147">
        <f t="shared" si="4"/>
        <v>3.590134775443289E-3</v>
      </c>
      <c r="J21" s="147">
        <f t="shared" si="5"/>
        <v>0.62782306128447996</v>
      </c>
      <c r="Q21" s="147">
        <f>'Data-Fiduciary-$'!L32/DataBankDeposits!B21</f>
        <v>2.4972013813165921E-3</v>
      </c>
      <c r="T21" s="143">
        <f>'Data-Fiduciary-CHF'!B32/'Data-Fiduciary-$'!N32</f>
        <v>6190.1343214451144</v>
      </c>
      <c r="U21" s="143">
        <f t="shared" si="6"/>
        <v>12907.520779118669</v>
      </c>
      <c r="V21" s="147">
        <f t="shared" si="7"/>
        <v>4.8838762968836102E-3</v>
      </c>
      <c r="W21" s="143">
        <f t="shared" si="8"/>
        <v>16438.851474881576</v>
      </c>
      <c r="X21" s="147">
        <f t="shared" si="9"/>
        <v>6.2200416671842236E-3</v>
      </c>
      <c r="AA21" s="49">
        <f>'Data-Fiduciary-CHF'!I32/'Data-Fiduciary-$'!N32</f>
        <v>5956.9807185618311</v>
      </c>
      <c r="AB21" s="147">
        <f t="shared" si="10"/>
        <v>2.2539694051426748E-3</v>
      </c>
      <c r="AC21" s="49">
        <f>'Data-Fiduciary-CHF'!M32/'Data-Fiduciary-$'!N32</f>
        <v>1445.091121943879</v>
      </c>
      <c r="AD21" s="147">
        <f t="shared" si="11"/>
        <v>5.4678558323270436E-4</v>
      </c>
      <c r="AE21" s="49">
        <f>'Data-Fiduciary-CHF'!K32/'Data-Fiduciary-$'!N32</f>
        <v>5956.9807185618311</v>
      </c>
      <c r="AF21" s="147">
        <f t="shared" si="12"/>
        <v>2.2539694051426748E-3</v>
      </c>
      <c r="AG21" s="49">
        <f>'Data-Fiduciary-CHF'!O32/'Data-Fiduciary-$'!N32</f>
        <v>1445.091121943879</v>
      </c>
      <c r="AH21" s="147">
        <f t="shared" si="13"/>
        <v>5.4678558323270436E-4</v>
      </c>
    </row>
    <row r="22" spans="1:34">
      <c r="A22" s="96">
        <v>25933</v>
      </c>
      <c r="B22" s="49">
        <v>2874250.4659613599</v>
      </c>
      <c r="C22" s="147">
        <f t="shared" si="14"/>
        <v>8.7542988481932274E-2</v>
      </c>
      <c r="D22" s="49">
        <f>'Data-Fiduciary-$'!F33</f>
        <v>8454.0964836166895</v>
      </c>
      <c r="E22" s="147">
        <f t="shared" si="1"/>
        <v>2.9413221233623495E-3</v>
      </c>
      <c r="F22" s="49">
        <f>'Data-BIS-$'!F28</f>
        <v>4111.0420083280433</v>
      </c>
      <c r="G22" s="147">
        <f t="shared" si="2"/>
        <v>1.4303005451381252E-3</v>
      </c>
      <c r="H22" s="49">
        <f t="shared" si="3"/>
        <v>12565.138491944734</v>
      </c>
      <c r="I22" s="147">
        <f t="shared" si="4"/>
        <v>4.3716226685004749E-3</v>
      </c>
      <c r="J22" s="147">
        <f t="shared" si="5"/>
        <v>0.67282159198137348</v>
      </c>
      <c r="Q22" s="147">
        <f>'Data-Fiduciary-$'!L33/DataBankDeposits!B22</f>
        <v>2.8126767117679133E-3</v>
      </c>
      <c r="T22" s="143">
        <f>'Data-Fiduciary-CHF'!B33/'Data-Fiduciary-$'!N33</f>
        <v>8784.986098239111</v>
      </c>
      <c r="U22" s="143">
        <f t="shared" si="6"/>
        <v>18318.243953843317</v>
      </c>
      <c r="V22" s="147">
        <f t="shared" si="7"/>
        <v>6.3732246617959074E-3</v>
      </c>
      <c r="W22" s="143">
        <f t="shared" si="8"/>
        <v>22429.285962171361</v>
      </c>
      <c r="X22" s="147">
        <f t="shared" si="9"/>
        <v>7.8035252069340328E-3</v>
      </c>
      <c r="AA22" s="49">
        <f>'Data-Fiduciary-CHF'!I33/'Data-Fiduciary-$'!N33</f>
        <v>8454.0964836166895</v>
      </c>
      <c r="AB22" s="147">
        <f t="shared" si="10"/>
        <v>2.9413221233623495E-3</v>
      </c>
      <c r="AC22" s="49">
        <f>'Data-Fiduciary-CHF'!M33/'Data-Fiduciary-$'!N33</f>
        <v>2050.8610569216225</v>
      </c>
      <c r="AD22" s="147">
        <f t="shared" si="11"/>
        <v>7.1352899867606508E-4</v>
      </c>
      <c r="AE22" s="49">
        <f>'Data-Fiduciary-CHF'!K33/'Data-Fiduciary-$'!N33</f>
        <v>8454.0964836166895</v>
      </c>
      <c r="AF22" s="147">
        <f t="shared" si="12"/>
        <v>2.9413221233623495E-3</v>
      </c>
      <c r="AG22" s="49">
        <f>'Data-Fiduciary-CHF'!O33/'Data-Fiduciary-$'!N33</f>
        <v>2050.8610569216225</v>
      </c>
      <c r="AH22" s="147">
        <f t="shared" si="13"/>
        <v>7.1352899867606508E-4</v>
      </c>
    </row>
    <row r="23" spans="1:34">
      <c r="A23" s="96">
        <v>26298</v>
      </c>
      <c r="B23" s="49">
        <v>3183427.47946948</v>
      </c>
      <c r="C23" s="147">
        <f t="shared" si="14"/>
        <v>0.107567874536191</v>
      </c>
      <c r="D23" s="49">
        <f>'Data-Fiduciary-$'!F34</f>
        <v>9397.941380830358</v>
      </c>
      <c r="E23" s="147">
        <f t="shared" si="1"/>
        <v>2.9521455856743846E-3</v>
      </c>
      <c r="F23" s="49">
        <f>'Data-BIS-$'!F29</f>
        <v>6043.8552403815956</v>
      </c>
      <c r="G23" s="147">
        <f t="shared" si="2"/>
        <v>1.8985371205593813E-3</v>
      </c>
      <c r="H23" s="49">
        <f t="shared" si="3"/>
        <v>15441.796621211954</v>
      </c>
      <c r="I23" s="147">
        <f t="shared" si="4"/>
        <v>4.8506827062337662E-3</v>
      </c>
      <c r="J23" s="147">
        <f t="shared" si="5"/>
        <v>0.60860414182120981</v>
      </c>
      <c r="Q23" s="147">
        <f>'Data-Fiduciary-$'!L34/DataBankDeposits!B23</f>
        <v>2.9586495351887074E-3</v>
      </c>
      <c r="T23" s="143">
        <f>'Data-Fiduciary-CHF'!B34/'Data-Fiduciary-$'!N34</f>
        <v>9765.7726692209453</v>
      </c>
      <c r="U23" s="143">
        <f t="shared" si="6"/>
        <v>20363.356771665523</v>
      </c>
      <c r="V23" s="147">
        <f t="shared" si="7"/>
        <v>6.3966768217566207E-3</v>
      </c>
      <c r="W23" s="143">
        <f t="shared" si="8"/>
        <v>26407.212012047119</v>
      </c>
      <c r="X23" s="147">
        <f t="shared" si="9"/>
        <v>8.2952139423160022E-3</v>
      </c>
      <c r="AA23" s="49">
        <f>'Data-Fiduciary-CHF'!I34/'Data-Fiduciary-$'!N34</f>
        <v>9397.941380830358</v>
      </c>
      <c r="AB23" s="147">
        <f t="shared" si="10"/>
        <v>2.9521455856743846E-3</v>
      </c>
      <c r="AC23" s="49">
        <f>'Data-Fiduciary-CHF'!M34/'Data-Fiduciary-$'!N34</f>
        <v>2279.826357615897</v>
      </c>
      <c r="AD23" s="147">
        <f t="shared" si="11"/>
        <v>7.1615463908599277E-4</v>
      </c>
      <c r="AE23" s="49">
        <f>'Data-Fiduciary-CHF'!K34/'Data-Fiduciary-$'!N34</f>
        <v>9397.941380830358</v>
      </c>
      <c r="AF23" s="147">
        <f t="shared" si="12"/>
        <v>2.9521455856743846E-3</v>
      </c>
      <c r="AG23" s="49">
        <f>'Data-Fiduciary-CHF'!O34/'Data-Fiduciary-$'!N34</f>
        <v>2279.826357615897</v>
      </c>
      <c r="AH23" s="147">
        <f t="shared" si="13"/>
        <v>7.1615463908599277E-4</v>
      </c>
    </row>
    <row r="24" spans="1:34">
      <c r="A24" s="96">
        <v>26664</v>
      </c>
      <c r="B24" s="49">
        <v>3677922.2776569999</v>
      </c>
      <c r="C24" s="147">
        <f t="shared" si="14"/>
        <v>0.15533408609952934</v>
      </c>
      <c r="D24" s="49">
        <f>'Data-Fiduciary-$'!F35</f>
        <v>8629.6479628202123</v>
      </c>
      <c r="E24" s="147">
        <f t="shared" si="1"/>
        <v>2.3463377720743142E-3</v>
      </c>
      <c r="F24" s="49">
        <f>'Data-BIS-$'!F30</f>
        <v>7442.0605571862925</v>
      </c>
      <c r="G24" s="147">
        <f t="shared" si="2"/>
        <v>2.023441496411179E-3</v>
      </c>
      <c r="H24" s="49">
        <f t="shared" si="3"/>
        <v>16071.708520006505</v>
      </c>
      <c r="I24" s="147">
        <f t="shared" si="4"/>
        <v>4.3697792684854932E-3</v>
      </c>
      <c r="J24" s="147">
        <f t="shared" si="5"/>
        <v>0.53694652015856248</v>
      </c>
      <c r="Q24" s="147">
        <f>'Data-Fiduciary-$'!L35/DataBankDeposits!B24</f>
        <v>2.5349990314923699E-3</v>
      </c>
      <c r="T24" s="143">
        <f>'Data-Fiduciary-CHF'!B35/'Data-Fiduciary-$'!N35</f>
        <v>8967.4085850556439</v>
      </c>
      <c r="U24" s="143">
        <f t="shared" si="6"/>
        <v>18698.626982205973</v>
      </c>
      <c r="V24" s="147">
        <f t="shared" si="7"/>
        <v>5.0840190658182774E-3</v>
      </c>
      <c r="W24" s="143">
        <f t="shared" si="8"/>
        <v>26140.687539392267</v>
      </c>
      <c r="X24" s="147">
        <f t="shared" si="9"/>
        <v>7.1074605622294578E-3</v>
      </c>
      <c r="AA24" s="49">
        <f>'Data-Fiduciary-CHF'!I35/'Data-Fiduciary-$'!N35</f>
        <v>8629.6479628202123</v>
      </c>
      <c r="AB24" s="147">
        <f t="shared" si="10"/>
        <v>2.3463377720743142E-3</v>
      </c>
      <c r="AC24" s="49">
        <f>'Data-Fiduciary-CHF'!M35/'Data-Fiduciary-$'!N35</f>
        <v>2093.4477121462464</v>
      </c>
      <c r="AD24" s="147">
        <f t="shared" si="11"/>
        <v>5.6919302641704158E-4</v>
      </c>
      <c r="AE24" s="49">
        <f>'Data-Fiduciary-CHF'!K35/'Data-Fiduciary-$'!N35</f>
        <v>8629.6479628202123</v>
      </c>
      <c r="AF24" s="147">
        <f t="shared" si="12"/>
        <v>2.3463377720743142E-3</v>
      </c>
      <c r="AG24" s="49">
        <f>'Data-Fiduciary-CHF'!O35/'Data-Fiduciary-$'!N35</f>
        <v>2093.4477121462464</v>
      </c>
      <c r="AH24" s="147">
        <f t="shared" si="13"/>
        <v>5.6919302641704158E-4</v>
      </c>
    </row>
    <row r="25" spans="1:34">
      <c r="A25" s="96">
        <v>27029</v>
      </c>
      <c r="B25" s="49">
        <v>4495735.2515712194</v>
      </c>
      <c r="C25" s="147">
        <f t="shared" si="14"/>
        <v>0.22235732899587068</v>
      </c>
      <c r="D25" s="49">
        <f>'Data-Fiduciary-$'!F36</f>
        <v>12579.766640603846</v>
      </c>
      <c r="E25" s="147">
        <f t="shared" si="1"/>
        <v>2.7981555711509769E-3</v>
      </c>
      <c r="F25" s="49">
        <f>'Data-BIS-$'!F31</f>
        <v>8106.6723823467792</v>
      </c>
      <c r="G25" s="147">
        <f t="shared" si="2"/>
        <v>1.8031916758251211E-3</v>
      </c>
      <c r="H25" s="49">
        <f t="shared" si="3"/>
        <v>20686.439022950624</v>
      </c>
      <c r="I25" s="147">
        <f t="shared" si="4"/>
        <v>4.601347246976098E-3</v>
      </c>
      <c r="J25" s="147">
        <f t="shared" si="5"/>
        <v>0.60811658433078752</v>
      </c>
      <c r="Q25" s="147">
        <f>'Data-Fiduciary-$'!L36/DataBankDeposits!B25</f>
        <v>2.415702210096776E-3</v>
      </c>
      <c r="T25" s="143">
        <f>'Data-Fiduciary-CHF'!B36/'Data-Fiduciary-$'!N36</f>
        <v>13072.13316892725</v>
      </c>
      <c r="U25" s="143">
        <f t="shared" si="6"/>
        <v>27257.70100348071</v>
      </c>
      <c r="V25" s="147">
        <f t="shared" si="7"/>
        <v>6.0630129396419385E-3</v>
      </c>
      <c r="W25" s="143">
        <f t="shared" si="8"/>
        <v>35364.373385827486</v>
      </c>
      <c r="X25" s="147">
        <f t="shared" si="9"/>
        <v>7.8662046154670592E-3</v>
      </c>
      <c r="AA25" s="49">
        <f>'Data-Fiduciary-CHF'!I36/'Data-Fiduciary-$'!N36</f>
        <v>12579.766640603846</v>
      </c>
      <c r="AB25" s="147">
        <f t="shared" si="10"/>
        <v>2.7981555711509769E-3</v>
      </c>
      <c r="AC25" s="49">
        <f>'Data-Fiduciary-CHF'!M36/'Data-Fiduciary-$'!N36</f>
        <v>3051.6984941410474</v>
      </c>
      <c r="AD25" s="147">
        <f t="shared" si="11"/>
        <v>6.7879853313748976E-4</v>
      </c>
      <c r="AE25" s="49">
        <f>'Data-Fiduciary-CHF'!K36/'Data-Fiduciary-$'!N36</f>
        <v>12579.766640603846</v>
      </c>
      <c r="AF25" s="147">
        <f t="shared" si="12"/>
        <v>2.7981555711509769E-3</v>
      </c>
      <c r="AG25" s="49">
        <f>'Data-Fiduciary-CHF'!O36/'Data-Fiduciary-$'!N36</f>
        <v>3051.6984941410474</v>
      </c>
      <c r="AH25" s="147">
        <f t="shared" si="13"/>
        <v>6.7879853313748976E-4</v>
      </c>
    </row>
    <row r="26" spans="1:34">
      <c r="A26" s="96">
        <v>27394</v>
      </c>
      <c r="B26" s="49">
        <v>5193665.3427108303</v>
      </c>
      <c r="C26" s="147">
        <f t="shared" si="14"/>
        <v>0.15524270271379759</v>
      </c>
      <c r="D26" s="49">
        <f>'Data-Fiduciary-$'!F37</f>
        <v>17128.420076294846</v>
      </c>
      <c r="E26" s="147">
        <f t="shared" si="1"/>
        <v>3.297944504709785E-3</v>
      </c>
      <c r="F26" s="49">
        <f>'Data-BIS-$'!F32</f>
        <v>9117.5191104351852</v>
      </c>
      <c r="G26" s="147">
        <f t="shared" si="2"/>
        <v>1.7555076249245398E-3</v>
      </c>
      <c r="H26" s="49">
        <f t="shared" si="3"/>
        <v>26245.939186730029</v>
      </c>
      <c r="I26" s="147">
        <f t="shared" si="4"/>
        <v>5.0534521296343249E-3</v>
      </c>
      <c r="J26" s="147">
        <f t="shared" si="5"/>
        <v>0.65261219857413177</v>
      </c>
      <c r="Q26" s="147">
        <f>'Data-Fiduciary-$'!L37/DataBankDeposits!B26</f>
        <v>2.667240761854974E-3</v>
      </c>
      <c r="T26" s="143">
        <f>'Data-Fiduciary-CHF'!B37/'Data-Fiduciary-$'!N37</f>
        <v>17798.818897637793</v>
      </c>
      <c r="U26" s="143">
        <f t="shared" si="6"/>
        <v>37113.673603030373</v>
      </c>
      <c r="V26" s="147">
        <f t="shared" si="7"/>
        <v>7.1459501438841102E-3</v>
      </c>
      <c r="W26" s="143">
        <f t="shared" si="8"/>
        <v>46231.192713465556</v>
      </c>
      <c r="X26" s="147">
        <f t="shared" si="9"/>
        <v>8.9014577688086485E-3</v>
      </c>
      <c r="AA26" s="49">
        <f>'Data-Fiduciary-CHF'!I37/'Data-Fiduciary-$'!N37</f>
        <v>17128.420076294846</v>
      </c>
      <c r="AB26" s="147">
        <f t="shared" si="10"/>
        <v>3.297944504709785E-3</v>
      </c>
      <c r="AC26" s="49">
        <f>'Data-Fiduciary-CHF'!M37/'Data-Fiduciary-$'!N37</f>
        <v>4155.146533889535</v>
      </c>
      <c r="AD26" s="147">
        <f t="shared" si="11"/>
        <v>8.0004125404829394E-4</v>
      </c>
      <c r="AE26" s="49">
        <f>'Data-Fiduciary-CHF'!K37/'Data-Fiduciary-$'!N37</f>
        <v>17128.420076294846</v>
      </c>
      <c r="AF26" s="147">
        <f t="shared" si="12"/>
        <v>3.297944504709785E-3</v>
      </c>
      <c r="AG26" s="49">
        <f>'Data-Fiduciary-CHF'!O37/'Data-Fiduciary-$'!N37</f>
        <v>4155.146533889535</v>
      </c>
      <c r="AH26" s="147">
        <f t="shared" si="13"/>
        <v>8.0004125404829394E-4</v>
      </c>
    </row>
    <row r="27" spans="1:34">
      <c r="A27" s="96">
        <v>27759</v>
      </c>
      <c r="B27" s="49">
        <v>5801583.3897282202</v>
      </c>
      <c r="C27" s="147">
        <f t="shared" si="14"/>
        <v>0.11704990732038338</v>
      </c>
      <c r="D27" s="49">
        <f>'Data-Fiduciary-$'!F38</f>
        <v>20112.895395553984</v>
      </c>
      <c r="E27" s="147">
        <f t="shared" si="1"/>
        <v>3.4667941567752226E-3</v>
      </c>
      <c r="F27" s="49">
        <f>'Data-BIS-$'!F33</f>
        <v>10698.791157523608</v>
      </c>
      <c r="G27" s="147">
        <f t="shared" si="2"/>
        <v>1.8441157247633395E-3</v>
      </c>
      <c r="H27" s="49">
        <f t="shared" si="3"/>
        <v>30811.68655307759</v>
      </c>
      <c r="I27" s="147">
        <f t="shared" si="4"/>
        <v>5.3109098815385617E-3</v>
      </c>
      <c r="J27" s="147">
        <f t="shared" si="5"/>
        <v>0.65276840204467901</v>
      </c>
      <c r="Q27" s="147">
        <f>'Data-Fiduciary-$'!L38/DataBankDeposits!B27</f>
        <v>2.5612249806926586E-3</v>
      </c>
      <c r="T27" s="143">
        <f>'Data-Fiduciary-CHF'!B38/'Data-Fiduciary-$'!N38</f>
        <v>19964.122137404578</v>
      </c>
      <c r="U27" s="143">
        <f t="shared" si="6"/>
        <v>41628.712390404857</v>
      </c>
      <c r="V27" s="147">
        <f t="shared" si="7"/>
        <v>7.1754053322941186E-3</v>
      </c>
      <c r="W27" s="143">
        <f t="shared" si="8"/>
        <v>52327.503547928463</v>
      </c>
      <c r="X27" s="147">
        <f t="shared" si="9"/>
        <v>9.0195210570574568E-3</v>
      </c>
      <c r="AA27" s="49">
        <f>'Data-Fiduciary-CHF'!I38/'Data-Fiduciary-$'!N38</f>
        <v>20112.895395553984</v>
      </c>
      <c r="AB27" s="147">
        <f t="shared" si="10"/>
        <v>3.4667941567752226E-3</v>
      </c>
      <c r="AC27" s="49">
        <f>'Data-Fiduciary-CHF'!M38/'Data-Fiduciary-$'!N38</f>
        <v>3750.8248958038989</v>
      </c>
      <c r="AD27" s="147">
        <f t="shared" si="11"/>
        <v>6.4651744943368112E-4</v>
      </c>
      <c r="AE27" s="49">
        <f>'Data-Fiduciary-CHF'!K38/'Data-Fiduciary-$'!N38</f>
        <v>20112.895395553984</v>
      </c>
      <c r="AF27" s="147">
        <f t="shared" si="12"/>
        <v>3.4667941567752226E-3</v>
      </c>
      <c r="AG27" s="49">
        <f>'Data-Fiduciary-CHF'!O38/'Data-Fiduciary-$'!N38</f>
        <v>3750.8248958038989</v>
      </c>
      <c r="AH27" s="147">
        <f t="shared" si="13"/>
        <v>6.4651744943368112E-4</v>
      </c>
    </row>
    <row r="28" spans="1:34">
      <c r="A28" s="96">
        <v>28125</v>
      </c>
      <c r="B28" s="49">
        <v>6279609.3730878895</v>
      </c>
      <c r="C28" s="147">
        <f t="shared" si="14"/>
        <v>8.2395779091277155E-2</v>
      </c>
      <c r="D28" s="49">
        <f>'Data-Fiduciary-$'!F39</f>
        <v>23978.713490864291</v>
      </c>
      <c r="E28" s="147">
        <f t="shared" si="1"/>
        <v>3.8185039970206258E-3</v>
      </c>
      <c r="F28" s="49">
        <f>'Data-BIS-$'!F34</f>
        <v>11610.145097414337</v>
      </c>
      <c r="G28" s="147">
        <f t="shared" si="2"/>
        <v>1.8488642219006766E-3</v>
      </c>
      <c r="H28" s="49">
        <f t="shared" si="3"/>
        <v>35588.858588278628</v>
      </c>
      <c r="I28" s="147">
        <f t="shared" si="4"/>
        <v>5.667368218921302E-3</v>
      </c>
      <c r="J28" s="147">
        <f t="shared" si="5"/>
        <v>0.67377023152863358</v>
      </c>
      <c r="M28" s="147"/>
      <c r="N28" s="148">
        <f>'Data-Fiduciary-CHF'!I39/'Data-Fiduciary-CHF'!H39</f>
        <v>1.1934544081250043</v>
      </c>
      <c r="O28" s="147">
        <f>'Data-Fiduciary-CHF'!H39/'Data-Fiduciary-CHF'!I39</f>
        <v>0.83790381366227984</v>
      </c>
      <c r="Q28" s="147">
        <f>'Data-Fiduciary-$'!L39/DataBankDeposits!B28</f>
        <v>2.6593588307086981E-3</v>
      </c>
      <c r="T28" s="143">
        <f>'Data-Fiduciary-CHF'!B39/'Data-Fiduciary-$'!N39</f>
        <v>23151.255358236376</v>
      </c>
      <c r="U28" s="143">
        <f t="shared" si="6"/>
        <v>48274.446737588143</v>
      </c>
      <c r="V28" s="147">
        <f t="shared" si="7"/>
        <v>7.687491987077218E-3</v>
      </c>
      <c r="W28" s="143">
        <f t="shared" si="8"/>
        <v>59884.59183500248</v>
      </c>
      <c r="X28" s="147">
        <f t="shared" si="9"/>
        <v>9.5363562089778951E-3</v>
      </c>
      <c r="AA28" s="49">
        <f>'Data-Fiduciary-CHF'!I39/'Data-Fiduciary-$'!N39</f>
        <v>23978.713490864291</v>
      </c>
      <c r="AB28" s="147">
        <f t="shared" si="10"/>
        <v>3.8185039970206258E-3</v>
      </c>
      <c r="AC28" s="49">
        <f>'Data-Fiduciary-CHF'!M39/'Data-Fiduciary-$'!N39</f>
        <v>3688.0784904724392</v>
      </c>
      <c r="AD28" s="147">
        <f t="shared" si="11"/>
        <v>5.8731017669318663E-4</v>
      </c>
      <c r="AE28" s="49">
        <f>'Data-Fiduciary-CHF'!K39/'Data-Fiduciary-$'!N39</f>
        <v>23978.713490864291</v>
      </c>
      <c r="AF28" s="147">
        <f t="shared" si="12"/>
        <v>3.8185039970206258E-3</v>
      </c>
      <c r="AG28" s="49">
        <f>'Data-Fiduciary-CHF'!O39/'Data-Fiduciary-$'!N39</f>
        <v>3688.0784904724392</v>
      </c>
      <c r="AH28" s="147">
        <f t="shared" si="13"/>
        <v>5.8731017669318663E-4</v>
      </c>
    </row>
    <row r="29" spans="1:34">
      <c r="A29" s="96">
        <v>28490</v>
      </c>
      <c r="B29" s="49">
        <v>7108631.8660552399</v>
      </c>
      <c r="C29" s="147">
        <f t="shared" si="14"/>
        <v>0.13201816286857551</v>
      </c>
      <c r="D29" s="49">
        <f>'Data-Fiduciary-$'!F40</f>
        <v>29092.83810686323</v>
      </c>
      <c r="E29" s="147">
        <f t="shared" si="1"/>
        <v>4.092607221058359E-3</v>
      </c>
      <c r="F29" s="49">
        <f>'Data-BIS-$'!F35</f>
        <v>12054.546218030631</v>
      </c>
      <c r="G29" s="147">
        <f t="shared" si="2"/>
        <v>1.6957617788020305E-3</v>
      </c>
      <c r="H29" s="49">
        <f t="shared" si="3"/>
        <v>41147.384324893865</v>
      </c>
      <c r="I29" s="147">
        <f t="shared" si="4"/>
        <v>5.7883689998603893E-3</v>
      </c>
      <c r="J29" s="147">
        <f t="shared" si="5"/>
        <v>0.7070397932745941</v>
      </c>
      <c r="M29" s="147"/>
      <c r="N29" s="148">
        <f>'Data-Fiduciary-CHF'!I40/'Data-Fiduciary-CHF'!H40</f>
        <v>1.1934617519024497</v>
      </c>
      <c r="O29" s="147">
        <f>'Data-Fiduciary-CHF'!H40/'Data-Fiduciary-CHF'!I40</f>
        <v>0.83789865775416761</v>
      </c>
      <c r="Q29" s="147">
        <f>'Data-Fiduciary-$'!L40/DataBankDeposits!B29</f>
        <v>2.9502864116718107E-3</v>
      </c>
      <c r="R29" s="118"/>
      <c r="T29" s="143">
        <f>'Data-Fiduciary-CHF'!B40/'Data-Fiduciary-$'!N40</f>
        <v>27756</v>
      </c>
      <c r="U29" s="143">
        <f t="shared" si="6"/>
        <v>57876.15068449438</v>
      </c>
      <c r="V29" s="147">
        <f t="shared" si="7"/>
        <v>8.1416722338459382E-3</v>
      </c>
      <c r="W29" s="143">
        <f t="shared" si="8"/>
        <v>69930.696902525015</v>
      </c>
      <c r="X29" s="147">
        <f t="shared" si="9"/>
        <v>9.8374340126479685E-3</v>
      </c>
      <c r="AA29" s="49">
        <f>'Data-Fiduciary-CHF'!I40/'Data-Fiduciary-$'!N40</f>
        <v>29092.83810686323</v>
      </c>
      <c r="AB29" s="147">
        <f t="shared" si="10"/>
        <v>4.092607221058359E-3</v>
      </c>
      <c r="AC29" s="49">
        <f>'Data-Fiduciary-CHF'!M40/'Data-Fiduciary-$'!N40</f>
        <v>4073.9562520445907</v>
      </c>
      <c r="AD29" s="147">
        <f t="shared" si="11"/>
        <v>5.7309990569329237E-4</v>
      </c>
      <c r="AE29" s="49">
        <f>'Data-Fiduciary-CHF'!K40/'Data-Fiduciary-$'!N40</f>
        <v>29092.83810686323</v>
      </c>
      <c r="AF29" s="147">
        <f t="shared" si="12"/>
        <v>4.092607221058359E-3</v>
      </c>
      <c r="AG29" s="49">
        <f>'Data-Fiduciary-CHF'!O40/'Data-Fiduciary-$'!N40</f>
        <v>4073.9562520445907</v>
      </c>
      <c r="AH29" s="147">
        <f t="shared" si="13"/>
        <v>5.7309990569329237E-4</v>
      </c>
    </row>
    <row r="30" spans="1:34">
      <c r="A30" s="96">
        <v>28855</v>
      </c>
      <c r="B30" s="49">
        <v>8404394.3958040103</v>
      </c>
      <c r="C30" s="147">
        <f t="shared" si="14"/>
        <v>0.18228015659894087</v>
      </c>
      <c r="D30" s="49">
        <f>'Data-Fiduciary-$'!F41</f>
        <v>34956.426954031762</v>
      </c>
      <c r="E30" s="147">
        <f t="shared" si="1"/>
        <v>4.1593034914549172E-3</v>
      </c>
      <c r="F30" s="49">
        <f>'Data-BIS-$'!F36</f>
        <v>13906.303049546941</v>
      </c>
      <c r="G30" s="147">
        <f t="shared" si="2"/>
        <v>1.654646652052624E-3</v>
      </c>
      <c r="H30" s="49">
        <f t="shared" si="3"/>
        <v>48862.730003578705</v>
      </c>
      <c r="I30" s="147">
        <f t="shared" si="4"/>
        <v>5.8139501435075418E-3</v>
      </c>
      <c r="J30" s="147">
        <f t="shared" si="5"/>
        <v>0.71540061211216721</v>
      </c>
      <c r="M30" s="147"/>
      <c r="N30" s="148">
        <f>'Data-Fiduciary-CHF'!I41/'Data-Fiduciary-CHF'!H41</f>
        <v>1.1934443474771859</v>
      </c>
      <c r="O30" s="147">
        <f>'Data-Fiduciary-CHF'!H41/'Data-Fiduciary-CHF'!I41</f>
        <v>0.83791087712962353</v>
      </c>
      <c r="Q30" s="147">
        <f>'Data-Fiduciary-$'!L41/DataBankDeposits!B30</f>
        <v>3.3075730194226352E-3</v>
      </c>
      <c r="R30" s="118"/>
      <c r="T30" s="143">
        <f>'Data-Fiduciary-CHF'!B41/'Data-Fiduciary-$'!N41</f>
        <v>33620.987654320983</v>
      </c>
      <c r="U30" s="143">
        <f t="shared" si="6"/>
        <v>70105.683370911021</v>
      </c>
      <c r="V30" s="147">
        <f t="shared" si="7"/>
        <v>8.3415508684256991E-3</v>
      </c>
      <c r="W30" s="143">
        <f t="shared" si="8"/>
        <v>84011.986420457964</v>
      </c>
      <c r="X30" s="147">
        <f t="shared" si="9"/>
        <v>9.9961975204783237E-3</v>
      </c>
      <c r="AA30" s="49">
        <f>'Data-Fiduciary-CHF'!I41/'Data-Fiduciary-$'!N41</f>
        <v>34956.426954031762</v>
      </c>
      <c r="AB30" s="147">
        <f t="shared" si="10"/>
        <v>4.1593034914549172E-3</v>
      </c>
      <c r="AC30" s="49">
        <f>'Data-Fiduciary-CHF'!M41/'Data-Fiduciary-$'!N41</f>
        <v>5220.8170659230482</v>
      </c>
      <c r="AD30" s="147">
        <f t="shared" si="11"/>
        <v>6.2120086469640218E-4</v>
      </c>
      <c r="AE30" s="49">
        <f>'Data-Fiduciary-CHF'!K41/'Data-Fiduciary-$'!N41</f>
        <v>34956.426954031762</v>
      </c>
      <c r="AF30" s="147">
        <f t="shared" si="12"/>
        <v>4.1593034914549172E-3</v>
      </c>
      <c r="AG30" s="49">
        <f>'Data-Fiduciary-CHF'!O41/'Data-Fiduciary-$'!N41</f>
        <v>5220.8170659230482</v>
      </c>
      <c r="AH30" s="147">
        <f t="shared" si="13"/>
        <v>6.2120086469640218E-4</v>
      </c>
    </row>
    <row r="31" spans="1:34">
      <c r="A31" s="96">
        <v>29220</v>
      </c>
      <c r="B31" s="49">
        <v>9744862.225548381</v>
      </c>
      <c r="C31" s="147">
        <f t="shared" si="14"/>
        <v>0.15949606439383837</v>
      </c>
      <c r="D31" s="49">
        <f>'Data-Fiduciary-$'!F42</f>
        <v>50576.784974198759</v>
      </c>
      <c r="E31" s="147">
        <f t="shared" si="1"/>
        <v>5.1900974896905341E-3</v>
      </c>
      <c r="F31" s="49">
        <f>'Data-BIS-$'!F37</f>
        <v>14847.569706912825</v>
      </c>
      <c r="G31" s="147">
        <f t="shared" si="2"/>
        <v>1.5236305412288469E-3</v>
      </c>
      <c r="H31" s="49">
        <f t="shared" si="3"/>
        <v>65424.354681111581</v>
      </c>
      <c r="I31" s="147">
        <f t="shared" si="4"/>
        <v>6.7137280309193803E-3</v>
      </c>
      <c r="J31" s="147">
        <f t="shared" si="5"/>
        <v>0.77305745269812487</v>
      </c>
      <c r="M31" s="147"/>
      <c r="N31" s="148">
        <f>'Data-Fiduciary-CHF'!I42/'Data-Fiduciary-CHF'!H42</f>
        <v>1.1934597553266322</v>
      </c>
      <c r="O31" s="147">
        <f>'Data-Fiduciary-CHF'!H42/'Data-Fiduciary-CHF'!I42</f>
        <v>0.83790005950080393</v>
      </c>
      <c r="Q31" s="147">
        <f>'Data-Fiduciary-$'!L42/DataBankDeposits!B31</f>
        <v>3.3239196707764182E-3</v>
      </c>
      <c r="R31" s="118"/>
      <c r="T31" s="143">
        <f>'Data-Fiduciary-CHF'!B42/'Data-Fiduciary-$'!N42</f>
        <v>49692.405063291139</v>
      </c>
      <c r="U31" s="143">
        <f t="shared" si="6"/>
        <v>103617.42049711663</v>
      </c>
      <c r="V31" s="147">
        <f t="shared" si="7"/>
        <v>1.063303083192494E-2</v>
      </c>
      <c r="W31" s="143">
        <f t="shared" si="8"/>
        <v>118464.99020402945</v>
      </c>
      <c r="X31" s="147">
        <f t="shared" si="9"/>
        <v>1.2156661373153788E-2</v>
      </c>
      <c r="AA31" s="49">
        <f>'Data-Fiduciary-CHF'!I42/'Data-Fiduciary-$'!N42</f>
        <v>50576.784974198759</v>
      </c>
      <c r="AB31" s="147">
        <f t="shared" si="10"/>
        <v>5.1900974896905341E-3</v>
      </c>
      <c r="AC31" s="49">
        <f>'Data-Fiduciary-CHF'!M42/'Data-Fiduciary-$'!N42</f>
        <v>8816.8683571697729</v>
      </c>
      <c r="AD31" s="147">
        <f t="shared" si="11"/>
        <v>9.0477096064573803E-4</v>
      </c>
      <c r="AE31" s="49">
        <f>'Data-Fiduciary-CHF'!K42/'Data-Fiduciary-$'!N42</f>
        <v>50576.784974198759</v>
      </c>
      <c r="AF31" s="147">
        <f t="shared" si="12"/>
        <v>5.1900974896905341E-3</v>
      </c>
      <c r="AG31" s="49">
        <f>'Data-Fiduciary-CHF'!O42/'Data-Fiduciary-$'!N42</f>
        <v>8816.8683571697729</v>
      </c>
      <c r="AH31" s="147">
        <f t="shared" si="13"/>
        <v>9.0477096064573803E-4</v>
      </c>
    </row>
    <row r="32" spans="1:34">
      <c r="A32" s="96">
        <v>29586</v>
      </c>
      <c r="B32" s="49">
        <v>10951475.720822901</v>
      </c>
      <c r="C32" s="147">
        <f t="shared" si="14"/>
        <v>0.12382047763703696</v>
      </c>
      <c r="D32" s="49">
        <f>'Data-Fiduciary-$'!F43</f>
        <v>69832.817389057527</v>
      </c>
      <c r="E32" s="147">
        <f t="shared" si="1"/>
        <v>6.3765668818750072E-3</v>
      </c>
      <c r="F32" s="49">
        <f>'Data-BIS-$'!F38</f>
        <v>15567.946087144868</v>
      </c>
      <c r="G32" s="147">
        <f t="shared" si="2"/>
        <v>1.4215386568902592E-3</v>
      </c>
      <c r="H32" s="49">
        <f t="shared" si="3"/>
        <v>85400.763476202395</v>
      </c>
      <c r="I32" s="147">
        <f t="shared" si="4"/>
        <v>7.7981055387652664E-3</v>
      </c>
      <c r="J32" s="147">
        <f t="shared" si="5"/>
        <v>0.81770717902910783</v>
      </c>
      <c r="M32" s="147"/>
      <c r="N32" s="148">
        <f>'Data-Fiduciary-CHF'!I43/'Data-Fiduciary-CHF'!H43</f>
        <v>1.1934578778827607</v>
      </c>
      <c r="O32" s="147">
        <f>'Data-Fiduciary-CHF'!H43/'Data-Fiduciary-CHF'!I43</f>
        <v>0.83790137761211791</v>
      </c>
      <c r="Q32" s="147">
        <f>'Data-Fiduciary-$'!L43/DataBankDeposits!B32</f>
        <v>3.250983063838139E-3</v>
      </c>
      <c r="R32" s="118"/>
      <c r="T32" s="143">
        <f>'Data-Fiduciary-CHF'!B43/'Data-Fiduciary-$'!N43</f>
        <v>68439.466969095549</v>
      </c>
      <c r="U32" s="143">
        <f t="shared" si="6"/>
        <v>142708.34785523306</v>
      </c>
      <c r="V32" s="147">
        <f t="shared" si="7"/>
        <v>1.3030969660453201E-2</v>
      </c>
      <c r="W32" s="143">
        <f t="shared" si="8"/>
        <v>158276.29394237793</v>
      </c>
      <c r="X32" s="147">
        <f t="shared" si="9"/>
        <v>1.445250831734346E-2</v>
      </c>
      <c r="AA32" s="49">
        <f>'Data-Fiduciary-CHF'!I43/'Data-Fiduciary-$'!N43</f>
        <v>69832.817389057527</v>
      </c>
      <c r="AB32" s="147">
        <f t="shared" si="10"/>
        <v>6.3765668818750072E-3</v>
      </c>
      <c r="AC32" s="49">
        <f>'Data-Fiduciary-CHF'!M43/'Data-Fiduciary-$'!N43</f>
        <v>11966.043060969992</v>
      </c>
      <c r="AD32" s="147">
        <f t="shared" si="11"/>
        <v>1.0926420663306604E-3</v>
      </c>
      <c r="AE32" s="49">
        <f>'Data-Fiduciary-CHF'!K43/'Data-Fiduciary-$'!N43</f>
        <v>69832.817389057527</v>
      </c>
      <c r="AF32" s="147">
        <f t="shared" si="12"/>
        <v>6.3765668818750072E-3</v>
      </c>
      <c r="AG32" s="49">
        <f>'Data-Fiduciary-CHF'!O43/'Data-Fiduciary-$'!N43</f>
        <v>11966.043060969992</v>
      </c>
      <c r="AH32" s="147">
        <f t="shared" si="13"/>
        <v>1.0926420663306604E-3</v>
      </c>
    </row>
    <row r="33" spans="1:34">
      <c r="A33" s="96">
        <v>29951</v>
      </c>
      <c r="B33" s="49">
        <v>11233122.6503559</v>
      </c>
      <c r="C33" s="147">
        <f t="shared" si="14"/>
        <v>2.571771482791874E-2</v>
      </c>
      <c r="D33" s="49">
        <f>'Data-Fiduciary-$'!F44</f>
        <v>89186.247376374042</v>
      </c>
      <c r="E33" s="147">
        <f t="shared" si="1"/>
        <v>7.9395774578806325E-3</v>
      </c>
      <c r="F33" s="49">
        <f>'Data-BIS-$'!F39</f>
        <v>16160.921385533515</v>
      </c>
      <c r="G33" s="147">
        <f t="shared" si="2"/>
        <v>1.4386846728697907E-3</v>
      </c>
      <c r="H33" s="49">
        <f t="shared" si="3"/>
        <v>105347.16876190755</v>
      </c>
      <c r="I33" s="147">
        <f t="shared" si="4"/>
        <v>9.3782621307504227E-3</v>
      </c>
      <c r="J33" s="147">
        <f t="shared" si="5"/>
        <v>0.84659368091743981</v>
      </c>
      <c r="M33" s="147"/>
      <c r="N33" s="148">
        <f>'Data-Fiduciary-CHF'!I44/'Data-Fiduciary-CHF'!H44</f>
        <v>1.1934588480430408</v>
      </c>
      <c r="O33" s="147">
        <f>'Data-Fiduciary-CHF'!H44/'Data-Fiduciary-CHF'!I44</f>
        <v>0.83790069648378529</v>
      </c>
      <c r="Q33" s="147">
        <f>'Data-Fiduciary-$'!L44/DataBankDeposits!B33</f>
        <v>4.009251980955377E-3</v>
      </c>
      <c r="R33" s="118"/>
      <c r="T33" s="143">
        <f>'Data-Fiduciary-CHF'!B44/'Data-Fiduciary-$'!N44</f>
        <v>88056.713928273559</v>
      </c>
      <c r="U33" s="143">
        <f t="shared" si="6"/>
        <v>183613.76437866318</v>
      </c>
      <c r="V33" s="147">
        <f t="shared" si="7"/>
        <v>1.6345745532551959E-2</v>
      </c>
      <c r="W33" s="143">
        <f t="shared" si="8"/>
        <v>199774.68576419671</v>
      </c>
      <c r="X33" s="147">
        <f t="shared" si="9"/>
        <v>1.7784430205421753E-2</v>
      </c>
      <c r="AA33" s="49">
        <f>'Data-Fiduciary-CHF'!I44/'Data-Fiduciary-$'!N44</f>
        <v>89186.247376374042</v>
      </c>
      <c r="AB33" s="147">
        <f t="shared" si="10"/>
        <v>7.9395774578806325E-3</v>
      </c>
      <c r="AC33" s="49">
        <f>'Data-Fiduciary-CHF'!M44/'Data-Fiduciary-$'!N44</f>
        <v>16066.508278443449</v>
      </c>
      <c r="AD33" s="147">
        <f t="shared" si="11"/>
        <v>1.4302797876006822E-3</v>
      </c>
      <c r="AE33" s="49">
        <f>'Data-Fiduciary-CHF'!K44/'Data-Fiduciary-$'!N44</f>
        <v>89186.247376374042</v>
      </c>
      <c r="AF33" s="147">
        <f t="shared" si="12"/>
        <v>7.9395774578806325E-3</v>
      </c>
      <c r="AG33" s="49">
        <f>'Data-Fiduciary-CHF'!O44/'Data-Fiduciary-$'!N44</f>
        <v>16066.508278443449</v>
      </c>
      <c r="AH33" s="147">
        <f t="shared" si="13"/>
        <v>1.4302797876006822E-3</v>
      </c>
    </row>
    <row r="34" spans="1:34">
      <c r="A34" s="96">
        <v>30316</v>
      </c>
      <c r="B34" s="49">
        <v>11125872.775320301</v>
      </c>
      <c r="C34" s="147">
        <f t="shared" si="14"/>
        <v>-9.5476456880136413E-3</v>
      </c>
      <c r="D34" s="49">
        <f>'Data-Fiduciary-$'!F45</f>
        <v>88017.038209445673</v>
      </c>
      <c r="E34" s="147">
        <f t="shared" ref="E34:E60" si="15">D34/B34</f>
        <v>7.9110232506601503E-3</v>
      </c>
      <c r="F34" s="49">
        <f>'Data-BIS-$'!F40</f>
        <v>16236.181499122587</v>
      </c>
      <c r="G34" s="147">
        <f t="shared" ref="G34:G60" si="16">F34/B34</f>
        <v>1.4593175589009166E-3</v>
      </c>
      <c r="H34" s="49">
        <f t="shared" ref="H34:H60" si="17">F34+D34</f>
        <v>104253.21970856826</v>
      </c>
      <c r="I34" s="147">
        <f t="shared" ref="I34:I60" si="18">H34/B34</f>
        <v>9.3703408095610671E-3</v>
      </c>
      <c r="J34" s="147">
        <f t="shared" ref="J34:J60" si="19">D34/H34</f>
        <v>0.84426206169450146</v>
      </c>
      <c r="M34" s="147"/>
      <c r="N34" s="148">
        <f>'Data-Fiduciary-CHF'!I45/'Data-Fiduciary-CHF'!H45</f>
        <v>1.1934544081250043</v>
      </c>
      <c r="O34" s="147">
        <f>'Data-Fiduciary-CHF'!H45/'Data-Fiduciary-CHF'!I45</f>
        <v>0.83790381366227984</v>
      </c>
      <c r="Q34" s="147">
        <f>'Data-Fiduciary-$'!L45/DataBankDeposits!B34</f>
        <v>4.8572470809474756E-3</v>
      </c>
      <c r="R34" s="118"/>
      <c r="T34" s="143">
        <f>'Data-Fiduciary-CHF'!B45/'Data-Fiduciary-$'!N45</f>
        <v>83443.970920030086</v>
      </c>
      <c r="U34" s="143">
        <f t="shared" si="6"/>
        <v>173995.382428312</v>
      </c>
      <c r="V34" s="147">
        <f t="shared" ref="V34:V60" si="20">U34/B34</f>
        <v>1.5638807484323662E-2</v>
      </c>
      <c r="W34" s="143">
        <f t="shared" ref="W34:W60" si="21">U34+F34</f>
        <v>190231.56392743459</v>
      </c>
      <c r="X34" s="147">
        <f t="shared" ref="X34:X60" si="22">W34/B34</f>
        <v>1.7098125043224579E-2</v>
      </c>
      <c r="AA34" s="49">
        <f>'Data-Fiduciary-CHF'!I45/'Data-Fiduciary-$'!N45</f>
        <v>88017.038209445673</v>
      </c>
      <c r="AB34" s="147">
        <f t="shared" ref="AB34:AB60" si="23">AA34/B34</f>
        <v>7.9110232506601503E-3</v>
      </c>
      <c r="AC34" s="49">
        <f>'Data-Fiduciary-CHF'!M45/'Data-Fiduciary-$'!N45</f>
        <v>11686.824087966159</v>
      </c>
      <c r="AD34" s="147">
        <f t="shared" ref="AD34:AD60" si="24">AC34/B34</f>
        <v>1.0504186344724501E-3</v>
      </c>
      <c r="AE34" s="49">
        <f>'Data-Fiduciary-CHF'!K45/'Data-Fiduciary-$'!N45</f>
        <v>88017.038209445673</v>
      </c>
      <c r="AF34" s="147">
        <f t="shared" ref="AF34:AF60" si="25">AE34/B34</f>
        <v>7.9110232506601503E-3</v>
      </c>
      <c r="AG34" s="49">
        <f>'Data-Fiduciary-CHF'!O45/'Data-Fiduciary-$'!N45</f>
        <v>11686.824087966159</v>
      </c>
      <c r="AH34" s="147">
        <f t="shared" ref="AH34:AH60" si="26">AG34/B34</f>
        <v>1.0504186344724501E-3</v>
      </c>
    </row>
    <row r="35" spans="1:34">
      <c r="A35" s="96">
        <v>30681</v>
      </c>
      <c r="B35" s="49">
        <v>11369144.9886082</v>
      </c>
      <c r="C35" s="147">
        <f t="shared" ref="C35:C60" si="27">(B35-B34)/B34</f>
        <v>2.1865449857339011E-2</v>
      </c>
      <c r="D35" s="49">
        <f>'Data-Fiduciary-$'!F46</f>
        <v>89952.348030057663</v>
      </c>
      <c r="E35" s="147">
        <f t="shared" si="15"/>
        <v>7.9119712274044584E-3</v>
      </c>
      <c r="F35" s="49">
        <f>'Data-BIS-$'!F41</f>
        <v>15116.591281471021</v>
      </c>
      <c r="G35" s="147">
        <f t="shared" si="16"/>
        <v>1.3296154896975749E-3</v>
      </c>
      <c r="H35" s="49">
        <f t="shared" si="17"/>
        <v>105068.93931152868</v>
      </c>
      <c r="I35" s="147">
        <f t="shared" si="18"/>
        <v>9.2415867171020318E-3</v>
      </c>
      <c r="J35" s="147">
        <f t="shared" si="19"/>
        <v>0.8561269259923675</v>
      </c>
      <c r="M35" s="147"/>
      <c r="N35" s="148">
        <f>'Data-Fiduciary-CHF'!I46/'Data-Fiduciary-CHF'!H46</f>
        <v>1.193454408125004</v>
      </c>
      <c r="O35" s="147">
        <f>'Data-Fiduciary-CHF'!H46/'Data-Fiduciary-CHF'!I46</f>
        <v>0.83790381366227995</v>
      </c>
      <c r="Q35" s="147">
        <f>'Data-Fiduciary-$'!L46/DataBankDeposits!B35</f>
        <v>4.9303743521751896E-3</v>
      </c>
      <c r="R35" s="118"/>
      <c r="T35" s="143">
        <f>'Data-Fiduciary-CHF'!B46/'Data-Fiduciary-$'!N46</f>
        <v>83873.365450791462</v>
      </c>
      <c r="U35" s="143">
        <f t="shared" si="6"/>
        <v>174890.74568546159</v>
      </c>
      <c r="V35" s="147">
        <f t="shared" si="20"/>
        <v>1.5382928607270013E-2</v>
      </c>
      <c r="W35" s="143">
        <f t="shared" si="21"/>
        <v>190007.33696693261</v>
      </c>
      <c r="X35" s="147">
        <f t="shared" si="22"/>
        <v>1.6712544096967586E-2</v>
      </c>
      <c r="AA35" s="49">
        <f>'Data-Fiduciary-CHF'!I46/'Data-Fiduciary-$'!N46</f>
        <v>89952.348030057663</v>
      </c>
      <c r="AB35" s="147">
        <f t="shared" si="23"/>
        <v>7.9119712274044584E-3</v>
      </c>
      <c r="AC35" s="49">
        <f>'Data-Fiduciary-CHF'!M46/'Data-Fiduciary-$'!N46</f>
        <v>10249.022728314874</v>
      </c>
      <c r="AD35" s="147">
        <f t="shared" si="24"/>
        <v>9.0147700100441327E-4</v>
      </c>
      <c r="AE35" s="49">
        <f>'Data-Fiduciary-CHF'!K46/'Data-Fiduciary-$'!N46</f>
        <v>89952.348030057663</v>
      </c>
      <c r="AF35" s="147">
        <f t="shared" si="25"/>
        <v>7.9119712274044584E-3</v>
      </c>
      <c r="AG35" s="49">
        <f>'Data-Fiduciary-CHF'!O46/'Data-Fiduciary-$'!N46</f>
        <v>10249.022728314874</v>
      </c>
      <c r="AH35" s="147">
        <f t="shared" si="26"/>
        <v>9.0147700100441327E-4</v>
      </c>
    </row>
    <row r="36" spans="1:34">
      <c r="A36" s="96">
        <v>31047</v>
      </c>
      <c r="B36" s="49">
        <v>11804537.732005199</v>
      </c>
      <c r="C36" s="147">
        <f t="shared" si="27"/>
        <v>3.8295997089777607E-2</v>
      </c>
      <c r="D36" s="49">
        <f>'Data-Fiduciary-$'!F47</f>
        <v>99822.092631269683</v>
      </c>
      <c r="E36" s="147">
        <f t="shared" si="15"/>
        <v>8.4562474954547173E-3</v>
      </c>
      <c r="F36" s="49">
        <f>'Data-BIS-$'!F42</f>
        <v>14183.044389845016</v>
      </c>
      <c r="G36" s="147">
        <f t="shared" si="16"/>
        <v>1.2014908767999496E-3</v>
      </c>
      <c r="H36" s="49">
        <f t="shared" si="17"/>
        <v>114005.1370211147</v>
      </c>
      <c r="I36" s="147">
        <f t="shared" si="18"/>
        <v>9.6577383722546671E-3</v>
      </c>
      <c r="J36" s="147">
        <f t="shared" si="19"/>
        <v>0.87559293589359755</v>
      </c>
      <c r="L36" s="143"/>
      <c r="M36" s="147"/>
      <c r="N36" s="148">
        <f>'Data-Fiduciary-CHF'!I47/'Data-Fiduciary-CHF'!H47</f>
        <v>1.4953305109470512</v>
      </c>
      <c r="O36" s="147">
        <f>'Data-Fiduciary-CHF'!H47/'Data-Fiduciary-CHF'!I47</f>
        <v>0.66874847579125563</v>
      </c>
      <c r="Q36" s="147">
        <f>'Data-Fiduciary-$'!L47/DataBankDeposits!B36</f>
        <v>4.4748552529675252E-3</v>
      </c>
      <c r="R36" s="118"/>
      <c r="T36" s="143">
        <f>'Data-Fiduciary-CHF'!B47/'Data-Fiduciary-$'!N47</f>
        <v>89744.680851063837</v>
      </c>
      <c r="U36" s="143">
        <f t="shared" si="6"/>
        <v>187133.47283715333</v>
      </c>
      <c r="V36" s="147">
        <f t="shared" si="20"/>
        <v>1.5852672682792598E-2</v>
      </c>
      <c r="W36" s="143">
        <f t="shared" si="21"/>
        <v>201316.51722699834</v>
      </c>
      <c r="X36" s="147">
        <f t="shared" si="22"/>
        <v>1.705416355959255E-2</v>
      </c>
      <c r="AA36" s="49">
        <f>'Data-Fiduciary-CHF'!I47/'Data-Fiduciary-$'!N47</f>
        <v>90214.996195457759</v>
      </c>
      <c r="AB36" s="147">
        <f t="shared" si="23"/>
        <v>7.6423997486035587E-3</v>
      </c>
      <c r="AC36" s="49">
        <f>'Data-Fiduciary-CHF'!M47/'Data-Fiduciary-$'!N47</f>
        <v>17061.542522405507</v>
      </c>
      <c r="AD36" s="147">
        <f t="shared" si="24"/>
        <v>1.4453376243736499E-3</v>
      </c>
      <c r="AE36" s="49">
        <f>'Data-Fiduciary-CHF'!K47/'Data-Fiduciary-$'!N47</f>
        <v>99822.092631269683</v>
      </c>
      <c r="AF36" s="147">
        <f t="shared" si="25"/>
        <v>8.4562474954547173E-3</v>
      </c>
      <c r="AG36" s="49">
        <f>'Data-Fiduciary-CHF'!O47/'Data-Fiduciary-$'!N47</f>
        <v>7454.4460865935816</v>
      </c>
      <c r="AH36" s="147">
        <f t="shared" si="26"/>
        <v>6.3148987752249049E-4</v>
      </c>
    </row>
    <row r="37" spans="1:34">
      <c r="A37" s="96">
        <v>31412</v>
      </c>
      <c r="B37" s="49">
        <v>12405484.5320963</v>
      </c>
      <c r="C37" s="147">
        <f t="shared" si="27"/>
        <v>5.0908118024967329E-2</v>
      </c>
      <c r="D37" s="49">
        <f>'Data-Fiduciary-$'!F48</f>
        <v>112599.87308902362</v>
      </c>
      <c r="E37" s="147">
        <f t="shared" si="15"/>
        <v>9.0766203285085473E-3</v>
      </c>
      <c r="F37" s="49">
        <f>'Data-BIS-$'!F43</f>
        <v>16948.916798122198</v>
      </c>
      <c r="G37" s="147">
        <f t="shared" si="16"/>
        <v>1.3662438378985379E-3</v>
      </c>
      <c r="H37" s="49">
        <f t="shared" si="17"/>
        <v>129548.78988714582</v>
      </c>
      <c r="I37" s="147">
        <f t="shared" si="18"/>
        <v>1.0442864166407086E-2</v>
      </c>
      <c r="J37" s="147">
        <f t="shared" si="19"/>
        <v>0.86916962471909653</v>
      </c>
      <c r="L37" s="143"/>
      <c r="M37" s="147"/>
      <c r="N37" s="148">
        <f>'Data-Fiduciary-CHF'!I48/'Data-Fiduciary-CHF'!H48</f>
        <v>1.3377043597140321</v>
      </c>
      <c r="O37" s="147">
        <f>'Data-Fiduciary-CHF'!H48/'Data-Fiduciary-CHF'!I48</f>
        <v>0.74754933161298442</v>
      </c>
      <c r="Q37" s="147">
        <f>'Data-Fiduciary-$'!L48/DataBankDeposits!B37</f>
        <v>4.9423158458731806E-3</v>
      </c>
      <c r="R37" s="118"/>
      <c r="T37" s="143">
        <f>'Data-Fiduciary-CHF'!B48/'Data-Fiduciary-$'!N48</f>
        <v>103527.08885143271</v>
      </c>
      <c r="U37" s="143">
        <f t="shared" si="6"/>
        <v>215872.22201659306</v>
      </c>
      <c r="V37" s="147">
        <f t="shared" si="20"/>
        <v>1.7401353526988326E-2</v>
      </c>
      <c r="W37" s="143">
        <f t="shared" si="21"/>
        <v>232821.13881471526</v>
      </c>
      <c r="X37" s="147">
        <f t="shared" si="22"/>
        <v>1.8767597364886864E-2</v>
      </c>
      <c r="AA37" s="49">
        <f>'Data-Fiduciary-CHF'!I48/'Data-Fiduciary-$'!N48</f>
        <v>101251.94780880032</v>
      </c>
      <c r="AB37" s="147">
        <f t="shared" si="23"/>
        <v>8.161869659087842E-3</v>
      </c>
      <c r="AC37" s="49">
        <f>'Data-Fiduciary-CHF'!M48/'Data-Fiduciary-$'!N48</f>
        <v>22527.84568599784</v>
      </c>
      <c r="AD37" s="147">
        <f t="shared" si="24"/>
        <v>1.8159585486332507E-3</v>
      </c>
      <c r="AE37" s="49">
        <f>'Data-Fiduciary-CHF'!K48/'Data-Fiduciary-$'!N48</f>
        <v>112599.87308902362</v>
      </c>
      <c r="AF37" s="147">
        <f t="shared" si="25"/>
        <v>9.0766203285085473E-3</v>
      </c>
      <c r="AG37" s="49">
        <f>'Data-Fiduciary-CHF'!O48/'Data-Fiduciary-$'!N48</f>
        <v>11179.920405774545</v>
      </c>
      <c r="AH37" s="147">
        <f t="shared" si="26"/>
        <v>9.0120787921254555E-4</v>
      </c>
    </row>
    <row r="38" spans="1:34">
      <c r="A38" s="96">
        <v>31777</v>
      </c>
      <c r="B38" s="49">
        <v>14657183.9645868</v>
      </c>
      <c r="C38" s="147">
        <f t="shared" si="27"/>
        <v>0.18150838257584798</v>
      </c>
      <c r="D38" s="49">
        <f>'Data-Fiduciary-$'!F49</f>
        <v>124408.38699094117</v>
      </c>
      <c r="E38" s="147">
        <f t="shared" si="15"/>
        <v>8.4878778414410362E-3</v>
      </c>
      <c r="F38" s="49">
        <f>'Data-BIS-$'!F44</f>
        <v>21495.112462901714</v>
      </c>
      <c r="G38" s="147">
        <f t="shared" si="16"/>
        <v>1.4665240277283837E-3</v>
      </c>
      <c r="H38" s="49">
        <f t="shared" si="17"/>
        <v>145903.49945384287</v>
      </c>
      <c r="I38" s="147">
        <f t="shared" si="18"/>
        <v>9.9544018691694186E-3</v>
      </c>
      <c r="J38" s="147">
        <f t="shared" si="19"/>
        <v>0.85267582653353857</v>
      </c>
      <c r="L38" s="143"/>
      <c r="M38" s="147"/>
      <c r="N38" s="148">
        <f>'Data-Fiduciary-CHF'!I49/'Data-Fiduciary-CHF'!H49</f>
        <v>1.3459185222171555</v>
      </c>
      <c r="O38" s="147">
        <f>'Data-Fiduciary-CHF'!H49/'Data-Fiduciary-CHF'!I49</f>
        <v>0.74298702595509447</v>
      </c>
      <c r="Q38" s="147">
        <f>'Data-Fiduciary-$'!L49/DataBankDeposits!B38</f>
        <v>5.4079397542362894E-3</v>
      </c>
      <c r="R38" s="118"/>
      <c r="T38" s="143">
        <f>'Data-Fiduciary-CHF'!B49/'Data-Fiduciary-$'!N49</f>
        <v>115372.34370187866</v>
      </c>
      <c r="U38" s="143">
        <f t="shared" si="6"/>
        <v>240571.66554666398</v>
      </c>
      <c r="V38" s="147">
        <f t="shared" si="20"/>
        <v>1.6413225495968995E-2</v>
      </c>
      <c r="W38" s="143">
        <f t="shared" si="21"/>
        <v>262066.77800956569</v>
      </c>
      <c r="X38" s="147">
        <f t="shared" si="22"/>
        <v>1.7879749523697377E-2</v>
      </c>
      <c r="AA38" s="49">
        <f>'Data-Fiduciary-CHF'!I49/'Data-Fiduciary-$'!N49</f>
        <v>110475.57885473245</v>
      </c>
      <c r="AB38" s="147">
        <f t="shared" si="23"/>
        <v>7.5372990556475464E-3</v>
      </c>
      <c r="AC38" s="49">
        <f>'Data-Fiduciary-CHF'!M49/'Data-Fiduciary-$'!N49</f>
        <v>27490.537057038167</v>
      </c>
      <c r="AD38" s="147">
        <f t="shared" si="24"/>
        <v>1.8755674434774109E-3</v>
      </c>
      <c r="AE38" s="49">
        <f>'Data-Fiduciary-CHF'!K49/'Data-Fiduciary-$'!N49</f>
        <v>124408.38699094117</v>
      </c>
      <c r="AF38" s="147">
        <f t="shared" si="25"/>
        <v>8.4878778414410362E-3</v>
      </c>
      <c r="AG38" s="49">
        <f>'Data-Fiduciary-CHF'!O49/'Data-Fiduciary-$'!N49</f>
        <v>13557.728920829435</v>
      </c>
      <c r="AH38" s="147">
        <f t="shared" si="26"/>
        <v>9.2498865768392096E-4</v>
      </c>
    </row>
    <row r="39" spans="1:34">
      <c r="A39" s="96">
        <v>32142</v>
      </c>
      <c r="B39" s="49">
        <v>16651799.485158199</v>
      </c>
      <c r="C39" s="147">
        <f t="shared" si="27"/>
        <v>0.13608449790836952</v>
      </c>
      <c r="D39" s="49">
        <f>'Data-Fiduciary-$'!F50</f>
        <v>157657.70585225892</v>
      </c>
      <c r="E39" s="147">
        <f t="shared" si="15"/>
        <v>9.4679080175556832E-3</v>
      </c>
      <c r="F39" s="49">
        <f>'Data-BIS-$'!F45</f>
        <v>29832.349457756958</v>
      </c>
      <c r="G39" s="147">
        <f t="shared" si="16"/>
        <v>1.7915390756624607E-3</v>
      </c>
      <c r="H39" s="49">
        <f t="shared" si="17"/>
        <v>187490.05531001589</v>
      </c>
      <c r="I39" s="147">
        <f t="shared" si="18"/>
        <v>1.1259447093218144E-2</v>
      </c>
      <c r="J39" s="147">
        <f t="shared" si="19"/>
        <v>0.840885697065751</v>
      </c>
      <c r="L39" s="143"/>
      <c r="M39" s="147"/>
      <c r="N39" s="148">
        <f>'Data-Fiduciary-CHF'!I50/'Data-Fiduciary-CHF'!H50</f>
        <v>1.3591253993610224</v>
      </c>
      <c r="O39" s="147">
        <f>'Data-Fiduciary-CHF'!H50/'Data-Fiduciary-CHF'!I50</f>
        <v>0.73576728127525159</v>
      </c>
      <c r="Q39" s="147">
        <f>'Data-Fiduciary-$'!L50/DataBankDeposits!B39</f>
        <v>5.8103473285504746E-3</v>
      </c>
      <c r="R39" s="118"/>
      <c r="T39" s="143">
        <f>'Data-Fiduciary-CHF'!B50/'Data-Fiduciary-$'!N50</f>
        <v>147122.06572769952</v>
      </c>
      <c r="U39" s="143">
        <v>306775.43035993743</v>
      </c>
      <c r="V39" s="147">
        <f t="shared" si="20"/>
        <v>1.8422959670717109E-2</v>
      </c>
      <c r="W39" s="143">
        <f t="shared" si="21"/>
        <v>336607.77981769439</v>
      </c>
      <c r="X39" s="147">
        <f t="shared" si="22"/>
        <v>2.021449874637957E-2</v>
      </c>
      <c r="AA39" s="49">
        <f>'Data-Fiduciary-CHF'!I50/'Data-Fiduciary-$'!N50</f>
        <v>138473.39593114241</v>
      </c>
      <c r="AB39" s="147">
        <f t="shared" si="23"/>
        <v>8.3158217257278521E-3</v>
      </c>
      <c r="AC39" s="49">
        <f>'Data-Fiduciary-CHF'!M50/'Data-Fiduciary-$'!N50</f>
        <v>37484.350547730828</v>
      </c>
      <c r="AD39" s="147">
        <f t="shared" si="24"/>
        <v>2.2510690559984672E-3</v>
      </c>
      <c r="AE39" s="49">
        <f>'Data-Fiduciary-CHF'!K50/'Data-Fiduciary-$'!N50</f>
        <v>157657.70585225892</v>
      </c>
      <c r="AF39" s="147">
        <f t="shared" si="25"/>
        <v>9.4679080175556832E-3</v>
      </c>
      <c r="AG39" s="49">
        <f>'Data-Fiduciary-CHF'!O50/'Data-Fiduciary-$'!N50</f>
        <v>18300.040626614322</v>
      </c>
      <c r="AH39" s="147">
        <f t="shared" si="26"/>
        <v>1.0989827641706355E-3</v>
      </c>
    </row>
    <row r="40" spans="1:34">
      <c r="A40" s="96">
        <v>32508</v>
      </c>
      <c r="B40" s="49">
        <v>18621108.728756398</v>
      </c>
      <c r="C40" s="147">
        <f t="shared" si="27"/>
        <v>0.11826404980155147</v>
      </c>
      <c r="D40" s="49">
        <f>'Data-Fiduciary-$'!F51</f>
        <v>161949.69987828788</v>
      </c>
      <c r="E40" s="147">
        <f t="shared" si="15"/>
        <v>8.6971029618762991E-3</v>
      </c>
      <c r="F40" s="49">
        <f>'Data-BIS-$'!F46</f>
        <v>24522.009902285878</v>
      </c>
      <c r="G40" s="147">
        <f t="shared" si="16"/>
        <v>1.3168931162738325E-3</v>
      </c>
      <c r="H40" s="49">
        <f t="shared" si="17"/>
        <v>186471.70978057376</v>
      </c>
      <c r="I40" s="147">
        <f t="shared" si="18"/>
        <v>1.0013996078150131E-2</v>
      </c>
      <c r="J40" s="147">
        <f t="shared" si="19"/>
        <v>0.8684947441564107</v>
      </c>
      <c r="L40" s="143"/>
      <c r="M40" s="147"/>
      <c r="N40" s="148">
        <f>'Data-Fiduciary-CHF'!I51/'Data-Fiduciary-CHF'!H51</f>
        <v>1.3641676214372123</v>
      </c>
      <c r="O40" s="147">
        <f>'Data-Fiduciary-CHF'!H51/'Data-Fiduciary-CHF'!I51</f>
        <v>0.73304774595548217</v>
      </c>
      <c r="Q40" s="147">
        <f>'Data-Fiduciary-$'!L51/DataBankDeposits!B40</f>
        <v>4.905422991948633E-3</v>
      </c>
      <c r="R40" s="118"/>
      <c r="T40" s="143">
        <f>'Data-Fiduciary-CHF'!B51/'Data-Fiduciary-$'!N51</f>
        <v>150579.12234042553</v>
      </c>
      <c r="U40" s="143">
        <v>267528.5904255319</v>
      </c>
      <c r="V40" s="147">
        <f t="shared" si="20"/>
        <v>1.4366952812664162E-2</v>
      </c>
      <c r="W40" s="143">
        <f t="shared" si="21"/>
        <v>292050.60032781778</v>
      </c>
      <c r="X40" s="147">
        <f t="shared" si="22"/>
        <v>1.5683845928937994E-2</v>
      </c>
      <c r="AA40" s="49">
        <f>'Data-Fiduciary-CHF'!I51/'Data-Fiduciary-$'!N51</f>
        <v>141707.44680851063</v>
      </c>
      <c r="AB40" s="147">
        <f t="shared" si="23"/>
        <v>7.6100434658690971E-3</v>
      </c>
      <c r="AC40" s="49">
        <f>'Data-Fiduciary-CHF'!M51/'Data-Fiduciary-$'!N51</f>
        <v>39179.521276595748</v>
      </c>
      <c r="AD40" s="147">
        <f t="shared" si="24"/>
        <v>2.1040380488241924E-3</v>
      </c>
      <c r="AE40" s="49">
        <f>'Data-Fiduciary-CHF'!K51/'Data-Fiduciary-$'!N51</f>
        <v>161949.69987828788</v>
      </c>
      <c r="AF40" s="147">
        <f t="shared" si="25"/>
        <v>8.6971029618762991E-3</v>
      </c>
      <c r="AG40" s="49">
        <f>'Data-Fiduciary-CHF'!O51/'Data-Fiduciary-$'!N51</f>
        <v>18937.268206818509</v>
      </c>
      <c r="AH40" s="147">
        <f t="shared" si="26"/>
        <v>1.0169785528169903E-3</v>
      </c>
    </row>
    <row r="41" spans="1:34">
      <c r="A41" s="96">
        <v>32873</v>
      </c>
      <c r="B41" s="49">
        <v>19542246.604896102</v>
      </c>
      <c r="C41" s="147">
        <f t="shared" si="27"/>
        <v>4.9467402266826346E-2</v>
      </c>
      <c r="D41" s="49">
        <f>'Data-Fiduciary-$'!F52</f>
        <v>200353.9199619563</v>
      </c>
      <c r="E41" s="147">
        <f t="shared" si="15"/>
        <v>1.0252348361613641E-2</v>
      </c>
      <c r="F41" s="49">
        <f>'Data-BIS-$'!F47</f>
        <v>30943.267854252132</v>
      </c>
      <c r="G41" s="147">
        <f t="shared" si="16"/>
        <v>1.5834038163503486E-3</v>
      </c>
      <c r="H41" s="49">
        <f t="shared" si="17"/>
        <v>231297.18781620843</v>
      </c>
      <c r="I41" s="147">
        <f t="shared" si="18"/>
        <v>1.183575217796399E-2</v>
      </c>
      <c r="J41" s="147">
        <f t="shared" si="19"/>
        <v>0.86621857296924842</v>
      </c>
      <c r="L41" s="143"/>
      <c r="M41" s="147"/>
      <c r="N41" s="148">
        <f>'Data-Fiduciary-CHF'!I52/'Data-Fiduciary-CHF'!H52</f>
        <v>1.3342309424896142</v>
      </c>
      <c r="O41" s="147">
        <f>'Data-Fiduciary-CHF'!H52/'Data-Fiduciary-CHF'!I52</f>
        <v>0.74949543452653378</v>
      </c>
      <c r="Q41" s="147">
        <f>'Data-Fiduciary-$'!L52/DataBankDeposits!B41</f>
        <v>4.6430947072111858E-3</v>
      </c>
      <c r="R41" s="118"/>
      <c r="T41" s="143">
        <f>'Data-Fiduciary-CHF'!B52/'Data-Fiduciary-$'!N52</f>
        <v>193449.72518590366</v>
      </c>
      <c r="U41" s="143">
        <v>236251.53572583254</v>
      </c>
      <c r="V41" s="147">
        <f t="shared" si="20"/>
        <v>1.2089272052612529E-2</v>
      </c>
      <c r="W41" s="143">
        <f t="shared" si="21"/>
        <v>267194.8035800847</v>
      </c>
      <c r="X41" s="147">
        <f t="shared" si="22"/>
        <v>1.367267586896288E-2</v>
      </c>
      <c r="AA41" s="49">
        <f>'Data-Fiduciary-CHF'!I52/'Data-Fiduciary-$'!N52</f>
        <v>172367.28095699969</v>
      </c>
      <c r="AB41" s="147">
        <f t="shared" si="23"/>
        <v>8.8202387597449972E-3</v>
      </c>
      <c r="AC41" s="49">
        <f>'Data-Fiduciary-CHF'!M52/'Data-Fiduciary-$'!N52</f>
        <v>54603.944390559329</v>
      </c>
      <c r="AD41" s="147">
        <f t="shared" si="24"/>
        <v>2.7941487739121503E-3</v>
      </c>
      <c r="AE41" s="49">
        <f>'Data-Fiduciary-CHF'!K52/'Data-Fiduciary-$'!N52</f>
        <v>200353.9199619563</v>
      </c>
      <c r="AF41" s="147">
        <f t="shared" si="25"/>
        <v>1.0252348361613641E-2</v>
      </c>
      <c r="AG41" s="49">
        <f>'Data-Fiduciary-CHF'!O52/'Data-Fiduciary-$'!N52</f>
        <v>26617.305385602693</v>
      </c>
      <c r="AH41" s="147">
        <f t="shared" si="26"/>
        <v>1.3620391720435055E-3</v>
      </c>
    </row>
    <row r="42" spans="1:34">
      <c r="A42" s="96">
        <v>33238</v>
      </c>
      <c r="B42" s="49">
        <v>21813263.734228499</v>
      </c>
      <c r="C42" s="147">
        <f t="shared" si="27"/>
        <v>0.11621064738602868</v>
      </c>
      <c r="D42" s="49">
        <f>'Data-Fiduciary-$'!F53</f>
        <v>261786.21085856014</v>
      </c>
      <c r="E42" s="147">
        <f t="shared" si="15"/>
        <v>1.200123989001131E-2</v>
      </c>
      <c r="F42" s="49">
        <f>'Data-BIS-$'!F48</f>
        <v>38319.305802852818</v>
      </c>
      <c r="G42" s="147">
        <f t="shared" si="16"/>
        <v>1.7566974969785792E-3</v>
      </c>
      <c r="H42" s="49">
        <f t="shared" si="17"/>
        <v>300105.51666141296</v>
      </c>
      <c r="I42" s="147">
        <f t="shared" si="18"/>
        <v>1.3757937386989889E-2</v>
      </c>
      <c r="J42" s="147">
        <f t="shared" si="19"/>
        <v>0.87231389069703213</v>
      </c>
      <c r="K42" s="147"/>
      <c r="L42" s="143"/>
      <c r="M42" s="147"/>
      <c r="N42" s="148">
        <f>'Data-Fiduciary-CHF'!I53/'Data-Fiduciary-CHF'!H53</f>
        <v>1.4010550520762883</v>
      </c>
      <c r="O42" s="147">
        <f>'Data-Fiduciary-CHF'!H53/'Data-Fiduciary-CHF'!I53</f>
        <v>0.713747827765978</v>
      </c>
      <c r="Q42" s="147">
        <f>'Data-Fiduciary-$'!L53/DataBankDeposits!B42</f>
        <v>5.3664515264024498E-3</v>
      </c>
      <c r="R42" s="118"/>
      <c r="T42" s="143">
        <f>'Data-Fiduciary-CHF'!B53/'Data-Fiduciary-$'!N53</f>
        <v>245458.89617908141</v>
      </c>
      <c r="U42" s="143">
        <v>277209.57159397914</v>
      </c>
      <c r="V42" s="147">
        <f t="shared" si="20"/>
        <v>1.27083033044245E-2</v>
      </c>
      <c r="W42" s="143">
        <f t="shared" si="21"/>
        <v>315528.87739683199</v>
      </c>
      <c r="X42" s="147">
        <f t="shared" si="22"/>
        <v>1.446500080140308E-2</v>
      </c>
      <c r="AA42" s="49">
        <f>'Data-Fiduciary-CHF'!I53/'Data-Fiduciary-$'!N53</f>
        <v>223870.3203396372</v>
      </c>
      <c r="AB42" s="147">
        <f t="shared" si="23"/>
        <v>1.0263036428993835E-2</v>
      </c>
      <c r="AC42" s="49">
        <f>'Data-Fiduciary-CHF'!M53/'Data-Fiduciary-$'!N53</f>
        <v>74426.09031262061</v>
      </c>
      <c r="AD42" s="147">
        <f t="shared" si="24"/>
        <v>3.4119649044463793E-3</v>
      </c>
      <c r="AE42" s="49">
        <f>'Data-Fiduciary-CHF'!K53/'Data-Fiduciary-$'!N53</f>
        <v>261786.21085856014</v>
      </c>
      <c r="AF42" s="147">
        <f t="shared" si="25"/>
        <v>1.200123989001131E-2</v>
      </c>
      <c r="AG42" s="49">
        <f>'Data-Fiduciary-CHF'!O53/'Data-Fiduciary-$'!N53</f>
        <v>36510.19979369767</v>
      </c>
      <c r="AH42" s="147">
        <f t="shared" si="26"/>
        <v>1.6737614434289047E-3</v>
      </c>
    </row>
    <row r="43" spans="1:34">
      <c r="A43" s="96">
        <v>33603</v>
      </c>
      <c r="B43" s="49">
        <v>22906311.798830602</v>
      </c>
      <c r="C43" s="147">
        <f t="shared" si="27"/>
        <v>5.0109331547985449E-2</v>
      </c>
      <c r="D43" s="49">
        <f>'Data-Fiduciary-$'!F54</f>
        <v>254788.13964708796</v>
      </c>
      <c r="E43" s="147">
        <f t="shared" si="15"/>
        <v>1.1123053850166103E-2</v>
      </c>
      <c r="F43" s="49">
        <f>'Data-BIS-$'!F49</f>
        <v>35523.358766655903</v>
      </c>
      <c r="G43" s="147">
        <f t="shared" si="16"/>
        <v>1.550810932752143E-3</v>
      </c>
      <c r="H43" s="49">
        <f t="shared" si="17"/>
        <v>290311.49841374386</v>
      </c>
      <c r="I43" s="147">
        <f t="shared" si="18"/>
        <v>1.2673864782918246E-2</v>
      </c>
      <c r="J43" s="147">
        <f t="shared" si="19"/>
        <v>0.87763709339535356</v>
      </c>
      <c r="K43" s="147"/>
      <c r="L43" s="143"/>
      <c r="M43" s="147"/>
      <c r="N43" s="148">
        <f>'Data-Fiduciary-CHF'!I54/'Data-Fiduciary-CHF'!H54</f>
        <v>1.4287295103656983</v>
      </c>
      <c r="O43" s="147">
        <f>'Data-Fiduciary-CHF'!H54/'Data-Fiduciary-CHF'!I54</f>
        <v>0.69992254849137936</v>
      </c>
      <c r="Q43" s="147">
        <f>'Data-Fiduciary-$'!L54/DataBankDeposits!B43</f>
        <v>5.1821114915123635E-3</v>
      </c>
      <c r="R43" s="118"/>
      <c r="T43" s="143">
        <f>'Data-Fiduciary-CHF'!B54/'Data-Fiduciary-$'!N54</f>
        <v>234379.93360383622</v>
      </c>
      <c r="U43" s="143">
        <v>247277.01954998157</v>
      </c>
      <c r="V43" s="147">
        <f t="shared" si="20"/>
        <v>1.0795147718307292E-2</v>
      </c>
      <c r="W43" s="143">
        <f t="shared" si="21"/>
        <v>282800.37831663748</v>
      </c>
      <c r="X43" s="147">
        <f t="shared" si="22"/>
        <v>1.2345958651059434E-2</v>
      </c>
      <c r="AA43" s="49">
        <f>'Data-Fiduciary-CHF'!I54/'Data-Fiduciary-$'!N54</f>
        <v>219077.83105864996</v>
      </c>
      <c r="AB43" s="147">
        <f t="shared" si="23"/>
        <v>9.5640814192459473E-3</v>
      </c>
      <c r="AC43" s="49">
        <f>'Data-Fiduciary-CHF'!M54/'Data-Fiduciary-$'!N54</f>
        <v>70157.137587606048</v>
      </c>
      <c r="AD43" s="147">
        <f t="shared" si="24"/>
        <v>3.0627862836996598E-3</v>
      </c>
      <c r="AE43" s="49">
        <f>'Data-Fiduciary-CHF'!K54/'Data-Fiduciary-$'!N54</f>
        <v>254788.13964708796</v>
      </c>
      <c r="AF43" s="147">
        <f t="shared" si="25"/>
        <v>1.1123053850166103E-2</v>
      </c>
      <c r="AG43" s="49">
        <f>'Data-Fiduciary-CHF'!O54/'Data-Fiduciary-$'!N54</f>
        <v>34446.828999168058</v>
      </c>
      <c r="AH43" s="147">
        <f t="shared" si="26"/>
        <v>1.503813852779504E-3</v>
      </c>
    </row>
    <row r="44" spans="1:34">
      <c r="A44" s="96">
        <v>33969</v>
      </c>
      <c r="B44" s="49">
        <v>24473526.950323001</v>
      </c>
      <c r="C44" s="147">
        <f t="shared" si="27"/>
        <v>6.8418485055826692E-2</v>
      </c>
      <c r="D44" s="49">
        <f>'Data-Fiduciary-$'!F55</f>
        <v>242803.75771973695</v>
      </c>
      <c r="E44" s="147">
        <f t="shared" si="15"/>
        <v>9.9210775060164531E-3</v>
      </c>
      <c r="F44" s="49">
        <f>'Data-BIS-$'!F50</f>
        <v>33380.155623708531</v>
      </c>
      <c r="G44" s="147">
        <f t="shared" si="16"/>
        <v>1.3639291014925815E-3</v>
      </c>
      <c r="H44" s="49">
        <f t="shared" si="17"/>
        <v>276183.91334344551</v>
      </c>
      <c r="I44" s="147">
        <f t="shared" si="18"/>
        <v>1.1285006607509035E-2</v>
      </c>
      <c r="J44" s="147">
        <f t="shared" si="19"/>
        <v>0.87913794391710631</v>
      </c>
      <c r="K44" s="147"/>
      <c r="L44" s="143"/>
      <c r="M44" s="147"/>
      <c r="N44" s="148">
        <f>'Data-Fiduciary-CHF'!I55/'Data-Fiduciary-CHF'!H55</f>
        <v>1.4433773206790941</v>
      </c>
      <c r="O44" s="147">
        <f>'Data-Fiduciary-CHF'!H55/'Data-Fiduciary-CHF'!I55</f>
        <v>0.69281953213003955</v>
      </c>
      <c r="Q44" s="147">
        <f>'Data-Fiduciary-$'!L55/DataBankDeposits!B44</f>
        <v>4.8020041516912207E-3</v>
      </c>
      <c r="R44" s="118"/>
      <c r="T44" s="143">
        <f>'Data-Fiduciary-CHF'!B55/'Data-Fiduciary-$'!N55</f>
        <v>219735.57692307694</v>
      </c>
      <c r="U44" s="143">
        <v>274282.96703296702</v>
      </c>
      <c r="V44" s="147">
        <f t="shared" si="20"/>
        <v>1.1207333033351249E-2</v>
      </c>
      <c r="W44" s="143">
        <f t="shared" si="21"/>
        <v>307663.12265667552</v>
      </c>
      <c r="X44" s="147">
        <f t="shared" si="22"/>
        <v>1.257126213484383E-2</v>
      </c>
      <c r="AA44" s="49">
        <f>'Data-Fiduciary-CHF'!I55/'Data-Fiduciary-$'!N55</f>
        <v>209741.75824175825</v>
      </c>
      <c r="AB44" s="147">
        <f t="shared" si="23"/>
        <v>8.5701484165930601E-3</v>
      </c>
      <c r="AC44" s="49">
        <f>'Data-Fiduciary-CHF'!M55/'Data-Fiduciary-$'!N55</f>
        <v>66605.082417582424</v>
      </c>
      <c r="AD44" s="147">
        <f t="shared" si="24"/>
        <v>2.7215154788592238E-3</v>
      </c>
      <c r="AE44" s="49">
        <f>'Data-Fiduciary-CHF'!K55/'Data-Fiduciary-$'!N55</f>
        <v>242803.75771973695</v>
      </c>
      <c r="AF44" s="147">
        <f t="shared" si="25"/>
        <v>9.9210775060164531E-3</v>
      </c>
      <c r="AG44" s="49">
        <f>'Data-Fiduciary-CHF'!O55/'Data-Fiduciary-$'!N55</f>
        <v>33543.082939603708</v>
      </c>
      <c r="AH44" s="147">
        <f t="shared" si="26"/>
        <v>1.370586389435831E-3</v>
      </c>
    </row>
    <row r="45" spans="1:34">
      <c r="A45" s="96">
        <v>34334</v>
      </c>
      <c r="B45" s="49">
        <v>24832086.851374999</v>
      </c>
      <c r="C45" s="147">
        <f t="shared" si="27"/>
        <v>1.4650928808904918E-2</v>
      </c>
      <c r="D45" s="49">
        <f>'Data-Fiduciary-$'!F56</f>
        <v>220705.85170372945</v>
      </c>
      <c r="E45" s="147">
        <f t="shared" si="15"/>
        <v>8.8879300811364782E-3</v>
      </c>
      <c r="F45" s="49">
        <f>'Data-BIS-$'!F51</f>
        <v>35170.505286916683</v>
      </c>
      <c r="G45" s="147">
        <f t="shared" si="16"/>
        <v>1.416333049148031E-3</v>
      </c>
      <c r="H45" s="49">
        <f t="shared" si="17"/>
        <v>255876.35699064613</v>
      </c>
      <c r="I45" s="147">
        <f t="shared" si="18"/>
        <v>1.0304263130284508E-2</v>
      </c>
      <c r="J45" s="147">
        <f t="shared" si="19"/>
        <v>0.86254882748622852</v>
      </c>
      <c r="K45" s="147"/>
      <c r="L45" s="143"/>
      <c r="M45" s="147"/>
      <c r="N45" s="148">
        <f>'Data-Fiduciary-CHF'!I56/'Data-Fiduciary-CHF'!H56</f>
        <v>1.495976142384281</v>
      </c>
      <c r="O45" s="147">
        <f>'Data-Fiduciary-CHF'!H56/'Data-Fiduciary-CHF'!I56</f>
        <v>0.66845985819413123</v>
      </c>
      <c r="Q45" s="147">
        <f>'Data-Fiduciary-$'!L56/DataBankDeposits!B45</f>
        <v>4.5606213933534565E-3</v>
      </c>
      <c r="R45" s="118"/>
      <c r="T45" s="143">
        <f>'Data-Fiduciary-CHF'!B56/'Data-Fiduciary-$'!N56</f>
        <v>192794.18722541397</v>
      </c>
      <c r="U45" s="143">
        <v>292797.56674552214</v>
      </c>
      <c r="V45" s="147">
        <f t="shared" si="20"/>
        <v>1.1791097884683396E-2</v>
      </c>
      <c r="W45" s="143">
        <f t="shared" si="21"/>
        <v>327968.07203243882</v>
      </c>
      <c r="X45" s="147">
        <f t="shared" si="22"/>
        <v>1.3207430933831428E-2</v>
      </c>
      <c r="AA45" s="49">
        <f>'Data-Fiduciary-CHF'!I56/'Data-Fiduciary-$'!N56</f>
        <v>191228.11760729976</v>
      </c>
      <c r="AB45" s="147">
        <f t="shared" si="23"/>
        <v>7.7008476473136656E-3</v>
      </c>
      <c r="AC45" s="49">
        <f>'Data-Fiduciary-CHF'!M56/'Data-Fiduciary-$'!N56</f>
        <v>55722.203447110507</v>
      </c>
      <c r="AD45" s="147">
        <f t="shared" si="24"/>
        <v>2.2439597517767648E-3</v>
      </c>
      <c r="AE45" s="49">
        <f>'Data-Fiduciary-CHF'!K56/'Data-Fiduciary-$'!N56</f>
        <v>220705.85170372945</v>
      </c>
      <c r="AF45" s="147">
        <f t="shared" si="25"/>
        <v>8.8879300811364782E-3</v>
      </c>
      <c r="AG45" s="49">
        <f>'Data-Fiduciary-CHF'!O56/'Data-Fiduciary-$'!N56</f>
        <v>26244.469350680818</v>
      </c>
      <c r="AH45" s="147">
        <f t="shared" si="26"/>
        <v>1.0568773179539526E-3</v>
      </c>
    </row>
    <row r="46" spans="1:34">
      <c r="A46" s="96">
        <v>34699</v>
      </c>
      <c r="B46" s="49">
        <v>26676185.0340399</v>
      </c>
      <c r="C46" s="147">
        <f t="shared" si="27"/>
        <v>7.4262714757007617E-2</v>
      </c>
      <c r="D46" s="49">
        <f>'Data-Fiduciary-$'!F57</f>
        <v>243696.67154061006</v>
      </c>
      <c r="E46" s="147">
        <f t="shared" si="15"/>
        <v>9.1353644169750343E-3</v>
      </c>
      <c r="F46" s="49">
        <f>'Data-BIS-$'!F52</f>
        <v>38846.750383481442</v>
      </c>
      <c r="G46" s="147">
        <f t="shared" si="16"/>
        <v>1.4562333532291594E-3</v>
      </c>
      <c r="H46" s="49">
        <f t="shared" si="17"/>
        <v>282543.42192409153</v>
      </c>
      <c r="I46" s="147">
        <f t="shared" si="18"/>
        <v>1.0591597770204195E-2</v>
      </c>
      <c r="J46" s="147">
        <f t="shared" si="19"/>
        <v>0.86251051212256469</v>
      </c>
      <c r="K46" s="147"/>
      <c r="L46" s="143"/>
      <c r="M46" s="147"/>
      <c r="N46" s="148">
        <f>'Data-Fiduciary-CHF'!I57/'Data-Fiduciary-CHF'!H57</f>
        <v>1.5321188878235859</v>
      </c>
      <c r="O46" s="147">
        <f>'Data-Fiduciary-CHF'!H57/'Data-Fiduciary-CHF'!I57</f>
        <v>0.65269086357947437</v>
      </c>
      <c r="Q46" s="147">
        <f>'Data-Fiduciary-$'!L57/DataBankDeposits!B46</f>
        <v>4.884436501837161E-3</v>
      </c>
      <c r="R46" s="118"/>
      <c r="T46" s="143">
        <f>'Data-Fiduciary-CHF'!B57/'Data-Fiduciary-$'!N57</f>
        <v>207119.329012581</v>
      </c>
      <c r="U46" s="143">
        <v>328709.11170415551</v>
      </c>
      <c r="V46" s="147">
        <f t="shared" si="20"/>
        <v>1.2322193420262653E-2</v>
      </c>
      <c r="W46" s="143">
        <f t="shared" si="21"/>
        <v>367555.86208763695</v>
      </c>
      <c r="X46" s="147">
        <f t="shared" si="22"/>
        <v>1.3778426773491812E-2</v>
      </c>
      <c r="AA46" s="49">
        <f>'Data-Fiduciary-CHF'!I57/'Data-Fiduciary-$'!N57</f>
        <v>213229.12695386959</v>
      </c>
      <c r="AB46" s="147">
        <f t="shared" si="23"/>
        <v>7.9932391637627543E-3</v>
      </c>
      <c r="AC46" s="49">
        <f>'Data-Fiduciary-CHF'!M57/'Data-Fiduciary-$'!N57</f>
        <v>60598.551277163548</v>
      </c>
      <c r="AD46" s="147">
        <f t="shared" si="24"/>
        <v>2.2716348383337919E-3</v>
      </c>
      <c r="AE46" s="49">
        <f>'Data-Fiduciary-CHF'!K57/'Data-Fiduciary-$'!N57</f>
        <v>243696.67154061006</v>
      </c>
      <c r="AF46" s="147">
        <f t="shared" si="25"/>
        <v>9.1353644169750343E-3</v>
      </c>
      <c r="AG46" s="49">
        <f>'Data-Fiduciary-CHF'!O57/'Data-Fiduciary-$'!N57</f>
        <v>30131.00669042307</v>
      </c>
      <c r="AH46" s="147">
        <f t="shared" si="26"/>
        <v>1.129509585121511E-3</v>
      </c>
    </row>
    <row r="47" spans="1:34">
      <c r="A47" s="96">
        <v>35064</v>
      </c>
      <c r="B47" s="49">
        <v>29602405.0347532</v>
      </c>
      <c r="C47" s="147">
        <f t="shared" si="27"/>
        <v>0.10969409595035137</v>
      </c>
      <c r="D47" s="49">
        <f>'Data-Fiduciary-$'!F58</f>
        <v>262103.20159759212</v>
      </c>
      <c r="E47" s="147">
        <f t="shared" si="15"/>
        <v>8.8541184842881246E-3</v>
      </c>
      <c r="F47" s="49">
        <f>'Data-BIS-$'!F53</f>
        <v>48902.149194244324</v>
      </c>
      <c r="G47" s="147">
        <f t="shared" si="16"/>
        <v>1.6519654108114947E-3</v>
      </c>
      <c r="H47" s="49">
        <f t="shared" si="17"/>
        <v>311005.35079183645</v>
      </c>
      <c r="I47" s="147">
        <f t="shared" si="18"/>
        <v>1.0506083895099619E-2</v>
      </c>
      <c r="J47" s="147">
        <f t="shared" si="19"/>
        <v>0.84276106803392026</v>
      </c>
      <c r="K47" s="147"/>
      <c r="L47" s="143"/>
      <c r="M47" s="147"/>
      <c r="N47" s="148">
        <f>'Data-Fiduciary-CHF'!I58/'Data-Fiduciary-CHF'!H58</f>
        <v>1.5908084591140841</v>
      </c>
      <c r="O47" s="147">
        <f>'Data-Fiduciary-CHF'!H58/'Data-Fiduciary-CHF'!I58</f>
        <v>0.62861119091414475</v>
      </c>
      <c r="Q47" s="147">
        <f>'Data-Fiduciary-$'!L58/DataBankDeposits!B47</f>
        <v>5.0461619891382491E-3</v>
      </c>
      <c r="R47" s="118"/>
      <c r="T47" s="143">
        <f>'Data-Fiduciary-CHF'!B58/'Data-Fiduciary-$'!N58</f>
        <v>214317.25336810082</v>
      </c>
      <c r="U47" s="143">
        <v>417361.147327249</v>
      </c>
      <c r="V47" s="147">
        <f t="shared" si="20"/>
        <v>1.4098893209429008E-2</v>
      </c>
      <c r="W47" s="143">
        <f t="shared" si="21"/>
        <v>466263.29652149335</v>
      </c>
      <c r="X47" s="147">
        <f t="shared" si="22"/>
        <v>1.5750858620240504E-2</v>
      </c>
      <c r="AA47" s="49">
        <f>'Data-Fiduciary-CHF'!I58/'Data-Fiduciary-$'!N58</f>
        <v>232960.45197740113</v>
      </c>
      <c r="AB47" s="147">
        <f t="shared" si="23"/>
        <v>7.869646121789961E-3</v>
      </c>
      <c r="AC47" s="49">
        <f>'Data-Fiduciary-CHF'!M58/'Data-Fiduciary-$'!N58</f>
        <v>58377.227292481526</v>
      </c>
      <c r="AD47" s="147">
        <f t="shared" si="24"/>
        <v>1.9720433939048772E-3</v>
      </c>
      <c r="AE47" s="49">
        <f>'Data-Fiduciary-CHF'!K58/'Data-Fiduciary-$'!N58</f>
        <v>262103.20159759212</v>
      </c>
      <c r="AF47" s="147">
        <f t="shared" si="25"/>
        <v>8.8541184842881246E-3</v>
      </c>
      <c r="AG47" s="49">
        <f>'Data-Fiduciary-CHF'!O58/'Data-Fiduciary-$'!N58</f>
        <v>29234.47767229049</v>
      </c>
      <c r="AH47" s="147">
        <f t="shared" si="26"/>
        <v>9.8757103140671297E-4</v>
      </c>
    </row>
    <row r="48" spans="1:34">
      <c r="A48" s="96">
        <v>35430</v>
      </c>
      <c r="B48" s="49">
        <v>30229978.4610928</v>
      </c>
      <c r="C48" s="147">
        <f t="shared" si="27"/>
        <v>2.1200082412318511E-2</v>
      </c>
      <c r="D48" s="49">
        <f>'Data-Fiduciary-$'!F59</f>
        <v>267704.46725169744</v>
      </c>
      <c r="E48" s="147">
        <f t="shared" si="15"/>
        <v>8.8555956993566463E-3</v>
      </c>
      <c r="F48" s="49">
        <f>'Data-BIS-$'!F54</f>
        <v>50649.592218963429</v>
      </c>
      <c r="G48" s="147">
        <f t="shared" si="16"/>
        <v>1.675475630396214E-3</v>
      </c>
      <c r="H48" s="49">
        <f t="shared" si="17"/>
        <v>318354.05947066087</v>
      </c>
      <c r="I48" s="147">
        <f t="shared" si="18"/>
        <v>1.053107132975286E-2</v>
      </c>
      <c r="J48" s="147">
        <f t="shared" si="19"/>
        <v>0.84090169196152109</v>
      </c>
      <c r="K48" s="147"/>
      <c r="L48" s="143"/>
      <c r="M48" s="147"/>
      <c r="N48" s="148">
        <f>'Data-Fiduciary-CHF'!I59/'Data-Fiduciary-CHF'!H59</f>
        <v>1.5791325827937912</v>
      </c>
      <c r="O48" s="147">
        <f>'Data-Fiduciary-CHF'!H59/'Data-Fiduciary-CHF'!I59</f>
        <v>0.63325905050404729</v>
      </c>
      <c r="Q48" s="147">
        <f>'Data-Fiduciary-$'!L59/DataBankDeposits!B48</f>
        <v>5.4129755892143444E-3</v>
      </c>
      <c r="R48" s="118"/>
      <c r="T48" s="143">
        <f>'Data-Fiduciary-CHF'!B59/'Data-Fiduciary-$'!N59</f>
        <v>220751.63398692809</v>
      </c>
      <c r="U48" s="143">
        <v>399756.38740344619</v>
      </c>
      <c r="V48" s="147">
        <f t="shared" si="20"/>
        <v>1.322383963713202E-2</v>
      </c>
      <c r="W48" s="143">
        <f t="shared" si="21"/>
        <v>450405.97962240962</v>
      </c>
      <c r="X48" s="147">
        <f t="shared" si="22"/>
        <v>1.4899315267528234E-2</v>
      </c>
      <c r="AA48" s="49">
        <f>'Data-Fiduciary-CHF'!I59/'Data-Fiduciary-$'!N59</f>
        <v>239298.87106357695</v>
      </c>
      <c r="AB48" s="147">
        <f t="shared" si="23"/>
        <v>7.9159458010055889E-3</v>
      </c>
      <c r="AC48" s="49">
        <f>'Data-Fiduciary-CHF'!M59/'Data-Fiduciary-$'!N59</f>
        <v>57312.834224598926</v>
      </c>
      <c r="AD48" s="147">
        <f t="shared" si="24"/>
        <v>1.8958939814781163E-3</v>
      </c>
      <c r="AE48" s="49">
        <f>'Data-Fiduciary-CHF'!K59/'Data-Fiduciary-$'!N59</f>
        <v>267704.46725169744</v>
      </c>
      <c r="AF48" s="147">
        <f t="shared" si="25"/>
        <v>8.8555956993566463E-3</v>
      </c>
      <c r="AG48" s="49">
        <f>'Data-Fiduciary-CHF'!O59/'Data-Fiduciary-$'!N59</f>
        <v>28907.23803647844</v>
      </c>
      <c r="AH48" s="147">
        <f t="shared" si="26"/>
        <v>9.5624408312705946E-4</v>
      </c>
    </row>
    <row r="49" spans="1:34">
      <c r="A49" s="96">
        <v>35795</v>
      </c>
      <c r="B49" s="49">
        <v>30124686.6832854</v>
      </c>
      <c r="C49" s="147">
        <f t="shared" si="27"/>
        <v>-3.4830252341368482E-3</v>
      </c>
      <c r="D49" s="49">
        <f>'Data-Fiduciary-$'!F60</f>
        <v>271105.46772652509</v>
      </c>
      <c r="E49" s="147">
        <f t="shared" si="15"/>
        <v>8.9994452250003725E-3</v>
      </c>
      <c r="F49" s="49">
        <f>'Data-BIS-$'!F55</f>
        <v>58268.960945693922</v>
      </c>
      <c r="G49" s="147">
        <f t="shared" si="16"/>
        <v>1.9342594848637644E-3</v>
      </c>
      <c r="H49" s="49">
        <f t="shared" si="17"/>
        <v>329374.42867221904</v>
      </c>
      <c r="I49" s="147">
        <f t="shared" si="18"/>
        <v>1.0933704709864137E-2</v>
      </c>
      <c r="J49" s="147">
        <f t="shared" si="19"/>
        <v>0.82309203182351165</v>
      </c>
      <c r="K49" s="147"/>
      <c r="L49" s="143"/>
      <c r="M49" s="147"/>
      <c r="N49" s="148">
        <f>'Data-Fiduciary-CHF'!I60/'Data-Fiduciary-CHF'!H60</f>
        <v>1.5523201144274874</v>
      </c>
      <c r="O49" s="147">
        <f>'Data-Fiduciary-CHF'!H60/'Data-Fiduciary-CHF'!I60</f>
        <v>0.64419702528225686</v>
      </c>
      <c r="Q49" s="147">
        <f>'Data-Fiduciary-$'!L60/DataBankDeposits!B49</f>
        <v>6.2075539704433379E-3</v>
      </c>
      <c r="R49" s="118"/>
      <c r="T49" s="143">
        <f>'Data-Fiduciary-CHF'!B60/'Data-Fiduciary-$'!N60</f>
        <v>232733.4570191713</v>
      </c>
      <c r="U49" s="143">
        <v>374415.5844155844</v>
      </c>
      <c r="V49" s="147">
        <f t="shared" si="20"/>
        <v>1.2428862359698097E-2</v>
      </c>
      <c r="W49" s="143">
        <f t="shared" si="21"/>
        <v>432684.54536127835</v>
      </c>
      <c r="X49" s="147">
        <f t="shared" si="22"/>
        <v>1.4363121844561861E-2</v>
      </c>
      <c r="AA49" s="49">
        <f>'Data-Fiduciary-CHF'!I60/'Data-Fiduciary-$'!N60</f>
        <v>241620.28447742734</v>
      </c>
      <c r="AB49" s="147">
        <f t="shared" si="23"/>
        <v>8.0206737755546421E-3</v>
      </c>
      <c r="AC49" s="49">
        <f>'Data-Fiduciary-CHF'!M60/'Data-Fiduciary-$'!N60</f>
        <v>56045.488902631761</v>
      </c>
      <c r="AD49" s="147">
        <f t="shared" si="24"/>
        <v>1.8604505166099686E-3</v>
      </c>
      <c r="AE49" s="49">
        <f>'Data-Fiduciary-CHF'!K60/'Data-Fiduciary-$'!N60</f>
        <v>271105.46772652509</v>
      </c>
      <c r="AF49" s="147">
        <f t="shared" si="25"/>
        <v>8.9994452250003725E-3</v>
      </c>
      <c r="AG49" s="49">
        <f>'Data-Fiduciary-CHF'!O60/'Data-Fiduciary-$'!N60</f>
        <v>26560.305653533993</v>
      </c>
      <c r="AH49" s="147">
        <f t="shared" si="26"/>
        <v>8.8167906716423729E-4</v>
      </c>
    </row>
    <row r="50" spans="1:34">
      <c r="A50" s="96">
        <v>36160</v>
      </c>
      <c r="B50" s="49">
        <v>29967679.508539602</v>
      </c>
      <c r="C50" s="147">
        <f t="shared" si="27"/>
        <v>-5.2119106298593671E-3</v>
      </c>
      <c r="D50" s="49">
        <f>'Data-Fiduciary-$'!F61</f>
        <v>285788.42568032083</v>
      </c>
      <c r="E50" s="147">
        <f t="shared" si="15"/>
        <v>9.5365550608909316E-3</v>
      </c>
      <c r="F50" s="49">
        <f>'Data-BIS-$'!F56</f>
        <v>62918.661244879127</v>
      </c>
      <c r="G50" s="147">
        <f t="shared" si="16"/>
        <v>2.0995506584668925E-3</v>
      </c>
      <c r="H50" s="49">
        <f t="shared" si="17"/>
        <v>348707.08692519995</v>
      </c>
      <c r="I50" s="147">
        <f t="shared" si="18"/>
        <v>1.1636105719357824E-2</v>
      </c>
      <c r="J50" s="147">
        <f t="shared" si="19"/>
        <v>0.81956586601184966</v>
      </c>
      <c r="K50" s="49"/>
      <c r="L50" s="143"/>
      <c r="M50" s="147"/>
      <c r="N50" s="148">
        <f>'Data-Fiduciary-CHF'!I61/'Data-Fiduciary-CHF'!H61</f>
        <v>1.5803284444804582</v>
      </c>
      <c r="O50" s="147">
        <f>'Data-Fiduciary-CHF'!H61/'Data-Fiduciary-CHF'!I61</f>
        <v>0.63277985250006408</v>
      </c>
      <c r="Q50" s="147">
        <f>'Data-Fiduciary-$'!L61/DataBankDeposits!B50</f>
        <v>8.3689872668415346E-3</v>
      </c>
      <c r="R50" s="118"/>
      <c r="T50" s="143">
        <f>'Data-Fiduciary-CHF'!B61/'Data-Fiduciary-$'!N61</f>
        <v>240743.91572829639</v>
      </c>
      <c r="U50" s="143">
        <v>332809.29894660367</v>
      </c>
      <c r="V50" s="147">
        <f t="shared" si="20"/>
        <v>1.1105607921753373E-2</v>
      </c>
      <c r="W50" s="143">
        <f t="shared" si="21"/>
        <v>395727.96019148279</v>
      </c>
      <c r="X50" s="147">
        <f t="shared" si="22"/>
        <v>1.3205158580220267E-2</v>
      </c>
      <c r="AA50" s="49">
        <f>'Data-Fiduciary-CHF'!I61/'Data-Fiduciary-$'!N61</f>
        <v>255031.60188884853</v>
      </c>
      <c r="AB50" s="147">
        <f t="shared" si="23"/>
        <v>8.5102218814164313E-3</v>
      </c>
      <c r="AC50" s="49">
        <f>'Data-Fiduciary-CHF'!M61/'Data-Fiduciary-$'!N61</f>
        <v>58155.466763530691</v>
      </c>
      <c r="AD50" s="147">
        <f t="shared" si="24"/>
        <v>1.9406062703973689E-3</v>
      </c>
      <c r="AE50" s="49">
        <f>'Data-Fiduciary-CHF'!K61/'Data-Fiduciary-$'!N61</f>
        <v>285788.42568032083</v>
      </c>
      <c r="AF50" s="147">
        <f t="shared" si="25"/>
        <v>9.5365550608909316E-3</v>
      </c>
      <c r="AG50" s="49">
        <f>'Data-Fiduciary-CHF'!O61/'Data-Fiduciary-$'!N61</f>
        <v>27398.642972058384</v>
      </c>
      <c r="AH50" s="147">
        <f t="shared" si="26"/>
        <v>9.142730909228676E-4</v>
      </c>
    </row>
    <row r="51" spans="1:34">
      <c r="A51" s="96">
        <v>36525</v>
      </c>
      <c r="B51" s="49">
        <v>31040520.061880898</v>
      </c>
      <c r="C51" s="147">
        <f t="shared" si="27"/>
        <v>3.5799920812540006E-2</v>
      </c>
      <c r="D51" s="49">
        <f>'Data-Fiduciary-$'!F62</f>
        <v>270180.18423815252</v>
      </c>
      <c r="E51" s="147">
        <f t="shared" si="15"/>
        <v>8.7041126791540281E-3</v>
      </c>
      <c r="F51" s="49">
        <f>'Data-BIS-$'!F57</f>
        <v>54057.569791509974</v>
      </c>
      <c r="G51" s="147">
        <f t="shared" si="16"/>
        <v>1.7415162401835853E-3</v>
      </c>
      <c r="H51" s="49">
        <f t="shared" si="17"/>
        <v>324237.75402966246</v>
      </c>
      <c r="I51" s="147">
        <f t="shared" si="18"/>
        <v>1.0445628919337613E-2</v>
      </c>
      <c r="J51" s="147">
        <f t="shared" si="19"/>
        <v>0.83327799085801535</v>
      </c>
      <c r="K51" s="49"/>
      <c r="L51" s="143"/>
      <c r="M51" s="147"/>
      <c r="N51" s="148">
        <f>'Data-Fiduciary-CHF'!I62/'Data-Fiduciary-CHF'!H62</f>
        <v>1.3516859915829254</v>
      </c>
      <c r="O51" s="147">
        <f>'Data-Fiduciary-CHF'!H62/'Data-Fiduciary-CHF'!I62</f>
        <v>0.73981679637659425</v>
      </c>
      <c r="Q51" s="147">
        <f>'Data-Fiduciary-$'!L62/DataBankDeposits!B51</f>
        <v>7.4272317546377207E-3</v>
      </c>
      <c r="R51" s="118"/>
      <c r="T51" s="143">
        <f>'Data-Fiduciary-CHF'!B62/'Data-Fiduciary-$'!N62</f>
        <v>229656.16404101026</v>
      </c>
      <c r="U51" s="143">
        <v>251477.24431107778</v>
      </c>
      <c r="V51" s="147">
        <f t="shared" si="20"/>
        <v>8.10157960658342E-3</v>
      </c>
      <c r="W51" s="143">
        <f t="shared" si="21"/>
        <v>305534.81410258776</v>
      </c>
      <c r="X51" s="147">
        <f t="shared" si="22"/>
        <v>9.8430958467670051E-3</v>
      </c>
      <c r="AA51" s="49">
        <f>'Data-Fiduciary-CHF'!I62/'Data-Fiduciary-$'!N62</f>
        <v>245962.7406851713</v>
      </c>
      <c r="AB51" s="147">
        <f t="shared" si="23"/>
        <v>7.923924605477993E-3</v>
      </c>
      <c r="AC51" s="49">
        <f>'Data-Fiduciary-CHF'!M62/'Data-Fiduciary-$'!N62</f>
        <v>54221.680420105033</v>
      </c>
      <c r="AD51" s="147">
        <f t="shared" si="24"/>
        <v>1.7468032208226951E-3</v>
      </c>
      <c r="AE51" s="49">
        <f>'Data-Fiduciary-CHF'!K62/'Data-Fiduciary-$'!N62</f>
        <v>270180.18423815252</v>
      </c>
      <c r="AF51" s="147">
        <f t="shared" si="25"/>
        <v>8.7041126791540281E-3</v>
      </c>
      <c r="AG51" s="49">
        <f>'Data-Fiduciary-CHF'!O62/'Data-Fiduciary-$'!N62</f>
        <v>30004.236867123804</v>
      </c>
      <c r="AH51" s="147">
        <f t="shared" si="26"/>
        <v>9.6661514714665834E-4</v>
      </c>
    </row>
    <row r="52" spans="1:34">
      <c r="A52" s="96">
        <v>36891</v>
      </c>
      <c r="B52" s="49">
        <v>32001934.140225399</v>
      </c>
      <c r="C52" s="147">
        <f t="shared" si="27"/>
        <v>3.0972872762050133E-2</v>
      </c>
      <c r="D52" s="49">
        <f>'Data-Fiduciary-$'!F63</f>
        <v>292715.01813497377</v>
      </c>
      <c r="E52" s="147">
        <f t="shared" si="15"/>
        <v>9.1467914674269769E-3</v>
      </c>
      <c r="F52" s="49">
        <f>'Data-BIS-$'!F58</f>
        <v>41744.695642461302</v>
      </c>
      <c r="G52" s="147">
        <f t="shared" si="16"/>
        <v>1.3044428958432722E-3</v>
      </c>
      <c r="H52" s="49">
        <f t="shared" si="17"/>
        <v>334459.71377743507</v>
      </c>
      <c r="I52" s="147">
        <f t="shared" si="18"/>
        <v>1.0451234363270249E-2</v>
      </c>
      <c r="J52" s="147">
        <f t="shared" si="19"/>
        <v>0.87518767157039379</v>
      </c>
      <c r="K52" s="49"/>
      <c r="L52" s="143"/>
      <c r="M52" s="147"/>
      <c r="N52" s="148">
        <f>'Data-Fiduciary-CHF'!I63/'Data-Fiduciary-CHF'!H63</f>
        <v>1.3637877894046129</v>
      </c>
      <c r="O52" s="147">
        <f>'Data-Fiduciary-CHF'!H63/'Data-Fiduciary-CHF'!I63</f>
        <v>0.73325190896200121</v>
      </c>
      <c r="Q52" s="147">
        <f>'Data-Fiduciary-$'!L63/DataBankDeposits!B52</f>
        <v>6.8976315206892578E-3</v>
      </c>
      <c r="R52" s="118"/>
      <c r="T52" s="143">
        <f>'Data-Fiduciary-CHF'!B63/'Data-Fiduciary-$'!N63</f>
        <v>251537.42743660251</v>
      </c>
      <c r="U52" s="143">
        <v>252576.22975863121</v>
      </c>
      <c r="V52" s="147">
        <f t="shared" si="20"/>
        <v>7.8925301405814424E-3</v>
      </c>
      <c r="W52" s="143">
        <f t="shared" si="21"/>
        <v>294320.92540109251</v>
      </c>
      <c r="X52" s="147">
        <f t="shared" si="22"/>
        <v>9.1969730364247146E-3</v>
      </c>
      <c r="AA52" s="49">
        <f>'Data-Fiduciary-CHF'!I63/'Data-Fiduciary-$'!N63</f>
        <v>264163.15307057742</v>
      </c>
      <c r="AB52" s="147">
        <f t="shared" si="23"/>
        <v>8.254599609919604E-3</v>
      </c>
      <c r="AC52" s="49">
        <f>'Data-Fiduciary-CHF'!M63/'Data-Fiduciary-$'!N63</f>
        <v>64728.99480598839</v>
      </c>
      <c r="AD52" s="147">
        <f t="shared" si="24"/>
        <v>2.022658834380455E-3</v>
      </c>
      <c r="AE52" s="49">
        <f>'Data-Fiduciary-CHF'!K63/'Data-Fiduciary-$'!N63</f>
        <v>292715.01813497377</v>
      </c>
      <c r="AF52" s="147">
        <f t="shared" si="25"/>
        <v>9.1467914674269769E-3</v>
      </c>
      <c r="AG52" s="49">
        <f>'Data-Fiduciary-CHF'!O63/'Data-Fiduciary-$'!N63</f>
        <v>36177.129741592049</v>
      </c>
      <c r="AH52" s="147">
        <f t="shared" si="26"/>
        <v>1.130466976873081E-3</v>
      </c>
    </row>
    <row r="53" spans="1:34">
      <c r="A53" s="96">
        <v>37256</v>
      </c>
      <c r="B53" s="49">
        <v>31776207.545492198</v>
      </c>
      <c r="C53" s="147">
        <f t="shared" si="27"/>
        <v>-7.0535297567989779E-3</v>
      </c>
      <c r="D53" s="49">
        <f>'Data-Fiduciary-$'!F64</f>
        <v>291706.14411219273</v>
      </c>
      <c r="E53" s="147">
        <f t="shared" si="15"/>
        <v>9.1800175868870931E-3</v>
      </c>
      <c r="F53" s="49">
        <f>'Data-BIS-$'!F59</f>
        <v>41165.313771110144</v>
      </c>
      <c r="G53" s="147">
        <f t="shared" si="16"/>
        <v>1.2954759850487536E-3</v>
      </c>
      <c r="H53" s="49">
        <f t="shared" si="17"/>
        <v>332871.45788330288</v>
      </c>
      <c r="I53" s="147">
        <f t="shared" si="18"/>
        <v>1.0475493571935847E-2</v>
      </c>
      <c r="J53" s="147">
        <f t="shared" si="19"/>
        <v>0.87633270201994384</v>
      </c>
      <c r="K53" s="49"/>
      <c r="L53" s="143"/>
      <c r="M53" s="147"/>
      <c r="N53" s="148">
        <f>'Data-Fiduciary-CHF'!I64/'Data-Fiduciary-CHF'!H64</f>
        <v>1.3932533315819267</v>
      </c>
      <c r="O53" s="147">
        <f>'Data-Fiduciary-CHF'!H64/'Data-Fiduciary-CHF'!I64</f>
        <v>0.71774456039848888</v>
      </c>
      <c r="Q53" s="147">
        <f>'Data-Fiduciary-$'!L64/DataBankDeposits!B53</f>
        <v>7.5343023216637231E-3</v>
      </c>
      <c r="R53" s="118"/>
      <c r="T53" s="143">
        <f>'Data-Fiduciary-CHF'!B64/'Data-Fiduciary-$'!N64</f>
        <v>242748.46479461039</v>
      </c>
      <c r="U53" s="143">
        <v>305492.7562153461</v>
      </c>
      <c r="V53" s="147">
        <f t="shared" si="20"/>
        <v>9.6138834622725017E-3</v>
      </c>
      <c r="W53" s="143">
        <f t="shared" si="21"/>
        <v>346658.06998645625</v>
      </c>
      <c r="X53" s="147">
        <f t="shared" si="22"/>
        <v>1.0909359447321255E-2</v>
      </c>
      <c r="AA53" s="49">
        <f>'Data-Fiduciary-CHF'!I64/'Data-Fiduciary-$'!N64</f>
        <v>265595.30197340966</v>
      </c>
      <c r="AB53" s="147">
        <f t="shared" si="23"/>
        <v>8.3583071262727585E-3</v>
      </c>
      <c r="AC53" s="49">
        <f>'Data-Fiduciary-CHF'!M64/'Data-Fiduciary-$'!N64</f>
        <v>59260.716627913906</v>
      </c>
      <c r="AD53" s="147">
        <f t="shared" si="24"/>
        <v>1.8649398781485705E-3</v>
      </c>
      <c r="AE53" s="49">
        <f>'Data-Fiduciary-CHF'!K64/'Data-Fiduciary-$'!N64</f>
        <v>291706.14411219273</v>
      </c>
      <c r="AF53" s="147">
        <f t="shared" si="25"/>
        <v>9.1800175868870931E-3</v>
      </c>
      <c r="AG53" s="49">
        <f>'Data-Fiduciary-CHF'!O64/'Data-Fiduciary-$'!N64</f>
        <v>33149.874489130823</v>
      </c>
      <c r="AH53" s="147">
        <f t="shared" si="26"/>
        <v>1.043229417534236E-3</v>
      </c>
    </row>
    <row r="54" spans="1:34">
      <c r="A54" s="96">
        <v>37621</v>
      </c>
      <c r="B54" s="49">
        <v>33029466.668826301</v>
      </c>
      <c r="C54" s="147">
        <f t="shared" si="27"/>
        <v>3.9440173014349877E-2</v>
      </c>
      <c r="D54" s="49">
        <f>'Data-Fiduciary-$'!F65</f>
        <v>298764.52772535605</v>
      </c>
      <c r="E54" s="147">
        <f t="shared" si="15"/>
        <v>9.0453936395931706E-3</v>
      </c>
      <c r="F54" s="49">
        <f>'Data-BIS-$'!F60</f>
        <v>52014.447537484579</v>
      </c>
      <c r="G54" s="147">
        <f t="shared" si="16"/>
        <v>1.574789204409909E-3</v>
      </c>
      <c r="H54" s="49">
        <f t="shared" si="17"/>
        <v>350778.97526284063</v>
      </c>
      <c r="I54" s="147">
        <f t="shared" si="18"/>
        <v>1.062018284400308E-2</v>
      </c>
      <c r="J54" s="147">
        <f t="shared" si="19"/>
        <v>0.85171731715531163</v>
      </c>
      <c r="K54" s="49"/>
      <c r="L54" s="143"/>
      <c r="M54" s="147"/>
      <c r="N54" s="148">
        <f>'Data-Fiduciary-CHF'!I65/'Data-Fiduciary-CHF'!H65</f>
        <v>1.419463087248322</v>
      </c>
      <c r="O54" s="147">
        <f>'Data-Fiduciary-CHF'!H65/'Data-Fiduciary-CHF'!I65</f>
        <v>0.70449172576832153</v>
      </c>
      <c r="Q54" s="147">
        <f>'Data-Fiduciary-$'!L65/DataBankDeposits!B54</f>
        <v>8.3198297223876384E-3</v>
      </c>
      <c r="R54" s="118"/>
      <c r="T54" s="143">
        <f>'Data-Fiduciary-CHF'!B65/'Data-Fiduciary-$'!N65</f>
        <v>244719.49812518025</v>
      </c>
      <c r="U54" s="143">
        <v>436533.02567060856</v>
      </c>
      <c r="V54" s="147">
        <f t="shared" si="20"/>
        <v>1.3216472129191687E-2</v>
      </c>
      <c r="W54" s="143">
        <f t="shared" si="21"/>
        <v>488547.47320809314</v>
      </c>
      <c r="X54" s="147">
        <f t="shared" si="22"/>
        <v>1.4791261333601594E-2</v>
      </c>
      <c r="AA54" s="49">
        <f>'Data-Fiduciary-CHF'!I65/'Data-Fiduciary-$'!N65</f>
        <v>273601.81713296799</v>
      </c>
      <c r="AB54" s="147">
        <f t="shared" si="23"/>
        <v>8.2835675149183514E-3</v>
      </c>
      <c r="AC54" s="49">
        <f>'Data-Fiduciary-CHF'!M65/'Data-Fiduciary-$'!N65</f>
        <v>56735.650418229015</v>
      </c>
      <c r="AD54" s="147">
        <f t="shared" si="24"/>
        <v>1.7177283238356664E-3</v>
      </c>
      <c r="AE54" s="49">
        <f>'Data-Fiduciary-CHF'!K65/'Data-Fiduciary-$'!N65</f>
        <v>298764.52772535605</v>
      </c>
      <c r="AF54" s="147">
        <f t="shared" si="25"/>
        <v>9.0453936395931706E-3</v>
      </c>
      <c r="AG54" s="49">
        <f>'Data-Fiduciary-CHF'!O65/'Data-Fiduciary-$'!N65</f>
        <v>31572.939825840927</v>
      </c>
      <c r="AH54" s="147">
        <f t="shared" si="26"/>
        <v>9.5590219916084614E-4</v>
      </c>
    </row>
    <row r="55" spans="1:34">
      <c r="A55" s="96">
        <v>37986</v>
      </c>
      <c r="B55" s="49">
        <v>37158627.956896298</v>
      </c>
      <c r="C55" s="147">
        <f t="shared" si="27"/>
        <v>0.12501447054751147</v>
      </c>
      <c r="D55" s="49">
        <f>'Data-Fiduciary-$'!F66</f>
        <v>297353.35696281557</v>
      </c>
      <c r="E55" s="147">
        <f t="shared" si="15"/>
        <v>8.002269548481258E-3</v>
      </c>
      <c r="F55" s="49">
        <f>'Data-BIS-$'!F61</f>
        <v>74400.375151446089</v>
      </c>
      <c r="G55" s="147">
        <f t="shared" si="16"/>
        <v>2.0022368758542408E-3</v>
      </c>
      <c r="H55" s="49">
        <f t="shared" si="17"/>
        <v>371753.73211426166</v>
      </c>
      <c r="I55" s="147">
        <f t="shared" si="18"/>
        <v>1.0004506424335499E-2</v>
      </c>
      <c r="J55" s="147">
        <f t="shared" si="19"/>
        <v>0.79986650106157242</v>
      </c>
      <c r="K55" s="49"/>
      <c r="L55" s="143"/>
      <c r="M55" s="147"/>
      <c r="N55" s="148">
        <f>'Data-Fiduciary-CHF'!I66/'Data-Fiduciary-CHF'!H66</f>
        <v>1.3832350321582341</v>
      </c>
      <c r="O55" s="147">
        <f>'Data-Fiduciary-CHF'!H66/'Data-Fiduciary-CHF'!I66</f>
        <v>0.7229429393786535</v>
      </c>
      <c r="Q55" s="147">
        <f>'Data-Fiduciary-$'!L66/DataBankDeposits!B55</f>
        <v>8.3089312251156105E-3</v>
      </c>
      <c r="R55" s="118"/>
      <c r="T55" s="143">
        <f>'Data-Fiduciary-CHF'!B66/'Data-Fiduciary-$'!N66</f>
        <v>250617.67321529629</v>
      </c>
      <c r="U55" s="143">
        <v>572937.18166383693</v>
      </c>
      <c r="V55" s="147">
        <f t="shared" si="20"/>
        <v>1.541868505824379E-2</v>
      </c>
      <c r="W55" s="143">
        <f t="shared" si="21"/>
        <v>647337.55681528302</v>
      </c>
      <c r="X55" s="147">
        <f t="shared" si="22"/>
        <v>1.742092193409803E-2</v>
      </c>
      <c r="AA55" s="49">
        <f>'Data-Fiduciary-CHF'!I66/'Data-Fiduciary-$'!N66</f>
        <v>272463.41660603118</v>
      </c>
      <c r="AB55" s="147">
        <f t="shared" si="23"/>
        <v>7.3324401784179575E-3</v>
      </c>
      <c r="AC55" s="49">
        <f>'Data-Fiduciary-CHF'!M66/'Data-Fiduciary-$'!N66</f>
        <v>52756.083757781547</v>
      </c>
      <c r="AD55" s="147">
        <f t="shared" si="24"/>
        <v>1.4197532755778326E-3</v>
      </c>
      <c r="AE55" s="49">
        <f>'Data-Fiduciary-CHF'!K66/'Data-Fiduciary-$'!N66</f>
        <v>297353.35696281557</v>
      </c>
      <c r="AF55" s="147">
        <f t="shared" si="25"/>
        <v>8.002269548481258E-3</v>
      </c>
      <c r="AG55" s="49">
        <f>'Data-Fiduciary-CHF'!O66/'Data-Fiduciary-$'!N66</f>
        <v>27866.143400997182</v>
      </c>
      <c r="AH55" s="147">
        <f t="shared" si="26"/>
        <v>7.4992390551453293E-4</v>
      </c>
    </row>
    <row r="56" spans="1:34">
      <c r="A56" s="96">
        <v>38352</v>
      </c>
      <c r="B56" s="49">
        <v>41868885.933807701</v>
      </c>
      <c r="C56" s="147">
        <f t="shared" si="27"/>
        <v>0.12676081534483091</v>
      </c>
      <c r="D56" s="49">
        <f>'Data-Fiduciary-$'!F67</f>
        <v>333657.75370125269</v>
      </c>
      <c r="E56" s="147">
        <f t="shared" si="15"/>
        <v>7.9691099072649405E-3</v>
      </c>
      <c r="F56" s="49">
        <f>'Data-BIS-$'!F62</f>
        <v>79498.464311591641</v>
      </c>
      <c r="G56" s="147">
        <f t="shared" si="16"/>
        <v>1.8987480210788063E-3</v>
      </c>
      <c r="H56" s="49">
        <f t="shared" si="17"/>
        <v>413156.21801284433</v>
      </c>
      <c r="I56" s="147">
        <f t="shared" si="18"/>
        <v>9.8678579283437481E-3</v>
      </c>
      <c r="J56" s="147">
        <f t="shared" si="19"/>
        <v>0.80758255389703426</v>
      </c>
      <c r="K56" s="49"/>
      <c r="L56" s="143"/>
      <c r="M56" s="147"/>
      <c r="N56" s="148">
        <f>'Data-Fiduciary-CHF'!I67/'Data-Fiduciary-CHF'!H67</f>
        <v>1.417427283900041</v>
      </c>
      <c r="O56" s="147">
        <f>'Data-Fiduciary-CHF'!H67/'Data-Fiduciary-CHF'!I67</f>
        <v>0.7055035636456124</v>
      </c>
      <c r="Q56" s="147">
        <f>'Data-Fiduciary-$'!L67/DataBankDeposits!B56</f>
        <v>9.0871384536188645E-3</v>
      </c>
      <c r="R56" s="118"/>
      <c r="T56" s="143">
        <f>'Data-Fiduciary-CHF'!B67/'Data-Fiduciary-$'!N67</f>
        <v>278016.96712619299</v>
      </c>
      <c r="U56" s="143">
        <v>491945.91728525981</v>
      </c>
      <c r="V56" s="147">
        <f t="shared" si="20"/>
        <v>1.1749677745498125E-2</v>
      </c>
      <c r="W56" s="143">
        <f t="shared" si="21"/>
        <v>571444.3815968514</v>
      </c>
      <c r="X56" s="147">
        <f t="shared" si="22"/>
        <v>1.3648425766576929E-2</v>
      </c>
      <c r="AA56" s="49">
        <f>'Data-Fiduciary-CHF'!I67/'Data-Fiduciary-$'!N67</f>
        <v>305756.45104277134</v>
      </c>
      <c r="AB56" s="147">
        <f t="shared" si="23"/>
        <v>7.3027128432830695E-3</v>
      </c>
      <c r="AC56" s="49">
        <f>'Data-Fiduciary-CHF'!M67/'Data-Fiduciary-$'!N67</f>
        <v>59514.846235418881</v>
      </c>
      <c r="AD56" s="147">
        <f t="shared" si="24"/>
        <v>1.4214576028965381E-3</v>
      </c>
      <c r="AE56" s="49">
        <f>'Data-Fiduciary-CHF'!K67/'Data-Fiduciary-$'!N67</f>
        <v>333657.75370125269</v>
      </c>
      <c r="AF56" s="147">
        <f t="shared" si="25"/>
        <v>7.9691099072649405E-3</v>
      </c>
      <c r="AG56" s="49">
        <f>'Data-Fiduciary-CHF'!O67/'Data-Fiduciary-$'!N67</f>
        <v>31613.543576937493</v>
      </c>
      <c r="AH56" s="147">
        <f t="shared" si="26"/>
        <v>7.5506053891466528E-4</v>
      </c>
    </row>
    <row r="57" spans="1:34">
      <c r="A57" s="96">
        <v>38717</v>
      </c>
      <c r="B57" s="49">
        <v>45232141.190195605</v>
      </c>
      <c r="C57" s="147">
        <f t="shared" si="27"/>
        <v>8.0328271970384335E-2</v>
      </c>
      <c r="D57" s="49">
        <f>'Data-Fiduciary-$'!F68</f>
        <v>355085.64158597618</v>
      </c>
      <c r="E57" s="147">
        <f t="shared" si="15"/>
        <v>7.8502947736408188E-3</v>
      </c>
      <c r="F57" s="49">
        <f>'Data-BIS-$'!F63</f>
        <v>62342.028594367497</v>
      </c>
      <c r="G57" s="147">
        <f t="shared" si="16"/>
        <v>1.378268349761001E-3</v>
      </c>
      <c r="H57" s="49">
        <f t="shared" si="17"/>
        <v>417427.67018034367</v>
      </c>
      <c r="I57" s="147">
        <f t="shared" si="18"/>
        <v>9.2285631234018204E-3</v>
      </c>
      <c r="J57" s="147">
        <f t="shared" si="19"/>
        <v>0.8506519019991331</v>
      </c>
      <c r="K57" s="49"/>
      <c r="L57" s="143"/>
      <c r="M57" s="147"/>
      <c r="N57" s="148">
        <f>'Data-Fiduciary-CHF'!I68/'Data-Fiduciary-CHF'!H68</f>
        <v>1.4675351935775807</v>
      </c>
      <c r="O57" s="147">
        <f>'Data-Fiduciary-CHF'!H68/'Data-Fiduciary-CHF'!I68</f>
        <v>0.68141466342771928</v>
      </c>
      <c r="Q57" s="147">
        <f>'Data-Fiduciary-$'!L68/DataBankDeposits!B57</f>
        <v>8.737480316352993E-3</v>
      </c>
      <c r="R57" s="118"/>
      <c r="T57" s="143">
        <f>'Data-Fiduciary-CHF'!B68/'Data-Fiduciary-$'!N68</f>
        <v>286447.53861371073</v>
      </c>
      <c r="U57" s="143">
        <v>275685.15559613483</v>
      </c>
      <c r="V57" s="147">
        <f t="shared" si="20"/>
        <v>6.0948950976455561E-3</v>
      </c>
      <c r="W57" s="143">
        <f t="shared" si="21"/>
        <v>338027.18419050233</v>
      </c>
      <c r="X57" s="147">
        <f t="shared" si="22"/>
        <v>7.4731634474065577E-3</v>
      </c>
      <c r="AA57" s="49">
        <f>'Data-Fiduciary-CHF'!I68/'Data-Fiduciary-$'!N68</f>
        <v>324489.08164041693</v>
      </c>
      <c r="AB57" s="147">
        <f t="shared" si="23"/>
        <v>7.1738607349137009E-3</v>
      </c>
      <c r="AC57" s="49">
        <f>'Data-Fiduciary-CHF'!M68/'Data-Fiduciary-$'!N68</f>
        <v>65378.528494255494</v>
      </c>
      <c r="AD57" s="147">
        <f t="shared" si="24"/>
        <v>1.4453998146881175E-3</v>
      </c>
      <c r="AE57" s="49">
        <f>'Data-Fiduciary-CHF'!K68/'Data-Fiduciary-$'!N68</f>
        <v>355085.64158597618</v>
      </c>
      <c r="AF57" s="147">
        <f t="shared" si="25"/>
        <v>7.8502947736408188E-3</v>
      </c>
      <c r="AG57" s="49">
        <f>'Data-Fiduciary-CHF'!O68/'Data-Fiduciary-$'!N68</f>
        <v>34781.968548696277</v>
      </c>
      <c r="AH57" s="147">
        <f t="shared" si="26"/>
        <v>7.6896577596100003E-4</v>
      </c>
    </row>
    <row r="58" spans="1:34">
      <c r="A58" s="96">
        <v>39082</v>
      </c>
      <c r="B58" s="49">
        <v>48947791.646736205</v>
      </c>
      <c r="C58" s="147">
        <f t="shared" si="27"/>
        <v>8.2146242887701143E-2</v>
      </c>
      <c r="D58" s="49">
        <f>'Data-Fiduciary-$'!F69</f>
        <v>447300.29531875893</v>
      </c>
      <c r="E58" s="147">
        <f t="shared" si="15"/>
        <v>9.1383141153127904E-3</v>
      </c>
      <c r="F58" s="49">
        <f>'Data-BIS-$'!F64</f>
        <v>80492.202910375781</v>
      </c>
      <c r="G58" s="147">
        <f t="shared" si="16"/>
        <v>1.6444501417203963E-3</v>
      </c>
      <c r="H58" s="49">
        <f t="shared" si="17"/>
        <v>527792.49822913471</v>
      </c>
      <c r="I58" s="147">
        <f t="shared" si="18"/>
        <v>1.0782764257033187E-2</v>
      </c>
      <c r="J58" s="147">
        <f t="shared" si="19"/>
        <v>0.8474927112824725</v>
      </c>
      <c r="K58" s="49"/>
      <c r="L58" s="143"/>
      <c r="M58" s="147"/>
      <c r="N58" s="148">
        <f>'Data-Fiduciary-CHF'!I69/'Data-Fiduciary-CHF'!H69</f>
        <v>1.5092928535960495</v>
      </c>
      <c r="O58" s="147">
        <f>'Data-Fiduciary-CHF'!H69/'Data-Fiduciary-CHF'!I69</f>
        <v>0.6625619392667198</v>
      </c>
      <c r="Q58" s="147">
        <f>'Data-Fiduciary-$'!L69/DataBankDeposits!B58</f>
        <v>1.0915104511088869E-2</v>
      </c>
      <c r="R58" s="118"/>
      <c r="T58" s="143">
        <f>'Data-Fiduciary-CHF'!B69/'Data-Fiduciary-$'!N69</f>
        <v>355666.6393509793</v>
      </c>
      <c r="U58" s="143">
        <v>291171.84298942884</v>
      </c>
      <c r="V58" s="147">
        <f t="shared" si="20"/>
        <v>5.9486206260511432E-3</v>
      </c>
      <c r="W58" s="143">
        <f t="shared" si="21"/>
        <v>371664.04589980462</v>
      </c>
      <c r="X58" s="147">
        <f t="shared" si="22"/>
        <v>7.5930707677715394E-3</v>
      </c>
      <c r="AA58" s="49">
        <f>'Data-Fiduciary-CHF'!I69/'Data-Fiduciary-$'!N69</f>
        <v>406002.62230599037</v>
      </c>
      <c r="AB58" s="147">
        <f t="shared" si="23"/>
        <v>8.2946055102173805E-3</v>
      </c>
      <c r="AC58" s="49">
        <f>'Data-Fiduciary-CHF'!M69/'Data-Fiduciary-$'!N69</f>
        <v>90091.780709661558</v>
      </c>
      <c r="AD58" s="147">
        <f t="shared" si="24"/>
        <v>1.8405688526229721E-3</v>
      </c>
      <c r="AE58" s="49">
        <f>'Data-Fiduciary-CHF'!K69/'Data-Fiduciary-$'!N69</f>
        <v>447300.29531875893</v>
      </c>
      <c r="AF58" s="147">
        <f t="shared" si="25"/>
        <v>9.1383141153127904E-3</v>
      </c>
      <c r="AG58" s="49">
        <f>'Data-Fiduciary-CHF'!O69/'Data-Fiduciary-$'!N69</f>
        <v>48794.107696893021</v>
      </c>
      <c r="AH58" s="147">
        <f t="shared" si="26"/>
        <v>9.968602475275627E-4</v>
      </c>
    </row>
    <row r="59" spans="1:34">
      <c r="A59" s="96">
        <v>39447</v>
      </c>
      <c r="B59" s="49">
        <v>54891056.636250399</v>
      </c>
      <c r="C59" s="147">
        <f t="shared" si="27"/>
        <v>0.12142049292862196</v>
      </c>
      <c r="D59" s="49">
        <f>'Data-Fiduciary-$'!F70</f>
        <v>569858.25556586287</v>
      </c>
      <c r="E59" s="147">
        <f t="shared" si="15"/>
        <v>1.0381622990830256E-2</v>
      </c>
      <c r="F59" s="49">
        <f>'Data-BIS-$'!F65</f>
        <v>86444.37716899527</v>
      </c>
      <c r="G59" s="147">
        <f t="shared" si="16"/>
        <v>1.5748353641985981E-3</v>
      </c>
      <c r="H59" s="49">
        <f t="shared" si="17"/>
        <v>656302.6327348582</v>
      </c>
      <c r="I59" s="147">
        <f t="shared" si="18"/>
        <v>1.1956458355028855E-2</v>
      </c>
      <c r="J59" s="147">
        <f t="shared" si="19"/>
        <v>0.86828579856707921</v>
      </c>
      <c r="K59" s="49"/>
      <c r="L59" s="143"/>
      <c r="M59" s="147"/>
      <c r="N59" s="148">
        <f>'Data-Fiduciary-CHF'!I70/'Data-Fiduciary-CHF'!H70</f>
        <v>1.5988555204389001</v>
      </c>
      <c r="O59" s="147">
        <f>'Data-Fiduciary-CHF'!H70/'Data-Fiduciary-CHF'!I70</f>
        <v>0.62544738234102037</v>
      </c>
      <c r="Q59" s="147">
        <f>'Data-Fiduciary-$'!L70/DataBankDeposits!B59</f>
        <v>1.2024982064788338E-2</v>
      </c>
      <c r="R59" s="118"/>
      <c r="T59" s="143">
        <f>'Data-Fiduciary-CHF'!B70/'Data-Fiduciary-$'!N70</f>
        <v>429093.73611728125</v>
      </c>
      <c r="U59" s="143">
        <v>315697.0235450911</v>
      </c>
      <c r="V59" s="147">
        <f t="shared" si="20"/>
        <v>5.7513380665476718E-3</v>
      </c>
      <c r="W59" s="143">
        <f t="shared" si="21"/>
        <v>402141.40071408637</v>
      </c>
      <c r="X59" s="147">
        <f t="shared" si="22"/>
        <v>7.3261734307462694E-3</v>
      </c>
      <c r="AA59" s="49">
        <f>'Data-Fiduciary-CHF'!I70/'Data-Fiduciary-$'!N70</f>
        <v>517348.73389604624</v>
      </c>
      <c r="AB59" s="147">
        <f t="shared" si="23"/>
        <v>9.425009566210207E-3</v>
      </c>
      <c r="AC59" s="49">
        <f>'Data-Fiduciary-CHF'!M70/'Data-Fiduciary-$'!N70</f>
        <v>112296.75699689028</v>
      </c>
      <c r="AD59" s="147">
        <f t="shared" si="24"/>
        <v>2.045811537953321E-3</v>
      </c>
      <c r="AE59" s="49">
        <f>'Data-Fiduciary-CHF'!K70/'Data-Fiduciary-$'!N70</f>
        <v>569858.25556586287</v>
      </c>
      <c r="AF59" s="147">
        <f t="shared" si="25"/>
        <v>1.0381622990830256E-2</v>
      </c>
      <c r="AG59" s="49">
        <f>'Data-Fiduciary-CHF'!O70/'Data-Fiduciary-$'!N70</f>
        <v>59787.235327073577</v>
      </c>
      <c r="AH59" s="147">
        <f t="shared" si="26"/>
        <v>1.0891981133332694E-3</v>
      </c>
    </row>
    <row r="60" spans="1:34">
      <c r="A60" s="96">
        <v>39813</v>
      </c>
      <c r="B60" s="49">
        <v>60587016.2526934</v>
      </c>
      <c r="C60" s="147">
        <f t="shared" si="27"/>
        <v>0.10376844545348674</v>
      </c>
      <c r="D60" s="49">
        <f>'Data-Fiduciary-$'!F71</f>
        <v>477886.61070150207</v>
      </c>
      <c r="E60" s="147">
        <f t="shared" si="15"/>
        <v>7.8876076139540469E-3</v>
      </c>
      <c r="F60" s="49">
        <f>'Data-BIS-$'!F66</f>
        <v>142304.12516234396</v>
      </c>
      <c r="G60" s="147">
        <f t="shared" si="16"/>
        <v>2.3487561191135207E-3</v>
      </c>
      <c r="H60" s="49">
        <f t="shared" si="17"/>
        <v>620190.73586384603</v>
      </c>
      <c r="I60" s="147">
        <f t="shared" si="18"/>
        <v>1.0236363733067569E-2</v>
      </c>
      <c r="J60" s="147">
        <f t="shared" si="19"/>
        <v>0.77054780580665627</v>
      </c>
      <c r="K60" s="49"/>
      <c r="L60" s="143"/>
      <c r="M60" s="147"/>
      <c r="N60" s="148">
        <f>'Data-Fiduciary-CHF'!I71/'Data-Fiduciary-CHF'!H71</f>
        <v>1.6357433688635448</v>
      </c>
      <c r="O60" s="147">
        <f>'Data-Fiduciary-CHF'!H71/'Data-Fiduciary-CHF'!I71</f>
        <v>0.61134284205887612</v>
      </c>
      <c r="Q60" s="147">
        <f>'Data-Fiduciary-$'!L71/DataBankDeposits!B60</f>
        <v>9.7868447279998386E-3</v>
      </c>
      <c r="R60" s="118"/>
      <c r="T60" s="143">
        <f>'Data-Fiduciary-CHF'!B71/'Data-Fiduciary-$'!N71</f>
        <v>359527.12230892165</v>
      </c>
      <c r="U60" s="143">
        <v>334038.73272539244</v>
      </c>
      <c r="V60" s="147">
        <f t="shared" si="20"/>
        <v>5.5133715668089648E-3</v>
      </c>
      <c r="W60" s="143">
        <f t="shared" si="21"/>
        <v>476342.85788773641</v>
      </c>
      <c r="X60" s="147">
        <f t="shared" si="22"/>
        <v>7.8621276859224855E-3</v>
      </c>
      <c r="AA60" s="49">
        <f>'Data-Fiduciary-CHF'!I71/'Data-Fiduciary-$'!N71</f>
        <v>430935.41412052268</v>
      </c>
      <c r="AB60" s="147">
        <f t="shared" si="23"/>
        <v>7.1126693601018089E-3</v>
      </c>
      <c r="AC60" s="49">
        <f>'Data-Fiduciary-CHF'!M71/'Data-Fiduciary-$'!N71</f>
        <v>92413.274419479174</v>
      </c>
      <c r="AD60" s="147">
        <f t="shared" si="24"/>
        <v>1.5252983252062844E-3</v>
      </c>
      <c r="AE60" s="49">
        <f>'Data-Fiduciary-CHF'!K71/'Data-Fiduciary-$'!N71</f>
        <v>477886.61070150207</v>
      </c>
      <c r="AF60" s="147">
        <f t="shared" si="25"/>
        <v>7.8876076139540469E-3</v>
      </c>
      <c r="AG60" s="49">
        <f>'Data-Fiduciary-CHF'!O71/'Data-Fiduciary-$'!N71</f>
        <v>45462.077838499783</v>
      </c>
      <c r="AH60" s="147">
        <f t="shared" si="26"/>
        <v>7.5036007135404631E-4</v>
      </c>
    </row>
    <row r="61" spans="1:34">
      <c r="R61" s="118"/>
    </row>
    <row r="62" spans="1:34">
      <c r="R62" s="118"/>
    </row>
    <row r="63" spans="1:34">
      <c r="C63" s="147"/>
    </row>
    <row r="66" spans="4:4">
      <c r="D66" s="22"/>
    </row>
    <row r="67" spans="4:4">
      <c r="D67" s="37"/>
    </row>
  </sheetData>
  <pageMargins left="0.75" right="0.75" top="1" bottom="1" header="0.5" footer="0.5"/>
  <pageSetup paperSize="0"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O33"/>
  <sheetViews>
    <sheetView workbookViewId="0"/>
  </sheetViews>
  <sheetFormatPr baseColWidth="10" defaultRowHeight="13" x14ac:dyDescent="0"/>
  <cols>
    <col min="1" max="1" width="17.6640625" style="21" customWidth="1"/>
    <col min="2" max="2" width="28.1640625" style="21" customWidth="1"/>
    <col min="3" max="3" width="24.1640625" style="21" customWidth="1"/>
    <col min="4" max="4" width="20.5" style="21" customWidth="1"/>
    <col min="5" max="5" width="10.5" style="21" customWidth="1"/>
    <col min="6" max="6" width="15.5" style="21" customWidth="1"/>
    <col min="7" max="7" width="29.6640625" style="21" customWidth="1"/>
    <col min="8" max="8" width="21.6640625" style="21" hidden="1" customWidth="1"/>
    <col min="9" max="9" width="17.5" style="21" hidden="1" customWidth="1"/>
    <col min="10" max="10" width="47.6640625" style="21" customWidth="1"/>
    <col min="11" max="11" width="26.33203125" style="21" customWidth="1"/>
    <col min="12" max="12" width="19" style="30" customWidth="1"/>
    <col min="13" max="16384" width="10.83203125" style="30"/>
  </cols>
  <sheetData>
    <row r="1" spans="1:15" ht="18">
      <c r="A1" s="42" t="s">
        <v>1094</v>
      </c>
      <c r="B1" s="42"/>
    </row>
    <row r="2" spans="1:15" ht="14" thickBot="1">
      <c r="A2" s="29"/>
      <c r="B2" s="29"/>
      <c r="C2" s="29"/>
      <c r="D2" s="29"/>
      <c r="E2" s="29"/>
      <c r="F2" s="29"/>
      <c r="G2" s="29"/>
      <c r="H2" s="29"/>
      <c r="I2" s="29"/>
      <c r="J2" s="29"/>
      <c r="K2" s="29"/>
    </row>
    <row r="3" spans="1:15" ht="16">
      <c r="A3" s="61" t="s">
        <v>257</v>
      </c>
      <c r="B3" s="61" t="s">
        <v>256</v>
      </c>
      <c r="C3" s="61" t="s">
        <v>255</v>
      </c>
      <c r="D3" s="61"/>
      <c r="E3" s="61"/>
      <c r="F3" s="61"/>
      <c r="G3" s="61"/>
      <c r="H3" s="61"/>
      <c r="I3" s="61"/>
      <c r="J3" s="61" t="s">
        <v>6</v>
      </c>
      <c r="K3" s="61" t="s">
        <v>254</v>
      </c>
    </row>
    <row r="4" spans="1:15" s="31" customFormat="1" ht="63" customHeight="1">
      <c r="A4" s="58" t="s">
        <v>147</v>
      </c>
      <c r="B4" s="58" t="s">
        <v>253</v>
      </c>
      <c r="C4" s="419" t="s">
        <v>258</v>
      </c>
      <c r="D4" s="419"/>
      <c r="E4" s="419"/>
      <c r="F4" s="419"/>
      <c r="G4" s="419"/>
      <c r="H4" s="419"/>
      <c r="I4" s="419"/>
      <c r="J4" s="58" t="s">
        <v>261</v>
      </c>
      <c r="K4" s="58" t="s">
        <v>252</v>
      </c>
    </row>
    <row r="5" spans="1:15" ht="139" customHeight="1">
      <c r="A5" s="41" t="s">
        <v>146</v>
      </c>
      <c r="B5" s="57" t="s">
        <v>251</v>
      </c>
      <c r="C5" s="418" t="s">
        <v>297</v>
      </c>
      <c r="D5" s="418"/>
      <c r="E5" s="418"/>
      <c r="F5" s="418"/>
      <c r="G5" s="418"/>
      <c r="H5" s="418"/>
      <c r="I5" s="418"/>
      <c r="J5" s="62" t="s">
        <v>260</v>
      </c>
      <c r="K5" s="40" t="s">
        <v>265</v>
      </c>
      <c r="L5" s="31"/>
      <c r="M5" s="31"/>
      <c r="N5" s="31"/>
      <c r="O5" s="31"/>
    </row>
    <row r="6" spans="1:15" ht="63" customHeight="1">
      <c r="A6" s="41" t="s">
        <v>145</v>
      </c>
      <c r="B6" s="57" t="s">
        <v>69</v>
      </c>
      <c r="C6" s="418" t="s">
        <v>69</v>
      </c>
      <c r="D6" s="418"/>
      <c r="E6" s="418"/>
      <c r="F6" s="418"/>
      <c r="G6" s="418"/>
      <c r="H6" s="418"/>
      <c r="I6" s="418"/>
      <c r="J6" s="57"/>
      <c r="K6" s="40" t="s">
        <v>69</v>
      </c>
      <c r="L6" s="32"/>
      <c r="M6" s="32"/>
      <c r="N6" s="32"/>
      <c r="O6" s="32"/>
    </row>
    <row r="7" spans="1:15" ht="63" customHeight="1">
      <c r="A7" s="41" t="s">
        <v>250</v>
      </c>
      <c r="B7" s="57" t="s">
        <v>69</v>
      </c>
      <c r="C7" s="418" t="s">
        <v>259</v>
      </c>
      <c r="D7" s="418"/>
      <c r="E7" s="418"/>
      <c r="F7" s="418"/>
      <c r="G7" s="418"/>
      <c r="H7" s="418"/>
      <c r="I7" s="418"/>
      <c r="J7" s="57" t="s">
        <v>264</v>
      </c>
      <c r="K7" s="57" t="s">
        <v>249</v>
      </c>
      <c r="L7" s="31"/>
      <c r="M7" s="31"/>
      <c r="N7" s="31"/>
      <c r="O7" s="31"/>
    </row>
    <row r="8" spans="1:15" ht="63" customHeight="1">
      <c r="A8" s="41" t="s">
        <v>142</v>
      </c>
      <c r="B8" s="57" t="s">
        <v>248</v>
      </c>
      <c r="C8" s="418" t="s">
        <v>263</v>
      </c>
      <c r="D8" s="418"/>
      <c r="E8" s="418"/>
      <c r="F8" s="418"/>
      <c r="G8" s="418"/>
      <c r="H8" s="418"/>
      <c r="I8" s="418"/>
      <c r="J8" s="57"/>
      <c r="K8" s="40" t="s">
        <v>247</v>
      </c>
      <c r="L8" s="32"/>
      <c r="M8" s="31"/>
      <c r="N8" s="32"/>
      <c r="O8" s="32"/>
    </row>
    <row r="9" spans="1:15" ht="63" customHeight="1" thickBot="1">
      <c r="A9" s="59" t="s">
        <v>141</v>
      </c>
      <c r="B9" s="60" t="s">
        <v>246</v>
      </c>
      <c r="C9" s="417" t="s">
        <v>262</v>
      </c>
      <c r="D9" s="417"/>
      <c r="E9" s="417"/>
      <c r="F9" s="417"/>
      <c r="G9" s="417"/>
      <c r="H9" s="59"/>
      <c r="I9" s="59"/>
      <c r="J9" s="59"/>
      <c r="K9" s="59" t="s">
        <v>245</v>
      </c>
      <c r="L9" s="31"/>
      <c r="M9" s="31"/>
      <c r="N9" s="31"/>
      <c r="O9" s="31"/>
    </row>
    <row r="32" spans="3:3">
      <c r="C32" s="22"/>
    </row>
    <row r="33" spans="3:3">
      <c r="C33" s="22"/>
    </row>
  </sheetData>
  <mergeCells count="6">
    <mergeCell ref="C9:G9"/>
    <mergeCell ref="C8:I8"/>
    <mergeCell ref="C4:I4"/>
    <mergeCell ref="C5:I5"/>
    <mergeCell ref="C6:I6"/>
    <mergeCell ref="C7:I7"/>
  </mergeCells>
  <pageMargins left="0.74803149606299213" right="0.74803149606299213" top="0.98425196850393704" bottom="0.98425196850393704" header="0.51181102362204722" footer="0.51181102362204722"/>
  <pageSetup paperSize="9" scale="40" orientation="landscape" horizontalDpi="4294967292" verticalDpi="4294967292"/>
  <extLst>
    <ext xmlns:mx="http://schemas.microsoft.com/office/mac/excel/2008/main" uri="{64002731-A6B0-56B0-2670-7721B7C09600}">
      <mx:PLV Mode="0" OnePage="0" WScale="10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16"/>
  <sheetViews>
    <sheetView workbookViewId="0">
      <pane xSplit="2" ySplit="6" topLeftCell="C7" activePane="bottomRight" state="frozen"/>
      <selection pane="topRight" activeCell="C1" sqref="C1"/>
      <selection pane="bottomLeft" activeCell="A5" sqref="A5"/>
      <selection pane="bottomRight" activeCell="B3" sqref="B3:P3"/>
    </sheetView>
  </sheetViews>
  <sheetFormatPr baseColWidth="10" defaultRowHeight="13" x14ac:dyDescent="0"/>
  <cols>
    <col min="1" max="2" width="10.83203125" style="63"/>
    <col min="3" max="10" width="11.6640625" style="63" customWidth="1"/>
    <col min="11" max="12" width="11.6640625" style="65" customWidth="1"/>
    <col min="13" max="14" width="11.6640625" style="63" customWidth="1"/>
    <col min="15" max="15" width="11.6640625" style="67" customWidth="1"/>
    <col min="16" max="16384" width="10.83203125" style="63"/>
  </cols>
  <sheetData>
    <row r="2" spans="2:20" ht="14" thickBot="1"/>
    <row r="3" spans="2:20" ht="27" customHeight="1" thickTop="1">
      <c r="B3" s="420" t="s">
        <v>1096</v>
      </c>
      <c r="C3" s="421"/>
      <c r="D3" s="421"/>
      <c r="E3" s="421"/>
      <c r="F3" s="421"/>
      <c r="G3" s="421"/>
      <c r="H3" s="421"/>
      <c r="I3" s="421"/>
      <c r="J3" s="421"/>
      <c r="K3" s="421"/>
      <c r="L3" s="421"/>
      <c r="M3" s="421"/>
      <c r="N3" s="421"/>
      <c r="O3" s="421"/>
      <c r="P3" s="422"/>
    </row>
    <row r="4" spans="2:20">
      <c r="B4" s="68"/>
      <c r="C4" s="65"/>
      <c r="D4" s="65"/>
      <c r="E4" s="65"/>
      <c r="F4" s="65"/>
      <c r="G4" s="65"/>
      <c r="H4" s="65"/>
      <c r="I4" s="65"/>
      <c r="J4" s="65"/>
      <c r="M4" s="65"/>
      <c r="N4" s="65"/>
      <c r="O4" s="77"/>
      <c r="P4" s="76"/>
      <c r="T4" s="89"/>
    </row>
    <row r="5" spans="2:20" ht="14" thickBot="1">
      <c r="B5" s="69"/>
      <c r="C5" s="74" t="s">
        <v>272</v>
      </c>
      <c r="D5" s="74" t="s">
        <v>273</v>
      </c>
      <c r="E5" s="74" t="s">
        <v>274</v>
      </c>
      <c r="F5" s="74" t="s">
        <v>275</v>
      </c>
      <c r="G5" s="74" t="s">
        <v>276</v>
      </c>
      <c r="H5" s="74" t="s">
        <v>277</v>
      </c>
      <c r="I5" s="74" t="s">
        <v>278</v>
      </c>
      <c r="J5" s="74" t="s">
        <v>279</v>
      </c>
      <c r="K5" s="74" t="s">
        <v>280</v>
      </c>
      <c r="L5" s="74" t="s">
        <v>281</v>
      </c>
      <c r="M5" s="74" t="s">
        <v>282</v>
      </c>
      <c r="N5" s="74" t="s">
        <v>283</v>
      </c>
      <c r="O5" s="74" t="s">
        <v>289</v>
      </c>
      <c r="P5" s="75" t="s">
        <v>336</v>
      </c>
    </row>
    <row r="6" spans="2:20" s="64" customFormat="1" ht="60">
      <c r="B6" s="70"/>
      <c r="C6" s="238" t="s">
        <v>147</v>
      </c>
      <c r="D6" s="238" t="s">
        <v>146</v>
      </c>
      <c r="E6" s="238" t="s">
        <v>144</v>
      </c>
      <c r="F6" s="240" t="s">
        <v>301</v>
      </c>
      <c r="G6" s="238" t="s">
        <v>142</v>
      </c>
      <c r="H6" s="238" t="s">
        <v>141</v>
      </c>
      <c r="I6" s="238" t="s">
        <v>270</v>
      </c>
      <c r="J6" s="238" t="s">
        <v>271</v>
      </c>
      <c r="K6" s="282" t="s">
        <v>269</v>
      </c>
      <c r="L6" s="311" t="s">
        <v>302</v>
      </c>
      <c r="M6" s="238" t="s">
        <v>266</v>
      </c>
      <c r="N6" s="238" t="s">
        <v>267</v>
      </c>
      <c r="O6" s="239" t="s">
        <v>268</v>
      </c>
      <c r="P6" s="283" t="s">
        <v>335</v>
      </c>
      <c r="R6" s="64" t="s">
        <v>346</v>
      </c>
    </row>
    <row r="7" spans="2:20">
      <c r="B7" s="284">
        <v>1907</v>
      </c>
      <c r="C7" s="288">
        <v>328.29599999999999</v>
      </c>
      <c r="D7" s="288"/>
      <c r="E7" s="288"/>
      <c r="F7" s="288"/>
      <c r="G7" s="288"/>
      <c r="H7" s="288"/>
      <c r="I7" s="288"/>
      <c r="J7" s="288">
        <f>C7+D7+E7+G7+H7+I7</f>
        <v>328.29599999999999</v>
      </c>
      <c r="K7" s="288"/>
      <c r="L7" s="289"/>
      <c r="M7" s="288"/>
      <c r="N7" s="288"/>
      <c r="O7" s="290"/>
      <c r="P7" s="291"/>
    </row>
    <row r="8" spans="2:20">
      <c r="B8" s="284">
        <v>1908</v>
      </c>
      <c r="C8" s="292">
        <v>331.47699999999998</v>
      </c>
      <c r="D8" s="292"/>
      <c r="E8" s="292"/>
      <c r="F8" s="292"/>
      <c r="G8" s="292"/>
      <c r="H8" s="292"/>
      <c r="I8" s="292"/>
      <c r="J8" s="292">
        <f t="shared" ref="J8:J39" si="0">C8+D8+E8+G8+H8</f>
        <v>331.47699999999998</v>
      </c>
      <c r="K8" s="292"/>
      <c r="L8" s="293"/>
      <c r="M8" s="292"/>
      <c r="N8" s="292"/>
      <c r="O8" s="294"/>
      <c r="P8" s="242"/>
    </row>
    <row r="9" spans="2:20">
      <c r="B9" s="285">
        <v>1909</v>
      </c>
      <c r="C9" s="295">
        <v>373.52300000000002</v>
      </c>
      <c r="D9" s="295">
        <v>1474.9917476328408</v>
      </c>
      <c r="E9" s="295"/>
      <c r="F9" s="295"/>
      <c r="G9" s="295"/>
      <c r="H9" s="295"/>
      <c r="I9" s="295"/>
      <c r="J9" s="295">
        <f t="shared" si="0"/>
        <v>1848.5147476328407</v>
      </c>
      <c r="K9" s="295"/>
      <c r="L9" s="296"/>
      <c r="M9" s="295"/>
      <c r="N9" s="295"/>
      <c r="O9" s="297"/>
      <c r="P9" s="298"/>
    </row>
    <row r="10" spans="2:20">
      <c r="B10" s="284">
        <v>1910</v>
      </c>
      <c r="C10" s="292">
        <v>436.13799999999998</v>
      </c>
      <c r="D10" s="292">
        <v>1511.091679798313</v>
      </c>
      <c r="E10" s="292"/>
      <c r="F10" s="292"/>
      <c r="G10" s="292"/>
      <c r="H10" s="292"/>
      <c r="I10" s="292"/>
      <c r="J10" s="292">
        <f t="shared" si="0"/>
        <v>1947.2296797983129</v>
      </c>
      <c r="K10" s="292"/>
      <c r="L10" s="293"/>
      <c r="M10" s="292"/>
      <c r="N10" s="292"/>
      <c r="O10" s="294"/>
      <c r="P10" s="242"/>
    </row>
    <row r="11" spans="2:20">
      <c r="B11" s="284">
        <v>1911</v>
      </c>
      <c r="C11" s="292">
        <v>484.76900000000001</v>
      </c>
      <c r="D11" s="292">
        <v>1547.1916119637847</v>
      </c>
      <c r="E11" s="292"/>
      <c r="F11" s="292"/>
      <c r="G11" s="292"/>
      <c r="H11" s="292"/>
      <c r="I11" s="292"/>
      <c r="J11" s="292">
        <f t="shared" si="0"/>
        <v>2031.9606119637847</v>
      </c>
      <c r="K11" s="292"/>
      <c r="L11" s="293"/>
      <c r="M11" s="292"/>
      <c r="N11" s="292"/>
      <c r="O11" s="294"/>
      <c r="P11" s="242"/>
    </row>
    <row r="12" spans="2:20">
      <c r="B12" s="284">
        <v>1912</v>
      </c>
      <c r="C12" s="292">
        <v>777.18899999999996</v>
      </c>
      <c r="D12" s="292">
        <v>1583.2915441292566</v>
      </c>
      <c r="E12" s="292"/>
      <c r="F12" s="292"/>
      <c r="G12" s="292"/>
      <c r="H12" s="292"/>
      <c r="I12" s="292"/>
      <c r="J12" s="292">
        <f t="shared" si="0"/>
        <v>2360.4805441292565</v>
      </c>
      <c r="K12" s="292"/>
      <c r="L12" s="293"/>
      <c r="M12" s="292"/>
      <c r="N12" s="292"/>
      <c r="O12" s="294"/>
      <c r="P12" s="242"/>
    </row>
    <row r="13" spans="2:20">
      <c r="B13" s="284">
        <v>1913</v>
      </c>
      <c r="C13" s="292">
        <v>846.70500000000004</v>
      </c>
      <c r="D13" s="292">
        <v>1619.3914762947286</v>
      </c>
      <c r="E13" s="292"/>
      <c r="F13" s="292"/>
      <c r="G13" s="292"/>
      <c r="H13" s="292"/>
      <c r="I13" s="292"/>
      <c r="J13" s="292">
        <f t="shared" si="0"/>
        <v>2466.0964762947287</v>
      </c>
      <c r="K13" s="292"/>
      <c r="L13" s="293"/>
      <c r="M13" s="292"/>
      <c r="N13" s="292"/>
      <c r="O13" s="294"/>
      <c r="P13" s="242"/>
    </row>
    <row r="14" spans="2:20">
      <c r="B14" s="284">
        <v>1914</v>
      </c>
      <c r="C14" s="292">
        <v>973.85599999999999</v>
      </c>
      <c r="D14" s="292">
        <v>1655.4914084602008</v>
      </c>
      <c r="E14" s="292"/>
      <c r="F14" s="292"/>
      <c r="G14" s="292"/>
      <c r="H14" s="292"/>
      <c r="I14" s="292"/>
      <c r="J14" s="292">
        <f t="shared" si="0"/>
        <v>2629.3474084602008</v>
      </c>
      <c r="K14" s="294">
        <f t="shared" ref="K14:K22" si="1">K15*J14/J15</f>
        <v>5127.0978488009032</v>
      </c>
      <c r="L14" s="299">
        <f t="shared" ref="L14:L34" si="2">L15</f>
        <v>0.66420463751518855</v>
      </c>
      <c r="M14" s="292"/>
      <c r="N14" s="292"/>
      <c r="O14" s="294">
        <f>K14/L14</f>
        <v>7719.1539462620212</v>
      </c>
      <c r="P14" s="300">
        <f>J14/O14</f>
        <v>0.34062637262642687</v>
      </c>
      <c r="R14" s="106">
        <f>O14/(RawDataSources1!N11/RawDataSources1!N$107)/1000</f>
        <v>80.780946047632057</v>
      </c>
      <c r="S14" s="89"/>
    </row>
    <row r="15" spans="2:20">
      <c r="B15" s="284">
        <v>1915</v>
      </c>
      <c r="C15" s="292">
        <v>998.50599999999997</v>
      </c>
      <c r="D15" s="292">
        <v>1691.5913406256727</v>
      </c>
      <c r="E15" s="292"/>
      <c r="F15" s="292"/>
      <c r="G15" s="292"/>
      <c r="H15" s="292"/>
      <c r="I15" s="292"/>
      <c r="J15" s="292">
        <f t="shared" si="0"/>
        <v>2690.0973406256726</v>
      </c>
      <c r="K15" s="294">
        <f t="shared" si="1"/>
        <v>5245.5572222249712</v>
      </c>
      <c r="L15" s="299">
        <f t="shared" si="2"/>
        <v>0.66420463751518855</v>
      </c>
      <c r="M15" s="292"/>
      <c r="N15" s="292"/>
      <c r="O15" s="294">
        <f t="shared" ref="O15:O56" si="3">K15/L15</f>
        <v>7897.5016522750784</v>
      </c>
      <c r="P15" s="300">
        <f t="shared" ref="P15:P56" si="4">J15/O15</f>
        <v>0.34062637262642687</v>
      </c>
      <c r="R15" s="106">
        <f>O15/(RawDataSources1!N12/RawDataSources1!N$107)/1000</f>
        <v>73.139252027485583</v>
      </c>
      <c r="S15" s="89">
        <f>R15/R14-1</f>
        <v>-9.4597728722322638E-2</v>
      </c>
    </row>
    <row r="16" spans="2:20">
      <c r="B16" s="284">
        <v>1916</v>
      </c>
      <c r="C16" s="292">
        <v>1003.987</v>
      </c>
      <c r="D16" s="292">
        <v>1727.6912727911445</v>
      </c>
      <c r="E16" s="292"/>
      <c r="F16" s="292"/>
      <c r="G16" s="292"/>
      <c r="H16" s="292"/>
      <c r="I16" s="292"/>
      <c r="J16" s="292">
        <f t="shared" si="0"/>
        <v>2731.6782727911445</v>
      </c>
      <c r="K16" s="294">
        <f t="shared" si="1"/>
        <v>5326.6379904683645</v>
      </c>
      <c r="L16" s="299">
        <f t="shared" si="2"/>
        <v>0.66420463751518855</v>
      </c>
      <c r="M16" s="292"/>
      <c r="N16" s="292"/>
      <c r="O16" s="294">
        <f t="shared" si="3"/>
        <v>8019.5736217613485</v>
      </c>
      <c r="P16" s="300">
        <f t="shared" si="4"/>
        <v>0.34062637262642687</v>
      </c>
      <c r="R16" s="106">
        <f>O16/(RawDataSources1!N13/RawDataSources1!N$107)/1000</f>
        <v>64.064761795215645</v>
      </c>
      <c r="S16" s="89">
        <f t="shared" ref="S16:S79" si="5">R16/R15-1</f>
        <v>-0.12407141146124601</v>
      </c>
    </row>
    <row r="17" spans="2:20">
      <c r="B17" s="284">
        <v>1917</v>
      </c>
      <c r="C17" s="292">
        <v>1057.163</v>
      </c>
      <c r="D17" s="292">
        <v>1763.7912049566164</v>
      </c>
      <c r="E17" s="292"/>
      <c r="F17" s="292"/>
      <c r="G17" s="292"/>
      <c r="H17" s="292"/>
      <c r="I17" s="292"/>
      <c r="J17" s="292">
        <f t="shared" si="0"/>
        <v>2820.9542049566162</v>
      </c>
      <c r="K17" s="294">
        <f t="shared" si="1"/>
        <v>5500.7216578766738</v>
      </c>
      <c r="L17" s="299">
        <f t="shared" si="2"/>
        <v>0.66420463751518855</v>
      </c>
      <c r="M17" s="292"/>
      <c r="N17" s="292"/>
      <c r="O17" s="294">
        <f t="shared" si="3"/>
        <v>8281.6670453477327</v>
      </c>
      <c r="P17" s="300">
        <f t="shared" si="4"/>
        <v>0.34062637262642687</v>
      </c>
      <c r="R17" s="106">
        <f>O17/(RawDataSources1!N14/RawDataSources1!N$107)/1000</f>
        <v>53.170334742063815</v>
      </c>
      <c r="S17" s="89">
        <f t="shared" si="5"/>
        <v>-0.17005334520677828</v>
      </c>
    </row>
    <row r="18" spans="2:20">
      <c r="B18" s="284">
        <v>1918</v>
      </c>
      <c r="C18" s="292">
        <v>1097.1859999999999</v>
      </c>
      <c r="D18" s="292">
        <v>1799.8911371220884</v>
      </c>
      <c r="E18" s="292"/>
      <c r="F18" s="292"/>
      <c r="G18" s="292"/>
      <c r="H18" s="292"/>
      <c r="I18" s="292"/>
      <c r="J18" s="292">
        <f t="shared" si="0"/>
        <v>2897.0771371220881</v>
      </c>
      <c r="K18" s="294">
        <f t="shared" si="1"/>
        <v>5649.1576235821603</v>
      </c>
      <c r="L18" s="299">
        <f t="shared" si="2"/>
        <v>0.66420463751518855</v>
      </c>
      <c r="M18" s="292"/>
      <c r="N18" s="292"/>
      <c r="O18" s="294">
        <f t="shared" si="3"/>
        <v>8505.1463126120962</v>
      </c>
      <c r="P18" s="300">
        <f t="shared" si="4"/>
        <v>0.34062637262642681</v>
      </c>
      <c r="R18" s="106">
        <f>O18/(RawDataSources1!N15/RawDataSources1!N$107)/1000</f>
        <v>43.630566745826272</v>
      </c>
      <c r="S18" s="89">
        <f t="shared" si="5"/>
        <v>-0.17941899449225196</v>
      </c>
    </row>
    <row r="19" spans="2:20">
      <c r="B19" s="285">
        <v>1919</v>
      </c>
      <c r="C19" s="295">
        <v>1130.0619999999999</v>
      </c>
      <c r="D19" s="295">
        <v>1835.9910692875596</v>
      </c>
      <c r="E19" s="295"/>
      <c r="F19" s="295"/>
      <c r="G19" s="295"/>
      <c r="H19" s="295"/>
      <c r="I19" s="295"/>
      <c r="J19" s="295">
        <f t="shared" si="0"/>
        <v>2966.0530692875595</v>
      </c>
      <c r="K19" s="297">
        <f t="shared" si="1"/>
        <v>5783.6572915555644</v>
      </c>
      <c r="L19" s="301">
        <f t="shared" si="2"/>
        <v>0.66420463751518855</v>
      </c>
      <c r="M19" s="295"/>
      <c r="N19" s="295"/>
      <c r="O19" s="297">
        <f t="shared" si="3"/>
        <v>8707.6436460793429</v>
      </c>
      <c r="P19" s="302">
        <f t="shared" si="4"/>
        <v>0.34062637262642675</v>
      </c>
      <c r="R19" s="106">
        <f>O19/(RawDataSources1!N16/RawDataSources1!N$107)/1000</f>
        <v>41.047518358657804</v>
      </c>
      <c r="S19" s="89">
        <f t="shared" si="5"/>
        <v>-5.9202723682601821E-2</v>
      </c>
    </row>
    <row r="20" spans="2:20">
      <c r="B20" s="284">
        <v>1920</v>
      </c>
      <c r="C20" s="292">
        <v>1327.9570000000001</v>
      </c>
      <c r="D20" s="292">
        <v>1819.0024337230066</v>
      </c>
      <c r="E20" s="292"/>
      <c r="F20" s="292"/>
      <c r="G20" s="292"/>
      <c r="H20" s="292"/>
      <c r="I20" s="292"/>
      <c r="J20" s="292">
        <f t="shared" si="0"/>
        <v>3146.9594337230064</v>
      </c>
      <c r="K20" s="294">
        <f t="shared" si="1"/>
        <v>6136.4157855251951</v>
      </c>
      <c r="L20" s="299">
        <f t="shared" si="2"/>
        <v>0.66420463751518855</v>
      </c>
      <c r="M20" s="292"/>
      <c r="N20" s="292"/>
      <c r="O20" s="294">
        <f t="shared" si="3"/>
        <v>9238.7427592823333</v>
      </c>
      <c r="P20" s="300">
        <f t="shared" si="4"/>
        <v>0.34062637262642681</v>
      </c>
      <c r="R20" s="106">
        <f>O20/(RawDataSources1!N17/RawDataSources1!N$107)/1000</f>
        <v>43.162251328522153</v>
      </c>
      <c r="S20" s="89">
        <f t="shared" si="5"/>
        <v>5.1519143042622062E-2</v>
      </c>
      <c r="T20" s="89">
        <f>(R29/R20)^(1/9)-1</f>
        <v>0.14277190109485582</v>
      </c>
    </row>
    <row r="21" spans="2:20">
      <c r="B21" s="284">
        <v>1921</v>
      </c>
      <c r="C21" s="292">
        <v>1492.7149999999999</v>
      </c>
      <c r="D21" s="292">
        <v>2153.7534726667823</v>
      </c>
      <c r="E21" s="292"/>
      <c r="F21" s="292"/>
      <c r="G21" s="292"/>
      <c r="H21" s="292"/>
      <c r="I21" s="292"/>
      <c r="J21" s="292">
        <f t="shared" si="0"/>
        <v>3646.468472666782</v>
      </c>
      <c r="K21" s="294">
        <f t="shared" si="1"/>
        <v>7110.4337912040373</v>
      </c>
      <c r="L21" s="299">
        <f t="shared" si="2"/>
        <v>0.66420463751518855</v>
      </c>
      <c r="M21" s="292"/>
      <c r="N21" s="292"/>
      <c r="O21" s="294">
        <f t="shared" si="3"/>
        <v>10705.185404613259</v>
      </c>
      <c r="P21" s="300">
        <f t="shared" si="4"/>
        <v>0.34062637262642681</v>
      </c>
      <c r="R21" s="106">
        <f>O21/(RawDataSources1!N18/RawDataSources1!N$107)/1000</f>
        <v>55.930986150413261</v>
      </c>
      <c r="S21" s="89">
        <f t="shared" si="5"/>
        <v>0.29583106600960285</v>
      </c>
    </row>
    <row r="22" spans="2:20">
      <c r="B22" s="284">
        <v>1922</v>
      </c>
      <c r="C22" s="292">
        <v>1670.5840000000001</v>
      </c>
      <c r="D22" s="292">
        <v>2278.038640963402</v>
      </c>
      <c r="E22" s="292"/>
      <c r="F22" s="292"/>
      <c r="G22" s="292"/>
      <c r="H22" s="292"/>
      <c r="I22" s="292"/>
      <c r="J22" s="292">
        <f t="shared" si="0"/>
        <v>3948.6226409634019</v>
      </c>
      <c r="K22" s="294">
        <f t="shared" si="1"/>
        <v>7699.6195265295391</v>
      </c>
      <c r="L22" s="299">
        <f t="shared" si="2"/>
        <v>0.66420463751518855</v>
      </c>
      <c r="M22" s="292"/>
      <c r="N22" s="292"/>
      <c r="O22" s="294">
        <f t="shared" si="3"/>
        <v>11592.239938784634</v>
      </c>
      <c r="P22" s="300">
        <f t="shared" si="4"/>
        <v>0.34062637262642681</v>
      </c>
      <c r="R22" s="106">
        <f>O22/(RawDataSources1!N19/RawDataSources1!N$107)/1000</f>
        <v>74.01634591786528</v>
      </c>
      <c r="S22" s="89">
        <f t="shared" si="5"/>
        <v>0.32335134801334786</v>
      </c>
    </row>
    <row r="23" spans="2:20">
      <c r="B23" s="284">
        <v>1923</v>
      </c>
      <c r="C23" s="292">
        <v>1239.902</v>
      </c>
      <c r="D23" s="292">
        <v>2204.7210137750653</v>
      </c>
      <c r="E23" s="292"/>
      <c r="F23" s="292"/>
      <c r="G23" s="292"/>
      <c r="H23" s="292"/>
      <c r="I23" s="292"/>
      <c r="J23" s="292">
        <f t="shared" si="0"/>
        <v>3444.6230137750654</v>
      </c>
      <c r="K23" s="294">
        <f>K24*J23/(J24-E24)</f>
        <v>6716.8450951100513</v>
      </c>
      <c r="L23" s="299">
        <f t="shared" si="2"/>
        <v>0.66420463751518855</v>
      </c>
      <c r="M23" s="292"/>
      <c r="N23" s="292"/>
      <c r="O23" s="294">
        <f t="shared" si="3"/>
        <v>10112.613968246278</v>
      </c>
      <c r="P23" s="300">
        <f t="shared" si="4"/>
        <v>0.34062637262642681</v>
      </c>
      <c r="R23" s="106">
        <f>O23/(RawDataSources1!N20/RawDataSources1!N$107)/1000</f>
        <v>64.608367019351221</v>
      </c>
      <c r="S23" s="89">
        <f t="shared" si="5"/>
        <v>-0.12710677326538034</v>
      </c>
    </row>
    <row r="24" spans="2:20">
      <c r="B24" s="284">
        <v>1924</v>
      </c>
      <c r="C24" s="292">
        <v>1293.287</v>
      </c>
      <c r="D24" s="292">
        <v>2171.3950258529253</v>
      </c>
      <c r="E24" s="292">
        <v>1208.0268127044249</v>
      </c>
      <c r="F24" s="292"/>
      <c r="G24" s="292"/>
      <c r="H24" s="292"/>
      <c r="I24" s="292"/>
      <c r="J24" s="292">
        <f t="shared" si="0"/>
        <v>4672.7088385573497</v>
      </c>
      <c r="K24" s="294">
        <f>K25*J24/(J25)</f>
        <v>6755.9591799748177</v>
      </c>
      <c r="L24" s="299">
        <f t="shared" si="2"/>
        <v>0.66420463751518855</v>
      </c>
      <c r="M24" s="292"/>
      <c r="N24" s="292"/>
      <c r="O24" s="294">
        <f t="shared" si="3"/>
        <v>10171.502573738546</v>
      </c>
      <c r="P24" s="300">
        <f t="shared" si="4"/>
        <v>0.45939218956908656</v>
      </c>
      <c r="R24" s="106">
        <f>O24/(RawDataSources1!N21/RawDataSources1!N$107)/1000</f>
        <v>63.059700494178834</v>
      </c>
      <c r="S24" s="89">
        <f t="shared" si="5"/>
        <v>-2.3970061411837551E-2</v>
      </c>
    </row>
    <row r="25" spans="2:20">
      <c r="B25" s="284">
        <v>1925</v>
      </c>
      <c r="C25" s="292">
        <v>1562.432</v>
      </c>
      <c r="D25" s="292">
        <v>2670.5883236276554</v>
      </c>
      <c r="E25" s="292">
        <v>1532.0352980326777</v>
      </c>
      <c r="F25" s="292"/>
      <c r="G25" s="292"/>
      <c r="H25" s="292"/>
      <c r="I25" s="292"/>
      <c r="J25" s="292">
        <f t="shared" si="0"/>
        <v>5765.0556216603336</v>
      </c>
      <c r="K25" s="294">
        <f>K26*J25/(J26-H26)</f>
        <v>8335.3108006289767</v>
      </c>
      <c r="L25" s="299">
        <f t="shared" si="2"/>
        <v>0.66420463751518855</v>
      </c>
      <c r="M25" s="292"/>
      <c r="N25" s="292"/>
      <c r="O25" s="294">
        <f t="shared" si="3"/>
        <v>12549.311356529592</v>
      </c>
      <c r="P25" s="300">
        <f t="shared" si="4"/>
        <v>0.45939218956908662</v>
      </c>
      <c r="R25" s="106">
        <f>O25/(RawDataSources1!N22/RawDataSources1!N$107)/1000</f>
        <v>78.078801038098803</v>
      </c>
      <c r="S25" s="89">
        <f t="shared" si="5"/>
        <v>0.23817272245538823</v>
      </c>
    </row>
    <row r="26" spans="2:20">
      <c r="B26" s="284">
        <v>1926</v>
      </c>
      <c r="C26" s="292">
        <v>1778.2180000000001</v>
      </c>
      <c r="D26" s="292">
        <v>3145.6686336091166</v>
      </c>
      <c r="E26" s="292">
        <v>1842.535241752907</v>
      </c>
      <c r="F26" s="292"/>
      <c r="G26" s="292"/>
      <c r="H26" s="292">
        <v>653</v>
      </c>
      <c r="I26" s="292"/>
      <c r="J26" s="292">
        <f t="shared" si="0"/>
        <v>7419.4218753620244</v>
      </c>
      <c r="K26" s="294">
        <f t="shared" ref="K26:K32" si="6">K27*J26/(J27)</f>
        <v>9783.119720026918</v>
      </c>
      <c r="L26" s="299">
        <f t="shared" si="2"/>
        <v>0.66420463751518855</v>
      </c>
      <c r="M26" s="292"/>
      <c r="N26" s="292"/>
      <c r="O26" s="294">
        <f t="shared" si="3"/>
        <v>14729.07469695769</v>
      </c>
      <c r="P26" s="300">
        <f t="shared" si="4"/>
        <v>0.50372627120252944</v>
      </c>
      <c r="R26" s="106">
        <f>O26/(RawDataSources1!N23/RawDataSources1!N$107)/1000</f>
        <v>95.030682308053173</v>
      </c>
      <c r="S26" s="89">
        <f t="shared" si="5"/>
        <v>0.21711246900016623</v>
      </c>
    </row>
    <row r="27" spans="2:20">
      <c r="B27" s="284">
        <v>1927</v>
      </c>
      <c r="C27" s="292">
        <v>2000.66</v>
      </c>
      <c r="D27" s="292">
        <v>3959.4639999999999</v>
      </c>
      <c r="E27" s="292">
        <v>2323.6418441606975</v>
      </c>
      <c r="F27" s="292"/>
      <c r="G27" s="292"/>
      <c r="H27" s="292">
        <v>645.66666666666663</v>
      </c>
      <c r="I27" s="292"/>
      <c r="J27" s="292">
        <f t="shared" si="0"/>
        <v>8929.4325108273642</v>
      </c>
      <c r="K27" s="294">
        <f t="shared" si="6"/>
        <v>11774.193293336904</v>
      </c>
      <c r="L27" s="299">
        <f t="shared" si="2"/>
        <v>0.66420463751518855</v>
      </c>
      <c r="M27" s="292"/>
      <c r="N27" s="292"/>
      <c r="O27" s="294">
        <f t="shared" si="3"/>
        <v>17726.755623665245</v>
      </c>
      <c r="P27" s="300">
        <f t="shared" si="4"/>
        <v>0.50372627120252944</v>
      </c>
      <c r="R27" s="106">
        <f>O27/(RawDataSources1!N24/RawDataSources1!N$107)/1000</f>
        <v>115.72707273964865</v>
      </c>
      <c r="S27" s="89">
        <f t="shared" si="5"/>
        <v>0.21778640254844928</v>
      </c>
    </row>
    <row r="28" spans="2:20">
      <c r="B28" s="284">
        <v>1928</v>
      </c>
      <c r="C28" s="292">
        <v>2277.634</v>
      </c>
      <c r="D28" s="292">
        <v>4684.2290000000003</v>
      </c>
      <c r="E28" s="292">
        <v>2852.4663178047413</v>
      </c>
      <c r="F28" s="292"/>
      <c r="G28" s="292"/>
      <c r="H28" s="292">
        <v>638.33333333333326</v>
      </c>
      <c r="I28" s="292"/>
      <c r="J28" s="292">
        <f t="shared" si="0"/>
        <v>10452.662651138076</v>
      </c>
      <c r="K28" s="294">
        <f t="shared" si="6"/>
        <v>13782.697874172049</v>
      </c>
      <c r="L28" s="299">
        <f t="shared" si="2"/>
        <v>0.66420463751518855</v>
      </c>
      <c r="M28" s="292"/>
      <c r="N28" s="292"/>
      <c r="O28" s="294">
        <f t="shared" si="3"/>
        <v>20750.679979792938</v>
      </c>
      <c r="P28" s="300">
        <f t="shared" si="4"/>
        <v>0.50372627120252944</v>
      </c>
      <c r="R28" s="106">
        <f>O28/(RawDataSources1!N25/RawDataSources1!N$107)/1000</f>
        <v>134.87941986865408</v>
      </c>
      <c r="S28" s="89">
        <f t="shared" si="5"/>
        <v>0.16549582284944253</v>
      </c>
    </row>
    <row r="29" spans="2:20">
      <c r="B29" s="285">
        <v>1929</v>
      </c>
      <c r="C29" s="295">
        <v>2809.7640000000001</v>
      </c>
      <c r="D29" s="295">
        <v>4849.72</v>
      </c>
      <c r="E29" s="295">
        <v>2841.189887281952</v>
      </c>
      <c r="F29" s="295"/>
      <c r="G29" s="295"/>
      <c r="H29" s="295">
        <v>630.99999999999989</v>
      </c>
      <c r="I29" s="295"/>
      <c r="J29" s="295">
        <f t="shared" si="0"/>
        <v>11131.673887281951</v>
      </c>
      <c r="K29" s="297">
        <f t="shared" si="6"/>
        <v>14678.030196020221</v>
      </c>
      <c r="L29" s="301">
        <f t="shared" si="2"/>
        <v>0.66420463751518855</v>
      </c>
      <c r="M29" s="295"/>
      <c r="N29" s="295"/>
      <c r="O29" s="297">
        <f t="shared" si="3"/>
        <v>22098.656599163802</v>
      </c>
      <c r="P29" s="302">
        <f t="shared" si="4"/>
        <v>0.50372627120252944</v>
      </c>
      <c r="R29" s="106">
        <f>O29/(RawDataSources1!N26/RawDataSources1!N$107)/1000</f>
        <v>143.46305292199079</v>
      </c>
      <c r="S29" s="89">
        <f t="shared" si="5"/>
        <v>6.3639308811495932E-2</v>
      </c>
    </row>
    <row r="30" spans="2:20">
      <c r="B30" s="284">
        <v>1930</v>
      </c>
      <c r="C30" s="292">
        <v>3268.9070000000002</v>
      </c>
      <c r="D30" s="292">
        <v>5150.8729999999996</v>
      </c>
      <c r="E30" s="292">
        <v>2802.9469088066699</v>
      </c>
      <c r="F30" s="292"/>
      <c r="G30" s="292"/>
      <c r="H30" s="292">
        <v>623.66666666666652</v>
      </c>
      <c r="I30" s="292"/>
      <c r="J30" s="292">
        <f t="shared" si="0"/>
        <v>11846.393575473334</v>
      </c>
      <c r="K30" s="294">
        <f t="shared" si="6"/>
        <v>15620.447057238996</v>
      </c>
      <c r="L30" s="299">
        <f t="shared" si="2"/>
        <v>0.66420463751518855</v>
      </c>
      <c r="M30" s="292"/>
      <c r="N30" s="292"/>
      <c r="O30" s="294">
        <f t="shared" si="3"/>
        <v>23517.521822304047</v>
      </c>
      <c r="P30" s="300">
        <f t="shared" si="4"/>
        <v>0.50372627120252955</v>
      </c>
      <c r="R30" s="106">
        <f>O30/(RawDataSources1!N27/RawDataSources1!N$107)/1000</f>
        <v>155.37302138283576</v>
      </c>
      <c r="S30" s="89">
        <f t="shared" si="5"/>
        <v>8.30176705309702E-2</v>
      </c>
      <c r="T30" s="89">
        <f>(R39/R30)^(1/9)-1</f>
        <v>7.7448741602335058E-3</v>
      </c>
    </row>
    <row r="31" spans="2:20">
      <c r="B31" s="284">
        <v>1931</v>
      </c>
      <c r="C31" s="292">
        <v>3921.94</v>
      </c>
      <c r="D31" s="292">
        <v>4808.9669999999996</v>
      </c>
      <c r="E31" s="292">
        <v>2647.4396817245729</v>
      </c>
      <c r="F31" s="292"/>
      <c r="G31" s="292"/>
      <c r="H31" s="292">
        <v>616.33333333333314</v>
      </c>
      <c r="I31" s="292"/>
      <c r="J31" s="292">
        <f t="shared" si="0"/>
        <v>11994.680015057906</v>
      </c>
      <c r="K31" s="294">
        <f t="shared" si="6"/>
        <v>15815.974958965386</v>
      </c>
      <c r="L31" s="299">
        <f t="shared" si="2"/>
        <v>0.66420463751518855</v>
      </c>
      <c r="M31" s="292"/>
      <c r="N31" s="292"/>
      <c r="O31" s="294">
        <f t="shared" si="3"/>
        <v>23811.900829439357</v>
      </c>
      <c r="P31" s="300">
        <f t="shared" si="4"/>
        <v>0.50372627120252944</v>
      </c>
      <c r="R31" s="106">
        <f>O31/(RawDataSources1!N28/RawDataSources1!N$107)/1000</f>
        <v>165.90648613853722</v>
      </c>
      <c r="S31" s="89">
        <f t="shared" si="5"/>
        <v>6.779468315639714E-2</v>
      </c>
    </row>
    <row r="32" spans="2:20">
      <c r="B32" s="284">
        <v>1932</v>
      </c>
      <c r="C32" s="292">
        <v>4283.241</v>
      </c>
      <c r="D32" s="292">
        <v>3554.2310000000002</v>
      </c>
      <c r="E32" s="292">
        <v>2026.3296219967717</v>
      </c>
      <c r="F32" s="292"/>
      <c r="G32" s="292"/>
      <c r="H32" s="292">
        <v>608.99999999999977</v>
      </c>
      <c r="I32" s="292"/>
      <c r="J32" s="292">
        <f t="shared" si="0"/>
        <v>10472.801621996772</v>
      </c>
      <c r="K32" s="294">
        <f t="shared" si="6"/>
        <v>13809.252768375198</v>
      </c>
      <c r="L32" s="299">
        <f t="shared" si="2"/>
        <v>0.66420463751518855</v>
      </c>
      <c r="M32" s="292"/>
      <c r="N32" s="292"/>
      <c r="O32" s="294">
        <f t="shared" si="3"/>
        <v>20790.659968945816</v>
      </c>
      <c r="P32" s="300">
        <f t="shared" si="4"/>
        <v>0.50372627120252944</v>
      </c>
      <c r="R32" s="106">
        <f>O32/(RawDataSources1!N29/RawDataSources1!N$107)/1000</f>
        <v>157.09332604694438</v>
      </c>
      <c r="S32" s="89">
        <f t="shared" si="5"/>
        <v>-5.3121250993367175E-2</v>
      </c>
    </row>
    <row r="33" spans="2:20">
      <c r="B33" s="284">
        <v>1933</v>
      </c>
      <c r="C33" s="292">
        <v>4226.2809999999999</v>
      </c>
      <c r="D33" s="292">
        <v>3839.8310000000001</v>
      </c>
      <c r="E33" s="292">
        <v>2212.4066754054497</v>
      </c>
      <c r="F33" s="292"/>
      <c r="G33" s="292"/>
      <c r="H33" s="292">
        <v>601.6666666666664</v>
      </c>
      <c r="I33" s="292"/>
      <c r="J33" s="292">
        <f t="shared" si="0"/>
        <v>10880.185342072116</v>
      </c>
      <c r="K33" s="294">
        <f>K34*J33/(J34-G34)</f>
        <v>14346.421805591128</v>
      </c>
      <c r="L33" s="299">
        <f t="shared" si="2"/>
        <v>0.66420463751518855</v>
      </c>
      <c r="M33" s="292"/>
      <c r="N33" s="292"/>
      <c r="O33" s="294">
        <f t="shared" si="3"/>
        <v>21599.400237947095</v>
      </c>
      <c r="P33" s="300">
        <f t="shared" si="4"/>
        <v>0.50372627120252944</v>
      </c>
      <c r="R33" s="106">
        <f>O33/(RawDataSources1!N30/RawDataSources1!N$107)/1000</f>
        <v>172.02262061652689</v>
      </c>
      <c r="S33" s="89">
        <f t="shared" si="5"/>
        <v>9.5034556497461731E-2</v>
      </c>
    </row>
    <row r="34" spans="2:20">
      <c r="B34" s="284">
        <v>1934</v>
      </c>
      <c r="C34" s="292">
        <v>4254.1409999999996</v>
      </c>
      <c r="D34" s="292">
        <v>3816.5729999999999</v>
      </c>
      <c r="E34" s="292">
        <v>2193.7436283173379</v>
      </c>
      <c r="F34" s="292"/>
      <c r="G34" s="292">
        <v>450</v>
      </c>
      <c r="H34" s="292">
        <v>594.33333333333303</v>
      </c>
      <c r="I34" s="292"/>
      <c r="J34" s="292">
        <f t="shared" si="0"/>
        <v>11308.790961650669</v>
      </c>
      <c r="K34" s="294">
        <f t="shared" ref="K34:K43" si="7">K35*J34/J35</f>
        <v>14318.211550329346</v>
      </c>
      <c r="L34" s="299">
        <f t="shared" si="2"/>
        <v>0.66420463751518855</v>
      </c>
      <c r="M34" s="292"/>
      <c r="N34" s="292"/>
      <c r="O34" s="294">
        <f t="shared" si="3"/>
        <v>21556.928003234436</v>
      </c>
      <c r="P34" s="300">
        <f t="shared" si="4"/>
        <v>0.52460123074836451</v>
      </c>
      <c r="R34" s="106">
        <f>O34/(RawDataSources1!N31/RawDataSources1!N$107)/1000</f>
        <v>174.20328305316477</v>
      </c>
      <c r="S34" s="89">
        <f t="shared" si="5"/>
        <v>1.2676602814341464E-2</v>
      </c>
    </row>
    <row r="35" spans="2:20">
      <c r="B35" s="284">
        <v>1935</v>
      </c>
      <c r="C35" s="292">
        <v>3310.37</v>
      </c>
      <c r="D35" s="292">
        <v>3600.6509999999998</v>
      </c>
      <c r="E35" s="292">
        <v>2023.5503901169729</v>
      </c>
      <c r="F35" s="292"/>
      <c r="G35" s="292">
        <v>453</v>
      </c>
      <c r="H35" s="292">
        <v>587</v>
      </c>
      <c r="I35" s="292"/>
      <c r="J35" s="292">
        <f t="shared" si="0"/>
        <v>9974.5713901169729</v>
      </c>
      <c r="K35" s="294">
        <f t="shared" si="7"/>
        <v>12628.938298697783</v>
      </c>
      <c r="L35" s="299">
        <f>TableS6!L13*(L$45/(TableS6!C$23/TableS6!K$23))</f>
        <v>0.66420463751518855</v>
      </c>
      <c r="M35" s="292"/>
      <c r="N35" s="292"/>
      <c r="O35" s="294">
        <f t="shared" si="3"/>
        <v>19013.625598795963</v>
      </c>
      <c r="P35" s="300">
        <f t="shared" si="4"/>
        <v>0.52460123074836462</v>
      </c>
      <c r="R35" s="106">
        <f>O35/(RawDataSources1!N32/RawDataSources1!N$107)/1000</f>
        <v>155.20873002449281</v>
      </c>
      <c r="S35" s="89">
        <f t="shared" si="5"/>
        <v>-0.1090367109951369</v>
      </c>
    </row>
    <row r="36" spans="2:20">
      <c r="B36" s="284">
        <v>1936</v>
      </c>
      <c r="C36" s="292">
        <v>3664.375</v>
      </c>
      <c r="D36" s="292">
        <v>3920.4250000000002</v>
      </c>
      <c r="E36" s="292">
        <v>2179.3185575655921</v>
      </c>
      <c r="F36" s="292"/>
      <c r="G36" s="292">
        <v>444.44</v>
      </c>
      <c r="H36" s="292">
        <v>600</v>
      </c>
      <c r="I36" s="292"/>
      <c r="J36" s="292">
        <f t="shared" si="0"/>
        <v>10808.558557565593</v>
      </c>
      <c r="K36" s="294">
        <f t="shared" si="7"/>
        <v>13684.860610312104</v>
      </c>
      <c r="L36" s="299">
        <f>TableS6!L14*(L$45/(TableS6!C$23/TableS6!K$23))</f>
        <v>0.63010484585704263</v>
      </c>
      <c r="M36" s="292"/>
      <c r="N36" s="292"/>
      <c r="O36" s="294">
        <f t="shared" si="3"/>
        <v>21718.386551524643</v>
      </c>
      <c r="P36" s="300">
        <f t="shared" si="4"/>
        <v>0.49766857827690825</v>
      </c>
      <c r="R36" s="106">
        <f>O36/(RawDataSources1!N33/RawDataSources1!N$107)/1000</f>
        <v>174.29671415774953</v>
      </c>
      <c r="S36" s="89">
        <f t="shared" si="5"/>
        <v>0.12298267069284408</v>
      </c>
    </row>
    <row r="37" spans="2:20">
      <c r="B37" s="284">
        <v>1937</v>
      </c>
      <c r="C37" s="292">
        <v>4294.873369447454</v>
      </c>
      <c r="D37" s="292">
        <v>4808.05</v>
      </c>
      <c r="E37" s="292">
        <v>2592.6819126702326</v>
      </c>
      <c r="F37" s="292"/>
      <c r="G37" s="292">
        <v>452.54</v>
      </c>
      <c r="H37" s="292">
        <v>582.83100000000002</v>
      </c>
      <c r="I37" s="292"/>
      <c r="J37" s="292">
        <f t="shared" si="0"/>
        <v>12730.976282117686</v>
      </c>
      <c r="K37" s="294">
        <f t="shared" si="7"/>
        <v>16118.859413683911</v>
      </c>
      <c r="L37" s="299">
        <f>TableS6!L15*(L$45/(TableS6!C$23/TableS6!K$23))</f>
        <v>0.6193440420378522</v>
      </c>
      <c r="M37" s="292"/>
      <c r="N37" s="292"/>
      <c r="O37" s="294">
        <f t="shared" si="3"/>
        <v>26025.695444889388</v>
      </c>
      <c r="P37" s="300">
        <f t="shared" si="4"/>
        <v>0.48916949439741647</v>
      </c>
      <c r="R37" s="106">
        <f>O37/(RawDataSources1!N34/RawDataSources1!N$107)/1000</f>
        <v>199.23840733779627</v>
      </c>
      <c r="S37" s="89">
        <f t="shared" si="5"/>
        <v>0.14309904406730767</v>
      </c>
    </row>
    <row r="38" spans="2:20">
      <c r="B38" s="284">
        <v>1938</v>
      </c>
      <c r="C38" s="292">
        <v>4095.2150000000001</v>
      </c>
      <c r="D38" s="292">
        <v>4389.33</v>
      </c>
      <c r="E38" s="292">
        <v>2424.8376691951307</v>
      </c>
      <c r="F38" s="292"/>
      <c r="G38" s="292">
        <v>460.64</v>
      </c>
      <c r="H38" s="292">
        <v>565.66200000000003</v>
      </c>
      <c r="I38" s="292"/>
      <c r="J38" s="292">
        <f t="shared" si="0"/>
        <v>11935.68466919513</v>
      </c>
      <c r="K38" s="294">
        <f t="shared" si="7"/>
        <v>15111.930061408953</v>
      </c>
      <c r="L38" s="299">
        <f>TableS6!L16*(L$45/(TableS6!C$23/TableS6!K$23))</f>
        <v>0.637257738844068</v>
      </c>
      <c r="M38" s="292"/>
      <c r="N38" s="292"/>
      <c r="O38" s="294">
        <f t="shared" si="3"/>
        <v>23714.000066630379</v>
      </c>
      <c r="P38" s="300">
        <f t="shared" si="4"/>
        <v>0.50331806678159974</v>
      </c>
      <c r="R38" s="106">
        <f>O38/(RawDataSources1!N35/RawDataSources1!N$107)/1000</f>
        <v>181.14380342867656</v>
      </c>
      <c r="S38" s="89">
        <f t="shared" si="5"/>
        <v>-9.08188544111449E-2</v>
      </c>
    </row>
    <row r="39" spans="2:20">
      <c r="B39" s="285">
        <v>1939</v>
      </c>
      <c r="C39" s="295">
        <v>3898.797</v>
      </c>
      <c r="D39" s="295">
        <v>3967.3229999999999</v>
      </c>
      <c r="E39" s="295">
        <v>2367.8819470674048</v>
      </c>
      <c r="F39" s="295"/>
      <c r="G39" s="295">
        <v>468.74</v>
      </c>
      <c r="H39" s="295">
        <v>548.49300000000005</v>
      </c>
      <c r="I39" s="295"/>
      <c r="J39" s="295">
        <f t="shared" si="0"/>
        <v>11251.234947067405</v>
      </c>
      <c r="K39" s="297">
        <f t="shared" si="7"/>
        <v>14245.339110155004</v>
      </c>
      <c r="L39" s="301">
        <f>TableS6!L17*(L$45/(TableS6!C$23/TableS6!K$23))</f>
        <v>0.64863734132342632</v>
      </c>
      <c r="M39" s="295"/>
      <c r="N39" s="295"/>
      <c r="O39" s="297">
        <f t="shared" si="3"/>
        <v>21961.947304930032</v>
      </c>
      <c r="P39" s="302">
        <f t="shared" si="4"/>
        <v>0.51230588940269972</v>
      </c>
      <c r="R39" s="106">
        <f>O39/(RawDataSources1!N36/RawDataSources1!N$107)/1000</f>
        <v>166.54476706238606</v>
      </c>
      <c r="S39" s="89">
        <f t="shared" si="5"/>
        <v>-8.0593628321593225E-2</v>
      </c>
    </row>
    <row r="40" spans="2:20">
      <c r="B40" s="284">
        <v>1940</v>
      </c>
      <c r="C40" s="292">
        <v>4401.5169999999998</v>
      </c>
      <c r="D40" s="292">
        <v>3628.1350000000002</v>
      </c>
      <c r="E40" s="292">
        <v>2216.8604037682012</v>
      </c>
      <c r="F40" s="292"/>
      <c r="G40" s="292">
        <v>476.84</v>
      </c>
      <c r="H40" s="292">
        <v>531.32399999999996</v>
      </c>
      <c r="I40" s="292"/>
      <c r="J40" s="292">
        <f t="shared" ref="J40:J62" si="8">C40+D40+E40+G40+H40</f>
        <v>11254.676403768202</v>
      </c>
      <c r="K40" s="294">
        <f t="shared" si="7"/>
        <v>14249.696384531231</v>
      </c>
      <c r="L40" s="299">
        <f>TableS6!L18*(L$45/(TableS6!C$23/TableS6!K$23))</f>
        <v>0.64863734132342632</v>
      </c>
      <c r="M40" s="292"/>
      <c r="N40" s="292"/>
      <c r="O40" s="294">
        <f t="shared" si="3"/>
        <v>21968.664886695118</v>
      </c>
      <c r="P40" s="300">
        <f t="shared" si="4"/>
        <v>0.51230588940269972</v>
      </c>
      <c r="R40" s="106">
        <f>O40/(RawDataSources1!N37/RawDataSources1!N$107)/1000</f>
        <v>152.45495891197905</v>
      </c>
      <c r="S40" s="89">
        <f t="shared" si="5"/>
        <v>-8.4600725672329902E-2</v>
      </c>
      <c r="T40" s="89">
        <f>(R49/R40)^(1/9)-1</f>
        <v>-4.7803604063145988E-2</v>
      </c>
    </row>
    <row r="41" spans="2:20">
      <c r="B41" s="284">
        <v>1941</v>
      </c>
      <c r="C41" s="292">
        <v>4219.3519999999999</v>
      </c>
      <c r="D41" s="292">
        <v>3625.49</v>
      </c>
      <c r="E41" s="292">
        <v>2249.8451813780598</v>
      </c>
      <c r="F41" s="292"/>
      <c r="G41" s="292">
        <v>484.94</v>
      </c>
      <c r="H41" s="292">
        <v>547.25099999999998</v>
      </c>
      <c r="I41" s="292"/>
      <c r="J41" s="292">
        <f t="shared" si="8"/>
        <v>11126.878181378061</v>
      </c>
      <c r="K41" s="294">
        <f t="shared" si="7"/>
        <v>14087.889345198444</v>
      </c>
      <c r="L41" s="299">
        <f>TableS6!L19*(L$45/(TableS6!C$23/TableS6!K$23))</f>
        <v>0.637257738844068</v>
      </c>
      <c r="M41" s="292"/>
      <c r="N41" s="292"/>
      <c r="O41" s="294">
        <f t="shared" si="3"/>
        <v>22107.051019502236</v>
      </c>
      <c r="P41" s="300">
        <f t="shared" si="4"/>
        <v>0.50331806678159985</v>
      </c>
      <c r="R41" s="106">
        <f>O41/(RawDataSources1!N38/RawDataSources1!N$107)/1000</f>
        <v>133.03639385801662</v>
      </c>
      <c r="S41" s="89">
        <f t="shared" si="5"/>
        <v>-0.12737247245052796</v>
      </c>
    </row>
    <row r="42" spans="2:20">
      <c r="B42" s="284">
        <v>1942</v>
      </c>
      <c r="C42" s="292">
        <v>4262.6718357289528</v>
      </c>
      <c r="D42" s="292">
        <v>3649.127</v>
      </c>
      <c r="E42" s="292">
        <v>2299.500129648241</v>
      </c>
      <c r="F42" s="292"/>
      <c r="G42" s="292">
        <v>495.94</v>
      </c>
      <c r="H42" s="292">
        <v>551.952</v>
      </c>
      <c r="I42" s="292"/>
      <c r="J42" s="292">
        <f t="shared" si="8"/>
        <v>11259.190965377193</v>
      </c>
      <c r="K42" s="294">
        <f t="shared" si="7"/>
        <v>14255.412331390071</v>
      </c>
      <c r="L42" s="299">
        <f>TableS6!L20*(L$45/(TableS6!C$23/TableS6!K$23))</f>
        <v>0.63010484585704263</v>
      </c>
      <c r="M42" s="292"/>
      <c r="N42" s="292"/>
      <c r="O42" s="294">
        <f t="shared" si="3"/>
        <v>22623.87351108282</v>
      </c>
      <c r="P42" s="300">
        <f t="shared" si="4"/>
        <v>0.4976685782769083</v>
      </c>
      <c r="R42" s="106">
        <f>O42/(RawDataSources1!N39/RawDataSources1!N$107)/1000</f>
        <v>122.4192535126586</v>
      </c>
      <c r="S42" s="89">
        <f t="shared" si="5"/>
        <v>-7.9806284862841248E-2</v>
      </c>
    </row>
    <row r="43" spans="2:20">
      <c r="B43" s="284">
        <v>1943</v>
      </c>
      <c r="C43" s="292">
        <v>4357.9754743326484</v>
      </c>
      <c r="D43" s="292">
        <v>3726.61</v>
      </c>
      <c r="E43" s="292">
        <v>2361.6094249530115</v>
      </c>
      <c r="F43" s="292"/>
      <c r="G43" s="292">
        <v>501.83</v>
      </c>
      <c r="H43" s="292">
        <v>569.952</v>
      </c>
      <c r="I43" s="292"/>
      <c r="J43" s="292">
        <f t="shared" si="8"/>
        <v>11517.976899285659</v>
      </c>
      <c r="K43" s="294">
        <f t="shared" si="7"/>
        <v>14583.064664916812</v>
      </c>
      <c r="L43" s="299">
        <f>TableS6!L21*(L$45/(TableS6!C$23/TableS6!K$23))</f>
        <v>0.64863734132342632</v>
      </c>
      <c r="M43" s="292"/>
      <c r="N43" s="292"/>
      <c r="O43" s="294">
        <f t="shared" si="3"/>
        <v>22482.616611560978</v>
      </c>
      <c r="P43" s="300">
        <f t="shared" si="4"/>
        <v>0.51230588940269972</v>
      </c>
      <c r="R43" s="106">
        <f>O43/(RawDataSources1!N40/RawDataSources1!N$107)/1000</f>
        <v>115.78768840550474</v>
      </c>
      <c r="S43" s="89">
        <f t="shared" si="5"/>
        <v>-5.4170932405400829E-2</v>
      </c>
    </row>
    <row r="44" spans="2:20">
      <c r="B44" s="284">
        <v>1944</v>
      </c>
      <c r="C44" s="292">
        <v>4367.665</v>
      </c>
      <c r="D44" s="292">
        <v>3745.585</v>
      </c>
      <c r="E44" s="292">
        <v>2429.7609646778151</v>
      </c>
      <c r="F44" s="292"/>
      <c r="G44" s="292">
        <v>501.83</v>
      </c>
      <c r="H44" s="292">
        <v>622.27</v>
      </c>
      <c r="I44" s="292"/>
      <c r="J44" s="292">
        <f t="shared" si="8"/>
        <v>11667.110964677815</v>
      </c>
      <c r="K44" s="294">
        <f>J44+(I$45+F$45)*J44/(J45-F$45)</f>
        <v>14771.885300552107</v>
      </c>
      <c r="L44" s="299">
        <f>TableS6!L22*(L$45/(TableS6!C$23/TableS6!K$23))</f>
        <v>0.62269184767048924</v>
      </c>
      <c r="M44" s="292"/>
      <c r="N44" s="292"/>
      <c r="O44" s="294">
        <f t="shared" si="3"/>
        <v>23722.62517297154</v>
      </c>
      <c r="P44" s="300">
        <f t="shared" si="4"/>
        <v>0.4918136538265917</v>
      </c>
      <c r="R44" s="106">
        <f>O44/(RawDataSources1!N41/RawDataSources1!N$107)/1000</f>
        <v>119.6420590048902</v>
      </c>
      <c r="S44" s="89">
        <f t="shared" si="5"/>
        <v>3.3288259334506298E-2</v>
      </c>
    </row>
    <row r="45" spans="2:20">
      <c r="B45" s="284">
        <v>1945</v>
      </c>
      <c r="C45" s="292">
        <v>4744.43</v>
      </c>
      <c r="D45" s="292">
        <v>3726.9119999999998</v>
      </c>
      <c r="E45" s="292">
        <v>3667.5696423087861</v>
      </c>
      <c r="F45" s="303">
        <v>1237.8086776309713</v>
      </c>
      <c r="G45" s="292">
        <v>501.83</v>
      </c>
      <c r="H45" s="292"/>
      <c r="I45" s="292">
        <f>K45-G45-E45-D45-C45</f>
        <v>1796.6643576912138</v>
      </c>
      <c r="J45" s="292">
        <f t="shared" si="8"/>
        <v>12640.741642308787</v>
      </c>
      <c r="K45" s="294">
        <f>TableS2!D7/1000</f>
        <v>14437.406000000001</v>
      </c>
      <c r="L45" s="299">
        <f>K45/O45</f>
        <v>0.62269184767048924</v>
      </c>
      <c r="M45" s="292">
        <f>(TableS2!D9+TableS2!D12+TableS2!D14)/1000</f>
        <v>5574.9685714285706</v>
      </c>
      <c r="N45" s="292">
        <f>(TableS2!D11+TableS2!D8)/1000</f>
        <v>3173.1</v>
      </c>
      <c r="O45" s="294">
        <f>N45+M45+K45</f>
        <v>23185.474571428571</v>
      </c>
      <c r="P45" s="300">
        <v>1</v>
      </c>
      <c r="R45" s="106">
        <f>O45/(RawDataSources1!N42/RawDataSources1!N$107)/1000</f>
        <v>116.14934963618956</v>
      </c>
      <c r="S45" s="89">
        <f t="shared" si="5"/>
        <v>-2.9192989470014807E-2</v>
      </c>
    </row>
    <row r="46" spans="2:20">
      <c r="B46" s="284">
        <v>1946</v>
      </c>
      <c r="C46" s="292">
        <v>4757.4889999999996</v>
      </c>
      <c r="D46" s="292">
        <v>3781.991</v>
      </c>
      <c r="E46" s="292">
        <v>3721.6379165322496</v>
      </c>
      <c r="F46" s="292"/>
      <c r="G46" s="292"/>
      <c r="H46" s="292"/>
      <c r="I46" s="292"/>
      <c r="J46" s="292">
        <f t="shared" si="8"/>
        <v>12261.11791653225</v>
      </c>
      <c r="K46" s="294">
        <f>K45*J46/(J45-G45)</f>
        <v>14582.751946053522</v>
      </c>
      <c r="L46" s="299">
        <f>TableS6!L24*(L$45/(TableS6!C$23/TableS6!K$23))</f>
        <v>0.63347439048729426</v>
      </c>
      <c r="M46" s="292"/>
      <c r="N46" s="292"/>
      <c r="O46" s="294">
        <f t="shared" si="3"/>
        <v>23020.270692925529</v>
      </c>
      <c r="P46" s="300">
        <f t="shared" si="4"/>
        <v>0.53262266461098884</v>
      </c>
      <c r="Q46" s="89"/>
      <c r="R46" s="106">
        <f>O46/(RawDataSources1!N43/RawDataSources1!N$107)/1000</f>
        <v>115.93221020282274</v>
      </c>
      <c r="S46" s="89">
        <f t="shared" si="5"/>
        <v>-1.8694847112528112E-3</v>
      </c>
    </row>
    <row r="47" spans="2:20">
      <c r="B47" s="284">
        <v>1947</v>
      </c>
      <c r="C47" s="292">
        <v>4702.3890000000001</v>
      </c>
      <c r="D47" s="292">
        <v>3852.826</v>
      </c>
      <c r="E47" s="292">
        <v>3829.2991688936168</v>
      </c>
      <c r="F47" s="292"/>
      <c r="G47" s="292"/>
      <c r="H47" s="292"/>
      <c r="I47" s="292"/>
      <c r="J47" s="292">
        <f t="shared" si="8"/>
        <v>12384.514168893616</v>
      </c>
      <c r="K47" s="294">
        <f t="shared" ref="K47:K56" si="9">K46*J47/J46</f>
        <v>14729.513191766047</v>
      </c>
      <c r="L47" s="299">
        <f>TableS6!L25*(L$45/(TableS6!C$23/TableS6!K$23))</f>
        <v>0.65264953106357115</v>
      </c>
      <c r="M47" s="292"/>
      <c r="N47" s="292"/>
      <c r="O47" s="294">
        <f t="shared" si="3"/>
        <v>22568.79456844553</v>
      </c>
      <c r="P47" s="300">
        <f t="shared" si="4"/>
        <v>0.54874504401794566</v>
      </c>
      <c r="Q47" s="89"/>
      <c r="R47" s="106">
        <f>O47/(RawDataSources1!N44/RawDataSources1!N$107)/1000</f>
        <v>108.7896983688542</v>
      </c>
      <c r="S47" s="89">
        <f t="shared" si="5"/>
        <v>-6.1609382081759256E-2</v>
      </c>
    </row>
    <row r="48" spans="2:20">
      <c r="B48" s="284">
        <v>1948</v>
      </c>
      <c r="C48" s="292">
        <v>4608.8059999999996</v>
      </c>
      <c r="D48" s="292">
        <v>3556.3649999999998</v>
      </c>
      <c r="E48" s="292">
        <v>3629.6684482981195</v>
      </c>
      <c r="F48" s="292"/>
      <c r="G48" s="292"/>
      <c r="H48" s="292"/>
      <c r="I48" s="292"/>
      <c r="J48" s="292">
        <f t="shared" si="8"/>
        <v>11794.839448298118</v>
      </c>
      <c r="K48" s="294">
        <f t="shared" si="9"/>
        <v>14028.183978733359</v>
      </c>
      <c r="L48" s="299">
        <f>TableS6!L26*(L$45/(TableS6!C$23/TableS6!K$23))</f>
        <v>0.63171636720194568</v>
      </c>
      <c r="M48" s="292"/>
      <c r="N48" s="292"/>
      <c r="O48" s="294">
        <f t="shared" si="3"/>
        <v>22206.459587026751</v>
      </c>
      <c r="P48" s="300">
        <f t="shared" si="4"/>
        <v>0.5311445258562868</v>
      </c>
      <c r="Q48" s="89"/>
      <c r="R48" s="106">
        <f>O48/(RawDataSources1!N45/RawDataSources1!N$107)/1000</f>
        <v>103.93139516021242</v>
      </c>
      <c r="S48" s="89">
        <f t="shared" si="5"/>
        <v>-4.465775051760501E-2</v>
      </c>
    </row>
    <row r="49" spans="2:20">
      <c r="B49" s="285">
        <v>1949</v>
      </c>
      <c r="C49" s="295">
        <v>4322.7830000000004</v>
      </c>
      <c r="D49" s="295">
        <v>3320.8130000000001</v>
      </c>
      <c r="E49" s="295">
        <v>3466.1789063410606</v>
      </c>
      <c r="F49" s="295"/>
      <c r="G49" s="295"/>
      <c r="H49" s="295"/>
      <c r="I49" s="295"/>
      <c r="J49" s="295">
        <f t="shared" si="8"/>
        <v>11109.774906341061</v>
      </c>
      <c r="K49" s="297">
        <f t="shared" si="9"/>
        <v>13213.402948944356</v>
      </c>
      <c r="L49" s="301">
        <f>TableS6!L27*(L$45/(TableS6!C$23/TableS6!K$23))</f>
        <v>0.63578146608998898</v>
      </c>
      <c r="M49" s="295"/>
      <c r="N49" s="295"/>
      <c r="O49" s="297">
        <f t="shared" si="3"/>
        <v>20782.931956487893</v>
      </c>
      <c r="P49" s="302">
        <f t="shared" si="4"/>
        <v>0.5345624442980903</v>
      </c>
      <c r="Q49" s="89"/>
      <c r="R49" s="106">
        <f>O49/(RawDataSources1!N46/RawDataSources1!N$107)/1000</f>
        <v>98.102563339939493</v>
      </c>
      <c r="S49" s="89">
        <f t="shared" si="5"/>
        <v>-5.6083455930594051E-2</v>
      </c>
    </row>
    <row r="50" spans="2:20">
      <c r="B50" s="284">
        <v>1950</v>
      </c>
      <c r="C50" s="292">
        <v>4592.5929999999998</v>
      </c>
      <c r="D50" s="292">
        <v>3841.5</v>
      </c>
      <c r="E50" s="292">
        <v>4058.632623079267</v>
      </c>
      <c r="F50" s="292"/>
      <c r="G50" s="292"/>
      <c r="H50" s="292"/>
      <c r="I50" s="292"/>
      <c r="J50" s="292">
        <f t="shared" si="8"/>
        <v>12492.725623079268</v>
      </c>
      <c r="K50" s="294">
        <f t="shared" si="9"/>
        <v>14858.214408478383</v>
      </c>
      <c r="L50" s="299">
        <f>TableS6!L28*(L$45/(TableS6!C$23/TableS6!K$23))</f>
        <v>0.63171636720194568</v>
      </c>
      <c r="M50" s="292"/>
      <c r="N50" s="292"/>
      <c r="O50" s="294">
        <f t="shared" si="3"/>
        <v>23520.388547616247</v>
      </c>
      <c r="P50" s="300">
        <f t="shared" si="4"/>
        <v>0.5311445258562868</v>
      </c>
      <c r="Q50" s="66"/>
      <c r="R50" s="106">
        <f>O50/(RawDataSources1!N47/RawDataSources1!N$107)/1000</f>
        <v>112.85688498432097</v>
      </c>
      <c r="S50" s="89">
        <f t="shared" si="5"/>
        <v>0.15039690240565506</v>
      </c>
      <c r="T50" s="89">
        <f>(R59/R50)^(1/9)-1</f>
        <v>0.12342171193935836</v>
      </c>
    </row>
    <row r="51" spans="2:20">
      <c r="B51" s="284">
        <v>1951</v>
      </c>
      <c r="C51" s="292">
        <v>5083.3069999999998</v>
      </c>
      <c r="D51" s="292">
        <v>3992.83</v>
      </c>
      <c r="E51" s="292">
        <v>4240.1848049611208</v>
      </c>
      <c r="F51" s="292"/>
      <c r="G51" s="292"/>
      <c r="H51" s="292"/>
      <c r="I51" s="292"/>
      <c r="J51" s="292">
        <f t="shared" si="8"/>
        <v>13316.321804961121</v>
      </c>
      <c r="K51" s="294">
        <f t="shared" si="9"/>
        <v>15837.75794650323</v>
      </c>
      <c r="L51" s="299">
        <f>TableS6!L29*(L$45/(TableS6!C$23/TableS6!K$23))</f>
        <v>0.63556403056807043</v>
      </c>
      <c r="M51" s="292"/>
      <c r="N51" s="292"/>
      <c r="O51" s="294">
        <f t="shared" si="3"/>
        <v>24919.216923505504</v>
      </c>
      <c r="P51" s="300">
        <f t="shared" si="4"/>
        <v>0.53437962540469153</v>
      </c>
      <c r="Q51" s="66"/>
      <c r="R51" s="106">
        <f>O51/(RawDataSources1!N48/RawDataSources1!N$107)/1000</f>
        <v>114.12674184003725</v>
      </c>
      <c r="S51" s="89">
        <f t="shared" si="5"/>
        <v>1.1251921899959383E-2</v>
      </c>
    </row>
    <row r="52" spans="2:20">
      <c r="B52" s="284">
        <v>1952</v>
      </c>
      <c r="C52" s="292">
        <v>5315.5069999999996</v>
      </c>
      <c r="D52" s="292">
        <v>4328.9449999999997</v>
      </c>
      <c r="E52" s="292">
        <v>4607.2797267673595</v>
      </c>
      <c r="F52" s="292"/>
      <c r="G52" s="292"/>
      <c r="H52" s="292"/>
      <c r="I52" s="292"/>
      <c r="J52" s="292">
        <f t="shared" si="8"/>
        <v>14251.731726767359</v>
      </c>
      <c r="K52" s="294">
        <f t="shared" si="9"/>
        <v>16950.287077243021</v>
      </c>
      <c r="L52" s="299">
        <f>TableS6!L30*(L$45/(TableS6!C$23/TableS6!K$23))</f>
        <v>0.62898166431362557</v>
      </c>
      <c r="M52" s="292"/>
      <c r="N52" s="292"/>
      <c r="O52" s="294">
        <f t="shared" si="3"/>
        <v>26948.777744960138</v>
      </c>
      <c r="P52" s="300">
        <f t="shared" si="4"/>
        <v>0.52884519890452786</v>
      </c>
      <c r="Q52" s="66"/>
      <c r="R52" s="106">
        <f>O52/(RawDataSources1!N49/RawDataSources1!N$107)/1000</f>
        <v>120.31525558916717</v>
      </c>
      <c r="S52" s="89">
        <f t="shared" si="5"/>
        <v>5.4224922654883878E-2</v>
      </c>
    </row>
    <row r="53" spans="2:20">
      <c r="B53" s="284">
        <v>1953</v>
      </c>
      <c r="C53" s="292">
        <v>5614.3059999999996</v>
      </c>
      <c r="D53" s="292">
        <v>4502.3860000000004</v>
      </c>
      <c r="E53" s="292">
        <v>4827.4869140701467</v>
      </c>
      <c r="F53" s="292"/>
      <c r="G53" s="292"/>
      <c r="H53" s="292"/>
      <c r="I53" s="292"/>
      <c r="J53" s="292">
        <f t="shared" si="8"/>
        <v>14944.178914070146</v>
      </c>
      <c r="K53" s="294">
        <f t="shared" si="9"/>
        <v>17773.848651066863</v>
      </c>
      <c r="L53" s="299">
        <f>TableS6!L31*(L$45/(TableS6!C$23/TableS6!K$23))</f>
        <v>0.63684393511754578</v>
      </c>
      <c r="M53" s="292"/>
      <c r="N53" s="292"/>
      <c r="O53" s="294">
        <f t="shared" si="3"/>
        <v>27909.268929107799</v>
      </c>
      <c r="P53" s="300">
        <f t="shared" si="4"/>
        <v>0.53545576389083438</v>
      </c>
      <c r="Q53" s="66"/>
      <c r="R53" s="106">
        <f>O53/(RawDataSources1!N50/RawDataSources1!N$107)/1000</f>
        <v>125.35214564082108</v>
      </c>
      <c r="S53" s="89">
        <f t="shared" si="5"/>
        <v>4.1864101331032133E-2</v>
      </c>
    </row>
    <row r="54" spans="2:20">
      <c r="B54" s="284">
        <v>1954</v>
      </c>
      <c r="C54" s="292">
        <v>6445.3509999999997</v>
      </c>
      <c r="D54" s="292">
        <v>5351.7179999999998</v>
      </c>
      <c r="E54" s="292">
        <v>5785.4059834365326</v>
      </c>
      <c r="F54" s="292"/>
      <c r="G54" s="292"/>
      <c r="H54" s="292"/>
      <c r="I54" s="292"/>
      <c r="J54" s="292">
        <f t="shared" si="8"/>
        <v>17582.474983436532</v>
      </c>
      <c r="K54" s="294">
        <f t="shared" si="9"/>
        <v>20911.704220332875</v>
      </c>
      <c r="L54" s="299">
        <f>TableS6!L32*(L$45/(TableS6!C$23/TableS6!K$23))</f>
        <v>0.60597528800148281</v>
      </c>
      <c r="M54" s="292"/>
      <c r="N54" s="292"/>
      <c r="O54" s="294">
        <f t="shared" si="3"/>
        <v>34509.169984967608</v>
      </c>
      <c r="P54" s="300">
        <f t="shared" si="4"/>
        <v>0.50950153223318784</v>
      </c>
      <c r="Q54" s="66"/>
      <c r="R54" s="106">
        <f>O54/(RawDataSources1!N51/RawDataSources1!N$107)/1000</f>
        <v>154.1350678159138</v>
      </c>
      <c r="S54" s="89">
        <f t="shared" si="5"/>
        <v>0.22961650977691384</v>
      </c>
    </row>
    <row r="55" spans="2:20">
      <c r="B55" s="284">
        <v>1955</v>
      </c>
      <c r="C55" s="292">
        <v>7195.4070000000002</v>
      </c>
      <c r="D55" s="292">
        <v>6896.4790000000003</v>
      </c>
      <c r="E55" s="292">
        <v>7451.6740698580525</v>
      </c>
      <c r="F55" s="292"/>
      <c r="G55" s="292"/>
      <c r="H55" s="292"/>
      <c r="I55" s="292"/>
      <c r="J55" s="292">
        <f t="shared" si="8"/>
        <v>21543.560069858053</v>
      </c>
      <c r="K55" s="294">
        <f t="shared" si="9"/>
        <v>25622.817974047917</v>
      </c>
      <c r="L55" s="299">
        <f>TableS6!L33*(L$45/(TableS6!C$23/TableS6!K$23))</f>
        <v>0.57173303378927154</v>
      </c>
      <c r="M55" s="292"/>
      <c r="N55" s="292"/>
      <c r="O55" s="294">
        <f t="shared" si="3"/>
        <v>44816.053052292118</v>
      </c>
      <c r="P55" s="300">
        <f t="shared" si="4"/>
        <v>0.48071078559106195</v>
      </c>
      <c r="Q55" s="66"/>
      <c r="R55" s="106">
        <f>O55/(RawDataSources1!N52/RawDataSources1!N$107)/1000</f>
        <v>198.14110485519097</v>
      </c>
      <c r="S55" s="89">
        <f t="shared" si="5"/>
        <v>0.28550308286647885</v>
      </c>
    </row>
    <row r="56" spans="2:20">
      <c r="B56" s="284">
        <v>1956</v>
      </c>
      <c r="C56" s="292">
        <v>8766.4110000000001</v>
      </c>
      <c r="D56" s="292">
        <v>8312.2690000000002</v>
      </c>
      <c r="E56" s="292">
        <v>9069.724119308994</v>
      </c>
      <c r="F56" s="292"/>
      <c r="G56" s="292"/>
      <c r="H56" s="292"/>
      <c r="I56" s="292"/>
      <c r="J56" s="292">
        <f t="shared" si="8"/>
        <v>26148.404119308994</v>
      </c>
      <c r="K56" s="294">
        <f t="shared" si="9"/>
        <v>31099.585996387905</v>
      </c>
      <c r="L56" s="299">
        <f>TableS6!L34*(L$45/(TableS6!C$23/TableS6!K$23))</f>
        <v>0.56662572345494722</v>
      </c>
      <c r="M56" s="292"/>
      <c r="N56" s="292"/>
      <c r="O56" s="294">
        <f t="shared" si="3"/>
        <v>54885.587979947493</v>
      </c>
      <c r="P56" s="300">
        <f t="shared" si="4"/>
        <v>0.47641658004761361</v>
      </c>
      <c r="Q56" s="66"/>
      <c r="R56" s="106">
        <f>O56/(RawDataSources1!N53/RawDataSources1!N$107)/1000</f>
        <v>238.92582288275813</v>
      </c>
      <c r="S56" s="89">
        <f t="shared" si="5"/>
        <v>0.20583673467135544</v>
      </c>
    </row>
    <row r="57" spans="2:20">
      <c r="B57" s="284">
        <v>1957</v>
      </c>
      <c r="C57" s="292"/>
      <c r="D57" s="292">
        <v>9262.58</v>
      </c>
      <c r="E57" s="292">
        <v>10127.933971148481</v>
      </c>
      <c r="F57" s="292"/>
      <c r="G57" s="292"/>
      <c r="H57" s="292"/>
      <c r="I57" s="292"/>
      <c r="J57" s="292">
        <f t="shared" si="8"/>
        <v>19390.513971148481</v>
      </c>
      <c r="K57" s="292"/>
      <c r="L57" s="293"/>
      <c r="M57" s="292"/>
      <c r="N57" s="292"/>
      <c r="O57" s="294">
        <f>O56*(TableS6!E35+TableS6!D35+TableS6!J35)/(TableS6!D34+TableS6!E34+TableS6!J34)</f>
        <v>59967.586866979669</v>
      </c>
      <c r="P57" s="300"/>
      <c r="Q57" s="66"/>
      <c r="R57" s="106">
        <f>O57/(RawDataSources1!N54/RawDataSources1!N$107)/1000</f>
        <v>256.04275665562722</v>
      </c>
      <c r="S57" s="89">
        <f t="shared" si="5"/>
        <v>7.1641204648140722E-2</v>
      </c>
    </row>
    <row r="58" spans="2:20">
      <c r="B58" s="284">
        <v>1958</v>
      </c>
      <c r="C58" s="292"/>
      <c r="D58" s="292">
        <v>9621.8019999999997</v>
      </c>
      <c r="E58" s="292">
        <v>10572.928260493809</v>
      </c>
      <c r="F58" s="292"/>
      <c r="G58" s="292"/>
      <c r="H58" s="292"/>
      <c r="I58" s="292"/>
      <c r="J58" s="292">
        <f t="shared" si="8"/>
        <v>20194.730260493809</v>
      </c>
      <c r="K58" s="292"/>
      <c r="L58" s="299"/>
      <c r="M58" s="292"/>
      <c r="N58" s="292"/>
      <c r="O58" s="294">
        <f>O57*(TableS6!E36+TableS6!D36+TableS6!J36)/(TableS6!D35+TableS6!E35+TableS6!J35)</f>
        <v>63016.78619919897</v>
      </c>
      <c r="P58" s="300"/>
      <c r="Q58" s="66"/>
      <c r="R58" s="106">
        <f>O58/(RawDataSources1!N55/RawDataSources1!N$107)/1000</f>
        <v>264.21100463726651</v>
      </c>
      <c r="S58" s="89">
        <f t="shared" si="5"/>
        <v>3.1901890482398665E-2</v>
      </c>
    </row>
    <row r="59" spans="2:20">
      <c r="B59" s="285">
        <v>1959</v>
      </c>
      <c r="C59" s="295"/>
      <c r="D59" s="295">
        <v>12211.648999999999</v>
      </c>
      <c r="E59" s="295"/>
      <c r="F59" s="295"/>
      <c r="G59" s="295"/>
      <c r="H59" s="295"/>
      <c r="I59" s="295"/>
      <c r="J59" s="295">
        <f t="shared" si="8"/>
        <v>12211.648999999999</v>
      </c>
      <c r="K59" s="295"/>
      <c r="L59" s="296"/>
      <c r="M59" s="295"/>
      <c r="N59" s="295"/>
      <c r="O59" s="297">
        <f>O58*(TableS6!E37+TableS6!D37+TableS6!J37)/(TableS6!D36+TableS6!E36+TableS6!J36)</f>
        <v>76229.98330548263</v>
      </c>
      <c r="P59" s="302"/>
      <c r="Q59" s="66"/>
      <c r="R59" s="106">
        <f>O59/(RawDataSources1!N56/RawDataSources1!N$107)/1000</f>
        <v>321.67208681124026</v>
      </c>
      <c r="S59" s="89">
        <f t="shared" si="5"/>
        <v>0.2174817898022896</v>
      </c>
    </row>
    <row r="60" spans="2:20">
      <c r="B60" s="284">
        <v>1960</v>
      </c>
      <c r="C60" s="292"/>
      <c r="D60" s="292">
        <v>14478.289000000001</v>
      </c>
      <c r="E60" s="292"/>
      <c r="F60" s="292"/>
      <c r="G60" s="292"/>
      <c r="H60" s="292"/>
      <c r="I60" s="292"/>
      <c r="J60" s="292">
        <f t="shared" si="8"/>
        <v>14478.289000000001</v>
      </c>
      <c r="K60" s="292"/>
      <c r="L60" s="293"/>
      <c r="M60" s="292"/>
      <c r="N60" s="292"/>
      <c r="O60" s="294">
        <f>O59*(TableS6!E38+TableS6!D38+TableS6!J38)/(TableS6!D37+TableS6!E37+TableS6!J37)</f>
        <v>82328.381969921247</v>
      </c>
      <c r="P60" s="300"/>
      <c r="Q60" s="66"/>
      <c r="R60" s="106">
        <f>O60/(RawDataSources1!N57/RawDataSources1!N$107)/1000</f>
        <v>342.43502278029644</v>
      </c>
      <c r="S60" s="89">
        <f t="shared" si="5"/>
        <v>6.4546899841017469E-2</v>
      </c>
      <c r="T60" s="89">
        <f>(R69/R60)^(1/9)-1</f>
        <v>0.10241538027043462</v>
      </c>
    </row>
    <row r="61" spans="2:20">
      <c r="B61" s="284">
        <v>1961</v>
      </c>
      <c r="C61" s="292"/>
      <c r="D61" s="292">
        <v>18965.968000000001</v>
      </c>
      <c r="E61" s="292"/>
      <c r="F61" s="292"/>
      <c r="G61" s="292"/>
      <c r="H61" s="292"/>
      <c r="I61" s="292"/>
      <c r="J61" s="292">
        <f t="shared" si="8"/>
        <v>18965.968000000001</v>
      </c>
      <c r="K61" s="292"/>
      <c r="L61" s="293"/>
      <c r="M61" s="292"/>
      <c r="N61" s="292"/>
      <c r="O61" s="294">
        <f>O60*(TableS6!E39+TableS6!D39+TableS6!J39)/(TableS6!D38+TableS6!E38+TableS6!J38)</f>
        <v>102656.37751804995</v>
      </c>
      <c r="P61" s="300"/>
      <c r="Q61" s="66"/>
      <c r="R61" s="106">
        <f>O61/(RawDataSources1!N58/RawDataSources1!N$107)/1000</f>
        <v>419.32044915159747</v>
      </c>
      <c r="S61" s="89">
        <f t="shared" si="5"/>
        <v>0.22452559246730464</v>
      </c>
    </row>
    <row r="62" spans="2:20" s="65" customFormat="1">
      <c r="B62" s="284">
        <v>1962</v>
      </c>
      <c r="C62" s="292"/>
      <c r="D62" s="292">
        <v>18775.612000000001</v>
      </c>
      <c r="E62" s="292"/>
      <c r="F62" s="292"/>
      <c r="G62" s="292"/>
      <c r="H62" s="292"/>
      <c r="I62" s="292"/>
      <c r="J62" s="292">
        <f t="shared" si="8"/>
        <v>18775.612000000001</v>
      </c>
      <c r="K62" s="292"/>
      <c r="L62" s="293"/>
      <c r="M62" s="292"/>
      <c r="N62" s="292"/>
      <c r="O62" s="294">
        <f>O61*(TableS6!E40+TableS6!D40+TableS6!J40)/(TableS6!D39+TableS6!E39+TableS6!J39)</f>
        <v>107738.37640508213</v>
      </c>
      <c r="P62" s="300"/>
      <c r="Q62" s="66"/>
      <c r="R62" s="106">
        <f>O62/(RawDataSources1!N59/RawDataSources1!N$107)/1000</f>
        <v>421.96186717035346</v>
      </c>
      <c r="S62" s="89">
        <f t="shared" si="5"/>
        <v>6.2992826228731591E-3</v>
      </c>
    </row>
    <row r="63" spans="2:20">
      <c r="B63" s="284">
        <v>1963</v>
      </c>
      <c r="C63" s="292"/>
      <c r="D63" s="241"/>
      <c r="E63" s="292"/>
      <c r="F63" s="292"/>
      <c r="G63" s="241"/>
      <c r="H63" s="241"/>
      <c r="I63" s="241"/>
      <c r="J63" s="241"/>
      <c r="K63" s="292"/>
      <c r="L63" s="293"/>
      <c r="M63" s="241"/>
      <c r="N63" s="241"/>
      <c r="O63" s="294">
        <f>O62*(TableS6!E41+TableS6!D41+TableS6!J41)/(TableS6!D40+TableS6!E40+TableS6!J40)</f>
        <v>119935.17373395937</v>
      </c>
      <c r="P63" s="242"/>
      <c r="Q63" s="66"/>
      <c r="R63" s="106">
        <f>O63/(RawDataSources1!N60/RawDataSources1!N$107)/1000</f>
        <v>454.09609013237514</v>
      </c>
      <c r="S63" s="89">
        <f t="shared" si="5"/>
        <v>7.6154329246648667E-2</v>
      </c>
    </row>
    <row r="64" spans="2:20">
      <c r="B64" s="284">
        <v>1964</v>
      </c>
      <c r="C64" s="292"/>
      <c r="D64" s="241"/>
      <c r="E64" s="292"/>
      <c r="F64" s="292"/>
      <c r="G64" s="241"/>
      <c r="H64" s="241"/>
      <c r="I64" s="241"/>
      <c r="J64" s="241"/>
      <c r="K64" s="292"/>
      <c r="L64" s="293"/>
      <c r="M64" s="241"/>
      <c r="N64" s="241"/>
      <c r="O64" s="294">
        <f>O63*(TableS6!E42+TableS6!D42+TableS6!J42)/(TableS6!D41+TableS6!E41+TableS6!J41)</f>
        <v>133148.37084024303</v>
      </c>
      <c r="P64" s="242"/>
      <c r="Q64" s="66"/>
      <c r="R64" s="106">
        <f>O64/(RawDataSources1!N61/RawDataSources1!N$107)/1000</f>
        <v>488.91147398005029</v>
      </c>
      <c r="S64" s="89">
        <f t="shared" si="5"/>
        <v>7.6669640202200462E-2</v>
      </c>
    </row>
    <row r="65" spans="2:20">
      <c r="B65" s="284">
        <v>1965</v>
      </c>
      <c r="C65" s="292"/>
      <c r="D65" s="241"/>
      <c r="E65" s="292"/>
      <c r="F65" s="292"/>
      <c r="G65" s="241"/>
      <c r="H65" s="241"/>
      <c r="I65" s="241"/>
      <c r="J65" s="241"/>
      <c r="K65" s="292"/>
      <c r="L65" s="293"/>
      <c r="M65" s="241"/>
      <c r="N65" s="241"/>
      <c r="O65" s="294">
        <f>O64*(TableS6!E43+TableS6!D43+TableS6!J43)/(TableS6!D42+TableS6!E42+TableS6!J42)</f>
        <v>147377.96772393314</v>
      </c>
      <c r="P65" s="242"/>
      <c r="Q65" s="66"/>
      <c r="R65" s="106">
        <f>O65/(RawDataSources1!N62/RawDataSources1!N$107)/1000</f>
        <v>523.34931531420432</v>
      </c>
      <c r="S65" s="89">
        <f t="shared" si="5"/>
        <v>7.0437785093911076E-2</v>
      </c>
    </row>
    <row r="66" spans="2:20">
      <c r="B66" s="284">
        <v>1966</v>
      </c>
      <c r="C66" s="292"/>
      <c r="D66" s="241"/>
      <c r="E66" s="292"/>
      <c r="F66" s="292"/>
      <c r="G66" s="241"/>
      <c r="H66" s="241"/>
      <c r="I66" s="241"/>
      <c r="J66" s="241"/>
      <c r="K66" s="292"/>
      <c r="L66" s="293"/>
      <c r="M66" s="241"/>
      <c r="N66" s="241"/>
      <c r="O66" s="294">
        <f>O65*(TableS6!E44+TableS6!D44+TableS6!J44)/(TableS6!D43+TableS6!E43+TableS6!J43)</f>
        <v>159574.76505281037</v>
      </c>
      <c r="P66" s="242"/>
      <c r="Q66" s="66"/>
      <c r="R66" s="106">
        <f>O66/(RawDataSources1!N63/RawDataSources1!N$107)/1000</f>
        <v>540.96207200442518</v>
      </c>
      <c r="S66" s="89">
        <f t="shared" si="5"/>
        <v>3.3653921338650639E-2</v>
      </c>
    </row>
    <row r="67" spans="2:20">
      <c r="B67" s="284">
        <v>1967</v>
      </c>
      <c r="C67" s="292"/>
      <c r="D67" s="241"/>
      <c r="E67" s="292"/>
      <c r="F67" s="292"/>
      <c r="G67" s="241"/>
      <c r="H67" s="241"/>
      <c r="I67" s="241"/>
      <c r="J67" s="241"/>
      <c r="K67" s="292"/>
      <c r="L67" s="293"/>
      <c r="M67" s="241"/>
      <c r="N67" s="241"/>
      <c r="O67" s="294">
        <f>O66*(TableS6!E45+TableS6!D45+TableS6!J45)/(TableS6!D44+TableS6!E44+TableS6!J44)</f>
        <v>191083.15815240986</v>
      </c>
      <c r="P67" s="242"/>
      <c r="Q67" s="66"/>
      <c r="R67" s="106">
        <f>O67/(RawDataSources1!N64/RawDataSources1!N$107)/1000</f>
        <v>622.56701434152228</v>
      </c>
      <c r="S67" s="89">
        <f t="shared" si="5"/>
        <v>0.15085150431106298</v>
      </c>
    </row>
    <row r="68" spans="2:20">
      <c r="B68" s="284">
        <v>1968</v>
      </c>
      <c r="C68" s="292"/>
      <c r="D68" s="241"/>
      <c r="E68" s="292"/>
      <c r="F68" s="292"/>
      <c r="G68" s="241"/>
      <c r="H68" s="241"/>
      <c r="I68" s="241"/>
      <c r="J68" s="241"/>
      <c r="K68" s="292"/>
      <c r="L68" s="293"/>
      <c r="M68" s="241"/>
      <c r="N68" s="241"/>
      <c r="O68" s="294">
        <f>O67*(TableS6!E46+TableS6!D46+TableS6!J46)/(TableS6!D45+TableS6!E45+TableS6!J45)</f>
        <v>233771.94880348016</v>
      </c>
      <c r="P68" s="242"/>
      <c r="Q68" s="66"/>
      <c r="R68" s="106">
        <f>O68/(RawDataSources1!N65/RawDataSources1!N$107)/1000</f>
        <v>743.81983710198233</v>
      </c>
      <c r="S68" s="89">
        <f t="shared" si="5"/>
        <v>0.19476268412438613</v>
      </c>
    </row>
    <row r="69" spans="2:20">
      <c r="B69" s="285">
        <v>1969</v>
      </c>
      <c r="C69" s="295"/>
      <c r="D69" s="295"/>
      <c r="E69" s="295"/>
      <c r="F69" s="295"/>
      <c r="G69" s="295"/>
      <c r="H69" s="295"/>
      <c r="I69" s="295"/>
      <c r="J69" s="295"/>
      <c r="K69" s="295"/>
      <c r="L69" s="296"/>
      <c r="M69" s="295"/>
      <c r="N69" s="295"/>
      <c r="O69" s="297">
        <f>O68*(TableS6!E47+TableS6!D47+TableS6!J47)/(TableS6!D46+TableS6!E46+TableS6!J46)</f>
        <v>265280.34190307965</v>
      </c>
      <c r="P69" s="298"/>
      <c r="Q69" s="66"/>
      <c r="R69" s="106">
        <f>O69/(RawDataSources1!N66/RawDataSources1!N$107)/1000</f>
        <v>823.54161317583169</v>
      </c>
      <c r="S69" s="89">
        <f t="shared" si="5"/>
        <v>0.1071788786710175</v>
      </c>
    </row>
    <row r="70" spans="2:20">
      <c r="B70" s="284">
        <v>1970</v>
      </c>
      <c r="C70" s="292"/>
      <c r="D70" s="241"/>
      <c r="E70" s="292"/>
      <c r="F70" s="292"/>
      <c r="G70" s="241"/>
      <c r="H70" s="241"/>
      <c r="I70" s="241"/>
      <c r="J70" s="241"/>
      <c r="K70" s="292"/>
      <c r="L70" s="293"/>
      <c r="M70" s="241"/>
      <c r="N70" s="241"/>
      <c r="O70" s="294">
        <f>O69*(TableS6!E48+TableS6!D48+TableS6!J48)/(TableS6!D47+TableS6!E47+TableS6!J47)</f>
        <v>275444.33967714402</v>
      </c>
      <c r="P70" s="242"/>
      <c r="Q70" s="66"/>
      <c r="R70" s="106">
        <f>O70/(RawDataSources1!N67/RawDataSources1!N$107)/1000</f>
        <v>825.22903370206461</v>
      </c>
      <c r="S70" s="89">
        <f t="shared" si="5"/>
        <v>2.0489802813068447E-3</v>
      </c>
      <c r="T70" s="89">
        <f>(R79/R70)^(1/9)-1</f>
        <v>1.0253407000017756E-2</v>
      </c>
    </row>
    <row r="71" spans="2:20">
      <c r="B71" s="284">
        <v>1971</v>
      </c>
      <c r="C71" s="292"/>
      <c r="D71" s="292"/>
      <c r="E71" s="292"/>
      <c r="F71" s="292"/>
      <c r="G71" s="241"/>
      <c r="H71" s="241"/>
      <c r="I71" s="241"/>
      <c r="J71" s="241"/>
      <c r="K71" s="292"/>
      <c r="L71" s="293"/>
      <c r="M71" s="241"/>
      <c r="N71" s="241"/>
      <c r="O71" s="294">
        <f>O70*(TableS6!E49+TableS6!D49+TableS6!J49)/(TableS6!D48+TableS6!E48+TableS6!J48)</f>
        <v>328297.12810227869</v>
      </c>
      <c r="P71" s="242"/>
      <c r="Q71" s="66"/>
      <c r="R71" s="106">
        <f>O71/(RawDataSources1!N68/RawDataSources1!N$107)/1000</f>
        <v>923.06003374270449</v>
      </c>
      <c r="S71" s="89">
        <f t="shared" si="5"/>
        <v>0.11855011887034528</v>
      </c>
    </row>
    <row r="72" spans="2:20">
      <c r="B72" s="284">
        <v>1972</v>
      </c>
      <c r="C72" s="292"/>
      <c r="D72" s="241"/>
      <c r="E72" s="292"/>
      <c r="F72" s="292"/>
      <c r="G72" s="241"/>
      <c r="H72" s="241"/>
      <c r="I72" s="241"/>
      <c r="J72" s="241"/>
      <c r="K72" s="292"/>
      <c r="L72" s="293"/>
      <c r="M72" s="241"/>
      <c r="N72" s="241"/>
      <c r="O72" s="294">
        <f>O71*(TableS6!E50+TableS6!D50+TableS6!J50)/(TableS6!D49+TableS6!E49+TableS6!J49)</f>
        <v>367936.71942112967</v>
      </c>
      <c r="P72" s="242"/>
      <c r="Q72" s="66"/>
      <c r="R72" s="106">
        <f>O72/(RawDataSources1!N69/RawDataSources1!N$107)/1000</f>
        <v>969.88860673605097</v>
      </c>
      <c r="S72" s="89">
        <f t="shared" si="5"/>
        <v>5.0731882306150888E-2</v>
      </c>
    </row>
    <row r="73" spans="2:20">
      <c r="B73" s="284">
        <v>1973</v>
      </c>
      <c r="C73" s="292"/>
      <c r="D73" s="241"/>
      <c r="E73" s="292"/>
      <c r="F73" s="292"/>
      <c r="G73" s="241"/>
      <c r="H73" s="241"/>
      <c r="I73" s="241"/>
      <c r="J73" s="241"/>
      <c r="K73" s="292"/>
      <c r="L73" s="293"/>
      <c r="M73" s="241"/>
      <c r="N73" s="241"/>
      <c r="O73" s="294">
        <f>O72*(TableS6!E51+TableS6!D51+TableS6!J51)/(TableS6!D50+TableS6!E50+TableS6!J50)</f>
        <v>391313.91430147766</v>
      </c>
      <c r="P73" s="242"/>
      <c r="Q73" s="66"/>
      <c r="R73" s="106">
        <f>O73/(RawDataSources1!N70/RawDataSources1!N$107)/1000</f>
        <v>948.59859003126326</v>
      </c>
      <c r="S73" s="89">
        <f t="shared" si="5"/>
        <v>-2.1950991646798146E-2</v>
      </c>
    </row>
    <row r="74" spans="2:20">
      <c r="B74" s="284">
        <v>1974</v>
      </c>
      <c r="C74" s="292"/>
      <c r="D74" s="241"/>
      <c r="E74" s="292"/>
      <c r="F74" s="292"/>
      <c r="G74" s="241"/>
      <c r="H74" s="241"/>
      <c r="I74" s="241"/>
      <c r="J74" s="241"/>
      <c r="K74" s="292"/>
      <c r="L74" s="293"/>
      <c r="M74" s="241"/>
      <c r="N74" s="241"/>
      <c r="O74" s="294">
        <f>O73*(TableS6!E52+TableS6!D52+TableS6!J52)/(TableS6!D51+TableS6!E51+TableS6!J51)</f>
        <v>422822.30740107718</v>
      </c>
      <c r="P74" s="242"/>
      <c r="Q74" s="66"/>
      <c r="R74" s="106">
        <f>O74/(RawDataSources1!N71/RawDataSources1!N$107)/1000</f>
        <v>933.90364013344708</v>
      </c>
      <c r="S74" s="89">
        <f t="shared" si="5"/>
        <v>-1.5491220472225065E-2</v>
      </c>
    </row>
    <row r="75" spans="2:20">
      <c r="B75" s="284">
        <v>1975</v>
      </c>
      <c r="C75" s="292"/>
      <c r="D75" s="241"/>
      <c r="E75" s="292"/>
      <c r="F75" s="292"/>
      <c r="G75" s="241"/>
      <c r="H75" s="241"/>
      <c r="I75" s="241"/>
      <c r="J75" s="241"/>
      <c r="K75" s="292"/>
      <c r="L75" s="293"/>
      <c r="M75" s="241"/>
      <c r="N75" s="241"/>
      <c r="O75" s="294">
        <f>O74*(TableS6!E53+TableS6!D53+TableS6!J53)/(TableS6!D52+TableS6!E52+TableS6!J52)</f>
        <v>472625.89649399254</v>
      </c>
      <c r="P75" s="242"/>
      <c r="Q75" s="66"/>
      <c r="R75" s="106">
        <f>O75/(RawDataSources1!N72/RawDataSources1!N$107)/1000</f>
        <v>977.86279296354917</v>
      </c>
      <c r="S75" s="89">
        <f t="shared" si="5"/>
        <v>4.7070330322109832E-2</v>
      </c>
    </row>
    <row r="76" spans="2:20">
      <c r="B76" s="284">
        <v>1976</v>
      </c>
      <c r="C76" s="292"/>
      <c r="D76" s="241"/>
      <c r="E76" s="292"/>
      <c r="F76" s="292"/>
      <c r="G76" s="241"/>
      <c r="H76" s="241"/>
      <c r="I76" s="241"/>
      <c r="J76" s="241"/>
      <c r="K76" s="292"/>
      <c r="L76" s="293"/>
      <c r="M76" s="241"/>
      <c r="N76" s="241"/>
      <c r="O76" s="294">
        <f>O75*(TableS6!E54+TableS6!D54+TableS6!J54)/(TableS6!D53+TableS6!E53+TableS6!J53)</f>
        <v>482789.8942680569</v>
      </c>
      <c r="P76" s="242"/>
      <c r="Q76" s="66"/>
      <c r="R76" s="106">
        <f>O76/(RawDataSources1!N73/RawDataSources1!N$107)/1000</f>
        <v>982.19211576889882</v>
      </c>
      <c r="S76" s="89">
        <f t="shared" si="5"/>
        <v>4.427331560728609E-3</v>
      </c>
    </row>
    <row r="77" spans="2:20">
      <c r="B77" s="284">
        <v>1977</v>
      </c>
      <c r="C77" s="292"/>
      <c r="D77" s="241"/>
      <c r="E77" s="292"/>
      <c r="F77" s="292"/>
      <c r="G77" s="241"/>
      <c r="H77" s="241"/>
      <c r="I77" s="241"/>
      <c r="J77" s="241"/>
      <c r="K77" s="292"/>
      <c r="L77" s="293"/>
      <c r="M77" s="241"/>
      <c r="N77" s="241"/>
      <c r="O77" s="294">
        <f>O76*(TableS6!E55+TableS6!D55+TableS6!J55)/(TableS6!D54+TableS6!E54+TableS6!J54)</f>
        <v>480757.09471324406</v>
      </c>
      <c r="P77" s="242"/>
      <c r="Q77" s="66"/>
      <c r="R77" s="106">
        <f>O77/(RawDataSources1!N74/RawDataSources1!N$107)/1000</f>
        <v>965.48128884553807</v>
      </c>
      <c r="S77" s="89">
        <f t="shared" si="5"/>
        <v>-1.701380682564213E-2</v>
      </c>
    </row>
    <row r="78" spans="2:20">
      <c r="B78" s="284">
        <v>1978</v>
      </c>
      <c r="C78" s="292"/>
      <c r="D78" s="241"/>
      <c r="E78" s="292"/>
      <c r="F78" s="292"/>
      <c r="G78" s="241"/>
      <c r="H78" s="241"/>
      <c r="I78" s="241"/>
      <c r="J78" s="241"/>
      <c r="K78" s="292"/>
      <c r="L78" s="293"/>
      <c r="M78" s="241"/>
      <c r="N78" s="241"/>
      <c r="O78" s="294">
        <f>O77*(TableS6!E56+TableS6!D56+TableS6!J56)/(TableS6!D55+TableS6!E55+TableS6!J55)</f>
        <v>458396.29961030243</v>
      </c>
      <c r="P78" s="242"/>
      <c r="Q78" s="66"/>
      <c r="R78" s="106">
        <f>O78/(RawDataSources1!N75/RawDataSources1!N$107)/1000</f>
        <v>911.13338564516914</v>
      </c>
      <c r="S78" s="89">
        <f t="shared" si="5"/>
        <v>-5.6290995825879486E-2</v>
      </c>
    </row>
    <row r="79" spans="2:20">
      <c r="B79" s="285">
        <v>1979</v>
      </c>
      <c r="C79" s="295"/>
      <c r="D79" s="295"/>
      <c r="E79" s="295"/>
      <c r="F79" s="295"/>
      <c r="G79" s="295"/>
      <c r="H79" s="295"/>
      <c r="I79" s="295"/>
      <c r="J79" s="295"/>
      <c r="K79" s="295"/>
      <c r="L79" s="296"/>
      <c r="M79" s="295"/>
      <c r="N79" s="295"/>
      <c r="O79" s="297">
        <f>O78*(TableS6!E57+TableS6!D57+TableS6!J57)/(TableS6!D56+TableS6!E56+TableS6!J56)</f>
        <v>471609.49671658612</v>
      </c>
      <c r="P79" s="298"/>
      <c r="Q79" s="66"/>
      <c r="R79" s="106">
        <f>O79/(RawDataSources1!N76/RawDataSources1!N$107)/1000</f>
        <v>904.58089866918499</v>
      </c>
      <c r="S79" s="89">
        <f t="shared" si="5"/>
        <v>-7.1915781807779799E-3</v>
      </c>
    </row>
    <row r="80" spans="2:20">
      <c r="B80" s="284">
        <v>1980</v>
      </c>
      <c r="C80" s="292"/>
      <c r="D80" s="241"/>
      <c r="E80" s="292"/>
      <c r="F80" s="292"/>
      <c r="G80" s="241"/>
      <c r="H80" s="241"/>
      <c r="I80" s="241"/>
      <c r="J80" s="241"/>
      <c r="K80" s="292"/>
      <c r="L80" s="293"/>
      <c r="M80" s="241"/>
      <c r="N80" s="241"/>
      <c r="O80" s="294">
        <f>O79*(TableS6!E58+TableS6!D58+TableS6!J58)/(TableS6!D57+TableS6!E57+TableS6!J57)</f>
        <v>533609.88313837873</v>
      </c>
      <c r="P80" s="242"/>
      <c r="Q80" s="66"/>
      <c r="R80" s="106">
        <f>O80/(RawDataSources1!N77/RawDataSources1!N$107)/1000</f>
        <v>983.83147058547104</v>
      </c>
      <c r="S80" s="89">
        <f t="shared" ref="S80:S110" si="10">R80/R79-1</f>
        <v>8.7610264635124446E-2</v>
      </c>
      <c r="T80" s="89">
        <f>(R89/R80)^(1/9)-1</f>
        <v>7.9491936397080964E-2</v>
      </c>
    </row>
    <row r="81" spans="2:20">
      <c r="B81" s="284">
        <v>1981</v>
      </c>
      <c r="C81" s="292"/>
      <c r="D81" s="241"/>
      <c r="E81" s="292"/>
      <c r="F81" s="292"/>
      <c r="G81" s="241"/>
      <c r="H81" s="241"/>
      <c r="I81" s="241"/>
      <c r="J81" s="241"/>
      <c r="K81" s="292"/>
      <c r="L81" s="293"/>
      <c r="M81" s="241"/>
      <c r="N81" s="241"/>
      <c r="O81" s="294">
        <f>O80*(TableS6!E59+TableS6!D59+TableS6!J59)/(TableS6!D58+TableS6!E58+TableS6!J58)</f>
        <v>594593.86978276493</v>
      </c>
      <c r="P81" s="242"/>
      <c r="Q81" s="66"/>
      <c r="R81" s="106">
        <f>O81/(RawDataSources1!N78/RawDataSources1!N$107)/1000</f>
        <v>1029.5209873058629</v>
      </c>
      <c r="S81" s="89">
        <f t="shared" si="10"/>
        <v>4.6440389524440073E-2</v>
      </c>
    </row>
    <row r="82" spans="2:20">
      <c r="B82" s="284">
        <v>1982</v>
      </c>
      <c r="C82" s="292"/>
      <c r="D82" s="241"/>
      <c r="E82" s="292"/>
      <c r="F82" s="292"/>
      <c r="G82" s="241"/>
      <c r="H82" s="241"/>
      <c r="I82" s="241"/>
      <c r="J82" s="241"/>
      <c r="K82" s="292"/>
      <c r="L82" s="293"/>
      <c r="M82" s="241"/>
      <c r="N82" s="241"/>
      <c r="O82" s="294">
        <f>O81*(TableS6!E60+TableS6!D60+TableS6!J60)/(TableS6!D59+TableS6!E59+TableS6!J59)</f>
        <v>697250.24730081495</v>
      </c>
      <c r="P82" s="242"/>
      <c r="Q82" s="66"/>
      <c r="R82" s="106">
        <f>O82/(RawDataSources1!N79/RawDataSources1!N$107)/1000</f>
        <v>1142.6125646731957</v>
      </c>
      <c r="S82" s="89">
        <f t="shared" si="10"/>
        <v>0.10984873427717123</v>
      </c>
    </row>
    <row r="83" spans="2:20">
      <c r="B83" s="284">
        <v>1983</v>
      </c>
      <c r="C83" s="292"/>
      <c r="D83" s="241"/>
      <c r="E83" s="292"/>
      <c r="F83" s="292"/>
      <c r="G83" s="241"/>
      <c r="H83" s="241"/>
      <c r="I83" s="241"/>
      <c r="J83" s="241"/>
      <c r="K83" s="292"/>
      <c r="L83" s="293"/>
      <c r="M83" s="241"/>
      <c r="N83" s="241"/>
      <c r="O83" s="294">
        <f>O82*(TableS6!E61+TableS6!D61+TableS6!J61)/(TableS6!D60+TableS6!E60+TableS6!J60)</f>
        <v>843611.81524734176</v>
      </c>
      <c r="P83" s="242"/>
      <c r="Q83" s="66"/>
      <c r="R83" s="106">
        <f>O83/(RawDataSources1!N80/RawDataSources1!N$107)/1000</f>
        <v>1342.9263228724417</v>
      </c>
      <c r="S83" s="89">
        <f t="shared" si="10"/>
        <v>0.17531205624063717</v>
      </c>
    </row>
    <row r="84" spans="2:20">
      <c r="B84" s="284">
        <v>1984</v>
      </c>
      <c r="C84" s="292"/>
      <c r="D84" s="241"/>
      <c r="E84" s="292"/>
      <c r="F84" s="292"/>
      <c r="G84" s="241"/>
      <c r="H84" s="241"/>
      <c r="I84" s="241"/>
      <c r="J84" s="241"/>
      <c r="K84" s="292"/>
      <c r="L84" s="293"/>
      <c r="M84" s="241"/>
      <c r="N84" s="241"/>
      <c r="O84" s="294">
        <f>O83*(TableS6!E62+TableS6!D62+TableS6!J62)/(TableS6!D61+TableS6!E61+TableS6!J61)</f>
        <v>853775.81302140607</v>
      </c>
      <c r="P84" s="242"/>
      <c r="Q84" s="66"/>
      <c r="R84" s="106">
        <f>O84/(RawDataSources1!N81/RawDataSources1!N$107)/1000</f>
        <v>1320.5385579765023</v>
      </c>
      <c r="S84" s="89">
        <f t="shared" si="10"/>
        <v>-1.6670880981804914E-2</v>
      </c>
    </row>
    <row r="85" spans="2:20">
      <c r="B85" s="284">
        <v>1985</v>
      </c>
      <c r="C85" s="292"/>
      <c r="D85" s="241"/>
      <c r="E85" s="292"/>
      <c r="F85" s="292"/>
      <c r="G85" s="241"/>
      <c r="H85" s="241"/>
      <c r="I85" s="241"/>
      <c r="J85" s="241"/>
      <c r="K85" s="292"/>
      <c r="L85" s="293"/>
      <c r="M85" s="241"/>
      <c r="N85" s="241"/>
      <c r="O85" s="294">
        <f>O84*(TableS6!E63+TableS6!D63+TableS6!J63)/(TableS6!D62+TableS6!E62+TableS6!J62)</f>
        <v>1078400.1638282284</v>
      </c>
      <c r="P85" s="242"/>
      <c r="Q85" s="66"/>
      <c r="R85" s="106">
        <f>O85/(RawDataSources1!N82/RawDataSources1!N$107)/1000</f>
        <v>1612.4385932936721</v>
      </c>
      <c r="S85" s="89">
        <f t="shared" si="10"/>
        <v>0.22104620387946583</v>
      </c>
    </row>
    <row r="86" spans="2:20">
      <c r="B86" s="284">
        <v>1986</v>
      </c>
      <c r="C86" s="292"/>
      <c r="D86" s="241"/>
      <c r="E86" s="292"/>
      <c r="F86" s="292"/>
      <c r="G86" s="241"/>
      <c r="H86" s="241"/>
      <c r="I86" s="241"/>
      <c r="J86" s="241"/>
      <c r="K86" s="292"/>
      <c r="L86" s="293"/>
      <c r="M86" s="241"/>
      <c r="N86" s="241"/>
      <c r="O86" s="294">
        <f>O85*(TableS6!E64+TableS6!D64+TableS6!J64)/(TableS6!D63+TableS6!E63+TableS6!J63)</f>
        <v>1248138.926655103</v>
      </c>
      <c r="P86" s="242"/>
      <c r="Q86" s="66"/>
      <c r="R86" s="106">
        <f>O86/(RawDataSources1!N83/RawDataSources1!N$107)/1000</f>
        <v>1852.4711200461854</v>
      </c>
      <c r="S86" s="89">
        <f t="shared" si="10"/>
        <v>0.14886304988657417</v>
      </c>
    </row>
    <row r="87" spans="2:20">
      <c r="B87" s="284">
        <v>1987</v>
      </c>
      <c r="C87" s="292"/>
      <c r="D87" s="241"/>
      <c r="E87" s="292"/>
      <c r="F87" s="292"/>
      <c r="G87" s="241"/>
      <c r="H87" s="241"/>
      <c r="I87" s="241"/>
      <c r="J87" s="241"/>
      <c r="K87" s="292"/>
      <c r="L87" s="293"/>
      <c r="M87" s="241"/>
      <c r="N87" s="241"/>
      <c r="O87" s="294">
        <f>O86*(TableS6!E65+TableS6!D65+TableS6!J65)/(TableS6!D64+TableS6!E64+TableS6!J64)</f>
        <v>1347746.1048409336</v>
      </c>
      <c r="P87" s="242"/>
      <c r="Q87" s="66"/>
      <c r="R87" s="106">
        <f>O87/(RawDataSources1!N84/RawDataSources1!N$107)/1000</f>
        <v>1971.7828865036167</v>
      </c>
      <c r="S87" s="89">
        <f t="shared" si="10"/>
        <v>6.4406815937004591E-2</v>
      </c>
    </row>
    <row r="88" spans="2:20">
      <c r="B88" s="284">
        <v>1988</v>
      </c>
      <c r="C88" s="292"/>
      <c r="D88" s="241"/>
      <c r="E88" s="292"/>
      <c r="F88" s="292"/>
      <c r="G88" s="241"/>
      <c r="H88" s="241"/>
      <c r="I88" s="241"/>
      <c r="J88" s="241"/>
      <c r="K88" s="292"/>
      <c r="L88" s="293"/>
      <c r="M88" s="241"/>
      <c r="N88" s="241"/>
      <c r="O88" s="294">
        <f>O87*(TableS6!E66+TableS6!D66+TableS6!J66)/(TableS6!D65+TableS6!E65+TableS6!J65)</f>
        <v>1175974.542459246</v>
      </c>
      <c r="P88" s="242"/>
      <c r="Q88" s="66"/>
      <c r="R88" s="106">
        <f>O88/(RawDataSources1!N85/RawDataSources1!N$107)/1000</f>
        <v>1688.8395206307137</v>
      </c>
      <c r="S88" s="89">
        <f t="shared" si="10"/>
        <v>-0.14349620732058432</v>
      </c>
    </row>
    <row r="89" spans="2:20">
      <c r="B89" s="285">
        <v>1989</v>
      </c>
      <c r="C89" s="295"/>
      <c r="D89" s="295"/>
      <c r="E89" s="295"/>
      <c r="F89" s="295"/>
      <c r="G89" s="295"/>
      <c r="H89" s="295"/>
      <c r="I89" s="295"/>
      <c r="J89" s="295"/>
      <c r="K89" s="295"/>
      <c r="L89" s="296"/>
      <c r="M89" s="295"/>
      <c r="N89" s="295"/>
      <c r="O89" s="297">
        <f>O88*(TableS6!E67+TableS6!D67+TableS6!J67)/(TableS6!D66+TableS6!E66+TableS6!J66)</f>
        <v>1406697.2919305069</v>
      </c>
      <c r="P89" s="298"/>
      <c r="Q89" s="66"/>
      <c r="R89" s="106">
        <f>O89/(RawDataSources1!N86/RawDataSources1!N$107)/1000</f>
        <v>1958.3726433487768</v>
      </c>
      <c r="S89" s="89">
        <f t="shared" si="10"/>
        <v>0.15959664575909693</v>
      </c>
    </row>
    <row r="90" spans="2:20">
      <c r="B90" s="284">
        <v>1990</v>
      </c>
      <c r="C90" s="292"/>
      <c r="D90" s="241"/>
      <c r="E90" s="292"/>
      <c r="F90" s="292"/>
      <c r="G90" s="241"/>
      <c r="H90" s="241"/>
      <c r="I90" s="241"/>
      <c r="J90" s="241"/>
      <c r="K90" s="292"/>
      <c r="L90" s="293"/>
      <c r="M90" s="241"/>
      <c r="N90" s="241"/>
      <c r="O90" s="294">
        <f>O89*(TableS6!E68+TableS6!D68+TableS6!J68)/(TableS6!D67+TableS6!E67+TableS6!J67)</f>
        <v>1388402.095937191</v>
      </c>
      <c r="P90" s="242"/>
      <c r="Q90" s="66"/>
      <c r="R90" s="106">
        <f>O90/(RawDataSources1!N87/RawDataSources1!N$107)/1000</f>
        <v>1833.8543397681062</v>
      </c>
      <c r="S90" s="89">
        <f t="shared" si="10"/>
        <v>-6.3582538289417068E-2</v>
      </c>
      <c r="T90" s="89">
        <f>(R99/R90)^(1/9)-1</f>
        <v>8.4235816372895123E-2</v>
      </c>
    </row>
    <row r="91" spans="2:20">
      <c r="B91" s="284">
        <v>1991</v>
      </c>
      <c r="C91" s="292"/>
      <c r="D91" s="241"/>
      <c r="E91" s="292"/>
      <c r="F91" s="292"/>
      <c r="G91" s="241"/>
      <c r="H91" s="241"/>
      <c r="I91" s="241"/>
      <c r="J91" s="241"/>
      <c r="K91" s="292"/>
      <c r="L91" s="293"/>
      <c r="M91" s="241"/>
      <c r="N91" s="241"/>
      <c r="O91" s="294">
        <f>O90*(TableS6!E69+TableS6!D69+TableS6!J69)/(TableS6!D68+TableS6!E68+TableS6!J68)</f>
        <v>1510370.0692259634</v>
      </c>
      <c r="P91" s="242"/>
      <c r="Q91" s="66"/>
      <c r="R91" s="106">
        <f>O91/(RawDataSources1!N88/RawDataSources1!N$107)/1000</f>
        <v>1884.5859990997624</v>
      </c>
      <c r="S91" s="89">
        <f t="shared" si="10"/>
        <v>2.766395249148923E-2</v>
      </c>
    </row>
    <row r="92" spans="2:20">
      <c r="B92" s="284">
        <v>1992</v>
      </c>
      <c r="C92" s="292"/>
      <c r="D92" s="241"/>
      <c r="E92" s="292"/>
      <c r="F92" s="292"/>
      <c r="G92" s="241"/>
      <c r="H92" s="241"/>
      <c r="I92" s="241"/>
      <c r="J92" s="241"/>
      <c r="K92" s="292"/>
      <c r="L92" s="293"/>
      <c r="M92" s="241"/>
      <c r="N92" s="241"/>
      <c r="O92" s="294">
        <f>O91*(TableS6!E70+TableS6!D70+TableS6!J70)/(TableS6!D69+TableS6!E69+TableS6!J69)</f>
        <v>1596764.0503055106</v>
      </c>
      <c r="P92" s="242"/>
      <c r="Q92" s="66"/>
      <c r="R92" s="106">
        <f>O92/(RawDataSources1!N89/RawDataSources1!N$107)/1000</f>
        <v>1914.9823271197765</v>
      </c>
      <c r="S92" s="89">
        <f t="shared" si="10"/>
        <v>1.612891533447347E-2</v>
      </c>
    </row>
    <row r="93" spans="2:20">
      <c r="B93" s="284">
        <v>1993</v>
      </c>
      <c r="C93" s="241"/>
      <c r="D93" s="241"/>
      <c r="E93" s="292"/>
      <c r="F93" s="292"/>
      <c r="G93" s="241"/>
      <c r="H93" s="241"/>
      <c r="I93" s="241"/>
      <c r="J93" s="241"/>
      <c r="K93" s="292"/>
      <c r="L93" s="293"/>
      <c r="M93" s="241"/>
      <c r="N93" s="241"/>
      <c r="O93" s="294">
        <f>O92*(TableS6!E71+TableS6!D71+TableS6!J71)/(TableS6!D70+TableS6!E70+TableS6!J70)</f>
        <v>1870175.5904278418</v>
      </c>
      <c r="P93" s="242"/>
      <c r="Q93" s="66"/>
      <c r="R93" s="106">
        <f>O93/(RawDataSources1!N90/RawDataSources1!N$107)/1000</f>
        <v>2171.4620607819111</v>
      </c>
      <c r="S93" s="89">
        <f t="shared" si="10"/>
        <v>0.13393321182649864</v>
      </c>
    </row>
    <row r="94" spans="2:20">
      <c r="B94" s="284">
        <v>1994</v>
      </c>
      <c r="C94" s="241"/>
      <c r="D94" s="241"/>
      <c r="E94" s="292"/>
      <c r="F94" s="292"/>
      <c r="G94" s="241"/>
      <c r="H94" s="241"/>
      <c r="I94" s="241"/>
      <c r="J94" s="241"/>
      <c r="K94" s="292"/>
      <c r="L94" s="293"/>
      <c r="M94" s="241"/>
      <c r="N94" s="241"/>
      <c r="O94" s="294">
        <f>O93*(TableS6!E72+TableS6!D72+TableS6!J72)/(TableS6!D71+TableS6!E71+TableS6!J71)</f>
        <v>1800044.0057867977</v>
      </c>
      <c r="P94" s="242"/>
      <c r="Q94" s="66"/>
      <c r="R94" s="106">
        <f>O94/(RawDataSources1!N91/RawDataSources1!N$107)/1000</f>
        <v>2072.3278900504774</v>
      </c>
      <c r="S94" s="89">
        <f t="shared" si="10"/>
        <v>-4.5653190319031811E-2</v>
      </c>
    </row>
    <row r="95" spans="2:20">
      <c r="B95" s="284">
        <v>1995</v>
      </c>
      <c r="C95" s="241"/>
      <c r="D95" s="241"/>
      <c r="E95" s="292"/>
      <c r="F95" s="292"/>
      <c r="G95" s="241"/>
      <c r="H95" s="241"/>
      <c r="I95" s="241"/>
      <c r="J95" s="241"/>
      <c r="K95" s="292"/>
      <c r="L95" s="293"/>
      <c r="M95" s="241"/>
      <c r="N95" s="241"/>
      <c r="O95" s="294">
        <f>O94*(TableS6!E73+TableS6!D73+TableS6!J73)/(TableS6!D72+TableS6!E72+TableS6!J72)</f>
        <v>1622174.0447406715</v>
      </c>
      <c r="P95" s="242"/>
      <c r="Q95" s="66"/>
      <c r="R95" s="106">
        <f>O95/(RawDataSources1!N92/RawDataSources1!N$107)/1000</f>
        <v>1834.6537747985656</v>
      </c>
      <c r="S95" s="89">
        <f t="shared" si="10"/>
        <v>-0.11468943519653285</v>
      </c>
    </row>
    <row r="96" spans="2:20">
      <c r="B96" s="284">
        <v>1996</v>
      </c>
      <c r="C96" s="241"/>
      <c r="D96" s="241"/>
      <c r="E96" s="292"/>
      <c r="F96" s="292"/>
      <c r="G96" s="241"/>
      <c r="H96" s="241"/>
      <c r="I96" s="241"/>
      <c r="J96" s="241"/>
      <c r="K96" s="292"/>
      <c r="L96" s="293"/>
      <c r="M96" s="241"/>
      <c r="N96" s="241"/>
      <c r="O96" s="294">
        <f>O95*(TableS6!E74+TableS6!D74+TableS6!J74)/(TableS6!D73+TableS6!E73+TableS6!J73)</f>
        <v>1977913.9668329239</v>
      </c>
      <c r="P96" s="242"/>
      <c r="Q96" s="66"/>
      <c r="R96" s="106">
        <f>O96/(RawDataSources1!N93/RawDataSources1!N$107)/1000</f>
        <v>2218.766176750622</v>
      </c>
      <c r="S96" s="89">
        <f t="shared" si="10"/>
        <v>0.20936506235037711</v>
      </c>
    </row>
    <row r="97" spans="2:20">
      <c r="B97" s="284">
        <v>1997</v>
      </c>
      <c r="C97" s="241"/>
      <c r="D97" s="241"/>
      <c r="E97" s="292"/>
      <c r="F97" s="292"/>
      <c r="G97" s="241"/>
      <c r="H97" s="241"/>
      <c r="I97" s="241"/>
      <c r="J97" s="241"/>
      <c r="K97" s="292"/>
      <c r="L97" s="293"/>
      <c r="M97" s="241"/>
      <c r="N97" s="241"/>
      <c r="O97" s="294">
        <f>O96*(TableS6!E75+TableS6!D75+TableS6!J75)/(TableS6!D74+TableS6!E74+TableS6!J74)</f>
        <v>2628409.8243730427</v>
      </c>
      <c r="P97" s="242"/>
      <c r="Q97" s="66"/>
      <c r="R97" s="106">
        <f>O97/(RawDataSources1!N94/RawDataSources1!N$107)/1000</f>
        <v>2933.380485449919</v>
      </c>
      <c r="S97" s="89">
        <f t="shared" si="10"/>
        <v>0.32207734018455603</v>
      </c>
    </row>
    <row r="98" spans="2:20">
      <c r="B98" s="284">
        <v>1998</v>
      </c>
      <c r="C98" s="241"/>
      <c r="D98" s="241"/>
      <c r="E98" s="292"/>
      <c r="F98" s="292"/>
      <c r="G98" s="241"/>
      <c r="H98" s="241"/>
      <c r="I98" s="241"/>
      <c r="J98" s="241"/>
      <c r="K98" s="292"/>
      <c r="L98" s="293"/>
      <c r="M98" s="241"/>
      <c r="N98" s="241"/>
      <c r="O98" s="294">
        <v>2944447.5419999999</v>
      </c>
      <c r="P98" s="242"/>
      <c r="Q98" s="66"/>
      <c r="R98" s="106">
        <f>O98/(RawDataSources1!N95/RawDataSources1!N$107)/1000</f>
        <v>3285.3868778153324</v>
      </c>
      <c r="S98" s="89">
        <f t="shared" si="10"/>
        <v>0.12000025026123495</v>
      </c>
    </row>
    <row r="99" spans="2:20">
      <c r="B99" s="285">
        <v>1999</v>
      </c>
      <c r="C99" s="295"/>
      <c r="D99" s="295"/>
      <c r="E99" s="295"/>
      <c r="F99" s="295"/>
      <c r="G99" s="295"/>
      <c r="H99" s="295"/>
      <c r="I99" s="295"/>
      <c r="J99" s="295"/>
      <c r="K99" s="295"/>
      <c r="L99" s="296"/>
      <c r="M99" s="295"/>
      <c r="N99" s="295"/>
      <c r="O99" s="297">
        <v>3430571.165</v>
      </c>
      <c r="P99" s="298"/>
      <c r="Q99" s="66"/>
      <c r="R99" s="106">
        <f>O99/(RawDataSources1!N96/RawDataSources1!N$107)/1000</f>
        <v>3797.332124888278</v>
      </c>
      <c r="S99" s="89">
        <f t="shared" si="10"/>
        <v>0.15582495033686006</v>
      </c>
    </row>
    <row r="100" spans="2:20">
      <c r="B100" s="284">
        <v>2000</v>
      </c>
      <c r="C100" s="241"/>
      <c r="D100" s="241"/>
      <c r="E100" s="292"/>
      <c r="F100" s="292"/>
      <c r="G100" s="241"/>
      <c r="H100" s="241"/>
      <c r="I100" s="241"/>
      <c r="J100" s="241"/>
      <c r="K100" s="292"/>
      <c r="L100" s="293"/>
      <c r="M100" s="241"/>
      <c r="N100" s="241"/>
      <c r="O100" s="294">
        <v>3677455.5329999998</v>
      </c>
      <c r="P100" s="242"/>
      <c r="Q100" s="66"/>
      <c r="R100" s="106">
        <f>O100/(RawDataSources1!N97/RawDataSources1!N$107)/1000</f>
        <v>4007.9746045454067</v>
      </c>
      <c r="S100" s="89">
        <f t="shared" si="10"/>
        <v>5.5471176270452283E-2</v>
      </c>
      <c r="T100" s="89">
        <f>(R109/R100)^(1/9)-1</f>
        <v>1.3970178455749771E-2</v>
      </c>
    </row>
    <row r="101" spans="2:20">
      <c r="B101" s="284">
        <v>2001</v>
      </c>
      <c r="C101" s="241"/>
      <c r="D101" s="241"/>
      <c r="E101" s="292"/>
      <c r="F101" s="292"/>
      <c r="G101" s="241"/>
      <c r="H101" s="241"/>
      <c r="I101" s="241"/>
      <c r="J101" s="241"/>
      <c r="K101" s="292"/>
      <c r="L101" s="293"/>
      <c r="M101" s="241"/>
      <c r="N101" s="241"/>
      <c r="O101" s="294">
        <v>3374299.09</v>
      </c>
      <c r="P101" s="242"/>
      <c r="Q101" s="66"/>
      <c r="R101" s="106">
        <f>O101/(RawDataSources1!N98/RawDataSources1!N$107)/1000</f>
        <v>3641.5427427915847</v>
      </c>
      <c r="S101" s="89">
        <f t="shared" si="10"/>
        <v>-9.1425694498726395E-2</v>
      </c>
    </row>
    <row r="102" spans="2:20">
      <c r="B102" s="284">
        <v>2002</v>
      </c>
      <c r="C102" s="241"/>
      <c r="D102" s="241"/>
      <c r="E102" s="292"/>
      <c r="F102" s="292"/>
      <c r="G102" s="241"/>
      <c r="H102" s="241"/>
      <c r="I102" s="241"/>
      <c r="J102" s="241"/>
      <c r="K102" s="292"/>
      <c r="L102" s="293"/>
      <c r="M102" s="241"/>
      <c r="N102" s="241"/>
      <c r="O102" s="294">
        <v>2931696.6309999996</v>
      </c>
      <c r="P102" s="242"/>
      <c r="Q102" s="66"/>
      <c r="R102" s="106">
        <f>O102/(RawDataSources1!N99/RawDataSources1!N$107)/1000</f>
        <v>3143.7857611860841</v>
      </c>
      <c r="S102" s="89">
        <f t="shared" si="10"/>
        <v>-0.13668849077518264</v>
      </c>
    </row>
    <row r="103" spans="2:20">
      <c r="B103" s="284">
        <v>2003</v>
      </c>
      <c r="C103" s="241"/>
      <c r="D103" s="241"/>
      <c r="E103" s="292"/>
      <c r="F103" s="292"/>
      <c r="G103" s="241"/>
      <c r="H103" s="241"/>
      <c r="I103" s="241"/>
      <c r="J103" s="241"/>
      <c r="K103" s="292"/>
      <c r="L103" s="293"/>
      <c r="M103" s="241"/>
      <c r="N103" s="241"/>
      <c r="O103" s="294">
        <v>3280126.94</v>
      </c>
      <c r="P103" s="242"/>
      <c r="Q103" s="66"/>
      <c r="R103" s="106">
        <f>O103/(RawDataSources1!N100/RawDataSources1!N$107)/1000</f>
        <v>3495.2172311475406</v>
      </c>
      <c r="S103" s="89">
        <f t="shared" si="10"/>
        <v>0.11178607470658841</v>
      </c>
    </row>
    <row r="104" spans="2:20">
      <c r="B104" s="284">
        <v>2004</v>
      </c>
      <c r="C104" s="241"/>
      <c r="D104" s="241"/>
      <c r="E104" s="292"/>
      <c r="F104" s="292"/>
      <c r="G104" s="241"/>
      <c r="H104" s="241"/>
      <c r="I104" s="241"/>
      <c r="J104" s="241"/>
      <c r="K104" s="292"/>
      <c r="L104" s="293"/>
      <c r="M104" s="241"/>
      <c r="N104" s="241"/>
      <c r="O104" s="294">
        <v>3532002.02</v>
      </c>
      <c r="P104" s="242"/>
      <c r="Q104" s="66"/>
      <c r="R104" s="106">
        <f>O104/(RawDataSources1!N101/RawDataSources1!N$107)/1000</f>
        <v>3733.5758726565655</v>
      </c>
      <c r="S104" s="89">
        <f t="shared" si="10"/>
        <v>6.8195658737573606E-2</v>
      </c>
    </row>
    <row r="105" spans="2:20">
      <c r="B105" s="284">
        <v>2005</v>
      </c>
      <c r="C105" s="241"/>
      <c r="D105" s="241"/>
      <c r="E105" s="292"/>
      <c r="F105" s="292"/>
      <c r="G105" s="241"/>
      <c r="H105" s="241"/>
      <c r="I105" s="241"/>
      <c r="J105" s="241"/>
      <c r="K105" s="292"/>
      <c r="L105" s="293"/>
      <c r="M105" s="241"/>
      <c r="N105" s="241"/>
      <c r="O105" s="294">
        <v>4412697.6629999997</v>
      </c>
      <c r="P105" s="242"/>
      <c r="Q105" s="66"/>
      <c r="R105" s="106">
        <f>O105/(RawDataSources1!N102/RawDataSources1!N$107)/1000</f>
        <v>4610.511286271465</v>
      </c>
      <c r="S105" s="89">
        <f t="shared" si="10"/>
        <v>0.23487815529269818</v>
      </c>
    </row>
    <row r="106" spans="2:20">
      <c r="B106" s="284">
        <v>2006</v>
      </c>
      <c r="C106" s="241"/>
      <c r="D106" s="241"/>
      <c r="E106" s="292"/>
      <c r="F106" s="292"/>
      <c r="G106" s="241"/>
      <c r="H106" s="241"/>
      <c r="I106" s="241"/>
      <c r="J106" s="241"/>
      <c r="K106" s="292"/>
      <c r="L106" s="293"/>
      <c r="M106" s="241"/>
      <c r="N106" s="241"/>
      <c r="O106" s="294">
        <v>5017432.4809999997</v>
      </c>
      <c r="P106" s="242"/>
      <c r="Q106" s="66"/>
      <c r="R106" s="106">
        <f>O106/(RawDataSources1!N103/RawDataSources1!N$107)/1000</f>
        <v>5187.4561266217152</v>
      </c>
      <c r="S106" s="89">
        <f t="shared" si="10"/>
        <v>0.12513684589997554</v>
      </c>
    </row>
    <row r="107" spans="2:20">
      <c r="B107" s="284">
        <v>2007</v>
      </c>
      <c r="C107" s="241"/>
      <c r="D107" s="241"/>
      <c r="E107" s="292"/>
      <c r="F107" s="292"/>
      <c r="G107" s="241"/>
      <c r="H107" s="241"/>
      <c r="I107" s="241"/>
      <c r="J107" s="241"/>
      <c r="K107" s="292"/>
      <c r="L107" s="293"/>
      <c r="M107" s="241"/>
      <c r="N107" s="241"/>
      <c r="O107" s="294">
        <v>5402331.5650000004</v>
      </c>
      <c r="P107" s="242"/>
      <c r="Q107" s="66"/>
      <c r="R107" s="106">
        <f>O107/(RawDataSources1!N104/RawDataSources1!N$107)/1000</f>
        <v>5544.8607128015892</v>
      </c>
      <c r="S107" s="89">
        <f t="shared" si="10"/>
        <v>6.8897852329910858E-2</v>
      </c>
    </row>
    <row r="108" spans="2:20">
      <c r="B108" s="284">
        <v>2008</v>
      </c>
      <c r="C108" s="241"/>
      <c r="D108" s="241"/>
      <c r="E108" s="292"/>
      <c r="F108" s="292"/>
      <c r="G108" s="241"/>
      <c r="H108" s="241"/>
      <c r="I108" s="241"/>
      <c r="J108" s="241"/>
      <c r="K108" s="292"/>
      <c r="L108" s="293"/>
      <c r="M108" s="241"/>
      <c r="N108" s="241"/>
      <c r="O108" s="294">
        <v>4012280.0989999999</v>
      </c>
      <c r="P108" s="242"/>
      <c r="Q108" s="66"/>
      <c r="R108" s="106">
        <f>O108/(RawDataSources1!N105/RawDataSources1!N$107)/1000</f>
        <v>4020.3476863304286</v>
      </c>
      <c r="S108" s="89">
        <f t="shared" si="10"/>
        <v>-0.27494162710913028</v>
      </c>
    </row>
    <row r="109" spans="2:20">
      <c r="B109" s="285">
        <v>2009</v>
      </c>
      <c r="C109" s="304"/>
      <c r="D109" s="304"/>
      <c r="E109" s="295"/>
      <c r="F109" s="295"/>
      <c r="G109" s="304"/>
      <c r="H109" s="304"/>
      <c r="I109" s="304"/>
      <c r="J109" s="304"/>
      <c r="K109" s="295"/>
      <c r="L109" s="296"/>
      <c r="M109" s="304"/>
      <c r="N109" s="304"/>
      <c r="O109" s="297">
        <f>'SNB-AllHoldingsYearlyBySector'!$B41*1000</f>
        <v>4510192.5319999997</v>
      </c>
      <c r="P109" s="298"/>
      <c r="Q109" s="66"/>
      <c r="R109" s="106">
        <f>O109/(RawDataSources1!N106/RawDataSources1!N$107)/1000</f>
        <v>4541.0010436193952</v>
      </c>
      <c r="S109" s="89">
        <f t="shared" si="10"/>
        <v>0.12950455978204034</v>
      </c>
    </row>
    <row r="110" spans="2:20">
      <c r="B110" s="284">
        <v>2010</v>
      </c>
      <c r="C110" s="241"/>
      <c r="D110" s="241"/>
      <c r="E110" s="292"/>
      <c r="F110" s="292"/>
      <c r="G110" s="241"/>
      <c r="H110" s="241"/>
      <c r="I110" s="241"/>
      <c r="J110" s="241"/>
      <c r="K110" s="292"/>
      <c r="L110" s="293"/>
      <c r="M110" s="305"/>
      <c r="N110" s="241"/>
      <c r="O110" s="294">
        <f>'SNB-AllHoldingsYearlyBySector'!$B42*1000</f>
        <v>4456037.4460000005</v>
      </c>
      <c r="P110" s="242"/>
      <c r="Q110" s="66"/>
      <c r="R110" s="106">
        <f>O110/(RawDataSources1!N107/RawDataSources1!N$107)/1000</f>
        <v>4456.0374460000003</v>
      </c>
      <c r="S110" s="89">
        <f t="shared" si="10"/>
        <v>-1.8710323297277842E-2</v>
      </c>
    </row>
    <row r="111" spans="2:20">
      <c r="B111" s="284">
        <v>2011</v>
      </c>
      <c r="C111" s="241"/>
      <c r="D111" s="241"/>
      <c r="E111" s="241"/>
      <c r="F111" s="241"/>
      <c r="G111" s="241"/>
      <c r="H111" s="241"/>
      <c r="I111" s="241"/>
      <c r="J111" s="241"/>
      <c r="K111" s="241"/>
      <c r="L111" s="306"/>
      <c r="M111" s="241"/>
      <c r="N111" s="241"/>
      <c r="O111" s="294">
        <f>'SNB-AllHoldingsYearlyBySector'!$B43*1000</f>
        <v>4240084.5950000007</v>
      </c>
      <c r="P111" s="242"/>
    </row>
    <row r="112" spans="2:20">
      <c r="B112" s="284">
        <v>2012</v>
      </c>
      <c r="C112" s="241"/>
      <c r="D112" s="241"/>
      <c r="E112" s="241"/>
      <c r="F112" s="241"/>
      <c r="G112" s="241"/>
      <c r="H112" s="241"/>
      <c r="I112" s="241"/>
      <c r="J112" s="241"/>
      <c r="K112" s="241"/>
      <c r="L112" s="306"/>
      <c r="M112" s="241"/>
      <c r="N112" s="241"/>
      <c r="O112" s="294">
        <f>'SNB-AllHoldingsYearlyBySector'!$B44*1000</f>
        <v>4612266.1979999999</v>
      </c>
      <c r="P112" s="242"/>
    </row>
    <row r="113" spans="2:16" ht="14" thickBot="1">
      <c r="B113" s="286">
        <v>2013</v>
      </c>
      <c r="C113" s="307"/>
      <c r="D113" s="307"/>
      <c r="E113" s="307"/>
      <c r="F113" s="307"/>
      <c r="G113" s="307"/>
      <c r="H113" s="307"/>
      <c r="I113" s="307"/>
      <c r="J113" s="307"/>
      <c r="K113" s="307"/>
      <c r="L113" s="308"/>
      <c r="M113" s="307"/>
      <c r="N113" s="307"/>
      <c r="O113" s="309"/>
      <c r="P113" s="310"/>
    </row>
    <row r="114" spans="2:16" ht="15" thickTop="1" thickBot="1"/>
    <row r="115" spans="2:16">
      <c r="B115" s="423" t="s">
        <v>1097</v>
      </c>
      <c r="C115" s="424"/>
      <c r="D115" s="424"/>
      <c r="E115" s="424"/>
      <c r="F115" s="424"/>
      <c r="G115" s="424"/>
      <c r="H115" s="424"/>
      <c r="I115" s="424"/>
      <c r="J115" s="424"/>
      <c r="K115" s="424"/>
      <c r="L115" s="424"/>
      <c r="M115" s="424"/>
      <c r="N115" s="424"/>
      <c r="O115" s="424"/>
      <c r="P115" s="425"/>
    </row>
    <row r="116" spans="2:16" ht="14" thickBot="1">
      <c r="B116" s="426"/>
      <c r="C116" s="427"/>
      <c r="D116" s="427"/>
      <c r="E116" s="427"/>
      <c r="F116" s="427"/>
      <c r="G116" s="427"/>
      <c r="H116" s="427"/>
      <c r="I116" s="427"/>
      <c r="J116" s="427"/>
      <c r="K116" s="427"/>
      <c r="L116" s="427"/>
      <c r="M116" s="427"/>
      <c r="N116" s="427"/>
      <c r="O116" s="427"/>
      <c r="P116" s="428"/>
    </row>
  </sheetData>
  <mergeCells count="2">
    <mergeCell ref="B3:P3"/>
    <mergeCell ref="B115:P116"/>
  </mergeCells>
  <pageMargins left="0.75" right="0.75" top="1" bottom="1" header="0.5" footer="0.5"/>
  <pageSetup paperSize="9" orientation="portrait" horizontalDpi="4294967292" verticalDpi="4294967292"/>
  <ignoredErrors>
    <ignoredError sqref="K25" formula="1"/>
    <ignoredError sqref="J7:J62" emptyCellReference="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89"/>
  <sheetViews>
    <sheetView workbookViewId="0">
      <pane xSplit="2" ySplit="7" topLeftCell="C8" activePane="bottomRight" state="frozen"/>
      <selection pane="topRight" activeCell="C1" sqref="C1"/>
      <selection pane="bottomLeft" activeCell="A5" sqref="A5"/>
      <selection pane="bottomRight" activeCell="B3" sqref="B3:O3"/>
    </sheetView>
  </sheetViews>
  <sheetFormatPr baseColWidth="10" defaultRowHeight="13" x14ac:dyDescent="0"/>
  <cols>
    <col min="1" max="2" width="10.83203125" style="63"/>
    <col min="3" max="15" width="12.83203125" style="63" customWidth="1"/>
    <col min="16" max="25" width="10.83203125" style="63"/>
    <col min="26" max="26" width="20.83203125" style="63" bestFit="1" customWidth="1"/>
    <col min="27" max="16384" width="10.83203125" style="63"/>
  </cols>
  <sheetData>
    <row r="2" spans="2:26" ht="14" thickBot="1"/>
    <row r="3" spans="2:26" ht="27" customHeight="1" thickTop="1">
      <c r="B3" s="420" t="s">
        <v>1098</v>
      </c>
      <c r="C3" s="421"/>
      <c r="D3" s="421"/>
      <c r="E3" s="421"/>
      <c r="F3" s="421"/>
      <c r="G3" s="421"/>
      <c r="H3" s="421"/>
      <c r="I3" s="421"/>
      <c r="J3" s="421"/>
      <c r="K3" s="421"/>
      <c r="L3" s="421"/>
      <c r="M3" s="421"/>
      <c r="N3" s="421"/>
      <c r="O3" s="422"/>
    </row>
    <row r="4" spans="2:26">
      <c r="B4" s="68"/>
      <c r="C4" s="65"/>
      <c r="D4" s="65"/>
      <c r="E4" s="65"/>
      <c r="F4" s="65"/>
      <c r="G4" s="65"/>
      <c r="H4" s="65"/>
      <c r="I4" s="65"/>
      <c r="J4" s="65"/>
      <c r="K4" s="65"/>
      <c r="L4" s="65"/>
      <c r="M4" s="65"/>
      <c r="N4" s="65"/>
      <c r="O4" s="76"/>
    </row>
    <row r="5" spans="2:26" ht="14" thickBot="1">
      <c r="B5" s="69"/>
      <c r="C5" s="74" t="s">
        <v>272</v>
      </c>
      <c r="D5" s="74" t="s">
        <v>273</v>
      </c>
      <c r="E5" s="74" t="s">
        <v>274</v>
      </c>
      <c r="F5" s="74" t="s">
        <v>275</v>
      </c>
      <c r="G5" s="74" t="s">
        <v>276</v>
      </c>
      <c r="H5" s="74" t="s">
        <v>277</v>
      </c>
      <c r="I5" s="74" t="s">
        <v>278</v>
      </c>
      <c r="J5" s="74" t="s">
        <v>279</v>
      </c>
      <c r="K5" s="74" t="s">
        <v>280</v>
      </c>
      <c r="L5" s="74" t="s">
        <v>281</v>
      </c>
      <c r="M5" s="74" t="s">
        <v>282</v>
      </c>
      <c r="N5" s="74" t="s">
        <v>283</v>
      </c>
      <c r="O5" s="75" t="s">
        <v>289</v>
      </c>
    </row>
    <row r="6" spans="2:26" ht="19" customHeight="1">
      <c r="B6" s="68"/>
      <c r="C6" s="429" t="s">
        <v>293</v>
      </c>
      <c r="D6" s="429"/>
      <c r="E6" s="429"/>
      <c r="F6" s="429"/>
      <c r="G6" s="429"/>
      <c r="H6" s="429"/>
      <c r="I6" s="429"/>
      <c r="J6" s="429"/>
      <c r="K6" s="430"/>
      <c r="L6" s="429" t="s">
        <v>296</v>
      </c>
      <c r="M6" s="429"/>
      <c r="N6" s="429"/>
      <c r="O6" s="431"/>
      <c r="Z6" s="63" t="s">
        <v>354</v>
      </c>
    </row>
    <row r="7" spans="2:26" s="64" customFormat="1" ht="60" customHeight="1">
      <c r="B7" s="70"/>
      <c r="C7" s="238" t="s">
        <v>284</v>
      </c>
      <c r="D7" s="238" t="s">
        <v>266</v>
      </c>
      <c r="E7" s="238" t="s">
        <v>285</v>
      </c>
      <c r="F7" s="238" t="s">
        <v>290</v>
      </c>
      <c r="G7" s="238" t="s">
        <v>286</v>
      </c>
      <c r="H7" s="238" t="s">
        <v>287</v>
      </c>
      <c r="I7" s="313" t="s">
        <v>288</v>
      </c>
      <c r="J7" s="238" t="s">
        <v>267</v>
      </c>
      <c r="K7" s="314" t="s">
        <v>268</v>
      </c>
      <c r="L7" s="238" t="s">
        <v>295</v>
      </c>
      <c r="M7" s="238" t="s">
        <v>292</v>
      </c>
      <c r="N7" s="238" t="s">
        <v>291</v>
      </c>
      <c r="O7" s="283" t="s">
        <v>267</v>
      </c>
      <c r="Q7" s="339" t="s">
        <v>348</v>
      </c>
      <c r="R7" s="338" t="s">
        <v>349</v>
      </c>
      <c r="S7" s="339" t="s">
        <v>355</v>
      </c>
      <c r="T7" s="339"/>
      <c r="U7" s="339" t="s">
        <v>353</v>
      </c>
      <c r="V7" s="338" t="s">
        <v>350</v>
      </c>
      <c r="W7" s="339" t="s">
        <v>351</v>
      </c>
      <c r="X7" s="339" t="s">
        <v>351</v>
      </c>
      <c r="Y7" s="339"/>
      <c r="Z7" s="339" t="s">
        <v>352</v>
      </c>
    </row>
    <row r="8" spans="2:26" ht="15">
      <c r="B8" s="333">
        <v>1930</v>
      </c>
      <c r="C8" s="320">
        <v>55</v>
      </c>
      <c r="D8" s="320">
        <v>8</v>
      </c>
      <c r="E8" s="320">
        <f t="shared" ref="E8:E20" si="0">(H8-D8-C8)*E$22/(E$22+G$22)</f>
        <v>5</v>
      </c>
      <c r="F8" s="320">
        <v>0</v>
      </c>
      <c r="G8" s="320">
        <f t="shared" ref="G8:G20" si="1">(H8-F8-E8-D8-C8)</f>
        <v>3</v>
      </c>
      <c r="H8" s="320">
        <v>71</v>
      </c>
      <c r="I8" s="320"/>
      <c r="J8" s="320"/>
      <c r="K8" s="321">
        <f>K9*H8/H9</f>
        <v>78.8888888888889</v>
      </c>
      <c r="L8" s="322"/>
      <c r="M8" s="323"/>
      <c r="N8" s="323"/>
      <c r="O8" s="324"/>
      <c r="Q8" s="337">
        <f t="shared" ref="Q8:Q36" si="2">V8</f>
        <v>10.040839112271588</v>
      </c>
      <c r="R8" s="341">
        <f t="shared" ref="R8:R13" si="3">(K8/1000)/Q8</f>
        <v>7.8568024053361687E-3</v>
      </c>
      <c r="S8" s="287"/>
      <c r="U8" s="340">
        <v>9.5965727110334562</v>
      </c>
      <c r="V8" s="340">
        <v>10.040839112271588</v>
      </c>
    </row>
    <row r="9" spans="2:26" ht="15">
      <c r="B9" s="334">
        <v>1931</v>
      </c>
      <c r="C9" s="325">
        <v>54</v>
      </c>
      <c r="D9" s="325">
        <v>8</v>
      </c>
      <c r="E9" s="325">
        <f t="shared" si="0"/>
        <v>5</v>
      </c>
      <c r="F9" s="325">
        <v>0</v>
      </c>
      <c r="G9" s="325">
        <f t="shared" si="1"/>
        <v>3</v>
      </c>
      <c r="H9" s="325">
        <v>70</v>
      </c>
      <c r="I9" s="325"/>
      <c r="J9" s="325"/>
      <c r="K9" s="321">
        <f>K10*H9/H10</f>
        <v>77.777777777777786</v>
      </c>
      <c r="L9" s="322"/>
      <c r="M9" s="323"/>
      <c r="N9" s="323"/>
      <c r="O9" s="324"/>
      <c r="Q9" s="337">
        <f t="shared" si="2"/>
        <v>9.281053798503061</v>
      </c>
      <c r="R9" s="341">
        <f t="shared" si="3"/>
        <v>8.3802744242601566E-3</v>
      </c>
      <c r="S9" s="287"/>
      <c r="U9" s="340">
        <v>8.8117598288681958</v>
      </c>
      <c r="V9" s="340">
        <v>9.281053798503061</v>
      </c>
    </row>
    <row r="10" spans="2:26" ht="15">
      <c r="B10" s="334">
        <v>1932</v>
      </c>
      <c r="C10" s="325">
        <v>40</v>
      </c>
      <c r="D10" s="325">
        <v>6</v>
      </c>
      <c r="E10" s="325">
        <f t="shared" si="0"/>
        <v>4.375</v>
      </c>
      <c r="F10" s="325">
        <v>0</v>
      </c>
      <c r="G10" s="325">
        <f t="shared" si="1"/>
        <v>2.625</v>
      </c>
      <c r="H10" s="325">
        <v>53</v>
      </c>
      <c r="I10" s="325"/>
      <c r="J10" s="325"/>
      <c r="K10" s="321">
        <f>K11*H10/H11</f>
        <v>58.888888888888893</v>
      </c>
      <c r="L10" s="322"/>
      <c r="M10" s="323"/>
      <c r="N10" s="323"/>
      <c r="O10" s="324"/>
      <c r="Q10" s="337">
        <f t="shared" si="2"/>
        <v>8.3242871070908429</v>
      </c>
      <c r="R10" s="341">
        <f t="shared" si="3"/>
        <v>7.0743462030190933E-3</v>
      </c>
      <c r="S10" s="287"/>
      <c r="U10" s="340">
        <v>7.7785884396886109</v>
      </c>
      <c r="V10" s="340">
        <v>8.3242871070908429</v>
      </c>
    </row>
    <row r="11" spans="2:26" ht="15">
      <c r="B11" s="334">
        <v>1933</v>
      </c>
      <c r="C11" s="325">
        <v>33</v>
      </c>
      <c r="D11" s="325">
        <v>6</v>
      </c>
      <c r="E11" s="325">
        <f t="shared" si="0"/>
        <v>4.375</v>
      </c>
      <c r="F11" s="325">
        <v>0</v>
      </c>
      <c r="G11" s="325">
        <f t="shared" si="1"/>
        <v>2.625</v>
      </c>
      <c r="H11" s="325">
        <v>46</v>
      </c>
      <c r="I11" s="325"/>
      <c r="J11" s="325"/>
      <c r="K11" s="321">
        <f>K12*H11/H12</f>
        <v>51.111111111111114</v>
      </c>
      <c r="L11" s="322"/>
      <c r="M11" s="323"/>
      <c r="N11" s="323"/>
      <c r="O11" s="324"/>
      <c r="Q11" s="337">
        <f t="shared" si="2"/>
        <v>8.3440894678063451</v>
      </c>
      <c r="R11" s="341">
        <f t="shared" si="3"/>
        <v>6.1254270233212383E-3</v>
      </c>
      <c r="S11" s="287"/>
      <c r="U11" s="340">
        <v>7.8381944813720485</v>
      </c>
      <c r="V11" s="340">
        <v>8.3440894678063451</v>
      </c>
    </row>
    <row r="12" spans="2:26" ht="15">
      <c r="B12" s="334">
        <v>1934</v>
      </c>
      <c r="C12" s="325">
        <v>30</v>
      </c>
      <c r="D12" s="325">
        <v>5</v>
      </c>
      <c r="E12" s="325">
        <f t="shared" si="0"/>
        <v>3.75</v>
      </c>
      <c r="F12" s="325">
        <v>0</v>
      </c>
      <c r="G12" s="325">
        <f t="shared" si="1"/>
        <v>2.25</v>
      </c>
      <c r="H12" s="325">
        <v>41</v>
      </c>
      <c r="I12" s="325"/>
      <c r="J12" s="325"/>
      <c r="K12" s="321">
        <f>K13*H12/H13</f>
        <v>45.555555555555557</v>
      </c>
      <c r="L12" s="322"/>
      <c r="M12" s="323"/>
      <c r="N12" s="323"/>
      <c r="O12" s="324"/>
      <c r="Q12" s="337">
        <f t="shared" si="2"/>
        <v>8.2471621232515115</v>
      </c>
      <c r="R12" s="341">
        <f t="shared" si="3"/>
        <v>5.5237856216163363E-3</v>
      </c>
      <c r="S12" s="287"/>
      <c r="U12" s="340">
        <v>7.7487854188468921</v>
      </c>
      <c r="V12" s="340">
        <v>8.2471621232515115</v>
      </c>
    </row>
    <row r="13" spans="2:26" ht="15">
      <c r="B13" s="334">
        <v>1935</v>
      </c>
      <c r="C13" s="325">
        <v>32</v>
      </c>
      <c r="D13" s="325">
        <v>7</v>
      </c>
      <c r="E13" s="325">
        <f t="shared" si="0"/>
        <v>3.75</v>
      </c>
      <c r="F13" s="325">
        <v>0</v>
      </c>
      <c r="G13" s="325">
        <f t="shared" si="1"/>
        <v>2.25</v>
      </c>
      <c r="H13" s="325">
        <v>45</v>
      </c>
      <c r="I13" s="325"/>
      <c r="J13" s="325">
        <v>5</v>
      </c>
      <c r="K13" s="326">
        <f>J13+H13+I13</f>
        <v>50</v>
      </c>
      <c r="L13" s="327">
        <f>C13/K13</f>
        <v>0.64</v>
      </c>
      <c r="M13" s="327">
        <f>(D13+E13+F13)/K13</f>
        <v>0.215</v>
      </c>
      <c r="N13" s="327">
        <f>(G13+I13)/K13</f>
        <v>4.4999999999999998E-2</v>
      </c>
      <c r="O13" s="328">
        <f>J13/K13</f>
        <v>0.1</v>
      </c>
      <c r="Q13" s="337">
        <f t="shared" si="2"/>
        <v>8.0762364833913765</v>
      </c>
      <c r="R13" s="341">
        <f t="shared" si="3"/>
        <v>6.1910024678975203E-3</v>
      </c>
      <c r="S13" s="341">
        <f>(J13/1000)/Q13</f>
        <v>6.1910024678975197E-4</v>
      </c>
      <c r="U13" s="340">
        <v>7.639507675760588</v>
      </c>
      <c r="V13" s="340">
        <v>8.0762364833913765</v>
      </c>
    </row>
    <row r="14" spans="2:26" ht="15">
      <c r="B14" s="334">
        <v>1936</v>
      </c>
      <c r="C14" s="325">
        <v>34</v>
      </c>
      <c r="D14" s="325">
        <v>8</v>
      </c>
      <c r="E14" s="325">
        <f t="shared" si="0"/>
        <v>3.75</v>
      </c>
      <c r="F14" s="325" t="s">
        <v>1103</v>
      </c>
      <c r="G14" s="325">
        <f t="shared" si="1"/>
        <v>2.25</v>
      </c>
      <c r="H14" s="325">
        <v>48</v>
      </c>
      <c r="I14" s="325"/>
      <c r="J14" s="325">
        <v>8</v>
      </c>
      <c r="K14" s="326">
        <f t="shared" ref="K14:K77" si="4">J14+H14+I14</f>
        <v>56</v>
      </c>
      <c r="L14" s="327">
        <f t="shared" ref="L14:L77" si="5">C14/K14</f>
        <v>0.6071428571428571</v>
      </c>
      <c r="M14" s="327">
        <f t="shared" ref="M14:M77" si="6">(D14+E14+F14)/K14</f>
        <v>0.20982142857142858</v>
      </c>
      <c r="N14" s="327">
        <f t="shared" ref="N14:N77" si="7">(G14+I14)/K14</f>
        <v>4.0178571428571432E-2</v>
      </c>
      <c r="O14" s="328">
        <f t="shared" ref="O14:O77" si="8">J14/K14</f>
        <v>0.14285714285714285</v>
      </c>
      <c r="Q14" s="337">
        <f t="shared" si="2"/>
        <v>8.111672286777015</v>
      </c>
      <c r="R14" s="341">
        <f t="shared" ref="R14:R77" si="9">(K14/1000)/Q14</f>
        <v>6.9036319540776592E-3</v>
      </c>
      <c r="S14" s="341">
        <f t="shared" ref="S14:S77" si="10">(J14/1000)/Q14</f>
        <v>9.8623313629680846E-4</v>
      </c>
      <c r="U14" s="340">
        <v>7.6295733354800168</v>
      </c>
      <c r="V14" s="340">
        <v>8.111672286777015</v>
      </c>
      <c r="W14" s="89"/>
    </row>
    <row r="15" spans="2:26" ht="15">
      <c r="B15" s="334">
        <v>1937</v>
      </c>
      <c r="C15" s="325">
        <v>37</v>
      </c>
      <c r="D15" s="325">
        <v>8</v>
      </c>
      <c r="E15" s="325">
        <f t="shared" si="0"/>
        <v>4.375</v>
      </c>
      <c r="F15" s="325">
        <v>0</v>
      </c>
      <c r="G15" s="325">
        <f t="shared" si="1"/>
        <v>2.625</v>
      </c>
      <c r="H15" s="325">
        <v>52</v>
      </c>
      <c r="I15" s="325"/>
      <c r="J15" s="325">
        <v>10</v>
      </c>
      <c r="K15" s="326">
        <f t="shared" si="4"/>
        <v>62</v>
      </c>
      <c r="L15" s="327">
        <f t="shared" si="5"/>
        <v>0.59677419354838712</v>
      </c>
      <c r="M15" s="327">
        <f t="shared" si="6"/>
        <v>0.19959677419354838</v>
      </c>
      <c r="N15" s="327">
        <f t="shared" si="7"/>
        <v>4.2338709677419352E-2</v>
      </c>
      <c r="O15" s="328">
        <f t="shared" si="8"/>
        <v>0.16129032258064516</v>
      </c>
      <c r="Q15" s="337">
        <f t="shared" si="2"/>
        <v>8.8506130103186962</v>
      </c>
      <c r="R15" s="341">
        <f t="shared" si="9"/>
        <v>7.0051644928679898E-3</v>
      </c>
      <c r="S15" s="341">
        <f t="shared" si="10"/>
        <v>1.1298652407851597E-3</v>
      </c>
      <c r="U15" s="340">
        <v>8.3945175370841323</v>
      </c>
      <c r="V15" s="340">
        <v>8.8506130103186962</v>
      </c>
      <c r="W15" s="89"/>
    </row>
    <row r="16" spans="2:26" ht="15">
      <c r="B16" s="334">
        <v>1938</v>
      </c>
      <c r="C16" s="325">
        <v>35</v>
      </c>
      <c r="D16" s="325">
        <v>8</v>
      </c>
      <c r="E16" s="325">
        <f t="shared" si="0"/>
        <v>3.75</v>
      </c>
      <c r="F16" s="325" t="s">
        <v>1103</v>
      </c>
      <c r="G16" s="325">
        <f t="shared" si="1"/>
        <v>2.25</v>
      </c>
      <c r="H16" s="325">
        <v>49</v>
      </c>
      <c r="I16" s="325"/>
      <c r="J16" s="325">
        <v>8</v>
      </c>
      <c r="K16" s="326">
        <f t="shared" si="4"/>
        <v>57</v>
      </c>
      <c r="L16" s="327">
        <f t="shared" si="5"/>
        <v>0.61403508771929827</v>
      </c>
      <c r="M16" s="327">
        <f t="shared" si="6"/>
        <v>0.20614035087719298</v>
      </c>
      <c r="N16" s="327">
        <f t="shared" si="7"/>
        <v>3.9473684210526314E-2</v>
      </c>
      <c r="O16" s="328">
        <f t="shared" si="8"/>
        <v>0.14035087719298245</v>
      </c>
      <c r="Q16" s="337">
        <f t="shared" si="2"/>
        <v>8.9027244858858108</v>
      </c>
      <c r="R16" s="341">
        <f t="shared" si="9"/>
        <v>6.4025344253173938E-3</v>
      </c>
      <c r="S16" s="341">
        <f t="shared" si="10"/>
        <v>8.9860132285156402E-4</v>
      </c>
      <c r="U16" s="340">
        <v>8.4739922593287158</v>
      </c>
      <c r="V16" s="340">
        <v>8.9027244858858108</v>
      </c>
      <c r="W16" s="89"/>
    </row>
    <row r="17" spans="2:23" ht="15">
      <c r="B17" s="335">
        <v>1939</v>
      </c>
      <c r="C17" s="342">
        <v>35</v>
      </c>
      <c r="D17" s="342">
        <v>7</v>
      </c>
      <c r="E17" s="342">
        <f t="shared" si="0"/>
        <v>4.375</v>
      </c>
      <c r="F17" s="342" t="s">
        <v>1103</v>
      </c>
      <c r="G17" s="342">
        <f t="shared" si="1"/>
        <v>2.625</v>
      </c>
      <c r="H17" s="342">
        <v>49</v>
      </c>
      <c r="I17" s="342"/>
      <c r="J17" s="342">
        <v>7</v>
      </c>
      <c r="K17" s="343">
        <f t="shared" si="4"/>
        <v>56</v>
      </c>
      <c r="L17" s="344">
        <f t="shared" si="5"/>
        <v>0.625</v>
      </c>
      <c r="M17" s="344">
        <f t="shared" si="6"/>
        <v>0.203125</v>
      </c>
      <c r="N17" s="344">
        <f t="shared" si="7"/>
        <v>4.6875E-2</v>
      </c>
      <c r="O17" s="345">
        <f t="shared" si="8"/>
        <v>0.125</v>
      </c>
      <c r="Q17" s="337">
        <f t="shared" si="2"/>
        <v>9.0788893856175772</v>
      </c>
      <c r="R17" s="341">
        <f t="shared" si="9"/>
        <v>6.1681553350251212E-3</v>
      </c>
      <c r="S17" s="341">
        <f t="shared" si="10"/>
        <v>7.7101941687814015E-4</v>
      </c>
      <c r="U17" s="340">
        <v>8.5832700024150181</v>
      </c>
      <c r="V17" s="340">
        <v>9.0788893856175772</v>
      </c>
      <c r="W17" s="89"/>
    </row>
    <row r="18" spans="2:23" ht="15">
      <c r="B18" s="334">
        <v>1940</v>
      </c>
      <c r="C18" s="325">
        <v>35</v>
      </c>
      <c r="D18" s="325">
        <v>8</v>
      </c>
      <c r="E18" s="325">
        <f t="shared" si="0"/>
        <v>3.75</v>
      </c>
      <c r="F18" s="325" t="s">
        <v>1103</v>
      </c>
      <c r="G18" s="325">
        <f t="shared" si="1"/>
        <v>2.25</v>
      </c>
      <c r="H18" s="325">
        <v>49</v>
      </c>
      <c r="I18" s="325"/>
      <c r="J18" s="325">
        <v>7</v>
      </c>
      <c r="K18" s="326">
        <f t="shared" si="4"/>
        <v>56</v>
      </c>
      <c r="L18" s="327">
        <f t="shared" si="5"/>
        <v>0.625</v>
      </c>
      <c r="M18" s="327">
        <f t="shared" si="6"/>
        <v>0.20982142857142858</v>
      </c>
      <c r="N18" s="327">
        <f t="shared" si="7"/>
        <v>4.0178571428571432E-2</v>
      </c>
      <c r="O18" s="328">
        <f t="shared" si="8"/>
        <v>0.125</v>
      </c>
      <c r="Q18" s="337">
        <f t="shared" si="2"/>
        <v>9.524714522927578</v>
      </c>
      <c r="R18" s="341">
        <f t="shared" si="9"/>
        <v>5.8794413066342987E-3</v>
      </c>
      <c r="S18" s="341">
        <f t="shared" si="10"/>
        <v>7.3493016332928734E-4</v>
      </c>
      <c r="U18" s="340">
        <v>9.308476842896841</v>
      </c>
      <c r="V18" s="340">
        <v>9.524714522927578</v>
      </c>
      <c r="W18" s="89"/>
    </row>
    <row r="19" spans="2:23" ht="15">
      <c r="B19" s="334">
        <v>1941</v>
      </c>
      <c r="C19" s="325">
        <v>35</v>
      </c>
      <c r="D19" s="325">
        <v>8</v>
      </c>
      <c r="E19" s="325">
        <f t="shared" si="0"/>
        <v>4.375</v>
      </c>
      <c r="F19" s="325">
        <v>0</v>
      </c>
      <c r="G19" s="325">
        <f t="shared" si="1"/>
        <v>2.625</v>
      </c>
      <c r="H19" s="325">
        <v>50</v>
      </c>
      <c r="I19" s="325"/>
      <c r="J19" s="325">
        <v>7</v>
      </c>
      <c r="K19" s="326">
        <f t="shared" si="4"/>
        <v>57</v>
      </c>
      <c r="L19" s="327">
        <f t="shared" si="5"/>
        <v>0.61403508771929827</v>
      </c>
      <c r="M19" s="327">
        <f t="shared" si="6"/>
        <v>0.21710526315789475</v>
      </c>
      <c r="N19" s="327">
        <f t="shared" si="7"/>
        <v>4.6052631578947366E-2</v>
      </c>
      <c r="O19" s="328">
        <f t="shared" si="8"/>
        <v>0.12280701754385964</v>
      </c>
      <c r="Q19" s="337">
        <f t="shared" si="2"/>
        <v>10.465572870098352</v>
      </c>
      <c r="R19" s="341">
        <f t="shared" si="9"/>
        <v>5.4464290400057513E-3</v>
      </c>
      <c r="S19" s="341">
        <f t="shared" si="10"/>
        <v>6.6885970666737289E-4</v>
      </c>
      <c r="U19" s="340">
        <v>10.381385593198718</v>
      </c>
      <c r="V19" s="340">
        <v>10.465572870098352</v>
      </c>
      <c r="W19" s="89"/>
    </row>
    <row r="20" spans="2:23" ht="15">
      <c r="B20" s="334">
        <v>1942</v>
      </c>
      <c r="C20" s="325">
        <v>34</v>
      </c>
      <c r="D20" s="325">
        <v>9</v>
      </c>
      <c r="E20" s="325">
        <f t="shared" si="0"/>
        <v>4.375</v>
      </c>
      <c r="F20" s="325">
        <v>0</v>
      </c>
      <c r="G20" s="325">
        <f t="shared" si="1"/>
        <v>2.625</v>
      </c>
      <c r="H20" s="325">
        <v>50</v>
      </c>
      <c r="I20" s="325"/>
      <c r="J20" s="325">
        <v>6</v>
      </c>
      <c r="K20" s="326">
        <f t="shared" si="4"/>
        <v>56</v>
      </c>
      <c r="L20" s="327">
        <f t="shared" si="5"/>
        <v>0.6071428571428571</v>
      </c>
      <c r="M20" s="327">
        <f t="shared" si="6"/>
        <v>0.23883928571428573</v>
      </c>
      <c r="N20" s="327">
        <f t="shared" si="7"/>
        <v>4.6875E-2</v>
      </c>
      <c r="O20" s="328">
        <f t="shared" si="8"/>
        <v>0.10714285714285714</v>
      </c>
      <c r="Q20" s="337">
        <f t="shared" si="2"/>
        <v>11.340492400051092</v>
      </c>
      <c r="R20" s="341">
        <f t="shared" si="9"/>
        <v>4.9380571869831425E-3</v>
      </c>
      <c r="S20" s="341">
        <f t="shared" si="10"/>
        <v>5.2907755574819386E-4</v>
      </c>
      <c r="U20" s="340">
        <v>11.146329794802833</v>
      </c>
      <c r="V20" s="340">
        <v>11.340492400051092</v>
      </c>
      <c r="W20" s="89"/>
    </row>
    <row r="21" spans="2:23" ht="15">
      <c r="B21" s="334">
        <v>1943</v>
      </c>
      <c r="C21" s="325">
        <v>35</v>
      </c>
      <c r="D21" s="325">
        <v>8</v>
      </c>
      <c r="E21" s="325">
        <f>(H21-D21-C21)*E$22/(E$22+G$22)</f>
        <v>4.375</v>
      </c>
      <c r="F21" s="325">
        <v>0</v>
      </c>
      <c r="G21" s="325">
        <f>(H21-F21-E21-D21-C21)</f>
        <v>2.625</v>
      </c>
      <c r="H21" s="325">
        <v>50</v>
      </c>
      <c r="I21" s="325"/>
      <c r="J21" s="325">
        <v>6</v>
      </c>
      <c r="K21" s="326">
        <f t="shared" si="4"/>
        <v>56</v>
      </c>
      <c r="L21" s="327">
        <f t="shared" si="5"/>
        <v>0.625</v>
      </c>
      <c r="M21" s="327">
        <f t="shared" si="6"/>
        <v>0.22098214285714285</v>
      </c>
      <c r="N21" s="327">
        <f t="shared" si="7"/>
        <v>4.6875E-2</v>
      </c>
      <c r="O21" s="328">
        <f t="shared" si="8"/>
        <v>0.10714285714285714</v>
      </c>
      <c r="Q21" s="337">
        <f t="shared" si="2"/>
        <v>12.184902925022353</v>
      </c>
      <c r="R21" s="341">
        <f t="shared" si="9"/>
        <v>4.5958511401023141E-3</v>
      </c>
      <c r="S21" s="341">
        <f t="shared" si="10"/>
        <v>4.9241262215381936E-4</v>
      </c>
      <c r="U21" s="340">
        <v>12.030486079773825</v>
      </c>
      <c r="V21" s="340">
        <v>12.184902925022353</v>
      </c>
      <c r="W21" s="89"/>
    </row>
    <row r="22" spans="2:23" ht="15">
      <c r="B22" s="334">
        <v>1944</v>
      </c>
      <c r="C22" s="325">
        <v>33</v>
      </c>
      <c r="D22" s="325">
        <v>9</v>
      </c>
      <c r="E22" s="325">
        <v>5</v>
      </c>
      <c r="F22" s="325">
        <v>0</v>
      </c>
      <c r="G22" s="325">
        <v>3</v>
      </c>
      <c r="H22" s="325">
        <v>49</v>
      </c>
      <c r="I22" s="325"/>
      <c r="J22" s="325">
        <v>6</v>
      </c>
      <c r="K22" s="326">
        <f t="shared" si="4"/>
        <v>55</v>
      </c>
      <c r="L22" s="327">
        <f t="shared" si="5"/>
        <v>0.6</v>
      </c>
      <c r="M22" s="327">
        <f t="shared" si="6"/>
        <v>0.25454545454545452</v>
      </c>
      <c r="N22" s="327">
        <f t="shared" si="7"/>
        <v>5.4545454545454543E-2</v>
      </c>
      <c r="O22" s="328">
        <f t="shared" si="8"/>
        <v>0.10909090909090909</v>
      </c>
      <c r="Q22" s="337">
        <f t="shared" si="2"/>
        <v>12.620886447822199</v>
      </c>
      <c r="R22" s="341">
        <f t="shared" si="9"/>
        <v>4.3578555458353352E-3</v>
      </c>
      <c r="S22" s="341">
        <f t="shared" si="10"/>
        <v>4.754024231820366E-4</v>
      </c>
      <c r="U22" s="340">
        <v>12.576874795205335</v>
      </c>
      <c r="V22" s="340">
        <v>12.620886447822199</v>
      </c>
      <c r="W22" s="89"/>
    </row>
    <row r="23" spans="2:23" ht="15">
      <c r="B23" s="334">
        <v>1945</v>
      </c>
      <c r="C23" s="325">
        <v>36</v>
      </c>
      <c r="D23" s="325">
        <v>9</v>
      </c>
      <c r="E23" s="325">
        <v>5</v>
      </c>
      <c r="F23" s="325">
        <v>0</v>
      </c>
      <c r="G23" s="325">
        <v>3</v>
      </c>
      <c r="H23" s="325">
        <v>53</v>
      </c>
      <c r="I23" s="325"/>
      <c r="J23" s="325">
        <v>7</v>
      </c>
      <c r="K23" s="326">
        <f t="shared" si="4"/>
        <v>60</v>
      </c>
      <c r="L23" s="327">
        <f t="shared" si="5"/>
        <v>0.6</v>
      </c>
      <c r="M23" s="327">
        <f t="shared" si="6"/>
        <v>0.23333333333333334</v>
      </c>
      <c r="N23" s="327">
        <f t="shared" si="7"/>
        <v>0.05</v>
      </c>
      <c r="O23" s="328">
        <f t="shared" si="8"/>
        <v>0.11666666666666667</v>
      </c>
      <c r="Q23" s="337">
        <f t="shared" si="2"/>
        <v>13.605047898837654</v>
      </c>
      <c r="R23" s="341">
        <f t="shared" si="9"/>
        <v>4.4101278030139164E-3</v>
      </c>
      <c r="S23" s="341">
        <f t="shared" si="10"/>
        <v>5.1451491035162361E-4</v>
      </c>
      <c r="U23" s="340">
        <v>13.411359378773469</v>
      </c>
      <c r="V23" s="340">
        <v>13.605047898837654</v>
      </c>
      <c r="W23" s="89"/>
    </row>
    <row r="24" spans="2:23" ht="15">
      <c r="B24" s="334">
        <v>1946</v>
      </c>
      <c r="C24" s="325">
        <v>47</v>
      </c>
      <c r="D24" s="325">
        <v>11</v>
      </c>
      <c r="E24" s="325">
        <v>6</v>
      </c>
      <c r="F24" s="325">
        <v>0</v>
      </c>
      <c r="G24" s="325">
        <v>4</v>
      </c>
      <c r="H24" s="325">
        <v>68</v>
      </c>
      <c r="I24" s="325"/>
      <c r="J24" s="325">
        <v>9</v>
      </c>
      <c r="K24" s="326">
        <f t="shared" si="4"/>
        <v>77</v>
      </c>
      <c r="L24" s="327">
        <f t="shared" si="5"/>
        <v>0.61038961038961037</v>
      </c>
      <c r="M24" s="327">
        <f t="shared" si="6"/>
        <v>0.22077922077922077</v>
      </c>
      <c r="N24" s="327">
        <f t="shared" si="7"/>
        <v>5.1948051948051951E-2</v>
      </c>
      <c r="O24" s="328">
        <f t="shared" si="8"/>
        <v>0.11688311688311688</v>
      </c>
      <c r="Q24" s="337">
        <f t="shared" si="2"/>
        <v>15.41</v>
      </c>
      <c r="R24" s="341">
        <f t="shared" si="9"/>
        <v>4.9967553536664506E-3</v>
      </c>
      <c r="S24" s="341">
        <f t="shared" si="10"/>
        <v>5.8403634003893572E-4</v>
      </c>
      <c r="U24" s="340">
        <v>14.722692295809095</v>
      </c>
      <c r="V24" s="340">
        <v>15.41</v>
      </c>
      <c r="W24" s="89"/>
    </row>
    <row r="25" spans="2:23" ht="15">
      <c r="B25" s="334">
        <v>1947</v>
      </c>
      <c r="C25" s="325">
        <v>61</v>
      </c>
      <c r="D25" s="325">
        <v>13</v>
      </c>
      <c r="E25" s="325">
        <v>7</v>
      </c>
      <c r="F25" s="325">
        <v>0</v>
      </c>
      <c r="G25" s="325">
        <v>5</v>
      </c>
      <c r="H25" s="325">
        <v>86</v>
      </c>
      <c r="I25" s="325"/>
      <c r="J25" s="325">
        <v>11</v>
      </c>
      <c r="K25" s="326">
        <f t="shared" si="4"/>
        <v>97</v>
      </c>
      <c r="L25" s="327">
        <f t="shared" si="5"/>
        <v>0.62886597938144329</v>
      </c>
      <c r="M25" s="327">
        <f t="shared" si="6"/>
        <v>0.20618556701030927</v>
      </c>
      <c r="N25" s="327">
        <f t="shared" si="7"/>
        <v>5.1546391752577317E-2</v>
      </c>
      <c r="O25" s="328">
        <f t="shared" si="8"/>
        <v>0.1134020618556701</v>
      </c>
      <c r="Q25" s="337">
        <f t="shared" si="2"/>
        <v>17.350000000000001</v>
      </c>
      <c r="R25" s="341">
        <f t="shared" si="9"/>
        <v>5.590778097982709E-3</v>
      </c>
      <c r="S25" s="341">
        <f t="shared" si="10"/>
        <v>6.3400576368876076E-4</v>
      </c>
      <c r="U25" s="340">
        <v>16.510873546312222</v>
      </c>
      <c r="V25" s="340">
        <v>17.350000000000001</v>
      </c>
      <c r="W25" s="89"/>
    </row>
    <row r="26" spans="2:23" ht="15">
      <c r="B26" s="334">
        <v>1948</v>
      </c>
      <c r="C26" s="325">
        <v>70</v>
      </c>
      <c r="D26" s="325">
        <v>15</v>
      </c>
      <c r="E26" s="325">
        <v>8</v>
      </c>
      <c r="F26" s="325">
        <v>0</v>
      </c>
      <c r="G26" s="325">
        <v>6</v>
      </c>
      <c r="H26" s="325">
        <v>100</v>
      </c>
      <c r="I26" s="325"/>
      <c r="J26" s="325">
        <v>15</v>
      </c>
      <c r="K26" s="326">
        <f t="shared" si="4"/>
        <v>115</v>
      </c>
      <c r="L26" s="327">
        <f t="shared" si="5"/>
        <v>0.60869565217391308</v>
      </c>
      <c r="M26" s="327">
        <f t="shared" si="6"/>
        <v>0.2</v>
      </c>
      <c r="N26" s="327">
        <f t="shared" si="7"/>
        <v>5.2173913043478258E-2</v>
      </c>
      <c r="O26" s="328">
        <f t="shared" si="8"/>
        <v>0.13043478260869565</v>
      </c>
      <c r="Q26" s="337">
        <f t="shared" si="2"/>
        <v>17.98</v>
      </c>
      <c r="R26" s="341">
        <f t="shared" si="9"/>
        <v>6.3959955506117912E-3</v>
      </c>
      <c r="S26" s="341">
        <f t="shared" si="10"/>
        <v>8.3426028921023353E-4</v>
      </c>
      <c r="U26" s="340">
        <v>17.166540004830036</v>
      </c>
      <c r="V26" s="340">
        <v>17.98</v>
      </c>
      <c r="W26" s="89"/>
    </row>
    <row r="27" spans="2:23" ht="15">
      <c r="B27" s="335">
        <v>1949</v>
      </c>
      <c r="C27" s="342">
        <v>68</v>
      </c>
      <c r="D27" s="342">
        <v>14</v>
      </c>
      <c r="E27" s="342">
        <v>8</v>
      </c>
      <c r="F27" s="342">
        <v>0</v>
      </c>
      <c r="G27" s="342">
        <v>7</v>
      </c>
      <c r="H27" s="342">
        <v>98</v>
      </c>
      <c r="I27" s="342"/>
      <c r="J27" s="342">
        <v>13</v>
      </c>
      <c r="K27" s="343">
        <f t="shared" si="4"/>
        <v>111</v>
      </c>
      <c r="L27" s="344">
        <f t="shared" si="5"/>
        <v>0.61261261261261257</v>
      </c>
      <c r="M27" s="344">
        <f t="shared" si="6"/>
        <v>0.1981981981981982</v>
      </c>
      <c r="N27" s="344">
        <f t="shared" si="7"/>
        <v>6.3063063063063057E-2</v>
      </c>
      <c r="O27" s="345">
        <f t="shared" si="8"/>
        <v>0.11711711711711711</v>
      </c>
      <c r="Q27" s="337">
        <f t="shared" si="2"/>
        <v>17.37</v>
      </c>
      <c r="R27" s="341">
        <f t="shared" si="9"/>
        <v>6.390328151986183E-3</v>
      </c>
      <c r="S27" s="341">
        <f t="shared" si="10"/>
        <v>7.4841681059297633E-4</v>
      </c>
      <c r="U27" s="340">
        <v>16.530742226873368</v>
      </c>
      <c r="V27" s="340">
        <v>17.37</v>
      </c>
      <c r="W27" s="89"/>
    </row>
    <row r="28" spans="2:23" ht="15">
      <c r="B28" s="334">
        <v>1950</v>
      </c>
      <c r="C28" s="325">
        <v>70</v>
      </c>
      <c r="D28" s="325">
        <v>14</v>
      </c>
      <c r="E28" s="325">
        <v>8</v>
      </c>
      <c r="F28" s="325">
        <v>0</v>
      </c>
      <c r="G28" s="325">
        <v>9</v>
      </c>
      <c r="H28" s="325">
        <v>101</v>
      </c>
      <c r="I28" s="325"/>
      <c r="J28" s="325">
        <v>14</v>
      </c>
      <c r="K28" s="326">
        <f t="shared" si="4"/>
        <v>115</v>
      </c>
      <c r="L28" s="327">
        <f t="shared" si="5"/>
        <v>0.60869565217391308</v>
      </c>
      <c r="M28" s="327">
        <f t="shared" si="6"/>
        <v>0.19130434782608696</v>
      </c>
      <c r="N28" s="327">
        <f t="shared" si="7"/>
        <v>7.8260869565217397E-2</v>
      </c>
      <c r="O28" s="328">
        <f t="shared" si="8"/>
        <v>0.12173913043478261</v>
      </c>
      <c r="Q28" s="337">
        <f t="shared" si="2"/>
        <v>18.27</v>
      </c>
      <c r="R28" s="341">
        <f t="shared" si="9"/>
        <v>6.2944718117131917E-3</v>
      </c>
      <c r="S28" s="341">
        <f t="shared" si="10"/>
        <v>7.6628352490421458E-4</v>
      </c>
      <c r="U28" s="340">
        <v>17.375161150722072</v>
      </c>
      <c r="V28" s="340">
        <v>18.27</v>
      </c>
      <c r="W28" s="89"/>
    </row>
    <row r="29" spans="2:23" ht="15">
      <c r="B29" s="334">
        <v>1951</v>
      </c>
      <c r="C29" s="325">
        <v>79</v>
      </c>
      <c r="D29" s="325">
        <v>14</v>
      </c>
      <c r="E29" s="325">
        <v>9</v>
      </c>
      <c r="F29" s="325">
        <v>0</v>
      </c>
      <c r="G29" s="325">
        <v>12</v>
      </c>
      <c r="H29" s="325">
        <v>114</v>
      </c>
      <c r="I29" s="325"/>
      <c r="J29" s="325">
        <v>15</v>
      </c>
      <c r="K29" s="326">
        <f t="shared" si="4"/>
        <v>129</v>
      </c>
      <c r="L29" s="327">
        <f t="shared" si="5"/>
        <v>0.61240310077519378</v>
      </c>
      <c r="M29" s="327">
        <f t="shared" si="6"/>
        <v>0.17829457364341086</v>
      </c>
      <c r="N29" s="327">
        <f t="shared" si="7"/>
        <v>9.3023255813953487E-2</v>
      </c>
      <c r="O29" s="328">
        <f t="shared" si="8"/>
        <v>0.11627906976744186</v>
      </c>
      <c r="Q29" s="337">
        <f t="shared" si="2"/>
        <v>20.010000000000002</v>
      </c>
      <c r="R29" s="341">
        <f t="shared" si="9"/>
        <v>6.4467766116941523E-3</v>
      </c>
      <c r="S29" s="341">
        <f t="shared" si="10"/>
        <v>7.4962518740629672E-4</v>
      </c>
      <c r="U29" s="340">
        <v>19.00439295673603</v>
      </c>
      <c r="V29" s="340">
        <v>20.010000000000002</v>
      </c>
      <c r="W29" s="89"/>
    </row>
    <row r="30" spans="2:23" ht="15">
      <c r="B30" s="334">
        <v>1952</v>
      </c>
      <c r="C30" s="325">
        <v>80</v>
      </c>
      <c r="D30" s="325">
        <v>14</v>
      </c>
      <c r="E30" s="325">
        <v>9</v>
      </c>
      <c r="F30" s="325">
        <v>0</v>
      </c>
      <c r="G30" s="325">
        <v>13</v>
      </c>
      <c r="H30" s="325">
        <v>117</v>
      </c>
      <c r="I30" s="325"/>
      <c r="J30" s="325">
        <v>15</v>
      </c>
      <c r="K30" s="326">
        <f t="shared" si="4"/>
        <v>132</v>
      </c>
      <c r="L30" s="327">
        <f t="shared" si="5"/>
        <v>0.60606060606060608</v>
      </c>
      <c r="M30" s="327">
        <f t="shared" si="6"/>
        <v>0.17424242424242425</v>
      </c>
      <c r="N30" s="327">
        <f t="shared" si="7"/>
        <v>9.8484848484848481E-2</v>
      </c>
      <c r="O30" s="328">
        <f t="shared" si="8"/>
        <v>0.11363636363636363</v>
      </c>
      <c r="Q30" s="337">
        <f t="shared" si="2"/>
        <v>21.15</v>
      </c>
      <c r="R30" s="341">
        <f t="shared" si="9"/>
        <v>6.2411347517730507E-3</v>
      </c>
      <c r="S30" s="341">
        <f t="shared" si="10"/>
        <v>7.0921985815602842E-4</v>
      </c>
      <c r="U30" s="340">
        <v>20.136907748721345</v>
      </c>
      <c r="V30" s="340">
        <v>21.15</v>
      </c>
      <c r="W30" s="89"/>
    </row>
    <row r="31" spans="2:23" ht="15">
      <c r="B31" s="334">
        <v>1953</v>
      </c>
      <c r="C31" s="325">
        <v>81</v>
      </c>
      <c r="D31" s="325">
        <v>15</v>
      </c>
      <c r="E31" s="325">
        <v>10</v>
      </c>
      <c r="F31" s="325">
        <v>0</v>
      </c>
      <c r="G31" s="325">
        <v>13</v>
      </c>
      <c r="H31" s="325">
        <v>118</v>
      </c>
      <c r="I31" s="325"/>
      <c r="J31" s="325">
        <v>14</v>
      </c>
      <c r="K31" s="326">
        <f t="shared" si="4"/>
        <v>132</v>
      </c>
      <c r="L31" s="327">
        <f t="shared" si="5"/>
        <v>0.61363636363636365</v>
      </c>
      <c r="M31" s="327">
        <f t="shared" si="6"/>
        <v>0.18939393939393939</v>
      </c>
      <c r="N31" s="327">
        <f t="shared" si="7"/>
        <v>9.8484848484848481E-2</v>
      </c>
      <c r="O31" s="328">
        <f t="shared" si="8"/>
        <v>0.10606060606060606</v>
      </c>
      <c r="Q31" s="337">
        <f t="shared" si="2"/>
        <v>22.12</v>
      </c>
      <c r="R31" s="341">
        <f t="shared" si="9"/>
        <v>5.9674502712477396E-3</v>
      </c>
      <c r="S31" s="341">
        <f t="shared" si="10"/>
        <v>6.329113924050633E-4</v>
      </c>
      <c r="U31" s="340">
        <v>21.011129693411764</v>
      </c>
      <c r="V31" s="340">
        <v>22.12</v>
      </c>
      <c r="W31" s="89"/>
    </row>
    <row r="32" spans="2:23" ht="15">
      <c r="B32" s="334">
        <v>1954</v>
      </c>
      <c r="C32" s="325">
        <v>87</v>
      </c>
      <c r="D32" s="325">
        <v>15</v>
      </c>
      <c r="E32" s="325">
        <v>10</v>
      </c>
      <c r="F32" s="325">
        <v>0</v>
      </c>
      <c r="G32" s="325">
        <v>18</v>
      </c>
      <c r="H32" s="325">
        <v>130</v>
      </c>
      <c r="I32" s="325"/>
      <c r="J32" s="325">
        <v>19</v>
      </c>
      <c r="K32" s="326">
        <f t="shared" si="4"/>
        <v>149</v>
      </c>
      <c r="L32" s="327">
        <f t="shared" si="5"/>
        <v>0.58389261744966447</v>
      </c>
      <c r="M32" s="327">
        <f t="shared" si="6"/>
        <v>0.16778523489932887</v>
      </c>
      <c r="N32" s="327">
        <f t="shared" si="7"/>
        <v>0.12080536912751678</v>
      </c>
      <c r="O32" s="328">
        <f t="shared" si="8"/>
        <v>0.12751677852348994</v>
      </c>
      <c r="Q32" s="337">
        <f t="shared" si="2"/>
        <v>23.63</v>
      </c>
      <c r="R32" s="341">
        <f t="shared" si="9"/>
        <v>6.3055438002539146E-3</v>
      </c>
      <c r="S32" s="341">
        <f t="shared" si="10"/>
        <v>8.0406263224714345E-4</v>
      </c>
      <c r="U32" s="340">
        <v>22.411871672972541</v>
      </c>
      <c r="V32" s="340">
        <v>23.63</v>
      </c>
      <c r="W32" s="89"/>
    </row>
    <row r="33" spans="2:26" ht="15">
      <c r="B33" s="334">
        <v>1955</v>
      </c>
      <c r="C33" s="325">
        <v>92</v>
      </c>
      <c r="D33" s="325">
        <v>17</v>
      </c>
      <c r="E33" s="325">
        <v>11</v>
      </c>
      <c r="F33" s="325">
        <v>0</v>
      </c>
      <c r="G33" s="325">
        <v>24</v>
      </c>
      <c r="H33" s="325">
        <v>144</v>
      </c>
      <c r="I33" s="325"/>
      <c r="J33" s="325">
        <v>23</v>
      </c>
      <c r="K33" s="326">
        <f t="shared" si="4"/>
        <v>167</v>
      </c>
      <c r="L33" s="327">
        <f t="shared" si="5"/>
        <v>0.55089820359281438</v>
      </c>
      <c r="M33" s="327">
        <f t="shared" si="6"/>
        <v>0.16766467065868262</v>
      </c>
      <c r="N33" s="327">
        <f t="shared" si="7"/>
        <v>0.1437125748502994</v>
      </c>
      <c r="O33" s="328">
        <f t="shared" si="8"/>
        <v>0.1377245508982036</v>
      </c>
      <c r="Q33" s="337">
        <f t="shared" si="2"/>
        <v>25.24</v>
      </c>
      <c r="R33" s="341">
        <f t="shared" si="9"/>
        <v>6.616481774960381E-3</v>
      </c>
      <c r="S33" s="341">
        <f t="shared" si="10"/>
        <v>9.1125198098256739E-4</v>
      </c>
      <c r="U33" s="340">
        <v>23.931825735900215</v>
      </c>
      <c r="V33" s="340">
        <v>25.24</v>
      </c>
      <c r="W33" s="89"/>
    </row>
    <row r="34" spans="2:26" ht="15">
      <c r="B34" s="334">
        <v>1956</v>
      </c>
      <c r="C34" s="325">
        <v>95</v>
      </c>
      <c r="D34" s="325">
        <v>18</v>
      </c>
      <c r="E34" s="325">
        <v>12</v>
      </c>
      <c r="F34" s="325">
        <v>0</v>
      </c>
      <c r="G34" s="325">
        <v>26</v>
      </c>
      <c r="H34" s="325">
        <v>150</v>
      </c>
      <c r="I34" s="325"/>
      <c r="J34" s="325">
        <v>24</v>
      </c>
      <c r="K34" s="326">
        <f t="shared" si="4"/>
        <v>174</v>
      </c>
      <c r="L34" s="327">
        <f t="shared" si="5"/>
        <v>0.54597701149425293</v>
      </c>
      <c r="M34" s="327">
        <f t="shared" si="6"/>
        <v>0.17241379310344829</v>
      </c>
      <c r="N34" s="327">
        <f t="shared" si="7"/>
        <v>0.14942528735632185</v>
      </c>
      <c r="O34" s="328">
        <f t="shared" si="8"/>
        <v>0.13793103448275862</v>
      </c>
      <c r="Q34" s="337">
        <f t="shared" si="2"/>
        <v>26.96</v>
      </c>
      <c r="R34" s="341">
        <f t="shared" si="9"/>
        <v>6.4540059347181003E-3</v>
      </c>
      <c r="S34" s="341">
        <f t="shared" si="10"/>
        <v>8.9020771513353112E-4</v>
      </c>
      <c r="U34" s="340">
        <v>25.590860562755889</v>
      </c>
      <c r="V34" s="340">
        <v>26.96</v>
      </c>
      <c r="W34" s="89"/>
    </row>
    <row r="35" spans="2:26" ht="15">
      <c r="B35" s="334">
        <v>1957</v>
      </c>
      <c r="C35" s="325">
        <v>99</v>
      </c>
      <c r="D35" s="325">
        <v>20</v>
      </c>
      <c r="E35" s="325">
        <v>14</v>
      </c>
      <c r="F35" s="325">
        <v>0</v>
      </c>
      <c r="G35" s="325">
        <v>27</v>
      </c>
      <c r="H35" s="325">
        <v>160</v>
      </c>
      <c r="I35" s="325"/>
      <c r="J35" s="325">
        <v>25</v>
      </c>
      <c r="K35" s="326">
        <f t="shared" si="4"/>
        <v>185</v>
      </c>
      <c r="L35" s="327">
        <f t="shared" si="5"/>
        <v>0.53513513513513511</v>
      </c>
      <c r="M35" s="327">
        <f t="shared" si="6"/>
        <v>0.18378378378378379</v>
      </c>
      <c r="N35" s="327">
        <f t="shared" si="7"/>
        <v>0.14594594594594595</v>
      </c>
      <c r="O35" s="328">
        <f t="shared" si="8"/>
        <v>0.13513513513513514</v>
      </c>
      <c r="Q35" s="337">
        <f t="shared" si="2"/>
        <v>28.65</v>
      </c>
      <c r="R35" s="341">
        <f t="shared" si="9"/>
        <v>6.4572425828970338E-3</v>
      </c>
      <c r="S35" s="341">
        <f t="shared" si="10"/>
        <v>8.7260034904013974E-4</v>
      </c>
      <c r="U35" s="340">
        <v>27.18035500764756</v>
      </c>
      <c r="V35" s="340">
        <v>28.65</v>
      </c>
      <c r="W35" s="89"/>
    </row>
    <row r="36" spans="2:26" ht="15">
      <c r="B36" s="334">
        <v>1958</v>
      </c>
      <c r="C36" s="325">
        <v>105</v>
      </c>
      <c r="D36" s="325">
        <v>21</v>
      </c>
      <c r="E36" s="325">
        <v>15</v>
      </c>
      <c r="F36" s="325">
        <v>0</v>
      </c>
      <c r="G36" s="325">
        <v>34</v>
      </c>
      <c r="H36" s="325">
        <v>175</v>
      </c>
      <c r="I36" s="325"/>
      <c r="J36" s="325">
        <v>26</v>
      </c>
      <c r="K36" s="326">
        <f t="shared" si="4"/>
        <v>201</v>
      </c>
      <c r="L36" s="327">
        <f t="shared" si="5"/>
        <v>0.52238805970149249</v>
      </c>
      <c r="M36" s="327">
        <f t="shared" si="6"/>
        <v>0.17910447761194029</v>
      </c>
      <c r="N36" s="327">
        <f t="shared" si="7"/>
        <v>0.1691542288557214</v>
      </c>
      <c r="O36" s="328">
        <f t="shared" si="8"/>
        <v>0.12935323383084577</v>
      </c>
      <c r="Q36" s="337">
        <f t="shared" si="2"/>
        <v>29.94</v>
      </c>
      <c r="R36" s="341">
        <f t="shared" si="9"/>
        <v>6.7134268537074153E-3</v>
      </c>
      <c r="S36" s="341">
        <f t="shared" si="10"/>
        <v>8.6840347361389443E-4</v>
      </c>
      <c r="U36" s="340">
        <v>28.332738480194021</v>
      </c>
      <c r="V36" s="340">
        <v>29.94</v>
      </c>
      <c r="W36" s="89"/>
    </row>
    <row r="37" spans="2:26" ht="15">
      <c r="B37" s="335">
        <v>1959</v>
      </c>
      <c r="C37" s="342">
        <v>119</v>
      </c>
      <c r="D37" s="342">
        <v>23</v>
      </c>
      <c r="E37" s="342">
        <v>17</v>
      </c>
      <c r="F37" s="342">
        <v>0</v>
      </c>
      <c r="G37" s="342">
        <v>45</v>
      </c>
      <c r="H37" s="342">
        <v>203</v>
      </c>
      <c r="I37" s="342"/>
      <c r="J37" s="342">
        <v>35</v>
      </c>
      <c r="K37" s="343">
        <f t="shared" si="4"/>
        <v>238</v>
      </c>
      <c r="L37" s="344">
        <f t="shared" si="5"/>
        <v>0.5</v>
      </c>
      <c r="M37" s="344">
        <f t="shared" si="6"/>
        <v>0.16806722689075632</v>
      </c>
      <c r="N37" s="344">
        <f t="shared" si="7"/>
        <v>0.18907563025210083</v>
      </c>
      <c r="O37" s="345">
        <f t="shared" si="8"/>
        <v>0.14705882352941177</v>
      </c>
      <c r="Q37" s="337">
        <f>V37</f>
        <v>31.53</v>
      </c>
      <c r="R37" s="341">
        <f t="shared" si="9"/>
        <v>7.5483666349508401E-3</v>
      </c>
      <c r="S37" s="341">
        <f t="shared" si="10"/>
        <v>1.1100539169045353E-3</v>
      </c>
      <c r="U37" s="340">
        <v>30.266767178658043</v>
      </c>
      <c r="V37" s="340">
        <v>31.53</v>
      </c>
      <c r="W37" s="89"/>
    </row>
    <row r="38" spans="2:26" ht="15">
      <c r="B38" s="334">
        <v>1960</v>
      </c>
      <c r="C38" s="325">
        <v>129</v>
      </c>
      <c r="D38" s="325">
        <v>25</v>
      </c>
      <c r="E38" s="325">
        <v>18</v>
      </c>
      <c r="F38" s="325">
        <v>0</v>
      </c>
      <c r="G38" s="325">
        <v>55</v>
      </c>
      <c r="H38" s="325">
        <v>228</v>
      </c>
      <c r="I38" s="325"/>
      <c r="J38" s="325">
        <v>38</v>
      </c>
      <c r="K38" s="326">
        <f t="shared" si="4"/>
        <v>266</v>
      </c>
      <c r="L38" s="327">
        <f t="shared" si="5"/>
        <v>0.48496240601503759</v>
      </c>
      <c r="M38" s="327">
        <f t="shared" si="6"/>
        <v>0.16165413533834586</v>
      </c>
      <c r="N38" s="327">
        <f t="shared" si="7"/>
        <v>0.20676691729323307</v>
      </c>
      <c r="O38" s="328">
        <f t="shared" si="8"/>
        <v>0.14285714285714285</v>
      </c>
      <c r="Q38" s="337">
        <f>(1-Z38)*W38</f>
        <v>34.01</v>
      </c>
      <c r="R38" s="341">
        <f t="shared" si="9"/>
        <v>7.82122905027933E-3</v>
      </c>
      <c r="S38" s="341">
        <f t="shared" si="10"/>
        <v>1.1173184357541901E-3</v>
      </c>
      <c r="U38" s="340">
        <v>32.617837105901366</v>
      </c>
      <c r="V38" s="340">
        <v>34.01</v>
      </c>
      <c r="W38" s="106">
        <f>X38/1000000000</f>
        <v>42.629181440000004</v>
      </c>
      <c r="X38" s="63">
        <v>42629181440</v>
      </c>
      <c r="Y38" s="89">
        <f t="shared" ref="Y38:Y69" si="11">(W38-U38)/W38</f>
        <v>0.23484721019542609</v>
      </c>
      <c r="Z38" s="108">
        <f>(W38-V38)/W38</f>
        <v>0.20218970078352047</v>
      </c>
    </row>
    <row r="39" spans="2:26" ht="15">
      <c r="B39" s="334">
        <v>1961</v>
      </c>
      <c r="C39" s="325">
        <v>162</v>
      </c>
      <c r="D39" s="325">
        <v>29</v>
      </c>
      <c r="E39" s="325">
        <v>22</v>
      </c>
      <c r="F39" s="325">
        <v>0</v>
      </c>
      <c r="G39" s="325">
        <v>66</v>
      </c>
      <c r="H39" s="325">
        <v>278</v>
      </c>
      <c r="I39" s="325"/>
      <c r="J39" s="325">
        <v>50</v>
      </c>
      <c r="K39" s="326">
        <f t="shared" si="4"/>
        <v>328</v>
      </c>
      <c r="L39" s="327">
        <f t="shared" si="5"/>
        <v>0.49390243902439024</v>
      </c>
      <c r="M39" s="327">
        <f t="shared" si="6"/>
        <v>0.15548780487804878</v>
      </c>
      <c r="N39" s="327">
        <f t="shared" si="7"/>
        <v>0.20121951219512196</v>
      </c>
      <c r="O39" s="328">
        <f t="shared" si="8"/>
        <v>0.1524390243902439</v>
      </c>
      <c r="Q39" s="337">
        <f t="shared" ref="Q39:Q89" si="12">(1-Z39)*W39</f>
        <v>38.181055627002671</v>
      </c>
      <c r="R39" s="341">
        <f t="shared" si="9"/>
        <v>8.5906477600904661E-3</v>
      </c>
      <c r="S39" s="341">
        <f t="shared" si="10"/>
        <v>1.3095499634284248E-3</v>
      </c>
      <c r="U39" s="340">
        <v>36.407699272433298</v>
      </c>
      <c r="W39" s="106">
        <f t="shared" ref="W39:W89" si="13">X39/1000000000</f>
        <v>47.828955135999998</v>
      </c>
      <c r="X39" s="63">
        <v>47828955136</v>
      </c>
      <c r="Y39" s="89">
        <f t="shared" si="11"/>
        <v>0.23879375644085782</v>
      </c>
      <c r="Z39" s="108">
        <f>Z38+(Z$68-Z$38)/30</f>
        <v>0.20171671075740313</v>
      </c>
    </row>
    <row r="40" spans="2:26" s="65" customFormat="1" ht="15">
      <c r="B40" s="334">
        <v>1962</v>
      </c>
      <c r="C40" s="325">
        <v>173</v>
      </c>
      <c r="D40" s="325">
        <v>32</v>
      </c>
      <c r="E40" s="325">
        <v>24</v>
      </c>
      <c r="F40" s="325">
        <v>0</v>
      </c>
      <c r="G40" s="325">
        <v>76</v>
      </c>
      <c r="H40" s="325">
        <v>305</v>
      </c>
      <c r="I40" s="325"/>
      <c r="J40" s="325">
        <v>50</v>
      </c>
      <c r="K40" s="326">
        <f t="shared" si="4"/>
        <v>355</v>
      </c>
      <c r="L40" s="327">
        <f t="shared" si="5"/>
        <v>0.48732394366197185</v>
      </c>
      <c r="M40" s="327">
        <f t="shared" si="6"/>
        <v>0.15774647887323945</v>
      </c>
      <c r="N40" s="327">
        <f t="shared" si="7"/>
        <v>0.21408450704225351</v>
      </c>
      <c r="O40" s="328">
        <f t="shared" si="8"/>
        <v>0.14084507042253522</v>
      </c>
      <c r="Q40" s="337">
        <f t="shared" si="12"/>
        <v>42.300439442361061</v>
      </c>
      <c r="R40" s="341">
        <f t="shared" si="9"/>
        <v>8.3923478025264026E-3</v>
      </c>
      <c r="S40" s="341">
        <f t="shared" si="10"/>
        <v>1.1820208172572397E-3</v>
      </c>
      <c r="U40" s="340">
        <v>40.432147130153595</v>
      </c>
      <c r="W40" s="106">
        <f t="shared" si="13"/>
        <v>52.957880320000001</v>
      </c>
      <c r="X40" s="65">
        <v>52957880320</v>
      </c>
      <c r="Y40" s="89">
        <f t="shared" si="11"/>
        <v>0.23652255555092438</v>
      </c>
      <c r="Z40" s="108">
        <f t="shared" ref="Z40:Z67" si="14">Z39+(Z$68-Z$38)/30</f>
        <v>0.2012437207312858</v>
      </c>
    </row>
    <row r="41" spans="2:26" ht="15">
      <c r="B41" s="334">
        <v>1963</v>
      </c>
      <c r="C41" s="325">
        <v>187</v>
      </c>
      <c r="D41" s="325">
        <v>38</v>
      </c>
      <c r="E41" s="325">
        <v>28</v>
      </c>
      <c r="F41" s="325">
        <v>0</v>
      </c>
      <c r="G41" s="325">
        <v>85</v>
      </c>
      <c r="H41" s="325">
        <v>338</v>
      </c>
      <c r="I41" s="325"/>
      <c r="J41" s="325">
        <v>52</v>
      </c>
      <c r="K41" s="326">
        <f t="shared" si="4"/>
        <v>390</v>
      </c>
      <c r="L41" s="327">
        <f t="shared" si="5"/>
        <v>0.4794871794871795</v>
      </c>
      <c r="M41" s="327">
        <f t="shared" si="6"/>
        <v>0.16923076923076924</v>
      </c>
      <c r="N41" s="327">
        <f t="shared" si="7"/>
        <v>0.21794871794871795</v>
      </c>
      <c r="O41" s="328">
        <f t="shared" si="8"/>
        <v>0.13333333333333333</v>
      </c>
      <c r="Q41" s="337">
        <f t="shared" si="12"/>
        <v>46.431788745061041</v>
      </c>
      <c r="R41" s="341">
        <f t="shared" si="9"/>
        <v>8.3994179535347834E-3</v>
      </c>
      <c r="S41" s="341">
        <f t="shared" si="10"/>
        <v>1.1199223938046377E-3</v>
      </c>
      <c r="U41" s="340">
        <v>44.122962004850443</v>
      </c>
      <c r="W41" s="106">
        <f t="shared" si="13"/>
        <v>58.095706112000002</v>
      </c>
      <c r="X41" s="63">
        <v>58095706112</v>
      </c>
      <c r="Y41" s="89">
        <f t="shared" si="11"/>
        <v>0.24051251017092654</v>
      </c>
      <c r="Z41" s="108">
        <f t="shared" si="14"/>
        <v>0.20077073070516846</v>
      </c>
    </row>
    <row r="42" spans="2:26" ht="15">
      <c r="B42" s="334">
        <v>1964</v>
      </c>
      <c r="C42" s="325">
        <v>207</v>
      </c>
      <c r="D42" s="325">
        <v>44</v>
      </c>
      <c r="E42" s="325">
        <v>30</v>
      </c>
      <c r="F42" s="325">
        <v>0</v>
      </c>
      <c r="G42" s="325">
        <v>103</v>
      </c>
      <c r="H42" s="325">
        <v>384</v>
      </c>
      <c r="I42" s="325"/>
      <c r="J42" s="325">
        <v>57</v>
      </c>
      <c r="K42" s="326">
        <f t="shared" si="4"/>
        <v>441</v>
      </c>
      <c r="L42" s="327">
        <f t="shared" si="5"/>
        <v>0.46938775510204084</v>
      </c>
      <c r="M42" s="327">
        <f t="shared" si="6"/>
        <v>0.16780045351473924</v>
      </c>
      <c r="N42" s="327">
        <f t="shared" si="7"/>
        <v>0.23356009070294784</v>
      </c>
      <c r="O42" s="328">
        <f t="shared" si="8"/>
        <v>0.12925170068027211</v>
      </c>
      <c r="Q42" s="337">
        <f t="shared" si="12"/>
        <v>51.418060590038259</v>
      </c>
      <c r="R42" s="341">
        <f t="shared" si="9"/>
        <v>8.5767528945936058E-3</v>
      </c>
      <c r="S42" s="341">
        <f t="shared" si="10"/>
        <v>1.10855989794067E-3</v>
      </c>
      <c r="U42" s="340">
        <v>48.554025060630551</v>
      </c>
      <c r="W42" s="106">
        <f t="shared" si="13"/>
        <v>64.296505343999996</v>
      </c>
      <c r="X42" s="63">
        <v>64296505344</v>
      </c>
      <c r="Y42" s="89">
        <f t="shared" si="11"/>
        <v>0.24484192724229448</v>
      </c>
      <c r="Z42" s="108">
        <f t="shared" si="14"/>
        <v>0.20029774067905112</v>
      </c>
    </row>
    <row r="43" spans="2:26" ht="15">
      <c r="B43" s="334">
        <v>1965</v>
      </c>
      <c r="C43" s="325">
        <v>231</v>
      </c>
      <c r="D43" s="325">
        <v>49</v>
      </c>
      <c r="E43" s="325">
        <v>33</v>
      </c>
      <c r="F43" s="325">
        <v>0</v>
      </c>
      <c r="G43" s="325">
        <v>116</v>
      </c>
      <c r="H43" s="325">
        <v>430</v>
      </c>
      <c r="I43" s="325"/>
      <c r="J43" s="325">
        <v>63</v>
      </c>
      <c r="K43" s="326">
        <f t="shared" si="4"/>
        <v>493</v>
      </c>
      <c r="L43" s="327">
        <f t="shared" si="5"/>
        <v>0.46855983772819471</v>
      </c>
      <c r="M43" s="327">
        <f t="shared" si="6"/>
        <v>0.16632860040567951</v>
      </c>
      <c r="N43" s="327">
        <f t="shared" si="7"/>
        <v>0.23529411764705882</v>
      </c>
      <c r="O43" s="328">
        <f t="shared" si="8"/>
        <v>0.12778904665314403</v>
      </c>
      <c r="Q43" s="337">
        <f t="shared" si="12"/>
        <v>53.877483260896241</v>
      </c>
      <c r="R43" s="341">
        <f t="shared" si="9"/>
        <v>9.1503902959367556E-3</v>
      </c>
      <c r="S43" s="341">
        <f t="shared" si="10"/>
        <v>1.1693196524219386E-3</v>
      </c>
      <c r="U43" s="340">
        <v>52.281331042845586</v>
      </c>
      <c r="W43" s="106">
        <f t="shared" si="13"/>
        <v>67.332104192000003</v>
      </c>
      <c r="X43" s="63">
        <v>67332104192</v>
      </c>
      <c r="Y43" s="89">
        <f t="shared" si="11"/>
        <v>0.22353041435088047</v>
      </c>
      <c r="Z43" s="108">
        <f t="shared" si="14"/>
        <v>0.19982475065293379</v>
      </c>
    </row>
    <row r="44" spans="2:26" ht="15">
      <c r="B44" s="334">
        <v>1966</v>
      </c>
      <c r="C44" s="325">
        <v>254</v>
      </c>
      <c r="D44" s="325">
        <v>55</v>
      </c>
      <c r="E44" s="325">
        <v>38</v>
      </c>
      <c r="F44" s="325">
        <v>0</v>
      </c>
      <c r="G44" s="325">
        <v>127</v>
      </c>
      <c r="H44" s="325">
        <v>475</v>
      </c>
      <c r="I44" s="325"/>
      <c r="J44" s="325">
        <v>64</v>
      </c>
      <c r="K44" s="326">
        <f t="shared" si="4"/>
        <v>539</v>
      </c>
      <c r="L44" s="327">
        <f t="shared" si="5"/>
        <v>0.4712430426716141</v>
      </c>
      <c r="M44" s="327">
        <f t="shared" si="6"/>
        <v>0.17254174397031541</v>
      </c>
      <c r="N44" s="327">
        <f t="shared" si="7"/>
        <v>0.23562152133580705</v>
      </c>
      <c r="O44" s="328">
        <f t="shared" si="8"/>
        <v>0.11873840445269017</v>
      </c>
      <c r="Q44" s="337">
        <f t="shared" si="12"/>
        <v>58.04862621895473</v>
      </c>
      <c r="R44" s="341">
        <f t="shared" si="9"/>
        <v>9.2853187940561341E-3</v>
      </c>
      <c r="S44" s="341">
        <f t="shared" si="10"/>
        <v>1.1025239384408025E-3</v>
      </c>
      <c r="U44" s="340">
        <v>56.31620493128537</v>
      </c>
      <c r="W44" s="106">
        <f t="shared" si="13"/>
        <v>72.502034432000002</v>
      </c>
      <c r="X44" s="63">
        <v>72502034432</v>
      </c>
      <c r="Y44" s="89">
        <f t="shared" si="11"/>
        <v>0.22324655614864708</v>
      </c>
      <c r="Z44" s="108">
        <f t="shared" si="14"/>
        <v>0.19935176062681645</v>
      </c>
    </row>
    <row r="45" spans="2:26" ht="15">
      <c r="B45" s="334">
        <v>1967</v>
      </c>
      <c r="C45" s="325">
        <v>297</v>
      </c>
      <c r="D45" s="325">
        <v>62</v>
      </c>
      <c r="E45" s="325">
        <v>44</v>
      </c>
      <c r="F45" s="325">
        <v>0</v>
      </c>
      <c r="G45" s="325">
        <v>153</v>
      </c>
      <c r="H45" s="325">
        <v>557</v>
      </c>
      <c r="I45" s="325"/>
      <c r="J45" s="325">
        <v>82</v>
      </c>
      <c r="K45" s="326">
        <f t="shared" si="4"/>
        <v>639</v>
      </c>
      <c r="L45" s="327">
        <f t="shared" si="5"/>
        <v>0.46478873239436619</v>
      </c>
      <c r="M45" s="327">
        <f t="shared" si="6"/>
        <v>0.16588419405320814</v>
      </c>
      <c r="N45" s="327">
        <f t="shared" si="7"/>
        <v>0.23943661971830985</v>
      </c>
      <c r="O45" s="328">
        <f t="shared" si="8"/>
        <v>0.12832550860719874</v>
      </c>
      <c r="Q45" s="337">
        <f t="shared" si="12"/>
        <v>62.535105814793759</v>
      </c>
      <c r="R45" s="341">
        <f t="shared" si="9"/>
        <v>1.0218260474244428E-2</v>
      </c>
      <c r="S45" s="341">
        <f t="shared" si="10"/>
        <v>1.3112634724382522E-3</v>
      </c>
      <c r="U45" s="340">
        <v>59.949676637025071</v>
      </c>
      <c r="W45" s="106">
        <f t="shared" si="13"/>
        <v>78.059479039999999</v>
      </c>
      <c r="X45" s="63">
        <v>78059479040</v>
      </c>
      <c r="Y45" s="89">
        <f t="shared" si="11"/>
        <v>0.23200004183598161</v>
      </c>
      <c r="Z45" s="108">
        <f t="shared" si="14"/>
        <v>0.19887877060069911</v>
      </c>
    </row>
    <row r="46" spans="2:26" ht="15">
      <c r="B46" s="334">
        <v>1968</v>
      </c>
      <c r="C46" s="325">
        <v>364</v>
      </c>
      <c r="D46" s="325">
        <v>69</v>
      </c>
      <c r="E46" s="325">
        <v>50</v>
      </c>
      <c r="F46" s="325">
        <v>0</v>
      </c>
      <c r="G46" s="325">
        <v>210</v>
      </c>
      <c r="H46" s="325">
        <v>692</v>
      </c>
      <c r="I46" s="325"/>
      <c r="J46" s="325">
        <v>111</v>
      </c>
      <c r="K46" s="326">
        <f t="shared" si="4"/>
        <v>803</v>
      </c>
      <c r="L46" s="327">
        <f t="shared" si="5"/>
        <v>0.45330012453300123</v>
      </c>
      <c r="M46" s="327">
        <f t="shared" si="6"/>
        <v>0.14819427148194272</v>
      </c>
      <c r="N46" s="327">
        <f t="shared" si="7"/>
        <v>0.26151930261519302</v>
      </c>
      <c r="O46" s="328">
        <f t="shared" si="8"/>
        <v>0.13823163138231631</v>
      </c>
      <c r="Q46" s="337">
        <f t="shared" si="12"/>
        <v>67.136138128842404</v>
      </c>
      <c r="R46" s="341">
        <f t="shared" si="9"/>
        <v>1.1960771387519274E-2</v>
      </c>
      <c r="S46" s="341">
        <f t="shared" si="10"/>
        <v>1.6533569414877204E-3</v>
      </c>
      <c r="U46" s="340">
        <v>64.484999999999999</v>
      </c>
      <c r="W46" s="106">
        <f t="shared" si="13"/>
        <v>83.753271295999994</v>
      </c>
      <c r="X46" s="63">
        <v>83753271296</v>
      </c>
      <c r="Y46" s="89">
        <f t="shared" si="11"/>
        <v>0.23005992479866558</v>
      </c>
      <c r="Z46" s="108">
        <f t="shared" si="14"/>
        <v>0.19840578057458177</v>
      </c>
    </row>
    <row r="47" spans="2:26" ht="15">
      <c r="B47" s="335">
        <v>1969</v>
      </c>
      <c r="C47" s="342">
        <v>433</v>
      </c>
      <c r="D47" s="342">
        <v>78</v>
      </c>
      <c r="E47" s="342">
        <v>57</v>
      </c>
      <c r="F47" s="342">
        <v>0</v>
      </c>
      <c r="G47" s="342">
        <v>262</v>
      </c>
      <c r="H47" s="342">
        <v>829</v>
      </c>
      <c r="I47" s="342"/>
      <c r="J47" s="342">
        <v>126</v>
      </c>
      <c r="K47" s="343">
        <f t="shared" si="4"/>
        <v>955</v>
      </c>
      <c r="L47" s="344">
        <f t="shared" si="5"/>
        <v>0.45340314136125653</v>
      </c>
      <c r="M47" s="344">
        <f t="shared" si="6"/>
        <v>0.14136125654450263</v>
      </c>
      <c r="N47" s="344">
        <f t="shared" si="7"/>
        <v>0.2743455497382199</v>
      </c>
      <c r="O47" s="345">
        <f t="shared" si="8"/>
        <v>0.1319371727748691</v>
      </c>
      <c r="Q47" s="337">
        <f t="shared" si="12"/>
        <v>72.873161683006771</v>
      </c>
      <c r="R47" s="341">
        <f t="shared" si="9"/>
        <v>1.3104961798613653E-2</v>
      </c>
      <c r="S47" s="341">
        <f t="shared" si="10"/>
        <v>1.7290316090317491E-3</v>
      </c>
      <c r="U47" s="340">
        <v>69.799999999999983</v>
      </c>
      <c r="W47" s="106">
        <f t="shared" si="13"/>
        <v>90.856677375999993</v>
      </c>
      <c r="X47" s="63">
        <v>90856677376</v>
      </c>
      <c r="Y47" s="89">
        <f t="shared" si="11"/>
        <v>0.23175707041166996</v>
      </c>
      <c r="Z47" s="108">
        <f t="shared" si="14"/>
        <v>0.19793279054846444</v>
      </c>
    </row>
    <row r="48" spans="2:26" ht="15">
      <c r="B48" s="334">
        <v>1970</v>
      </c>
      <c r="C48" s="325">
        <v>464</v>
      </c>
      <c r="D48" s="325">
        <v>88</v>
      </c>
      <c r="E48" s="325">
        <v>70</v>
      </c>
      <c r="F48" s="325">
        <v>0</v>
      </c>
      <c r="G48" s="325">
        <v>267</v>
      </c>
      <c r="H48" s="325">
        <v>889</v>
      </c>
      <c r="I48" s="325"/>
      <c r="J48" s="325">
        <v>113</v>
      </c>
      <c r="K48" s="326">
        <f t="shared" si="4"/>
        <v>1002</v>
      </c>
      <c r="L48" s="327">
        <f t="shared" si="5"/>
        <v>0.46307385229540921</v>
      </c>
      <c r="M48" s="327">
        <f t="shared" si="6"/>
        <v>0.15768463073852296</v>
      </c>
      <c r="N48" s="327">
        <f t="shared" si="7"/>
        <v>0.26646706586826346</v>
      </c>
      <c r="O48" s="328">
        <f t="shared" si="8"/>
        <v>0.11277445109780439</v>
      </c>
      <c r="Q48" s="337">
        <f t="shared" si="12"/>
        <v>83.45735235228868</v>
      </c>
      <c r="R48" s="341">
        <f t="shared" si="9"/>
        <v>1.2006132135253651E-2</v>
      </c>
      <c r="S48" s="341">
        <f t="shared" si="10"/>
        <v>1.3539849613609406E-3</v>
      </c>
      <c r="U48" s="340">
        <v>77.545000000000016</v>
      </c>
      <c r="W48" s="106">
        <f t="shared" si="13"/>
        <v>103.99149152479632</v>
      </c>
      <c r="X48" s="63">
        <v>103991491524.79631</v>
      </c>
      <c r="Y48" s="89">
        <f t="shared" si="11"/>
        <v>0.25431399374140384</v>
      </c>
      <c r="Z48" s="108">
        <f t="shared" si="14"/>
        <v>0.1974598005223471</v>
      </c>
    </row>
    <row r="49" spans="2:26" ht="15">
      <c r="B49" s="334">
        <v>1971</v>
      </c>
      <c r="C49" s="325">
        <v>569</v>
      </c>
      <c r="D49" s="325">
        <v>105</v>
      </c>
      <c r="E49" s="325">
        <v>72</v>
      </c>
      <c r="F49" s="325">
        <v>0</v>
      </c>
      <c r="G49" s="325">
        <v>342</v>
      </c>
      <c r="H49" s="325">
        <v>1089</v>
      </c>
      <c r="I49" s="325"/>
      <c r="J49" s="325">
        <v>146</v>
      </c>
      <c r="K49" s="326">
        <f t="shared" si="4"/>
        <v>1235</v>
      </c>
      <c r="L49" s="327">
        <f t="shared" si="5"/>
        <v>0.46072874493927124</v>
      </c>
      <c r="M49" s="327">
        <f t="shared" si="6"/>
        <v>0.14331983805668017</v>
      </c>
      <c r="N49" s="327">
        <f t="shared" si="7"/>
        <v>0.27692307692307694</v>
      </c>
      <c r="O49" s="328">
        <f t="shared" si="8"/>
        <v>0.11821862348178137</v>
      </c>
      <c r="Q49" s="337">
        <f t="shared" si="12"/>
        <v>94.668304443282395</v>
      </c>
      <c r="R49" s="341">
        <f t="shared" si="9"/>
        <v>1.3045548953925887E-2</v>
      </c>
      <c r="S49" s="341">
        <f t="shared" si="10"/>
        <v>1.5422268398973113E-3</v>
      </c>
      <c r="W49" s="106">
        <f t="shared" si="13"/>
        <v>117.89134435236811</v>
      </c>
      <c r="X49" s="63">
        <v>117891344352.3681</v>
      </c>
      <c r="Y49" s="89">
        <f t="shared" si="11"/>
        <v>1</v>
      </c>
      <c r="Z49" s="108">
        <f t="shared" si="14"/>
        <v>0.19698681049622976</v>
      </c>
    </row>
    <row r="50" spans="2:26" ht="15">
      <c r="B50" s="334">
        <v>1972</v>
      </c>
      <c r="C50" s="325">
        <v>812</v>
      </c>
      <c r="D50" s="325">
        <v>132</v>
      </c>
      <c r="E50" s="325">
        <v>83</v>
      </c>
      <c r="F50" s="325">
        <v>3</v>
      </c>
      <c r="G50" s="325">
        <v>443</v>
      </c>
      <c r="H50" s="325">
        <v>1472</v>
      </c>
      <c r="I50" s="325">
        <v>54</v>
      </c>
      <c r="J50" s="325">
        <v>147</v>
      </c>
      <c r="K50" s="326">
        <f t="shared" si="4"/>
        <v>1673</v>
      </c>
      <c r="L50" s="327">
        <f t="shared" si="5"/>
        <v>0.48535564853556484</v>
      </c>
      <c r="M50" s="327">
        <f t="shared" si="6"/>
        <v>0.13030484160191272</v>
      </c>
      <c r="N50" s="327">
        <f t="shared" si="7"/>
        <v>0.29707112970711297</v>
      </c>
      <c r="O50" s="328">
        <f t="shared" si="8"/>
        <v>8.7866108786610872E-2</v>
      </c>
      <c r="Q50" s="337">
        <f t="shared" si="12"/>
        <v>107.22228745871648</v>
      </c>
      <c r="R50" s="341">
        <f t="shared" si="9"/>
        <v>1.5603099315001565E-2</v>
      </c>
      <c r="S50" s="341">
        <f t="shared" si="10"/>
        <v>1.3709836218202211E-3</v>
      </c>
      <c r="W50" s="106">
        <f t="shared" si="13"/>
        <v>133.44633696307167</v>
      </c>
      <c r="X50" s="63">
        <v>133446336963.07169</v>
      </c>
      <c r="Y50" s="89">
        <f t="shared" si="11"/>
        <v>1</v>
      </c>
      <c r="Z50" s="108">
        <f t="shared" si="14"/>
        <v>0.19651382047011243</v>
      </c>
    </row>
    <row r="51" spans="2:26" ht="15">
      <c r="B51" s="334">
        <v>1973</v>
      </c>
      <c r="C51" s="325">
        <v>879</v>
      </c>
      <c r="D51" s="325">
        <v>146</v>
      </c>
      <c r="E51" s="325">
        <v>87</v>
      </c>
      <c r="F51" s="325">
        <v>4</v>
      </c>
      <c r="G51" s="325">
        <v>485</v>
      </c>
      <c r="H51" s="325">
        <v>1600</v>
      </c>
      <c r="I51" s="325">
        <v>56</v>
      </c>
      <c r="J51" s="325">
        <v>152</v>
      </c>
      <c r="K51" s="326">
        <f t="shared" si="4"/>
        <v>1808</v>
      </c>
      <c r="L51" s="327">
        <f t="shared" si="5"/>
        <v>0.48617256637168144</v>
      </c>
      <c r="M51" s="327">
        <f t="shared" si="6"/>
        <v>0.13108407079646017</v>
      </c>
      <c r="N51" s="327">
        <f t="shared" si="7"/>
        <v>0.29922566371681414</v>
      </c>
      <c r="O51" s="328">
        <f t="shared" si="8"/>
        <v>8.4070796460176997E-2</v>
      </c>
      <c r="Q51" s="337">
        <f t="shared" si="12"/>
        <v>119.75093173118768</v>
      </c>
      <c r="R51" s="341">
        <f t="shared" si="9"/>
        <v>1.5098003613521182E-2</v>
      </c>
      <c r="S51" s="341">
        <f t="shared" si="10"/>
        <v>1.2693011887473561E-3</v>
      </c>
      <c r="W51" s="106">
        <f t="shared" si="13"/>
        <v>148.95150931274461</v>
      </c>
      <c r="X51" s="63">
        <v>148951509312.7446</v>
      </c>
      <c r="Y51" s="89">
        <f t="shared" si="11"/>
        <v>1</v>
      </c>
      <c r="Z51" s="108">
        <f t="shared" si="14"/>
        <v>0.19604083044399509</v>
      </c>
    </row>
    <row r="52" spans="2:26" ht="15">
      <c r="B52" s="334">
        <v>1974</v>
      </c>
      <c r="C52" s="325">
        <v>953</v>
      </c>
      <c r="D52" s="325">
        <v>165</v>
      </c>
      <c r="E52" s="325">
        <v>101</v>
      </c>
      <c r="F52" s="325">
        <v>6</v>
      </c>
      <c r="G52" s="325">
        <v>506</v>
      </c>
      <c r="H52" s="325">
        <v>1731</v>
      </c>
      <c r="I52" s="325">
        <v>59</v>
      </c>
      <c r="J52" s="325">
        <v>150</v>
      </c>
      <c r="K52" s="326">
        <f t="shared" si="4"/>
        <v>1940</v>
      </c>
      <c r="L52" s="327">
        <f t="shared" si="5"/>
        <v>0.49123711340206183</v>
      </c>
      <c r="M52" s="327">
        <f t="shared" si="6"/>
        <v>0.14020618556701031</v>
      </c>
      <c r="N52" s="327">
        <f t="shared" si="7"/>
        <v>0.29123711340206188</v>
      </c>
      <c r="O52" s="328">
        <f t="shared" si="8"/>
        <v>7.7319587628865982E-2</v>
      </c>
      <c r="Q52" s="337">
        <f t="shared" si="12"/>
        <v>130.46851266846645</v>
      </c>
      <c r="R52" s="341">
        <f t="shared" si="9"/>
        <v>1.4869488126454958E-2</v>
      </c>
      <c r="S52" s="341">
        <f t="shared" si="10"/>
        <v>1.1497026901898162E-3</v>
      </c>
      <c r="W52" s="106">
        <f t="shared" si="13"/>
        <v>162.18709199324007</v>
      </c>
      <c r="X52" s="63">
        <v>162187091993.24008</v>
      </c>
      <c r="Y52" s="89">
        <f t="shared" si="11"/>
        <v>1</v>
      </c>
      <c r="Z52" s="108">
        <f t="shared" si="14"/>
        <v>0.19556784041787775</v>
      </c>
    </row>
    <row r="53" spans="2:26" ht="15">
      <c r="B53" s="334">
        <v>1975</v>
      </c>
      <c r="C53" s="325">
        <v>1142</v>
      </c>
      <c r="D53" s="325">
        <v>197</v>
      </c>
      <c r="E53" s="325">
        <v>104</v>
      </c>
      <c r="F53" s="325">
        <v>6</v>
      </c>
      <c r="G53" s="325">
        <v>611</v>
      </c>
      <c r="H53" s="325">
        <v>2061</v>
      </c>
      <c r="I53" s="325">
        <v>54</v>
      </c>
      <c r="J53" s="325">
        <v>164</v>
      </c>
      <c r="K53" s="326">
        <f t="shared" si="4"/>
        <v>2279</v>
      </c>
      <c r="L53" s="327">
        <f t="shared" si="5"/>
        <v>0.50109697235629658</v>
      </c>
      <c r="M53" s="327">
        <f t="shared" si="6"/>
        <v>0.13470820535322509</v>
      </c>
      <c r="N53" s="327">
        <f t="shared" si="7"/>
        <v>0.29179464677490125</v>
      </c>
      <c r="O53" s="328">
        <f t="shared" si="8"/>
        <v>7.1961386573058353E-2</v>
      </c>
      <c r="Q53" s="337">
        <f t="shared" si="12"/>
        <v>128.87882347175943</v>
      </c>
      <c r="R53" s="341">
        <f t="shared" si="9"/>
        <v>1.7683277505240305E-2</v>
      </c>
      <c r="S53" s="341">
        <f t="shared" si="10"/>
        <v>1.2725131684332648E-3</v>
      </c>
      <c r="W53" s="106">
        <f t="shared" si="13"/>
        <v>160.11678336818551</v>
      </c>
      <c r="X53" s="63">
        <v>160116783368.18552</v>
      </c>
      <c r="Y53" s="89">
        <f t="shared" si="11"/>
        <v>1</v>
      </c>
      <c r="Z53" s="108">
        <f t="shared" si="14"/>
        <v>0.19509485039176042</v>
      </c>
    </row>
    <row r="54" spans="2:26" ht="15">
      <c r="B54" s="334">
        <v>1976</v>
      </c>
      <c r="C54" s="325">
        <v>1373</v>
      </c>
      <c r="D54" s="325">
        <v>203</v>
      </c>
      <c r="E54" s="325">
        <v>100</v>
      </c>
      <c r="F54" s="325">
        <v>6</v>
      </c>
      <c r="G54" s="325">
        <v>697</v>
      </c>
      <c r="H54" s="325">
        <v>2379</v>
      </c>
      <c r="I54" s="325">
        <v>75</v>
      </c>
      <c r="J54" s="325">
        <v>172</v>
      </c>
      <c r="K54" s="326">
        <f t="shared" si="4"/>
        <v>2626</v>
      </c>
      <c r="L54" s="327">
        <f t="shared" si="5"/>
        <v>0.52284843869002284</v>
      </c>
      <c r="M54" s="327">
        <f t="shared" si="6"/>
        <v>0.11766945925361767</v>
      </c>
      <c r="N54" s="327">
        <f t="shared" si="7"/>
        <v>0.29398324447829399</v>
      </c>
      <c r="O54" s="328">
        <f t="shared" si="8"/>
        <v>6.5498857578065506E-2</v>
      </c>
      <c r="Q54" s="337">
        <f t="shared" si="12"/>
        <v>131.23271713698506</v>
      </c>
      <c r="R54" s="341">
        <f t="shared" si="9"/>
        <v>2.0010253976978119E-2</v>
      </c>
      <c r="S54" s="341">
        <f t="shared" si="10"/>
        <v>1.3106487753390085E-3</v>
      </c>
      <c r="W54" s="106">
        <f t="shared" si="13"/>
        <v>162.94546707781879</v>
      </c>
      <c r="X54" s="63">
        <v>162945467077.81879</v>
      </c>
      <c r="Y54" s="89">
        <f t="shared" si="11"/>
        <v>1</v>
      </c>
      <c r="Z54" s="108">
        <f t="shared" si="14"/>
        <v>0.19462186036564308</v>
      </c>
    </row>
    <row r="55" spans="2:26" ht="15">
      <c r="B55" s="334">
        <v>1977</v>
      </c>
      <c r="C55" s="325">
        <v>1400</v>
      </c>
      <c r="D55" s="325">
        <v>202</v>
      </c>
      <c r="E55" s="325">
        <v>103</v>
      </c>
      <c r="F55" s="325">
        <v>7</v>
      </c>
      <c r="G55" s="325">
        <v>719</v>
      </c>
      <c r="H55" s="325">
        <v>2430</v>
      </c>
      <c r="I55" s="325">
        <v>85</v>
      </c>
      <c r="J55" s="325">
        <v>168</v>
      </c>
      <c r="K55" s="326">
        <f t="shared" si="4"/>
        <v>2683</v>
      </c>
      <c r="L55" s="327">
        <f t="shared" si="5"/>
        <v>0.52180395080134179</v>
      </c>
      <c r="M55" s="327">
        <f t="shared" si="6"/>
        <v>0.11628773760715617</v>
      </c>
      <c r="N55" s="327">
        <f t="shared" si="7"/>
        <v>0.2996645546030563</v>
      </c>
      <c r="O55" s="328">
        <f t="shared" si="8"/>
        <v>6.2616474096161015E-2</v>
      </c>
      <c r="Q55" s="337">
        <f t="shared" si="12"/>
        <v>135.5208377919605</v>
      </c>
      <c r="R55" s="341">
        <f t="shared" si="9"/>
        <v>1.9797693430132879E-2</v>
      </c>
      <c r="S55" s="341">
        <f t="shared" si="10"/>
        <v>1.2396617578316527E-3</v>
      </c>
      <c r="W55" s="106">
        <f t="shared" si="13"/>
        <v>168.17105890148582</v>
      </c>
      <c r="X55" s="63">
        <v>168171058901.48581</v>
      </c>
      <c r="Y55" s="89">
        <f t="shared" si="11"/>
        <v>1</v>
      </c>
      <c r="Z55" s="108">
        <f t="shared" si="14"/>
        <v>0.19414887033952574</v>
      </c>
    </row>
    <row r="56" spans="2:26" ht="15">
      <c r="B56" s="334">
        <v>1978</v>
      </c>
      <c r="C56" s="325">
        <v>1392</v>
      </c>
      <c r="D56" s="325">
        <v>203</v>
      </c>
      <c r="E56" s="325">
        <v>101</v>
      </c>
      <c r="F56" s="325">
        <v>7</v>
      </c>
      <c r="G56" s="325">
        <v>716</v>
      </c>
      <c r="H56" s="325">
        <v>2419</v>
      </c>
      <c r="I56" s="325">
        <v>85</v>
      </c>
      <c r="J56" s="325">
        <v>147</v>
      </c>
      <c r="K56" s="326">
        <f t="shared" si="4"/>
        <v>2651</v>
      </c>
      <c r="L56" s="327">
        <f t="shared" si="5"/>
        <v>0.52508487363259149</v>
      </c>
      <c r="M56" s="327">
        <f t="shared" si="6"/>
        <v>0.11731422104866088</v>
      </c>
      <c r="N56" s="327">
        <f t="shared" si="7"/>
        <v>0.30215013202565072</v>
      </c>
      <c r="O56" s="328">
        <f t="shared" si="8"/>
        <v>5.5450773293096944E-2</v>
      </c>
      <c r="Q56" s="337">
        <f t="shared" si="12"/>
        <v>140.59500993819299</v>
      </c>
      <c r="R56" s="341">
        <f t="shared" si="9"/>
        <v>1.8855576746041033E-2</v>
      </c>
      <c r="S56" s="341">
        <f t="shared" si="10"/>
        <v>1.0455563114553121E-3</v>
      </c>
      <c r="W56" s="106">
        <f t="shared" si="13"/>
        <v>174.36537802297241</v>
      </c>
      <c r="X56" s="63">
        <v>174365378022.97241</v>
      </c>
      <c r="Y56" s="89">
        <f t="shared" si="11"/>
        <v>1</v>
      </c>
      <c r="Z56" s="108">
        <f t="shared" si="14"/>
        <v>0.19367588031340841</v>
      </c>
    </row>
    <row r="57" spans="2:26" ht="15">
      <c r="B57" s="335">
        <v>1979</v>
      </c>
      <c r="C57" s="342">
        <v>1468</v>
      </c>
      <c r="D57" s="342">
        <v>205</v>
      </c>
      <c r="E57" s="342">
        <v>93</v>
      </c>
      <c r="F57" s="342">
        <v>6</v>
      </c>
      <c r="G57" s="342">
        <v>816</v>
      </c>
      <c r="H57" s="342">
        <v>2588</v>
      </c>
      <c r="I57" s="342">
        <v>92</v>
      </c>
      <c r="J57" s="342">
        <v>166</v>
      </c>
      <c r="K57" s="343">
        <f t="shared" si="4"/>
        <v>2846</v>
      </c>
      <c r="L57" s="344">
        <f t="shared" si="5"/>
        <v>0.51581166549543223</v>
      </c>
      <c r="M57" s="344">
        <f t="shared" si="6"/>
        <v>0.10681658468025299</v>
      </c>
      <c r="N57" s="344">
        <f t="shared" si="7"/>
        <v>0.3190442726633872</v>
      </c>
      <c r="O57" s="345">
        <f t="shared" si="8"/>
        <v>5.8327477160927621E-2</v>
      </c>
      <c r="Q57" s="337">
        <f t="shared" si="12"/>
        <v>147.55080110830519</v>
      </c>
      <c r="R57" s="341">
        <f t="shared" si="9"/>
        <v>1.9288272097628126E-2</v>
      </c>
      <c r="S57" s="341">
        <f t="shared" si="10"/>
        <v>1.1250362502481619E-3</v>
      </c>
      <c r="W57" s="106">
        <f t="shared" si="13"/>
        <v>182.8846426592261</v>
      </c>
      <c r="X57" s="63">
        <v>182884642659.2261</v>
      </c>
      <c r="Y57" s="89">
        <f t="shared" si="11"/>
        <v>1</v>
      </c>
      <c r="Z57" s="108">
        <f t="shared" si="14"/>
        <v>0.19320289028729107</v>
      </c>
    </row>
    <row r="58" spans="2:26" ht="15">
      <c r="B58" s="334">
        <v>1980</v>
      </c>
      <c r="C58" s="325">
        <v>1641</v>
      </c>
      <c r="D58" s="325">
        <v>213</v>
      </c>
      <c r="E58" s="325">
        <v>96</v>
      </c>
      <c r="F58" s="325">
        <v>7</v>
      </c>
      <c r="G58" s="325">
        <v>950</v>
      </c>
      <c r="H58" s="325">
        <v>2907</v>
      </c>
      <c r="I58" s="325">
        <v>115</v>
      </c>
      <c r="J58" s="325">
        <v>216</v>
      </c>
      <c r="K58" s="326">
        <f t="shared" si="4"/>
        <v>3238</v>
      </c>
      <c r="L58" s="327">
        <f t="shared" si="5"/>
        <v>0.50679431747992587</v>
      </c>
      <c r="M58" s="327">
        <f t="shared" si="6"/>
        <v>9.7591105620753557E-2</v>
      </c>
      <c r="N58" s="327">
        <f t="shared" si="7"/>
        <v>0.32890673255095737</v>
      </c>
      <c r="O58" s="328">
        <f t="shared" si="8"/>
        <v>6.6707844348363188E-2</v>
      </c>
      <c r="Q58" s="337">
        <f t="shared" si="12"/>
        <v>158.50074234675938</v>
      </c>
      <c r="R58" s="341">
        <f t="shared" si="9"/>
        <v>2.0428926401594247E-2</v>
      </c>
      <c r="S58" s="341">
        <f t="shared" si="10"/>
        <v>1.3627696426017162E-3</v>
      </c>
      <c r="W58" s="106">
        <f t="shared" si="13"/>
        <v>196.34164872208032</v>
      </c>
      <c r="X58" s="63">
        <v>196341648722.08032</v>
      </c>
      <c r="Y58" s="89">
        <f t="shared" si="11"/>
        <v>1</v>
      </c>
      <c r="Z58" s="108">
        <f t="shared" si="14"/>
        <v>0.19272990026117373</v>
      </c>
    </row>
    <row r="59" spans="2:26" ht="15">
      <c r="B59" s="334">
        <v>1981</v>
      </c>
      <c r="C59" s="325">
        <v>1935</v>
      </c>
      <c r="D59" s="325">
        <v>232</v>
      </c>
      <c r="E59" s="325">
        <v>113</v>
      </c>
      <c r="F59" s="325">
        <v>9</v>
      </c>
      <c r="G59" s="325">
        <v>1136</v>
      </c>
      <c r="H59" s="325">
        <v>3426</v>
      </c>
      <c r="I59" s="325">
        <v>145</v>
      </c>
      <c r="J59" s="325">
        <v>240</v>
      </c>
      <c r="K59" s="326">
        <f t="shared" si="4"/>
        <v>3811</v>
      </c>
      <c r="L59" s="327">
        <f t="shared" si="5"/>
        <v>0.50774075045919709</v>
      </c>
      <c r="M59" s="327">
        <f t="shared" si="6"/>
        <v>9.2889005510364733E-2</v>
      </c>
      <c r="N59" s="327">
        <f t="shared" si="7"/>
        <v>0.33613224875360798</v>
      </c>
      <c r="O59" s="328">
        <f t="shared" si="8"/>
        <v>6.2975596956179478E-2</v>
      </c>
      <c r="Q59" s="337">
        <f t="shared" si="12"/>
        <v>171.81440592972925</v>
      </c>
      <c r="R59" s="341">
        <f t="shared" si="9"/>
        <v>2.2180910729678101E-2</v>
      </c>
      <c r="S59" s="341">
        <f t="shared" si="10"/>
        <v>1.3968560942332049E-3</v>
      </c>
      <c r="W59" s="106">
        <f t="shared" si="13"/>
        <v>212.70922414171059</v>
      </c>
      <c r="X59" s="63">
        <v>212709224141.7106</v>
      </c>
      <c r="Y59" s="89">
        <f t="shared" si="11"/>
        <v>1</v>
      </c>
      <c r="Z59" s="108">
        <f t="shared" si="14"/>
        <v>0.19225691023505639</v>
      </c>
    </row>
    <row r="60" spans="2:26" ht="15">
      <c r="B60" s="334">
        <v>1982</v>
      </c>
      <c r="C60" s="325">
        <v>2186</v>
      </c>
      <c r="D60" s="325">
        <v>262</v>
      </c>
      <c r="E60" s="325">
        <v>121</v>
      </c>
      <c r="F60" s="325">
        <v>10</v>
      </c>
      <c r="G60" s="325">
        <v>1341</v>
      </c>
      <c r="H60" s="325">
        <v>3920</v>
      </c>
      <c r="I60" s="325">
        <v>173</v>
      </c>
      <c r="J60" s="325">
        <v>303</v>
      </c>
      <c r="K60" s="326">
        <f t="shared" si="4"/>
        <v>4396</v>
      </c>
      <c r="L60" s="327">
        <f t="shared" si="5"/>
        <v>0.49727024567788897</v>
      </c>
      <c r="M60" s="327">
        <f t="shared" si="6"/>
        <v>8.9399454049135574E-2</v>
      </c>
      <c r="N60" s="327">
        <f t="shared" si="7"/>
        <v>0.34440400363967244</v>
      </c>
      <c r="O60" s="328">
        <f t="shared" si="8"/>
        <v>6.8926296633303005E-2</v>
      </c>
      <c r="Q60" s="337">
        <f t="shared" si="12"/>
        <v>180.4892245002105</v>
      </c>
      <c r="R60" s="341">
        <f t="shared" si="9"/>
        <v>2.4356024644534239E-2</v>
      </c>
      <c r="S60" s="341">
        <f t="shared" si="10"/>
        <v>1.6787705794572053E-3</v>
      </c>
      <c r="W60" s="106">
        <f t="shared" si="13"/>
        <v>223.31803216148629</v>
      </c>
      <c r="X60" s="63">
        <v>223318032161.4863</v>
      </c>
      <c r="Y60" s="89">
        <f t="shared" si="11"/>
        <v>1</v>
      </c>
      <c r="Z60" s="108">
        <f t="shared" si="14"/>
        <v>0.19178392020893906</v>
      </c>
    </row>
    <row r="61" spans="2:26" ht="15">
      <c r="B61" s="334">
        <v>1983</v>
      </c>
      <c r="C61" s="325">
        <v>2601</v>
      </c>
      <c r="D61" s="325">
        <v>324</v>
      </c>
      <c r="E61" s="325">
        <v>135</v>
      </c>
      <c r="F61" s="325">
        <v>11</v>
      </c>
      <c r="G61" s="325">
        <v>1719</v>
      </c>
      <c r="H61" s="325">
        <v>4791</v>
      </c>
      <c r="I61" s="325">
        <v>164</v>
      </c>
      <c r="J61" s="325">
        <v>371</v>
      </c>
      <c r="K61" s="326">
        <f t="shared" si="4"/>
        <v>5326</v>
      </c>
      <c r="L61" s="327">
        <f t="shared" si="5"/>
        <v>0.48835899361622231</v>
      </c>
      <c r="M61" s="327">
        <f t="shared" si="6"/>
        <v>8.8246338715734132E-2</v>
      </c>
      <c r="N61" s="327">
        <f t="shared" si="7"/>
        <v>0.3535486293653774</v>
      </c>
      <c r="O61" s="328">
        <f t="shared" si="8"/>
        <v>6.9658280135185879E-2</v>
      </c>
      <c r="Q61" s="337">
        <f t="shared" si="12"/>
        <v>186.85403854789865</v>
      </c>
      <c r="R61" s="341">
        <f t="shared" si="9"/>
        <v>2.8503531641007152E-2</v>
      </c>
      <c r="S61" s="341">
        <f t="shared" si="10"/>
        <v>1.9855069918914107E-3</v>
      </c>
      <c r="W61" s="106">
        <f t="shared" si="13"/>
        <v>231.05794986216529</v>
      </c>
      <c r="X61" s="63">
        <v>231057949862.16528</v>
      </c>
      <c r="Y61" s="89">
        <f t="shared" si="11"/>
        <v>1</v>
      </c>
      <c r="Z61" s="108">
        <f t="shared" si="14"/>
        <v>0.19131093018282172</v>
      </c>
    </row>
    <row r="62" spans="2:26" ht="15">
      <c r="B62" s="334">
        <v>1984</v>
      </c>
      <c r="C62" s="325">
        <v>2931</v>
      </c>
      <c r="D62" s="325">
        <v>341</v>
      </c>
      <c r="E62" s="325">
        <v>149</v>
      </c>
      <c r="F62" s="325">
        <v>13</v>
      </c>
      <c r="G62" s="325">
        <v>2011</v>
      </c>
      <c r="H62" s="325">
        <v>5445</v>
      </c>
      <c r="I62" s="325">
        <v>171</v>
      </c>
      <c r="J62" s="325">
        <v>350</v>
      </c>
      <c r="K62" s="326">
        <f t="shared" si="4"/>
        <v>5966</v>
      </c>
      <c r="L62" s="327">
        <f t="shared" si="5"/>
        <v>0.49128394233992623</v>
      </c>
      <c r="M62" s="327">
        <f t="shared" si="6"/>
        <v>8.4311096211867248E-2</v>
      </c>
      <c r="N62" s="327">
        <f t="shared" si="7"/>
        <v>0.36573918873617162</v>
      </c>
      <c r="O62" s="328">
        <f t="shared" si="8"/>
        <v>5.8665772712034867E-2</v>
      </c>
      <c r="Q62" s="337">
        <f t="shared" si="12"/>
        <v>201.14388796976178</v>
      </c>
      <c r="R62" s="341">
        <f t="shared" si="9"/>
        <v>2.9660359358753555E-2</v>
      </c>
      <c r="S62" s="341">
        <f t="shared" si="10"/>
        <v>1.7400479006979121E-3</v>
      </c>
      <c r="W62" s="106">
        <f t="shared" si="13"/>
        <v>248.58294518741502</v>
      </c>
      <c r="X62" s="63">
        <v>248582945187.41501</v>
      </c>
      <c r="Y62" s="89">
        <f t="shared" si="11"/>
        <v>1</v>
      </c>
      <c r="Z62" s="108">
        <f t="shared" si="14"/>
        <v>0.19083794015670438</v>
      </c>
    </row>
    <row r="63" spans="2:26" ht="15">
      <c r="B63" s="334">
        <v>1985</v>
      </c>
      <c r="C63" s="325">
        <v>3513</v>
      </c>
      <c r="D63" s="325">
        <v>399</v>
      </c>
      <c r="E63" s="325">
        <v>171</v>
      </c>
      <c r="F63" s="325">
        <v>15</v>
      </c>
      <c r="G63" s="325">
        <v>2420</v>
      </c>
      <c r="H63" s="325">
        <v>6518</v>
      </c>
      <c r="I63" s="325">
        <v>206</v>
      </c>
      <c r="J63" s="325">
        <v>491</v>
      </c>
      <c r="K63" s="326">
        <f t="shared" si="4"/>
        <v>7215</v>
      </c>
      <c r="L63" s="327">
        <f t="shared" si="5"/>
        <v>0.48690228690228693</v>
      </c>
      <c r="M63" s="327">
        <f t="shared" si="6"/>
        <v>8.1081081081081086E-2</v>
      </c>
      <c r="N63" s="327">
        <f t="shared" si="7"/>
        <v>0.36396396396396397</v>
      </c>
      <c r="O63" s="328">
        <f t="shared" si="8"/>
        <v>6.8052668052668047E-2</v>
      </c>
      <c r="Q63" s="337">
        <f t="shared" si="12"/>
        <v>212.91516630824358</v>
      </c>
      <c r="R63" s="341">
        <f t="shared" si="9"/>
        <v>3.3886735854009718E-2</v>
      </c>
      <c r="S63" s="341">
        <f t="shared" si="10"/>
        <v>2.3060827864613683E-3</v>
      </c>
      <c r="W63" s="106">
        <f t="shared" si="13"/>
        <v>262.97671567280213</v>
      </c>
      <c r="X63" s="63">
        <v>262976715672.80212</v>
      </c>
      <c r="Y63" s="89">
        <f t="shared" si="11"/>
        <v>1</v>
      </c>
      <c r="Z63" s="108">
        <f t="shared" si="14"/>
        <v>0.19036495013058705</v>
      </c>
    </row>
    <row r="64" spans="2:26" ht="15">
      <c r="B64" s="334">
        <v>1986</v>
      </c>
      <c r="C64" s="325">
        <v>4041</v>
      </c>
      <c r="D64" s="325">
        <v>451</v>
      </c>
      <c r="E64" s="325">
        <v>196</v>
      </c>
      <c r="F64" s="325">
        <v>16</v>
      </c>
      <c r="G64" s="325">
        <v>2819</v>
      </c>
      <c r="H64" s="325">
        <v>7522</v>
      </c>
      <c r="I64" s="325">
        <v>212</v>
      </c>
      <c r="J64" s="325">
        <v>581</v>
      </c>
      <c r="K64" s="326">
        <f t="shared" si="4"/>
        <v>8315</v>
      </c>
      <c r="L64" s="327">
        <f t="shared" si="5"/>
        <v>0.48598917618761273</v>
      </c>
      <c r="M64" s="327">
        <f t="shared" si="6"/>
        <v>7.9735417919422735E-2</v>
      </c>
      <c r="N64" s="327">
        <f t="shared" si="7"/>
        <v>0.36452194828622969</v>
      </c>
      <c r="O64" s="328">
        <f t="shared" si="8"/>
        <v>6.9873722188815393E-2</v>
      </c>
      <c r="Q64" s="337">
        <f t="shared" si="12"/>
        <v>221.07788184203761</v>
      </c>
      <c r="R64" s="341">
        <f t="shared" si="9"/>
        <v>3.7611179963905894E-2</v>
      </c>
      <c r="S64" s="341">
        <f t="shared" si="10"/>
        <v>2.6280331399915003E-3</v>
      </c>
      <c r="W64" s="106">
        <f t="shared" si="13"/>
        <v>272.89925658625401</v>
      </c>
      <c r="X64" s="63">
        <v>272899256586.254</v>
      </c>
      <c r="Y64" s="89">
        <f t="shared" si="11"/>
        <v>1</v>
      </c>
      <c r="Z64" s="108">
        <f t="shared" si="14"/>
        <v>0.18989196010446971</v>
      </c>
    </row>
    <row r="65" spans="2:26" ht="15">
      <c r="B65" s="334">
        <v>1987</v>
      </c>
      <c r="C65" s="325">
        <v>4358</v>
      </c>
      <c r="D65" s="325">
        <v>480</v>
      </c>
      <c r="E65" s="325">
        <v>220</v>
      </c>
      <c r="F65" s="325">
        <v>18</v>
      </c>
      <c r="G65" s="325">
        <v>3117</v>
      </c>
      <c r="H65" s="325">
        <v>8192</v>
      </c>
      <c r="I65" s="325">
        <v>238</v>
      </c>
      <c r="J65" s="325">
        <v>626</v>
      </c>
      <c r="K65" s="326">
        <f t="shared" si="4"/>
        <v>9056</v>
      </c>
      <c r="L65" s="327">
        <f t="shared" si="5"/>
        <v>0.48122791519434627</v>
      </c>
      <c r="M65" s="327">
        <f t="shared" si="6"/>
        <v>7.9284452296819782E-2</v>
      </c>
      <c r="N65" s="327">
        <f t="shared" si="7"/>
        <v>0.37047261484098942</v>
      </c>
      <c r="O65" s="328">
        <f t="shared" si="8"/>
        <v>6.912544169611308E-2</v>
      </c>
      <c r="Q65" s="337">
        <f t="shared" si="12"/>
        <v>228.44959419659969</v>
      </c>
      <c r="R65" s="341">
        <f t="shared" si="9"/>
        <v>3.9641129728628738E-2</v>
      </c>
      <c r="S65" s="341">
        <f t="shared" si="10"/>
        <v>2.7402106018243806E-3</v>
      </c>
      <c r="W65" s="106">
        <f t="shared" si="13"/>
        <v>281.83437036354292</v>
      </c>
      <c r="X65" s="63">
        <v>281834370363.54291</v>
      </c>
      <c r="Y65" s="89">
        <f t="shared" si="11"/>
        <v>1</v>
      </c>
      <c r="Z65" s="108">
        <f t="shared" si="14"/>
        <v>0.18941897007835237</v>
      </c>
    </row>
    <row r="66" spans="2:26" ht="15">
      <c r="B66" s="334">
        <v>1988</v>
      </c>
      <c r="C66" s="325">
        <v>4079</v>
      </c>
      <c r="D66" s="325">
        <v>448</v>
      </c>
      <c r="E66" s="325">
        <v>216</v>
      </c>
      <c r="F66" s="325">
        <v>20</v>
      </c>
      <c r="G66" s="325">
        <v>2868</v>
      </c>
      <c r="H66" s="325">
        <v>7630</v>
      </c>
      <c r="I66" s="325">
        <v>214</v>
      </c>
      <c r="J66" s="325">
        <v>493</v>
      </c>
      <c r="K66" s="326">
        <f t="shared" si="4"/>
        <v>8337</v>
      </c>
      <c r="L66" s="327">
        <f t="shared" si="5"/>
        <v>0.48926472352165046</v>
      </c>
      <c r="M66" s="327">
        <f t="shared" si="6"/>
        <v>8.204390068369917E-2</v>
      </c>
      <c r="N66" s="327">
        <f t="shared" si="7"/>
        <v>0.36967734196953339</v>
      </c>
      <c r="O66" s="328">
        <f t="shared" si="8"/>
        <v>5.9133981048338731E-2</v>
      </c>
      <c r="Q66" s="337">
        <f t="shared" si="12"/>
        <v>244.4817352946036</v>
      </c>
      <c r="R66" s="341">
        <f t="shared" si="9"/>
        <v>3.4100706909470389E-2</v>
      </c>
      <c r="S66" s="341">
        <f t="shared" si="10"/>
        <v>2.0165105561195757E-3</v>
      </c>
      <c r="W66" s="106">
        <f t="shared" si="13"/>
        <v>301.437055093259</v>
      </c>
      <c r="X66" s="63">
        <v>301437055093.25903</v>
      </c>
      <c r="Y66" s="89">
        <f t="shared" si="11"/>
        <v>1</v>
      </c>
      <c r="Z66" s="108">
        <f t="shared" si="14"/>
        <v>0.18894598005223504</v>
      </c>
    </row>
    <row r="67" spans="2:26" ht="15">
      <c r="B67" s="335">
        <v>1989</v>
      </c>
      <c r="C67" s="342">
        <v>4868</v>
      </c>
      <c r="D67" s="342">
        <v>519</v>
      </c>
      <c r="E67" s="342">
        <v>244</v>
      </c>
      <c r="F67" s="342">
        <v>25</v>
      </c>
      <c r="G67" s="342">
        <v>3462</v>
      </c>
      <c r="H67" s="342">
        <v>9116</v>
      </c>
      <c r="I67" s="342">
        <v>214</v>
      </c>
      <c r="J67" s="342">
        <v>621</v>
      </c>
      <c r="K67" s="343">
        <f t="shared" si="4"/>
        <v>9951</v>
      </c>
      <c r="L67" s="344">
        <f t="shared" si="5"/>
        <v>0.48919706562154558</v>
      </c>
      <c r="M67" s="344">
        <f t="shared" si="6"/>
        <v>7.9188021304391523E-2</v>
      </c>
      <c r="N67" s="344">
        <f t="shared" si="7"/>
        <v>0.36941010953672998</v>
      </c>
      <c r="O67" s="345">
        <f t="shared" si="8"/>
        <v>6.2405788362978595E-2</v>
      </c>
      <c r="Q67" s="337">
        <f t="shared" si="12"/>
        <v>262.39053758318721</v>
      </c>
      <c r="R67" s="341">
        <f t="shared" si="9"/>
        <v>3.7924385885467295E-2</v>
      </c>
      <c r="S67" s="341">
        <f t="shared" si="10"/>
        <v>2.3667011993644045E-3</v>
      </c>
      <c r="W67" s="106">
        <f t="shared" si="13"/>
        <v>323.32939552022037</v>
      </c>
      <c r="X67" s="63">
        <v>323329395520.2204</v>
      </c>
      <c r="Y67" s="89">
        <f t="shared" si="11"/>
        <v>1</v>
      </c>
      <c r="Z67" s="108">
        <f t="shared" si="14"/>
        <v>0.1884729900261177</v>
      </c>
    </row>
    <row r="68" spans="2:26" ht="15">
      <c r="B68" s="334">
        <v>1990</v>
      </c>
      <c r="C68" s="325">
        <v>4516</v>
      </c>
      <c r="D68" s="325">
        <v>553</v>
      </c>
      <c r="E68" s="325">
        <v>264</v>
      </c>
      <c r="F68" s="325">
        <v>27</v>
      </c>
      <c r="G68" s="325">
        <v>3207</v>
      </c>
      <c r="H68" s="325">
        <v>8567</v>
      </c>
      <c r="I68" s="325">
        <v>203</v>
      </c>
      <c r="J68" s="325">
        <v>549</v>
      </c>
      <c r="K68" s="326">
        <f t="shared" si="4"/>
        <v>9319</v>
      </c>
      <c r="L68" s="327">
        <f t="shared" si="5"/>
        <v>0.48460135207640304</v>
      </c>
      <c r="M68" s="327">
        <f t="shared" si="6"/>
        <v>9.0567657473977894E-2</v>
      </c>
      <c r="N68" s="327">
        <f t="shared" si="7"/>
        <v>0.36591909003111922</v>
      </c>
      <c r="O68" s="328">
        <f t="shared" si="8"/>
        <v>5.8911900418499842E-2</v>
      </c>
      <c r="Q68" s="337">
        <f t="shared" si="12"/>
        <v>281.94919313394399</v>
      </c>
      <c r="R68" s="341">
        <f t="shared" si="9"/>
        <v>3.305205415350445E-2</v>
      </c>
      <c r="S68" s="341">
        <f t="shared" si="10"/>
        <v>1.947159322918118E-3</v>
      </c>
      <c r="W68" s="106">
        <f t="shared" si="13"/>
        <v>347.22807036199998</v>
      </c>
      <c r="X68" s="63">
        <v>347228070362</v>
      </c>
      <c r="Y68" s="89">
        <f t="shared" si="11"/>
        <v>1</v>
      </c>
      <c r="Z68" s="91">
        <v>0.188</v>
      </c>
    </row>
    <row r="69" spans="2:26" ht="15">
      <c r="B69" s="334">
        <v>1991</v>
      </c>
      <c r="C69" s="325">
        <v>5151</v>
      </c>
      <c r="D69" s="325">
        <v>611</v>
      </c>
      <c r="E69" s="325">
        <v>257</v>
      </c>
      <c r="F69" s="325">
        <v>31</v>
      </c>
      <c r="G69" s="325">
        <v>3359</v>
      </c>
      <c r="H69" s="325">
        <v>9409</v>
      </c>
      <c r="I69" s="325">
        <v>213</v>
      </c>
      <c r="J69" s="325">
        <v>618</v>
      </c>
      <c r="K69" s="326">
        <f t="shared" si="4"/>
        <v>10240</v>
      </c>
      <c r="L69" s="327">
        <f t="shared" si="5"/>
        <v>0.50302734375000002</v>
      </c>
      <c r="M69" s="327">
        <f t="shared" si="6"/>
        <v>8.7792968750000006E-2</v>
      </c>
      <c r="N69" s="327">
        <f t="shared" si="7"/>
        <v>0.34882812499999999</v>
      </c>
      <c r="O69" s="328">
        <f t="shared" si="8"/>
        <v>6.0351562499999997E-2</v>
      </c>
      <c r="Q69" s="337">
        <f t="shared" si="12"/>
        <v>294.73873606881205</v>
      </c>
      <c r="R69" s="341">
        <f t="shared" si="9"/>
        <v>3.4742633888506902E-2</v>
      </c>
      <c r="S69" s="341">
        <f t="shared" si="10"/>
        <v>2.096772240536842E-3</v>
      </c>
      <c r="W69" s="106">
        <f t="shared" si="13"/>
        <v>362.97873900100001</v>
      </c>
      <c r="X69" s="63">
        <v>362978739001</v>
      </c>
      <c r="Y69" s="89">
        <f t="shared" si="11"/>
        <v>1</v>
      </c>
      <c r="Z69" s="91">
        <f>Z68</f>
        <v>0.188</v>
      </c>
    </row>
    <row r="70" spans="2:26" ht="15">
      <c r="B70" s="334">
        <v>1992</v>
      </c>
      <c r="C70" s="325">
        <v>5694</v>
      </c>
      <c r="D70" s="325">
        <v>656</v>
      </c>
      <c r="E70" s="325">
        <v>251</v>
      </c>
      <c r="F70" s="325">
        <v>34</v>
      </c>
      <c r="G70" s="325">
        <v>3584</v>
      </c>
      <c r="H70" s="325">
        <v>10219</v>
      </c>
      <c r="I70" s="325">
        <v>221</v>
      </c>
      <c r="J70" s="325">
        <v>664</v>
      </c>
      <c r="K70" s="326">
        <f t="shared" si="4"/>
        <v>11104</v>
      </c>
      <c r="L70" s="327">
        <f t="shared" si="5"/>
        <v>0.51278818443804031</v>
      </c>
      <c r="M70" s="327">
        <f t="shared" si="6"/>
        <v>8.4744236311239188E-2</v>
      </c>
      <c r="N70" s="327">
        <f t="shared" si="7"/>
        <v>0.34266930835734871</v>
      </c>
      <c r="O70" s="328">
        <f t="shared" si="8"/>
        <v>5.9798270893371759E-2</v>
      </c>
      <c r="Q70" s="337">
        <f t="shared" si="12"/>
        <v>300.02456955786005</v>
      </c>
      <c r="R70" s="341">
        <f t="shared" si="9"/>
        <v>3.7010302244125312E-2</v>
      </c>
      <c r="S70" s="341">
        <f t="shared" si="10"/>
        <v>2.2131520794397706E-3</v>
      </c>
      <c r="W70" s="106">
        <f t="shared" si="13"/>
        <v>369.488386155</v>
      </c>
      <c r="X70" s="63">
        <v>369488386155</v>
      </c>
      <c r="Y70" s="89">
        <f t="shared" ref="Y70:Y89" si="15">(W70-U70)/W70</f>
        <v>1</v>
      </c>
      <c r="Z70" s="91">
        <f t="shared" ref="Z70:Z89" si="16">Z69</f>
        <v>0.188</v>
      </c>
    </row>
    <row r="71" spans="2:26" ht="15">
      <c r="B71" s="334">
        <v>1993</v>
      </c>
      <c r="C71" s="325">
        <v>7166</v>
      </c>
      <c r="D71" s="325">
        <v>828</v>
      </c>
      <c r="E71" s="325">
        <v>240</v>
      </c>
      <c r="F71" s="325">
        <v>38</v>
      </c>
      <c r="G71" s="325">
        <v>4633</v>
      </c>
      <c r="H71" s="325">
        <v>12906</v>
      </c>
      <c r="I71" s="325">
        <v>272</v>
      </c>
      <c r="J71" s="325">
        <v>772</v>
      </c>
      <c r="K71" s="326">
        <f t="shared" si="4"/>
        <v>13950</v>
      </c>
      <c r="L71" s="327">
        <f t="shared" si="5"/>
        <v>0.51369175627240138</v>
      </c>
      <c r="M71" s="327">
        <f t="shared" si="6"/>
        <v>7.9283154121863805E-2</v>
      </c>
      <c r="N71" s="327">
        <f t="shared" si="7"/>
        <v>0.35161290322580646</v>
      </c>
      <c r="O71" s="328">
        <f t="shared" si="8"/>
        <v>5.5340501792114694E-2</v>
      </c>
      <c r="Q71" s="337">
        <f t="shared" si="12"/>
        <v>308.00145689479604</v>
      </c>
      <c r="R71" s="341">
        <f t="shared" si="9"/>
        <v>4.5291993553020424E-2</v>
      </c>
      <c r="S71" s="341">
        <f t="shared" si="10"/>
        <v>2.5064816503893739E-3</v>
      </c>
      <c r="W71" s="106">
        <f t="shared" si="13"/>
        <v>379.31213903299999</v>
      </c>
      <c r="X71" s="63">
        <v>379312139033</v>
      </c>
      <c r="Y71" s="89">
        <f t="shared" si="15"/>
        <v>1</v>
      </c>
      <c r="Z71" s="91">
        <f t="shared" si="16"/>
        <v>0.188</v>
      </c>
    </row>
    <row r="72" spans="2:26" ht="15">
      <c r="B72" s="334">
        <v>1994</v>
      </c>
      <c r="C72" s="325">
        <v>7229</v>
      </c>
      <c r="D72" s="325">
        <v>777</v>
      </c>
      <c r="E72" s="325">
        <v>203</v>
      </c>
      <c r="F72" s="325">
        <v>42</v>
      </c>
      <c r="G72" s="325">
        <v>4534</v>
      </c>
      <c r="H72" s="325">
        <v>12785</v>
      </c>
      <c r="I72" s="325">
        <v>279</v>
      </c>
      <c r="J72" s="325">
        <v>791</v>
      </c>
      <c r="K72" s="326">
        <f t="shared" si="4"/>
        <v>13855</v>
      </c>
      <c r="L72" s="327">
        <f t="shared" si="5"/>
        <v>0.52176109707686757</v>
      </c>
      <c r="M72" s="327">
        <f t="shared" si="6"/>
        <v>7.3763984121255871E-2</v>
      </c>
      <c r="N72" s="327">
        <f t="shared" si="7"/>
        <v>0.34738361602309636</v>
      </c>
      <c r="O72" s="328">
        <f t="shared" si="8"/>
        <v>5.7091302778780224E-2</v>
      </c>
      <c r="Q72" s="337">
        <f t="shared" si="12"/>
        <v>313.01098799978001</v>
      </c>
      <c r="R72" s="341">
        <f t="shared" si="9"/>
        <v>4.4263621825345434E-2</v>
      </c>
      <c r="S72" s="341">
        <f t="shared" si="10"/>
        <v>2.5270678357162206E-3</v>
      </c>
      <c r="W72" s="106">
        <f t="shared" si="13"/>
        <v>385.48151231499997</v>
      </c>
      <c r="X72" s="63">
        <v>385481512315</v>
      </c>
      <c r="Y72" s="89">
        <f t="shared" si="15"/>
        <v>1</v>
      </c>
      <c r="Z72" s="91">
        <f t="shared" si="16"/>
        <v>0.188</v>
      </c>
    </row>
    <row r="73" spans="2:26" ht="15">
      <c r="B73" s="334">
        <v>1995</v>
      </c>
      <c r="C73" s="325">
        <v>6861</v>
      </c>
      <c r="D73" s="325">
        <v>648</v>
      </c>
      <c r="E73" s="325">
        <v>176</v>
      </c>
      <c r="F73" s="325">
        <v>45</v>
      </c>
      <c r="G73" s="325">
        <v>4223</v>
      </c>
      <c r="H73" s="325">
        <v>11953</v>
      </c>
      <c r="I73" s="325">
        <v>241</v>
      </c>
      <c r="J73" s="325">
        <v>772</v>
      </c>
      <c r="K73" s="326">
        <f t="shared" si="4"/>
        <v>12966</v>
      </c>
      <c r="L73" s="327">
        <f t="shared" si="5"/>
        <v>0.52915316982878302</v>
      </c>
      <c r="M73" s="327">
        <f t="shared" si="6"/>
        <v>6.7021440691038103E-2</v>
      </c>
      <c r="N73" s="327">
        <f t="shared" si="7"/>
        <v>0.34428505321610364</v>
      </c>
      <c r="O73" s="328">
        <f t="shared" si="8"/>
        <v>5.9540336264075275E-2</v>
      </c>
      <c r="Q73" s="337">
        <f t="shared" si="12"/>
        <v>319.52338473526805</v>
      </c>
      <c r="R73" s="341">
        <f t="shared" si="9"/>
        <v>4.0579189566180285E-2</v>
      </c>
      <c r="S73" s="341">
        <f t="shared" si="10"/>
        <v>2.4160985920940294E-3</v>
      </c>
      <c r="W73" s="106">
        <f t="shared" si="13"/>
        <v>393.50170533900001</v>
      </c>
      <c r="X73" s="63">
        <v>393501705339</v>
      </c>
      <c r="Y73" s="89">
        <f t="shared" si="15"/>
        <v>1</v>
      </c>
      <c r="Z73" s="91">
        <f t="shared" si="16"/>
        <v>0.188</v>
      </c>
    </row>
    <row r="74" spans="2:26" ht="15">
      <c r="B74" s="334">
        <v>1996</v>
      </c>
      <c r="C74" s="325">
        <v>8164</v>
      </c>
      <c r="D74" s="325">
        <v>819</v>
      </c>
      <c r="E74" s="325">
        <v>176</v>
      </c>
      <c r="F74" s="325">
        <v>33</v>
      </c>
      <c r="G74" s="325">
        <v>4952</v>
      </c>
      <c r="H74" s="325">
        <v>14144</v>
      </c>
      <c r="I74" s="325">
        <v>245</v>
      </c>
      <c r="J74" s="325">
        <v>951</v>
      </c>
      <c r="K74" s="326">
        <f t="shared" si="4"/>
        <v>15340</v>
      </c>
      <c r="L74" s="327">
        <f t="shared" si="5"/>
        <v>0.53220338983050852</v>
      </c>
      <c r="M74" s="327">
        <f t="shared" si="6"/>
        <v>6.7014341590612772E-2</v>
      </c>
      <c r="N74" s="327">
        <f t="shared" si="7"/>
        <v>0.33878748370273792</v>
      </c>
      <c r="O74" s="328">
        <f t="shared" si="8"/>
        <v>6.199478487614081E-2</v>
      </c>
      <c r="Q74" s="337">
        <f t="shared" si="12"/>
        <v>322.74310416541203</v>
      </c>
      <c r="R74" s="341">
        <f t="shared" si="9"/>
        <v>4.7530062771342606E-2</v>
      </c>
      <c r="S74" s="341">
        <f t="shared" si="10"/>
        <v>2.946616016658854E-3</v>
      </c>
      <c r="W74" s="106">
        <f t="shared" si="13"/>
        <v>397.46687705099998</v>
      </c>
      <c r="X74" s="63">
        <v>397466877051</v>
      </c>
      <c r="Y74" s="89">
        <f t="shared" si="15"/>
        <v>1</v>
      </c>
      <c r="Z74" s="91">
        <f t="shared" si="16"/>
        <v>0.188</v>
      </c>
    </row>
    <row r="75" spans="2:26" ht="15">
      <c r="B75" s="334">
        <v>1997</v>
      </c>
      <c r="C75" s="325">
        <v>10465</v>
      </c>
      <c r="D75" s="325">
        <v>1066</v>
      </c>
      <c r="E75" s="325">
        <v>237</v>
      </c>
      <c r="F75" s="325">
        <v>46</v>
      </c>
      <c r="G75" s="325">
        <v>6366</v>
      </c>
      <c r="H75" s="325">
        <v>18179</v>
      </c>
      <c r="I75" s="325">
        <v>305</v>
      </c>
      <c r="J75" s="325">
        <v>1283</v>
      </c>
      <c r="K75" s="326">
        <f t="shared" si="4"/>
        <v>19767</v>
      </c>
      <c r="L75" s="327">
        <f t="shared" si="5"/>
        <v>0.52941771639601354</v>
      </c>
      <c r="M75" s="327">
        <f t="shared" si="6"/>
        <v>6.8245054889462239E-2</v>
      </c>
      <c r="N75" s="327">
        <f t="shared" si="7"/>
        <v>0.33748166135478325</v>
      </c>
      <c r="O75" s="328">
        <f t="shared" si="8"/>
        <v>6.4906156725856229E-2</v>
      </c>
      <c r="Q75" s="337">
        <f t="shared" si="12"/>
        <v>336.35223808228</v>
      </c>
      <c r="R75" s="341">
        <f t="shared" si="9"/>
        <v>5.8768748240540937E-2</v>
      </c>
      <c r="S75" s="341">
        <f t="shared" si="10"/>
        <v>3.8144535838829374E-3</v>
      </c>
      <c r="W75" s="106">
        <f t="shared" si="13"/>
        <v>414.22689419</v>
      </c>
      <c r="X75" s="63">
        <v>414226894190</v>
      </c>
      <c r="Y75" s="89">
        <f t="shared" si="15"/>
        <v>1</v>
      </c>
      <c r="Z75" s="91">
        <f t="shared" si="16"/>
        <v>0.188</v>
      </c>
    </row>
    <row r="76" spans="2:26" ht="15">
      <c r="B76" s="334">
        <v>1998</v>
      </c>
      <c r="C76" s="325">
        <v>11079</v>
      </c>
      <c r="D76" s="325">
        <v>1262</v>
      </c>
      <c r="E76" s="325">
        <v>249</v>
      </c>
      <c r="F76" s="325">
        <v>64</v>
      </c>
      <c r="G76" s="325">
        <v>7279</v>
      </c>
      <c r="H76" s="325">
        <v>19933</v>
      </c>
      <c r="I76" s="325">
        <v>365</v>
      </c>
      <c r="J76" s="325">
        <v>1468</v>
      </c>
      <c r="K76" s="326">
        <f t="shared" si="4"/>
        <v>21766</v>
      </c>
      <c r="L76" s="327">
        <f t="shared" si="5"/>
        <v>0.50900486998070382</v>
      </c>
      <c r="M76" s="327">
        <f t="shared" si="6"/>
        <v>7.2360562344941648E-2</v>
      </c>
      <c r="N76" s="327">
        <f t="shared" si="7"/>
        <v>0.35118992924745013</v>
      </c>
      <c r="O76" s="328">
        <f t="shared" si="8"/>
        <v>6.7444638426904346E-2</v>
      </c>
      <c r="Q76" s="337">
        <f t="shared" si="12"/>
        <v>345.64524926206803</v>
      </c>
      <c r="R76" s="341">
        <f t="shared" si="9"/>
        <v>6.2972079166339207E-2</v>
      </c>
      <c r="S76" s="341">
        <f t="shared" si="10"/>
        <v>4.2471291103641446E-3</v>
      </c>
      <c r="W76" s="106">
        <f t="shared" si="13"/>
        <v>425.67148923899998</v>
      </c>
      <c r="X76" s="63">
        <v>425671489239</v>
      </c>
      <c r="Y76" s="89">
        <f t="shared" si="15"/>
        <v>1</v>
      </c>
      <c r="Z76" s="91">
        <f t="shared" si="16"/>
        <v>0.188</v>
      </c>
    </row>
    <row r="77" spans="2:26" ht="15">
      <c r="B77" s="335">
        <v>1999</v>
      </c>
      <c r="C77" s="342">
        <v>11798</v>
      </c>
      <c r="D77" s="342">
        <v>1385</v>
      </c>
      <c r="E77" s="342">
        <v>254</v>
      </c>
      <c r="F77" s="342">
        <v>79</v>
      </c>
      <c r="G77" s="342">
        <v>8262</v>
      </c>
      <c r="H77" s="342">
        <v>21778</v>
      </c>
      <c r="I77" s="342">
        <v>229</v>
      </c>
      <c r="J77" s="342">
        <v>1643</v>
      </c>
      <c r="K77" s="343">
        <f t="shared" si="4"/>
        <v>23650</v>
      </c>
      <c r="L77" s="344">
        <f t="shared" si="5"/>
        <v>0.49885835095137421</v>
      </c>
      <c r="M77" s="344">
        <f t="shared" si="6"/>
        <v>7.2642706131078219E-2</v>
      </c>
      <c r="N77" s="344">
        <f t="shared" si="7"/>
        <v>0.35902748414376323</v>
      </c>
      <c r="O77" s="345">
        <f t="shared" si="8"/>
        <v>6.9471458773784356E-2</v>
      </c>
      <c r="Q77" s="337">
        <f t="shared" si="12"/>
        <v>354.52306145869204</v>
      </c>
      <c r="R77" s="341">
        <f t="shared" si="9"/>
        <v>6.6709341566361338E-2</v>
      </c>
      <c r="S77" s="341">
        <f t="shared" si="10"/>
        <v>4.6343952724537708E-3</v>
      </c>
      <c r="W77" s="106">
        <f t="shared" si="13"/>
        <v>436.60475549099999</v>
      </c>
      <c r="X77" s="63">
        <v>436604755491</v>
      </c>
      <c r="Y77" s="89">
        <f t="shared" si="15"/>
        <v>1</v>
      </c>
      <c r="Z77" s="91">
        <f t="shared" si="16"/>
        <v>0.188</v>
      </c>
    </row>
    <row r="78" spans="2:26" ht="15">
      <c r="B78" s="334">
        <v>2000</v>
      </c>
      <c r="C78" s="325">
        <v>14039</v>
      </c>
      <c r="D78" s="325">
        <v>1598</v>
      </c>
      <c r="E78" s="325">
        <v>326</v>
      </c>
      <c r="F78" s="325">
        <v>153</v>
      </c>
      <c r="G78" s="325">
        <v>10290</v>
      </c>
      <c r="H78" s="325">
        <v>26405</v>
      </c>
      <c r="I78" s="325">
        <v>343</v>
      </c>
      <c r="J78" s="325">
        <v>2182</v>
      </c>
      <c r="K78" s="326">
        <f t="shared" ref="K78:K86" si="17">J78+H78+I78</f>
        <v>28930</v>
      </c>
      <c r="L78" s="327">
        <f t="shared" ref="L78:L86" si="18">C78/K78</f>
        <v>0.48527480124438299</v>
      </c>
      <c r="M78" s="327">
        <f t="shared" ref="M78:M86" si="19">(D78+E78+F78)/K78</f>
        <v>7.1793985482198411E-2</v>
      </c>
      <c r="N78" s="327">
        <f t="shared" ref="N78:N86" si="20">(G78+I78)/K78</f>
        <v>0.36754234358797094</v>
      </c>
      <c r="O78" s="328">
        <f t="shared" ref="O78:O86" si="21">J78/K78</f>
        <v>7.5423435879709649E-2</v>
      </c>
      <c r="Q78" s="337">
        <f t="shared" si="12"/>
        <v>376.40932462753204</v>
      </c>
      <c r="R78" s="341">
        <f t="shared" ref="R78:R86" si="22">(K78/1000)/Q78</f>
        <v>7.6857819685065124E-2</v>
      </c>
      <c r="S78" s="341">
        <f t="shared" ref="S78:S86" si="23">(J78/1000)/Q78</f>
        <v>5.7968808348707948E-3</v>
      </c>
      <c r="W78" s="106">
        <f t="shared" si="13"/>
        <v>463.558281561</v>
      </c>
      <c r="X78" s="63">
        <v>463558281561</v>
      </c>
      <c r="Y78" s="89">
        <f t="shared" si="15"/>
        <v>1</v>
      </c>
      <c r="Z78" s="91">
        <f t="shared" si="16"/>
        <v>0.188</v>
      </c>
    </row>
    <row r="79" spans="2:26" ht="15">
      <c r="B79" s="334">
        <v>2001</v>
      </c>
      <c r="C79" s="325">
        <v>12597</v>
      </c>
      <c r="D79" s="325">
        <v>1371</v>
      </c>
      <c r="E79" s="325">
        <v>258</v>
      </c>
      <c r="F79" s="325">
        <v>125</v>
      </c>
      <c r="G79" s="325">
        <v>8640</v>
      </c>
      <c r="H79" s="325">
        <v>22992</v>
      </c>
      <c r="I79" s="325">
        <v>374</v>
      </c>
      <c r="J79" s="325">
        <v>1846</v>
      </c>
      <c r="K79" s="326">
        <f t="shared" si="17"/>
        <v>25212</v>
      </c>
      <c r="L79" s="327">
        <f t="shared" si="18"/>
        <v>0.49964302712993813</v>
      </c>
      <c r="M79" s="327">
        <f t="shared" si="19"/>
        <v>6.9570046009836586E-2</v>
      </c>
      <c r="N79" s="327">
        <f t="shared" si="20"/>
        <v>0.35752816119308267</v>
      </c>
      <c r="O79" s="328">
        <f t="shared" si="21"/>
        <v>7.3219102014913537E-2</v>
      </c>
      <c r="Q79" s="337">
        <f t="shared" si="12"/>
        <v>375.73589798242404</v>
      </c>
      <c r="R79" s="341">
        <f t="shared" si="22"/>
        <v>6.7100322687770844E-2</v>
      </c>
      <c r="S79" s="341">
        <f t="shared" si="23"/>
        <v>4.9130253721095113E-3</v>
      </c>
      <c r="W79" s="106">
        <f t="shared" si="13"/>
        <v>462.72893840199998</v>
      </c>
      <c r="X79" s="63">
        <v>462728938402</v>
      </c>
      <c r="Y79" s="89">
        <f t="shared" si="15"/>
        <v>1</v>
      </c>
      <c r="Z79" s="91">
        <f t="shared" si="16"/>
        <v>0.188</v>
      </c>
    </row>
    <row r="80" spans="2:26" ht="15">
      <c r="B80" s="334">
        <v>2002</v>
      </c>
      <c r="C80" s="325">
        <v>11452</v>
      </c>
      <c r="D80" s="325">
        <v>1284</v>
      </c>
      <c r="E80" s="325">
        <v>226</v>
      </c>
      <c r="F80" s="325">
        <v>119</v>
      </c>
      <c r="G80" s="325">
        <v>8049</v>
      </c>
      <c r="H80" s="325">
        <v>21131</v>
      </c>
      <c r="I80" s="325">
        <v>355</v>
      </c>
      <c r="J80" s="325">
        <v>1354</v>
      </c>
      <c r="K80" s="326">
        <f t="shared" si="17"/>
        <v>22840</v>
      </c>
      <c r="L80" s="327">
        <f t="shared" si="18"/>
        <v>0.50140105078809105</v>
      </c>
      <c r="M80" s="327">
        <f t="shared" si="19"/>
        <v>7.1322241681260945E-2</v>
      </c>
      <c r="N80" s="327">
        <f t="shared" si="20"/>
        <v>0.36795096322241683</v>
      </c>
      <c r="O80" s="328">
        <f t="shared" si="21"/>
        <v>5.9281961471103324E-2</v>
      </c>
      <c r="Q80" s="337">
        <f t="shared" si="12"/>
        <v>374.093979459872</v>
      </c>
      <c r="R80" s="341">
        <f t="shared" si="22"/>
        <v>6.1054176902224061E-2</v>
      </c>
      <c r="S80" s="341">
        <f t="shared" si="23"/>
        <v>3.6194113627675737E-3</v>
      </c>
      <c r="W80" s="106">
        <f t="shared" si="13"/>
        <v>460.706871256</v>
      </c>
      <c r="X80" s="63">
        <v>460706871256</v>
      </c>
      <c r="Y80" s="89">
        <f t="shared" si="15"/>
        <v>1</v>
      </c>
      <c r="Z80" s="91">
        <f t="shared" si="16"/>
        <v>0.188</v>
      </c>
    </row>
    <row r="81" spans="2:26" ht="15">
      <c r="B81" s="334">
        <v>2003</v>
      </c>
      <c r="C81" s="325">
        <v>11120</v>
      </c>
      <c r="D81" s="325">
        <v>1423</v>
      </c>
      <c r="E81" s="325">
        <v>234</v>
      </c>
      <c r="F81" s="325">
        <v>128</v>
      </c>
      <c r="G81" s="325">
        <v>7922</v>
      </c>
      <c r="H81" s="325">
        <v>20828</v>
      </c>
      <c r="I81" s="325">
        <v>365</v>
      </c>
      <c r="J81" s="325">
        <v>1370</v>
      </c>
      <c r="K81" s="326">
        <f t="shared" si="17"/>
        <v>22563</v>
      </c>
      <c r="L81" s="327">
        <f t="shared" si="18"/>
        <v>0.49284226388334884</v>
      </c>
      <c r="M81" s="327">
        <f t="shared" si="19"/>
        <v>7.9111820236670655E-2</v>
      </c>
      <c r="N81" s="327">
        <f t="shared" si="20"/>
        <v>0.36728271949652086</v>
      </c>
      <c r="O81" s="328">
        <f t="shared" si="21"/>
        <v>6.071887603598812E-2</v>
      </c>
      <c r="Q81" s="337">
        <f t="shared" si="12"/>
        <v>392.35534150943204</v>
      </c>
      <c r="R81" s="341">
        <f t="shared" si="22"/>
        <v>5.7506544738750789E-2</v>
      </c>
      <c r="S81" s="341">
        <f t="shared" si="23"/>
        <v>3.4917327612502148E-3</v>
      </c>
      <c r="W81" s="106">
        <f t="shared" si="13"/>
        <v>483.19623338600002</v>
      </c>
      <c r="X81" s="63">
        <v>483196233386</v>
      </c>
      <c r="Y81" s="89">
        <f t="shared" si="15"/>
        <v>1</v>
      </c>
      <c r="Z81" s="91">
        <f t="shared" si="16"/>
        <v>0.188</v>
      </c>
    </row>
    <row r="82" spans="2:26" ht="15">
      <c r="B82" s="334">
        <v>2004</v>
      </c>
      <c r="C82" s="325">
        <v>12399</v>
      </c>
      <c r="D82" s="325">
        <v>1594</v>
      </c>
      <c r="E82" s="325">
        <v>253</v>
      </c>
      <c r="F82" s="325">
        <v>148</v>
      </c>
      <c r="G82" s="325">
        <v>8512</v>
      </c>
      <c r="H82" s="325">
        <v>22905</v>
      </c>
      <c r="I82" s="325">
        <v>382</v>
      </c>
      <c r="J82" s="325">
        <v>1510</v>
      </c>
      <c r="K82" s="326">
        <f t="shared" si="17"/>
        <v>24797</v>
      </c>
      <c r="L82" s="327">
        <f t="shared" si="18"/>
        <v>0.50002016372948344</v>
      </c>
      <c r="M82" s="327">
        <f t="shared" si="19"/>
        <v>8.0453280638786956E-2</v>
      </c>
      <c r="N82" s="327">
        <f t="shared" si="20"/>
        <v>0.35867242005081262</v>
      </c>
      <c r="O82" s="328">
        <f t="shared" si="21"/>
        <v>6.0894463039883856E-2</v>
      </c>
      <c r="Q82" s="337">
        <f t="shared" si="12"/>
        <v>403.86472623406007</v>
      </c>
      <c r="R82" s="341">
        <f t="shared" si="22"/>
        <v>6.1399271561113959E-2</v>
      </c>
      <c r="S82" s="341">
        <f t="shared" si="23"/>
        <v>3.7388756727540461E-3</v>
      </c>
      <c r="W82" s="106">
        <f t="shared" si="13"/>
        <v>497.37035250500003</v>
      </c>
      <c r="X82" s="63">
        <v>497370352505</v>
      </c>
      <c r="Y82" s="89">
        <f t="shared" si="15"/>
        <v>1</v>
      </c>
      <c r="Z82" s="91">
        <f t="shared" si="16"/>
        <v>0.188</v>
      </c>
    </row>
    <row r="83" spans="2:26" ht="15">
      <c r="B83" s="334">
        <v>2005</v>
      </c>
      <c r="C83" s="325">
        <v>14371</v>
      </c>
      <c r="D83" s="325">
        <v>1736</v>
      </c>
      <c r="E83" s="325">
        <v>278</v>
      </c>
      <c r="F83" s="325">
        <v>217</v>
      </c>
      <c r="G83" s="325">
        <v>9372</v>
      </c>
      <c r="H83" s="325">
        <v>25974</v>
      </c>
      <c r="I83" s="325">
        <v>427</v>
      </c>
      <c r="J83" s="325">
        <v>1635</v>
      </c>
      <c r="K83" s="326">
        <f t="shared" si="17"/>
        <v>28036</v>
      </c>
      <c r="L83" s="327">
        <f t="shared" si="18"/>
        <v>0.51259095448708802</v>
      </c>
      <c r="M83" s="327">
        <f t="shared" si="19"/>
        <v>7.9576259095448715E-2</v>
      </c>
      <c r="N83" s="327">
        <f t="shared" si="20"/>
        <v>0.34951490940219715</v>
      </c>
      <c r="O83" s="328">
        <f t="shared" si="21"/>
        <v>5.8317877015266084E-2</v>
      </c>
      <c r="Q83" s="337">
        <f t="shared" si="12"/>
        <v>424.89257000839609</v>
      </c>
      <c r="R83" s="341">
        <f t="shared" si="22"/>
        <v>6.5983737958623279E-2</v>
      </c>
      <c r="S83" s="341">
        <f t="shared" si="23"/>
        <v>3.8480315152785364E-3</v>
      </c>
      <c r="W83" s="106">
        <f t="shared" si="13"/>
        <v>523.26671183300004</v>
      </c>
      <c r="X83" s="63">
        <v>523266711833</v>
      </c>
      <c r="Y83" s="89">
        <f t="shared" si="15"/>
        <v>1</v>
      </c>
      <c r="Z83" s="91">
        <f t="shared" si="16"/>
        <v>0.188</v>
      </c>
    </row>
    <row r="84" spans="2:26" ht="15">
      <c r="B84" s="334">
        <v>2006</v>
      </c>
      <c r="C84" s="325">
        <v>16364</v>
      </c>
      <c r="D84" s="325">
        <v>1875</v>
      </c>
      <c r="E84" s="325">
        <v>311</v>
      </c>
      <c r="F84" s="325">
        <v>250</v>
      </c>
      <c r="G84" s="325">
        <v>10432</v>
      </c>
      <c r="H84" s="325">
        <v>29232</v>
      </c>
      <c r="I84" s="325">
        <v>484</v>
      </c>
      <c r="J84" s="325">
        <v>1935</v>
      </c>
      <c r="K84" s="326">
        <f t="shared" si="17"/>
        <v>31651</v>
      </c>
      <c r="L84" s="327">
        <f t="shared" si="18"/>
        <v>0.51701368045243434</v>
      </c>
      <c r="M84" s="327">
        <f t="shared" si="19"/>
        <v>7.6964392910176607E-2</v>
      </c>
      <c r="N84" s="327">
        <f t="shared" si="20"/>
        <v>0.3448864174907586</v>
      </c>
      <c r="O84" s="328">
        <f t="shared" si="21"/>
        <v>6.1135509146630442E-2</v>
      </c>
      <c r="Q84" s="337">
        <f t="shared" si="12"/>
        <v>446.2430245048721</v>
      </c>
      <c r="R84" s="341">
        <f t="shared" si="22"/>
        <v>7.0927719341088394E-2</v>
      </c>
      <c r="S84" s="341">
        <f t="shared" si="23"/>
        <v>4.3362022345267461E-3</v>
      </c>
      <c r="W84" s="106">
        <f t="shared" si="13"/>
        <v>549.56037500600007</v>
      </c>
      <c r="X84" s="63">
        <v>549560375006.00006</v>
      </c>
      <c r="Y84" s="89">
        <f t="shared" si="15"/>
        <v>1</v>
      </c>
      <c r="Z84" s="91">
        <f t="shared" si="16"/>
        <v>0.188</v>
      </c>
    </row>
    <row r="85" spans="2:26" ht="15">
      <c r="B85" s="334">
        <v>2007</v>
      </c>
      <c r="C85" s="325">
        <v>18927</v>
      </c>
      <c r="D85" s="325">
        <v>1997</v>
      </c>
      <c r="E85" s="325">
        <v>329</v>
      </c>
      <c r="F85" s="325">
        <v>243</v>
      </c>
      <c r="G85" s="325">
        <v>12231</v>
      </c>
      <c r="H85" s="325">
        <v>33727</v>
      </c>
      <c r="I85" s="325">
        <v>672</v>
      </c>
      <c r="J85" s="325">
        <v>2363</v>
      </c>
      <c r="K85" s="326">
        <f t="shared" si="17"/>
        <v>36762</v>
      </c>
      <c r="L85" s="327">
        <f t="shared" si="18"/>
        <v>0.51485229312877423</v>
      </c>
      <c r="M85" s="327">
        <f t="shared" si="19"/>
        <v>6.9881943311027692E-2</v>
      </c>
      <c r="N85" s="327">
        <f t="shared" si="20"/>
        <v>0.3509874326750449</v>
      </c>
      <c r="O85" s="328">
        <f t="shared" si="21"/>
        <v>6.4278330885153154E-2</v>
      </c>
      <c r="Q85" s="337">
        <f t="shared" si="12"/>
        <v>442.71218719758798</v>
      </c>
      <c r="R85" s="341">
        <f t="shared" si="22"/>
        <v>8.3038147724613376E-2</v>
      </c>
      <c r="S85" s="341">
        <f t="shared" si="23"/>
        <v>5.3375535355329254E-3</v>
      </c>
      <c r="W85" s="106">
        <f t="shared" si="13"/>
        <v>545.21205319899991</v>
      </c>
      <c r="X85" s="63">
        <v>545212053198.99994</v>
      </c>
      <c r="Y85" s="89">
        <f t="shared" si="15"/>
        <v>1</v>
      </c>
      <c r="Z85" s="91">
        <f t="shared" si="16"/>
        <v>0.188</v>
      </c>
    </row>
    <row r="86" spans="2:26" ht="16" thickBot="1">
      <c r="B86" s="336">
        <v>2008</v>
      </c>
      <c r="C86" s="329">
        <v>14382</v>
      </c>
      <c r="D86" s="329">
        <v>1793</v>
      </c>
      <c r="E86" s="329">
        <v>275</v>
      </c>
      <c r="F86" s="329">
        <v>230</v>
      </c>
      <c r="G86" s="329">
        <v>10599</v>
      </c>
      <c r="H86" s="329">
        <v>27279</v>
      </c>
      <c r="I86" s="329">
        <v>544</v>
      </c>
      <c r="J86" s="329">
        <v>2154</v>
      </c>
      <c r="K86" s="330">
        <f t="shared" si="17"/>
        <v>29977</v>
      </c>
      <c r="L86" s="331">
        <f t="shared" si="18"/>
        <v>0.47976782199686424</v>
      </c>
      <c r="M86" s="331">
        <f t="shared" si="19"/>
        <v>7.6658771724989153E-2</v>
      </c>
      <c r="N86" s="331">
        <f t="shared" si="20"/>
        <v>0.37171831737665545</v>
      </c>
      <c r="O86" s="332">
        <f t="shared" si="21"/>
        <v>7.1855088901491143E-2</v>
      </c>
      <c r="Q86" s="337">
        <f t="shared" si="12"/>
        <v>430.22297900884405</v>
      </c>
      <c r="R86" s="341">
        <f t="shared" si="22"/>
        <v>6.9677821647420105E-2</v>
      </c>
      <c r="S86" s="341">
        <f t="shared" si="23"/>
        <v>5.0067060689376157E-3</v>
      </c>
      <c r="W86" s="106">
        <f t="shared" si="13"/>
        <v>529.83125493700004</v>
      </c>
      <c r="X86" s="63">
        <v>529831254937</v>
      </c>
      <c r="Y86" s="89">
        <f t="shared" si="15"/>
        <v>1</v>
      </c>
      <c r="Z86" s="91">
        <f t="shared" si="16"/>
        <v>0.188</v>
      </c>
    </row>
    <row r="87" spans="2:26" ht="14" thickTop="1">
      <c r="Q87" s="337">
        <f t="shared" si="12"/>
        <v>460.27017707003205</v>
      </c>
      <c r="R87" s="341"/>
      <c r="S87" s="341"/>
      <c r="W87" s="106">
        <f t="shared" si="13"/>
        <v>566.83519343600005</v>
      </c>
      <c r="X87" s="63">
        <v>566835193436</v>
      </c>
      <c r="Y87" s="89">
        <f t="shared" si="15"/>
        <v>1</v>
      </c>
      <c r="Z87" s="91">
        <f t="shared" si="16"/>
        <v>0.188</v>
      </c>
    </row>
    <row r="88" spans="2:26">
      <c r="Q88" s="337">
        <f t="shared" si="12"/>
        <v>493.94823465372002</v>
      </c>
      <c r="R88" s="341"/>
      <c r="S88" s="341"/>
      <c r="W88" s="106">
        <f t="shared" si="13"/>
        <v>608.31063381000001</v>
      </c>
      <c r="X88" s="63">
        <v>608310633810</v>
      </c>
      <c r="Y88" s="89">
        <f t="shared" si="15"/>
        <v>1</v>
      </c>
      <c r="Z88" s="91">
        <f t="shared" si="16"/>
        <v>0.188</v>
      </c>
    </row>
    <row r="89" spans="2:26">
      <c r="Q89" s="337">
        <f t="shared" si="12"/>
        <v>488.58769525484797</v>
      </c>
      <c r="R89" s="341"/>
      <c r="S89" s="341"/>
      <c r="W89" s="106">
        <f t="shared" si="13"/>
        <v>601.70898430399996</v>
      </c>
      <c r="X89" s="63">
        <v>601708984304</v>
      </c>
      <c r="Y89" s="89">
        <f t="shared" si="15"/>
        <v>1</v>
      </c>
      <c r="Z89" s="91">
        <f t="shared" si="16"/>
        <v>0.188</v>
      </c>
    </row>
  </sheetData>
  <mergeCells count="3">
    <mergeCell ref="C6:K6"/>
    <mergeCell ref="L6:O6"/>
    <mergeCell ref="B3:O3"/>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11"/>
  <sheetViews>
    <sheetView workbookViewId="0">
      <pane xSplit="2" ySplit="7" topLeftCell="C8" activePane="bottomRight" state="frozen"/>
      <selection pane="topRight" activeCell="C1" sqref="C1"/>
      <selection pane="bottomLeft" activeCell="A5" sqref="A5"/>
      <selection pane="bottomRight" activeCell="B3" sqref="B3:K3"/>
    </sheetView>
  </sheetViews>
  <sheetFormatPr baseColWidth="10" defaultRowHeight="13" x14ac:dyDescent="0"/>
  <cols>
    <col min="1" max="2" width="10.83203125" style="63"/>
    <col min="3" max="3" width="13" style="63" customWidth="1"/>
    <col min="4" max="4" width="13" style="65" customWidth="1"/>
    <col min="5" max="6" width="13" style="63" customWidth="1"/>
    <col min="7" max="7" width="13" style="67" customWidth="1"/>
    <col min="8" max="11" width="13" style="63" customWidth="1"/>
    <col min="12" max="12" width="12" style="63" bestFit="1" customWidth="1"/>
    <col min="13" max="16384" width="10.83203125" style="63"/>
  </cols>
  <sheetData>
    <row r="2" spans="2:12" ht="14" thickBot="1"/>
    <row r="3" spans="2:12" ht="27" customHeight="1" thickTop="1">
      <c r="B3" s="420" t="s">
        <v>1099</v>
      </c>
      <c r="C3" s="421"/>
      <c r="D3" s="421"/>
      <c r="E3" s="421"/>
      <c r="F3" s="421"/>
      <c r="G3" s="421"/>
      <c r="H3" s="421"/>
      <c r="I3" s="421"/>
      <c r="J3" s="421"/>
      <c r="K3" s="422"/>
    </row>
    <row r="4" spans="2:12">
      <c r="B4" s="68"/>
      <c r="C4" s="65"/>
      <c r="E4" s="65"/>
      <c r="F4" s="65"/>
      <c r="G4" s="77"/>
      <c r="H4" s="65"/>
      <c r="I4" s="65"/>
      <c r="J4" s="65"/>
      <c r="K4" s="76"/>
    </row>
    <row r="5" spans="2:12" ht="14" thickBot="1">
      <c r="B5" s="68"/>
      <c r="C5" s="74" t="s">
        <v>272</v>
      </c>
      <c r="D5" s="74" t="s">
        <v>273</v>
      </c>
      <c r="E5" s="74" t="s">
        <v>274</v>
      </c>
      <c r="F5" s="74" t="s">
        <v>275</v>
      </c>
      <c r="G5" s="74" t="s">
        <v>276</v>
      </c>
      <c r="H5" s="74" t="s">
        <v>277</v>
      </c>
      <c r="I5" s="74" t="s">
        <v>278</v>
      </c>
      <c r="J5" s="74" t="s">
        <v>279</v>
      </c>
      <c r="K5" s="75" t="s">
        <v>280</v>
      </c>
    </row>
    <row r="6" spans="2:12">
      <c r="B6" s="68"/>
      <c r="C6" s="432" t="s">
        <v>293</v>
      </c>
      <c r="D6" s="432"/>
      <c r="E6" s="432"/>
      <c r="F6" s="432"/>
      <c r="G6" s="432"/>
      <c r="H6" s="432"/>
      <c r="I6" s="432"/>
      <c r="J6" s="432"/>
      <c r="K6" s="433"/>
    </row>
    <row r="7" spans="2:12" s="64" customFormat="1" ht="30">
      <c r="B7" s="70"/>
      <c r="C7" s="238" t="s">
        <v>284</v>
      </c>
      <c r="D7" s="238" t="s">
        <v>266</v>
      </c>
      <c r="E7" s="238" t="s">
        <v>285</v>
      </c>
      <c r="F7" s="238" t="s">
        <v>290</v>
      </c>
      <c r="G7" s="238" t="s">
        <v>286</v>
      </c>
      <c r="H7" s="239" t="s">
        <v>287</v>
      </c>
      <c r="I7" s="313" t="s">
        <v>288</v>
      </c>
      <c r="J7" s="238" t="s">
        <v>267</v>
      </c>
      <c r="K7" s="347" t="s">
        <v>268</v>
      </c>
    </row>
    <row r="8" spans="2:12" s="64" customFormat="1" ht="15">
      <c r="B8" s="348">
        <v>1906</v>
      </c>
      <c r="C8" s="349">
        <v>36</v>
      </c>
      <c r="D8" s="349">
        <v>21</v>
      </c>
      <c r="E8" s="349"/>
      <c r="F8" s="349"/>
      <c r="G8" s="350"/>
      <c r="H8" s="349">
        <v>94</v>
      </c>
      <c r="I8" s="349"/>
      <c r="J8" s="349"/>
      <c r="K8" s="351"/>
      <c r="L8" s="88"/>
    </row>
    <row r="9" spans="2:12" ht="15">
      <c r="B9" s="352">
        <v>1907</v>
      </c>
      <c r="C9" s="349">
        <v>39</v>
      </c>
      <c r="D9" s="349">
        <v>23</v>
      </c>
      <c r="E9" s="353"/>
      <c r="F9" s="353"/>
      <c r="G9" s="354"/>
      <c r="H9" s="349">
        <v>102</v>
      </c>
      <c r="I9" s="355"/>
      <c r="J9" s="355"/>
      <c r="K9" s="356"/>
      <c r="L9" s="88"/>
    </row>
    <row r="10" spans="2:12" ht="15">
      <c r="B10" s="352">
        <v>1908</v>
      </c>
      <c r="C10" s="349">
        <v>38</v>
      </c>
      <c r="D10" s="349">
        <v>23</v>
      </c>
      <c r="E10" s="353"/>
      <c r="F10" s="353"/>
      <c r="G10" s="354"/>
      <c r="H10" s="349">
        <v>105</v>
      </c>
      <c r="I10" s="355"/>
      <c r="J10" s="355"/>
      <c r="K10" s="356"/>
      <c r="L10" s="88"/>
    </row>
    <row r="11" spans="2:12" ht="15">
      <c r="B11" s="357">
        <v>1909</v>
      </c>
      <c r="C11" s="358">
        <v>43</v>
      </c>
      <c r="D11" s="358">
        <v>22</v>
      </c>
      <c r="E11" s="359"/>
      <c r="F11" s="359"/>
      <c r="G11" s="360"/>
      <c r="H11" s="358">
        <v>109</v>
      </c>
      <c r="I11" s="361"/>
      <c r="J11" s="361"/>
      <c r="K11" s="362"/>
      <c r="L11" s="88"/>
    </row>
    <row r="12" spans="2:12" ht="15">
      <c r="B12" s="352">
        <v>1910</v>
      </c>
      <c r="C12" s="349">
        <v>46</v>
      </c>
      <c r="D12" s="349">
        <v>23</v>
      </c>
      <c r="E12" s="353"/>
      <c r="F12" s="353"/>
      <c r="G12" s="354"/>
      <c r="H12" s="349">
        <v>117</v>
      </c>
      <c r="I12" s="355"/>
      <c r="J12" s="355"/>
      <c r="K12" s="356"/>
      <c r="L12" s="88"/>
    </row>
    <row r="13" spans="2:12" ht="15">
      <c r="B13" s="352">
        <v>1911</v>
      </c>
      <c r="C13" s="349">
        <v>48</v>
      </c>
      <c r="D13" s="349">
        <v>24</v>
      </c>
      <c r="E13" s="353"/>
      <c r="F13" s="353"/>
      <c r="G13" s="354"/>
      <c r="H13" s="349">
        <v>121</v>
      </c>
      <c r="I13" s="355"/>
      <c r="J13" s="355"/>
      <c r="K13" s="356"/>
      <c r="L13" s="88"/>
    </row>
    <row r="14" spans="2:12" ht="15">
      <c r="B14" s="352">
        <v>1912</v>
      </c>
      <c r="C14" s="349">
        <v>55</v>
      </c>
      <c r="D14" s="349">
        <v>28</v>
      </c>
      <c r="E14" s="353"/>
      <c r="F14" s="353"/>
      <c r="G14" s="354"/>
      <c r="H14" s="349">
        <v>132</v>
      </c>
      <c r="I14" s="355"/>
      <c r="J14" s="355"/>
      <c r="K14" s="356"/>
      <c r="L14" s="88"/>
    </row>
    <row r="15" spans="2:12" ht="15">
      <c r="B15" s="352">
        <v>1913</v>
      </c>
      <c r="C15" s="349">
        <v>57</v>
      </c>
      <c r="D15" s="349">
        <v>32</v>
      </c>
      <c r="E15" s="353"/>
      <c r="F15" s="353"/>
      <c r="G15" s="354"/>
      <c r="H15" s="349">
        <v>140</v>
      </c>
      <c r="I15" s="355"/>
      <c r="J15" s="355"/>
      <c r="K15" s="356"/>
      <c r="L15" s="88"/>
    </row>
    <row r="16" spans="2:12" ht="15">
      <c r="B16" s="352">
        <v>1914</v>
      </c>
      <c r="C16" s="349">
        <v>55</v>
      </c>
      <c r="D16" s="349">
        <v>33</v>
      </c>
      <c r="E16" s="353"/>
      <c r="F16" s="353"/>
      <c r="G16" s="354"/>
      <c r="H16" s="349">
        <v>139</v>
      </c>
      <c r="I16" s="355"/>
      <c r="J16" s="355"/>
      <c r="K16" s="356"/>
      <c r="L16" s="88"/>
    </row>
    <row r="17" spans="2:14" ht="15">
      <c r="B17" s="352">
        <v>1915</v>
      </c>
      <c r="C17" s="349">
        <v>59</v>
      </c>
      <c r="D17" s="349">
        <v>36</v>
      </c>
      <c r="E17" s="353"/>
      <c r="F17" s="353"/>
      <c r="G17" s="354"/>
      <c r="H17" s="349">
        <v>145</v>
      </c>
      <c r="I17" s="355"/>
      <c r="J17" s="355"/>
      <c r="K17" s="356"/>
      <c r="L17" s="88"/>
    </row>
    <row r="18" spans="2:14" ht="15">
      <c r="B18" s="352">
        <v>1916</v>
      </c>
      <c r="C18" s="349">
        <v>64</v>
      </c>
      <c r="D18" s="349">
        <v>38</v>
      </c>
      <c r="E18" s="353"/>
      <c r="F18" s="353"/>
      <c r="G18" s="354"/>
      <c r="H18" s="349">
        <v>157</v>
      </c>
      <c r="I18" s="355"/>
      <c r="J18" s="355"/>
      <c r="K18" s="356"/>
      <c r="L18" s="88"/>
    </row>
    <row r="19" spans="2:14" ht="15">
      <c r="B19" s="352">
        <v>1917</v>
      </c>
      <c r="C19" s="349">
        <v>72</v>
      </c>
      <c r="D19" s="349">
        <v>43</v>
      </c>
      <c r="E19" s="353"/>
      <c r="F19" s="353"/>
      <c r="G19" s="354"/>
      <c r="H19" s="349">
        <v>171</v>
      </c>
      <c r="I19" s="355"/>
      <c r="J19" s="355"/>
      <c r="K19" s="356"/>
      <c r="L19" s="88"/>
    </row>
    <row r="20" spans="2:14" ht="15">
      <c r="B20" s="352">
        <v>1918</v>
      </c>
      <c r="C20" s="349">
        <v>98</v>
      </c>
      <c r="D20" s="349">
        <v>51</v>
      </c>
      <c r="E20" s="353"/>
      <c r="F20" s="353"/>
      <c r="G20" s="354"/>
      <c r="H20" s="349">
        <v>213</v>
      </c>
      <c r="I20" s="355"/>
      <c r="J20" s="355"/>
      <c r="K20" s="356"/>
      <c r="L20" s="88"/>
    </row>
    <row r="21" spans="2:14" ht="15">
      <c r="B21" s="357">
        <v>1919</v>
      </c>
      <c r="C21" s="358">
        <v>136</v>
      </c>
      <c r="D21" s="358">
        <v>60</v>
      </c>
      <c r="E21" s="359"/>
      <c r="F21" s="359"/>
      <c r="G21" s="360"/>
      <c r="H21" s="358">
        <v>264</v>
      </c>
      <c r="I21" s="361"/>
      <c r="J21" s="361"/>
      <c r="K21" s="362"/>
      <c r="L21" s="88"/>
    </row>
    <row r="22" spans="2:14" ht="15">
      <c r="B22" s="352">
        <v>1920</v>
      </c>
      <c r="C22" s="349">
        <v>154</v>
      </c>
      <c r="D22" s="349">
        <v>70</v>
      </c>
      <c r="E22" s="353"/>
      <c r="F22" s="353"/>
      <c r="G22" s="354"/>
      <c r="H22" s="349">
        <v>297</v>
      </c>
      <c r="I22" s="355"/>
      <c r="J22" s="355"/>
      <c r="K22" s="356"/>
      <c r="L22" s="88"/>
    </row>
    <row r="23" spans="2:14" ht="15">
      <c r="B23" s="352">
        <v>1921</v>
      </c>
      <c r="C23" s="349">
        <v>150</v>
      </c>
      <c r="D23" s="349">
        <v>72</v>
      </c>
      <c r="E23" s="353"/>
      <c r="F23" s="353"/>
      <c r="G23" s="354"/>
      <c r="H23" s="349">
        <v>299</v>
      </c>
      <c r="I23" s="355"/>
      <c r="J23" s="355"/>
      <c r="K23" s="356"/>
      <c r="L23" s="88"/>
    </row>
    <row r="24" spans="2:14" ht="15">
      <c r="B24" s="352">
        <v>1922</v>
      </c>
      <c r="C24" s="349">
        <v>142</v>
      </c>
      <c r="D24" s="349">
        <v>73</v>
      </c>
      <c r="E24" s="353"/>
      <c r="F24" s="353"/>
      <c r="G24" s="354"/>
      <c r="H24" s="349">
        <v>287</v>
      </c>
      <c r="I24" s="355"/>
      <c r="J24" s="355"/>
      <c r="K24" s="356"/>
      <c r="L24" s="88"/>
    </row>
    <row r="25" spans="2:14" ht="15">
      <c r="B25" s="352">
        <v>1923</v>
      </c>
      <c r="C25" s="349">
        <v>139</v>
      </c>
      <c r="D25" s="349">
        <v>69</v>
      </c>
      <c r="E25" s="353"/>
      <c r="F25" s="353"/>
      <c r="G25" s="354"/>
      <c r="H25" s="349">
        <v>275</v>
      </c>
      <c r="I25" s="355"/>
      <c r="J25" s="355"/>
      <c r="K25" s="356"/>
      <c r="L25" s="88"/>
    </row>
    <row r="26" spans="2:14" ht="15">
      <c r="B26" s="352">
        <v>1924</v>
      </c>
      <c r="C26" s="349">
        <v>144</v>
      </c>
      <c r="D26" s="349">
        <v>71</v>
      </c>
      <c r="E26" s="353"/>
      <c r="F26" s="353"/>
      <c r="G26" s="354"/>
      <c r="H26" s="349">
        <v>288</v>
      </c>
      <c r="I26" s="355"/>
      <c r="J26" s="355"/>
      <c r="K26" s="356"/>
      <c r="L26" s="88"/>
    </row>
    <row r="27" spans="2:14" ht="15">
      <c r="B27" s="352">
        <v>1925</v>
      </c>
      <c r="C27" s="349">
        <v>145</v>
      </c>
      <c r="D27" s="349">
        <v>74</v>
      </c>
      <c r="E27" s="353"/>
      <c r="F27" s="353"/>
      <c r="G27" s="354"/>
      <c r="H27" s="349">
        <v>297</v>
      </c>
      <c r="I27" s="355"/>
      <c r="J27" s="355"/>
      <c r="K27" s="356"/>
      <c r="L27" s="88"/>
    </row>
    <row r="28" spans="2:14" ht="15">
      <c r="B28" s="352">
        <v>1926</v>
      </c>
      <c r="C28" s="349">
        <v>153</v>
      </c>
      <c r="D28" s="349">
        <v>74</v>
      </c>
      <c r="E28" s="353"/>
      <c r="F28" s="353"/>
      <c r="G28" s="354"/>
      <c r="H28" s="349">
        <v>306</v>
      </c>
      <c r="I28" s="355"/>
      <c r="J28" s="355"/>
      <c r="K28" s="356"/>
      <c r="L28" s="88"/>
    </row>
    <row r="29" spans="2:14" ht="15">
      <c r="B29" s="352">
        <v>1927</v>
      </c>
      <c r="C29" s="349">
        <v>169</v>
      </c>
      <c r="D29" s="349">
        <v>76</v>
      </c>
      <c r="E29" s="353"/>
      <c r="F29" s="353"/>
      <c r="G29" s="354"/>
      <c r="H29" s="349">
        <v>329</v>
      </c>
      <c r="I29" s="355"/>
      <c r="J29" s="355"/>
      <c r="K29" s="356"/>
      <c r="L29" s="88"/>
    </row>
    <row r="30" spans="2:14" ht="15">
      <c r="B30" s="352">
        <v>1928</v>
      </c>
      <c r="C30" s="349">
        <v>189</v>
      </c>
      <c r="D30" s="349">
        <v>78</v>
      </c>
      <c r="E30" s="353"/>
      <c r="F30" s="353"/>
      <c r="G30" s="354"/>
      <c r="H30" s="349">
        <v>354</v>
      </c>
      <c r="I30" s="355"/>
      <c r="J30" s="355"/>
      <c r="K30" s="356"/>
      <c r="L30" s="88"/>
    </row>
    <row r="31" spans="2:14" ht="15">
      <c r="B31" s="352">
        <v>1929</v>
      </c>
      <c r="C31" s="349">
        <v>200</v>
      </c>
      <c r="D31" s="349">
        <v>81</v>
      </c>
      <c r="E31" s="353"/>
      <c r="F31" s="353"/>
      <c r="G31" s="354"/>
      <c r="H31" s="349">
        <v>374</v>
      </c>
      <c r="I31" s="355"/>
      <c r="J31" s="355"/>
      <c r="K31" s="356"/>
      <c r="L31" s="88"/>
    </row>
    <row r="32" spans="2:14" ht="15">
      <c r="B32" s="352">
        <v>1930</v>
      </c>
      <c r="C32" s="349">
        <v>198</v>
      </c>
      <c r="D32" s="349">
        <v>97</v>
      </c>
      <c r="E32" s="353"/>
      <c r="F32" s="353"/>
      <c r="G32" s="354"/>
      <c r="H32" s="349">
        <v>377</v>
      </c>
      <c r="I32" s="355"/>
      <c r="J32" s="355"/>
      <c r="K32" s="356"/>
      <c r="L32" s="88"/>
      <c r="M32" s="89"/>
      <c r="N32" s="89"/>
    </row>
    <row r="33" spans="2:13" ht="15">
      <c r="B33" s="352">
        <v>1931</v>
      </c>
      <c r="C33" s="349">
        <v>198</v>
      </c>
      <c r="D33" s="349">
        <v>95</v>
      </c>
      <c r="E33" s="353"/>
      <c r="F33" s="353"/>
      <c r="G33" s="354"/>
      <c r="H33" s="349">
        <v>376</v>
      </c>
      <c r="I33" s="355"/>
      <c r="J33" s="355"/>
      <c r="K33" s="356"/>
      <c r="L33" s="88"/>
      <c r="M33" s="89"/>
    </row>
    <row r="34" spans="2:13" ht="15">
      <c r="B34" s="352">
        <v>1932</v>
      </c>
      <c r="C34" s="349">
        <v>168</v>
      </c>
      <c r="D34" s="349">
        <v>94</v>
      </c>
      <c r="E34" s="353"/>
      <c r="F34" s="353"/>
      <c r="G34" s="354"/>
      <c r="H34" s="349">
        <v>340</v>
      </c>
      <c r="I34" s="355"/>
      <c r="J34" s="355"/>
      <c r="K34" s="356"/>
      <c r="L34" s="88"/>
      <c r="M34" s="89"/>
    </row>
    <row r="35" spans="2:13" ht="15">
      <c r="B35" s="352">
        <v>1933</v>
      </c>
      <c r="C35" s="349">
        <v>140</v>
      </c>
      <c r="D35" s="349">
        <v>96</v>
      </c>
      <c r="E35" s="353"/>
      <c r="F35" s="353"/>
      <c r="G35" s="354"/>
      <c r="H35" s="349">
        <v>310</v>
      </c>
      <c r="I35" s="355"/>
      <c r="J35" s="355"/>
      <c r="K35" s="356"/>
      <c r="L35" s="88"/>
      <c r="M35" s="89"/>
    </row>
    <row r="36" spans="2:13" ht="15">
      <c r="B36" s="352">
        <v>1934</v>
      </c>
      <c r="C36" s="349">
        <v>133</v>
      </c>
      <c r="D36" s="349">
        <v>93</v>
      </c>
      <c r="E36" s="353"/>
      <c r="F36" s="353"/>
      <c r="G36" s="354"/>
      <c r="H36" s="349">
        <v>297</v>
      </c>
      <c r="I36" s="355"/>
      <c r="J36" s="355"/>
      <c r="K36" s="356"/>
      <c r="L36" s="88"/>
      <c r="M36" s="89"/>
    </row>
    <row r="37" spans="2:13" ht="15">
      <c r="B37" s="352">
        <v>1935</v>
      </c>
      <c r="C37" s="363">
        <v>120</v>
      </c>
      <c r="D37" s="363">
        <v>91</v>
      </c>
      <c r="E37" s="353"/>
      <c r="F37" s="353">
        <v>3</v>
      </c>
      <c r="G37" s="354"/>
      <c r="H37" s="353">
        <v>279</v>
      </c>
      <c r="I37" s="353"/>
      <c r="J37" s="353">
        <v>15</v>
      </c>
      <c r="K37" s="364">
        <f>J37+H37+I37</f>
        <v>294</v>
      </c>
      <c r="L37" s="88"/>
      <c r="M37" s="89"/>
    </row>
    <row r="38" spans="2:13" ht="15">
      <c r="B38" s="352">
        <v>1936</v>
      </c>
      <c r="C38" s="363">
        <v>123</v>
      </c>
      <c r="D38" s="363">
        <v>95</v>
      </c>
      <c r="E38" s="353"/>
      <c r="F38" s="353">
        <v>3</v>
      </c>
      <c r="G38" s="354"/>
      <c r="H38" s="353">
        <v>295</v>
      </c>
      <c r="I38" s="353"/>
      <c r="J38" s="353">
        <v>25</v>
      </c>
      <c r="K38" s="364">
        <f t="shared" ref="K38:K101" si="0">J38+H38+I38</f>
        <v>320</v>
      </c>
      <c r="L38" s="88"/>
      <c r="M38" s="89"/>
    </row>
    <row r="39" spans="2:13" ht="15">
      <c r="B39" s="352">
        <v>1937</v>
      </c>
      <c r="C39" s="363">
        <v>124</v>
      </c>
      <c r="D39" s="363">
        <v>92</v>
      </c>
      <c r="E39" s="353"/>
      <c r="F39" s="353">
        <v>3</v>
      </c>
      <c r="G39" s="354"/>
      <c r="H39" s="353">
        <v>286</v>
      </c>
      <c r="I39" s="353"/>
      <c r="J39" s="353">
        <v>24</v>
      </c>
      <c r="K39" s="364">
        <f t="shared" si="0"/>
        <v>310</v>
      </c>
      <c r="L39" s="88"/>
      <c r="M39" s="89"/>
    </row>
    <row r="40" spans="2:13" ht="15">
      <c r="B40" s="352">
        <v>1938</v>
      </c>
      <c r="C40" s="363">
        <v>123</v>
      </c>
      <c r="D40" s="363">
        <v>90</v>
      </c>
      <c r="E40" s="353"/>
      <c r="F40" s="353">
        <v>3</v>
      </c>
      <c r="G40" s="354"/>
      <c r="H40" s="353">
        <v>280</v>
      </c>
      <c r="I40" s="353"/>
      <c r="J40" s="353">
        <v>21</v>
      </c>
      <c r="K40" s="364">
        <f t="shared" si="0"/>
        <v>301</v>
      </c>
      <c r="L40" s="88"/>
      <c r="M40" s="89"/>
    </row>
    <row r="41" spans="2:13" ht="15">
      <c r="B41" s="352">
        <v>1939</v>
      </c>
      <c r="C41" s="363">
        <v>120</v>
      </c>
      <c r="D41" s="363">
        <v>89</v>
      </c>
      <c r="E41" s="353"/>
      <c r="F41" s="353">
        <v>3</v>
      </c>
      <c r="G41" s="354"/>
      <c r="H41" s="353">
        <v>276</v>
      </c>
      <c r="I41" s="353"/>
      <c r="J41" s="353">
        <v>19</v>
      </c>
      <c r="K41" s="364">
        <f t="shared" si="0"/>
        <v>295</v>
      </c>
      <c r="L41" s="88"/>
      <c r="M41" s="89"/>
    </row>
    <row r="42" spans="2:13" ht="15">
      <c r="B42" s="352">
        <v>1940</v>
      </c>
      <c r="C42" s="363">
        <v>116</v>
      </c>
      <c r="D42" s="363">
        <v>90</v>
      </c>
      <c r="E42" s="353"/>
      <c r="F42" s="353">
        <v>3</v>
      </c>
      <c r="G42" s="354"/>
      <c r="H42" s="353">
        <v>275</v>
      </c>
      <c r="I42" s="353"/>
      <c r="J42" s="353">
        <v>18</v>
      </c>
      <c r="K42" s="364">
        <f t="shared" si="0"/>
        <v>293</v>
      </c>
      <c r="L42" s="88"/>
      <c r="M42" s="89"/>
    </row>
    <row r="43" spans="2:13" ht="15">
      <c r="B43" s="352">
        <v>1941</v>
      </c>
      <c r="C43" s="363">
        <v>121</v>
      </c>
      <c r="D43" s="363">
        <v>92</v>
      </c>
      <c r="E43" s="353"/>
      <c r="F43" s="353">
        <v>4</v>
      </c>
      <c r="G43" s="354"/>
      <c r="H43" s="353">
        <v>284</v>
      </c>
      <c r="I43" s="353"/>
      <c r="J43" s="353">
        <v>19</v>
      </c>
      <c r="K43" s="364">
        <f t="shared" si="0"/>
        <v>303</v>
      </c>
      <c r="L43" s="88"/>
      <c r="M43" s="89"/>
    </row>
    <row r="44" spans="2:13" ht="15">
      <c r="B44" s="352">
        <v>1942</v>
      </c>
      <c r="C44" s="363">
        <v>124</v>
      </c>
      <c r="D44" s="363">
        <v>98</v>
      </c>
      <c r="E44" s="353"/>
      <c r="F44" s="353">
        <v>4</v>
      </c>
      <c r="G44" s="354"/>
      <c r="H44" s="353">
        <v>293</v>
      </c>
      <c r="I44" s="353"/>
      <c r="J44" s="353">
        <v>18</v>
      </c>
      <c r="K44" s="364">
        <f t="shared" si="0"/>
        <v>311</v>
      </c>
      <c r="L44" s="88"/>
      <c r="M44" s="89"/>
    </row>
    <row r="45" spans="2:13" ht="15">
      <c r="B45" s="352">
        <v>1943</v>
      </c>
      <c r="C45" s="363">
        <v>121</v>
      </c>
      <c r="D45" s="363">
        <v>97</v>
      </c>
      <c r="E45" s="353"/>
      <c r="F45" s="353">
        <v>4</v>
      </c>
      <c r="G45" s="354"/>
      <c r="H45" s="353">
        <v>294</v>
      </c>
      <c r="I45" s="353"/>
      <c r="J45" s="353">
        <v>16</v>
      </c>
      <c r="K45" s="364">
        <f t="shared" si="0"/>
        <v>310</v>
      </c>
      <c r="L45" s="88"/>
      <c r="M45" s="89"/>
    </row>
    <row r="46" spans="2:13" ht="15">
      <c r="B46" s="352">
        <v>1944</v>
      </c>
      <c r="C46" s="363">
        <v>124</v>
      </c>
      <c r="D46" s="363">
        <v>101</v>
      </c>
      <c r="E46" s="353">
        <v>63</v>
      </c>
      <c r="F46" s="353">
        <v>5</v>
      </c>
      <c r="G46" s="353">
        <v>9</v>
      </c>
      <c r="H46" s="353">
        <v>300</v>
      </c>
      <c r="I46" s="353"/>
      <c r="J46" s="353">
        <v>16</v>
      </c>
      <c r="K46" s="364">
        <f t="shared" si="0"/>
        <v>316</v>
      </c>
      <c r="L46" s="88"/>
      <c r="M46" s="89"/>
    </row>
    <row r="47" spans="2:13" ht="15">
      <c r="B47" s="352">
        <v>1945</v>
      </c>
      <c r="C47" s="363">
        <v>124</v>
      </c>
      <c r="D47" s="363">
        <v>104</v>
      </c>
      <c r="E47" s="353">
        <v>66</v>
      </c>
      <c r="F47" s="353">
        <v>6</v>
      </c>
      <c r="G47" s="353">
        <v>10</v>
      </c>
      <c r="H47" s="353">
        <v>309</v>
      </c>
      <c r="I47" s="353"/>
      <c r="J47" s="353">
        <v>16</v>
      </c>
      <c r="K47" s="364">
        <f t="shared" si="0"/>
        <v>325</v>
      </c>
      <c r="L47" s="88"/>
      <c r="M47" s="89"/>
    </row>
    <row r="48" spans="2:13" ht="15">
      <c r="B48" s="352">
        <v>1946</v>
      </c>
      <c r="C48" s="363">
        <v>155</v>
      </c>
      <c r="D48" s="363">
        <v>114</v>
      </c>
      <c r="E48" s="353">
        <v>72</v>
      </c>
      <c r="F48" s="353">
        <v>6</v>
      </c>
      <c r="G48" s="353">
        <v>11</v>
      </c>
      <c r="H48" s="353">
        <v>359</v>
      </c>
      <c r="I48" s="353"/>
      <c r="J48" s="353">
        <v>22</v>
      </c>
      <c r="K48" s="364">
        <f t="shared" si="0"/>
        <v>381</v>
      </c>
      <c r="L48" s="88"/>
      <c r="M48" s="89"/>
    </row>
    <row r="49" spans="2:13" ht="15">
      <c r="B49" s="352">
        <v>1947</v>
      </c>
      <c r="C49" s="363">
        <v>189</v>
      </c>
      <c r="D49" s="363">
        <v>124</v>
      </c>
      <c r="E49" s="353">
        <v>80</v>
      </c>
      <c r="F49" s="353">
        <v>7</v>
      </c>
      <c r="G49" s="353">
        <v>15</v>
      </c>
      <c r="H49" s="353">
        <v>415</v>
      </c>
      <c r="I49" s="353"/>
      <c r="J49" s="353">
        <v>27</v>
      </c>
      <c r="K49" s="364">
        <f t="shared" si="0"/>
        <v>442</v>
      </c>
      <c r="L49" s="88"/>
      <c r="M49" s="89"/>
    </row>
    <row r="50" spans="2:13" ht="15">
      <c r="B50" s="352">
        <v>1948</v>
      </c>
      <c r="C50" s="363">
        <v>216</v>
      </c>
      <c r="D50" s="363">
        <v>130</v>
      </c>
      <c r="E50" s="353">
        <v>83</v>
      </c>
      <c r="F50" s="353">
        <v>8</v>
      </c>
      <c r="G50" s="353">
        <v>18</v>
      </c>
      <c r="H50" s="353">
        <v>455</v>
      </c>
      <c r="I50" s="353"/>
      <c r="J50" s="353">
        <v>32</v>
      </c>
      <c r="K50" s="364">
        <f t="shared" si="0"/>
        <v>487</v>
      </c>
      <c r="L50" s="88"/>
      <c r="M50" s="89"/>
    </row>
    <row r="51" spans="2:13" ht="15">
      <c r="B51" s="352">
        <v>1949</v>
      </c>
      <c r="C51" s="363">
        <v>215</v>
      </c>
      <c r="D51" s="363">
        <v>129</v>
      </c>
      <c r="E51" s="353">
        <v>84</v>
      </c>
      <c r="F51" s="353">
        <v>8</v>
      </c>
      <c r="G51" s="353">
        <v>21</v>
      </c>
      <c r="H51" s="353">
        <v>458</v>
      </c>
      <c r="I51" s="353"/>
      <c r="J51" s="353">
        <v>33</v>
      </c>
      <c r="K51" s="364">
        <f t="shared" si="0"/>
        <v>491</v>
      </c>
      <c r="L51" s="88"/>
      <c r="M51" s="89"/>
    </row>
    <row r="52" spans="2:13" ht="15">
      <c r="B52" s="352">
        <v>1950</v>
      </c>
      <c r="C52" s="363">
        <v>216</v>
      </c>
      <c r="D52" s="363">
        <v>133</v>
      </c>
      <c r="E52" s="353">
        <v>86</v>
      </c>
      <c r="F52" s="353">
        <v>8</v>
      </c>
      <c r="G52" s="353">
        <v>25</v>
      </c>
      <c r="H52" s="353">
        <v>470</v>
      </c>
      <c r="I52" s="353"/>
      <c r="J52" s="353">
        <v>32</v>
      </c>
      <c r="K52" s="364">
        <f t="shared" si="0"/>
        <v>502</v>
      </c>
      <c r="L52" s="88"/>
      <c r="M52" s="89"/>
    </row>
    <row r="53" spans="2:13" ht="15">
      <c r="B53" s="352">
        <v>1951</v>
      </c>
      <c r="C53" s="363">
        <v>242</v>
      </c>
      <c r="D53" s="363">
        <v>139</v>
      </c>
      <c r="E53" s="353">
        <v>93</v>
      </c>
      <c r="F53" s="353">
        <v>9</v>
      </c>
      <c r="G53" s="353">
        <v>33</v>
      </c>
      <c r="H53" s="353">
        <v>514</v>
      </c>
      <c r="I53" s="353"/>
      <c r="J53" s="353">
        <v>37</v>
      </c>
      <c r="K53" s="364">
        <f t="shared" si="0"/>
        <v>551</v>
      </c>
      <c r="L53" s="88"/>
      <c r="M53" s="89"/>
    </row>
    <row r="54" spans="2:13" ht="15">
      <c r="B54" s="352">
        <v>1952</v>
      </c>
      <c r="C54" s="363">
        <v>256</v>
      </c>
      <c r="D54" s="363">
        <v>143</v>
      </c>
      <c r="E54" s="353">
        <v>96</v>
      </c>
      <c r="F54" s="353">
        <v>9</v>
      </c>
      <c r="G54" s="353">
        <v>36</v>
      </c>
      <c r="H54" s="353">
        <v>542</v>
      </c>
      <c r="I54" s="353"/>
      <c r="J54" s="353">
        <v>37</v>
      </c>
      <c r="K54" s="364">
        <f t="shared" si="0"/>
        <v>579</v>
      </c>
      <c r="L54" s="88"/>
      <c r="M54" s="89"/>
    </row>
    <row r="55" spans="2:13" ht="15">
      <c r="B55" s="352">
        <v>1953</v>
      </c>
      <c r="C55" s="363">
        <v>266</v>
      </c>
      <c r="D55" s="363">
        <v>147</v>
      </c>
      <c r="E55" s="353">
        <v>100</v>
      </c>
      <c r="F55" s="353">
        <v>10</v>
      </c>
      <c r="G55" s="353">
        <v>38</v>
      </c>
      <c r="H55" s="353">
        <v>560</v>
      </c>
      <c r="I55" s="353"/>
      <c r="J55" s="353">
        <v>41</v>
      </c>
      <c r="K55" s="364">
        <f t="shared" si="0"/>
        <v>601</v>
      </c>
      <c r="L55" s="88"/>
      <c r="M55" s="89"/>
    </row>
    <row r="56" spans="2:13" ht="15">
      <c r="B56" s="352">
        <v>1954</v>
      </c>
      <c r="C56" s="363">
        <v>280</v>
      </c>
      <c r="D56" s="363">
        <v>152</v>
      </c>
      <c r="E56" s="353">
        <v>107</v>
      </c>
      <c r="F56" s="353">
        <v>10</v>
      </c>
      <c r="G56" s="353">
        <v>46</v>
      </c>
      <c r="H56" s="353">
        <v>595</v>
      </c>
      <c r="I56" s="353"/>
      <c r="J56" s="353">
        <v>49</v>
      </c>
      <c r="K56" s="364">
        <f t="shared" si="0"/>
        <v>644</v>
      </c>
      <c r="L56" s="88"/>
      <c r="M56" s="89"/>
    </row>
    <row r="57" spans="2:13" ht="15">
      <c r="B57" s="352">
        <v>1955</v>
      </c>
      <c r="C57" s="363">
        <v>300</v>
      </c>
      <c r="D57" s="363">
        <v>161</v>
      </c>
      <c r="E57" s="353">
        <v>112</v>
      </c>
      <c r="F57" s="353">
        <v>11</v>
      </c>
      <c r="G57" s="353">
        <v>54</v>
      </c>
      <c r="H57" s="353">
        <v>638</v>
      </c>
      <c r="I57" s="353"/>
      <c r="J57" s="353">
        <v>54</v>
      </c>
      <c r="K57" s="364">
        <f t="shared" si="0"/>
        <v>692</v>
      </c>
      <c r="L57" s="88"/>
      <c r="M57" s="89"/>
    </row>
    <row r="58" spans="2:13" ht="15">
      <c r="B58" s="352">
        <v>1956</v>
      </c>
      <c r="C58" s="363">
        <v>318</v>
      </c>
      <c r="D58" s="363">
        <v>168</v>
      </c>
      <c r="E58" s="353">
        <v>119</v>
      </c>
      <c r="F58" s="353">
        <v>12</v>
      </c>
      <c r="G58" s="353">
        <v>61</v>
      </c>
      <c r="H58" s="353">
        <v>677</v>
      </c>
      <c r="I58" s="353"/>
      <c r="J58" s="353">
        <v>56</v>
      </c>
      <c r="K58" s="364">
        <f t="shared" si="0"/>
        <v>733</v>
      </c>
      <c r="L58" s="88"/>
      <c r="M58" s="89"/>
    </row>
    <row r="59" spans="2:13" ht="15">
      <c r="B59" s="352">
        <v>1957</v>
      </c>
      <c r="C59" s="363">
        <v>342</v>
      </c>
      <c r="D59" s="363">
        <v>176</v>
      </c>
      <c r="E59" s="353">
        <v>123</v>
      </c>
      <c r="F59" s="353">
        <v>13</v>
      </c>
      <c r="G59" s="353">
        <v>66</v>
      </c>
      <c r="H59" s="353">
        <v>719</v>
      </c>
      <c r="I59" s="353"/>
      <c r="J59" s="353">
        <v>56</v>
      </c>
      <c r="K59" s="364">
        <f t="shared" si="0"/>
        <v>775</v>
      </c>
      <c r="L59" s="88"/>
      <c r="M59" s="89"/>
    </row>
    <row r="60" spans="2:13" ht="15">
      <c r="B60" s="352">
        <v>1958</v>
      </c>
      <c r="C60" s="363">
        <v>365</v>
      </c>
      <c r="D60" s="363">
        <v>175</v>
      </c>
      <c r="E60" s="353">
        <v>128</v>
      </c>
      <c r="F60" s="353">
        <v>12</v>
      </c>
      <c r="G60" s="353">
        <v>87</v>
      </c>
      <c r="H60" s="353">
        <v>768</v>
      </c>
      <c r="I60" s="353"/>
      <c r="J60" s="353">
        <v>66</v>
      </c>
      <c r="K60" s="364">
        <f t="shared" si="0"/>
        <v>834</v>
      </c>
      <c r="L60" s="88"/>
      <c r="M60" s="89"/>
    </row>
    <row r="61" spans="2:13" ht="15">
      <c r="B61" s="352">
        <v>1959</v>
      </c>
      <c r="C61" s="363">
        <v>409</v>
      </c>
      <c r="D61" s="363">
        <v>189</v>
      </c>
      <c r="E61" s="353">
        <v>137</v>
      </c>
      <c r="F61" s="353">
        <v>13</v>
      </c>
      <c r="G61" s="353">
        <v>103</v>
      </c>
      <c r="H61" s="353">
        <v>849</v>
      </c>
      <c r="I61" s="353"/>
      <c r="J61" s="353">
        <v>111</v>
      </c>
      <c r="K61" s="364">
        <f t="shared" si="0"/>
        <v>960</v>
      </c>
      <c r="L61" s="88"/>
      <c r="M61" s="89"/>
    </row>
    <row r="62" spans="2:13" ht="15">
      <c r="B62" s="352">
        <v>1960</v>
      </c>
      <c r="C62" s="363">
        <v>454</v>
      </c>
      <c r="D62" s="363">
        <v>204</v>
      </c>
      <c r="E62" s="353">
        <v>145</v>
      </c>
      <c r="F62" s="353">
        <v>14</v>
      </c>
      <c r="G62" s="353">
        <v>130</v>
      </c>
      <c r="H62" s="353">
        <v>948</v>
      </c>
      <c r="I62" s="353"/>
      <c r="J62" s="353">
        <v>99</v>
      </c>
      <c r="K62" s="364">
        <f t="shared" si="0"/>
        <v>1047</v>
      </c>
      <c r="L62" s="88"/>
      <c r="M62" s="89"/>
    </row>
    <row r="63" spans="2:13" ht="15">
      <c r="B63" s="352">
        <v>1961</v>
      </c>
      <c r="C63" s="363">
        <v>534</v>
      </c>
      <c r="D63" s="363">
        <v>218</v>
      </c>
      <c r="E63" s="353">
        <v>162</v>
      </c>
      <c r="F63" s="353">
        <v>15</v>
      </c>
      <c r="G63" s="353">
        <v>163</v>
      </c>
      <c r="H63" s="353">
        <v>1092</v>
      </c>
      <c r="I63" s="353"/>
      <c r="J63" s="353">
        <v>112</v>
      </c>
      <c r="K63" s="364">
        <f t="shared" si="0"/>
        <v>1204</v>
      </c>
      <c r="L63" s="88"/>
      <c r="M63" s="89"/>
    </row>
    <row r="64" spans="2:13" s="65" customFormat="1" ht="15">
      <c r="B64" s="352">
        <v>1962</v>
      </c>
      <c r="C64" s="363">
        <v>590</v>
      </c>
      <c r="D64" s="363">
        <v>241</v>
      </c>
      <c r="E64" s="353">
        <v>176</v>
      </c>
      <c r="F64" s="353">
        <v>17</v>
      </c>
      <c r="G64" s="353">
        <v>185</v>
      </c>
      <c r="H64" s="353">
        <v>1207</v>
      </c>
      <c r="I64" s="353"/>
      <c r="J64" s="353">
        <v>106</v>
      </c>
      <c r="K64" s="364">
        <f t="shared" si="0"/>
        <v>1313</v>
      </c>
      <c r="L64" s="88"/>
      <c r="M64" s="89"/>
    </row>
    <row r="65" spans="2:13" ht="15">
      <c r="B65" s="352">
        <v>1963</v>
      </c>
      <c r="C65" s="363">
        <v>640</v>
      </c>
      <c r="D65" s="363">
        <v>258</v>
      </c>
      <c r="E65" s="353">
        <v>192</v>
      </c>
      <c r="F65" s="353">
        <v>18</v>
      </c>
      <c r="G65" s="353">
        <v>225</v>
      </c>
      <c r="H65" s="353">
        <v>1333</v>
      </c>
      <c r="I65" s="353"/>
      <c r="J65" s="353">
        <v>107</v>
      </c>
      <c r="K65" s="364">
        <f t="shared" si="0"/>
        <v>1440</v>
      </c>
      <c r="L65" s="88"/>
      <c r="M65" s="89"/>
    </row>
    <row r="66" spans="2:13" ht="15">
      <c r="B66" s="352">
        <v>1964</v>
      </c>
      <c r="C66" s="363">
        <v>701</v>
      </c>
      <c r="D66" s="363">
        <v>280</v>
      </c>
      <c r="E66" s="353">
        <v>210</v>
      </c>
      <c r="F66" s="353">
        <v>21</v>
      </c>
      <c r="G66" s="353">
        <v>268</v>
      </c>
      <c r="H66" s="353">
        <v>1480</v>
      </c>
      <c r="I66" s="353"/>
      <c r="J66" s="353">
        <v>110</v>
      </c>
      <c r="K66" s="364">
        <f t="shared" si="0"/>
        <v>1590</v>
      </c>
      <c r="L66" s="88"/>
      <c r="M66" s="89"/>
    </row>
    <row r="67" spans="2:13" ht="15">
      <c r="B67" s="352">
        <v>1965</v>
      </c>
      <c r="C67" s="363">
        <v>762</v>
      </c>
      <c r="D67" s="363">
        <v>314</v>
      </c>
      <c r="E67" s="353">
        <v>222</v>
      </c>
      <c r="F67" s="353">
        <v>23</v>
      </c>
      <c r="G67" s="353">
        <v>302</v>
      </c>
      <c r="H67" s="353">
        <v>1624</v>
      </c>
      <c r="I67" s="353"/>
      <c r="J67" s="353">
        <v>122</v>
      </c>
      <c r="K67" s="364">
        <f t="shared" si="0"/>
        <v>1746</v>
      </c>
      <c r="L67" s="88"/>
      <c r="M67" s="89"/>
    </row>
    <row r="68" spans="2:13" ht="15">
      <c r="B68" s="352">
        <v>1966</v>
      </c>
      <c r="C68" s="363">
        <v>855</v>
      </c>
      <c r="D68" s="363">
        <v>338</v>
      </c>
      <c r="E68" s="353">
        <v>246</v>
      </c>
      <c r="F68" s="353">
        <v>25</v>
      </c>
      <c r="G68" s="353">
        <v>351</v>
      </c>
      <c r="H68" s="353">
        <v>1817</v>
      </c>
      <c r="I68" s="353"/>
      <c r="J68" s="353">
        <v>129</v>
      </c>
      <c r="K68" s="364">
        <f t="shared" si="0"/>
        <v>1946</v>
      </c>
      <c r="L68" s="88"/>
      <c r="M68" s="89"/>
    </row>
    <row r="69" spans="2:13" ht="15">
      <c r="B69" s="352">
        <v>1967</v>
      </c>
      <c r="C69" s="363">
        <v>993</v>
      </c>
      <c r="D69" s="363">
        <v>380</v>
      </c>
      <c r="E69" s="353">
        <v>267</v>
      </c>
      <c r="F69" s="353">
        <v>28</v>
      </c>
      <c r="G69" s="353">
        <v>410</v>
      </c>
      <c r="H69" s="353">
        <v>2080</v>
      </c>
      <c r="I69" s="353"/>
      <c r="J69" s="353">
        <v>154</v>
      </c>
      <c r="K69" s="364">
        <f t="shared" si="0"/>
        <v>2234</v>
      </c>
      <c r="L69" s="88"/>
      <c r="M69" s="89"/>
    </row>
    <row r="70" spans="2:13" ht="15">
      <c r="B70" s="352">
        <v>1968</v>
      </c>
      <c r="C70" s="363">
        <v>1243</v>
      </c>
      <c r="D70" s="363">
        <v>422</v>
      </c>
      <c r="E70" s="353">
        <v>289</v>
      </c>
      <c r="F70" s="353">
        <v>32</v>
      </c>
      <c r="G70" s="353">
        <v>540</v>
      </c>
      <c r="H70" s="353">
        <v>2524</v>
      </c>
      <c r="I70" s="353"/>
      <c r="J70" s="353">
        <v>208</v>
      </c>
      <c r="K70" s="364">
        <f t="shared" si="0"/>
        <v>2732</v>
      </c>
      <c r="L70" s="88"/>
      <c r="M70" s="89"/>
    </row>
    <row r="71" spans="2:13" ht="15">
      <c r="B71" s="352">
        <v>1969</v>
      </c>
      <c r="C71" s="363">
        <v>1522</v>
      </c>
      <c r="D71" s="363">
        <v>485</v>
      </c>
      <c r="E71" s="353">
        <v>327</v>
      </c>
      <c r="F71" s="353">
        <v>35</v>
      </c>
      <c r="G71" s="353">
        <v>671</v>
      </c>
      <c r="H71" s="353">
        <v>3038</v>
      </c>
      <c r="I71" s="353"/>
      <c r="J71" s="353">
        <v>229</v>
      </c>
      <c r="K71" s="364">
        <f t="shared" si="0"/>
        <v>3267</v>
      </c>
      <c r="L71" s="88"/>
      <c r="M71" s="89"/>
    </row>
    <row r="72" spans="2:13" ht="15">
      <c r="B72" s="352">
        <v>1970</v>
      </c>
      <c r="C72" s="363">
        <v>1755</v>
      </c>
      <c r="D72" s="363">
        <v>547</v>
      </c>
      <c r="E72" s="353">
        <v>363</v>
      </c>
      <c r="F72" s="353">
        <v>40</v>
      </c>
      <c r="G72" s="353">
        <v>752</v>
      </c>
      <c r="H72" s="353">
        <v>3457</v>
      </c>
      <c r="I72" s="353"/>
      <c r="J72" s="353">
        <v>221</v>
      </c>
      <c r="K72" s="364">
        <f t="shared" si="0"/>
        <v>3678</v>
      </c>
      <c r="L72" s="88"/>
      <c r="M72" s="89"/>
    </row>
    <row r="73" spans="2:13" ht="15">
      <c r="B73" s="352">
        <v>1971</v>
      </c>
      <c r="C73" s="363">
        <v>2080</v>
      </c>
      <c r="D73" s="363">
        <v>618</v>
      </c>
      <c r="E73" s="353">
        <v>354</v>
      </c>
      <c r="F73" s="353">
        <v>45</v>
      </c>
      <c r="G73" s="353">
        <v>923</v>
      </c>
      <c r="H73" s="353">
        <v>4020</v>
      </c>
      <c r="I73" s="353"/>
      <c r="J73" s="353">
        <v>273</v>
      </c>
      <c r="K73" s="364">
        <f t="shared" si="0"/>
        <v>4293</v>
      </c>
      <c r="L73" s="88"/>
      <c r="M73" s="89"/>
    </row>
    <row r="74" spans="2:13" ht="15">
      <c r="B74" s="352">
        <v>1972</v>
      </c>
      <c r="C74" s="363">
        <v>2501</v>
      </c>
      <c r="D74" s="363">
        <v>702</v>
      </c>
      <c r="E74" s="353">
        <v>431</v>
      </c>
      <c r="F74" s="353">
        <v>52</v>
      </c>
      <c r="G74" s="353">
        <v>1108</v>
      </c>
      <c r="H74" s="353">
        <v>4794</v>
      </c>
      <c r="I74" s="353">
        <v>173</v>
      </c>
      <c r="J74" s="353">
        <f>J73+(J$76-J$73)/3</f>
        <v>287.33333333333331</v>
      </c>
      <c r="K74" s="364">
        <f>J74+H74+I74</f>
        <v>5254.333333333333</v>
      </c>
      <c r="L74" s="88"/>
      <c r="M74" s="89"/>
    </row>
    <row r="75" spans="2:13" ht="15">
      <c r="B75" s="352">
        <v>1973</v>
      </c>
      <c r="C75" s="363">
        <v>2783</v>
      </c>
      <c r="D75" s="363">
        <v>809</v>
      </c>
      <c r="E75" s="353">
        <v>452</v>
      </c>
      <c r="F75" s="353">
        <v>61</v>
      </c>
      <c r="G75" s="353">
        <v>1343</v>
      </c>
      <c r="H75" s="353">
        <v>5447</v>
      </c>
      <c r="I75" s="353">
        <v>214</v>
      </c>
      <c r="J75" s="353">
        <f>J74+(J$76-J$73)/3</f>
        <v>301.66666666666663</v>
      </c>
      <c r="K75" s="364">
        <f t="shared" si="0"/>
        <v>5962.666666666667</v>
      </c>
      <c r="L75" s="88"/>
      <c r="M75" s="89"/>
    </row>
    <row r="76" spans="2:13" ht="15">
      <c r="B76" s="352">
        <v>1974</v>
      </c>
      <c r="C76" s="363">
        <v>3292</v>
      </c>
      <c r="D76" s="363">
        <v>917</v>
      </c>
      <c r="E76" s="353">
        <v>522</v>
      </c>
      <c r="F76" s="353">
        <v>71</v>
      </c>
      <c r="G76" s="353">
        <v>1563</v>
      </c>
      <c r="H76" s="353">
        <v>6365</v>
      </c>
      <c r="I76" s="353">
        <v>286</v>
      </c>
      <c r="J76" s="353">
        <v>316</v>
      </c>
      <c r="K76" s="364">
        <f t="shared" si="0"/>
        <v>6967</v>
      </c>
      <c r="L76" s="88"/>
      <c r="M76" s="89"/>
    </row>
    <row r="77" spans="2:13" ht="15">
      <c r="B77" s="352">
        <v>1975</v>
      </c>
      <c r="C77" s="363">
        <v>3792</v>
      </c>
      <c r="D77" s="363">
        <v>1012</v>
      </c>
      <c r="E77" s="353">
        <v>567</v>
      </c>
      <c r="F77" s="353">
        <v>83</v>
      </c>
      <c r="G77" s="353">
        <v>1707</v>
      </c>
      <c r="H77" s="353">
        <v>7162</v>
      </c>
      <c r="I77" s="353">
        <v>239</v>
      </c>
      <c r="J77" s="353">
        <v>284</v>
      </c>
      <c r="K77" s="364">
        <f t="shared" si="0"/>
        <v>7685</v>
      </c>
      <c r="L77" s="88"/>
      <c r="M77" s="89"/>
    </row>
    <row r="78" spans="2:13" ht="15">
      <c r="B78" s="352">
        <v>1976</v>
      </c>
      <c r="C78" s="363">
        <v>4108</v>
      </c>
      <c r="D78" s="363">
        <v>1076</v>
      </c>
      <c r="E78" s="353">
        <v>593</v>
      </c>
      <c r="F78" s="353">
        <v>92</v>
      </c>
      <c r="G78" s="353">
        <v>1849</v>
      </c>
      <c r="H78" s="353">
        <v>7721</v>
      </c>
      <c r="I78" s="353">
        <v>243</v>
      </c>
      <c r="J78" s="353">
        <v>279</v>
      </c>
      <c r="K78" s="364">
        <f t="shared" si="0"/>
        <v>8243</v>
      </c>
      <c r="L78" s="88"/>
      <c r="M78" s="89"/>
    </row>
    <row r="79" spans="2:13" ht="15">
      <c r="B79" s="352">
        <v>1977</v>
      </c>
      <c r="C79" s="363">
        <v>4680</v>
      </c>
      <c r="D79" s="363">
        <v>1125</v>
      </c>
      <c r="E79" s="353">
        <v>633</v>
      </c>
      <c r="F79" s="353">
        <v>104</v>
      </c>
      <c r="G79" s="353">
        <v>1946</v>
      </c>
      <c r="H79" s="353">
        <v>8488</v>
      </c>
      <c r="I79" s="353">
        <v>251</v>
      </c>
      <c r="J79" s="353">
        <v>271</v>
      </c>
      <c r="K79" s="364">
        <f t="shared" si="0"/>
        <v>9010</v>
      </c>
      <c r="L79" s="88"/>
      <c r="M79" s="89"/>
    </row>
    <row r="80" spans="2:13" ht="15">
      <c r="B80" s="352">
        <v>1978</v>
      </c>
      <c r="C80" s="363">
        <v>4359</v>
      </c>
      <c r="D80" s="363">
        <v>1170</v>
      </c>
      <c r="E80" s="353">
        <v>655</v>
      </c>
      <c r="F80" s="353">
        <v>117</v>
      </c>
      <c r="G80" s="353">
        <v>1936</v>
      </c>
      <c r="H80" s="353">
        <v>8236</v>
      </c>
      <c r="I80" s="353">
        <v>270</v>
      </c>
      <c r="J80" s="353">
        <v>247</v>
      </c>
      <c r="K80" s="364">
        <f t="shared" si="0"/>
        <v>8753</v>
      </c>
      <c r="L80" s="88"/>
      <c r="M80" s="89"/>
    </row>
    <row r="81" spans="2:13" ht="15">
      <c r="B81" s="352">
        <v>1979</v>
      </c>
      <c r="C81" s="363">
        <v>4762</v>
      </c>
      <c r="D81" s="363">
        <v>1211</v>
      </c>
      <c r="E81" s="353">
        <v>666</v>
      </c>
      <c r="F81" s="353">
        <v>127</v>
      </c>
      <c r="G81" s="353">
        <v>2193</v>
      </c>
      <c r="H81" s="353">
        <v>8957</v>
      </c>
      <c r="I81" s="353">
        <v>268</v>
      </c>
      <c r="J81" s="353">
        <v>269</v>
      </c>
      <c r="K81" s="364">
        <f t="shared" si="0"/>
        <v>9494</v>
      </c>
      <c r="L81" s="88"/>
      <c r="M81" s="89"/>
    </row>
    <row r="82" spans="2:13" ht="15">
      <c r="B82" s="352">
        <v>1980</v>
      </c>
      <c r="C82" s="363">
        <v>5496</v>
      </c>
      <c r="D82" s="363">
        <v>1370</v>
      </c>
      <c r="E82" s="353">
        <v>716</v>
      </c>
      <c r="F82" s="353">
        <v>139</v>
      </c>
      <c r="G82" s="353">
        <v>2710</v>
      </c>
      <c r="H82" s="353">
        <v>10431</v>
      </c>
      <c r="I82" s="353">
        <v>346</v>
      </c>
      <c r="J82" s="353">
        <v>384</v>
      </c>
      <c r="K82" s="364">
        <f t="shared" si="0"/>
        <v>11161</v>
      </c>
      <c r="L82" s="88"/>
      <c r="M82" s="89"/>
    </row>
    <row r="83" spans="2:13" ht="15">
      <c r="B83" s="352">
        <v>1981</v>
      </c>
      <c r="C83" s="363">
        <v>6290</v>
      </c>
      <c r="D83" s="363">
        <v>1522</v>
      </c>
      <c r="E83" s="353">
        <v>771</v>
      </c>
      <c r="F83" s="353">
        <v>156</v>
      </c>
      <c r="G83" s="353">
        <v>3198</v>
      </c>
      <c r="H83" s="353">
        <v>11939</v>
      </c>
      <c r="I83" s="353">
        <v>437</v>
      </c>
      <c r="J83" s="353">
        <v>421</v>
      </c>
      <c r="K83" s="364">
        <f t="shared" si="0"/>
        <v>12797</v>
      </c>
      <c r="L83" s="88"/>
      <c r="M83" s="89"/>
    </row>
    <row r="84" spans="2:13" ht="15">
      <c r="B84" s="352">
        <v>1982</v>
      </c>
      <c r="C84" s="363">
        <v>7270</v>
      </c>
      <c r="D84" s="363">
        <v>1793</v>
      </c>
      <c r="E84" s="353">
        <v>858</v>
      </c>
      <c r="F84" s="353">
        <v>182</v>
      </c>
      <c r="G84" s="353">
        <v>3645</v>
      </c>
      <c r="H84" s="353">
        <v>13745</v>
      </c>
      <c r="I84" s="353">
        <v>488</v>
      </c>
      <c r="J84" s="353">
        <v>486</v>
      </c>
      <c r="K84" s="364">
        <f t="shared" si="0"/>
        <v>14719</v>
      </c>
      <c r="L84" s="88"/>
      <c r="M84" s="89"/>
    </row>
    <row r="85" spans="2:13" ht="15">
      <c r="B85" s="352">
        <v>1983</v>
      </c>
      <c r="C85" s="363">
        <v>7944</v>
      </c>
      <c r="D85" s="363">
        <v>1872</v>
      </c>
      <c r="E85" s="353">
        <v>900</v>
      </c>
      <c r="F85" s="353">
        <v>192</v>
      </c>
      <c r="G85" s="353">
        <v>4190</v>
      </c>
      <c r="H85" s="353">
        <v>15099</v>
      </c>
      <c r="I85" s="353">
        <v>453</v>
      </c>
      <c r="J85" s="353">
        <v>556</v>
      </c>
      <c r="K85" s="364">
        <f t="shared" si="0"/>
        <v>16108</v>
      </c>
      <c r="L85" s="88"/>
      <c r="M85" s="89"/>
    </row>
    <row r="86" spans="2:13" ht="15">
      <c r="B86" s="352">
        <v>1984</v>
      </c>
      <c r="C86" s="363">
        <v>8804</v>
      </c>
      <c r="D86" s="363">
        <v>1992</v>
      </c>
      <c r="E86" s="353">
        <v>946</v>
      </c>
      <c r="F86" s="353">
        <v>215</v>
      </c>
      <c r="G86" s="353">
        <v>4589</v>
      </c>
      <c r="H86" s="353">
        <v>16543</v>
      </c>
      <c r="I86" s="353">
        <v>438</v>
      </c>
      <c r="J86" s="353">
        <v>526</v>
      </c>
      <c r="K86" s="364">
        <f t="shared" si="0"/>
        <v>17507</v>
      </c>
      <c r="L86" s="88"/>
      <c r="M86" s="89"/>
    </row>
    <row r="87" spans="2:13" ht="15">
      <c r="B87" s="352">
        <v>1985</v>
      </c>
      <c r="C87" s="363">
        <v>10143</v>
      </c>
      <c r="D87" s="363">
        <v>2204</v>
      </c>
      <c r="E87" s="353">
        <v>1036</v>
      </c>
      <c r="F87" s="353">
        <v>238</v>
      </c>
      <c r="G87" s="353">
        <v>5360</v>
      </c>
      <c r="H87" s="353">
        <v>18981</v>
      </c>
      <c r="I87" s="353">
        <v>583</v>
      </c>
      <c r="J87" s="353">
        <v>710</v>
      </c>
      <c r="K87" s="364">
        <f t="shared" si="0"/>
        <v>20274</v>
      </c>
      <c r="L87" s="88"/>
      <c r="M87" s="89"/>
    </row>
    <row r="88" spans="2:13" ht="15">
      <c r="B88" s="352">
        <v>1986</v>
      </c>
      <c r="C88" s="363">
        <v>11198</v>
      </c>
      <c r="D88" s="363">
        <v>2403</v>
      </c>
      <c r="E88" s="353">
        <v>1127</v>
      </c>
      <c r="F88" s="353">
        <v>260</v>
      </c>
      <c r="G88" s="353">
        <v>5906</v>
      </c>
      <c r="H88" s="353">
        <v>20895</v>
      </c>
      <c r="I88" s="353">
        <v>633</v>
      </c>
      <c r="J88" s="353">
        <v>854</v>
      </c>
      <c r="K88" s="364">
        <f t="shared" si="0"/>
        <v>22382</v>
      </c>
      <c r="L88" s="88"/>
      <c r="M88" s="89"/>
    </row>
    <row r="89" spans="2:13" ht="15">
      <c r="B89" s="352">
        <v>1987</v>
      </c>
      <c r="C89" s="363">
        <v>11620</v>
      </c>
      <c r="D89" s="363">
        <v>2560</v>
      </c>
      <c r="E89" s="353">
        <v>1208</v>
      </c>
      <c r="F89" s="353">
        <v>277</v>
      </c>
      <c r="G89" s="353">
        <v>6508</v>
      </c>
      <c r="H89" s="353">
        <v>22170</v>
      </c>
      <c r="I89" s="353">
        <v>603</v>
      </c>
      <c r="J89" s="353">
        <v>943</v>
      </c>
      <c r="K89" s="364">
        <f t="shared" si="0"/>
        <v>23716</v>
      </c>
      <c r="L89" s="88"/>
      <c r="M89" s="89"/>
    </row>
    <row r="90" spans="2:13" ht="15">
      <c r="B90" s="352">
        <v>1988</v>
      </c>
      <c r="C90" s="363">
        <v>12240</v>
      </c>
      <c r="D90" s="363">
        <v>2695</v>
      </c>
      <c r="E90" s="353">
        <v>1285</v>
      </c>
      <c r="F90" s="353">
        <v>309</v>
      </c>
      <c r="G90" s="353">
        <v>6645</v>
      </c>
      <c r="H90" s="353">
        <v>23174</v>
      </c>
      <c r="I90" s="353">
        <v>580</v>
      </c>
      <c r="J90" s="353">
        <v>783</v>
      </c>
      <c r="K90" s="364">
        <f t="shared" si="0"/>
        <v>24537</v>
      </c>
      <c r="L90" s="88"/>
      <c r="M90" s="89"/>
    </row>
    <row r="91" spans="2:13" ht="15">
      <c r="B91" s="352">
        <v>1989</v>
      </c>
      <c r="C91" s="363">
        <v>13681</v>
      </c>
      <c r="D91" s="363">
        <v>2963</v>
      </c>
      <c r="E91" s="353">
        <v>1402</v>
      </c>
      <c r="F91" s="353">
        <v>348</v>
      </c>
      <c r="G91" s="353">
        <v>8594</v>
      </c>
      <c r="H91" s="353">
        <v>26986</v>
      </c>
      <c r="I91" s="353">
        <v>528</v>
      </c>
      <c r="J91" s="353">
        <v>980</v>
      </c>
      <c r="K91" s="364">
        <f t="shared" si="0"/>
        <v>28494</v>
      </c>
      <c r="L91" s="88"/>
      <c r="M91" s="89"/>
    </row>
    <row r="92" spans="2:13" ht="15">
      <c r="B92" s="352">
        <v>1990</v>
      </c>
      <c r="C92" s="363">
        <v>13108</v>
      </c>
      <c r="D92" s="363">
        <v>3427</v>
      </c>
      <c r="E92" s="353">
        <v>1602</v>
      </c>
      <c r="F92" s="353">
        <v>419</v>
      </c>
      <c r="G92" s="353">
        <v>8182</v>
      </c>
      <c r="H92" s="353">
        <v>26736</v>
      </c>
      <c r="I92" s="353">
        <v>533</v>
      </c>
      <c r="J92" s="353">
        <v>915</v>
      </c>
      <c r="K92" s="364">
        <f t="shared" si="0"/>
        <v>28184</v>
      </c>
      <c r="L92" s="88"/>
      <c r="M92" s="89"/>
    </row>
    <row r="93" spans="2:13" ht="15">
      <c r="B93" s="352">
        <v>1991</v>
      </c>
      <c r="C93" s="363">
        <v>16676</v>
      </c>
      <c r="D93" s="363">
        <v>4760</v>
      </c>
      <c r="E93" s="353">
        <v>1820</v>
      </c>
      <c r="F93" s="353">
        <v>496</v>
      </c>
      <c r="G93" s="353">
        <v>9420</v>
      </c>
      <c r="H93" s="353">
        <v>33174</v>
      </c>
      <c r="I93" s="353">
        <v>547</v>
      </c>
      <c r="J93" s="353">
        <v>1030</v>
      </c>
      <c r="K93" s="364">
        <f t="shared" si="0"/>
        <v>34751</v>
      </c>
      <c r="L93" s="88"/>
      <c r="M93" s="89"/>
    </row>
    <row r="94" spans="2:13" ht="15">
      <c r="B94" s="352">
        <v>1992</v>
      </c>
      <c r="C94" s="363">
        <v>18666</v>
      </c>
      <c r="D94" s="363">
        <v>4756</v>
      </c>
      <c r="E94" s="353">
        <v>1886</v>
      </c>
      <c r="F94" s="353">
        <v>562</v>
      </c>
      <c r="G94" s="353">
        <v>9439</v>
      </c>
      <c r="H94" s="353">
        <v>35309</v>
      </c>
      <c r="I94" s="353">
        <v>515</v>
      </c>
      <c r="J94" s="353">
        <v>1075</v>
      </c>
      <c r="K94" s="364">
        <f t="shared" si="0"/>
        <v>36899</v>
      </c>
      <c r="L94" s="88"/>
      <c r="M94" s="89"/>
    </row>
    <row r="95" spans="2:13" ht="15">
      <c r="B95" s="352">
        <v>1993</v>
      </c>
      <c r="C95" s="363">
        <v>22811</v>
      </c>
      <c r="D95" s="363">
        <v>5193</v>
      </c>
      <c r="E95" s="353">
        <v>1772</v>
      </c>
      <c r="F95" s="353">
        <v>609</v>
      </c>
      <c r="G95" s="353">
        <v>11111</v>
      </c>
      <c r="H95" s="353">
        <v>41496</v>
      </c>
      <c r="I95" s="353">
        <v>557</v>
      </c>
      <c r="J95" s="353">
        <v>1226</v>
      </c>
      <c r="K95" s="364">
        <f t="shared" si="0"/>
        <v>43279</v>
      </c>
      <c r="L95" s="88"/>
      <c r="M95" s="89"/>
    </row>
    <row r="96" spans="2:13" ht="15">
      <c r="B96" s="352">
        <v>1994</v>
      </c>
      <c r="C96" s="363">
        <v>19562</v>
      </c>
      <c r="D96" s="363">
        <v>4874</v>
      </c>
      <c r="E96" s="353">
        <v>1479</v>
      </c>
      <c r="F96" s="353">
        <v>596</v>
      </c>
      <c r="G96" s="353">
        <v>9664</v>
      </c>
      <c r="H96" s="353">
        <v>36174</v>
      </c>
      <c r="I96" s="353">
        <v>544</v>
      </c>
      <c r="J96" s="353">
        <v>1145</v>
      </c>
      <c r="K96" s="364">
        <f t="shared" si="0"/>
        <v>37863</v>
      </c>
      <c r="L96" s="88"/>
      <c r="M96" s="89"/>
    </row>
    <row r="97" spans="2:13" ht="15">
      <c r="B97" s="352">
        <v>1995</v>
      </c>
      <c r="C97" s="363">
        <v>21365</v>
      </c>
      <c r="D97" s="363">
        <v>4902</v>
      </c>
      <c r="E97" s="353">
        <v>1433</v>
      </c>
      <c r="F97" s="353">
        <v>711</v>
      </c>
      <c r="G97" s="353">
        <v>9703</v>
      </c>
      <c r="H97" s="353">
        <v>38115</v>
      </c>
      <c r="I97" s="353">
        <v>508</v>
      </c>
      <c r="J97" s="353">
        <v>1142</v>
      </c>
      <c r="K97" s="364">
        <f t="shared" si="0"/>
        <v>39765</v>
      </c>
      <c r="L97" s="88"/>
      <c r="M97" s="89"/>
    </row>
    <row r="98" spans="2:13" ht="15">
      <c r="B98" s="352">
        <v>1996</v>
      </c>
      <c r="C98" s="363">
        <v>23096</v>
      </c>
      <c r="D98" s="363">
        <v>4894</v>
      </c>
      <c r="E98" s="353">
        <v>1430</v>
      </c>
      <c r="F98" s="353">
        <v>813</v>
      </c>
      <c r="G98" s="353">
        <v>9739</v>
      </c>
      <c r="H98" s="353">
        <v>39973</v>
      </c>
      <c r="I98" s="353">
        <v>499</v>
      </c>
      <c r="J98" s="353">
        <v>1335</v>
      </c>
      <c r="K98" s="364">
        <f t="shared" si="0"/>
        <v>41807</v>
      </c>
      <c r="L98" s="88"/>
      <c r="M98" s="89"/>
    </row>
    <row r="99" spans="2:13" ht="15">
      <c r="B99" s="352">
        <v>1997</v>
      </c>
      <c r="C99" s="363">
        <v>27220</v>
      </c>
      <c r="D99" s="363">
        <v>5385</v>
      </c>
      <c r="E99" s="353">
        <v>1545</v>
      </c>
      <c r="F99" s="353">
        <v>986</v>
      </c>
      <c r="G99" s="353">
        <v>11845</v>
      </c>
      <c r="H99" s="353">
        <v>46979</v>
      </c>
      <c r="I99" s="353">
        <v>586</v>
      </c>
      <c r="J99" s="353">
        <v>1748</v>
      </c>
      <c r="K99" s="364">
        <f t="shared" si="0"/>
        <v>49313</v>
      </c>
      <c r="L99" s="88"/>
      <c r="M99" s="89"/>
    </row>
    <row r="100" spans="2:13" ht="15">
      <c r="B100" s="352">
        <v>1998</v>
      </c>
      <c r="C100" s="363">
        <v>27260</v>
      </c>
      <c r="D100" s="363">
        <v>5648</v>
      </c>
      <c r="E100" s="353">
        <v>1588</v>
      </c>
      <c r="F100" s="353">
        <v>1095</v>
      </c>
      <c r="G100" s="353">
        <v>12936</v>
      </c>
      <c r="H100" s="353">
        <v>48528</v>
      </c>
      <c r="I100" s="353">
        <v>699</v>
      </c>
      <c r="J100" s="353">
        <v>1975</v>
      </c>
      <c r="K100" s="364">
        <f t="shared" si="0"/>
        <v>51202</v>
      </c>
      <c r="L100" s="88"/>
      <c r="M100" s="89"/>
    </row>
    <row r="101" spans="2:13" ht="15">
      <c r="B101" s="352">
        <v>1999</v>
      </c>
      <c r="C101" s="363">
        <v>33457</v>
      </c>
      <c r="D101" s="363">
        <v>6131</v>
      </c>
      <c r="E101" s="353">
        <v>1624</v>
      </c>
      <c r="F101" s="353">
        <v>1195</v>
      </c>
      <c r="G101" s="353">
        <v>14449</v>
      </c>
      <c r="H101" s="353">
        <v>56855</v>
      </c>
      <c r="I101" s="353">
        <v>426</v>
      </c>
      <c r="J101" s="353">
        <v>2158</v>
      </c>
      <c r="K101" s="364">
        <f t="shared" si="0"/>
        <v>59439</v>
      </c>
      <c r="L101" s="88"/>
      <c r="M101" s="89"/>
    </row>
    <row r="102" spans="2:13" ht="15">
      <c r="B102" s="352">
        <v>2000</v>
      </c>
      <c r="C102" s="363">
        <v>37792</v>
      </c>
      <c r="D102" s="363">
        <v>6711</v>
      </c>
      <c r="E102" s="353">
        <v>1765</v>
      </c>
      <c r="F102" s="353">
        <v>1524</v>
      </c>
      <c r="G102" s="353">
        <v>17399</v>
      </c>
      <c r="H102" s="353">
        <v>65188</v>
      </c>
      <c r="I102" s="353">
        <v>595</v>
      </c>
      <c r="J102" s="353">
        <v>2935</v>
      </c>
      <c r="K102" s="364">
        <f t="shared" ref="K102:K110" si="1">J102+H102+I102</f>
        <v>68718</v>
      </c>
      <c r="L102" s="88"/>
      <c r="M102" s="89"/>
    </row>
    <row r="103" spans="2:13" ht="15">
      <c r="B103" s="352">
        <v>2001</v>
      </c>
      <c r="C103" s="363">
        <v>33821</v>
      </c>
      <c r="D103" s="363">
        <v>6315</v>
      </c>
      <c r="E103" s="353">
        <v>1674</v>
      </c>
      <c r="F103" s="353">
        <v>1612</v>
      </c>
      <c r="G103" s="353">
        <v>14811</v>
      </c>
      <c r="H103" s="353">
        <v>58235</v>
      </c>
      <c r="I103" s="353">
        <v>646</v>
      </c>
      <c r="J103" s="353">
        <v>2400</v>
      </c>
      <c r="K103" s="364">
        <f t="shared" si="1"/>
        <v>61281</v>
      </c>
      <c r="L103" s="88"/>
      <c r="M103" s="89"/>
    </row>
    <row r="104" spans="2:13" ht="15">
      <c r="B104" s="352">
        <v>2002</v>
      </c>
      <c r="C104" s="363">
        <v>33724</v>
      </c>
      <c r="D104" s="363">
        <v>6320</v>
      </c>
      <c r="E104" s="353">
        <v>1599</v>
      </c>
      <c r="F104" s="353">
        <v>1750</v>
      </c>
      <c r="G104" s="353">
        <v>13594</v>
      </c>
      <c r="H104" s="353">
        <v>56989</v>
      </c>
      <c r="I104" s="353">
        <v>624</v>
      </c>
      <c r="J104" s="353">
        <v>1700</v>
      </c>
      <c r="K104" s="364">
        <f t="shared" si="1"/>
        <v>59313</v>
      </c>
      <c r="L104" s="88"/>
      <c r="M104" s="89"/>
    </row>
    <row r="105" spans="2:13" ht="15">
      <c r="B105" s="352">
        <v>2003</v>
      </c>
      <c r="C105" s="363">
        <v>28628</v>
      </c>
      <c r="D105" s="363">
        <v>6657</v>
      </c>
      <c r="E105" s="353">
        <v>1688</v>
      </c>
      <c r="F105" s="353">
        <v>1907</v>
      </c>
      <c r="G105" s="353">
        <v>13751</v>
      </c>
      <c r="H105" s="353">
        <v>52633</v>
      </c>
      <c r="I105" s="353">
        <v>593</v>
      </c>
      <c r="J105" s="353">
        <v>1715</v>
      </c>
      <c r="K105" s="364">
        <f t="shared" si="1"/>
        <v>54941</v>
      </c>
      <c r="L105" s="88"/>
      <c r="M105" s="89"/>
    </row>
    <row r="106" spans="2:13" ht="15">
      <c r="B106" s="352">
        <v>2004</v>
      </c>
      <c r="C106" s="363">
        <v>30968</v>
      </c>
      <c r="D106" s="363">
        <v>6839</v>
      </c>
      <c r="E106" s="353">
        <v>1720</v>
      </c>
      <c r="F106" s="353">
        <v>1982</v>
      </c>
      <c r="G106" s="353">
        <v>14521</v>
      </c>
      <c r="H106" s="353">
        <v>56029</v>
      </c>
      <c r="I106" s="353">
        <v>578</v>
      </c>
      <c r="J106" s="353">
        <v>1865</v>
      </c>
      <c r="K106" s="364">
        <f t="shared" si="1"/>
        <v>58472</v>
      </c>
      <c r="L106" s="88"/>
      <c r="M106" s="89"/>
    </row>
    <row r="107" spans="2:13" ht="15">
      <c r="B107" s="352">
        <v>2005</v>
      </c>
      <c r="C107" s="363">
        <v>38032</v>
      </c>
      <c r="D107" s="363">
        <v>7488</v>
      </c>
      <c r="E107" s="353">
        <v>1773</v>
      </c>
      <c r="F107" s="353">
        <v>2058</v>
      </c>
      <c r="G107" s="353">
        <v>16472</v>
      </c>
      <c r="H107" s="353">
        <v>65822</v>
      </c>
      <c r="I107" s="353">
        <v>663</v>
      </c>
      <c r="J107" s="353">
        <v>2117</v>
      </c>
      <c r="K107" s="364">
        <f t="shared" si="1"/>
        <v>68602</v>
      </c>
      <c r="L107" s="88"/>
      <c r="M107" s="89"/>
    </row>
    <row r="108" spans="2:13" ht="15">
      <c r="B108" s="352">
        <v>2006</v>
      </c>
      <c r="C108" s="363">
        <v>39455</v>
      </c>
      <c r="D108" s="363">
        <v>8012</v>
      </c>
      <c r="E108" s="353">
        <v>1836</v>
      </c>
      <c r="F108" s="353">
        <v>2183</v>
      </c>
      <c r="G108" s="353">
        <v>18318</v>
      </c>
      <c r="H108" s="353">
        <v>69802</v>
      </c>
      <c r="I108" s="353">
        <v>762</v>
      </c>
      <c r="J108" s="353">
        <v>2475</v>
      </c>
      <c r="K108" s="364">
        <f t="shared" si="1"/>
        <v>73039</v>
      </c>
      <c r="L108" s="88"/>
      <c r="M108" s="89"/>
    </row>
    <row r="109" spans="2:13" ht="15">
      <c r="B109" s="352">
        <v>2007</v>
      </c>
      <c r="C109" s="363">
        <v>32546</v>
      </c>
      <c r="D109" s="363">
        <v>8197</v>
      </c>
      <c r="E109" s="353">
        <v>1843</v>
      </c>
      <c r="F109" s="353">
        <v>2296</v>
      </c>
      <c r="G109" s="353">
        <v>21745</v>
      </c>
      <c r="H109" s="353">
        <v>66626</v>
      </c>
      <c r="I109" s="353">
        <v>1124</v>
      </c>
      <c r="J109" s="353">
        <v>2996</v>
      </c>
      <c r="K109" s="364">
        <f t="shared" si="1"/>
        <v>70746</v>
      </c>
      <c r="L109" s="88"/>
      <c r="M109" s="89"/>
    </row>
    <row r="110" spans="2:13" ht="16" thickBot="1">
      <c r="B110" s="365">
        <v>2008</v>
      </c>
      <c r="C110" s="366">
        <v>14472</v>
      </c>
      <c r="D110" s="366">
        <v>7697</v>
      </c>
      <c r="E110" s="367">
        <v>1742</v>
      </c>
      <c r="F110" s="367">
        <v>2326</v>
      </c>
      <c r="G110" s="367">
        <v>19158</v>
      </c>
      <c r="H110" s="367">
        <v>45395</v>
      </c>
      <c r="I110" s="367">
        <v>719</v>
      </c>
      <c r="J110" s="367">
        <v>2842</v>
      </c>
      <c r="K110" s="368">
        <f t="shared" si="1"/>
        <v>48956</v>
      </c>
      <c r="L110" s="88"/>
      <c r="M110" s="89"/>
    </row>
    <row r="111" spans="2:13" ht="14" thickTop="1"/>
  </sheetData>
  <mergeCells count="2">
    <mergeCell ref="B3:K3"/>
    <mergeCell ref="C6:K6"/>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8"/>
  <sheetViews>
    <sheetView workbookViewId="0">
      <pane xSplit="2" ySplit="8" topLeftCell="C9" activePane="bottomRight" state="frozen"/>
      <selection pane="topRight" activeCell="C1" sqref="C1"/>
      <selection pane="bottomLeft" activeCell="A5" sqref="A5"/>
      <selection pane="bottomRight" activeCell="B3" sqref="B3:Q3"/>
    </sheetView>
  </sheetViews>
  <sheetFormatPr baseColWidth="10" defaultRowHeight="13" x14ac:dyDescent="0"/>
  <cols>
    <col min="1" max="2" width="10.83203125" style="63"/>
    <col min="3" max="4" width="13" style="63" customWidth="1"/>
    <col min="5" max="5" width="13" style="65" customWidth="1"/>
    <col min="6" max="8" width="13" style="63" customWidth="1"/>
    <col min="9" max="9" width="13" style="67" customWidth="1"/>
    <col min="10" max="20" width="13" style="63" customWidth="1"/>
    <col min="21" max="16384" width="10.83203125" style="63"/>
  </cols>
  <sheetData>
    <row r="2" spans="1:20" ht="14" thickBot="1"/>
    <row r="3" spans="1:20" ht="24" customHeight="1" thickTop="1">
      <c r="B3" s="420" t="s">
        <v>1100</v>
      </c>
      <c r="C3" s="421"/>
      <c r="D3" s="421"/>
      <c r="E3" s="421"/>
      <c r="F3" s="421"/>
      <c r="G3" s="421"/>
      <c r="H3" s="421"/>
      <c r="I3" s="421"/>
      <c r="J3" s="421"/>
      <c r="K3" s="421"/>
      <c r="L3" s="421"/>
      <c r="M3" s="421"/>
      <c r="N3" s="421"/>
      <c r="O3" s="421"/>
      <c r="P3" s="421"/>
      <c r="Q3" s="422"/>
      <c r="R3" s="103"/>
      <c r="S3" s="103"/>
      <c r="T3" s="103"/>
    </row>
    <row r="4" spans="1:20">
      <c r="B4" s="68"/>
      <c r="C4" s="65"/>
      <c r="D4" s="65"/>
      <c r="F4" s="65"/>
      <c r="G4" s="65"/>
      <c r="H4" s="65"/>
      <c r="I4" s="77"/>
      <c r="J4" s="65"/>
      <c r="K4" s="65"/>
      <c r="L4" s="65"/>
      <c r="M4" s="65"/>
      <c r="N4" s="65"/>
      <c r="O4" s="65"/>
      <c r="P4" s="65"/>
      <c r="Q4" s="76"/>
      <c r="R4" s="65"/>
      <c r="S4" s="65"/>
      <c r="T4" s="65"/>
    </row>
    <row r="5" spans="1:20" ht="14" thickBot="1">
      <c r="B5" s="68"/>
      <c r="C5" s="74" t="s">
        <v>272</v>
      </c>
      <c r="D5" s="74" t="s">
        <v>273</v>
      </c>
      <c r="E5" s="74" t="s">
        <v>274</v>
      </c>
      <c r="F5" s="74" t="s">
        <v>275</v>
      </c>
      <c r="G5" s="74" t="s">
        <v>276</v>
      </c>
      <c r="H5" s="74" t="s">
        <v>277</v>
      </c>
      <c r="I5" s="74" t="s">
        <v>278</v>
      </c>
      <c r="J5" s="74" t="s">
        <v>279</v>
      </c>
      <c r="K5" s="74" t="s">
        <v>280</v>
      </c>
      <c r="L5" s="74" t="s">
        <v>279</v>
      </c>
      <c r="M5" s="74" t="s">
        <v>280</v>
      </c>
      <c r="N5" s="74" t="s">
        <v>281</v>
      </c>
      <c r="O5" s="74" t="s">
        <v>282</v>
      </c>
      <c r="P5" s="74" t="s">
        <v>283</v>
      </c>
      <c r="Q5" s="75" t="s">
        <v>289</v>
      </c>
      <c r="R5" s="65"/>
      <c r="S5" s="99"/>
      <c r="T5" s="105"/>
    </row>
    <row r="6" spans="1:20">
      <c r="B6" s="68"/>
      <c r="C6" s="432" t="s">
        <v>293</v>
      </c>
      <c r="D6" s="432"/>
      <c r="E6" s="432"/>
      <c r="F6" s="432"/>
      <c r="G6" s="432"/>
      <c r="H6" s="432"/>
      <c r="I6" s="432"/>
      <c r="J6" s="432"/>
      <c r="K6" s="432"/>
      <c r="L6" s="432"/>
      <c r="M6" s="432"/>
      <c r="N6" s="432"/>
      <c r="O6" s="432"/>
      <c r="P6" s="432"/>
      <c r="Q6" s="433"/>
      <c r="R6" s="241"/>
      <c r="S6" s="99"/>
      <c r="T6" s="105"/>
    </row>
    <row r="7" spans="1:20" ht="75">
      <c r="A7" s="64"/>
      <c r="B7" s="68"/>
      <c r="C7" s="238" t="s">
        <v>300</v>
      </c>
      <c r="D7" s="238" t="s">
        <v>298</v>
      </c>
      <c r="E7" s="240" t="s">
        <v>304</v>
      </c>
      <c r="F7" s="240" t="s">
        <v>305</v>
      </c>
      <c r="G7" s="240" t="s">
        <v>306</v>
      </c>
      <c r="H7" s="238" t="s">
        <v>299</v>
      </c>
      <c r="I7" s="240" t="s">
        <v>303</v>
      </c>
      <c r="J7" s="238" t="s">
        <v>307</v>
      </c>
      <c r="K7" s="238" t="s">
        <v>312</v>
      </c>
      <c r="L7" s="238" t="s">
        <v>311</v>
      </c>
      <c r="M7" s="372" t="s">
        <v>339</v>
      </c>
      <c r="N7" s="238" t="s">
        <v>313</v>
      </c>
      <c r="O7" s="238" t="s">
        <v>314</v>
      </c>
      <c r="P7" s="238" t="s">
        <v>340</v>
      </c>
      <c r="Q7" s="283" t="s">
        <v>341</v>
      </c>
      <c r="R7" s="238"/>
      <c r="S7" s="238" t="s">
        <v>340</v>
      </c>
      <c r="T7" s="238" t="s">
        <v>356</v>
      </c>
    </row>
    <row r="8" spans="1:20" s="64" customFormat="1" ht="25" customHeight="1">
      <c r="B8" s="70"/>
      <c r="C8" s="371" t="s">
        <v>308</v>
      </c>
      <c r="D8" s="371" t="s">
        <v>309</v>
      </c>
      <c r="E8" s="371"/>
      <c r="F8" s="371"/>
      <c r="G8" s="371"/>
      <c r="H8" s="371" t="s">
        <v>310</v>
      </c>
      <c r="I8" s="371"/>
      <c r="J8" s="371"/>
      <c r="K8" s="371" t="s">
        <v>338</v>
      </c>
      <c r="L8" s="371" t="s">
        <v>337</v>
      </c>
      <c r="M8" s="371"/>
      <c r="N8" s="312"/>
      <c r="O8" s="312"/>
      <c r="P8" s="279"/>
      <c r="Q8" s="346"/>
      <c r="R8" s="280"/>
      <c r="S8" s="280"/>
      <c r="T8" s="280"/>
    </row>
    <row r="9" spans="1:20" ht="15">
      <c r="B9" s="334">
        <v>1914</v>
      </c>
      <c r="C9" s="316">
        <f>TableS5!O14</f>
        <v>7719.1539462620212</v>
      </c>
      <c r="D9" s="316">
        <f>E9+F9+G9</f>
        <v>5661.1602313966041</v>
      </c>
      <c r="E9" s="369">
        <v>3796.8073750824869</v>
      </c>
      <c r="F9" s="369">
        <v>1864.3528563141174</v>
      </c>
      <c r="G9" s="369">
        <v>0</v>
      </c>
      <c r="H9" s="316">
        <f>C9-D9</f>
        <v>2057.9937148654171</v>
      </c>
      <c r="I9" s="316">
        <v>260.64999999999998</v>
      </c>
      <c r="J9" s="380">
        <f>I9/H9</f>
        <v>0.12665247620401271</v>
      </c>
      <c r="K9" s="380"/>
      <c r="L9" s="380"/>
      <c r="M9" s="380"/>
      <c r="N9" s="316">
        <v>13818.863065484837</v>
      </c>
      <c r="O9" s="317">
        <f t="shared" ref="O9:O40" si="0">H9/N9</f>
        <v>0.14892641349096486</v>
      </c>
      <c r="P9" s="381"/>
      <c r="Q9" s="318">
        <f>O9</f>
        <v>0.14892641349096486</v>
      </c>
      <c r="R9" s="317"/>
      <c r="S9" s="81"/>
      <c r="T9" s="78">
        <f>N9/(RawDataSources1!O11/RawDataSources1!O$107)</f>
        <v>136164.45916356609</v>
      </c>
    </row>
    <row r="10" spans="1:20" ht="15">
      <c r="B10" s="334">
        <v>1915</v>
      </c>
      <c r="C10" s="316">
        <f>TableS5!O15</f>
        <v>7897.5016522750784</v>
      </c>
      <c r="D10" s="316">
        <f t="shared" ref="D10:D73" si="1">E10+F10+G10</f>
        <v>6034.2742629301465</v>
      </c>
      <c r="E10" s="369">
        <v>4245.2130329979836</v>
      </c>
      <c r="F10" s="369">
        <v>1789.0612299321624</v>
      </c>
      <c r="G10" s="369">
        <v>0</v>
      </c>
      <c r="H10" s="316">
        <f t="shared" ref="H10:H73" si="2">C10-D10</f>
        <v>1863.2273893449319</v>
      </c>
      <c r="I10" s="316"/>
      <c r="J10" s="380"/>
      <c r="K10" s="380"/>
      <c r="L10" s="380"/>
      <c r="M10" s="380"/>
      <c r="N10" s="316">
        <v>16414.557776659614</v>
      </c>
      <c r="O10" s="317">
        <f t="shared" si="0"/>
        <v>0.1135106662449545</v>
      </c>
      <c r="P10" s="382">
        <f>AVERAGE(O9:O14)</f>
        <v>9.1549709925951683E-2</v>
      </c>
      <c r="Q10" s="318">
        <f t="shared" ref="Q10:Q44" si="3">O10</f>
        <v>0.1135106662449545</v>
      </c>
      <c r="R10" s="317"/>
      <c r="S10" s="102">
        <f>AVERAGE(Q9:Q14)</f>
        <v>9.1549709925951683E-2</v>
      </c>
      <c r="T10" s="78">
        <f>N10/(RawDataSources1!O12/RawDataSources1!O$107)</f>
        <v>141192.10599038197</v>
      </c>
    </row>
    <row r="11" spans="1:20" ht="15">
      <c r="B11" s="334">
        <v>1916</v>
      </c>
      <c r="C11" s="316">
        <f>TableS5!O16</f>
        <v>8019.5736217613485</v>
      </c>
      <c r="D11" s="316">
        <f t="shared" si="1"/>
        <v>6397.0242716057573</v>
      </c>
      <c r="E11" s="369">
        <v>4658.7052524004248</v>
      </c>
      <c r="F11" s="369">
        <v>1738.3190192053328</v>
      </c>
      <c r="G11" s="369">
        <v>0</v>
      </c>
      <c r="H11" s="316">
        <f t="shared" si="2"/>
        <v>1622.5493501555911</v>
      </c>
      <c r="I11" s="316"/>
      <c r="J11" s="380"/>
      <c r="K11" s="380"/>
      <c r="L11" s="380"/>
      <c r="M11" s="380"/>
      <c r="N11" s="316">
        <v>16990.463467926918</v>
      </c>
      <c r="O11" s="317">
        <f t="shared" si="0"/>
        <v>9.5497650974530224E-2</v>
      </c>
      <c r="P11" s="381"/>
      <c r="Q11" s="318">
        <f t="shared" si="3"/>
        <v>9.5497650974530224E-2</v>
      </c>
      <c r="R11" s="317"/>
      <c r="S11" s="81"/>
      <c r="T11" s="78">
        <f>N11/(RawDataSources1!O13/RawDataSources1!O$107)</f>
        <v>121291.1045118538</v>
      </c>
    </row>
    <row r="12" spans="1:20" ht="15">
      <c r="B12" s="334">
        <v>1917</v>
      </c>
      <c r="C12" s="316">
        <f>TableS5!O17</f>
        <v>8281.6670453477327</v>
      </c>
      <c r="D12" s="316">
        <f t="shared" si="1"/>
        <v>6894.053385414195</v>
      </c>
      <c r="E12" s="369">
        <v>4981.8479910706656</v>
      </c>
      <c r="F12" s="369">
        <v>1912.2053943435294</v>
      </c>
      <c r="G12" s="369">
        <v>0</v>
      </c>
      <c r="H12" s="316">
        <f t="shared" si="2"/>
        <v>1387.6136599335377</v>
      </c>
      <c r="I12" s="316"/>
      <c r="J12" s="380"/>
      <c r="K12" s="380"/>
      <c r="L12" s="380"/>
      <c r="M12" s="380"/>
      <c r="N12" s="316">
        <v>16687.806626881251</v>
      </c>
      <c r="O12" s="317">
        <f t="shared" si="0"/>
        <v>8.3151350621376768E-2</v>
      </c>
      <c r="P12" s="381"/>
      <c r="Q12" s="318">
        <f t="shared" si="3"/>
        <v>8.3151350621376768E-2</v>
      </c>
      <c r="R12" s="317"/>
      <c r="S12" s="81"/>
      <c r="T12" s="78">
        <f>N12/(RawDataSources1!O14/RawDataSources1!O$107)</f>
        <v>95434.246726153593</v>
      </c>
    </row>
    <row r="13" spans="1:20" ht="15">
      <c r="B13" s="334">
        <v>1918</v>
      </c>
      <c r="C13" s="316">
        <f>TableS5!O18</f>
        <v>8505.1463126120962</v>
      </c>
      <c r="D13" s="316">
        <f t="shared" si="1"/>
        <v>7538.4260799264212</v>
      </c>
      <c r="E13" s="369">
        <v>5550.9142133257128</v>
      </c>
      <c r="F13" s="369">
        <v>1987.5118666007086</v>
      </c>
      <c r="G13" s="369">
        <v>0</v>
      </c>
      <c r="H13" s="316">
        <f t="shared" si="2"/>
        <v>966.720232685675</v>
      </c>
      <c r="I13" s="316"/>
      <c r="J13" s="380"/>
      <c r="K13" s="380"/>
      <c r="L13" s="380"/>
      <c r="M13" s="380"/>
      <c r="N13" s="316">
        <v>18241.57970719166</v>
      </c>
      <c r="O13" s="317">
        <f t="shared" si="0"/>
        <v>5.2995422995331373E-2</v>
      </c>
      <c r="P13" s="381"/>
      <c r="Q13" s="318">
        <f t="shared" si="3"/>
        <v>5.2995422995331373E-2</v>
      </c>
      <c r="R13" s="317"/>
      <c r="S13" s="81"/>
      <c r="T13" s="78">
        <f>N13/(RawDataSources1!O15/RawDataSources1!O$107)</f>
        <v>89871.89551514991</v>
      </c>
    </row>
    <row r="14" spans="1:20" ht="15">
      <c r="B14" s="335">
        <v>1919</v>
      </c>
      <c r="C14" s="375">
        <f>TableS5!O19</f>
        <v>8707.6436460793429</v>
      </c>
      <c r="D14" s="375">
        <f t="shared" si="1"/>
        <v>7711.4776664260144</v>
      </c>
      <c r="E14" s="376">
        <v>6207.714940047872</v>
      </c>
      <c r="F14" s="376">
        <v>1503.7627263781426</v>
      </c>
      <c r="G14" s="376">
        <v>0</v>
      </c>
      <c r="H14" s="375">
        <f t="shared" si="2"/>
        <v>996.16597965332858</v>
      </c>
      <c r="I14" s="375"/>
      <c r="J14" s="379"/>
      <c r="K14" s="379"/>
      <c r="L14" s="379"/>
      <c r="M14" s="379"/>
      <c r="N14" s="375">
        <v>18041.009029415312</v>
      </c>
      <c r="O14" s="383">
        <f t="shared" si="0"/>
        <v>5.5216755228552378E-2</v>
      </c>
      <c r="P14" s="384"/>
      <c r="Q14" s="385">
        <f t="shared" si="3"/>
        <v>5.5216755228552378E-2</v>
      </c>
      <c r="R14" s="317"/>
      <c r="S14" s="81"/>
      <c r="T14" s="78">
        <f>N14/(RawDataSources1!O16/RawDataSources1!O$107)</f>
        <v>84897.914239768739</v>
      </c>
    </row>
    <row r="15" spans="1:20" ht="15">
      <c r="B15" s="334">
        <v>1920</v>
      </c>
      <c r="C15" s="316">
        <f>TableS5!O20</f>
        <v>9238.7427592823333</v>
      </c>
      <c r="D15" s="316">
        <f t="shared" si="1"/>
        <v>7810.4372208858131</v>
      </c>
      <c r="E15" s="369">
        <v>6608.3499532404658</v>
      </c>
      <c r="F15" s="369">
        <v>1202.0872676453473</v>
      </c>
      <c r="G15" s="369">
        <v>0</v>
      </c>
      <c r="H15" s="316">
        <f t="shared" si="2"/>
        <v>1428.3055383965202</v>
      </c>
      <c r="I15" s="316"/>
      <c r="J15" s="380"/>
      <c r="K15" s="380"/>
      <c r="L15" s="380"/>
      <c r="M15" s="380"/>
      <c r="N15" s="316">
        <v>20378.933228509206</v>
      </c>
      <c r="O15" s="317">
        <f t="shared" si="0"/>
        <v>7.0087355524497491E-2</v>
      </c>
      <c r="P15" s="381"/>
      <c r="Q15" s="318">
        <f t="shared" si="3"/>
        <v>7.0087355524497491E-2</v>
      </c>
      <c r="R15" s="317"/>
      <c r="S15" s="81"/>
      <c r="T15" s="78">
        <f>N15/(RawDataSources1!O17/RawDataSources1!O$107)</f>
        <v>100804.39561629771</v>
      </c>
    </row>
    <row r="16" spans="1:20" ht="15">
      <c r="B16" s="334">
        <v>1921</v>
      </c>
      <c r="C16" s="316">
        <f>TableS5!O21</f>
        <v>10705.185404613259</v>
      </c>
      <c r="D16" s="316">
        <f t="shared" si="1"/>
        <v>8258.3213813010352</v>
      </c>
      <c r="E16" s="369">
        <v>7039.4067684831116</v>
      </c>
      <c r="F16" s="369">
        <v>1218.9146128179236</v>
      </c>
      <c r="G16" s="369">
        <v>0</v>
      </c>
      <c r="H16" s="316">
        <f t="shared" si="2"/>
        <v>2446.8640233122242</v>
      </c>
      <c r="I16" s="316"/>
      <c r="J16" s="380"/>
      <c r="K16" s="380"/>
      <c r="L16" s="380"/>
      <c r="M16" s="380"/>
      <c r="N16" s="316">
        <v>20406.651988864673</v>
      </c>
      <c r="O16" s="317">
        <f t="shared" si="0"/>
        <v>0.11990521642880998</v>
      </c>
      <c r="P16" s="381"/>
      <c r="Q16" s="318">
        <f t="shared" si="3"/>
        <v>0.11990521642880998</v>
      </c>
      <c r="R16" s="317"/>
      <c r="S16" s="81"/>
      <c r="T16" s="78">
        <f>N16/(RawDataSources1!O18/RawDataSources1!O$107)</f>
        <v>116511.10226939384</v>
      </c>
    </row>
    <row r="17" spans="2:20" ht="15">
      <c r="B17" s="334">
        <v>1922</v>
      </c>
      <c r="C17" s="316">
        <f>TableS5!O22</f>
        <v>11592.239938784634</v>
      </c>
      <c r="D17" s="316">
        <f t="shared" si="1"/>
        <v>8799.4711381240159</v>
      </c>
      <c r="E17" s="369">
        <v>7230.437860820095</v>
      </c>
      <c r="F17" s="369">
        <v>1569.0332773039199</v>
      </c>
      <c r="G17" s="369">
        <v>0</v>
      </c>
      <c r="H17" s="316">
        <f t="shared" si="2"/>
        <v>2792.7688006606186</v>
      </c>
      <c r="I17" s="316"/>
      <c r="J17" s="380"/>
      <c r="K17" s="380"/>
      <c r="L17" s="380"/>
      <c r="M17" s="380"/>
      <c r="N17" s="316">
        <v>19053.077990237271</v>
      </c>
      <c r="O17" s="317">
        <f t="shared" si="0"/>
        <v>0.14657835348659273</v>
      </c>
      <c r="P17" s="381"/>
      <c r="Q17" s="318">
        <f t="shared" si="3"/>
        <v>0.14657835348659273</v>
      </c>
      <c r="R17" s="317"/>
      <c r="S17" s="81"/>
      <c r="T17" s="78">
        <f>N17/(RawDataSources1!O19/RawDataSources1!O$107)</f>
        <v>124497.50960744082</v>
      </c>
    </row>
    <row r="18" spans="2:20" ht="15">
      <c r="B18" s="334">
        <v>1923</v>
      </c>
      <c r="C18" s="316">
        <f>TableS5!O23</f>
        <v>10112.613968246278</v>
      </c>
      <c r="D18" s="316">
        <f t="shared" si="1"/>
        <v>9353.0762756259992</v>
      </c>
      <c r="E18" s="369">
        <v>7552.034097891601</v>
      </c>
      <c r="F18" s="369">
        <v>1801.0421777343975</v>
      </c>
      <c r="G18" s="369">
        <v>0</v>
      </c>
      <c r="H18" s="316">
        <f t="shared" si="2"/>
        <v>759.5376926202789</v>
      </c>
      <c r="I18" s="316"/>
      <c r="J18" s="380"/>
      <c r="K18" s="380"/>
      <c r="L18" s="380"/>
      <c r="M18" s="380"/>
      <c r="N18" s="316">
        <v>17687.163160742788</v>
      </c>
      <c r="O18" s="317">
        <f t="shared" si="0"/>
        <v>4.2942878160704516E-2</v>
      </c>
      <c r="P18" s="381"/>
      <c r="Q18" s="318">
        <f t="shared" si="3"/>
        <v>4.2942878160704516E-2</v>
      </c>
      <c r="R18" s="317"/>
      <c r="S18" s="81"/>
      <c r="T18" s="78">
        <f>N18/(RawDataSources1!O20/RawDataSources1!O$107)</f>
        <v>110284.66441404328</v>
      </c>
    </row>
    <row r="19" spans="2:20" ht="15">
      <c r="B19" s="334">
        <v>1924</v>
      </c>
      <c r="C19" s="316">
        <f>TableS5!O24</f>
        <v>10171.502573738546</v>
      </c>
      <c r="D19" s="316">
        <f t="shared" si="1"/>
        <v>9847.8284121236866</v>
      </c>
      <c r="E19" s="369">
        <v>7873.3248514139786</v>
      </c>
      <c r="F19" s="369">
        <v>1974.5035607097077</v>
      </c>
      <c r="G19" s="369">
        <v>0</v>
      </c>
      <c r="H19" s="316">
        <f t="shared" si="2"/>
        <v>323.67416161485926</v>
      </c>
      <c r="I19" s="316"/>
      <c r="J19" s="380"/>
      <c r="K19" s="380"/>
      <c r="L19" s="380"/>
      <c r="M19" s="380"/>
      <c r="N19" s="316">
        <v>19237.417823272943</v>
      </c>
      <c r="O19" s="317">
        <f t="shared" si="0"/>
        <v>1.6825239467600814E-2</v>
      </c>
      <c r="P19" s="381"/>
      <c r="Q19" s="318">
        <f t="shared" si="3"/>
        <v>1.6825239467600814E-2</v>
      </c>
      <c r="R19" s="317"/>
      <c r="S19" s="81"/>
      <c r="T19" s="78">
        <f>N19/(RawDataSources1!O21/RawDataSources1!O$107)</f>
        <v>117987.99686582483</v>
      </c>
    </row>
    <row r="20" spans="2:20" ht="15">
      <c r="B20" s="334">
        <v>1925</v>
      </c>
      <c r="C20" s="316">
        <f>TableS5!O25</f>
        <v>12549.311356529592</v>
      </c>
      <c r="D20" s="316">
        <f t="shared" si="1"/>
        <v>10163.588888973751</v>
      </c>
      <c r="E20" s="369">
        <v>7965.5480659382256</v>
      </c>
      <c r="F20" s="369">
        <v>2198.040823035526</v>
      </c>
      <c r="G20" s="369">
        <v>0</v>
      </c>
      <c r="H20" s="316">
        <f t="shared" si="2"/>
        <v>2385.7224675558409</v>
      </c>
      <c r="I20" s="316"/>
      <c r="J20" s="380"/>
      <c r="K20" s="380"/>
      <c r="L20" s="380"/>
      <c r="M20" s="380"/>
      <c r="N20" s="316">
        <v>20686.246421823937</v>
      </c>
      <c r="O20" s="317">
        <f t="shared" si="0"/>
        <v>0.11532892042893339</v>
      </c>
      <c r="P20" s="382">
        <f>AVERAGE(O15:O24)</f>
        <v>0.18407529507399023</v>
      </c>
      <c r="Q20" s="318">
        <f t="shared" si="3"/>
        <v>0.11532892042893339</v>
      </c>
      <c r="R20" s="317"/>
      <c r="S20" s="102">
        <f>AVERAGE(Q15:Q24)</f>
        <v>0.18407529507399023</v>
      </c>
      <c r="T20" s="78">
        <f>N20/(RawDataSources1!O22/RawDataSources1!O$107)</f>
        <v>130144.76615744628</v>
      </c>
    </row>
    <row r="21" spans="2:20" ht="15">
      <c r="B21" s="334">
        <v>1926</v>
      </c>
      <c r="C21" s="316">
        <f>TableS5!O26</f>
        <v>14729.07469695769</v>
      </c>
      <c r="D21" s="316">
        <f t="shared" si="1"/>
        <v>10551.339356663404</v>
      </c>
      <c r="E21" s="369">
        <v>7858.7987251770355</v>
      </c>
      <c r="F21" s="369">
        <v>2692.5406314863694</v>
      </c>
      <c r="G21" s="369">
        <v>0</v>
      </c>
      <c r="H21" s="316">
        <f t="shared" si="2"/>
        <v>4177.7353402942863</v>
      </c>
      <c r="I21" s="316"/>
      <c r="J21" s="380"/>
      <c r="K21" s="380"/>
      <c r="L21" s="380"/>
      <c r="M21" s="380"/>
      <c r="N21" s="316">
        <v>20850.771583411988</v>
      </c>
      <c r="O21" s="317">
        <f t="shared" si="0"/>
        <v>0.20036358479980279</v>
      </c>
      <c r="P21" s="381"/>
      <c r="Q21" s="318">
        <f t="shared" si="3"/>
        <v>0.20036358479980279</v>
      </c>
      <c r="R21" s="317"/>
      <c r="S21" s="81"/>
      <c r="T21" s="78">
        <f>N21/(RawDataSources1!O23/RawDataSources1!O$107)</f>
        <v>135990.0540685677</v>
      </c>
    </row>
    <row r="22" spans="2:20" ht="15">
      <c r="B22" s="334">
        <v>1927</v>
      </c>
      <c r="C22" s="316">
        <f>TableS5!O27</f>
        <v>17726.755623665245</v>
      </c>
      <c r="D22" s="316">
        <f t="shared" si="1"/>
        <v>11450.787734029564</v>
      </c>
      <c r="E22" s="369">
        <v>7974.8050477805327</v>
      </c>
      <c r="F22" s="369">
        <v>3475.9826862490304</v>
      </c>
      <c r="G22" s="369">
        <v>0</v>
      </c>
      <c r="H22" s="316">
        <f t="shared" si="2"/>
        <v>6275.9678896356818</v>
      </c>
      <c r="I22" s="316"/>
      <c r="J22" s="380"/>
      <c r="K22" s="380"/>
      <c r="L22" s="380"/>
      <c r="M22" s="380"/>
      <c r="N22" s="316">
        <v>20840.899890338151</v>
      </c>
      <c r="O22" s="317">
        <f t="shared" si="0"/>
        <v>0.30113708729752225</v>
      </c>
      <c r="P22" s="381"/>
      <c r="Q22" s="318">
        <f t="shared" si="3"/>
        <v>0.30113708729752225</v>
      </c>
      <c r="R22" s="317"/>
      <c r="S22" s="81"/>
      <c r="T22" s="78">
        <f>N22/(RawDataSources1!O24/RawDataSources1!O$107)</f>
        <v>135002.71817852379</v>
      </c>
    </row>
    <row r="23" spans="2:20" ht="15">
      <c r="B23" s="334">
        <v>1928</v>
      </c>
      <c r="C23" s="316">
        <f>TableS5!O28</f>
        <v>20750.679979792938</v>
      </c>
      <c r="D23" s="316">
        <f t="shared" si="1"/>
        <v>11970.228063701432</v>
      </c>
      <c r="E23" s="369">
        <v>7793.0158823571628</v>
      </c>
      <c r="F23" s="369">
        <v>4177.2121813442691</v>
      </c>
      <c r="G23" s="369">
        <v>0</v>
      </c>
      <c r="H23" s="316">
        <f t="shared" si="2"/>
        <v>8780.4519160915061</v>
      </c>
      <c r="I23" s="316"/>
      <c r="J23" s="380"/>
      <c r="K23" s="380"/>
      <c r="L23" s="380"/>
      <c r="M23" s="380"/>
      <c r="N23" s="316">
        <v>21706.191226436364</v>
      </c>
      <c r="O23" s="317">
        <f t="shared" si="0"/>
        <v>0.40451370876147236</v>
      </c>
      <c r="P23" s="381"/>
      <c r="Q23" s="318">
        <f t="shared" si="3"/>
        <v>0.40451370876147236</v>
      </c>
      <c r="R23" s="317"/>
      <c r="S23" s="81"/>
      <c r="T23" s="78">
        <f>N23/(RawDataSources1!O25/RawDataSources1!O$107)</f>
        <v>140434.50723195021</v>
      </c>
    </row>
    <row r="24" spans="2:20" ht="15">
      <c r="B24" s="335">
        <v>1929</v>
      </c>
      <c r="C24" s="375">
        <f>TableS5!O29</f>
        <v>22098.656599163802</v>
      </c>
      <c r="D24" s="375">
        <f t="shared" si="1"/>
        <v>12561.605214992323</v>
      </c>
      <c r="E24" s="376">
        <v>7931.4950947435182</v>
      </c>
      <c r="F24" s="376">
        <v>4630.1101202488053</v>
      </c>
      <c r="G24" s="376">
        <v>0</v>
      </c>
      <c r="H24" s="375">
        <f t="shared" si="2"/>
        <v>9537.0513841714783</v>
      </c>
      <c r="I24" s="375">
        <v>946.49599999999998</v>
      </c>
      <c r="J24" s="379">
        <f>I24/H24</f>
        <v>9.9244091477884586E-2</v>
      </c>
      <c r="K24" s="379"/>
      <c r="L24" s="379"/>
      <c r="M24" s="379"/>
      <c r="N24" s="375">
        <v>22542.458020626331</v>
      </c>
      <c r="O24" s="383">
        <f t="shared" si="0"/>
        <v>0.42307060638396593</v>
      </c>
      <c r="P24" s="384"/>
      <c r="Q24" s="385">
        <f t="shared" si="3"/>
        <v>0.42307060638396593</v>
      </c>
      <c r="R24" s="317"/>
      <c r="S24" s="81"/>
      <c r="T24" s="78">
        <f>N24/(RawDataSources1!O26/RawDataSources1!O$107)</f>
        <v>146477.12350987786</v>
      </c>
    </row>
    <row r="25" spans="2:20" ht="15">
      <c r="B25" s="334">
        <v>1930</v>
      </c>
      <c r="C25" s="316">
        <f>TableS5!O30</f>
        <v>23517.521822304047</v>
      </c>
      <c r="D25" s="316">
        <f t="shared" si="1"/>
        <v>12107.751982743604</v>
      </c>
      <c r="E25" s="369">
        <v>7953.317969851596</v>
      </c>
      <c r="F25" s="369">
        <v>4154.4340128920094</v>
      </c>
      <c r="G25" s="369">
        <v>0</v>
      </c>
      <c r="H25" s="316">
        <f t="shared" si="2"/>
        <v>11409.769839560442</v>
      </c>
      <c r="I25" s="316"/>
      <c r="J25" s="380"/>
      <c r="K25" s="380"/>
      <c r="L25" s="380"/>
      <c r="M25" s="380"/>
      <c r="N25" s="316">
        <v>23134.312570613773</v>
      </c>
      <c r="O25" s="317">
        <f t="shared" si="0"/>
        <v>0.49319683931536556</v>
      </c>
      <c r="P25" s="381"/>
      <c r="Q25" s="318">
        <f t="shared" si="3"/>
        <v>0.49319683931536556</v>
      </c>
      <c r="R25" s="317"/>
      <c r="S25" s="81"/>
      <c r="T25" s="78">
        <f>N25/(RawDataSources1!O27/RawDataSources1!O$107)</f>
        <v>155423.48022792634</v>
      </c>
    </row>
    <row r="26" spans="2:20" ht="15">
      <c r="B26" s="334">
        <v>1931</v>
      </c>
      <c r="C26" s="316">
        <f>TableS5!O31</f>
        <v>23811.900829439357</v>
      </c>
      <c r="D26" s="316">
        <f t="shared" si="1"/>
        <v>10692.438429105972</v>
      </c>
      <c r="E26" s="369">
        <v>7994.6927884239058</v>
      </c>
      <c r="F26" s="369">
        <v>2697.7456406820666</v>
      </c>
      <c r="G26" s="369">
        <v>0</v>
      </c>
      <c r="H26" s="316">
        <f t="shared" si="2"/>
        <v>13119.462400333385</v>
      </c>
      <c r="I26" s="316"/>
      <c r="J26" s="380"/>
      <c r="K26" s="380"/>
      <c r="L26" s="380"/>
      <c r="M26" s="380"/>
      <c r="N26" s="316">
        <v>22173.18734365554</v>
      </c>
      <c r="O26" s="317">
        <f t="shared" si="0"/>
        <v>0.59168139415406529</v>
      </c>
      <c r="P26" s="381"/>
      <c r="Q26" s="318">
        <f t="shared" si="3"/>
        <v>0.59168139415406529</v>
      </c>
      <c r="R26" s="317"/>
      <c r="S26" s="81"/>
      <c r="T26" s="78">
        <f>N26/(RawDataSources1!O28/RawDataSources1!O$107)</f>
        <v>160694.35634276329</v>
      </c>
    </row>
    <row r="27" spans="2:20" ht="15">
      <c r="B27" s="334">
        <v>1932</v>
      </c>
      <c r="C27" s="316">
        <f>TableS5!O32</f>
        <v>20790.659968945816</v>
      </c>
      <c r="D27" s="316">
        <f t="shared" si="1"/>
        <v>10973.11283921561</v>
      </c>
      <c r="E27" s="369">
        <v>8188.1041563670624</v>
      </c>
      <c r="F27" s="369">
        <v>2785.0086828485473</v>
      </c>
      <c r="G27" s="369">
        <v>0</v>
      </c>
      <c r="H27" s="316">
        <f t="shared" si="2"/>
        <v>9817.5471297302065</v>
      </c>
      <c r="I27" s="316"/>
      <c r="J27" s="380"/>
      <c r="K27" s="380"/>
      <c r="L27" s="380"/>
      <c r="M27" s="380"/>
      <c r="N27" s="316">
        <v>19938.590047027072</v>
      </c>
      <c r="O27" s="317">
        <f t="shared" si="0"/>
        <v>0.49238923647933897</v>
      </c>
      <c r="P27" s="381"/>
      <c r="Q27" s="318">
        <f t="shared" si="3"/>
        <v>0.49238923647933897</v>
      </c>
      <c r="R27" s="317"/>
      <c r="S27" s="81"/>
      <c r="T27" s="78">
        <f>N27/(RawDataSources1!O29/RawDataSources1!O$107)</f>
        <v>155681.22317968908</v>
      </c>
    </row>
    <row r="28" spans="2:20" ht="15">
      <c r="B28" s="334">
        <v>1933</v>
      </c>
      <c r="C28" s="316">
        <f>TableS5!O33</f>
        <v>21599.400237947095</v>
      </c>
      <c r="D28" s="316">
        <f t="shared" si="1"/>
        <v>11352.05722427874</v>
      </c>
      <c r="E28" s="369">
        <v>8409.762404036981</v>
      </c>
      <c r="F28" s="369">
        <v>2942.2948202417597</v>
      </c>
      <c r="G28" s="369">
        <v>0</v>
      </c>
      <c r="H28" s="316">
        <f t="shared" si="2"/>
        <v>10247.343013668355</v>
      </c>
      <c r="I28" s="316"/>
      <c r="J28" s="380"/>
      <c r="K28" s="380"/>
      <c r="L28" s="380"/>
      <c r="M28" s="380"/>
      <c r="N28" s="316">
        <v>20061.604397526768</v>
      </c>
      <c r="O28" s="317">
        <f t="shared" si="0"/>
        <v>0.51079379348800569</v>
      </c>
      <c r="P28" s="381"/>
      <c r="Q28" s="318">
        <f t="shared" si="3"/>
        <v>0.51079379348800569</v>
      </c>
      <c r="R28" s="317"/>
      <c r="S28" s="81"/>
      <c r="T28" s="78">
        <f>N28/(RawDataSources1!O30/RawDataSources1!O$107)</f>
        <v>160340.04306751402</v>
      </c>
    </row>
    <row r="29" spans="2:20" ht="15">
      <c r="B29" s="334">
        <v>1934</v>
      </c>
      <c r="C29" s="316">
        <f>TableS5!O34</f>
        <v>21556.928003234436</v>
      </c>
      <c r="D29" s="316">
        <f t="shared" si="1"/>
        <v>11573.55045002334</v>
      </c>
      <c r="E29" s="369">
        <v>8751.5912550187695</v>
      </c>
      <c r="F29" s="369">
        <v>2821.959195004571</v>
      </c>
      <c r="G29" s="369">
        <v>0</v>
      </c>
      <c r="H29" s="316">
        <f t="shared" si="2"/>
        <v>9983.3775532110958</v>
      </c>
      <c r="I29" s="316">
        <v>891.56499999999994</v>
      </c>
      <c r="J29" s="380">
        <f>I29/H29</f>
        <v>8.9304946672404795E-2</v>
      </c>
      <c r="K29" s="380"/>
      <c r="L29" s="380"/>
      <c r="M29" s="380"/>
      <c r="N29" s="316">
        <v>20199.822642356925</v>
      </c>
      <c r="O29" s="317">
        <f t="shared" si="0"/>
        <v>0.49423095093305386</v>
      </c>
      <c r="P29" s="381"/>
      <c r="Q29" s="318">
        <f t="shared" si="3"/>
        <v>0.49423095093305386</v>
      </c>
      <c r="R29" s="317"/>
      <c r="S29" s="81"/>
      <c r="T29" s="78">
        <f>N29/(RawDataSources1!O31/RawDataSources1!O$107)</f>
        <v>164578.36864044532</v>
      </c>
    </row>
    <row r="30" spans="2:20" ht="15">
      <c r="B30" s="334">
        <v>1935</v>
      </c>
      <c r="C30" s="316">
        <f>TableS5!O35</f>
        <v>19013.625598795963</v>
      </c>
      <c r="D30" s="316">
        <f t="shared" si="1"/>
        <v>11292.831705777982</v>
      </c>
      <c r="E30" s="369">
        <v>8942.0647982580431</v>
      </c>
      <c r="F30" s="369">
        <v>2350.7669075199387</v>
      </c>
      <c r="G30" s="369">
        <v>0</v>
      </c>
      <c r="H30" s="316">
        <f t="shared" si="2"/>
        <v>7720.7938930179807</v>
      </c>
      <c r="I30" s="316"/>
      <c r="J30" s="380"/>
      <c r="K30" s="380"/>
      <c r="L30" s="380"/>
      <c r="M30" s="380"/>
      <c r="N30" s="316">
        <v>19610.37554796453</v>
      </c>
      <c r="O30" s="317">
        <f t="shared" si="0"/>
        <v>0.39370963978399509</v>
      </c>
      <c r="P30" s="382">
        <f>AVERAGE(O25:O34)</f>
        <v>0.48626196049653503</v>
      </c>
      <c r="Q30" s="318">
        <f t="shared" si="3"/>
        <v>0.39370963978399509</v>
      </c>
      <c r="R30" s="317"/>
      <c r="S30" s="102">
        <f>AVERAGE(Q25:Q34)</f>
        <v>0.48626196049653503</v>
      </c>
      <c r="T30" s="78">
        <f>N30/(RawDataSources1!O32/RawDataSources1!O$107)</f>
        <v>158300.98538487675</v>
      </c>
    </row>
    <row r="31" spans="2:20" ht="15">
      <c r="B31" s="334">
        <v>1936</v>
      </c>
      <c r="C31" s="316">
        <f>TableS5!O36</f>
        <v>21718.386551524643</v>
      </c>
      <c r="D31" s="316">
        <f t="shared" si="1"/>
        <v>13127.501292397257</v>
      </c>
      <c r="E31" s="369">
        <v>9603.376370300055</v>
      </c>
      <c r="F31" s="369">
        <v>3524.1249220972031</v>
      </c>
      <c r="G31" s="369">
        <v>0</v>
      </c>
      <c r="H31" s="316">
        <f t="shared" si="2"/>
        <v>8590.8852591273862</v>
      </c>
      <c r="I31" s="316"/>
      <c r="J31" s="380"/>
      <c r="K31" s="380"/>
      <c r="L31" s="380"/>
      <c r="M31" s="380"/>
      <c r="N31" s="316">
        <v>19351.867158185458</v>
      </c>
      <c r="O31" s="317">
        <f t="shared" si="0"/>
        <v>0.44393056178528029</v>
      </c>
      <c r="P31" s="316"/>
      <c r="Q31" s="318">
        <f t="shared" si="3"/>
        <v>0.44393056178528029</v>
      </c>
      <c r="R31" s="317"/>
      <c r="S31" s="78"/>
      <c r="T31" s="78">
        <f>N31/(RawDataSources1!O33/RawDataSources1!O$107)</f>
        <v>153847.3439075744</v>
      </c>
    </row>
    <row r="32" spans="2:20" ht="15">
      <c r="B32" s="334">
        <v>1937</v>
      </c>
      <c r="C32" s="316">
        <f>TableS5!O37</f>
        <v>26025.695444889388</v>
      </c>
      <c r="D32" s="316">
        <f t="shared" si="1"/>
        <v>14221.673548093844</v>
      </c>
      <c r="E32" s="369">
        <v>9546.8839655523389</v>
      </c>
      <c r="F32" s="369">
        <v>4674.7895825415053</v>
      </c>
      <c r="G32" s="369">
        <v>0</v>
      </c>
      <c r="H32" s="316">
        <f t="shared" si="2"/>
        <v>11804.021896795544</v>
      </c>
      <c r="I32" s="316">
        <v>2386.9312886416865</v>
      </c>
      <c r="J32" s="380">
        <f>I32/H32</f>
        <v>0.20221339044530834</v>
      </c>
      <c r="K32" s="380"/>
      <c r="L32" s="380"/>
      <c r="M32" s="380"/>
      <c r="N32" s="316">
        <v>20100.670441156988</v>
      </c>
      <c r="O32" s="317">
        <f t="shared" si="0"/>
        <v>0.58724518325648989</v>
      </c>
      <c r="P32" s="316"/>
      <c r="Q32" s="318">
        <f t="shared" si="3"/>
        <v>0.58724518325648989</v>
      </c>
      <c r="R32" s="317"/>
      <c r="S32" s="78"/>
      <c r="T32" s="78">
        <f>N32/(RawDataSources1!O34/RawDataSources1!O$107)</f>
        <v>153074.33643650319</v>
      </c>
    </row>
    <row r="33" spans="2:20" ht="15">
      <c r="B33" s="334">
        <v>1938</v>
      </c>
      <c r="C33" s="316">
        <f>TableS5!O38</f>
        <v>23714.000066630379</v>
      </c>
      <c r="D33" s="316">
        <f t="shared" si="1"/>
        <v>15072.026526081687</v>
      </c>
      <c r="E33" s="369">
        <v>9725.9</v>
      </c>
      <c r="F33" s="369">
        <v>5346.1265260816872</v>
      </c>
      <c r="G33" s="369">
        <v>0</v>
      </c>
      <c r="H33" s="316">
        <f t="shared" si="2"/>
        <v>8641.9735405486917</v>
      </c>
      <c r="I33" s="316"/>
      <c r="J33" s="380"/>
      <c r="K33" s="380"/>
      <c r="L33" s="380"/>
      <c r="M33" s="380"/>
      <c r="N33" s="316">
        <v>19675.053569812757</v>
      </c>
      <c r="O33" s="317">
        <f t="shared" si="0"/>
        <v>0.439235070434979</v>
      </c>
      <c r="P33" s="316"/>
      <c r="Q33" s="318">
        <f t="shared" si="3"/>
        <v>0.439235070434979</v>
      </c>
      <c r="R33" s="317"/>
      <c r="S33" s="78"/>
      <c r="T33" s="78">
        <f>N33/(RawDataSources1!O35/RawDataSources1!O$107)</f>
        <v>150818.12429628568</v>
      </c>
    </row>
    <row r="34" spans="2:20" ht="15">
      <c r="B34" s="335">
        <v>1939</v>
      </c>
      <c r="C34" s="375">
        <f>TableS5!O39</f>
        <v>21961.947304930032</v>
      </c>
      <c r="D34" s="375">
        <f t="shared" si="1"/>
        <v>13217.681131412222</v>
      </c>
      <c r="E34" s="376">
        <v>9566.5390000000007</v>
      </c>
      <c r="F34" s="376">
        <v>3651.1421314122217</v>
      </c>
      <c r="G34" s="376">
        <v>0</v>
      </c>
      <c r="H34" s="375">
        <f t="shared" si="2"/>
        <v>8744.2661735178099</v>
      </c>
      <c r="I34" s="375"/>
      <c r="J34" s="379"/>
      <c r="K34" s="379"/>
      <c r="L34" s="379"/>
      <c r="M34" s="379"/>
      <c r="N34" s="375">
        <v>21009.419668810555</v>
      </c>
      <c r="O34" s="383">
        <f t="shared" si="0"/>
        <v>0.41620693533477621</v>
      </c>
      <c r="P34" s="375"/>
      <c r="Q34" s="385">
        <f t="shared" si="3"/>
        <v>0.41620693533477621</v>
      </c>
      <c r="R34" s="317"/>
      <c r="S34" s="78"/>
      <c r="T34" s="78">
        <f>N34/(RawDataSources1!O36/RawDataSources1!O$107)</f>
        <v>155262.57042570278</v>
      </c>
    </row>
    <row r="35" spans="2:20" ht="15">
      <c r="B35" s="334">
        <v>1940</v>
      </c>
      <c r="C35" s="316">
        <f>TableS5!O40</f>
        <v>21968.664886695118</v>
      </c>
      <c r="D35" s="316">
        <f t="shared" si="1"/>
        <v>13075.459974686077</v>
      </c>
      <c r="E35" s="369">
        <v>9889.2749999999996</v>
      </c>
      <c r="F35" s="369">
        <v>3186.1849746860771</v>
      </c>
      <c r="G35" s="369">
        <v>0</v>
      </c>
      <c r="H35" s="316">
        <f t="shared" si="2"/>
        <v>8893.2049120090414</v>
      </c>
      <c r="I35" s="316"/>
      <c r="J35" s="380"/>
      <c r="K35" s="380"/>
      <c r="L35" s="380"/>
      <c r="M35" s="380"/>
      <c r="N35" s="316">
        <v>23574.631233472694</v>
      </c>
      <c r="O35" s="317">
        <f t="shared" si="0"/>
        <v>0.37723622583677696</v>
      </c>
      <c r="P35" s="316"/>
      <c r="Q35" s="318">
        <f t="shared" si="3"/>
        <v>0.37723622583677696</v>
      </c>
      <c r="R35" s="317"/>
      <c r="S35" s="78"/>
      <c r="T35" s="78">
        <f>N35/(RawDataSources1!O37/RawDataSources1!O$107)</f>
        <v>154716.81060916977</v>
      </c>
    </row>
    <row r="36" spans="2:20" ht="15">
      <c r="B36" s="334">
        <v>1941</v>
      </c>
      <c r="C36" s="316">
        <f>TableS5!O41</f>
        <v>22107.051019502236</v>
      </c>
      <c r="D36" s="316">
        <f t="shared" si="1"/>
        <v>12418.718517590289</v>
      </c>
      <c r="E36" s="369">
        <v>10508.732</v>
      </c>
      <c r="F36" s="369">
        <v>1909.9865175902892</v>
      </c>
      <c r="G36" s="369">
        <v>0</v>
      </c>
      <c r="H36" s="316">
        <f t="shared" si="2"/>
        <v>9688.3325019119475</v>
      </c>
      <c r="I36" s="316">
        <v>2062.0949999999998</v>
      </c>
      <c r="J36" s="380">
        <f>I36/H36</f>
        <v>0.21284312853559215</v>
      </c>
      <c r="K36" s="380"/>
      <c r="L36" s="380"/>
      <c r="M36" s="380"/>
      <c r="N36" s="316">
        <v>22261.546198032378</v>
      </c>
      <c r="O36" s="317">
        <f t="shared" si="0"/>
        <v>0.43520483329088194</v>
      </c>
      <c r="P36" s="316"/>
      <c r="Q36" s="318">
        <f t="shared" si="3"/>
        <v>0.43520483329088194</v>
      </c>
      <c r="R36" s="317"/>
      <c r="S36" s="78"/>
      <c r="T36" s="78">
        <f>N36/(RawDataSources1!O38/RawDataSources1!O$107)</f>
        <v>126756.73673475407</v>
      </c>
    </row>
    <row r="37" spans="2:20" ht="15">
      <c r="B37" s="334">
        <v>1942</v>
      </c>
      <c r="C37" s="316">
        <f>TableS5!O42</f>
        <v>22623.87351108282</v>
      </c>
      <c r="D37" s="316">
        <f t="shared" si="1"/>
        <v>13168.142749356091</v>
      </c>
      <c r="E37" s="369">
        <v>10693.625</v>
      </c>
      <c r="F37" s="369">
        <v>2474.5177493560905</v>
      </c>
      <c r="G37" s="369">
        <v>0</v>
      </c>
      <c r="H37" s="316">
        <f t="shared" si="2"/>
        <v>9455.7307617267288</v>
      </c>
      <c r="I37" s="316"/>
      <c r="J37" s="380"/>
      <c r="K37" s="380"/>
      <c r="L37" s="380"/>
      <c r="M37" s="380"/>
      <c r="N37" s="316">
        <v>24801.168781355304</v>
      </c>
      <c r="O37" s="317">
        <f t="shared" si="0"/>
        <v>0.3812614979998537</v>
      </c>
      <c r="P37" s="316"/>
      <c r="Q37" s="318">
        <f t="shared" si="3"/>
        <v>0.3812614979998537</v>
      </c>
      <c r="R37" s="317"/>
      <c r="S37" s="78"/>
      <c r="T37" s="78">
        <f>N37/(RawDataSources1!O39/RawDataSources1!O$107)</f>
        <v>130392.51763103335</v>
      </c>
    </row>
    <row r="38" spans="2:20" ht="15">
      <c r="B38" s="334">
        <v>1943</v>
      </c>
      <c r="C38" s="316">
        <f>TableS5!O43</f>
        <v>22482.616611560978</v>
      </c>
      <c r="D38" s="316">
        <f t="shared" si="1"/>
        <v>13891.854030622006</v>
      </c>
      <c r="E38" s="369">
        <v>11523.493</v>
      </c>
      <c r="F38" s="369">
        <v>2368.3610306220053</v>
      </c>
      <c r="G38" s="369">
        <v>0</v>
      </c>
      <c r="H38" s="316">
        <f t="shared" si="2"/>
        <v>8590.762580938972</v>
      </c>
      <c r="I38" s="316"/>
      <c r="J38" s="380"/>
      <c r="K38" s="380"/>
      <c r="L38" s="380"/>
      <c r="M38" s="380"/>
      <c r="N38" s="316">
        <v>27645.718599295989</v>
      </c>
      <c r="O38" s="317">
        <f t="shared" si="0"/>
        <v>0.31074477409886314</v>
      </c>
      <c r="P38" s="316"/>
      <c r="Q38" s="318">
        <f t="shared" si="3"/>
        <v>0.31074477409886314</v>
      </c>
      <c r="R38" s="317"/>
      <c r="S38" s="78"/>
      <c r="T38" s="78">
        <f>N38/(RawDataSources1!O40/RawDataSources1!O$107)</f>
        <v>141312.3092942095</v>
      </c>
    </row>
    <row r="39" spans="2:20" ht="15">
      <c r="B39" s="334">
        <v>1944</v>
      </c>
      <c r="C39" s="316">
        <f>TableS5!O44</f>
        <v>23722.62517297154</v>
      </c>
      <c r="D39" s="316">
        <f t="shared" si="1"/>
        <v>14726.797490955687</v>
      </c>
      <c r="E39" s="369">
        <v>12654.47</v>
      </c>
      <c r="F39" s="369">
        <v>2072.3274909556881</v>
      </c>
      <c r="G39" s="369">
        <v>0</v>
      </c>
      <c r="H39" s="316">
        <f t="shared" si="2"/>
        <v>8995.8276820158535</v>
      </c>
      <c r="I39" s="380"/>
      <c r="J39" s="380"/>
      <c r="K39" s="380"/>
      <c r="L39" s="380"/>
      <c r="M39" s="380"/>
      <c r="N39" s="316">
        <v>29239.709439154718</v>
      </c>
      <c r="O39" s="317">
        <f t="shared" si="0"/>
        <v>0.30765790271395771</v>
      </c>
      <c r="P39" s="316"/>
      <c r="Q39" s="318">
        <f t="shared" si="3"/>
        <v>0.30765790271395771</v>
      </c>
      <c r="R39" s="317"/>
      <c r="S39" s="78"/>
      <c r="T39" s="78">
        <f>N39/(RawDataSources1!O41/RawDataSources1!O$107)</f>
        <v>147378.24728841963</v>
      </c>
    </row>
    <row r="40" spans="2:20" ht="15">
      <c r="B40" s="334">
        <v>1945</v>
      </c>
      <c r="C40" s="316">
        <f>TableS5!O45</f>
        <v>23185.474571428571</v>
      </c>
      <c r="D40" s="316">
        <f t="shared" si="1"/>
        <v>15567.914550034955</v>
      </c>
      <c r="E40" s="369">
        <v>13434.489</v>
      </c>
      <c r="F40" s="369">
        <v>2133.4255500349559</v>
      </c>
      <c r="G40" s="369">
        <v>0</v>
      </c>
      <c r="H40" s="316">
        <f t="shared" si="2"/>
        <v>7617.5600213936159</v>
      </c>
      <c r="I40" s="380"/>
      <c r="J40" s="380"/>
      <c r="K40" s="380"/>
      <c r="L40" s="380"/>
      <c r="M40" s="380"/>
      <c r="N40" s="316">
        <v>31665.351841397151</v>
      </c>
      <c r="O40" s="317">
        <f t="shared" si="0"/>
        <v>0.24056451542202448</v>
      </c>
      <c r="P40" s="382">
        <f>AVERAGE(O35:O44)</f>
        <v>0.26232233913784969</v>
      </c>
      <c r="Q40" s="318">
        <f t="shared" si="3"/>
        <v>0.24056451542202448</v>
      </c>
      <c r="R40" s="317"/>
      <c r="S40" s="102">
        <f>AVERAGE(Q35:Q44)</f>
        <v>0.26232233913784969</v>
      </c>
      <c r="T40" s="78">
        <f>N40/(RawDataSources1!O42/RawDataSources1!O$107)</f>
        <v>160762.55550247786</v>
      </c>
    </row>
    <row r="41" spans="2:20" ht="15">
      <c r="B41" s="334">
        <v>1946</v>
      </c>
      <c r="C41" s="316">
        <f>TableS5!O46</f>
        <v>23020.270692925529</v>
      </c>
      <c r="D41" s="316">
        <f t="shared" si="1"/>
        <v>16820.15287353571</v>
      </c>
      <c r="E41" s="369">
        <v>13424.714</v>
      </c>
      <c r="F41" s="369">
        <v>3395.4388735357088</v>
      </c>
      <c r="G41" s="369">
        <v>0</v>
      </c>
      <c r="H41" s="316">
        <f t="shared" si="2"/>
        <v>6200.1178193898195</v>
      </c>
      <c r="I41" s="316"/>
      <c r="J41" s="380"/>
      <c r="K41" s="380"/>
      <c r="L41" s="380"/>
      <c r="M41" s="380"/>
      <c r="N41" s="316">
        <v>32677.729221112466</v>
      </c>
      <c r="O41" s="317">
        <f t="shared" ref="O41:O72" si="4">H41/N41</f>
        <v>0.18973527130471599</v>
      </c>
      <c r="P41" s="316"/>
      <c r="Q41" s="318">
        <f t="shared" si="3"/>
        <v>0.18973527130471599</v>
      </c>
      <c r="R41" s="317"/>
      <c r="S41" s="78"/>
      <c r="T41" s="78">
        <f>N41/(RawDataSources1!O43/RawDataSources1!O$107)</f>
        <v>161754.7596445067</v>
      </c>
    </row>
    <row r="42" spans="2:20" ht="15">
      <c r="B42" s="334">
        <v>1947</v>
      </c>
      <c r="C42" s="316">
        <f>TableS5!O47</f>
        <v>22568.79456844553</v>
      </c>
      <c r="D42" s="316">
        <f t="shared" si="1"/>
        <v>17523.761611217087</v>
      </c>
      <c r="E42" s="369">
        <v>12971.539000000001</v>
      </c>
      <c r="F42" s="369">
        <v>4552.2226112170847</v>
      </c>
      <c r="G42" s="369">
        <v>0</v>
      </c>
      <c r="H42" s="316">
        <f t="shared" si="2"/>
        <v>5045.0329572284427</v>
      </c>
      <c r="I42" s="316"/>
      <c r="J42" s="380"/>
      <c r="K42" s="380"/>
      <c r="L42" s="380"/>
      <c r="M42" s="380"/>
      <c r="N42" s="316">
        <v>34003.018769609916</v>
      </c>
      <c r="O42" s="317">
        <f t="shared" si="4"/>
        <v>0.14837014888035246</v>
      </c>
      <c r="P42" s="316"/>
      <c r="Q42" s="318">
        <f t="shared" si="3"/>
        <v>0.14837014888035246</v>
      </c>
      <c r="R42" s="317"/>
      <c r="S42" s="78"/>
      <c r="T42" s="78">
        <f>N42/(RawDataSources1!O44/RawDataSources1!O$107)</f>
        <v>159797.43796161507</v>
      </c>
    </row>
    <row r="43" spans="2:20" ht="15">
      <c r="B43" s="334">
        <v>1948</v>
      </c>
      <c r="C43" s="316">
        <f>TableS5!O48</f>
        <v>22206.459587026751</v>
      </c>
      <c r="D43" s="316">
        <f t="shared" si="1"/>
        <v>17658.070135759775</v>
      </c>
      <c r="E43" s="369">
        <v>12968.261</v>
      </c>
      <c r="F43" s="369">
        <v>4689.8091357597759</v>
      </c>
      <c r="G43" s="369">
        <v>0</v>
      </c>
      <c r="H43" s="316">
        <f t="shared" si="2"/>
        <v>4548.3894512669758</v>
      </c>
      <c r="I43" s="316"/>
      <c r="J43" s="380"/>
      <c r="K43" s="380"/>
      <c r="L43" s="380"/>
      <c r="M43" s="380"/>
      <c r="N43" s="316">
        <v>36670.378844715626</v>
      </c>
      <c r="O43" s="317">
        <f t="shared" si="4"/>
        <v>0.12403442763783773</v>
      </c>
      <c r="P43" s="316"/>
      <c r="Q43" s="318">
        <f t="shared" si="3"/>
        <v>0.12403442763783773</v>
      </c>
      <c r="R43" s="317"/>
      <c r="S43" s="78"/>
      <c r="T43" s="78">
        <f>N43/(RawDataSources1!O45/RawDataSources1!O$107)</f>
        <v>171335.24291916555</v>
      </c>
    </row>
    <row r="44" spans="2:20" ht="15">
      <c r="B44" s="335">
        <v>1949</v>
      </c>
      <c r="C44" s="375">
        <f>TableS5!O49</f>
        <v>20782.931956487893</v>
      </c>
      <c r="D44" s="375">
        <f t="shared" si="1"/>
        <v>16853.549522938345</v>
      </c>
      <c r="E44" s="376">
        <v>12386.344999999999</v>
      </c>
      <c r="F44" s="376">
        <v>4467.2045229383466</v>
      </c>
      <c r="G44" s="376">
        <v>0</v>
      </c>
      <c r="H44" s="375">
        <f t="shared" si="2"/>
        <v>3929.3824335495483</v>
      </c>
      <c r="I44" s="375"/>
      <c r="J44" s="379"/>
      <c r="K44" s="379"/>
      <c r="L44" s="379"/>
      <c r="M44" s="379"/>
      <c r="N44" s="375">
        <v>36244.303253015416</v>
      </c>
      <c r="O44" s="383">
        <f t="shared" si="4"/>
        <v>0.10841379419323327</v>
      </c>
      <c r="P44" s="375"/>
      <c r="Q44" s="385">
        <f t="shared" si="3"/>
        <v>0.10841379419323327</v>
      </c>
      <c r="R44" s="317"/>
      <c r="S44" s="78"/>
      <c r="T44" s="78">
        <f>N44/(RawDataSources1!O46/RawDataSources1!O$107)</f>
        <v>172649.89484209885</v>
      </c>
    </row>
    <row r="45" spans="2:20" ht="15">
      <c r="B45" s="334">
        <v>1950</v>
      </c>
      <c r="C45" s="316">
        <f>TableS5!O50</f>
        <v>23520.388547616247</v>
      </c>
      <c r="D45" s="316">
        <f t="shared" si="1"/>
        <v>16645.734622939075</v>
      </c>
      <c r="E45" s="369">
        <v>12001.355</v>
      </c>
      <c r="F45" s="369">
        <v>4644.3796229390764</v>
      </c>
      <c r="G45" s="369">
        <v>0</v>
      </c>
      <c r="H45" s="316">
        <f t="shared" si="2"/>
        <v>6874.6539246771717</v>
      </c>
      <c r="I45" s="316"/>
      <c r="J45" s="380"/>
      <c r="K45" s="380"/>
      <c r="L45" s="380"/>
      <c r="M45" s="380"/>
      <c r="N45" s="316">
        <v>36082.917294202161</v>
      </c>
      <c r="O45" s="317">
        <f t="shared" si="4"/>
        <v>0.19052378355731781</v>
      </c>
      <c r="P45" s="316"/>
      <c r="Q45" s="318">
        <f>(H45+TableS10!C12)/TableS8!N45</f>
        <v>0.19486842831211612</v>
      </c>
      <c r="R45" s="317"/>
      <c r="S45" s="78"/>
      <c r="T45" s="78">
        <f>N45/(RawDataSources1!O47/RawDataSources1!O$107)</f>
        <v>171881.13213134703</v>
      </c>
    </row>
    <row r="46" spans="2:20" ht="15">
      <c r="B46" s="334">
        <v>1951</v>
      </c>
      <c r="C46" s="316">
        <f>TableS5!O51</f>
        <v>24919.216923505504</v>
      </c>
      <c r="D46" s="316">
        <f t="shared" si="1"/>
        <v>19118.454570615795</v>
      </c>
      <c r="E46" s="369">
        <v>12356.016</v>
      </c>
      <c r="F46" s="369">
        <v>5941.4385706157973</v>
      </c>
      <c r="G46" s="369">
        <v>821</v>
      </c>
      <c r="H46" s="316">
        <f t="shared" si="2"/>
        <v>5800.7623528897093</v>
      </c>
      <c r="I46" s="316"/>
      <c r="J46" s="380"/>
      <c r="K46" s="380"/>
      <c r="L46" s="380"/>
      <c r="M46" s="380"/>
      <c r="N46" s="316">
        <v>36748.18759258066</v>
      </c>
      <c r="O46" s="317">
        <f t="shared" si="4"/>
        <v>0.15785165835119619</v>
      </c>
      <c r="P46" s="316"/>
      <c r="Q46" s="318">
        <f>(H46+TableS10!C13)/TableS8!N46</f>
        <v>0.16281400548900057</v>
      </c>
      <c r="R46" s="317"/>
      <c r="S46" s="78"/>
      <c r="T46" s="78">
        <f>N46/(RawDataSources1!O48/RawDataSources1!O$107)</f>
        <v>164590.47400620635</v>
      </c>
    </row>
    <row r="47" spans="2:20" ht="15">
      <c r="B47" s="334">
        <v>1952</v>
      </c>
      <c r="C47" s="316">
        <f>TableS5!O52</f>
        <v>26948.777744960138</v>
      </c>
      <c r="D47" s="316">
        <f t="shared" si="1"/>
        <v>19701.277380350657</v>
      </c>
      <c r="E47" s="369">
        <v>12407.847</v>
      </c>
      <c r="F47" s="369">
        <v>6362.8204803506578</v>
      </c>
      <c r="G47" s="369">
        <v>930.60989999999993</v>
      </c>
      <c r="H47" s="316">
        <f t="shared" si="2"/>
        <v>7247.500364609481</v>
      </c>
      <c r="I47" s="316"/>
      <c r="J47" s="380"/>
      <c r="K47" s="380"/>
      <c r="L47" s="380"/>
      <c r="M47" s="380"/>
      <c r="N47" s="316">
        <v>39104.675808615073</v>
      </c>
      <c r="O47" s="317">
        <f t="shared" si="4"/>
        <v>0.18533590203074382</v>
      </c>
      <c r="P47" s="316"/>
      <c r="Q47" s="318">
        <f>(H47+TableS10!C14)/TableS8!N47</f>
        <v>0.19041508859762804</v>
      </c>
      <c r="R47" s="317"/>
      <c r="S47" s="78"/>
      <c r="T47" s="78">
        <f>N47/(RawDataSources1!O49/RawDataSources1!O$107)</f>
        <v>174920.91557357486</v>
      </c>
    </row>
    <row r="48" spans="2:20" ht="15">
      <c r="B48" s="334">
        <v>1953</v>
      </c>
      <c r="C48" s="316">
        <f>TableS5!O53</f>
        <v>27909.268929107799</v>
      </c>
      <c r="D48" s="316">
        <f t="shared" si="1"/>
        <v>20914.53504489331</v>
      </c>
      <c r="E48" s="369">
        <v>12448.097</v>
      </c>
      <c r="F48" s="369">
        <v>7439.3145076183073</v>
      </c>
      <c r="G48" s="369">
        <v>1027.1235372749998</v>
      </c>
      <c r="H48" s="316">
        <f t="shared" si="2"/>
        <v>6994.7338842144891</v>
      </c>
      <c r="I48" s="316"/>
      <c r="J48" s="380"/>
      <c r="K48" s="380"/>
      <c r="L48" s="380"/>
      <c r="M48" s="380"/>
      <c r="N48" s="316">
        <v>40125.570068347035</v>
      </c>
      <c r="O48" s="317">
        <f t="shared" si="4"/>
        <v>0.17432110926524305</v>
      </c>
      <c r="P48" s="316"/>
      <c r="Q48" s="318">
        <f>(H48+TableS10!C15)/TableS8!N48</f>
        <v>0.18010251883795203</v>
      </c>
      <c r="R48" s="317"/>
      <c r="S48" s="78"/>
      <c r="T48" s="78">
        <f>N48/(RawDataSources1!O50/RawDataSources1!O$107)</f>
        <v>180487.66922298921</v>
      </c>
    </row>
    <row r="49" spans="1:20" ht="15">
      <c r="B49" s="334">
        <v>1954</v>
      </c>
      <c r="C49" s="316">
        <f>TableS5!O54</f>
        <v>34509.169984967608</v>
      </c>
      <c r="D49" s="316">
        <f t="shared" si="1"/>
        <v>21501.449333323013</v>
      </c>
      <c r="E49" s="369">
        <v>12406.477000000001</v>
      </c>
      <c r="F49" s="369">
        <v>7639.7606437782124</v>
      </c>
      <c r="G49" s="369">
        <v>1455.2116895447996</v>
      </c>
      <c r="H49" s="316">
        <f t="shared" si="2"/>
        <v>13007.720651644595</v>
      </c>
      <c r="I49" s="316"/>
      <c r="J49" s="380"/>
      <c r="K49" s="380"/>
      <c r="L49" s="380"/>
      <c r="M49" s="380"/>
      <c r="N49" s="316">
        <v>42211.612193530491</v>
      </c>
      <c r="O49" s="317">
        <f t="shared" si="4"/>
        <v>0.30815503070593941</v>
      </c>
      <c r="P49" s="316"/>
      <c r="Q49" s="318">
        <f>(H49+TableS10!C16)/TableS8!N49</f>
        <v>0.31331079045022725</v>
      </c>
      <c r="R49" s="317"/>
      <c r="S49" s="78"/>
      <c r="T49" s="78">
        <f>N49/(RawDataSources1!O51/RawDataSources1!O$107)</f>
        <v>187064.46721237712</v>
      </c>
    </row>
    <row r="50" spans="1:20" ht="15">
      <c r="B50" s="334">
        <v>1955</v>
      </c>
      <c r="C50" s="316">
        <f>TableS5!O55</f>
        <v>44816.053052292118</v>
      </c>
      <c r="D50" s="316">
        <f t="shared" si="1"/>
        <v>26565.721014180457</v>
      </c>
      <c r="E50" s="369">
        <v>12863.277</v>
      </c>
      <c r="F50" s="369">
        <v>11982.54392956272</v>
      </c>
      <c r="G50" s="369">
        <v>1719.9000846177357</v>
      </c>
      <c r="H50" s="316">
        <f t="shared" si="2"/>
        <v>18250.332038111661</v>
      </c>
      <c r="I50" s="316"/>
      <c r="J50" s="380"/>
      <c r="K50" s="380"/>
      <c r="L50" s="380"/>
      <c r="M50" s="380"/>
      <c r="N50" s="316">
        <v>45217.008190473738</v>
      </c>
      <c r="O50" s="317">
        <f t="shared" si="4"/>
        <v>0.40361653210741655</v>
      </c>
      <c r="P50" s="382">
        <f>AVERAGE(O45:O54)</f>
        <v>0.3866404861893164</v>
      </c>
      <c r="Q50" s="318">
        <f>(H50+TableS10!C17)/TableS8!N50</f>
        <v>0.40943453697173188</v>
      </c>
      <c r="R50" s="317"/>
      <c r="S50" s="102">
        <f>AVERAGE(Q45:Q54)</f>
        <v>0.39282139003860062</v>
      </c>
      <c r="T50" s="78">
        <f>N50/(RawDataSources1!O52/RawDataSources1!O$107)</f>
        <v>199205.40887944229</v>
      </c>
    </row>
    <row r="51" spans="1:20" ht="15">
      <c r="B51" s="334">
        <v>1956</v>
      </c>
      <c r="C51" s="316">
        <f>TableS5!O56</f>
        <v>54885.587979947493</v>
      </c>
      <c r="D51" s="316">
        <f t="shared" si="1"/>
        <v>30891.42008934046</v>
      </c>
      <c r="E51" s="369">
        <v>13414.076000000001</v>
      </c>
      <c r="F51" s="369">
        <v>15553.210923978271</v>
      </c>
      <c r="G51" s="369">
        <v>1924.1331653621851</v>
      </c>
      <c r="H51" s="316">
        <f t="shared" si="2"/>
        <v>23994.167890607034</v>
      </c>
      <c r="I51" s="316"/>
      <c r="J51" s="380"/>
      <c r="K51" s="380"/>
      <c r="L51" s="380"/>
      <c r="M51" s="380"/>
      <c r="N51" s="316">
        <v>47923.277952273784</v>
      </c>
      <c r="O51" s="317">
        <f t="shared" si="4"/>
        <v>0.5006787706488387</v>
      </c>
      <c r="P51" s="316"/>
      <c r="Q51" s="318">
        <f>(H51+TableS10!C18)/TableS8!N51</f>
        <v>0.50679202958028291</v>
      </c>
      <c r="R51" s="317"/>
      <c r="S51" s="78"/>
      <c r="T51" s="78">
        <f>N51/(RawDataSources1!O53/RawDataSources1!O$107)</f>
        <v>206617.4522724573</v>
      </c>
    </row>
    <row r="52" spans="1:20" ht="15">
      <c r="B52" s="334">
        <v>1957</v>
      </c>
      <c r="C52" s="316">
        <f>TableS5!O57</f>
        <v>59967.586866979669</v>
      </c>
      <c r="D52" s="316">
        <f t="shared" si="1"/>
        <v>30479.725356169809</v>
      </c>
      <c r="E52" s="369">
        <v>14358.897000000001</v>
      </c>
      <c r="F52" s="369">
        <v>14217.768673632634</v>
      </c>
      <c r="G52" s="369">
        <v>1903.0596825371751</v>
      </c>
      <c r="H52" s="316">
        <f t="shared" si="2"/>
        <v>29487.86151080986</v>
      </c>
      <c r="I52" s="316"/>
      <c r="J52" s="380"/>
      <c r="K52" s="380"/>
      <c r="L52" s="380"/>
      <c r="M52" s="380"/>
      <c r="N52" s="316">
        <v>51351.398999179655</v>
      </c>
      <c r="O52" s="317">
        <f t="shared" si="4"/>
        <v>0.57423677028314135</v>
      </c>
      <c r="P52" s="316"/>
      <c r="Q52" s="318">
        <f>(H52+TableS10!C19)/TableS8!N52</f>
        <v>0.58101309067824647</v>
      </c>
      <c r="R52" s="317"/>
      <c r="S52" s="78"/>
      <c r="T52" s="78">
        <f>N52/(RawDataSources1!O54/RawDataSources1!O$107)</f>
        <v>217028.42573394737</v>
      </c>
    </row>
    <row r="53" spans="1:20" ht="15">
      <c r="B53" s="334">
        <v>1958</v>
      </c>
      <c r="C53" s="316">
        <f>TableS5!O58</f>
        <v>63016.78619919897</v>
      </c>
      <c r="D53" s="316">
        <f t="shared" si="1"/>
        <v>29180.136366866267</v>
      </c>
      <c r="E53" s="369">
        <v>14540.93</v>
      </c>
      <c r="F53" s="369">
        <v>12191.056122080587</v>
      </c>
      <c r="G53" s="369">
        <v>2448.1502447856819</v>
      </c>
      <c r="H53" s="316">
        <f t="shared" si="2"/>
        <v>33836.649832332703</v>
      </c>
      <c r="I53" s="316"/>
      <c r="J53" s="380"/>
      <c r="K53" s="380"/>
      <c r="L53" s="380"/>
      <c r="M53" s="380"/>
      <c r="N53" s="316">
        <v>53797.689256529469</v>
      </c>
      <c r="O53" s="317">
        <f t="shared" si="4"/>
        <v>0.62896102602075832</v>
      </c>
      <c r="P53" s="316"/>
      <c r="Q53" s="318">
        <f>(H53+TableS10!C20)/TableS8!N53</f>
        <v>0.6375852758020959</v>
      </c>
      <c r="R53" s="317"/>
      <c r="S53" s="78"/>
      <c r="T53" s="78">
        <f>N53/(RawDataSources1!O55/RawDataSources1!O$107)</f>
        <v>225370.4395441199</v>
      </c>
    </row>
    <row r="54" spans="1:20" ht="15">
      <c r="B54" s="335">
        <v>1959</v>
      </c>
      <c r="C54" s="375">
        <f>TableS5!O59</f>
        <v>76229.98330548263</v>
      </c>
      <c r="D54" s="375">
        <f t="shared" si="1"/>
        <v>32957.522742849236</v>
      </c>
      <c r="E54" s="376">
        <v>15090.207</v>
      </c>
      <c r="F54" s="376">
        <v>14277.383320048368</v>
      </c>
      <c r="G54" s="376">
        <v>3589.9324228008732</v>
      </c>
      <c r="H54" s="375">
        <f t="shared" si="2"/>
        <v>43272.460562633394</v>
      </c>
      <c r="I54" s="375"/>
      <c r="J54" s="379"/>
      <c r="K54" s="379"/>
      <c r="L54" s="379"/>
      <c r="M54" s="379"/>
      <c r="N54" s="375">
        <v>58261.809652171964</v>
      </c>
      <c r="O54" s="383">
        <f t="shared" si="4"/>
        <v>0.74272427892256898</v>
      </c>
      <c r="P54" s="375"/>
      <c r="Q54" s="385">
        <f>(H54+TableS10!C21)/TableS8!N54</f>
        <v>0.75187813566672479</v>
      </c>
      <c r="R54" s="317"/>
      <c r="S54" s="78"/>
      <c r="T54" s="78">
        <f>N54/(RawDataSources1!O56/RawDataSources1!O$107)</f>
        <v>245541.9399557802</v>
      </c>
    </row>
    <row r="55" spans="1:20" ht="15">
      <c r="B55" s="334">
        <v>1960</v>
      </c>
      <c r="C55" s="316">
        <f>TableS5!O60</f>
        <v>82328.381969921247</v>
      </c>
      <c r="D55" s="316">
        <f t="shared" si="1"/>
        <v>42255.03103030943</v>
      </c>
      <c r="E55" s="369">
        <v>16564.7</v>
      </c>
      <c r="F55" s="369">
        <v>21555.840266964809</v>
      </c>
      <c r="G55" s="369">
        <v>4134.490763344621</v>
      </c>
      <c r="H55" s="316">
        <f t="shared" si="2"/>
        <v>40073.350939611817</v>
      </c>
      <c r="I55" s="316"/>
      <c r="J55" s="380"/>
      <c r="K55" s="380"/>
      <c r="L55" s="380"/>
      <c r="M55" s="380"/>
      <c r="N55" s="316">
        <v>62041.764260555174</v>
      </c>
      <c r="O55" s="317">
        <f t="shared" si="4"/>
        <v>0.64590927445771551</v>
      </c>
      <c r="P55" s="316"/>
      <c r="Q55" s="318">
        <f>(H55+TableS10!C22)/TableS8!N55</f>
        <v>0.65606660764804203</v>
      </c>
      <c r="R55" s="317"/>
      <c r="S55" s="78"/>
      <c r="T55" s="78">
        <f>N55/(RawDataSources1!O57/RawDataSources1!O$107)</f>
        <v>256932.23131423283</v>
      </c>
    </row>
    <row r="56" spans="1:20" ht="15">
      <c r="B56" s="334">
        <v>1961</v>
      </c>
      <c r="C56" s="316">
        <f>TableS5!O61</f>
        <v>102656.37751804995</v>
      </c>
      <c r="D56" s="316">
        <f t="shared" si="1"/>
        <v>47272.766759443424</v>
      </c>
      <c r="E56" s="369">
        <v>17536.266</v>
      </c>
      <c r="F56" s="369">
        <v>24029.894449863546</v>
      </c>
      <c r="G56" s="369">
        <v>5706.6063095798791</v>
      </c>
      <c r="H56" s="316">
        <f t="shared" si="2"/>
        <v>55383.610758606526</v>
      </c>
      <c r="I56" s="316"/>
      <c r="J56" s="380"/>
      <c r="K56" s="380"/>
      <c r="L56" s="380"/>
      <c r="M56" s="380"/>
      <c r="N56" s="316">
        <v>68890.894913553551</v>
      </c>
      <c r="O56" s="317">
        <f t="shared" si="4"/>
        <v>0.80393222976858714</v>
      </c>
      <c r="P56" s="316"/>
      <c r="Q56" s="318">
        <f>(H56+TableS10!C23)/TableS8!N56</f>
        <v>0.81524942980072168</v>
      </c>
      <c r="R56" s="317"/>
      <c r="S56" s="78"/>
      <c r="T56" s="78">
        <f>N56/(RawDataSources1!O58/RawDataSources1!O$107)</f>
        <v>275616.10797667975</v>
      </c>
    </row>
    <row r="57" spans="1:20" s="65" customFormat="1" ht="15">
      <c r="A57" s="63"/>
      <c r="B57" s="334">
        <v>1962</v>
      </c>
      <c r="C57" s="316">
        <f>TableS5!O62</f>
        <v>107738.37640508213</v>
      </c>
      <c r="D57" s="316">
        <f t="shared" si="1"/>
        <v>53130.411595483711</v>
      </c>
      <c r="E57" s="369">
        <v>18420.792999999998</v>
      </c>
      <c r="F57" s="369">
        <v>28563.110836329113</v>
      </c>
      <c r="G57" s="369">
        <v>6146.5077591545969</v>
      </c>
      <c r="H57" s="316">
        <f t="shared" si="2"/>
        <v>54607.964809598423</v>
      </c>
      <c r="I57" s="316"/>
      <c r="J57" s="380"/>
      <c r="K57" s="380"/>
      <c r="L57" s="380"/>
      <c r="M57" s="380"/>
      <c r="N57" s="316">
        <v>76979.039828219102</v>
      </c>
      <c r="O57" s="317">
        <f t="shared" si="4"/>
        <v>0.70938745055092445</v>
      </c>
      <c r="P57" s="316"/>
      <c r="Q57" s="318">
        <f>(H57+TableS10!C24)/TableS8!N57</f>
        <v>0.72397379030850273</v>
      </c>
      <c r="R57" s="317"/>
      <c r="S57" s="78"/>
      <c r="T57" s="78">
        <f>N57/(RawDataSources1!O59/RawDataSources1!O$107)</f>
        <v>298307.99259871908</v>
      </c>
    </row>
    <row r="58" spans="1:20" ht="15">
      <c r="B58" s="334">
        <v>1963</v>
      </c>
      <c r="C58" s="316">
        <f>TableS5!O63</f>
        <v>119935.17373395937</v>
      </c>
      <c r="D58" s="316">
        <f t="shared" si="1"/>
        <v>52382.165049630537</v>
      </c>
      <c r="E58" s="369">
        <v>20183.201999999997</v>
      </c>
      <c r="F58" s="369">
        <v>25033.144976869247</v>
      </c>
      <c r="G58" s="369">
        <v>7165.8180727612944</v>
      </c>
      <c r="H58" s="316">
        <f t="shared" si="2"/>
        <v>67553.00868432883</v>
      </c>
      <c r="I58" s="316"/>
      <c r="J58" s="380"/>
      <c r="K58" s="380"/>
      <c r="L58" s="380"/>
      <c r="M58" s="380"/>
      <c r="N58" s="316">
        <v>84082.753087890087</v>
      </c>
      <c r="O58" s="317">
        <f t="shared" si="4"/>
        <v>0.80341099932487903</v>
      </c>
      <c r="P58" s="316"/>
      <c r="Q58" s="318">
        <f>(H58+TableS10!C25)/TableS8!N58</f>
        <v>0.84358681952649661</v>
      </c>
      <c r="R58" s="317"/>
      <c r="S58" s="78"/>
      <c r="T58" s="78">
        <f>N58/(RawDataSources1!O60/RawDataSources1!O$107)</f>
        <v>313673.80408969731</v>
      </c>
    </row>
    <row r="59" spans="1:20" ht="15">
      <c r="B59" s="334">
        <v>1964</v>
      </c>
      <c r="C59" s="316">
        <f>TableS5!O64</f>
        <v>133148.37084024303</v>
      </c>
      <c r="D59" s="316">
        <f t="shared" si="1"/>
        <v>51657.11175346368</v>
      </c>
      <c r="E59" s="369">
        <v>22376.194999999996</v>
      </c>
      <c r="F59" s="369">
        <v>22148.370912754795</v>
      </c>
      <c r="G59" s="369">
        <v>7132.5458407088881</v>
      </c>
      <c r="H59" s="316">
        <f t="shared" si="2"/>
        <v>81491.259086779348</v>
      </c>
      <c r="I59" s="316"/>
      <c r="J59" s="380"/>
      <c r="K59" s="380"/>
      <c r="L59" s="380"/>
      <c r="M59" s="380"/>
      <c r="N59" s="316">
        <v>93386.669946767404</v>
      </c>
      <c r="O59" s="317">
        <f t="shared" si="4"/>
        <v>0.87262196128453107</v>
      </c>
      <c r="P59" s="316"/>
      <c r="Q59" s="318">
        <f>(H59+TableS10!C26)/TableS8!N59</f>
        <v>0.92408392327882272</v>
      </c>
      <c r="R59" s="317"/>
      <c r="S59" s="78"/>
      <c r="T59" s="78">
        <f>N59/(RawDataSources1!O61/RawDataSources1!O$107)</f>
        <v>340514.14677601709</v>
      </c>
    </row>
    <row r="60" spans="1:20" ht="15">
      <c r="B60" s="334">
        <v>1965</v>
      </c>
      <c r="C60" s="316">
        <f>TableS5!O65</f>
        <v>147377.96772393314</v>
      </c>
      <c r="D60" s="316">
        <f t="shared" si="1"/>
        <v>55336.05362117054</v>
      </c>
      <c r="E60" s="369">
        <v>25187.023000000001</v>
      </c>
      <c r="F60" s="369">
        <v>23239.699066657777</v>
      </c>
      <c r="G60" s="369">
        <v>6909.3315545127643</v>
      </c>
      <c r="H60" s="316">
        <f t="shared" si="2"/>
        <v>92041.914102762588</v>
      </c>
      <c r="I60" s="316"/>
      <c r="J60" s="380"/>
      <c r="K60" s="380"/>
      <c r="L60" s="380"/>
      <c r="M60" s="380"/>
      <c r="N60" s="316">
        <v>99580.10498096759</v>
      </c>
      <c r="O60" s="317">
        <f t="shared" si="4"/>
        <v>0.92430023166127662</v>
      </c>
      <c r="P60" s="382">
        <f>AVERAGE(O55:O64)</f>
        <v>0.94222037636249456</v>
      </c>
      <c r="Q60" s="318">
        <f>(H60+TableS10!C27)/TableS8!N60</f>
        <v>0.99236313717387425</v>
      </c>
      <c r="R60" s="317"/>
      <c r="S60" s="102">
        <f>AVERAGE(Q55:Q64)</f>
        <v>1.0181287143350777</v>
      </c>
      <c r="T60" s="78">
        <f>N60/(RawDataSources1!O62/RawDataSources1!O$107)</f>
        <v>346024.37803651456</v>
      </c>
    </row>
    <row r="61" spans="1:20" ht="15">
      <c r="B61" s="334">
        <v>1966</v>
      </c>
      <c r="C61" s="316">
        <f>TableS5!O66</f>
        <v>159574.76505281037</v>
      </c>
      <c r="D61" s="316">
        <f t="shared" si="1"/>
        <v>56014.471033464302</v>
      </c>
      <c r="E61" s="369">
        <v>27224.209000000003</v>
      </c>
      <c r="F61" s="369">
        <v>22314.976697527851</v>
      </c>
      <c r="G61" s="369">
        <v>6475.2853359364544</v>
      </c>
      <c r="H61" s="316">
        <f t="shared" si="2"/>
        <v>103560.29401934607</v>
      </c>
      <c r="I61" s="316"/>
      <c r="J61" s="380"/>
      <c r="K61" s="380"/>
      <c r="L61" s="380"/>
      <c r="M61" s="380"/>
      <c r="N61" s="316">
        <v>107989.78410173146</v>
      </c>
      <c r="O61" s="317">
        <f t="shared" si="4"/>
        <v>0.95898232301110442</v>
      </c>
      <c r="P61" s="316"/>
      <c r="Q61" s="318">
        <f>(H61+TableS10!C28)/TableS8!N61</f>
        <v>1.0542112741818908</v>
      </c>
      <c r="R61" s="317"/>
      <c r="S61" s="78"/>
      <c r="T61" s="78">
        <f>N61/(RawDataSources1!O63/RawDataSources1!O$107)</f>
        <v>358848.88991879992</v>
      </c>
    </row>
    <row r="62" spans="1:20" ht="15">
      <c r="B62" s="334">
        <v>1967</v>
      </c>
      <c r="C62" s="316">
        <f>TableS5!O67</f>
        <v>191083.15815240986</v>
      </c>
      <c r="D62" s="316">
        <f t="shared" si="1"/>
        <v>60765.360633555472</v>
      </c>
      <c r="E62" s="369">
        <v>29602.855000000003</v>
      </c>
      <c r="F62" s="369">
        <v>24092.846774772228</v>
      </c>
      <c r="G62" s="369">
        <v>7069.6588587832448</v>
      </c>
      <c r="H62" s="316">
        <f t="shared" si="2"/>
        <v>130317.79751885438</v>
      </c>
      <c r="I62" s="316"/>
      <c r="J62" s="380"/>
      <c r="K62" s="380"/>
      <c r="L62" s="380"/>
      <c r="M62" s="380"/>
      <c r="N62" s="316">
        <v>115844.58761539485</v>
      </c>
      <c r="O62" s="317">
        <f t="shared" si="4"/>
        <v>1.1249364359732603</v>
      </c>
      <c r="P62" s="316"/>
      <c r="Q62" s="318">
        <f>(H62+TableS10!C29)/TableS8!N62</f>
        <v>1.2308950889571426</v>
      </c>
      <c r="R62" s="317"/>
      <c r="S62" s="78"/>
      <c r="T62" s="78">
        <f>N62/(RawDataSources1!O64/RawDataSources1!O$107)</f>
        <v>371879.19927682896</v>
      </c>
    </row>
    <row r="63" spans="1:20" ht="15">
      <c r="B63" s="334">
        <v>1968</v>
      </c>
      <c r="C63" s="316">
        <f>TableS5!O68</f>
        <v>233771.94880348016</v>
      </c>
      <c r="D63" s="316">
        <f t="shared" si="1"/>
        <v>70627.602481903697</v>
      </c>
      <c r="E63" s="369">
        <v>32216.848000000005</v>
      </c>
      <c r="F63" s="369">
        <v>30522.791678147751</v>
      </c>
      <c r="G63" s="369">
        <v>7887.9628037559442</v>
      </c>
      <c r="H63" s="316">
        <f t="shared" si="2"/>
        <v>163144.34632157645</v>
      </c>
      <c r="I63" s="316"/>
      <c r="J63" s="380"/>
      <c r="K63" s="380"/>
      <c r="L63" s="380"/>
      <c r="M63" s="380"/>
      <c r="N63" s="316">
        <v>125787.29776243771</v>
      </c>
      <c r="O63" s="317">
        <f t="shared" si="4"/>
        <v>1.2969858580608939</v>
      </c>
      <c r="P63" s="316"/>
      <c r="Q63" s="318">
        <f>(H63+TableS10!C30)/TableS8!N63</f>
        <v>1.4248660542855149</v>
      </c>
      <c r="R63" s="317"/>
      <c r="S63" s="78"/>
      <c r="T63" s="78">
        <f>N63/(RawDataSources1!O65/RawDataSources1!O$107)</f>
        <v>395094.85265460081</v>
      </c>
    </row>
    <row r="64" spans="1:20" ht="15">
      <c r="B64" s="335">
        <v>1969</v>
      </c>
      <c r="C64" s="375">
        <f>TableS5!O69</f>
        <v>265280.34190307965</v>
      </c>
      <c r="D64" s="375">
        <f t="shared" si="1"/>
        <v>90397.257236958918</v>
      </c>
      <c r="E64" s="376">
        <v>34482.012000000002</v>
      </c>
      <c r="F64" s="376">
        <v>47253.924970262749</v>
      </c>
      <c r="G64" s="376">
        <v>8661.3202666961624</v>
      </c>
      <c r="H64" s="375">
        <f t="shared" si="2"/>
        <v>174883.08466612073</v>
      </c>
      <c r="I64" s="375"/>
      <c r="J64" s="379"/>
      <c r="K64" s="379"/>
      <c r="L64" s="379"/>
      <c r="M64" s="379"/>
      <c r="N64" s="375">
        <v>136442.25354343891</v>
      </c>
      <c r="O64" s="383">
        <f t="shared" si="4"/>
        <v>1.2817369995317724</v>
      </c>
      <c r="P64" s="375"/>
      <c r="Q64" s="385">
        <f>(H64+TableS10!C31)/TableS8!N64</f>
        <v>1.5159910181897676</v>
      </c>
      <c r="R64" s="317"/>
      <c r="S64" s="78"/>
      <c r="T64" s="78">
        <f>N64/(RawDataSources1!O66/RawDataSources1!O$107)</f>
        <v>418907.25824600592</v>
      </c>
    </row>
    <row r="65" spans="2:20" ht="15">
      <c r="B65" s="334">
        <v>1970</v>
      </c>
      <c r="C65" s="316">
        <f>TableS5!O70</f>
        <v>275444.33967714402</v>
      </c>
      <c r="D65" s="316">
        <f t="shared" si="1"/>
        <v>94772.070309707939</v>
      </c>
      <c r="E65" s="369">
        <v>36798.186000000002</v>
      </c>
      <c r="F65" s="369">
        <v>48777.85334216855</v>
      </c>
      <c r="G65" s="369">
        <v>9196.0309675394001</v>
      </c>
      <c r="H65" s="316">
        <f t="shared" si="2"/>
        <v>180672.26936743606</v>
      </c>
      <c r="I65" s="316"/>
      <c r="J65" s="380"/>
      <c r="K65" s="380"/>
      <c r="L65" s="380"/>
      <c r="M65" s="380"/>
      <c r="N65" s="316">
        <v>149208.83404267777</v>
      </c>
      <c r="O65" s="317">
        <f t="shared" si="4"/>
        <v>1.2108684484174637</v>
      </c>
      <c r="P65" s="316"/>
      <c r="Q65" s="318">
        <f>(H65+TableS10!C32)/TableS8!N65</f>
        <v>1.5147338129306336</v>
      </c>
      <c r="R65" s="317"/>
      <c r="S65" s="78"/>
      <c r="T65" s="78">
        <f>N65/(RawDataSources1!O67/RawDataSources1!O$107)</f>
        <v>434461.01677132654</v>
      </c>
    </row>
    <row r="66" spans="2:20" ht="15">
      <c r="B66" s="334">
        <v>1971</v>
      </c>
      <c r="C66" s="316">
        <f>TableS5!O71</f>
        <v>328297.12810227869</v>
      </c>
      <c r="D66" s="316">
        <f t="shared" si="1"/>
        <v>93797.577375682682</v>
      </c>
      <c r="E66" s="369">
        <v>40693.531000000003</v>
      </c>
      <c r="F66" s="369">
        <v>41195.204085936362</v>
      </c>
      <c r="G66" s="369">
        <v>11908.842289746321</v>
      </c>
      <c r="H66" s="316">
        <f t="shared" si="2"/>
        <v>234499.550726596</v>
      </c>
      <c r="I66" s="316"/>
      <c r="J66" s="380"/>
      <c r="K66" s="380"/>
      <c r="L66" s="380"/>
      <c r="M66" s="380"/>
      <c r="N66" s="316">
        <v>169040.22942088093</v>
      </c>
      <c r="O66" s="317">
        <f t="shared" si="4"/>
        <v>1.387241081782566</v>
      </c>
      <c r="P66" s="316"/>
      <c r="Q66" s="318">
        <f>(H66+TableS10!C33)/TableS8!N66</f>
        <v>1.6577001367225948</v>
      </c>
      <c r="R66" s="317"/>
      <c r="S66" s="78"/>
      <c r="T66" s="78">
        <f>N66/(RawDataSources1!O68/RawDataSources1!O$107)</f>
        <v>461594.63115865848</v>
      </c>
    </row>
    <row r="67" spans="2:20" ht="15">
      <c r="B67" s="334">
        <v>1972</v>
      </c>
      <c r="C67" s="316">
        <f>TableS5!O72</f>
        <v>367936.71942112967</v>
      </c>
      <c r="D67" s="316">
        <f t="shared" si="1"/>
        <v>125823.88715631139</v>
      </c>
      <c r="E67" s="369">
        <v>44663.407000000007</v>
      </c>
      <c r="F67" s="369">
        <v>62057.641645990931</v>
      </c>
      <c r="G67" s="369">
        <v>19102.838510320471</v>
      </c>
      <c r="H67" s="316">
        <f t="shared" si="2"/>
        <v>242112.83226481828</v>
      </c>
      <c r="I67" s="316"/>
      <c r="J67" s="380"/>
      <c r="K67" s="380"/>
      <c r="L67" s="380"/>
      <c r="M67" s="380"/>
      <c r="N67" s="316">
        <v>190412.63143736724</v>
      </c>
      <c r="O67" s="317">
        <f t="shared" si="4"/>
        <v>1.2715166553667259</v>
      </c>
      <c r="P67" s="316"/>
      <c r="Q67" s="318">
        <f>(H67+TableS10!C34)/TableS8!N67</f>
        <v>1.4840496305786932</v>
      </c>
      <c r="R67" s="317"/>
      <c r="S67" s="78"/>
      <c r="T67" s="78">
        <f>N67/(RawDataSources1!O69/RawDataSources1!O$107)</f>
        <v>486651.27966481535</v>
      </c>
    </row>
    <row r="68" spans="2:20" ht="15">
      <c r="B68" s="334">
        <v>1973</v>
      </c>
      <c r="C68" s="316">
        <f>TableS5!O73</f>
        <v>391313.91430147766</v>
      </c>
      <c r="D68" s="316">
        <f t="shared" si="1"/>
        <v>148839.756161383</v>
      </c>
      <c r="E68" s="369">
        <v>48255.284000000007</v>
      </c>
      <c r="F68" s="369">
        <v>81642.304622994707</v>
      </c>
      <c r="G68" s="369">
        <v>18942.167538388294</v>
      </c>
      <c r="H68" s="316">
        <f t="shared" si="2"/>
        <v>242474.15814009466</v>
      </c>
      <c r="I68" s="316"/>
      <c r="J68" s="380"/>
      <c r="K68" s="380"/>
      <c r="L68" s="380"/>
      <c r="M68" s="380"/>
      <c r="N68" s="316">
        <v>204663.2453056986</v>
      </c>
      <c r="O68" s="317">
        <f t="shared" si="4"/>
        <v>1.1847469621519935</v>
      </c>
      <c r="P68" s="316"/>
      <c r="Q68" s="318">
        <f>(H68+TableS10!C35)/TableS8!N68</f>
        <v>1.4325123722107018</v>
      </c>
      <c r="R68" s="317"/>
      <c r="S68" s="78"/>
      <c r="T68" s="78">
        <f>N68/(RawDataSources1!O70/RawDataSources1!O$107)</f>
        <v>467305.50396823353</v>
      </c>
    </row>
    <row r="69" spans="2:20" ht="15">
      <c r="B69" s="334">
        <v>1974</v>
      </c>
      <c r="C69" s="316">
        <f>TableS5!O74</f>
        <v>422822.30740107718</v>
      </c>
      <c r="D69" s="316">
        <f t="shared" si="1"/>
        <v>140623.13247418872</v>
      </c>
      <c r="E69" s="369">
        <v>52177.219000000005</v>
      </c>
      <c r="F69" s="369">
        <v>73336.491693290169</v>
      </c>
      <c r="G69" s="369">
        <v>15109.421780898565</v>
      </c>
      <c r="H69" s="316">
        <f t="shared" si="2"/>
        <v>282199.17492688843</v>
      </c>
      <c r="I69" s="316"/>
      <c r="J69" s="380"/>
      <c r="K69" s="380"/>
      <c r="L69" s="380"/>
      <c r="M69" s="380"/>
      <c r="N69" s="316">
        <v>230449.22888934176</v>
      </c>
      <c r="O69" s="317">
        <f t="shared" si="4"/>
        <v>1.2245611594664794</v>
      </c>
      <c r="P69" s="316"/>
      <c r="Q69" s="318">
        <f>(H69+TableS10!C36)/TableS8!N69</f>
        <v>1.4591475777001774</v>
      </c>
      <c r="R69" s="317"/>
      <c r="S69" s="78"/>
      <c r="T69" s="78">
        <f>N69/(RawDataSources1!O71/RawDataSources1!O$107)</f>
        <v>489244.22576669074</v>
      </c>
    </row>
    <row r="70" spans="2:20" ht="15">
      <c r="B70" s="334">
        <v>1975</v>
      </c>
      <c r="C70" s="316">
        <f>TableS5!O75</f>
        <v>472625.89649399254</v>
      </c>
      <c r="D70" s="316">
        <f t="shared" si="1"/>
        <v>141583.01510766265</v>
      </c>
      <c r="E70" s="369">
        <v>60037.296999999999</v>
      </c>
      <c r="F70" s="369">
        <v>65038.188540194751</v>
      </c>
      <c r="G70" s="369">
        <v>16507.529567467893</v>
      </c>
      <c r="H70" s="316">
        <f t="shared" si="2"/>
        <v>331042.88138632989</v>
      </c>
      <c r="I70" s="316"/>
      <c r="J70" s="380"/>
      <c r="K70" s="380"/>
      <c r="L70" s="380"/>
      <c r="M70" s="380"/>
      <c r="N70" s="316">
        <v>236460.68051819</v>
      </c>
      <c r="O70" s="317">
        <f t="shared" si="4"/>
        <v>1.3999912402386241</v>
      </c>
      <c r="P70" s="382">
        <f>AVERAGE(O65:O74)</f>
        <v>1.281951276895934</v>
      </c>
      <c r="Q70" s="318">
        <f>(H70+TableS10!C37)/TableS8!N70</f>
        <v>1.6644028414669645</v>
      </c>
      <c r="R70" s="317"/>
      <c r="S70" s="102">
        <f>AVERAGE(Q65:Q74)</f>
        <v>1.5482002681041003</v>
      </c>
      <c r="T70" s="78">
        <f>N70/(RawDataSources1!O72/RawDataSources1!O$107)</f>
        <v>485315.54495558108</v>
      </c>
    </row>
    <row r="71" spans="2:20" ht="15">
      <c r="B71" s="334">
        <v>1976</v>
      </c>
      <c r="C71" s="316">
        <f>TableS5!O76</f>
        <v>482789.8942680569</v>
      </c>
      <c r="D71" s="316">
        <f t="shared" si="1"/>
        <v>129092.9588147101</v>
      </c>
      <c r="E71" s="369">
        <v>66540.194999999992</v>
      </c>
      <c r="F71" s="369">
        <v>45700.652841606425</v>
      </c>
      <c r="G71" s="369">
        <v>16852.110973103685</v>
      </c>
      <c r="H71" s="316">
        <f t="shared" si="2"/>
        <v>353696.93545334681</v>
      </c>
      <c r="I71" s="316"/>
      <c r="J71" s="380"/>
      <c r="K71" s="380"/>
      <c r="L71" s="380"/>
      <c r="M71" s="380"/>
      <c r="N71" s="316">
        <v>245074.59780982754</v>
      </c>
      <c r="O71" s="317">
        <f t="shared" si="4"/>
        <v>1.4432215277072813</v>
      </c>
      <c r="P71" s="316"/>
      <c r="Q71" s="318">
        <f>(H71+TableS10!C38)/TableS8!N71</f>
        <v>1.7197487874230035</v>
      </c>
      <c r="R71" s="317"/>
      <c r="S71" s="78"/>
      <c r="T71" s="78">
        <f>N71/(RawDataSources1!O73/RawDataSources1!O$107)</f>
        <v>496680.73183011403</v>
      </c>
    </row>
    <row r="72" spans="2:20" ht="15">
      <c r="B72" s="334">
        <v>1977</v>
      </c>
      <c r="C72" s="316">
        <f>TableS5!O77</f>
        <v>480757.09471324406</v>
      </c>
      <c r="D72" s="316">
        <f t="shared" si="1"/>
        <v>141038.00848373343</v>
      </c>
      <c r="E72" s="369">
        <v>69470.305999999997</v>
      </c>
      <c r="F72" s="369">
        <v>55013.285760038307</v>
      </c>
      <c r="G72" s="369">
        <v>16554.416723695122</v>
      </c>
      <c r="H72" s="316">
        <f t="shared" si="2"/>
        <v>339719.08622951061</v>
      </c>
      <c r="I72" s="316"/>
      <c r="J72" s="380"/>
      <c r="K72" s="380"/>
      <c r="L72" s="380"/>
      <c r="M72" s="380"/>
      <c r="N72" s="316">
        <v>255463.35619510684</v>
      </c>
      <c r="O72" s="317">
        <f t="shared" si="4"/>
        <v>1.3298153257254419</v>
      </c>
      <c r="P72" s="316"/>
      <c r="Q72" s="318">
        <f>(H72+TableS10!C39)/TableS8!N72</f>
        <v>1.5894752225724647</v>
      </c>
      <c r="R72" s="317"/>
      <c r="S72" s="78"/>
      <c r="T72" s="78">
        <f>N72/(RawDataSources1!O74/RawDataSources1!O$107)</f>
        <v>511804.59333933785</v>
      </c>
    </row>
    <row r="73" spans="2:20" ht="15">
      <c r="B73" s="334">
        <v>1978</v>
      </c>
      <c r="C73" s="316">
        <f>TableS5!O78</f>
        <v>458396.29961030243</v>
      </c>
      <c r="D73" s="316">
        <f t="shared" si="1"/>
        <v>143844.61865447462</v>
      </c>
      <c r="E73" s="369">
        <v>70207.664999999994</v>
      </c>
      <c r="F73" s="369">
        <v>56874.041519857587</v>
      </c>
      <c r="G73" s="369">
        <v>16762.912134617054</v>
      </c>
      <c r="H73" s="316">
        <f t="shared" si="2"/>
        <v>314551.68095582782</v>
      </c>
      <c r="I73" s="316">
        <v>46351.553099713965</v>
      </c>
      <c r="J73" s="380">
        <f>I73/H73</f>
        <v>0.14735751199569355</v>
      </c>
      <c r="K73" s="380"/>
      <c r="L73" s="380"/>
      <c r="M73" s="380"/>
      <c r="N73" s="316">
        <v>264876.68848121038</v>
      </c>
      <c r="O73" s="317">
        <f t="shared" ref="O73:O103" si="5">H73/N73</f>
        <v>1.1875400691523719</v>
      </c>
      <c r="P73" s="316"/>
      <c r="Q73" s="318">
        <f>(H73+TableS10!C40)/TableS8!N73</f>
        <v>1.4332662434168311</v>
      </c>
      <c r="R73" s="317"/>
      <c r="S73" s="78"/>
      <c r="T73" s="78">
        <f>N73/(RawDataSources1!O75/RawDataSources1!O$107)</f>
        <v>526841.54073575092</v>
      </c>
    </row>
    <row r="74" spans="2:20" ht="15">
      <c r="B74" s="335">
        <v>1979</v>
      </c>
      <c r="C74" s="375">
        <f>TableS5!O79</f>
        <v>471609.49671658612</v>
      </c>
      <c r="D74" s="375">
        <f t="shared" ref="D74:D92" si="6">E74+F74+G74</f>
        <v>152449.22486975262</v>
      </c>
      <c r="E74" s="376">
        <v>71384.62</v>
      </c>
      <c r="F74" s="376">
        <v>63823.82984850998</v>
      </c>
      <c r="G74" s="376">
        <v>17240.775021242636</v>
      </c>
      <c r="H74" s="375">
        <f t="shared" ref="H74:H107" si="7">C74-D74</f>
        <v>319160.27184683352</v>
      </c>
      <c r="I74" s="375"/>
      <c r="J74" s="379"/>
      <c r="K74" s="379"/>
      <c r="L74" s="379"/>
      <c r="M74" s="379"/>
      <c r="N74" s="375">
        <v>270472.44598688948</v>
      </c>
      <c r="O74" s="383">
        <f t="shared" si="5"/>
        <v>1.1800102989503931</v>
      </c>
      <c r="P74" s="375"/>
      <c r="Q74" s="385">
        <f>(H74+TableS10!C41)/TableS8!N74</f>
        <v>1.5269660560189378</v>
      </c>
      <c r="R74" s="317"/>
      <c r="S74" s="78"/>
      <c r="T74" s="78">
        <f>N74/(RawDataSources1!O76/RawDataSources1!O$107)</f>
        <v>511412.22489845374</v>
      </c>
    </row>
    <row r="75" spans="2:20" ht="15">
      <c r="B75" s="334">
        <v>1980</v>
      </c>
      <c r="C75" s="316">
        <f>TableS5!O80</f>
        <v>533609.88313837873</v>
      </c>
      <c r="D75" s="316">
        <f t="shared" si="6"/>
        <v>167809.40673119746</v>
      </c>
      <c r="E75" s="369">
        <v>79191.407000000007</v>
      </c>
      <c r="F75" s="369">
        <v>70102.744800079541</v>
      </c>
      <c r="G75" s="369">
        <v>18515.25493111791</v>
      </c>
      <c r="H75" s="316">
        <f t="shared" si="7"/>
        <v>365800.47640718124</v>
      </c>
      <c r="I75" s="316"/>
      <c r="J75" s="380"/>
      <c r="K75" s="316"/>
      <c r="L75" s="380"/>
      <c r="M75" s="380"/>
      <c r="N75" s="316">
        <v>290523.35884854884</v>
      </c>
      <c r="O75" s="317">
        <f t="shared" si="5"/>
        <v>1.2591086577581347</v>
      </c>
      <c r="P75" s="316"/>
      <c r="Q75" s="318">
        <f>(H75+TableS10!C42)/TableS8!N75</f>
        <v>1.7556342761295749</v>
      </c>
      <c r="R75" s="317"/>
      <c r="S75" s="78"/>
      <c r="T75" s="78">
        <f>N75/(RawDataSources1!O77/RawDataSources1!O$107)</f>
        <v>526191.25435910805</v>
      </c>
    </row>
    <row r="76" spans="2:20" ht="15">
      <c r="B76" s="334">
        <v>1981</v>
      </c>
      <c r="C76" s="316">
        <f>TableS5!O81</f>
        <v>594593.86978276493</v>
      </c>
      <c r="D76" s="316">
        <f t="shared" si="6"/>
        <v>165984.13521061075</v>
      </c>
      <c r="E76" s="369">
        <v>84836.475000000006</v>
      </c>
      <c r="F76" s="369">
        <v>63853.034535323291</v>
      </c>
      <c r="G76" s="369">
        <v>17294.625675287451</v>
      </c>
      <c r="H76" s="316">
        <f t="shared" si="7"/>
        <v>428609.73457215418</v>
      </c>
      <c r="I76" s="316"/>
      <c r="J76" s="380"/>
      <c r="K76" s="316"/>
      <c r="L76" s="380"/>
      <c r="M76" s="380"/>
      <c r="N76" s="316">
        <v>310697.30695278361</v>
      </c>
      <c r="O76" s="317">
        <f t="shared" si="5"/>
        <v>1.379509010798377</v>
      </c>
      <c r="P76" s="316"/>
      <c r="Q76" s="318">
        <f>(H76+TableS10!C43)/TableS8!N76</f>
        <v>1.9887742886398632</v>
      </c>
      <c r="R76" s="317"/>
      <c r="S76" s="78"/>
      <c r="T76" s="78">
        <f>N76/(RawDataSources1!O78/RawDataSources1!O$107)</f>
        <v>527752.91990328766</v>
      </c>
    </row>
    <row r="77" spans="2:20" ht="15">
      <c r="B77" s="334">
        <v>1982</v>
      </c>
      <c r="C77" s="316">
        <f>TableS5!O82</f>
        <v>697250.24730081495</v>
      </c>
      <c r="D77" s="316">
        <f t="shared" si="6"/>
        <v>182144.47529669007</v>
      </c>
      <c r="E77" s="369">
        <v>91339.343000000008</v>
      </c>
      <c r="F77" s="369">
        <v>71647.070096108946</v>
      </c>
      <c r="G77" s="369">
        <v>19158.062200581131</v>
      </c>
      <c r="H77" s="316">
        <f t="shared" si="7"/>
        <v>515105.77200412488</v>
      </c>
      <c r="I77" s="316"/>
      <c r="J77" s="380"/>
      <c r="K77" s="316"/>
      <c r="L77" s="380"/>
      <c r="M77" s="380"/>
      <c r="N77" s="316">
        <v>330764.40342424758</v>
      </c>
      <c r="O77" s="317">
        <f t="shared" si="5"/>
        <v>1.5573192479948816</v>
      </c>
      <c r="P77" s="316"/>
      <c r="Q77" s="318">
        <f>(H77+TableS10!C44)/TableS8!N77</f>
        <v>2.1585307184357481</v>
      </c>
      <c r="R77" s="317"/>
      <c r="S77" s="78"/>
      <c r="T77" s="78">
        <f>N77/(RawDataSources1!O79/RawDataSources1!O$107)</f>
        <v>532776.92241505056</v>
      </c>
    </row>
    <row r="78" spans="2:20" ht="15">
      <c r="B78" s="334">
        <v>1983</v>
      </c>
      <c r="C78" s="316">
        <f>TableS5!O83</f>
        <v>843611.81524734176</v>
      </c>
      <c r="D78" s="316">
        <f t="shared" si="6"/>
        <v>205257.1562884649</v>
      </c>
      <c r="E78" s="369">
        <v>94176.90800000001</v>
      </c>
      <c r="F78" s="369">
        <v>89074.202067295351</v>
      </c>
      <c r="G78" s="369">
        <v>22006.046221169538</v>
      </c>
      <c r="H78" s="316">
        <f t="shared" si="7"/>
        <v>638354.65895887685</v>
      </c>
      <c r="I78" s="316">
        <v>62345.700126096744</v>
      </c>
      <c r="J78" s="380"/>
      <c r="K78" s="316">
        <v>129393.77383350635</v>
      </c>
      <c r="L78" s="316">
        <f t="shared" ref="L78:L92" si="8">H78-K78</f>
        <v>508960.88512537052</v>
      </c>
      <c r="M78" s="380">
        <f>K78/H78</f>
        <v>0.20269887909103826</v>
      </c>
      <c r="N78" s="316">
        <v>352311.02779176598</v>
      </c>
      <c r="O78" s="317">
        <f t="shared" si="5"/>
        <v>1.8119065501866078</v>
      </c>
      <c r="P78" s="317"/>
      <c r="Q78" s="318">
        <f>(H78+TableS10!C45)/TableS8!N78</f>
        <v>2.4317818034158432</v>
      </c>
      <c r="R78" s="317"/>
      <c r="S78" s="84"/>
      <c r="T78" s="78">
        <f>N78/(RawDataSources1!O80/RawDataSources1!O$107)</f>
        <v>555628.48296465178</v>
      </c>
    </row>
    <row r="79" spans="2:20" ht="15">
      <c r="B79" s="334">
        <v>1984</v>
      </c>
      <c r="C79" s="316">
        <f>TableS5!O84</f>
        <v>853775.81302140607</v>
      </c>
      <c r="D79" s="316">
        <f t="shared" si="6"/>
        <v>218621.83117886036</v>
      </c>
      <c r="E79" s="369">
        <v>98137.587</v>
      </c>
      <c r="F79" s="369">
        <v>96020.374577580398</v>
      </c>
      <c r="G79" s="369">
        <v>24463.869601279952</v>
      </c>
      <c r="H79" s="316">
        <f t="shared" si="7"/>
        <v>635153.98184254568</v>
      </c>
      <c r="I79" s="316">
        <v>123677.32142884047</v>
      </c>
      <c r="J79" s="380">
        <f t="shared" ref="J79:J105" si="9">I79/H79</f>
        <v>0.19472021740312417</v>
      </c>
      <c r="K79" s="316">
        <v>166083.97002744675</v>
      </c>
      <c r="L79" s="316">
        <f t="shared" si="8"/>
        <v>469070.01181509893</v>
      </c>
      <c r="M79" s="380">
        <f>K79/H79</f>
        <v>0.26148615103639367</v>
      </c>
      <c r="N79" s="316">
        <v>373107.52722521184</v>
      </c>
      <c r="O79" s="317">
        <f t="shared" si="5"/>
        <v>1.7023349450121377</v>
      </c>
      <c r="P79" s="386"/>
      <c r="Q79" s="318">
        <f>(H79+TableS10!C46)/TableS8!N79</f>
        <v>2.4455787349405278</v>
      </c>
      <c r="R79" s="317"/>
      <c r="S79" s="92"/>
      <c r="T79" s="78">
        <f>N79/(RawDataSources1!O81/RawDataSources1!O$107)</f>
        <v>571840.2790567216</v>
      </c>
    </row>
    <row r="80" spans="2:20" ht="15">
      <c r="B80" s="334">
        <v>1985</v>
      </c>
      <c r="C80" s="316">
        <f>TableS5!O85</f>
        <v>1078400.1638282284</v>
      </c>
      <c r="D80" s="370">
        <f t="shared" si="6"/>
        <v>293917.70198777987</v>
      </c>
      <c r="E80" s="369">
        <v>104503.716</v>
      </c>
      <c r="F80" s="373">
        <v>161918.20075629256</v>
      </c>
      <c r="G80" s="369">
        <v>27495.78523148728</v>
      </c>
      <c r="H80" s="316">
        <f t="shared" si="7"/>
        <v>784482.46184044844</v>
      </c>
      <c r="I80" s="316">
        <v>114090.43974275063</v>
      </c>
      <c r="J80" s="380">
        <f t="shared" si="9"/>
        <v>0.14543402216422635</v>
      </c>
      <c r="K80" s="316">
        <v>179395.49764527427</v>
      </c>
      <c r="L80" s="316">
        <f t="shared" si="8"/>
        <v>605086.96419517417</v>
      </c>
      <c r="M80" s="380">
        <f>K80/H80</f>
        <v>0.22868006153305251</v>
      </c>
      <c r="N80" s="316">
        <v>380874.73972155916</v>
      </c>
      <c r="O80" s="317">
        <f t="shared" si="5"/>
        <v>2.0596862433406562</v>
      </c>
      <c r="P80" s="382">
        <f>AVERAGE(O75:O84)</f>
        <v>1.8499212992996945</v>
      </c>
      <c r="Q80" s="318">
        <f>(H80+TableS10!C47)/TableS8!N80</f>
        <v>2.7345242265050183</v>
      </c>
      <c r="R80" s="317"/>
      <c r="S80" s="102">
        <f>AVERAGE(Q75:Q84)</f>
        <v>2.4722207590402934</v>
      </c>
      <c r="T80" s="78">
        <f>N80/(RawDataSources1!O82/RawDataSources1!O$107)</f>
        <v>565412.29574735358</v>
      </c>
    </row>
    <row r="81" spans="2:20" ht="15">
      <c r="B81" s="334">
        <v>1986</v>
      </c>
      <c r="C81" s="316">
        <f>TableS5!O86</f>
        <v>1248138.926655103</v>
      </c>
      <c r="D81" s="316">
        <f t="shared" si="6"/>
        <v>338735.73122108501</v>
      </c>
      <c r="E81" s="369">
        <v>109726.03600000001</v>
      </c>
      <c r="F81" s="369">
        <v>193641.2587058215</v>
      </c>
      <c r="G81" s="369">
        <v>35368.4365152635</v>
      </c>
      <c r="H81" s="316">
        <f t="shared" si="7"/>
        <v>909403.19543401804</v>
      </c>
      <c r="I81" s="316">
        <v>107736.9221329337</v>
      </c>
      <c r="J81" s="380">
        <f t="shared" si="9"/>
        <v>0.11846991815496714</v>
      </c>
      <c r="K81" s="316">
        <v>196426.49887318781</v>
      </c>
      <c r="L81" s="316">
        <f t="shared" si="8"/>
        <v>712976.69656083023</v>
      </c>
      <c r="M81" s="380">
        <f t="shared" ref="M81:M107" si="10">K81/H81</f>
        <v>0.21599495125970181</v>
      </c>
      <c r="N81" s="316">
        <v>407183.90481633565</v>
      </c>
      <c r="O81" s="317">
        <f t="shared" si="5"/>
        <v>2.2333967150401324</v>
      </c>
      <c r="P81" s="386"/>
      <c r="Q81" s="318">
        <f>(H81+TableS10!C48)/TableS8!N81</f>
        <v>2.7834871938958514</v>
      </c>
      <c r="R81" s="317"/>
      <c r="S81" s="92"/>
      <c r="T81" s="78">
        <f>N81/(RawDataSources1!O83/RawDataSources1!O$107)</f>
        <v>604212.08952808636</v>
      </c>
    </row>
    <row r="82" spans="2:20" ht="15">
      <c r="B82" s="334">
        <v>1987</v>
      </c>
      <c r="C82" s="316">
        <f>TableS5!O87</f>
        <v>1347746.1048409336</v>
      </c>
      <c r="D82" s="316">
        <f t="shared" si="6"/>
        <v>309411.79655423335</v>
      </c>
      <c r="E82" s="369">
        <v>117464.66506500001</v>
      </c>
      <c r="F82" s="369">
        <v>153685.53861355848</v>
      </c>
      <c r="G82" s="369">
        <v>38261.592875674898</v>
      </c>
      <c r="H82" s="316">
        <f t="shared" si="7"/>
        <v>1038334.3082867002</v>
      </c>
      <c r="I82" s="316">
        <v>87909.036346455148</v>
      </c>
      <c r="J82" s="380">
        <f t="shared" si="9"/>
        <v>8.4663518911851365E-2</v>
      </c>
      <c r="K82" s="316">
        <v>196690.4635543396</v>
      </c>
      <c r="L82" s="316">
        <f t="shared" si="8"/>
        <v>841643.84473236057</v>
      </c>
      <c r="M82" s="380">
        <f t="shared" si="10"/>
        <v>0.18942884000326254</v>
      </c>
      <c r="N82" s="316">
        <v>413569.96020627156</v>
      </c>
      <c r="O82" s="317">
        <f t="shared" si="5"/>
        <v>2.5106618183023306</v>
      </c>
      <c r="P82" s="386"/>
      <c r="Q82" s="318">
        <f>(H82+TableS10!C49)/TableS8!N82</f>
        <v>3.0544005363848576</v>
      </c>
      <c r="R82" s="317"/>
      <c r="S82" s="92"/>
      <c r="T82" s="78">
        <f>N82/(RawDataSources1!O84/RawDataSources1!O$107)</f>
        <v>602276.32006725145</v>
      </c>
    </row>
    <row r="83" spans="2:20" ht="15">
      <c r="B83" s="334">
        <v>1988</v>
      </c>
      <c r="C83" s="316">
        <f>TableS5!O88</f>
        <v>1175974.542459246</v>
      </c>
      <c r="D83" s="316">
        <f t="shared" si="6"/>
        <v>366957.3268063321</v>
      </c>
      <c r="E83" s="369">
        <v>123449.63458900001</v>
      </c>
      <c r="F83" s="369">
        <v>195608.91289070668</v>
      </c>
      <c r="G83" s="369">
        <v>47898.779326625394</v>
      </c>
      <c r="H83" s="316">
        <f t="shared" si="7"/>
        <v>809017.2156529139</v>
      </c>
      <c r="I83" s="316">
        <v>98448.457541587617</v>
      </c>
      <c r="J83" s="380">
        <f t="shared" si="9"/>
        <v>0.12168895251769792</v>
      </c>
      <c r="K83" s="316">
        <v>237752.5409156534</v>
      </c>
      <c r="L83" s="316">
        <f t="shared" si="8"/>
        <v>571264.67473726044</v>
      </c>
      <c r="M83" s="380">
        <f t="shared" si="10"/>
        <v>0.29387822201506086</v>
      </c>
      <c r="N83" s="316">
        <v>439174.8319667278</v>
      </c>
      <c r="O83" s="317">
        <f t="shared" si="5"/>
        <v>1.8421301877203329</v>
      </c>
      <c r="P83" s="386"/>
      <c r="Q83" s="318">
        <f>(H83+TableS10!C50)/TableS8!N83</f>
        <v>2.4615964690226524</v>
      </c>
      <c r="R83" s="317"/>
      <c r="S83" s="92"/>
      <c r="T83" s="78">
        <f>N83/(RawDataSources1!O85/RawDataSources1!O$107)</f>
        <v>627375.535891484</v>
      </c>
    </row>
    <row r="84" spans="2:20" ht="15">
      <c r="B84" s="335">
        <v>1989</v>
      </c>
      <c r="C84" s="375">
        <f>TableS5!O89</f>
        <v>1406697.2919305069</v>
      </c>
      <c r="D84" s="375">
        <f t="shared" si="6"/>
        <v>422999.73509500304</v>
      </c>
      <c r="E84" s="376">
        <v>129943.66420000001</v>
      </c>
      <c r="F84" s="376">
        <v>242501.25602423324</v>
      </c>
      <c r="G84" s="376">
        <v>50554.814870769813</v>
      </c>
      <c r="H84" s="375">
        <f t="shared" si="7"/>
        <v>983697.5568355039</v>
      </c>
      <c r="I84" s="375">
        <v>102731.71812953988</v>
      </c>
      <c r="J84" s="379">
        <f t="shared" si="9"/>
        <v>0.10443425158035531</v>
      </c>
      <c r="K84" s="375">
        <v>258135.17775777131</v>
      </c>
      <c r="L84" s="375">
        <f t="shared" si="8"/>
        <v>725562.37907773256</v>
      </c>
      <c r="M84" s="379">
        <f t="shared" si="10"/>
        <v>0.26241315327464743</v>
      </c>
      <c r="N84" s="375">
        <v>458994.07076565968</v>
      </c>
      <c r="O84" s="383">
        <f t="shared" si="5"/>
        <v>2.1431596168433571</v>
      </c>
      <c r="P84" s="387"/>
      <c r="Q84" s="385">
        <f>(H84+TableS10!C51)/TableS8!N84</f>
        <v>2.9078993430329994</v>
      </c>
      <c r="R84" s="317"/>
      <c r="S84" s="92"/>
      <c r="T84" s="78">
        <f>N84/(RawDataSources1!O86/RawDataSources1!O$107)</f>
        <v>624327.12619764521</v>
      </c>
    </row>
    <row r="85" spans="2:20" ht="15">
      <c r="B85" s="334">
        <v>1990</v>
      </c>
      <c r="C85" s="316">
        <f>TableS5!O90</f>
        <v>1388402.095937191</v>
      </c>
      <c r="D85" s="316">
        <f t="shared" si="6"/>
        <v>372732.18890715163</v>
      </c>
      <c r="E85" s="369">
        <v>141170.83800000002</v>
      </c>
      <c r="F85" s="369">
        <v>189335.00445687654</v>
      </c>
      <c r="G85" s="369">
        <v>42226.346450275123</v>
      </c>
      <c r="H85" s="316">
        <f t="shared" si="7"/>
        <v>1015669.9070300395</v>
      </c>
      <c r="I85" s="316">
        <v>91273.508764913757</v>
      </c>
      <c r="J85" s="380">
        <f t="shared" si="9"/>
        <v>8.9865327438724885E-2</v>
      </c>
      <c r="K85" s="316">
        <v>222016.75621644236</v>
      </c>
      <c r="L85" s="316">
        <f t="shared" si="8"/>
        <v>793653.15081359714</v>
      </c>
      <c r="M85" s="380">
        <f t="shared" si="10"/>
        <v>0.21859144854025492</v>
      </c>
      <c r="N85" s="316">
        <v>495220.03367713251</v>
      </c>
      <c r="O85" s="317">
        <f t="shared" si="5"/>
        <v>2.0509467266266199</v>
      </c>
      <c r="P85" s="386"/>
      <c r="Q85" s="318">
        <f>(H85+TableS10!C52)/TableS8!N85</f>
        <v>2.8312927823597942</v>
      </c>
      <c r="R85" s="317"/>
      <c r="S85" s="92"/>
      <c r="T85" s="78">
        <f>N85/(RawDataSources1!O87/RawDataSources1!O$107)</f>
        <v>639847.20923514268</v>
      </c>
    </row>
    <row r="86" spans="2:20" ht="15">
      <c r="B86" s="334">
        <v>1991</v>
      </c>
      <c r="C86" s="316">
        <f>TableS5!O91</f>
        <v>1510370.0692259634</v>
      </c>
      <c r="D86" s="316">
        <f t="shared" si="6"/>
        <v>413927.02753800584</v>
      </c>
      <c r="E86" s="369">
        <v>151124.05429500001</v>
      </c>
      <c r="F86" s="369">
        <v>218521.33403847247</v>
      </c>
      <c r="G86" s="369">
        <v>44281.639204533356</v>
      </c>
      <c r="H86" s="316">
        <f t="shared" si="7"/>
        <v>1096443.0416879575</v>
      </c>
      <c r="I86" s="316">
        <v>116086.17865113955</v>
      </c>
      <c r="J86" s="380">
        <f t="shared" si="9"/>
        <v>0.10587524772141983</v>
      </c>
      <c r="K86" s="316">
        <v>260654.92196835915</v>
      </c>
      <c r="L86" s="316">
        <f t="shared" si="8"/>
        <v>835788.11971959833</v>
      </c>
      <c r="M86" s="380">
        <f t="shared" si="10"/>
        <v>0.23772773601361438</v>
      </c>
      <c r="N86" s="316">
        <v>529996.35470586258</v>
      </c>
      <c r="O86" s="317">
        <f t="shared" si="5"/>
        <v>2.0687746848682789</v>
      </c>
      <c r="P86" s="386"/>
      <c r="Q86" s="318">
        <f>(H86+TableS10!C53)/TableS8!N86</f>
        <v>2.8085118481881746</v>
      </c>
      <c r="R86" s="317"/>
      <c r="S86" s="92"/>
      <c r="T86" s="78">
        <f>N86/(RawDataSources1!O88/RawDataSources1!O$107)</f>
        <v>650805.25933575025</v>
      </c>
    </row>
    <row r="87" spans="2:20" ht="15">
      <c r="B87" s="334">
        <v>1992</v>
      </c>
      <c r="C87" s="316">
        <f>TableS5!O92</f>
        <v>1596764.0503055106</v>
      </c>
      <c r="D87" s="316">
        <f t="shared" si="6"/>
        <v>469514.28952284326</v>
      </c>
      <c r="E87" s="369">
        <v>166257.31048000001</v>
      </c>
      <c r="F87" s="369">
        <v>256798.10913549052</v>
      </c>
      <c r="G87" s="369">
        <v>46458.869907352702</v>
      </c>
      <c r="H87" s="316">
        <f t="shared" si="7"/>
        <v>1127249.7607826674</v>
      </c>
      <c r="I87" s="316">
        <v>135002.08240581315</v>
      </c>
      <c r="J87" s="380">
        <f t="shared" si="9"/>
        <v>0.1197623517897924</v>
      </c>
      <c r="K87" s="316">
        <v>286046.44522454997</v>
      </c>
      <c r="L87" s="316">
        <f t="shared" si="8"/>
        <v>841203.31555811747</v>
      </c>
      <c r="M87" s="380">
        <f t="shared" si="10"/>
        <v>0.25375604872689739</v>
      </c>
      <c r="N87" s="316">
        <v>569082.35114693432</v>
      </c>
      <c r="O87" s="317">
        <f t="shared" si="5"/>
        <v>1.9808201018899934</v>
      </c>
      <c r="P87" s="386"/>
      <c r="Q87" s="318">
        <f>(H87+TableS10!C54)/TableS8!N87</f>
        <v>2.6878548556283191</v>
      </c>
      <c r="R87" s="317"/>
      <c r="S87" s="92"/>
      <c r="T87" s="78">
        <f>N87/(RawDataSources1!O89/RawDataSources1!O$107)</f>
        <v>675636.40603415878</v>
      </c>
    </row>
    <row r="88" spans="2:20" ht="15">
      <c r="B88" s="334">
        <v>1993</v>
      </c>
      <c r="C88" s="316">
        <f>TableS5!O93</f>
        <v>1870175.5904278418</v>
      </c>
      <c r="D88" s="316">
        <f t="shared" si="6"/>
        <v>632278.14771657693</v>
      </c>
      <c r="E88" s="369">
        <v>183059.856</v>
      </c>
      <c r="F88" s="369">
        <v>372944.31417238986</v>
      </c>
      <c r="G88" s="369">
        <v>76273.977544187059</v>
      </c>
      <c r="H88" s="316">
        <f t="shared" si="7"/>
        <v>1237897.4427112648</v>
      </c>
      <c r="I88" s="316">
        <v>148311.61308736991</v>
      </c>
      <c r="J88" s="380">
        <f t="shared" si="9"/>
        <v>0.11980928950183078</v>
      </c>
      <c r="K88" s="316">
        <v>358766.92529080971</v>
      </c>
      <c r="L88" s="316">
        <f t="shared" si="8"/>
        <v>879130.51742045511</v>
      </c>
      <c r="M88" s="380">
        <f t="shared" si="10"/>
        <v>0.28981958675432112</v>
      </c>
      <c r="N88" s="316">
        <v>609442.53464252397</v>
      </c>
      <c r="O88" s="317">
        <f t="shared" si="5"/>
        <v>2.0311963349216655</v>
      </c>
      <c r="P88" s="386"/>
      <c r="Q88" s="318">
        <f>(H88+TableS10!C55)/TableS8!N88</f>
        <v>2.6306999455685793</v>
      </c>
      <c r="R88" s="317"/>
      <c r="S88" s="92"/>
      <c r="T88" s="78">
        <f>N88/(RawDataSources1!O90/RawDataSources1!O$107)</f>
        <v>706059.83203120425</v>
      </c>
    </row>
    <row r="89" spans="2:20" ht="15">
      <c r="B89" s="334">
        <v>1994</v>
      </c>
      <c r="C89" s="316">
        <f>TableS5!O94</f>
        <v>1800044.0057867977</v>
      </c>
      <c r="D89" s="316">
        <f t="shared" si="6"/>
        <v>616461.58454422222</v>
      </c>
      <c r="E89" s="369">
        <v>192633.487215</v>
      </c>
      <c r="F89" s="369">
        <v>345436.98521401384</v>
      </c>
      <c r="G89" s="369">
        <v>78391.112115208409</v>
      </c>
      <c r="H89" s="316">
        <f t="shared" si="7"/>
        <v>1183582.4212425756</v>
      </c>
      <c r="I89" s="316">
        <v>131275.18247278131</v>
      </c>
      <c r="J89" s="380">
        <f t="shared" si="9"/>
        <v>0.1109134269964596</v>
      </c>
      <c r="K89" s="316">
        <v>344835.40629693581</v>
      </c>
      <c r="L89" s="316">
        <f t="shared" si="8"/>
        <v>838747.01494563976</v>
      </c>
      <c r="M89" s="380">
        <f t="shared" si="10"/>
        <v>0.291348874491489</v>
      </c>
      <c r="N89" s="316">
        <v>652386.83201531647</v>
      </c>
      <c r="O89" s="317">
        <f t="shared" si="5"/>
        <v>1.8142340757956745</v>
      </c>
      <c r="P89" s="386"/>
      <c r="Q89" s="318">
        <f>(H89+TableS10!C56)/TableS8!N89</f>
        <v>2.3647126912064294</v>
      </c>
      <c r="R89" s="317"/>
      <c r="S89" s="92"/>
      <c r="T89" s="78">
        <f>N89/(RawDataSources1!O91/RawDataSources1!O$107)</f>
        <v>752654.72902030917</v>
      </c>
    </row>
    <row r="90" spans="2:20" ht="15">
      <c r="B90" s="334">
        <v>1995</v>
      </c>
      <c r="C90" s="316">
        <f>TableS5!O95</f>
        <v>1622174.0447406715</v>
      </c>
      <c r="D90" s="316">
        <f t="shared" si="6"/>
        <v>707182.1759648947</v>
      </c>
      <c r="E90" s="369">
        <v>202730.07954000001</v>
      </c>
      <c r="F90" s="369">
        <v>424716.20419267123</v>
      </c>
      <c r="G90" s="369">
        <v>79735.892232223472</v>
      </c>
      <c r="H90" s="370">
        <f t="shared" si="7"/>
        <v>914991.86877577682</v>
      </c>
      <c r="I90" s="316">
        <v>140068.19125427684</v>
      </c>
      <c r="J90" s="388">
        <f t="shared" si="9"/>
        <v>0.15308135081209254</v>
      </c>
      <c r="K90" s="370">
        <v>357265.10047438531</v>
      </c>
      <c r="L90" s="370">
        <f t="shared" si="8"/>
        <v>557726.76830139151</v>
      </c>
      <c r="M90" s="388">
        <f t="shared" si="10"/>
        <v>0.39045713155067924</v>
      </c>
      <c r="N90" s="370">
        <v>652534.51070296497</v>
      </c>
      <c r="O90" s="315">
        <f t="shared" si="5"/>
        <v>1.4022122259711149</v>
      </c>
      <c r="P90" s="382">
        <f>AVERAGE(O85:O94)</f>
        <v>1.9588140671387744</v>
      </c>
      <c r="Q90" s="318">
        <f>(H90+TableS10!C57)/TableS8!N90</f>
        <v>1.9158770122809021</v>
      </c>
      <c r="R90" s="317"/>
      <c r="S90" s="102">
        <f>AVERAGE(Q85:Q94)</f>
        <v>2.5749108187190863</v>
      </c>
      <c r="T90" s="78">
        <f>N90/(RawDataSources1!O92/RawDataSources1!O$107)</f>
        <v>738455.42492364009</v>
      </c>
    </row>
    <row r="91" spans="2:20" ht="15">
      <c r="B91" s="334">
        <v>1996</v>
      </c>
      <c r="C91" s="316">
        <f>TableS5!O96</f>
        <v>1977913.9668329239</v>
      </c>
      <c r="D91" s="316">
        <f t="shared" si="6"/>
        <v>802883.53850122378</v>
      </c>
      <c r="E91" s="369">
        <v>204505.96025500001</v>
      </c>
      <c r="F91" s="369">
        <v>500599.85449918488</v>
      </c>
      <c r="G91" s="369">
        <v>97777.723747038894</v>
      </c>
      <c r="H91" s="316">
        <f t="shared" si="7"/>
        <v>1175030.4283317002</v>
      </c>
      <c r="I91" s="316">
        <v>170599.31640248795</v>
      </c>
      <c r="J91" s="380">
        <f t="shared" si="9"/>
        <v>0.14518714774450875</v>
      </c>
      <c r="K91" s="316">
        <v>433494.78964756412</v>
      </c>
      <c r="L91" s="316">
        <f t="shared" si="8"/>
        <v>741535.63868413609</v>
      </c>
      <c r="M91" s="380">
        <f t="shared" si="10"/>
        <v>0.36892218209449856</v>
      </c>
      <c r="N91" s="316">
        <v>689268.66987931845</v>
      </c>
      <c r="O91" s="317">
        <f t="shared" si="5"/>
        <v>1.704749511590933</v>
      </c>
      <c r="P91" s="386"/>
      <c r="Q91" s="318">
        <f>(H91+TableS10!C58)/TableS8!N91</f>
        <v>2.2841433204955539</v>
      </c>
      <c r="R91" s="317"/>
      <c r="S91" s="92"/>
      <c r="T91" s="78">
        <f>N91/(RawDataSources1!O93/RawDataSources1!O$107)</f>
        <v>773933.81357945304</v>
      </c>
    </row>
    <row r="92" spans="2:20" ht="15">
      <c r="B92" s="334">
        <v>1997</v>
      </c>
      <c r="C92" s="316">
        <f>TableS5!O97</f>
        <v>2628409.8243730427</v>
      </c>
      <c r="D92" s="316">
        <f t="shared" si="6"/>
        <v>1110403.7885640492</v>
      </c>
      <c r="E92" s="369">
        <v>214566.90804500002</v>
      </c>
      <c r="F92" s="369">
        <v>778039.74356102943</v>
      </c>
      <c r="G92" s="369">
        <v>117797.13695801968</v>
      </c>
      <c r="H92" s="316">
        <f t="shared" si="7"/>
        <v>1518006.0358089935</v>
      </c>
      <c r="I92" s="316">
        <v>223845.95066331583</v>
      </c>
      <c r="J92" s="380">
        <f t="shared" si="9"/>
        <v>0.14746051424230419</v>
      </c>
      <c r="K92" s="316">
        <v>498457.03455633746</v>
      </c>
      <c r="L92" s="316">
        <f t="shared" si="8"/>
        <v>1019549.0012526561</v>
      </c>
      <c r="M92" s="380">
        <f t="shared" si="10"/>
        <v>0.32836301226608361</v>
      </c>
      <c r="N92" s="316">
        <v>749801.32818967896</v>
      </c>
      <c r="O92" s="317">
        <f t="shared" si="5"/>
        <v>2.0245443409310422</v>
      </c>
      <c r="P92" s="386"/>
      <c r="Q92" s="318">
        <f>(H92+TableS10!C59)/TableS8!N92</f>
        <v>2.6022880494490059</v>
      </c>
      <c r="R92" s="317"/>
      <c r="S92" s="92"/>
      <c r="T92" s="78">
        <f>N92/(RawDataSources1!O94/RawDataSources1!O$107)</f>
        <v>838671.40673870093</v>
      </c>
    </row>
    <row r="93" spans="2:20" ht="15">
      <c r="B93" s="334">
        <v>1998</v>
      </c>
      <c r="C93" s="316">
        <f>TableS5!O98</f>
        <v>2944447.5419999999</v>
      </c>
      <c r="D93" s="292">
        <f>FullPartialSample!C5*FullPartialSample!X5*1000</f>
        <v>1272794.2621636447</v>
      </c>
      <c r="E93" s="369">
        <v>249772.12105102607</v>
      </c>
      <c r="F93" s="369">
        <v>877637.92405646865</v>
      </c>
      <c r="G93" s="369">
        <v>145384.22441957318</v>
      </c>
      <c r="H93" s="316">
        <f t="shared" si="7"/>
        <v>1671653.2798363552</v>
      </c>
      <c r="I93" s="316">
        <v>284115.34982119681</v>
      </c>
      <c r="J93" s="380">
        <f t="shared" si="9"/>
        <v>0.16996069295482732</v>
      </c>
      <c r="K93" s="316">
        <f>FullPartialSample!G5*FullPartialSample!X5*1000</f>
        <v>583221.5984562739</v>
      </c>
      <c r="L93" s="316">
        <f>H93-K93</f>
        <v>1088431.6813800815</v>
      </c>
      <c r="M93" s="380">
        <f t="shared" si="10"/>
        <v>0.34888909410291574</v>
      </c>
      <c r="N93" s="316">
        <v>796688.54776627629</v>
      </c>
      <c r="O93" s="317">
        <f t="shared" si="5"/>
        <v>2.0982519260798593</v>
      </c>
      <c r="P93" s="386"/>
      <c r="Q93" s="318">
        <f>(H93+TableS10!C60)/TableS8!N93</f>
        <v>2.6393692814236842</v>
      </c>
      <c r="R93" s="317"/>
      <c r="S93" s="92"/>
      <c r="T93" s="78">
        <f>N93/(RawDataSources1!O95/RawDataSources1!O$107)</f>
        <v>892638.22552416229</v>
      </c>
    </row>
    <row r="94" spans="2:20" ht="15">
      <c r="B94" s="335">
        <v>1999</v>
      </c>
      <c r="C94" s="375">
        <f>TableS5!O99</f>
        <v>3430571.165</v>
      </c>
      <c r="D94" s="295">
        <f>FullPartialSample!C6*FullPartialSample!X6*1000</f>
        <v>1405247.1472742774</v>
      </c>
      <c r="E94" s="376">
        <v>237362.67303695338</v>
      </c>
      <c r="F94" s="376">
        <v>979177.00953465095</v>
      </c>
      <c r="G94" s="376">
        <v>188707.4647026732</v>
      </c>
      <c r="H94" s="375">
        <f t="shared" si="7"/>
        <v>2025324.0177257226</v>
      </c>
      <c r="I94" s="375">
        <v>363659.29635497421</v>
      </c>
      <c r="J94" s="379">
        <f t="shared" si="9"/>
        <v>0.17955610715728074</v>
      </c>
      <c r="K94" s="375">
        <f>FullPartialSample!G6*FullPartialSample!X6*1000</f>
        <v>745210.61956797284</v>
      </c>
      <c r="L94" s="375">
        <f t="shared" ref="L94:L107" si="11">H94-K94</f>
        <v>1280113.3981577498</v>
      </c>
      <c r="M94" s="379">
        <f t="shared" si="10"/>
        <v>0.36794636959116545</v>
      </c>
      <c r="N94" s="375">
        <v>839543.60750707309</v>
      </c>
      <c r="O94" s="383">
        <f t="shared" si="5"/>
        <v>2.4124107427125629</v>
      </c>
      <c r="P94" s="387"/>
      <c r="Q94" s="385">
        <f>(H94+TableS10!C61)/TableS8!N94</f>
        <v>2.9843584005904233</v>
      </c>
      <c r="R94" s="317"/>
      <c r="S94" s="92"/>
      <c r="T94" s="78">
        <f>N94/(RawDataSources1!O96/RawDataSources1!O$107)</f>
        <v>925243.71110892936</v>
      </c>
    </row>
    <row r="95" spans="2:20" ht="15">
      <c r="B95" s="334">
        <v>2000</v>
      </c>
      <c r="C95" s="316">
        <f>TableS5!O100</f>
        <v>3677455.5329999998</v>
      </c>
      <c r="D95" s="292">
        <f>FullPartialSample!C7*FullPartialSample!X7*1000</f>
        <v>1609721.9848889147</v>
      </c>
      <c r="E95" s="369">
        <v>237184.04132757976</v>
      </c>
      <c r="F95" s="369">
        <v>1156270.4993143757</v>
      </c>
      <c r="G95" s="369">
        <v>216267.44004053049</v>
      </c>
      <c r="H95" s="316">
        <f t="shared" si="7"/>
        <v>2067733.5481110851</v>
      </c>
      <c r="I95" s="316">
        <v>327000.26408000069</v>
      </c>
      <c r="J95" s="380">
        <f t="shared" si="9"/>
        <v>0.15814429493525498</v>
      </c>
      <c r="K95" s="316">
        <f>FullPartialSample!G7*FullPartialSample!X7*1000</f>
        <v>769018.14994993038</v>
      </c>
      <c r="L95" s="316">
        <f t="shared" si="11"/>
        <v>1298715.3981611547</v>
      </c>
      <c r="M95" s="380">
        <f t="shared" si="10"/>
        <v>0.37191356238933371</v>
      </c>
      <c r="N95" s="316">
        <v>922065.20970969414</v>
      </c>
      <c r="O95" s="317">
        <f t="shared" si="5"/>
        <v>2.2425025110340044</v>
      </c>
      <c r="P95" s="386"/>
      <c r="Q95" s="318">
        <f>(H95+TableS10!C62)/TableS8!N95</f>
        <v>2.826226953006453</v>
      </c>
      <c r="R95" s="317"/>
      <c r="S95" s="92"/>
      <c r="T95" s="78">
        <f>N95/(RawDataSources1!O97/RawDataSources1!O$107)</f>
        <v>1001257.4824807048</v>
      </c>
    </row>
    <row r="96" spans="2:20" ht="15">
      <c r="B96" s="334">
        <v>2001</v>
      </c>
      <c r="C96" s="316">
        <f>TableS5!O101</f>
        <v>3374299.09</v>
      </c>
      <c r="D96" s="292">
        <f>FullPartialSample!C8*FullPartialSample!X8*1000</f>
        <v>1341609.137173946</v>
      </c>
      <c r="E96" s="369">
        <v>224134.65410337827</v>
      </c>
      <c r="F96" s="369">
        <v>908737.53830028139</v>
      </c>
      <c r="G96" s="369">
        <v>208736.95295219417</v>
      </c>
      <c r="H96" s="316">
        <f t="shared" si="7"/>
        <v>2032689.9528260538</v>
      </c>
      <c r="I96" s="316">
        <v>337819.46108368563</v>
      </c>
      <c r="J96" s="380">
        <f t="shared" si="9"/>
        <v>0.1661933048933579</v>
      </c>
      <c r="K96" s="316">
        <f>FullPartialSample!G8*FullPartialSample!X8*1000</f>
        <v>709902.7106974317</v>
      </c>
      <c r="L96" s="316">
        <f t="shared" si="11"/>
        <v>1322787.2421286223</v>
      </c>
      <c r="M96" s="380">
        <f t="shared" si="10"/>
        <v>0.34924298696436817</v>
      </c>
      <c r="N96" s="316">
        <v>933488.6797437733</v>
      </c>
      <c r="O96" s="317">
        <f t="shared" si="5"/>
        <v>2.1775196603176723</v>
      </c>
      <c r="P96" s="386"/>
      <c r="Q96" s="318">
        <f>(H96+TableS10!C63)/TableS8!N96</f>
        <v>2.7612235785586097</v>
      </c>
      <c r="R96" s="317"/>
      <c r="S96" s="92"/>
      <c r="T96" s="78">
        <f>N96/(RawDataSources1!O98/RawDataSources1!O$107)</f>
        <v>1010316.6465791211</v>
      </c>
    </row>
    <row r="97" spans="2:20" ht="15">
      <c r="B97" s="334">
        <v>2002</v>
      </c>
      <c r="C97" s="316">
        <f>TableS5!O102</f>
        <v>2931696.6309999996</v>
      </c>
      <c r="D97" s="292">
        <f>FullPartialSample!C9*FullPartialSample!X9*1000</f>
        <v>1115353.2869887471</v>
      </c>
      <c r="E97" s="369">
        <v>239624.67226060841</v>
      </c>
      <c r="F97" s="369">
        <v>686003.53552020818</v>
      </c>
      <c r="G97" s="369">
        <v>189725.07715135132</v>
      </c>
      <c r="H97" s="316">
        <f t="shared" si="7"/>
        <v>1816343.3440112525</v>
      </c>
      <c r="I97" s="316">
        <v>260529.41717824189</v>
      </c>
      <c r="J97" s="380">
        <f t="shared" si="9"/>
        <v>0.14343621652659733</v>
      </c>
      <c r="K97" s="316">
        <f>FullPartialSample!G9*FullPartialSample!X9*1000</f>
        <v>625623.56786839035</v>
      </c>
      <c r="L97" s="316">
        <f t="shared" si="11"/>
        <v>1190719.7761428622</v>
      </c>
      <c r="M97" s="380">
        <f t="shared" si="10"/>
        <v>0.34444124781317476</v>
      </c>
      <c r="N97" s="316">
        <v>960738.82647049567</v>
      </c>
      <c r="O97" s="317">
        <f t="shared" si="5"/>
        <v>1.8905693139144018</v>
      </c>
      <c r="P97" s="386"/>
      <c r="Q97" s="318">
        <f>(H97+TableS10!C64)/TableS8!N97</f>
        <v>2.3674023380183451</v>
      </c>
      <c r="R97" s="317"/>
      <c r="S97" s="92"/>
      <c r="T97" s="78">
        <f>N97/(RawDataSources1!O99/RawDataSources1!O$107)</f>
        <v>1030667.8843775692</v>
      </c>
    </row>
    <row r="98" spans="2:20" ht="15">
      <c r="B98" s="334">
        <v>2003</v>
      </c>
      <c r="C98" s="316">
        <f>TableS5!O103</f>
        <v>3280126.94</v>
      </c>
      <c r="D98" s="292">
        <f>FullPartialSample!C10*FullPartialSample!X10*1000</f>
        <v>1244711.959071618</v>
      </c>
      <c r="E98" s="369">
        <v>239797.13030771961</v>
      </c>
      <c r="F98" s="369">
        <v>784343.25124005903</v>
      </c>
      <c r="G98" s="369">
        <v>220571.57241630636</v>
      </c>
      <c r="H98" s="316">
        <f t="shared" si="7"/>
        <v>2035414.9809283819</v>
      </c>
      <c r="I98" s="316">
        <v>281019.04862173862</v>
      </c>
      <c r="J98" s="380">
        <f t="shared" si="9"/>
        <v>0.13806474417003742</v>
      </c>
      <c r="K98" s="316">
        <f>FullPartialSample!G10*FullPartialSample!X10*1000</f>
        <v>700553.45904934476</v>
      </c>
      <c r="L98" s="316">
        <f t="shared" si="11"/>
        <v>1334861.5218790371</v>
      </c>
      <c r="M98" s="380">
        <f t="shared" si="10"/>
        <v>0.34418212777907936</v>
      </c>
      <c r="N98" s="316">
        <v>1019399.6310010001</v>
      </c>
      <c r="O98" s="317">
        <f t="shared" si="5"/>
        <v>1.9966801233091531</v>
      </c>
      <c r="P98" s="386"/>
      <c r="Q98" s="318">
        <f>(H98+TableS10!C65)/TableS8!N98</f>
        <v>2.3912888594384731</v>
      </c>
      <c r="R98" s="317"/>
      <c r="S98" s="92"/>
      <c r="T98" s="78">
        <f>N98/(RawDataSources1!O100/RawDataSources1!O$107)</f>
        <v>1087152.4113541155</v>
      </c>
    </row>
    <row r="99" spans="2:20" ht="15">
      <c r="B99" s="334">
        <v>2004</v>
      </c>
      <c r="C99" s="316">
        <f>TableS5!O104</f>
        <v>3532002.02</v>
      </c>
      <c r="D99" s="292">
        <f>FullPartialSample!C11*FullPartialSample!X11*1000</f>
        <v>1365777.0945949631</v>
      </c>
      <c r="E99" s="369">
        <v>256842.27559231716</v>
      </c>
      <c r="F99" s="369">
        <v>818822.27112931258</v>
      </c>
      <c r="G99" s="369">
        <v>290112.54889860505</v>
      </c>
      <c r="H99" s="316">
        <f t="shared" si="7"/>
        <v>2166224.9254050367</v>
      </c>
      <c r="I99" s="316">
        <v>285735.54337028804</v>
      </c>
      <c r="J99" s="380">
        <f t="shared" si="9"/>
        <v>0.13190483592873523</v>
      </c>
      <c r="K99" s="316">
        <f>FullPartialSample!G11*FullPartialSample!X11*1000</f>
        <v>738862.66559303482</v>
      </c>
      <c r="L99" s="316">
        <f t="shared" si="11"/>
        <v>1427362.2598120018</v>
      </c>
      <c r="M99" s="380">
        <f t="shared" si="10"/>
        <v>0.34108307818260547</v>
      </c>
      <c r="N99" s="316">
        <v>1078602.9183430001</v>
      </c>
      <c r="O99" s="317">
        <f t="shared" si="5"/>
        <v>2.0083618248807373</v>
      </c>
      <c r="P99" s="386"/>
      <c r="Q99" s="318">
        <f>(H99+TableS10!C66)/TableS8!N99</f>
        <v>2.3915807027185552</v>
      </c>
      <c r="R99" s="317"/>
      <c r="S99" s="92"/>
      <c r="T99" s="78">
        <f>N99/(RawDataSources1!O101/RawDataSources1!O$107)</f>
        <v>1135177.9184727152</v>
      </c>
    </row>
    <row r="100" spans="2:20" ht="15">
      <c r="B100" s="334">
        <v>2005</v>
      </c>
      <c r="C100" s="316">
        <f>TableS5!O105</f>
        <v>4412697.6629999997</v>
      </c>
      <c r="D100" s="292">
        <f>FullPartialSample!C12*FullPartialSample!X12*1000</f>
        <v>1728087.2397204179</v>
      </c>
      <c r="E100" s="369">
        <v>283964.63935743168</v>
      </c>
      <c r="F100" s="369">
        <v>1062745.439256185</v>
      </c>
      <c r="G100" s="369">
        <v>381377.16518253728</v>
      </c>
      <c r="H100" s="316">
        <f t="shared" si="7"/>
        <v>2684610.4232795816</v>
      </c>
      <c r="I100" s="316">
        <v>340337.89808214619</v>
      </c>
      <c r="J100" s="380">
        <f t="shared" si="9"/>
        <v>0.12677366337063595</v>
      </c>
      <c r="K100" s="316">
        <f>FullPartialSample!G12*FullPartialSample!X12*1000</f>
        <v>882849.67206330795</v>
      </c>
      <c r="L100" s="316">
        <f t="shared" si="11"/>
        <v>1801760.7512162738</v>
      </c>
      <c r="M100" s="380">
        <f t="shared" si="10"/>
        <v>0.32885578645142804</v>
      </c>
      <c r="N100" s="316">
        <v>1164567.4362512</v>
      </c>
      <c r="O100" s="317">
        <f t="shared" si="5"/>
        <v>2.3052425645022971</v>
      </c>
      <c r="P100" s="382">
        <f>AVERAGE(O95:O104)</f>
        <v>2.1686086287131414</v>
      </c>
      <c r="Q100" s="318">
        <f>(H100+TableS10!C67)/TableS8!N100</f>
        <v>2.7452368353789156</v>
      </c>
      <c r="R100" s="317"/>
      <c r="S100" s="102">
        <f>AVERAGE(Q95:Q104)</f>
        <v>2.6486448109101475</v>
      </c>
      <c r="T100" s="78">
        <f>N100/(RawDataSources1!O102/RawDataSources1!O$107)</f>
        <v>1213360.8693427416</v>
      </c>
    </row>
    <row r="101" spans="2:20" ht="15">
      <c r="B101" s="334">
        <v>2006</v>
      </c>
      <c r="C101" s="316">
        <f>TableS5!O106</f>
        <v>5017432.4809999997</v>
      </c>
      <c r="D101" s="292">
        <f>FullPartialSample!C13*FullPartialSample!X13*1000</f>
        <v>2015712.4030734904</v>
      </c>
      <c r="E101" s="369">
        <v>297683.33665213222</v>
      </c>
      <c r="F101" s="369">
        <v>1248067.8142749737</v>
      </c>
      <c r="G101" s="369">
        <v>469961.25317782012</v>
      </c>
      <c r="H101" s="316">
        <f t="shared" si="7"/>
        <v>3001720.0779265091</v>
      </c>
      <c r="I101" s="316">
        <v>383051.3647098951</v>
      </c>
      <c r="J101" s="380">
        <f t="shared" si="9"/>
        <v>0.12761062149888891</v>
      </c>
      <c r="K101" s="316">
        <f>FullPartialSample!G13*FullPartialSample!X13*1000</f>
        <v>1007996.1013539905</v>
      </c>
      <c r="L101" s="316">
        <f t="shared" si="11"/>
        <v>1993723.9765725187</v>
      </c>
      <c r="M101" s="380">
        <f t="shared" si="10"/>
        <v>0.33580616286188869</v>
      </c>
      <c r="N101" s="316">
        <v>1248100.7354560203</v>
      </c>
      <c r="O101" s="317">
        <f t="shared" si="5"/>
        <v>2.4050302933518957</v>
      </c>
      <c r="P101" s="386"/>
      <c r="Q101" s="318">
        <f>(H101+TableS10!C68)/TableS8!N101</f>
        <v>2.8900744751252603</v>
      </c>
      <c r="R101" s="317"/>
      <c r="S101" s="92"/>
      <c r="T101" s="78">
        <f>N101/(RawDataSources1!O103/RawDataSources1!O$107)</f>
        <v>1292438.2393798579</v>
      </c>
    </row>
    <row r="102" spans="2:20" ht="15">
      <c r="B102" s="334">
        <v>2007</v>
      </c>
      <c r="C102" s="316">
        <f>TableS5!O107</f>
        <v>5402331.5650000004</v>
      </c>
      <c r="D102" s="292">
        <f>FullPartialSample!C14*FullPartialSample!X14*1000</f>
        <v>2042148.8340273388</v>
      </c>
      <c r="E102" s="369">
        <v>293073.50601207558</v>
      </c>
      <c r="F102" s="369">
        <v>1214956.9339185175</v>
      </c>
      <c r="G102" s="369">
        <v>534118.39203295927</v>
      </c>
      <c r="H102" s="316">
        <f t="shared" si="7"/>
        <v>3360182.7309726616</v>
      </c>
      <c r="I102" s="316">
        <v>376126.64119144558</v>
      </c>
      <c r="J102" s="380">
        <f t="shared" si="9"/>
        <v>0.11193636516385803</v>
      </c>
      <c r="K102" s="316">
        <f>FullPartialSample!G14*FullPartialSample!X14*1000</f>
        <v>1117982.6404343131</v>
      </c>
      <c r="L102" s="316">
        <f t="shared" si="11"/>
        <v>2242200.0905383485</v>
      </c>
      <c r="M102" s="380">
        <f t="shared" si="10"/>
        <v>0.33271483426459197</v>
      </c>
      <c r="N102" s="316">
        <v>1327038.467023147</v>
      </c>
      <c r="O102" s="317">
        <f t="shared" si="5"/>
        <v>2.5320914310120379</v>
      </c>
      <c r="P102" s="386"/>
      <c r="Q102" s="318">
        <f>(H102+TableS10!C69)/TableS8!N102</f>
        <v>3.0661121226576249</v>
      </c>
      <c r="R102" s="317"/>
      <c r="S102" s="92"/>
      <c r="T102" s="78">
        <f>N102/(RawDataSources1!O104/RawDataSources1!O$107)</f>
        <v>1347193.7383129443</v>
      </c>
    </row>
    <row r="103" spans="2:20" ht="15">
      <c r="B103" s="334">
        <v>2008</v>
      </c>
      <c r="C103" s="316">
        <f>TableS5!O108</f>
        <v>4012280.0989999999</v>
      </c>
      <c r="D103" s="292">
        <f>FullPartialSample!C15*FullPartialSample!X15*1000</f>
        <v>1528512.0219070818</v>
      </c>
      <c r="E103" s="369">
        <v>276882.7847842669</v>
      </c>
      <c r="F103" s="369">
        <v>816690.84397940722</v>
      </c>
      <c r="G103" s="369">
        <v>434938.39522913721</v>
      </c>
      <c r="H103" s="316">
        <f t="shared" si="7"/>
        <v>2483768.0770929181</v>
      </c>
      <c r="I103" s="316">
        <v>325505.1526759275</v>
      </c>
      <c r="J103" s="380">
        <f t="shared" si="9"/>
        <v>0.13105295767264599</v>
      </c>
      <c r="K103" s="316">
        <f>FullPartialSample!G15*FullPartialSample!X15*1000</f>
        <v>840684.30415218999</v>
      </c>
      <c r="L103" s="316">
        <f t="shared" si="11"/>
        <v>1643083.7729407281</v>
      </c>
      <c r="M103" s="380">
        <f t="shared" si="10"/>
        <v>0.33847133792626638</v>
      </c>
      <c r="N103" s="316">
        <v>1267564.9448299007</v>
      </c>
      <c r="O103" s="317">
        <f t="shared" si="5"/>
        <v>1.9594799360960744</v>
      </c>
      <c r="P103" s="386"/>
      <c r="Q103" s="318">
        <f>(H103+TableS10!C70)/TableS8!N103</f>
        <v>2.3986574332890913</v>
      </c>
      <c r="R103" s="317"/>
      <c r="S103" s="92"/>
      <c r="T103" s="78">
        <f>N103/(RawDataSources1!O105/RawDataSources1!O$107)</f>
        <v>1277793.1345864534</v>
      </c>
    </row>
    <row r="104" spans="2:20" ht="15">
      <c r="B104" s="335">
        <v>2009</v>
      </c>
      <c r="C104" s="375">
        <f>TableS5!O109</f>
        <v>4510192.5319999997</v>
      </c>
      <c r="D104" s="295">
        <f>FullPartialSample!C16*FullPartialSample!X16*1000</f>
        <v>1758265.7876725956</v>
      </c>
      <c r="E104" s="376">
        <v>267599.08632895641</v>
      </c>
      <c r="F104" s="376">
        <v>960060.44753303786</v>
      </c>
      <c r="G104" s="376">
        <v>529816.7662864842</v>
      </c>
      <c r="H104" s="375">
        <f t="shared" si="7"/>
        <v>2751926.7443274041</v>
      </c>
      <c r="I104" s="375">
        <v>401217.48026409099</v>
      </c>
      <c r="J104" s="379">
        <f t="shared" si="9"/>
        <v>0.14579511649106494</v>
      </c>
      <c r="K104" s="375">
        <f>FullPartialSample!G16*FullPartialSample!X16*1000</f>
        <v>972788.86759492522</v>
      </c>
      <c r="L104" s="375">
        <f t="shared" si="11"/>
        <v>1779137.8767324788</v>
      </c>
      <c r="M104" s="379">
        <f t="shared" si="10"/>
        <v>0.35349373656117566</v>
      </c>
      <c r="N104" s="375"/>
      <c r="O104" s="83"/>
      <c r="P104" s="378"/>
      <c r="Q104" s="377"/>
      <c r="R104" s="84"/>
      <c r="S104" s="84"/>
      <c r="T104" s="78"/>
    </row>
    <row r="105" spans="2:20" ht="15">
      <c r="B105" s="334">
        <v>2010</v>
      </c>
      <c r="C105" s="316">
        <f>TableS5!O110</f>
        <v>4456037.4460000005</v>
      </c>
      <c r="D105" s="292">
        <f>FullPartialSample!C17*FullPartialSample!X17*1000</f>
        <v>1845746.4759504846</v>
      </c>
      <c r="E105" s="369">
        <v>315134.77449505281</v>
      </c>
      <c r="F105" s="369">
        <v>936554.93841648521</v>
      </c>
      <c r="G105" s="369">
        <v>573847.00258332689</v>
      </c>
      <c r="H105" s="316">
        <f t="shared" si="7"/>
        <v>2610290.9700495158</v>
      </c>
      <c r="I105" s="316">
        <v>437415.31441792613</v>
      </c>
      <c r="J105" s="380">
        <f t="shared" si="9"/>
        <v>0.16757339294233109</v>
      </c>
      <c r="K105" s="316">
        <f>FullPartialSample!G17*FullPartialSample!X17*1000</f>
        <v>940564.77115888172</v>
      </c>
      <c r="L105" s="316">
        <f t="shared" si="11"/>
        <v>1669726.1988906341</v>
      </c>
      <c r="M105" s="380">
        <f t="shared" si="10"/>
        <v>0.36032947359161255</v>
      </c>
      <c r="N105" s="316"/>
      <c r="O105" s="81"/>
      <c r="P105" s="92"/>
      <c r="Q105" s="85"/>
      <c r="R105" s="84"/>
      <c r="S105" s="84"/>
      <c r="T105" s="84"/>
    </row>
    <row r="106" spans="2:20" ht="15">
      <c r="B106" s="334">
        <v>2011</v>
      </c>
      <c r="C106" s="316">
        <f>TableS5!O111</f>
        <v>4240084.5950000007</v>
      </c>
      <c r="D106" s="292">
        <f>FullPartialSample!C18*FullPartialSample!X18*1000</f>
        <v>1747797.5004891679</v>
      </c>
      <c r="E106" s="241"/>
      <c r="F106" s="241"/>
      <c r="G106" s="241"/>
      <c r="H106" s="316">
        <f t="shared" si="7"/>
        <v>2492287.0945108328</v>
      </c>
      <c r="I106" s="389"/>
      <c r="J106" s="241"/>
      <c r="K106" s="316">
        <f>FullPartialSample!G18*FullPartialSample!X18*1000</f>
        <v>915311.87182697293</v>
      </c>
      <c r="L106" s="316">
        <f t="shared" si="11"/>
        <v>1576975.22268386</v>
      </c>
      <c r="M106" s="380">
        <f t="shared" si="10"/>
        <v>0.36725779860711566</v>
      </c>
      <c r="N106" s="316"/>
      <c r="O106" s="81"/>
      <c r="P106" s="92"/>
      <c r="Q106" s="79"/>
      <c r="R106" s="78"/>
      <c r="S106" s="78"/>
      <c r="T106" s="78"/>
    </row>
    <row r="107" spans="2:20" ht="16" thickBot="1">
      <c r="B107" s="336">
        <v>2012</v>
      </c>
      <c r="C107" s="319">
        <f>TableS5!O112</f>
        <v>4612266.1979999999</v>
      </c>
      <c r="D107" s="374">
        <f>FullPartialSample!C19*FullPartialSample!X19*1000</f>
        <v>1967447.4619721631</v>
      </c>
      <c r="E107" s="307"/>
      <c r="F107" s="307"/>
      <c r="G107" s="307"/>
      <c r="H107" s="319">
        <f t="shared" si="7"/>
        <v>2644818.7360278368</v>
      </c>
      <c r="I107" s="390"/>
      <c r="J107" s="307"/>
      <c r="K107" s="319">
        <f>FullPartialSample!G19*FullPartialSample!X19*1000</f>
        <v>964823.92536973953</v>
      </c>
      <c r="L107" s="319">
        <f t="shared" si="11"/>
        <v>1679994.8106580973</v>
      </c>
      <c r="M107" s="391">
        <f t="shared" si="10"/>
        <v>0.36479775049490754</v>
      </c>
      <c r="N107" s="307"/>
      <c r="O107" s="73"/>
      <c r="P107" s="73"/>
      <c r="Q107" s="101"/>
      <c r="R107" s="65"/>
    </row>
    <row r="108" spans="2:20" ht="14" thickTop="1"/>
  </sheetData>
  <mergeCells count="2">
    <mergeCell ref="B3:Q3"/>
    <mergeCell ref="C6:Q6"/>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12"/>
  <sheetViews>
    <sheetView workbookViewId="0">
      <pane xSplit="3" ySplit="9" topLeftCell="D10" activePane="bottomRight" state="frozen"/>
      <selection pane="topRight" activeCell="C1" sqref="C1"/>
      <selection pane="bottomLeft" activeCell="A5" sqref="A5"/>
      <selection pane="bottomRight" activeCell="C3" sqref="C3:N3"/>
    </sheetView>
  </sheetViews>
  <sheetFormatPr baseColWidth="10" defaultRowHeight="13" x14ac:dyDescent="0"/>
  <cols>
    <col min="1" max="3" width="10.83203125" style="63"/>
    <col min="4" max="4" width="13" style="63" customWidth="1"/>
    <col min="5" max="5" width="13" style="65" customWidth="1"/>
    <col min="6" max="7" width="13" style="63" customWidth="1"/>
    <col min="8" max="8" width="13" style="67" customWidth="1"/>
    <col min="9" max="14" width="13" style="63" customWidth="1"/>
    <col min="15" max="15" width="12" style="63" bestFit="1" customWidth="1"/>
    <col min="16" max="16384" width="10.83203125" style="63"/>
  </cols>
  <sheetData>
    <row r="2" spans="2:15" ht="14" thickBot="1"/>
    <row r="3" spans="2:15" ht="27" customHeight="1" thickTop="1">
      <c r="C3" s="420" t="s">
        <v>1101</v>
      </c>
      <c r="D3" s="421"/>
      <c r="E3" s="421"/>
      <c r="F3" s="421"/>
      <c r="G3" s="421"/>
      <c r="H3" s="421"/>
      <c r="I3" s="421"/>
      <c r="J3" s="421"/>
      <c r="K3" s="421"/>
      <c r="L3" s="421"/>
      <c r="M3" s="421"/>
      <c r="N3" s="422"/>
    </row>
    <row r="4" spans="2:15">
      <c r="C4" s="68"/>
      <c r="D4" s="65"/>
      <c r="F4" s="65"/>
      <c r="G4" s="65"/>
      <c r="H4" s="77"/>
      <c r="I4" s="65"/>
      <c r="J4" s="65"/>
      <c r="K4" s="65"/>
      <c r="L4" s="65"/>
      <c r="M4" s="65"/>
      <c r="N4" s="76"/>
    </row>
    <row r="5" spans="2:15" ht="14" thickBot="1">
      <c r="C5" s="68"/>
      <c r="D5" s="74" t="s">
        <v>272</v>
      </c>
      <c r="E5" s="74" t="s">
        <v>273</v>
      </c>
      <c r="F5" s="74" t="s">
        <v>274</v>
      </c>
      <c r="G5" s="74" t="s">
        <v>275</v>
      </c>
      <c r="H5" s="74" t="s">
        <v>276</v>
      </c>
      <c r="I5" s="74" t="s">
        <v>277</v>
      </c>
      <c r="J5" s="74" t="s">
        <v>278</v>
      </c>
      <c r="K5" s="74" t="s">
        <v>279</v>
      </c>
      <c r="L5" s="74" t="s">
        <v>280</v>
      </c>
      <c r="M5" s="74" t="s">
        <v>281</v>
      </c>
      <c r="N5" s="75" t="s">
        <v>282</v>
      </c>
    </row>
    <row r="6" spans="2:15">
      <c r="C6" s="68"/>
      <c r="D6" s="432" t="s">
        <v>293</v>
      </c>
      <c r="E6" s="432"/>
      <c r="F6" s="432"/>
      <c r="G6" s="432"/>
      <c r="H6" s="432"/>
      <c r="I6" s="432"/>
      <c r="J6" s="432"/>
      <c r="K6" s="432"/>
      <c r="L6" s="432"/>
      <c r="M6" s="432"/>
      <c r="N6" s="433"/>
    </row>
    <row r="7" spans="2:15" ht="15" customHeight="1">
      <c r="C7" s="68"/>
      <c r="D7" s="86"/>
      <c r="E7" s="434" t="s">
        <v>315</v>
      </c>
      <c r="F7" s="436" t="s">
        <v>316</v>
      </c>
      <c r="G7" s="86"/>
      <c r="H7" s="86"/>
      <c r="I7" s="86"/>
      <c r="J7" s="86"/>
      <c r="K7" s="86"/>
      <c r="L7" s="86"/>
      <c r="M7" s="86"/>
      <c r="N7" s="87"/>
    </row>
    <row r="8" spans="2:15" ht="15" customHeight="1">
      <c r="C8" s="68"/>
      <c r="D8" s="86"/>
      <c r="E8" s="435"/>
      <c r="F8" s="437"/>
      <c r="G8" s="438" t="s">
        <v>298</v>
      </c>
      <c r="H8" s="439" t="s">
        <v>299</v>
      </c>
      <c r="I8" s="440" t="s">
        <v>331</v>
      </c>
      <c r="J8" s="440"/>
      <c r="K8" s="440"/>
      <c r="L8" s="440" t="s">
        <v>294</v>
      </c>
      <c r="M8" s="440"/>
      <c r="N8" s="441"/>
    </row>
    <row r="9" spans="2:15" s="64" customFormat="1" ht="45">
      <c r="C9" s="70"/>
      <c r="D9" s="239" t="s">
        <v>300</v>
      </c>
      <c r="E9" s="435"/>
      <c r="F9" s="437"/>
      <c r="G9" s="438"/>
      <c r="H9" s="439"/>
      <c r="I9" s="71" t="s">
        <v>305</v>
      </c>
      <c r="J9" s="93" t="s">
        <v>317</v>
      </c>
      <c r="K9" s="72" t="s">
        <v>318</v>
      </c>
      <c r="L9" s="71" t="s">
        <v>305</v>
      </c>
      <c r="M9" s="93" t="s">
        <v>317</v>
      </c>
      <c r="N9" s="396" t="s">
        <v>318</v>
      </c>
    </row>
    <row r="10" spans="2:15" s="64" customFormat="1" ht="15">
      <c r="B10" s="403">
        <v>36160</v>
      </c>
      <c r="C10" s="402">
        <v>1998</v>
      </c>
      <c r="D10" s="397">
        <f>TableS5!O98/1000</f>
        <v>2944.4475419999999</v>
      </c>
      <c r="E10" s="398">
        <f>FullPartialSample!N5</f>
        <v>1358.6346249999999</v>
      </c>
      <c r="F10" s="397">
        <f>FullPartialSample!O5</f>
        <v>1585.812917</v>
      </c>
      <c r="G10" s="398">
        <f>FullPartialSample!E5*FullPartialSample!X5</f>
        <v>490.56172604342692</v>
      </c>
      <c r="H10" s="397">
        <f>FullPartialSample!H5*FullPartialSample!X5</f>
        <v>1088.4316813800815</v>
      </c>
      <c r="I10" s="398">
        <v>427.8733830676868</v>
      </c>
      <c r="J10" s="398">
        <v>222.12447646249578</v>
      </c>
      <c r="K10" s="398">
        <v>660.55829410472427</v>
      </c>
      <c r="L10" s="380">
        <f>I10/H10</f>
        <v>0.39311000441034843</v>
      </c>
      <c r="M10" s="380">
        <f>J10/H10</f>
        <v>0.20407755513038001</v>
      </c>
      <c r="N10" s="399">
        <f>K10/H10</f>
        <v>0.60688999172384128</v>
      </c>
      <c r="O10" s="88"/>
    </row>
    <row r="11" spans="2:15" ht="15">
      <c r="B11" s="404">
        <v>36525</v>
      </c>
      <c r="C11" s="334">
        <v>1999</v>
      </c>
      <c r="D11" s="397">
        <f>TableS5!O99/1000</f>
        <v>3430.5711649999998</v>
      </c>
      <c r="E11" s="398">
        <f>FullPartialSample!N6</f>
        <v>1573.6101490000001</v>
      </c>
      <c r="F11" s="397">
        <f>FullPartialSample!O6</f>
        <v>1856.961016</v>
      </c>
      <c r="G11" s="398">
        <f>FullPartialSample!E6*FullPartialSample!X6</f>
        <v>554.31394118692867</v>
      </c>
      <c r="H11" s="397">
        <f>FullPartialSample!H6*FullPartialSample!X6</f>
        <v>1280.1133981577498</v>
      </c>
      <c r="I11" s="398">
        <v>636.87122076691492</v>
      </c>
      <c r="J11" s="398">
        <v>280.48690906679997</v>
      </c>
      <c r="K11" s="398">
        <v>643.2421752978463</v>
      </c>
      <c r="L11" s="380">
        <f t="shared" ref="L11:L22" si="0">I11/H11</f>
        <v>0.49751156552494152</v>
      </c>
      <c r="M11" s="380">
        <f t="shared" ref="M11:M22" si="1">J11/H11</f>
        <v>0.2191109861598646</v>
      </c>
      <c r="N11" s="399">
        <f t="shared" ref="N11:N22" si="2">K11/H11</f>
        <v>0.50248843284005595</v>
      </c>
      <c r="O11" s="88"/>
    </row>
    <row r="12" spans="2:15" ht="15">
      <c r="B12" s="403">
        <v>36891</v>
      </c>
      <c r="C12" s="334">
        <v>2000</v>
      </c>
      <c r="D12" s="397">
        <f>TableS5!O100/1000</f>
        <v>3677.4555329999998</v>
      </c>
      <c r="E12" s="398">
        <f>FullPartialSample!N7</f>
        <v>1661.1208670000001</v>
      </c>
      <c r="F12" s="397">
        <f>FullPartialSample!O7</f>
        <v>2016.334666</v>
      </c>
      <c r="G12" s="398">
        <f>FullPartialSample!E7*FullPartialSample!X7</f>
        <v>685.91062140600263</v>
      </c>
      <c r="H12" s="397">
        <f>TableS8!L95/1000</f>
        <v>1298.7153981611548</v>
      </c>
      <c r="I12" s="398">
        <v>662.15382173018054</v>
      </c>
      <c r="J12" s="398">
        <v>301.22739450801868</v>
      </c>
      <c r="K12" s="398">
        <v>636.5615743277607</v>
      </c>
      <c r="L12" s="380">
        <f t="shared" si="0"/>
        <v>0.50985290747127598</v>
      </c>
      <c r="M12" s="380">
        <f t="shared" si="1"/>
        <v>0.23194257566709778</v>
      </c>
      <c r="N12" s="399">
        <f t="shared" si="2"/>
        <v>0.49014709090926722</v>
      </c>
      <c r="O12" s="88"/>
    </row>
    <row r="13" spans="2:15" ht="15">
      <c r="B13" s="404">
        <v>37256</v>
      </c>
      <c r="C13" s="334">
        <v>2001</v>
      </c>
      <c r="D13" s="397">
        <f>TableS5!O101/1000</f>
        <v>3374.29909</v>
      </c>
      <c r="E13" s="398">
        <f>FullPartialSample!N8</f>
        <v>1481.870244</v>
      </c>
      <c r="F13" s="397">
        <f>FullPartialSample!O8</f>
        <v>1892.428846</v>
      </c>
      <c r="G13" s="398">
        <f>FullPartialSample!E8*FullPartialSample!X8</f>
        <v>582.08508215264817</v>
      </c>
      <c r="H13" s="397">
        <f>TableS8!L96/1000</f>
        <v>1322.7872421286222</v>
      </c>
      <c r="I13" s="398">
        <v>674.33629064829927</v>
      </c>
      <c r="J13" s="398">
        <v>345.38053846018704</v>
      </c>
      <c r="K13" s="398">
        <v>648.45094943484617</v>
      </c>
      <c r="L13" s="380">
        <f t="shared" si="0"/>
        <v>0.50978439250983465</v>
      </c>
      <c r="M13" s="380">
        <f t="shared" si="1"/>
        <v>0.26110059687633708</v>
      </c>
      <c r="N13" s="399">
        <f t="shared" si="2"/>
        <v>0.49021560594382685</v>
      </c>
      <c r="O13" s="88"/>
    </row>
    <row r="14" spans="2:15" ht="15">
      <c r="B14" s="403">
        <v>37621</v>
      </c>
      <c r="C14" s="334">
        <v>2002</v>
      </c>
      <c r="D14" s="397">
        <f>TableS5!O102/1000</f>
        <v>2931.6966309999998</v>
      </c>
      <c r="E14" s="398">
        <f>FullPartialSample!N9</f>
        <v>1272.766241</v>
      </c>
      <c r="F14" s="397">
        <f>FullPartialSample!O9</f>
        <v>1658.93039</v>
      </c>
      <c r="G14" s="398">
        <f>FullPartialSample!E9*FullPartialSample!X9</f>
        <v>480.52218602995862</v>
      </c>
      <c r="H14" s="397">
        <f>TableS8!L97/1000</f>
        <v>1190.7197761428622</v>
      </c>
      <c r="I14" s="398">
        <v>544.00424110073857</v>
      </c>
      <c r="J14" s="398">
        <v>310.98629745064289</v>
      </c>
      <c r="K14" s="398">
        <v>646.71553195725483</v>
      </c>
      <c r="L14" s="380">
        <f t="shared" si="0"/>
        <v>0.45687008144178931</v>
      </c>
      <c r="M14" s="380">
        <f t="shared" si="1"/>
        <v>0.26117505031958993</v>
      </c>
      <c r="N14" s="399">
        <f t="shared" si="2"/>
        <v>0.54312991596745097</v>
      </c>
      <c r="O14" s="88"/>
    </row>
    <row r="15" spans="2:15" ht="15">
      <c r="B15" s="404">
        <v>37986</v>
      </c>
      <c r="C15" s="334">
        <v>2003</v>
      </c>
      <c r="D15" s="397">
        <f>TableS5!O103/1000</f>
        <v>3280.1269400000001</v>
      </c>
      <c r="E15" s="398">
        <f>FullPartialSample!N10</f>
        <v>1403.0132570000001</v>
      </c>
      <c r="F15" s="397">
        <f>FullPartialSample!O10</f>
        <v>1877.113683</v>
      </c>
      <c r="G15" s="398">
        <f>FullPartialSample!E10*FullPartialSample!X10</f>
        <v>554.4022472761369</v>
      </c>
      <c r="H15" s="397">
        <f>TableS8!L98/1000</f>
        <v>1334.8615218790371</v>
      </c>
      <c r="I15" s="398">
        <v>678.79488237634598</v>
      </c>
      <c r="J15" s="398">
        <v>378.4363896074654</v>
      </c>
      <c r="K15" s="398">
        <v>656.06663848118455</v>
      </c>
      <c r="L15" s="380">
        <f t="shared" si="0"/>
        <v>0.50851333359345807</v>
      </c>
      <c r="M15" s="380">
        <f t="shared" si="1"/>
        <v>0.28350235841299398</v>
      </c>
      <c r="N15" s="399">
        <f t="shared" si="2"/>
        <v>0.49148666564128907</v>
      </c>
      <c r="O15" s="88"/>
    </row>
    <row r="16" spans="2:15" ht="15">
      <c r="B16" s="403">
        <v>38352</v>
      </c>
      <c r="C16" s="334">
        <v>2004</v>
      </c>
      <c r="D16" s="397">
        <f>TableS5!O104/1000</f>
        <v>3532.0020199999999</v>
      </c>
      <c r="E16" s="398">
        <f>FullPartialSample!N11</f>
        <v>1529.2636620000001</v>
      </c>
      <c r="F16" s="397">
        <f>FullPartialSample!O11</f>
        <v>2002.7383580000001</v>
      </c>
      <c r="G16" s="398">
        <f>FullPartialSample!E11*FullPartialSample!X11</f>
        <v>589.03733806231196</v>
      </c>
      <c r="H16" s="397">
        <f>TableS8!L99/1000</f>
        <v>1427.3622598120019</v>
      </c>
      <c r="I16" s="398">
        <v>773.8672951155263</v>
      </c>
      <c r="J16" s="398">
        <v>432.24229677662123</v>
      </c>
      <c r="K16" s="398">
        <v>653.49496674701913</v>
      </c>
      <c r="L16" s="380">
        <f t="shared" si="0"/>
        <v>0.54216600571844498</v>
      </c>
      <c r="M16" s="380">
        <f t="shared" si="1"/>
        <v>0.3028259250973554</v>
      </c>
      <c r="N16" s="399">
        <f t="shared" si="2"/>
        <v>0.45783399571815153</v>
      </c>
      <c r="O16" s="88"/>
    </row>
    <row r="17" spans="2:15" ht="15">
      <c r="B17" s="404">
        <v>38717</v>
      </c>
      <c r="C17" s="334">
        <v>2005</v>
      </c>
      <c r="D17" s="397">
        <f>TableS5!O105/1000</f>
        <v>4412.6976629999999</v>
      </c>
      <c r="E17" s="398">
        <f>FullPartialSample!N12</f>
        <v>1811.0301890000001</v>
      </c>
      <c r="F17" s="397">
        <f>FullPartialSample!O12</f>
        <v>2601.6674739999999</v>
      </c>
      <c r="G17" s="398">
        <f>FullPartialSample!E12*FullPartialSample!X12</f>
        <v>800.28794526617912</v>
      </c>
      <c r="H17" s="397">
        <f>TableS8!L100/1000</f>
        <v>1801.7607512162738</v>
      </c>
      <c r="I17" s="398">
        <v>1172.9897769527051</v>
      </c>
      <c r="J17" s="398">
        <v>796.61173226212213</v>
      </c>
      <c r="K17" s="398">
        <v>628.77097120676694</v>
      </c>
      <c r="L17" s="380">
        <f t="shared" si="0"/>
        <v>0.65102415854096141</v>
      </c>
      <c r="M17" s="380">
        <f t="shared" si="1"/>
        <v>0.4421295844769465</v>
      </c>
      <c r="N17" s="399">
        <f t="shared" si="2"/>
        <v>0.34897583976247498</v>
      </c>
      <c r="O17" s="88"/>
    </row>
    <row r="18" spans="2:15" ht="15">
      <c r="B18" s="403">
        <v>39082</v>
      </c>
      <c r="C18" s="334">
        <v>2006</v>
      </c>
      <c r="D18" s="397">
        <f>TableS5!O106/1000</f>
        <v>5017.4324809999998</v>
      </c>
      <c r="E18" s="398">
        <f>FullPartialSample!N13</f>
        <v>2081.1854229999999</v>
      </c>
      <c r="F18" s="397">
        <f>FullPartialSample!O13</f>
        <v>2936.2470579999999</v>
      </c>
      <c r="G18" s="398">
        <f>FullPartialSample!E13*FullPartialSample!X13</f>
        <v>968.19597928297094</v>
      </c>
      <c r="H18" s="397">
        <f>TableS8!L101/1000</f>
        <v>1993.7239765725187</v>
      </c>
      <c r="I18" s="398">
        <v>1401.9672014713938</v>
      </c>
      <c r="J18" s="398">
        <v>954.53288120276204</v>
      </c>
      <c r="K18" s="398">
        <v>591.75677613256039</v>
      </c>
      <c r="L18" s="380">
        <f t="shared" si="0"/>
        <v>0.7031902198826766</v>
      </c>
      <c r="M18" s="380">
        <f t="shared" si="1"/>
        <v>0.4787688227754241</v>
      </c>
      <c r="N18" s="399">
        <f t="shared" si="2"/>
        <v>0.29680978063466457</v>
      </c>
      <c r="O18" s="88"/>
    </row>
    <row r="19" spans="2:15" ht="15">
      <c r="B19" s="404">
        <v>39447</v>
      </c>
      <c r="C19" s="334">
        <v>2007</v>
      </c>
      <c r="D19" s="397">
        <f>TableS5!O107/1000</f>
        <v>5402.3315650000004</v>
      </c>
      <c r="E19" s="398">
        <f>FullPartialSample!N14</f>
        <v>2270.6542199999999</v>
      </c>
      <c r="F19" s="397">
        <f>FullPartialSample!O14</f>
        <v>3131.6773450000001</v>
      </c>
      <c r="G19" s="398">
        <f>FullPartialSample!E14*FullPartialSample!X14</f>
        <v>927.71987517162745</v>
      </c>
      <c r="H19" s="397">
        <f>TableS8!L102/1000</f>
        <v>2242.2000905383484</v>
      </c>
      <c r="I19" s="398">
        <v>1649.0843275188315</v>
      </c>
      <c r="J19" s="398">
        <v>1165.6019515050568</v>
      </c>
      <c r="K19" s="398">
        <v>593.11576405141136</v>
      </c>
      <c r="L19" s="380">
        <f t="shared" si="0"/>
        <v>0.73547598828385075</v>
      </c>
      <c r="M19" s="380">
        <f t="shared" si="1"/>
        <v>0.5198474286142758</v>
      </c>
      <c r="N19" s="399">
        <f t="shared" si="2"/>
        <v>0.2645240121763644</v>
      </c>
      <c r="O19" s="88"/>
    </row>
    <row r="20" spans="2:15" ht="15">
      <c r="B20" s="403">
        <v>39813</v>
      </c>
      <c r="C20" s="334">
        <v>2008</v>
      </c>
      <c r="D20" s="397">
        <f>TableS5!O108/1000</f>
        <v>4012.2800990000001</v>
      </c>
      <c r="E20" s="398">
        <f>FullPartialSample!N15</f>
        <v>1771.02016</v>
      </c>
      <c r="F20" s="397">
        <f>FullPartialSample!O15</f>
        <v>2241.259939</v>
      </c>
      <c r="G20" s="398">
        <f>FullPartialSample!E15*FullPartialSample!X15</f>
        <v>641.09416340634482</v>
      </c>
      <c r="H20" s="397">
        <f>TableS8!L103/1000</f>
        <v>1643.0837729407281</v>
      </c>
      <c r="I20" s="398">
        <v>1069.0393775002372</v>
      </c>
      <c r="J20" s="398">
        <v>816.31922015672103</v>
      </c>
      <c r="K20" s="398">
        <v>574.04439335476218</v>
      </c>
      <c r="L20" s="380">
        <f t="shared" si="0"/>
        <v>0.65062986751242247</v>
      </c>
      <c r="M20" s="380">
        <f t="shared" si="1"/>
        <v>0.49682142420267733</v>
      </c>
      <c r="N20" s="399">
        <f t="shared" si="2"/>
        <v>0.34937013121817861</v>
      </c>
      <c r="O20" s="88"/>
    </row>
    <row r="21" spans="2:15" ht="15">
      <c r="B21" s="404">
        <v>40178</v>
      </c>
      <c r="C21" s="334">
        <v>2009</v>
      </c>
      <c r="D21" s="397">
        <f>TableS5!O109/1000</f>
        <v>4510.192532</v>
      </c>
      <c r="E21" s="398">
        <f>FullPartialSample!N16</f>
        <v>2024.6996320000001</v>
      </c>
      <c r="F21" s="397">
        <f>FullPartialSample!O16</f>
        <v>2485.4929000000002</v>
      </c>
      <c r="G21" s="398">
        <f>FullPartialSample!E16*FullPartialSample!X16</f>
        <v>715.46629637615899</v>
      </c>
      <c r="H21" s="397">
        <f>TableS8!L104/1000</f>
        <v>1779.1378767324788</v>
      </c>
      <c r="I21" s="398">
        <v>1136.1944060341359</v>
      </c>
      <c r="J21" s="398">
        <v>778.19855298304071</v>
      </c>
      <c r="K21" s="398">
        <v>642.94346552273998</v>
      </c>
      <c r="L21" s="380">
        <f t="shared" si="0"/>
        <v>0.63862077295596831</v>
      </c>
      <c r="M21" s="380">
        <f t="shared" si="1"/>
        <v>0.43740204913868796</v>
      </c>
      <c r="N21" s="399">
        <f t="shared" si="2"/>
        <v>0.36137922413498064</v>
      </c>
      <c r="O21" s="88"/>
    </row>
    <row r="22" spans="2:15" ht="15">
      <c r="B22" s="404">
        <v>40512</v>
      </c>
      <c r="C22" s="334">
        <v>2010</v>
      </c>
      <c r="D22" s="397">
        <f>TableS5!O110/1000</f>
        <v>4456.0374460000003</v>
      </c>
      <c r="E22" s="398">
        <f>FullPartialSample!N17</f>
        <v>2066.0866299999998</v>
      </c>
      <c r="F22" s="397">
        <f>FullPartialSample!O17</f>
        <v>2389.950816</v>
      </c>
      <c r="G22" s="398">
        <f>FullPartialSample!E17*FullPartialSample!X17</f>
        <v>725.32028982155987</v>
      </c>
      <c r="H22" s="397">
        <f>TableS8!L105/1000</f>
        <v>1669.7261988906341</v>
      </c>
      <c r="I22" s="398">
        <v>1145.418206508195</v>
      </c>
      <c r="J22" s="398">
        <v>771.77678240652108</v>
      </c>
      <c r="K22" s="398">
        <v>588.52330010710727</v>
      </c>
      <c r="L22" s="380">
        <f t="shared" si="0"/>
        <v>0.6859916357958632</v>
      </c>
      <c r="M22" s="380">
        <f t="shared" si="1"/>
        <v>0.46221756771816208</v>
      </c>
      <c r="N22" s="399">
        <f t="shared" si="2"/>
        <v>0.35246694967002501</v>
      </c>
      <c r="O22" s="88"/>
    </row>
    <row r="23" spans="2:15" ht="15">
      <c r="C23" s="334">
        <v>2011</v>
      </c>
      <c r="D23" s="397">
        <f>TableS5!O111/1000</f>
        <v>4240.0845950000003</v>
      </c>
      <c r="E23" s="398">
        <f>FullPartialSample!N18</f>
        <v>2015.7997800000001</v>
      </c>
      <c r="F23" s="397">
        <f>FullPartialSample!O18</f>
        <v>2224.284815</v>
      </c>
      <c r="G23" s="398">
        <f>FullPartialSample!E18*FullPartialSample!X18</f>
        <v>652.38146776682493</v>
      </c>
      <c r="H23" s="397">
        <f>TableS8!L106/1000</f>
        <v>1576.97522268386</v>
      </c>
      <c r="I23" s="279"/>
      <c r="J23" s="381"/>
      <c r="K23" s="381"/>
      <c r="L23" s="381"/>
      <c r="M23" s="398"/>
      <c r="N23" s="281"/>
      <c r="O23" s="88"/>
    </row>
    <row r="24" spans="2:15" ht="15">
      <c r="C24" s="334">
        <v>2012</v>
      </c>
      <c r="D24" s="397">
        <f>TableS5!O112/1000</f>
        <v>4612.2661980000003</v>
      </c>
      <c r="E24" s="398">
        <f>FullPartialSample!N19</f>
        <v>2162.7659020000001</v>
      </c>
      <c r="F24" s="397">
        <f>FullPartialSample!O19</f>
        <v>2449.5002960000002</v>
      </c>
      <c r="G24" s="398">
        <f>FullPartialSample!E19*FullPartialSample!X19</f>
        <v>764.55180338236653</v>
      </c>
      <c r="H24" s="397">
        <f>TableS8!L107/1000</f>
        <v>1679.9948106580973</v>
      </c>
      <c r="I24" s="279"/>
      <c r="J24" s="381"/>
      <c r="K24" s="381"/>
      <c r="L24" s="381"/>
      <c r="M24" s="381"/>
      <c r="N24" s="400"/>
      <c r="O24" s="88"/>
    </row>
    <row r="25" spans="2:15" ht="16" thickBot="1">
      <c r="C25" s="334">
        <v>2013</v>
      </c>
      <c r="D25" s="397"/>
      <c r="E25" s="279"/>
      <c r="F25" s="316"/>
      <c r="G25" s="316"/>
      <c r="H25" s="401"/>
      <c r="I25" s="279"/>
      <c r="J25" s="381"/>
      <c r="K25" s="381"/>
      <c r="L25" s="381"/>
      <c r="M25" s="381"/>
      <c r="N25" s="400"/>
      <c r="O25" s="88"/>
    </row>
    <row r="26" spans="2:15" ht="16" thickTop="1">
      <c r="C26" s="392"/>
      <c r="D26" s="393"/>
      <c r="E26" s="393"/>
      <c r="F26" s="394"/>
      <c r="G26" s="394"/>
      <c r="H26" s="395"/>
      <c r="I26" s="393"/>
      <c r="J26" s="392"/>
      <c r="K26" s="392"/>
      <c r="L26" s="392"/>
      <c r="M26" s="392"/>
      <c r="N26" s="392"/>
      <c r="O26" s="88"/>
    </row>
    <row r="27" spans="2:15" ht="15">
      <c r="C27" s="81"/>
      <c r="D27" s="71"/>
      <c r="E27" s="71"/>
      <c r="F27" s="78"/>
      <c r="G27" s="78"/>
      <c r="H27" s="80"/>
      <c r="I27" s="71"/>
      <c r="J27" s="81"/>
      <c r="K27" s="81"/>
      <c r="L27" s="81"/>
      <c r="M27" s="81"/>
      <c r="N27" s="81"/>
      <c r="O27" s="88"/>
    </row>
    <row r="28" spans="2:15" ht="15">
      <c r="C28" s="81"/>
      <c r="D28" s="71"/>
      <c r="E28" s="71"/>
      <c r="F28" s="78"/>
      <c r="G28" s="78"/>
      <c r="H28" s="80"/>
      <c r="I28" s="71"/>
      <c r="J28" s="81"/>
      <c r="K28" s="81"/>
      <c r="L28" s="81"/>
      <c r="M28" s="81"/>
      <c r="N28" s="81"/>
      <c r="O28" s="88"/>
    </row>
    <row r="29" spans="2:15" ht="15">
      <c r="C29" s="81"/>
      <c r="D29" s="71"/>
      <c r="E29" s="71"/>
      <c r="F29" s="78"/>
      <c r="G29" s="78"/>
      <c r="H29" s="80"/>
      <c r="I29" s="71"/>
      <c r="J29" s="81"/>
      <c r="K29" s="81"/>
      <c r="L29" s="81"/>
      <c r="M29" s="81"/>
      <c r="N29" s="81"/>
      <c r="O29" s="88"/>
    </row>
    <row r="30" spans="2:15" ht="15">
      <c r="C30" s="81"/>
      <c r="D30" s="71"/>
      <c r="E30" s="71"/>
      <c r="F30" s="78"/>
      <c r="G30" s="78"/>
      <c r="H30" s="80"/>
      <c r="I30" s="71"/>
      <c r="J30" s="81"/>
      <c r="K30" s="81"/>
      <c r="L30" s="81"/>
      <c r="M30" s="81"/>
      <c r="N30" s="81"/>
      <c r="O30" s="88"/>
    </row>
    <row r="31" spans="2:15" ht="15">
      <c r="C31" s="81"/>
      <c r="D31" s="71"/>
      <c r="E31" s="71"/>
      <c r="F31" s="78"/>
      <c r="G31" s="78"/>
      <c r="H31" s="80"/>
      <c r="I31" s="71"/>
      <c r="J31" s="81"/>
      <c r="K31" s="81"/>
      <c r="L31" s="81"/>
      <c r="M31" s="81"/>
      <c r="N31" s="81"/>
      <c r="O31" s="88"/>
    </row>
    <row r="32" spans="2:15" ht="15">
      <c r="C32" s="81"/>
      <c r="D32" s="71"/>
      <c r="E32" s="71"/>
      <c r="F32" s="78"/>
      <c r="G32" s="78"/>
      <c r="H32" s="80"/>
      <c r="I32" s="71"/>
      <c r="J32" s="81"/>
      <c r="K32" s="81"/>
      <c r="L32" s="81"/>
      <c r="M32" s="81"/>
      <c r="N32" s="81"/>
      <c r="O32" s="88"/>
    </row>
    <row r="33" spans="3:17" ht="15">
      <c r="C33" s="81"/>
      <c r="D33" s="71"/>
      <c r="E33" s="71"/>
      <c r="F33" s="78"/>
      <c r="G33" s="78"/>
      <c r="H33" s="80"/>
      <c r="I33" s="71"/>
      <c r="J33" s="81"/>
      <c r="K33" s="81"/>
      <c r="L33" s="81"/>
      <c r="M33" s="81"/>
      <c r="N33" s="81"/>
      <c r="O33" s="88"/>
    </row>
    <row r="34" spans="3:17" ht="15">
      <c r="C34" s="81"/>
      <c r="D34" s="71"/>
      <c r="E34" s="71"/>
      <c r="F34" s="78"/>
      <c r="G34" s="78"/>
      <c r="H34" s="80"/>
      <c r="I34" s="71"/>
      <c r="J34" s="81"/>
      <c r="K34" s="81"/>
      <c r="L34" s="81"/>
      <c r="M34" s="81"/>
      <c r="N34" s="81"/>
      <c r="O34" s="88"/>
      <c r="P34" s="89"/>
      <c r="Q34" s="89"/>
    </row>
    <row r="35" spans="3:17" ht="15">
      <c r="C35" s="81"/>
      <c r="D35" s="71"/>
      <c r="E35" s="71"/>
      <c r="F35" s="78"/>
      <c r="G35" s="78"/>
      <c r="H35" s="80"/>
      <c r="I35" s="71"/>
      <c r="J35" s="81"/>
      <c r="K35" s="81"/>
      <c r="L35" s="81"/>
      <c r="M35" s="81"/>
      <c r="N35" s="81"/>
      <c r="O35" s="88"/>
      <c r="P35" s="89"/>
    </row>
    <row r="36" spans="3:17" ht="15">
      <c r="C36" s="81"/>
      <c r="D36" s="71"/>
      <c r="E36" s="71"/>
      <c r="F36" s="78"/>
      <c r="G36" s="78"/>
      <c r="H36" s="80"/>
      <c r="I36" s="71"/>
      <c r="J36" s="81"/>
      <c r="K36" s="81"/>
      <c r="L36" s="81"/>
      <c r="M36" s="81"/>
      <c r="N36" s="81"/>
      <c r="O36" s="88"/>
      <c r="P36" s="89"/>
    </row>
    <row r="37" spans="3:17" ht="15">
      <c r="C37" s="81"/>
      <c r="D37" s="71"/>
      <c r="E37" s="71"/>
      <c r="F37" s="78"/>
      <c r="G37" s="78"/>
      <c r="H37" s="80"/>
      <c r="I37" s="71"/>
      <c r="J37" s="81"/>
      <c r="K37" s="81"/>
      <c r="L37" s="81"/>
      <c r="M37" s="81"/>
      <c r="N37" s="81"/>
      <c r="O37" s="88"/>
      <c r="P37" s="89"/>
    </row>
    <row r="38" spans="3:17" ht="15">
      <c r="C38" s="81"/>
      <c r="D38" s="71"/>
      <c r="E38" s="71"/>
      <c r="F38" s="78"/>
      <c r="G38" s="78"/>
      <c r="H38" s="80"/>
      <c r="I38" s="71"/>
      <c r="J38" s="81"/>
      <c r="K38" s="81"/>
      <c r="L38" s="81"/>
      <c r="M38" s="81"/>
      <c r="N38" s="81"/>
      <c r="O38" s="88"/>
      <c r="P38" s="89"/>
    </row>
    <row r="39" spans="3:17" ht="15">
      <c r="C39" s="81"/>
      <c r="D39" s="82"/>
      <c r="E39" s="82"/>
      <c r="F39" s="78"/>
      <c r="G39" s="78"/>
      <c r="H39" s="80"/>
      <c r="I39" s="78"/>
      <c r="J39" s="78"/>
      <c r="K39" s="78"/>
      <c r="L39" s="78"/>
      <c r="M39" s="78"/>
      <c r="N39" s="78"/>
      <c r="O39" s="88"/>
      <c r="P39" s="89"/>
    </row>
    <row r="40" spans="3:17" ht="15">
      <c r="C40" s="81"/>
      <c r="D40" s="82"/>
      <c r="E40" s="82"/>
      <c r="F40" s="78"/>
      <c r="G40" s="78"/>
      <c r="H40" s="80"/>
      <c r="I40" s="78"/>
      <c r="J40" s="78"/>
      <c r="K40" s="78"/>
      <c r="L40" s="78"/>
      <c r="M40" s="78"/>
      <c r="N40" s="78"/>
      <c r="O40" s="88"/>
      <c r="P40" s="89"/>
    </row>
    <row r="41" spans="3:17" ht="15">
      <c r="C41" s="81"/>
      <c r="D41" s="82"/>
      <c r="E41" s="82"/>
      <c r="F41" s="78"/>
      <c r="G41" s="78"/>
      <c r="H41" s="80"/>
      <c r="I41" s="78"/>
      <c r="J41" s="78"/>
      <c r="K41" s="78"/>
      <c r="L41" s="78"/>
      <c r="M41" s="78"/>
      <c r="N41" s="78"/>
      <c r="O41" s="88"/>
      <c r="P41" s="89"/>
    </row>
    <row r="42" spans="3:17" ht="15">
      <c r="C42" s="81"/>
      <c r="D42" s="82"/>
      <c r="E42" s="82"/>
      <c r="F42" s="78"/>
      <c r="G42" s="78"/>
      <c r="H42" s="80"/>
      <c r="I42" s="78"/>
      <c r="J42" s="78"/>
      <c r="K42" s="78"/>
      <c r="L42" s="78"/>
      <c r="M42" s="78"/>
      <c r="N42" s="78"/>
      <c r="O42" s="88"/>
      <c r="P42" s="89"/>
    </row>
    <row r="43" spans="3:17" ht="15">
      <c r="C43" s="81"/>
      <c r="D43" s="82"/>
      <c r="E43" s="82"/>
      <c r="F43" s="78"/>
      <c r="G43" s="78"/>
      <c r="H43" s="80"/>
      <c r="I43" s="78"/>
      <c r="J43" s="78"/>
      <c r="K43" s="78"/>
      <c r="L43" s="78"/>
      <c r="M43" s="78"/>
      <c r="N43" s="78"/>
      <c r="O43" s="88"/>
      <c r="P43" s="89"/>
    </row>
    <row r="44" spans="3:17" ht="15">
      <c r="C44" s="81"/>
      <c r="D44" s="82"/>
      <c r="E44" s="82"/>
      <c r="F44" s="78"/>
      <c r="G44" s="78"/>
      <c r="H44" s="80"/>
      <c r="I44" s="78"/>
      <c r="J44" s="78"/>
      <c r="K44" s="78"/>
      <c r="L44" s="78"/>
      <c r="M44" s="78"/>
      <c r="N44" s="78"/>
      <c r="O44" s="88"/>
      <c r="P44" s="89"/>
    </row>
    <row r="45" spans="3:17" ht="15">
      <c r="C45" s="81"/>
      <c r="D45" s="82"/>
      <c r="E45" s="82"/>
      <c r="F45" s="78"/>
      <c r="G45" s="78"/>
      <c r="H45" s="80"/>
      <c r="I45" s="78"/>
      <c r="J45" s="78"/>
      <c r="K45" s="78"/>
      <c r="L45" s="78"/>
      <c r="M45" s="78"/>
      <c r="N45" s="78"/>
      <c r="O45" s="88"/>
      <c r="P45" s="89"/>
    </row>
    <row r="46" spans="3:17" ht="15">
      <c r="C46" s="81"/>
      <c r="D46" s="82"/>
      <c r="E46" s="82"/>
      <c r="F46" s="78"/>
      <c r="G46" s="78"/>
      <c r="H46" s="80"/>
      <c r="I46" s="78"/>
      <c r="J46" s="78"/>
      <c r="K46" s="78"/>
      <c r="L46" s="78"/>
      <c r="M46" s="78"/>
      <c r="N46" s="78"/>
      <c r="O46" s="88"/>
      <c r="P46" s="89"/>
    </row>
    <row r="47" spans="3:17" ht="15">
      <c r="C47" s="81"/>
      <c r="D47" s="82"/>
      <c r="E47" s="82"/>
      <c r="F47" s="78"/>
      <c r="G47" s="78"/>
      <c r="H47" s="80"/>
      <c r="I47" s="78"/>
      <c r="J47" s="78"/>
      <c r="K47" s="78"/>
      <c r="L47" s="78"/>
      <c r="M47" s="78"/>
      <c r="N47" s="78"/>
      <c r="O47" s="88"/>
      <c r="P47" s="89"/>
    </row>
    <row r="48" spans="3:17" ht="15">
      <c r="C48" s="81"/>
      <c r="D48" s="82"/>
      <c r="E48" s="82"/>
      <c r="F48" s="78"/>
      <c r="G48" s="78"/>
      <c r="H48" s="78"/>
      <c r="I48" s="78"/>
      <c r="J48" s="78"/>
      <c r="K48" s="78"/>
      <c r="L48" s="78"/>
      <c r="M48" s="78"/>
      <c r="N48" s="78"/>
      <c r="O48" s="88"/>
      <c r="P48" s="89"/>
    </row>
    <row r="49" spans="3:16" ht="15">
      <c r="C49" s="81"/>
      <c r="D49" s="82"/>
      <c r="E49" s="82"/>
      <c r="F49" s="78"/>
      <c r="G49" s="78"/>
      <c r="H49" s="78"/>
      <c r="I49" s="78"/>
      <c r="J49" s="78"/>
      <c r="K49" s="78"/>
      <c r="L49" s="78"/>
      <c r="M49" s="78"/>
      <c r="N49" s="78"/>
      <c r="O49" s="88"/>
      <c r="P49" s="89"/>
    </row>
    <row r="50" spans="3:16" ht="15">
      <c r="C50" s="81"/>
      <c r="D50" s="82"/>
      <c r="E50" s="82"/>
      <c r="F50" s="78"/>
      <c r="G50" s="78"/>
      <c r="H50" s="78"/>
      <c r="I50" s="78"/>
      <c r="J50" s="78"/>
      <c r="K50" s="78"/>
      <c r="L50" s="78"/>
      <c r="M50" s="78"/>
      <c r="N50" s="78"/>
      <c r="O50" s="88"/>
      <c r="P50" s="89"/>
    </row>
    <row r="51" spans="3:16" ht="15">
      <c r="C51" s="81"/>
      <c r="D51" s="82"/>
      <c r="E51" s="82"/>
      <c r="F51" s="78"/>
      <c r="G51" s="78"/>
      <c r="H51" s="78"/>
      <c r="I51" s="78"/>
      <c r="J51" s="78"/>
      <c r="K51" s="78"/>
      <c r="L51" s="78"/>
      <c r="M51" s="78"/>
      <c r="N51" s="78"/>
      <c r="O51" s="88"/>
      <c r="P51" s="89"/>
    </row>
    <row r="52" spans="3:16" ht="15">
      <c r="C52" s="81"/>
      <c r="D52" s="82"/>
      <c r="E52" s="82"/>
      <c r="F52" s="78"/>
      <c r="G52" s="78"/>
      <c r="H52" s="78"/>
      <c r="I52" s="78"/>
      <c r="J52" s="78"/>
      <c r="K52" s="78"/>
      <c r="L52" s="78"/>
      <c r="M52" s="78"/>
      <c r="N52" s="78"/>
      <c r="O52" s="88"/>
      <c r="P52" s="89"/>
    </row>
    <row r="53" spans="3:16" ht="15">
      <c r="C53" s="81"/>
      <c r="D53" s="82"/>
      <c r="E53" s="82"/>
      <c r="F53" s="78"/>
      <c r="G53" s="78"/>
      <c r="H53" s="78"/>
      <c r="I53" s="78"/>
      <c r="J53" s="78"/>
      <c r="K53" s="78"/>
      <c r="L53" s="78"/>
      <c r="M53" s="78"/>
      <c r="N53" s="78"/>
      <c r="O53" s="88"/>
      <c r="P53" s="89"/>
    </row>
    <row r="54" spans="3:16" ht="15">
      <c r="C54" s="81"/>
      <c r="D54" s="82"/>
      <c r="E54" s="82"/>
      <c r="F54" s="78"/>
      <c r="G54" s="78"/>
      <c r="H54" s="78"/>
      <c r="I54" s="78"/>
      <c r="J54" s="78"/>
      <c r="K54" s="78"/>
      <c r="L54" s="78"/>
      <c r="M54" s="78"/>
      <c r="N54" s="78"/>
      <c r="O54" s="88"/>
      <c r="P54" s="89"/>
    </row>
    <row r="55" spans="3:16" ht="15">
      <c r="C55" s="81"/>
      <c r="D55" s="82"/>
      <c r="E55" s="82"/>
      <c r="F55" s="78"/>
      <c r="G55" s="78"/>
      <c r="H55" s="78"/>
      <c r="I55" s="78"/>
      <c r="J55" s="78"/>
      <c r="K55" s="78"/>
      <c r="L55" s="78"/>
      <c r="M55" s="78"/>
      <c r="N55" s="78"/>
      <c r="O55" s="88"/>
      <c r="P55" s="89"/>
    </row>
    <row r="56" spans="3:16" ht="15">
      <c r="C56" s="81"/>
      <c r="D56" s="82"/>
      <c r="E56" s="82"/>
      <c r="F56" s="78"/>
      <c r="G56" s="78"/>
      <c r="H56" s="78"/>
      <c r="I56" s="78"/>
      <c r="J56" s="78"/>
      <c r="K56" s="78"/>
      <c r="L56" s="78"/>
      <c r="M56" s="78"/>
      <c r="N56" s="78"/>
      <c r="O56" s="88"/>
      <c r="P56" s="89"/>
    </row>
    <row r="57" spans="3:16" ht="15">
      <c r="C57" s="81"/>
      <c r="D57" s="82"/>
      <c r="E57" s="82"/>
      <c r="F57" s="78"/>
      <c r="G57" s="78"/>
      <c r="H57" s="78"/>
      <c r="I57" s="78"/>
      <c r="J57" s="78"/>
      <c r="K57" s="78"/>
      <c r="L57" s="78"/>
      <c r="M57" s="78"/>
      <c r="N57" s="78"/>
      <c r="O57" s="88"/>
      <c r="P57" s="89"/>
    </row>
    <row r="58" spans="3:16" ht="15">
      <c r="C58" s="81"/>
      <c r="D58" s="82"/>
      <c r="E58" s="82"/>
      <c r="F58" s="78"/>
      <c r="G58" s="78"/>
      <c r="H58" s="78"/>
      <c r="I58" s="78"/>
      <c r="J58" s="78"/>
      <c r="K58" s="78"/>
      <c r="L58" s="78"/>
      <c r="M58" s="78"/>
      <c r="N58" s="78"/>
      <c r="O58" s="88"/>
      <c r="P58" s="89"/>
    </row>
    <row r="59" spans="3:16" ht="15">
      <c r="C59" s="81"/>
      <c r="D59" s="82"/>
      <c r="E59" s="82"/>
      <c r="F59" s="78"/>
      <c r="G59" s="78"/>
      <c r="H59" s="78"/>
      <c r="I59" s="78"/>
      <c r="J59" s="78"/>
      <c r="K59" s="78"/>
      <c r="L59" s="78"/>
      <c r="M59" s="78"/>
      <c r="N59" s="78"/>
      <c r="O59" s="88"/>
      <c r="P59" s="89"/>
    </row>
    <row r="60" spans="3:16" ht="15">
      <c r="C60" s="81"/>
      <c r="D60" s="82"/>
      <c r="E60" s="82"/>
      <c r="F60" s="78"/>
      <c r="G60" s="78"/>
      <c r="H60" s="78"/>
      <c r="I60" s="78"/>
      <c r="J60" s="78"/>
      <c r="K60" s="78"/>
      <c r="L60" s="78"/>
      <c r="M60" s="78"/>
      <c r="N60" s="78"/>
      <c r="O60" s="88"/>
      <c r="P60" s="89"/>
    </row>
    <row r="61" spans="3:16" ht="15">
      <c r="C61" s="81"/>
      <c r="D61" s="82"/>
      <c r="E61" s="82"/>
      <c r="F61" s="78"/>
      <c r="G61" s="78"/>
      <c r="H61" s="78"/>
      <c r="I61" s="78"/>
      <c r="J61" s="78"/>
      <c r="K61" s="78"/>
      <c r="L61" s="78"/>
      <c r="M61" s="78"/>
      <c r="N61" s="78"/>
      <c r="O61" s="88"/>
      <c r="P61" s="89"/>
    </row>
    <row r="62" spans="3:16" ht="15">
      <c r="C62" s="81"/>
      <c r="D62" s="82"/>
      <c r="E62" s="82"/>
      <c r="F62" s="78"/>
      <c r="G62" s="78"/>
      <c r="H62" s="78"/>
      <c r="I62" s="78"/>
      <c r="J62" s="78"/>
      <c r="K62" s="78"/>
      <c r="L62" s="78"/>
      <c r="M62" s="78"/>
      <c r="N62" s="78"/>
      <c r="O62" s="88"/>
      <c r="P62" s="89"/>
    </row>
    <row r="63" spans="3:16" ht="15">
      <c r="C63" s="81"/>
      <c r="D63" s="82"/>
      <c r="E63" s="82"/>
      <c r="F63" s="78"/>
      <c r="G63" s="78"/>
      <c r="H63" s="78"/>
      <c r="I63" s="78"/>
      <c r="J63" s="78"/>
      <c r="K63" s="78"/>
      <c r="L63" s="78"/>
      <c r="M63" s="78"/>
      <c r="N63" s="78"/>
      <c r="O63" s="88"/>
      <c r="P63" s="89"/>
    </row>
    <row r="64" spans="3:16" ht="15">
      <c r="C64" s="81"/>
      <c r="D64" s="82"/>
      <c r="E64" s="82"/>
      <c r="F64" s="78"/>
      <c r="G64" s="78"/>
      <c r="H64" s="78"/>
      <c r="I64" s="78"/>
      <c r="J64" s="78"/>
      <c r="K64" s="78"/>
      <c r="L64" s="78"/>
      <c r="M64" s="78"/>
      <c r="N64" s="78"/>
      <c r="O64" s="88"/>
      <c r="P64" s="89"/>
    </row>
    <row r="65" spans="3:16" ht="15">
      <c r="C65" s="81"/>
      <c r="D65" s="82"/>
      <c r="E65" s="82"/>
      <c r="F65" s="78"/>
      <c r="G65" s="78"/>
      <c r="H65" s="78"/>
      <c r="I65" s="78"/>
      <c r="J65" s="78"/>
      <c r="K65" s="78"/>
      <c r="L65" s="78"/>
      <c r="M65" s="78"/>
      <c r="N65" s="78"/>
      <c r="O65" s="88"/>
      <c r="P65" s="89"/>
    </row>
    <row r="66" spans="3:16" s="65" customFormat="1" ht="15">
      <c r="C66" s="81"/>
      <c r="D66" s="82"/>
      <c r="E66" s="82"/>
      <c r="F66" s="78"/>
      <c r="G66" s="78"/>
      <c r="H66" s="78"/>
      <c r="I66" s="78"/>
      <c r="J66" s="78"/>
      <c r="K66" s="78"/>
      <c r="L66" s="78"/>
      <c r="M66" s="78"/>
      <c r="N66" s="78"/>
      <c r="O66" s="88"/>
      <c r="P66" s="89"/>
    </row>
    <row r="67" spans="3:16" ht="15">
      <c r="C67" s="81"/>
      <c r="D67" s="82"/>
      <c r="E67" s="82"/>
      <c r="F67" s="78"/>
      <c r="G67" s="78"/>
      <c r="H67" s="78"/>
      <c r="I67" s="78"/>
      <c r="J67" s="78"/>
      <c r="K67" s="78"/>
      <c r="L67" s="78"/>
      <c r="M67" s="78"/>
      <c r="N67" s="78"/>
      <c r="O67" s="88"/>
      <c r="P67" s="89"/>
    </row>
    <row r="68" spans="3:16" ht="15">
      <c r="C68" s="81"/>
      <c r="D68" s="82"/>
      <c r="E68" s="82"/>
      <c r="F68" s="78"/>
      <c r="G68" s="78"/>
      <c r="H68" s="78"/>
      <c r="I68" s="78"/>
      <c r="J68" s="78"/>
      <c r="K68" s="78"/>
      <c r="L68" s="78"/>
      <c r="M68" s="78"/>
      <c r="N68" s="78"/>
      <c r="O68" s="88"/>
      <c r="P68" s="89"/>
    </row>
    <row r="69" spans="3:16" ht="15">
      <c r="C69" s="81"/>
      <c r="D69" s="82"/>
      <c r="E69" s="82"/>
      <c r="F69" s="78"/>
      <c r="G69" s="78"/>
      <c r="H69" s="78"/>
      <c r="I69" s="78"/>
      <c r="J69" s="78"/>
      <c r="K69" s="78"/>
      <c r="L69" s="78"/>
      <c r="M69" s="78"/>
      <c r="N69" s="78"/>
      <c r="O69" s="88"/>
      <c r="P69" s="89"/>
    </row>
    <row r="70" spans="3:16" ht="15">
      <c r="C70" s="81"/>
      <c r="D70" s="82"/>
      <c r="E70" s="82"/>
      <c r="F70" s="78"/>
      <c r="G70" s="78"/>
      <c r="H70" s="78"/>
      <c r="I70" s="78"/>
      <c r="J70" s="78"/>
      <c r="K70" s="78"/>
      <c r="L70" s="78"/>
      <c r="M70" s="78"/>
      <c r="N70" s="78"/>
      <c r="O70" s="88"/>
      <c r="P70" s="89"/>
    </row>
    <row r="71" spans="3:16" ht="15">
      <c r="C71" s="81"/>
      <c r="D71" s="82"/>
      <c r="E71" s="82"/>
      <c r="F71" s="78"/>
      <c r="G71" s="78"/>
      <c r="H71" s="78"/>
      <c r="I71" s="78"/>
      <c r="J71" s="78"/>
      <c r="K71" s="78"/>
      <c r="L71" s="78"/>
      <c r="M71" s="78"/>
      <c r="N71" s="78"/>
      <c r="O71" s="88"/>
      <c r="P71" s="89"/>
    </row>
    <row r="72" spans="3:16" ht="15">
      <c r="C72" s="81"/>
      <c r="D72" s="82"/>
      <c r="E72" s="82"/>
      <c r="F72" s="78"/>
      <c r="G72" s="78"/>
      <c r="H72" s="78"/>
      <c r="I72" s="78"/>
      <c r="J72" s="78"/>
      <c r="K72" s="78"/>
      <c r="L72" s="78"/>
      <c r="M72" s="78"/>
      <c r="N72" s="78"/>
      <c r="O72" s="88"/>
      <c r="P72" s="89"/>
    </row>
    <row r="73" spans="3:16" ht="15">
      <c r="C73" s="81"/>
      <c r="D73" s="82"/>
      <c r="E73" s="82"/>
      <c r="F73" s="78"/>
      <c r="G73" s="78"/>
      <c r="H73" s="78"/>
      <c r="I73" s="78"/>
      <c r="J73" s="78"/>
      <c r="K73" s="78"/>
      <c r="L73" s="78"/>
      <c r="M73" s="78"/>
      <c r="N73" s="78"/>
      <c r="O73" s="88"/>
      <c r="P73" s="89"/>
    </row>
    <row r="74" spans="3:16" ht="15">
      <c r="C74" s="81"/>
      <c r="D74" s="82"/>
      <c r="E74" s="82"/>
      <c r="F74" s="78"/>
      <c r="G74" s="78"/>
      <c r="H74" s="78"/>
      <c r="I74" s="78"/>
      <c r="J74" s="78"/>
      <c r="K74" s="78"/>
      <c r="L74" s="78"/>
      <c r="M74" s="78"/>
      <c r="N74" s="78"/>
      <c r="O74" s="88"/>
      <c r="P74" s="89"/>
    </row>
    <row r="75" spans="3:16" ht="15">
      <c r="C75" s="81"/>
      <c r="D75" s="82"/>
      <c r="E75" s="82"/>
      <c r="F75" s="78"/>
      <c r="G75" s="78"/>
      <c r="H75" s="78"/>
      <c r="I75" s="78"/>
      <c r="J75" s="78"/>
      <c r="K75" s="78"/>
      <c r="L75" s="78"/>
      <c r="M75" s="78"/>
      <c r="N75" s="78"/>
      <c r="O75" s="88"/>
      <c r="P75" s="89"/>
    </row>
    <row r="76" spans="3:16" ht="15">
      <c r="C76" s="81"/>
      <c r="D76" s="82"/>
      <c r="E76" s="82"/>
      <c r="F76" s="78"/>
      <c r="G76" s="78"/>
      <c r="H76" s="78"/>
      <c r="I76" s="78"/>
      <c r="J76" s="78"/>
      <c r="K76" s="78"/>
      <c r="L76" s="78"/>
      <c r="M76" s="78"/>
      <c r="N76" s="78"/>
      <c r="O76" s="88"/>
      <c r="P76" s="89"/>
    </row>
    <row r="77" spans="3:16" ht="15">
      <c r="C77" s="81"/>
      <c r="D77" s="82"/>
      <c r="E77" s="82"/>
      <c r="F77" s="78"/>
      <c r="G77" s="78"/>
      <c r="H77" s="78"/>
      <c r="I77" s="78"/>
      <c r="J77" s="78"/>
      <c r="K77" s="78"/>
      <c r="L77" s="78"/>
      <c r="M77" s="78"/>
      <c r="N77" s="78"/>
      <c r="O77" s="88"/>
      <c r="P77" s="89"/>
    </row>
    <row r="78" spans="3:16" ht="15">
      <c r="C78" s="81"/>
      <c r="D78" s="82"/>
      <c r="E78" s="82"/>
      <c r="F78" s="78"/>
      <c r="G78" s="78"/>
      <c r="H78" s="78"/>
      <c r="I78" s="78"/>
      <c r="J78" s="78"/>
      <c r="K78" s="78"/>
      <c r="L78" s="78"/>
      <c r="M78" s="78"/>
      <c r="N78" s="78"/>
      <c r="O78" s="88"/>
      <c r="P78" s="89"/>
    </row>
    <row r="79" spans="3:16" ht="15">
      <c r="C79" s="81"/>
      <c r="D79" s="82"/>
      <c r="E79" s="82"/>
      <c r="F79" s="78"/>
      <c r="G79" s="78"/>
      <c r="H79" s="78"/>
      <c r="I79" s="78"/>
      <c r="J79" s="78"/>
      <c r="K79" s="78"/>
      <c r="L79" s="78"/>
      <c r="M79" s="78"/>
      <c r="N79" s="78"/>
      <c r="O79" s="88"/>
      <c r="P79" s="89"/>
    </row>
    <row r="80" spans="3:16" ht="15">
      <c r="C80" s="81"/>
      <c r="D80" s="82"/>
      <c r="E80" s="82"/>
      <c r="F80" s="78"/>
      <c r="G80" s="78"/>
      <c r="H80" s="78"/>
      <c r="I80" s="78"/>
      <c r="J80" s="78"/>
      <c r="K80" s="78"/>
      <c r="L80" s="78"/>
      <c r="M80" s="78"/>
      <c r="N80" s="78"/>
      <c r="O80" s="88"/>
      <c r="P80" s="89"/>
    </row>
    <row r="81" spans="3:16" ht="15">
      <c r="C81" s="81"/>
      <c r="D81" s="82"/>
      <c r="E81" s="82"/>
      <c r="F81" s="78"/>
      <c r="G81" s="78"/>
      <c r="H81" s="78"/>
      <c r="I81" s="78"/>
      <c r="J81" s="78"/>
      <c r="K81" s="78"/>
      <c r="L81" s="78"/>
      <c r="M81" s="78"/>
      <c r="N81" s="78"/>
      <c r="O81" s="88"/>
      <c r="P81" s="89"/>
    </row>
    <row r="82" spans="3:16" ht="15">
      <c r="C82" s="81"/>
      <c r="D82" s="82"/>
      <c r="E82" s="82"/>
      <c r="F82" s="78"/>
      <c r="G82" s="78"/>
      <c r="H82" s="78"/>
      <c r="I82" s="78"/>
      <c r="J82" s="78"/>
      <c r="K82" s="78"/>
      <c r="L82" s="78"/>
      <c r="M82" s="78"/>
      <c r="N82" s="78"/>
      <c r="O82" s="88"/>
      <c r="P82" s="89"/>
    </row>
    <row r="83" spans="3:16" ht="15">
      <c r="C83" s="81"/>
      <c r="D83" s="82"/>
      <c r="E83" s="82"/>
      <c r="F83" s="78"/>
      <c r="G83" s="78"/>
      <c r="H83" s="78"/>
      <c r="I83" s="78"/>
      <c r="J83" s="78"/>
      <c r="K83" s="78"/>
      <c r="L83" s="78"/>
      <c r="M83" s="78"/>
      <c r="N83" s="78"/>
      <c r="O83" s="88"/>
      <c r="P83" s="89"/>
    </row>
    <row r="84" spans="3:16" ht="15">
      <c r="C84" s="81"/>
      <c r="D84" s="82"/>
      <c r="E84" s="82"/>
      <c r="F84" s="78"/>
      <c r="G84" s="78"/>
      <c r="H84" s="78"/>
      <c r="I84" s="78"/>
      <c r="J84" s="78"/>
      <c r="K84" s="78"/>
      <c r="L84" s="78"/>
      <c r="M84" s="78"/>
      <c r="N84" s="78"/>
      <c r="O84" s="88"/>
      <c r="P84" s="89"/>
    </row>
    <row r="85" spans="3:16" ht="15">
      <c r="C85" s="81"/>
      <c r="D85" s="82"/>
      <c r="E85" s="82"/>
      <c r="F85" s="78"/>
      <c r="G85" s="78"/>
      <c r="H85" s="78"/>
      <c r="I85" s="78"/>
      <c r="J85" s="78"/>
      <c r="K85" s="78"/>
      <c r="L85" s="78"/>
      <c r="M85" s="78"/>
      <c r="N85" s="78"/>
      <c r="O85" s="88"/>
      <c r="P85" s="89"/>
    </row>
    <row r="86" spans="3:16" ht="15">
      <c r="C86" s="81"/>
      <c r="D86" s="82"/>
      <c r="E86" s="82"/>
      <c r="F86" s="78"/>
      <c r="G86" s="78"/>
      <c r="H86" s="78"/>
      <c r="I86" s="78"/>
      <c r="J86" s="78"/>
      <c r="K86" s="78"/>
      <c r="L86" s="78"/>
      <c r="M86" s="78"/>
      <c r="N86" s="78"/>
      <c r="O86" s="88"/>
      <c r="P86" s="89"/>
    </row>
    <row r="87" spans="3:16" ht="15">
      <c r="C87" s="81"/>
      <c r="D87" s="82"/>
      <c r="E87" s="82"/>
      <c r="F87" s="78"/>
      <c r="G87" s="78"/>
      <c r="H87" s="78"/>
      <c r="I87" s="78"/>
      <c r="J87" s="78"/>
      <c r="K87" s="78"/>
      <c r="L87" s="78"/>
      <c r="M87" s="78"/>
      <c r="N87" s="78"/>
      <c r="O87" s="88"/>
      <c r="P87" s="89"/>
    </row>
    <row r="88" spans="3:16" ht="15">
      <c r="C88" s="81"/>
      <c r="D88" s="82"/>
      <c r="E88" s="82"/>
      <c r="F88" s="78"/>
      <c r="G88" s="78"/>
      <c r="H88" s="78"/>
      <c r="I88" s="78"/>
      <c r="J88" s="78"/>
      <c r="K88" s="78"/>
      <c r="L88" s="78"/>
      <c r="M88" s="78"/>
      <c r="N88" s="78"/>
      <c r="O88" s="88"/>
      <c r="P88" s="89"/>
    </row>
    <row r="89" spans="3:16" ht="15">
      <c r="C89" s="81"/>
      <c r="D89" s="82"/>
      <c r="E89" s="82"/>
      <c r="F89" s="78"/>
      <c r="G89" s="78"/>
      <c r="H89" s="78"/>
      <c r="I89" s="78"/>
      <c r="J89" s="78"/>
      <c r="K89" s="78"/>
      <c r="L89" s="78"/>
      <c r="M89" s="78"/>
      <c r="N89" s="78"/>
      <c r="O89" s="88"/>
      <c r="P89" s="89"/>
    </row>
    <row r="90" spans="3:16" ht="15">
      <c r="C90" s="81"/>
      <c r="D90" s="82"/>
      <c r="E90" s="82"/>
      <c r="F90" s="78"/>
      <c r="G90" s="78"/>
      <c r="H90" s="78"/>
      <c r="I90" s="78"/>
      <c r="J90" s="78"/>
      <c r="K90" s="78"/>
      <c r="L90" s="78"/>
      <c r="M90" s="78"/>
      <c r="N90" s="78"/>
      <c r="O90" s="88"/>
      <c r="P90" s="89"/>
    </row>
    <row r="91" spans="3:16" ht="15">
      <c r="C91" s="81"/>
      <c r="D91" s="82"/>
      <c r="E91" s="82"/>
      <c r="F91" s="78"/>
      <c r="G91" s="78"/>
      <c r="H91" s="78"/>
      <c r="I91" s="78"/>
      <c r="J91" s="78"/>
      <c r="K91" s="78"/>
      <c r="L91" s="78"/>
      <c r="M91" s="78"/>
      <c r="N91" s="78"/>
      <c r="O91" s="88"/>
      <c r="P91" s="89"/>
    </row>
    <row r="92" spans="3:16" ht="15">
      <c r="C92" s="81"/>
      <c r="D92" s="82"/>
      <c r="E92" s="82"/>
      <c r="F92" s="78"/>
      <c r="G92" s="78"/>
      <c r="H92" s="78"/>
      <c r="I92" s="78"/>
      <c r="J92" s="78"/>
      <c r="K92" s="78"/>
      <c r="L92" s="78"/>
      <c r="M92" s="78"/>
      <c r="N92" s="78"/>
      <c r="O92" s="88"/>
      <c r="P92" s="89"/>
    </row>
    <row r="93" spans="3:16" ht="15">
      <c r="C93" s="81"/>
      <c r="D93" s="82"/>
      <c r="E93" s="82"/>
      <c r="F93" s="78"/>
      <c r="G93" s="78"/>
      <c r="H93" s="78"/>
      <c r="I93" s="78"/>
      <c r="J93" s="78"/>
      <c r="K93" s="78"/>
      <c r="L93" s="78"/>
      <c r="M93" s="78"/>
      <c r="N93" s="78"/>
      <c r="O93" s="88"/>
      <c r="P93" s="89"/>
    </row>
    <row r="94" spans="3:16" ht="15">
      <c r="C94" s="81"/>
      <c r="D94" s="82"/>
      <c r="E94" s="82"/>
      <c r="F94" s="78"/>
      <c r="G94" s="78"/>
      <c r="H94" s="78"/>
      <c r="I94" s="78"/>
      <c r="J94" s="78"/>
      <c r="K94" s="78"/>
      <c r="L94" s="78"/>
      <c r="M94" s="78"/>
      <c r="N94" s="78"/>
      <c r="O94" s="88"/>
      <c r="P94" s="89"/>
    </row>
    <row r="95" spans="3:16" ht="15">
      <c r="C95" s="81"/>
      <c r="D95" s="82"/>
      <c r="E95" s="82"/>
      <c r="F95" s="78"/>
      <c r="G95" s="78"/>
      <c r="H95" s="78"/>
      <c r="I95" s="78"/>
      <c r="J95" s="78"/>
      <c r="K95" s="78"/>
      <c r="L95" s="78"/>
      <c r="M95" s="78"/>
      <c r="N95" s="78"/>
      <c r="O95" s="88"/>
      <c r="P95" s="89"/>
    </row>
    <row r="96" spans="3:16" ht="15">
      <c r="C96" s="81"/>
      <c r="D96" s="82"/>
      <c r="E96" s="82"/>
      <c r="F96" s="78"/>
      <c r="G96" s="78"/>
      <c r="H96" s="78"/>
      <c r="I96" s="78"/>
      <c r="J96" s="78"/>
      <c r="K96" s="78"/>
      <c r="L96" s="78"/>
      <c r="M96" s="78"/>
      <c r="N96" s="78"/>
      <c r="O96" s="88"/>
      <c r="P96" s="89"/>
    </row>
    <row r="97" spans="3:16" ht="15">
      <c r="C97" s="81"/>
      <c r="D97" s="82"/>
      <c r="E97" s="82"/>
      <c r="F97" s="78"/>
      <c r="G97" s="78"/>
      <c r="H97" s="78"/>
      <c r="I97" s="78"/>
      <c r="J97" s="78"/>
      <c r="K97" s="78"/>
      <c r="L97" s="78"/>
      <c r="M97" s="78"/>
      <c r="N97" s="78"/>
      <c r="O97" s="88"/>
      <c r="P97" s="89"/>
    </row>
    <row r="98" spans="3:16" ht="15">
      <c r="C98" s="81"/>
      <c r="D98" s="82"/>
      <c r="E98" s="82"/>
      <c r="F98" s="78"/>
      <c r="G98" s="78"/>
      <c r="H98" s="78"/>
      <c r="I98" s="78"/>
      <c r="J98" s="78"/>
      <c r="K98" s="78"/>
      <c r="L98" s="78"/>
      <c r="M98" s="78"/>
      <c r="N98" s="78"/>
      <c r="O98" s="88"/>
      <c r="P98" s="89"/>
    </row>
    <row r="99" spans="3:16" ht="15">
      <c r="C99" s="81"/>
      <c r="D99" s="82"/>
      <c r="E99" s="82"/>
      <c r="F99" s="78"/>
      <c r="G99" s="78"/>
      <c r="H99" s="78"/>
      <c r="I99" s="78"/>
      <c r="J99" s="78"/>
      <c r="K99" s="78"/>
      <c r="L99" s="78"/>
      <c r="M99" s="78"/>
      <c r="N99" s="78"/>
      <c r="O99" s="88"/>
      <c r="P99" s="89"/>
    </row>
    <row r="100" spans="3:16" ht="15">
      <c r="C100" s="81"/>
      <c r="D100" s="82"/>
      <c r="E100" s="82"/>
      <c r="F100" s="78"/>
      <c r="G100" s="78"/>
      <c r="H100" s="78"/>
      <c r="I100" s="78"/>
      <c r="J100" s="78"/>
      <c r="K100" s="78"/>
      <c r="L100" s="78"/>
      <c r="M100" s="78"/>
      <c r="N100" s="78"/>
      <c r="O100" s="88"/>
      <c r="P100" s="89"/>
    </row>
    <row r="101" spans="3:16" ht="15">
      <c r="C101" s="81"/>
      <c r="D101" s="82"/>
      <c r="E101" s="82"/>
      <c r="F101" s="78"/>
      <c r="G101" s="78"/>
      <c r="H101" s="78"/>
      <c r="I101" s="78"/>
      <c r="J101" s="78"/>
      <c r="K101" s="78"/>
      <c r="L101" s="78"/>
      <c r="M101" s="78"/>
      <c r="N101" s="78"/>
      <c r="O101" s="88"/>
      <c r="P101" s="89"/>
    </row>
    <row r="102" spans="3:16" ht="15">
      <c r="C102" s="81"/>
      <c r="D102" s="82"/>
      <c r="E102" s="82"/>
      <c r="F102" s="78"/>
      <c r="G102" s="78"/>
      <c r="H102" s="78"/>
      <c r="I102" s="78"/>
      <c r="J102" s="78"/>
      <c r="K102" s="78"/>
      <c r="L102" s="78"/>
      <c r="M102" s="78"/>
      <c r="N102" s="78"/>
      <c r="O102" s="88"/>
      <c r="P102" s="89"/>
    </row>
    <row r="103" spans="3:16" ht="15">
      <c r="C103" s="81"/>
      <c r="D103" s="82"/>
      <c r="E103" s="82"/>
      <c r="F103" s="78"/>
      <c r="G103" s="78"/>
      <c r="H103" s="78"/>
      <c r="I103" s="78"/>
      <c r="J103" s="78"/>
      <c r="K103" s="78"/>
      <c r="L103" s="78"/>
      <c r="M103" s="78"/>
      <c r="N103" s="78"/>
      <c r="O103" s="88"/>
      <c r="P103" s="89"/>
    </row>
    <row r="104" spans="3:16" ht="15">
      <c r="C104" s="81"/>
      <c r="D104" s="82"/>
      <c r="E104" s="82"/>
      <c r="F104" s="78"/>
      <c r="G104" s="78"/>
      <c r="H104" s="78"/>
      <c r="I104" s="78"/>
      <c r="J104" s="78"/>
      <c r="K104" s="78"/>
      <c r="L104" s="78"/>
      <c r="M104" s="78"/>
      <c r="N104" s="78"/>
      <c r="O104" s="88"/>
      <c r="P104" s="89"/>
    </row>
    <row r="105" spans="3:16" ht="15">
      <c r="C105" s="81"/>
      <c r="D105" s="82"/>
      <c r="E105" s="82"/>
      <c r="F105" s="78"/>
      <c r="G105" s="78"/>
      <c r="H105" s="78"/>
      <c r="I105" s="78"/>
      <c r="J105" s="78"/>
      <c r="K105" s="78"/>
      <c r="L105" s="78"/>
      <c r="M105" s="78"/>
      <c r="N105" s="78"/>
      <c r="O105" s="88"/>
      <c r="P105" s="89"/>
    </row>
    <row r="106" spans="3:16" ht="15">
      <c r="C106" s="81"/>
      <c r="D106" s="82"/>
      <c r="E106" s="82"/>
      <c r="F106" s="78"/>
      <c r="G106" s="78"/>
      <c r="H106" s="78"/>
      <c r="I106" s="78"/>
      <c r="J106" s="78"/>
      <c r="K106" s="78"/>
      <c r="L106" s="78"/>
      <c r="M106" s="78"/>
      <c r="N106" s="78"/>
      <c r="O106" s="88"/>
      <c r="P106" s="89"/>
    </row>
    <row r="107" spans="3:16" ht="15">
      <c r="C107" s="81"/>
      <c r="D107" s="82"/>
      <c r="E107" s="82"/>
      <c r="F107" s="78"/>
      <c r="G107" s="78"/>
      <c r="H107" s="78"/>
      <c r="I107" s="78"/>
      <c r="J107" s="78"/>
      <c r="K107" s="78"/>
      <c r="L107" s="78"/>
      <c r="M107" s="78"/>
      <c r="N107" s="78"/>
      <c r="O107" s="88"/>
      <c r="P107" s="89"/>
    </row>
    <row r="108" spans="3:16" ht="15">
      <c r="C108" s="81"/>
      <c r="D108" s="82"/>
      <c r="E108" s="82"/>
      <c r="F108" s="78"/>
      <c r="G108" s="78"/>
      <c r="H108" s="78"/>
      <c r="I108" s="78"/>
      <c r="J108" s="78"/>
      <c r="K108" s="78"/>
      <c r="L108" s="78"/>
      <c r="M108" s="78"/>
      <c r="N108" s="78"/>
      <c r="O108" s="88"/>
      <c r="P108" s="89"/>
    </row>
    <row r="109" spans="3:16" ht="15">
      <c r="C109" s="81"/>
      <c r="D109" s="82"/>
      <c r="E109" s="82"/>
      <c r="F109" s="78"/>
      <c r="G109" s="78"/>
      <c r="H109" s="78"/>
      <c r="I109" s="78"/>
      <c r="J109" s="78"/>
      <c r="K109" s="78"/>
      <c r="L109" s="78"/>
      <c r="M109" s="78"/>
      <c r="N109" s="78"/>
      <c r="O109" s="88"/>
      <c r="P109" s="89"/>
    </row>
    <row r="110" spans="3:16" ht="15">
      <c r="C110" s="81"/>
      <c r="D110" s="82"/>
      <c r="E110" s="82"/>
      <c r="F110" s="78"/>
      <c r="G110" s="78"/>
      <c r="H110" s="78"/>
      <c r="I110" s="78"/>
      <c r="J110" s="78"/>
      <c r="K110" s="78"/>
      <c r="L110" s="78"/>
      <c r="M110" s="78"/>
      <c r="N110" s="78"/>
      <c r="O110" s="88"/>
      <c r="P110" s="89"/>
    </row>
    <row r="111" spans="3:16" ht="15">
      <c r="C111" s="81"/>
      <c r="D111" s="82"/>
      <c r="E111" s="82"/>
      <c r="F111" s="78"/>
      <c r="G111" s="78"/>
      <c r="H111" s="78"/>
      <c r="I111" s="78"/>
      <c r="J111" s="78"/>
      <c r="K111" s="78"/>
      <c r="L111" s="78"/>
      <c r="M111" s="78"/>
      <c r="N111" s="78"/>
      <c r="O111" s="88"/>
      <c r="P111" s="89"/>
    </row>
    <row r="112" spans="3:16" ht="15">
      <c r="C112" s="81"/>
      <c r="D112" s="82"/>
      <c r="E112" s="82"/>
      <c r="F112" s="78"/>
      <c r="G112" s="78"/>
      <c r="H112" s="78"/>
      <c r="I112" s="78"/>
      <c r="J112" s="78"/>
      <c r="K112" s="78"/>
      <c r="L112" s="78"/>
      <c r="M112" s="78"/>
      <c r="N112" s="78"/>
      <c r="O112" s="88"/>
      <c r="P112" s="89"/>
    </row>
  </sheetData>
  <mergeCells count="8">
    <mergeCell ref="C3:N3"/>
    <mergeCell ref="D6:N6"/>
    <mergeCell ref="E7:E9"/>
    <mergeCell ref="F7:F9"/>
    <mergeCell ref="G8:G9"/>
    <mergeCell ref="H8:H9"/>
    <mergeCell ref="I8:K8"/>
    <mergeCell ref="L8:N8"/>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36</vt:i4>
      </vt:variant>
      <vt:variant>
        <vt:lpstr>Graphiques</vt:lpstr>
      </vt:variant>
      <vt:variant>
        <vt:i4>4</vt:i4>
      </vt:variant>
    </vt:vector>
  </HeadingPairs>
  <TitlesOfParts>
    <vt:vector size="40" baseType="lpstr">
      <vt:lpstr>TableS1</vt:lpstr>
      <vt:lpstr>TableS2</vt:lpstr>
      <vt:lpstr>TableS3</vt:lpstr>
      <vt:lpstr>TableS4</vt:lpstr>
      <vt:lpstr>TableS5</vt:lpstr>
      <vt:lpstr>TableS6</vt:lpstr>
      <vt:lpstr>TableS7</vt:lpstr>
      <vt:lpstr>TableS8</vt:lpstr>
      <vt:lpstr>TableS9</vt:lpstr>
      <vt:lpstr>TableS10</vt:lpstr>
      <vt:lpstr>FullPartialSample</vt:lpstr>
      <vt:lpstr>SNB-OffshorePortfolios</vt:lpstr>
      <vt:lpstr>SNB-ForeignFiduciaryDeposits</vt:lpstr>
      <vt:lpstr>SNB-DomesticFiduciaryDeposits</vt:lpstr>
      <vt:lpstr>SNB-ExchangeRateMonthly</vt:lpstr>
      <vt:lpstr>SNB-ExchangeRateDaily</vt:lpstr>
      <vt:lpstr>SNB-AllHoldingsYearlyByCurrency</vt:lpstr>
      <vt:lpstr>SNB-AllHoldingsYearlyBySector</vt:lpstr>
      <vt:lpstr>SNB-AllForeignMonthly</vt:lpstr>
      <vt:lpstr>SwissSecsHeldByForeignersMonth</vt:lpstr>
      <vt:lpstr>SNB-SwissSecuritiesMonthly</vt:lpstr>
      <vt:lpstr>SNB-SwissSecHeldBySwissMonthly</vt:lpstr>
      <vt:lpstr>SNB-ForeignSecsMonthly</vt:lpstr>
      <vt:lpstr>ForeignSecsHeldBySwissMonthly</vt:lpstr>
      <vt:lpstr>SNB-ForeignAssetsIIP</vt:lpstr>
      <vt:lpstr>SNB-ForeignLiabiltiesIIP</vt:lpstr>
      <vt:lpstr>ExchangeRatesSNB</vt:lpstr>
      <vt:lpstr>SwissCapitalMarkets</vt:lpstr>
      <vt:lpstr>SNB-FiduDepsByCountry2012</vt:lpstr>
      <vt:lpstr>EUfinancialWealth2013</vt:lpstr>
      <vt:lpstr>WhoOwnsSwissAccounts2013</vt:lpstr>
      <vt:lpstr>RawDataSources1</vt:lpstr>
      <vt:lpstr>Data-Fiduciary-CHF</vt:lpstr>
      <vt:lpstr>Data-Fiduciary-$</vt:lpstr>
      <vt:lpstr>Data-BIS-$</vt:lpstr>
      <vt:lpstr>DataBankDeposits</vt:lpstr>
      <vt:lpstr>FigureS1</vt:lpstr>
      <vt:lpstr>FigureS2</vt:lpstr>
      <vt:lpstr>FigureS3</vt:lpstr>
      <vt:lpstr>FigureS4</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 Zucman</dc:creator>
  <cp:lastModifiedBy>Gabriel Zucman</cp:lastModifiedBy>
  <cp:lastPrinted>2011-01-23T13:01:48Z</cp:lastPrinted>
  <dcterms:created xsi:type="dcterms:W3CDTF">2011-01-05T08:07:44Z</dcterms:created>
  <dcterms:modified xsi:type="dcterms:W3CDTF">2013-11-23T23:06:26Z</dcterms:modified>
</cp:coreProperties>
</file>